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1009508\Documents\kaatopaikkojen_metaanimalli\"/>
    </mc:Choice>
  </mc:AlternateContent>
  <xr:revisionPtr revIDLastSave="0" documentId="13_ncr:1_{B343B58F-A83E-4405-96E6-40980714E3E2}" xr6:coauthVersionLast="47" xr6:coauthVersionMax="47" xr10:uidLastSave="{00000000-0000-0000-0000-000000000000}"/>
  <bookViews>
    <workbookView xWindow="-110" yWindow="-110" windowWidth="19420" windowHeight="10300" tabRatio="759" xr2:uid="{4E74668E-0C08-4804-984A-EE30F94D399A}"/>
  </bookViews>
  <sheets>
    <sheet name="Ohje" sheetId="1" r:id="rId1"/>
    <sheet name="Jätemäärätiedot" sheetId="2" r:id="rId2"/>
    <sheet name="Kp-kaasun_talteenotto" sheetId="3" r:id="rId3"/>
    <sheet name="Päästötulokset" sheetId="5" r:id="rId4"/>
    <sheet name="Laskenta_yhteensä" sheetId="6" r:id="rId5"/>
    <sheet name="Muut_vuositiedot" sheetId="4" r:id="rId6"/>
    <sheet name="Sekal_yhdyskunta" sheetId="11" r:id="rId7"/>
    <sheet name="Erill_ker_yhdyskunta" sheetId="17" r:id="rId8"/>
    <sheet name="Teollisuus_kiinteä" sheetId="12" r:id="rId9"/>
    <sheet name="Rakennus" sheetId="13" r:id="rId10"/>
    <sheet name="Yhd_liete" sheetId="14" r:id="rId11"/>
    <sheet name="Teollisuuslietteet" sheetId="15" r:id="rId12"/>
    <sheet name="Yhd_inertti" sheetId="16" r:id="rId13"/>
    <sheet name="Indeksejä" sheetId="22" r:id="rId14"/>
    <sheet name="Hajoamiskertoimet" sheetId="7" r:id="rId15"/>
    <sheet name="Kuiva-aine" sheetId="8" r:id="rId16"/>
    <sheet name="ewc02" sheetId="9" r:id="rId17"/>
    <sheet name="rd" sheetId="10" r:id="rId18"/>
    <sheet name="Muu_inertti" sheetId="18" r:id="rId19"/>
    <sheet name="Haj_laskenta_yhdyskunta" sheetId="19" r:id="rId20"/>
    <sheet name="Haj_laskenta_teoll_rak" sheetId="20" r:id="rId21"/>
    <sheet name="Haj_laskenta_lietteet" sheetId="21" r:id="rId22"/>
  </sheets>
  <externalReferences>
    <externalReference r:id="rId23"/>
  </externalReferences>
  <definedNames>
    <definedName name="_xlnm._FilterDatabase" localSheetId="16" hidden="1">'ewc02'!$A$10:$O$1024</definedName>
    <definedName name="_xlnm._FilterDatabase" localSheetId="1" hidden="1">Jätemäärätiedot!$A$10:$AL$1510</definedName>
    <definedName name="_xlnm._FilterDatabase" localSheetId="15" hidden="1">'Kuiva-aine'!$A$10:$G$60</definedName>
    <definedName name="DOCmaara" localSheetId="13">[1]Jätemäärätiedot!$J$11:$J$1511</definedName>
    <definedName name="DOCmaara">Jätemäärätiedot!$J$11:$J$1511</definedName>
    <definedName name="Ewc_ID" localSheetId="13">[1]ewc02!$A$11:$A$1024</definedName>
    <definedName name="Ewc_ID">'ewc02'!$A$11:$A$1024</definedName>
    <definedName name="EWC_Koodi" localSheetId="13">[1]ewc02!$B$11:$B$1024</definedName>
    <definedName name="EWC_Koodi">'ewc02'!$B$11:$B$1024</definedName>
    <definedName name="Jatemaara" localSheetId="13">[1]Jätemäärätiedot!$I$11:$I$1511</definedName>
    <definedName name="Jatemaara">Jätemäärätiedot!$I$11:$I$1511</definedName>
    <definedName name="Jatetunnus" localSheetId="13">[1]Jätemäärätiedot!$N$11:$N$1511</definedName>
    <definedName name="Jatetunnus">Jätemäärätiedot!$N$11:$N$1511</definedName>
    <definedName name="RD_tunnus" localSheetId="13">[1]rd!$B$11:$B$114</definedName>
    <definedName name="RD_tunnus">rd!$B$11:$B$114</definedName>
    <definedName name="Ryhma" localSheetId="13">'[1]Kuiva-aine'!$A$11:$A$60</definedName>
    <definedName name="Ryhma">'Kuiva-aine'!$A$11:$A$60</definedName>
    <definedName name="Ryhma2" localSheetId="13">'[1]Kuiva-aine'!$B$11:$B$60</definedName>
    <definedName name="Ryhma2">'Kuiva-aine'!$B$11:$B$60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5" i="2" l="1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3" i="2"/>
  <c r="Z12" i="2"/>
  <c r="Z11" i="2"/>
  <c r="Z14" i="2"/>
  <c r="G55" i="8" l="1"/>
  <c r="G60" i="8" l="1"/>
  <c r="G59" i="8"/>
  <c r="G56" i="8"/>
  <c r="G57" i="8"/>
  <c r="G58" i="8"/>
  <c r="G54" i="8"/>
  <c r="G53" i="8"/>
  <c r="G52" i="8"/>
  <c r="G51" i="8"/>
  <c r="G50" i="8"/>
  <c r="G49" i="8"/>
  <c r="F60" i="8"/>
  <c r="F59" i="8"/>
  <c r="F55" i="8"/>
  <c r="F56" i="8"/>
  <c r="F57" i="8"/>
  <c r="F58" i="8"/>
  <c r="F54" i="8"/>
  <c r="F53" i="8"/>
  <c r="F52" i="8"/>
  <c r="F51" i="8"/>
  <c r="F50" i="8"/>
  <c r="F49" i="8"/>
  <c r="G44" i="8"/>
  <c r="G45" i="8"/>
  <c r="G46" i="8"/>
  <c r="G47" i="8"/>
  <c r="G48" i="8"/>
  <c r="G43" i="8"/>
  <c r="G42" i="8"/>
  <c r="G41" i="8"/>
  <c r="G40" i="8"/>
  <c r="G35" i="8"/>
  <c r="G36" i="8"/>
  <c r="G37" i="8"/>
  <c r="G38" i="8"/>
  <c r="G39" i="8"/>
  <c r="F44" i="8"/>
  <c r="F45" i="8"/>
  <c r="F46" i="8"/>
  <c r="F47" i="8"/>
  <c r="F48" i="8"/>
  <c r="F43" i="8"/>
  <c r="F42" i="8"/>
  <c r="F41" i="8"/>
  <c r="F40" i="8"/>
  <c r="F35" i="8"/>
  <c r="F36" i="8"/>
  <c r="F37" i="8"/>
  <c r="F38" i="8"/>
  <c r="F39" i="8"/>
  <c r="G34" i="8"/>
  <c r="F34" i="8"/>
  <c r="G28" i="8"/>
  <c r="G29" i="8"/>
  <c r="G30" i="8"/>
  <c r="G31" i="8"/>
  <c r="G32" i="8"/>
  <c r="G33" i="8"/>
  <c r="G27" i="8"/>
  <c r="F28" i="8"/>
  <c r="F29" i="8"/>
  <c r="F30" i="8"/>
  <c r="F31" i="8"/>
  <c r="F32" i="8"/>
  <c r="F33" i="8"/>
  <c r="F27" i="8"/>
  <c r="G25" i="8"/>
  <c r="G26" i="8"/>
  <c r="F25" i="8"/>
  <c r="F26" i="8"/>
  <c r="G24" i="8"/>
  <c r="F24" i="8"/>
  <c r="G21" i="8"/>
  <c r="G22" i="8"/>
  <c r="G23" i="8"/>
  <c r="F21" i="8"/>
  <c r="F22" i="8"/>
  <c r="F23" i="8"/>
  <c r="G20" i="8"/>
  <c r="F20" i="8"/>
  <c r="C31" i="7" l="1"/>
  <c r="G17" i="8"/>
  <c r="G18" i="8"/>
  <c r="G19" i="8"/>
  <c r="G16" i="8"/>
  <c r="F17" i="8"/>
  <c r="F18" i="8"/>
  <c r="F19" i="8"/>
  <c r="F16" i="8"/>
  <c r="F15" i="8"/>
  <c r="F14" i="8"/>
  <c r="F13" i="8"/>
  <c r="F12" i="8"/>
  <c r="G12" i="8"/>
  <c r="G13" i="8"/>
  <c r="G14" i="8"/>
  <c r="G15" i="8"/>
  <c r="G11" i="8"/>
  <c r="F11" i="8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2" i="4"/>
  <c r="B11" i="4"/>
  <c r="C6" i="5"/>
  <c r="G6" i="5" s="1"/>
  <c r="Q13" i="2"/>
  <c r="R13" i="2" s="1"/>
  <c r="AA13" i="2"/>
  <c r="L13" i="2" s="1"/>
  <c r="AB13" i="2"/>
  <c r="AC13" i="2"/>
  <c r="AD13" i="2" s="1"/>
  <c r="AJ13" i="2"/>
  <c r="AK13" i="2"/>
  <c r="Q14" i="2"/>
  <c r="R14" i="2" s="1"/>
  <c r="AA14" i="2"/>
  <c r="AB14" i="2"/>
  <c r="AC14" i="2"/>
  <c r="AD14" i="2" s="1"/>
  <c r="AJ14" i="2"/>
  <c r="AK14" i="2"/>
  <c r="Q15" i="2"/>
  <c r="R15" i="2" s="1"/>
  <c r="AA15" i="2"/>
  <c r="L15" i="2" s="1"/>
  <c r="AB15" i="2"/>
  <c r="AC15" i="2"/>
  <c r="AD15" i="2" s="1"/>
  <c r="AJ15" i="2"/>
  <c r="AK15" i="2"/>
  <c r="Q16" i="2"/>
  <c r="R16" i="2" s="1"/>
  <c r="Y16" i="2" s="1"/>
  <c r="AA16" i="2"/>
  <c r="AB16" i="2"/>
  <c r="AC16" i="2"/>
  <c r="AD16" i="2" s="1"/>
  <c r="AJ16" i="2"/>
  <c r="AK16" i="2"/>
  <c r="Q17" i="2"/>
  <c r="R17" i="2" s="1"/>
  <c r="M17" i="2" s="1"/>
  <c r="AA17" i="2"/>
  <c r="L17" i="2" s="1"/>
  <c r="AB17" i="2"/>
  <c r="AC17" i="2"/>
  <c r="AD17" i="2" s="1"/>
  <c r="AJ17" i="2"/>
  <c r="AK17" i="2"/>
  <c r="AL17" i="2" s="1"/>
  <c r="Q18" i="2"/>
  <c r="R18" i="2" s="1"/>
  <c r="M18" i="2" s="1"/>
  <c r="AA18" i="2"/>
  <c r="L18" i="2" s="1"/>
  <c r="AB18" i="2"/>
  <c r="AC18" i="2"/>
  <c r="AD18" i="2" s="1"/>
  <c r="AJ18" i="2"/>
  <c r="AK18" i="2"/>
  <c r="Q19" i="2"/>
  <c r="R19" i="2" s="1"/>
  <c r="AA19" i="2"/>
  <c r="L19" i="2" s="1"/>
  <c r="AB19" i="2"/>
  <c r="AC19" i="2"/>
  <c r="AD19" i="2" s="1"/>
  <c r="AJ19" i="2"/>
  <c r="AL19" i="2" s="1"/>
  <c r="AK19" i="2"/>
  <c r="Q20" i="2"/>
  <c r="R20" i="2" s="1"/>
  <c r="AA20" i="2"/>
  <c r="L20" i="2" s="1"/>
  <c r="AB20" i="2"/>
  <c r="AC20" i="2"/>
  <c r="AD20" i="2" s="1"/>
  <c r="AJ20" i="2"/>
  <c r="AK20" i="2"/>
  <c r="Q21" i="2"/>
  <c r="R21" i="2" s="1"/>
  <c r="AA21" i="2"/>
  <c r="L21" i="2" s="1"/>
  <c r="AB21" i="2"/>
  <c r="AC21" i="2"/>
  <c r="AD21" i="2" s="1"/>
  <c r="AJ21" i="2"/>
  <c r="AL21" i="2" s="1"/>
  <c r="AK21" i="2"/>
  <c r="Q22" i="2"/>
  <c r="R22" i="2" s="1"/>
  <c r="M22" i="2" s="1"/>
  <c r="AA22" i="2"/>
  <c r="L22" i="2" s="1"/>
  <c r="AB22" i="2"/>
  <c r="AC22" i="2"/>
  <c r="AD22" i="2" s="1"/>
  <c r="AJ22" i="2"/>
  <c r="AK22" i="2"/>
  <c r="Q23" i="2"/>
  <c r="R23" i="2" s="1"/>
  <c r="Y23" i="2" s="1"/>
  <c r="AA23" i="2"/>
  <c r="L23" i="2" s="1"/>
  <c r="AB23" i="2"/>
  <c r="AC23" i="2"/>
  <c r="AD23" i="2" s="1"/>
  <c r="AJ23" i="2"/>
  <c r="AK23" i="2"/>
  <c r="Q24" i="2"/>
  <c r="R24" i="2" s="1"/>
  <c r="Y24" i="2" s="1"/>
  <c r="AA24" i="2"/>
  <c r="L24" i="2" s="1"/>
  <c r="AB24" i="2"/>
  <c r="AC24" i="2"/>
  <c r="AD24" i="2" s="1"/>
  <c r="AJ24" i="2"/>
  <c r="AK24" i="2"/>
  <c r="Q25" i="2"/>
  <c r="R25" i="2" s="1"/>
  <c r="M25" i="2" s="1"/>
  <c r="AA25" i="2"/>
  <c r="L25" i="2" s="1"/>
  <c r="AB25" i="2"/>
  <c r="AC25" i="2"/>
  <c r="AD25" i="2" s="1"/>
  <c r="AJ25" i="2"/>
  <c r="AK25" i="2"/>
  <c r="Q26" i="2"/>
  <c r="R26" i="2" s="1"/>
  <c r="M26" i="2" s="1"/>
  <c r="AA26" i="2"/>
  <c r="L26" i="2" s="1"/>
  <c r="AB26" i="2"/>
  <c r="AC26" i="2"/>
  <c r="AD26" i="2"/>
  <c r="AJ26" i="2"/>
  <c r="AK26" i="2"/>
  <c r="Q27" i="2"/>
  <c r="R27" i="2" s="1"/>
  <c r="Y27" i="2" s="1"/>
  <c r="U27" i="2" s="1"/>
  <c r="AA27" i="2"/>
  <c r="L27" i="2" s="1"/>
  <c r="AB27" i="2"/>
  <c r="AC27" i="2"/>
  <c r="AD27" i="2" s="1"/>
  <c r="AJ27" i="2"/>
  <c r="AK27" i="2"/>
  <c r="Q28" i="2"/>
  <c r="R28" i="2" s="1"/>
  <c r="AA28" i="2"/>
  <c r="AB28" i="2"/>
  <c r="AC28" i="2"/>
  <c r="AD28" i="2" s="1"/>
  <c r="AJ28" i="2"/>
  <c r="AK28" i="2"/>
  <c r="Q29" i="2"/>
  <c r="R29" i="2" s="1"/>
  <c r="AA29" i="2"/>
  <c r="L29" i="2" s="1"/>
  <c r="AB29" i="2"/>
  <c r="AC29" i="2"/>
  <c r="AD29" i="2" s="1"/>
  <c r="AJ29" i="2"/>
  <c r="AK29" i="2"/>
  <c r="Q30" i="2"/>
  <c r="R30" i="2" s="1"/>
  <c r="Y30" i="2" s="1"/>
  <c r="AA30" i="2"/>
  <c r="L30" i="2" s="1"/>
  <c r="AB30" i="2"/>
  <c r="AC30" i="2"/>
  <c r="AD30" i="2" s="1"/>
  <c r="AJ30" i="2"/>
  <c r="AK30" i="2"/>
  <c r="Q31" i="2"/>
  <c r="R31" i="2" s="1"/>
  <c r="AA31" i="2"/>
  <c r="L31" i="2" s="1"/>
  <c r="AB31" i="2"/>
  <c r="AC31" i="2"/>
  <c r="AD31" i="2" s="1"/>
  <c r="AJ31" i="2"/>
  <c r="AK31" i="2"/>
  <c r="Q32" i="2"/>
  <c r="R32" i="2" s="1"/>
  <c r="M32" i="2" s="1"/>
  <c r="AA32" i="2"/>
  <c r="L32" i="2" s="1"/>
  <c r="AB32" i="2"/>
  <c r="AC32" i="2"/>
  <c r="AD32" i="2" s="1"/>
  <c r="AJ32" i="2"/>
  <c r="AK32" i="2"/>
  <c r="Q33" i="2"/>
  <c r="R33" i="2" s="1"/>
  <c r="AA33" i="2"/>
  <c r="L33" i="2" s="1"/>
  <c r="AB33" i="2"/>
  <c r="AC33" i="2"/>
  <c r="AD33" i="2" s="1"/>
  <c r="AJ33" i="2"/>
  <c r="AK33" i="2"/>
  <c r="Q34" i="2"/>
  <c r="R34" i="2" s="1"/>
  <c r="AA34" i="2"/>
  <c r="L34" i="2" s="1"/>
  <c r="AB34" i="2"/>
  <c r="AC34" i="2"/>
  <c r="AD34" i="2" s="1"/>
  <c r="AJ34" i="2"/>
  <c r="AK34" i="2"/>
  <c r="Q35" i="2"/>
  <c r="R35" i="2" s="1"/>
  <c r="AA35" i="2"/>
  <c r="L35" i="2" s="1"/>
  <c r="AB35" i="2"/>
  <c r="AC35" i="2"/>
  <c r="AD35" i="2" s="1"/>
  <c r="AJ35" i="2"/>
  <c r="AK35" i="2"/>
  <c r="Q36" i="2"/>
  <c r="R36" i="2" s="1"/>
  <c r="Y36" i="2" s="1"/>
  <c r="AA36" i="2"/>
  <c r="AB36" i="2"/>
  <c r="AC36" i="2"/>
  <c r="AD36" i="2"/>
  <c r="AJ36" i="2"/>
  <c r="AL36" i="2" s="1"/>
  <c r="AK36" i="2"/>
  <c r="Q37" i="2"/>
  <c r="R37" i="2" s="1"/>
  <c r="Y37" i="2" s="1"/>
  <c r="X37" i="2" s="1"/>
  <c r="T37" i="2" s="1"/>
  <c r="AE37" i="2" s="1"/>
  <c r="AA37" i="2"/>
  <c r="AB37" i="2"/>
  <c r="AC37" i="2"/>
  <c r="AD37" i="2" s="1"/>
  <c r="AJ37" i="2"/>
  <c r="AK37" i="2"/>
  <c r="Q38" i="2"/>
  <c r="R38" i="2" s="1"/>
  <c r="Y38" i="2" s="1"/>
  <c r="AA38" i="2"/>
  <c r="L38" i="2" s="1"/>
  <c r="AB38" i="2"/>
  <c r="AC38" i="2"/>
  <c r="AD38" i="2" s="1"/>
  <c r="AJ38" i="2"/>
  <c r="AK38" i="2"/>
  <c r="Q39" i="2"/>
  <c r="R39" i="2" s="1"/>
  <c r="M39" i="2" s="1"/>
  <c r="AA39" i="2"/>
  <c r="L39" i="2" s="1"/>
  <c r="AB39" i="2"/>
  <c r="AC39" i="2"/>
  <c r="AD39" i="2" s="1"/>
  <c r="AJ39" i="2"/>
  <c r="AK39" i="2"/>
  <c r="Q40" i="2"/>
  <c r="R40" i="2" s="1"/>
  <c r="M40" i="2" s="1"/>
  <c r="AA40" i="2"/>
  <c r="L40" i="2" s="1"/>
  <c r="AB40" i="2"/>
  <c r="AC40" i="2"/>
  <c r="AD40" i="2" s="1"/>
  <c r="AJ40" i="2"/>
  <c r="AL40" i="2" s="1"/>
  <c r="AK40" i="2"/>
  <c r="Q41" i="2"/>
  <c r="R41" i="2" s="1"/>
  <c r="M41" i="2" s="1"/>
  <c r="AA41" i="2"/>
  <c r="L41" i="2" s="1"/>
  <c r="AB41" i="2"/>
  <c r="AC41" i="2"/>
  <c r="AD41" i="2" s="1"/>
  <c r="AJ41" i="2"/>
  <c r="AK41" i="2"/>
  <c r="Q42" i="2"/>
  <c r="R42" i="2" s="1"/>
  <c r="M42" i="2" s="1"/>
  <c r="AA42" i="2"/>
  <c r="L42" i="2" s="1"/>
  <c r="AB42" i="2"/>
  <c r="AC42" i="2"/>
  <c r="AD42" i="2" s="1"/>
  <c r="AJ42" i="2"/>
  <c r="AK42" i="2"/>
  <c r="AL42" i="2" s="1"/>
  <c r="Q43" i="2"/>
  <c r="R43" i="2" s="1"/>
  <c r="M43" i="2" s="1"/>
  <c r="AA43" i="2"/>
  <c r="L43" i="2" s="1"/>
  <c r="AB43" i="2"/>
  <c r="AC43" i="2"/>
  <c r="AD43" i="2" s="1"/>
  <c r="AJ43" i="2"/>
  <c r="AK43" i="2"/>
  <c r="Q44" i="2"/>
  <c r="R44" i="2" s="1"/>
  <c r="AA44" i="2"/>
  <c r="L44" i="2" s="1"/>
  <c r="AB44" i="2"/>
  <c r="AC44" i="2"/>
  <c r="AD44" i="2" s="1"/>
  <c r="AJ44" i="2"/>
  <c r="AK44" i="2"/>
  <c r="Q45" i="2"/>
  <c r="R45" i="2" s="1"/>
  <c r="AA45" i="2"/>
  <c r="AB45" i="2"/>
  <c r="AC45" i="2"/>
  <c r="AD45" i="2"/>
  <c r="AJ45" i="2"/>
  <c r="AK45" i="2"/>
  <c r="Q46" i="2"/>
  <c r="R46" i="2" s="1"/>
  <c r="Y46" i="2" s="1"/>
  <c r="AA46" i="2"/>
  <c r="AB46" i="2"/>
  <c r="AC46" i="2"/>
  <c r="AD46" i="2" s="1"/>
  <c r="AJ46" i="2"/>
  <c r="AK46" i="2"/>
  <c r="Q47" i="2"/>
  <c r="R47" i="2" s="1"/>
  <c r="AA47" i="2"/>
  <c r="L47" i="2" s="1"/>
  <c r="AB47" i="2"/>
  <c r="AC47" i="2"/>
  <c r="AD47" i="2" s="1"/>
  <c r="AJ47" i="2"/>
  <c r="AL47" i="2" s="1"/>
  <c r="AK47" i="2"/>
  <c r="Q48" i="2"/>
  <c r="R48" i="2" s="1"/>
  <c r="M48" i="2" s="1"/>
  <c r="AA48" i="2"/>
  <c r="AB48" i="2"/>
  <c r="AC48" i="2"/>
  <c r="AD48" i="2" s="1"/>
  <c r="AJ48" i="2"/>
  <c r="AK48" i="2"/>
  <c r="Q49" i="2"/>
  <c r="R49" i="2" s="1"/>
  <c r="M49" i="2" s="1"/>
  <c r="AA49" i="2"/>
  <c r="L49" i="2" s="1"/>
  <c r="AB49" i="2"/>
  <c r="AC49" i="2"/>
  <c r="AD49" i="2" s="1"/>
  <c r="AJ49" i="2"/>
  <c r="AK49" i="2"/>
  <c r="Q50" i="2"/>
  <c r="R50" i="2" s="1"/>
  <c r="AA50" i="2"/>
  <c r="L50" i="2" s="1"/>
  <c r="AB50" i="2"/>
  <c r="AC50" i="2"/>
  <c r="AD50" i="2" s="1"/>
  <c r="AJ50" i="2"/>
  <c r="AK50" i="2"/>
  <c r="Q51" i="2"/>
  <c r="R51" i="2" s="1"/>
  <c r="AA51" i="2"/>
  <c r="L51" i="2" s="1"/>
  <c r="AB51" i="2"/>
  <c r="AC51" i="2"/>
  <c r="AD51" i="2" s="1"/>
  <c r="AJ51" i="2"/>
  <c r="AK51" i="2"/>
  <c r="Q52" i="2"/>
  <c r="R52" i="2" s="1"/>
  <c r="AA52" i="2"/>
  <c r="L52" i="2" s="1"/>
  <c r="AB52" i="2"/>
  <c r="AC52" i="2"/>
  <c r="AD52" i="2" s="1"/>
  <c r="AJ52" i="2"/>
  <c r="AK52" i="2"/>
  <c r="Q53" i="2"/>
  <c r="R53" i="2" s="1"/>
  <c r="AA53" i="2"/>
  <c r="L53" i="2" s="1"/>
  <c r="AB53" i="2"/>
  <c r="AC53" i="2"/>
  <c r="AD53" i="2" s="1"/>
  <c r="AJ53" i="2"/>
  <c r="AK53" i="2"/>
  <c r="Q54" i="2"/>
  <c r="R54" i="2" s="1"/>
  <c r="Y54" i="2" s="1"/>
  <c r="AA54" i="2"/>
  <c r="L54" i="2" s="1"/>
  <c r="AB54" i="2"/>
  <c r="AC54" i="2"/>
  <c r="AD54" i="2" s="1"/>
  <c r="AJ54" i="2"/>
  <c r="AK54" i="2"/>
  <c r="Q55" i="2"/>
  <c r="R55" i="2" s="1"/>
  <c r="M55" i="2" s="1"/>
  <c r="AA55" i="2"/>
  <c r="AB55" i="2"/>
  <c r="AC55" i="2"/>
  <c r="AD55" i="2" s="1"/>
  <c r="AJ55" i="2"/>
  <c r="AK55" i="2"/>
  <c r="Q56" i="2"/>
  <c r="R56" i="2" s="1"/>
  <c r="Y56" i="2" s="1"/>
  <c r="S56" i="2" s="1"/>
  <c r="AA56" i="2"/>
  <c r="L56" i="2" s="1"/>
  <c r="AB56" i="2"/>
  <c r="AC56" i="2"/>
  <c r="AD56" i="2" s="1"/>
  <c r="AJ56" i="2"/>
  <c r="AK56" i="2"/>
  <c r="Q57" i="2"/>
  <c r="R57" i="2" s="1"/>
  <c r="AA57" i="2"/>
  <c r="AB57" i="2"/>
  <c r="AC57" i="2"/>
  <c r="AD57" i="2" s="1"/>
  <c r="AJ57" i="2"/>
  <c r="AK57" i="2"/>
  <c r="Q58" i="2"/>
  <c r="R58" i="2" s="1"/>
  <c r="M58" i="2" s="1"/>
  <c r="AA58" i="2"/>
  <c r="L58" i="2" s="1"/>
  <c r="AB58" i="2"/>
  <c r="AC58" i="2"/>
  <c r="AD58" i="2" s="1"/>
  <c r="AJ58" i="2"/>
  <c r="AK58" i="2"/>
  <c r="Q59" i="2"/>
  <c r="R59" i="2" s="1"/>
  <c r="Y59" i="2" s="1"/>
  <c r="V59" i="2" s="1"/>
  <c r="AA59" i="2"/>
  <c r="AB59" i="2"/>
  <c r="AC59" i="2"/>
  <c r="AD59" i="2" s="1"/>
  <c r="AJ59" i="2"/>
  <c r="AK59" i="2"/>
  <c r="Q60" i="2"/>
  <c r="R60" i="2" s="1"/>
  <c r="Y60" i="2" s="1"/>
  <c r="V60" i="2" s="1"/>
  <c r="AA60" i="2"/>
  <c r="AB60" i="2"/>
  <c r="AC60" i="2"/>
  <c r="AD60" i="2" s="1"/>
  <c r="AJ60" i="2"/>
  <c r="AK60" i="2"/>
  <c r="Q61" i="2"/>
  <c r="R61" i="2" s="1"/>
  <c r="AA61" i="2"/>
  <c r="L61" i="2" s="1"/>
  <c r="AB61" i="2"/>
  <c r="AC61" i="2"/>
  <c r="AD61" i="2" s="1"/>
  <c r="AJ61" i="2"/>
  <c r="AK61" i="2"/>
  <c r="Q62" i="2"/>
  <c r="R62" i="2" s="1"/>
  <c r="Y62" i="2" s="1"/>
  <c r="V62" i="2" s="1"/>
  <c r="AA62" i="2"/>
  <c r="AB62" i="2"/>
  <c r="AC62" i="2"/>
  <c r="AD62" i="2" s="1"/>
  <c r="AJ62" i="2"/>
  <c r="AL62" i="2" s="1"/>
  <c r="AK62" i="2"/>
  <c r="Q63" i="2"/>
  <c r="R63" i="2" s="1"/>
  <c r="AA63" i="2"/>
  <c r="L63" i="2" s="1"/>
  <c r="AB63" i="2"/>
  <c r="AC63" i="2"/>
  <c r="AD63" i="2" s="1"/>
  <c r="AJ63" i="2"/>
  <c r="AL63" i="2" s="1"/>
  <c r="AK63" i="2"/>
  <c r="Q64" i="2"/>
  <c r="R64" i="2" s="1"/>
  <c r="Y64" i="2" s="1"/>
  <c r="W64" i="2" s="1"/>
  <c r="AA64" i="2"/>
  <c r="L64" i="2" s="1"/>
  <c r="AB64" i="2"/>
  <c r="AC64" i="2"/>
  <c r="AD64" i="2" s="1"/>
  <c r="AJ64" i="2"/>
  <c r="AL64" i="2" s="1"/>
  <c r="AK64" i="2"/>
  <c r="Q65" i="2"/>
  <c r="R65" i="2" s="1"/>
  <c r="AA65" i="2"/>
  <c r="L65" i="2" s="1"/>
  <c r="AB65" i="2"/>
  <c r="AC65" i="2"/>
  <c r="AD65" i="2" s="1"/>
  <c r="AJ65" i="2"/>
  <c r="AK65" i="2"/>
  <c r="Q66" i="2"/>
  <c r="R66" i="2" s="1"/>
  <c r="M66" i="2" s="1"/>
  <c r="AA66" i="2"/>
  <c r="AB66" i="2"/>
  <c r="AC66" i="2"/>
  <c r="AD66" i="2" s="1"/>
  <c r="AJ66" i="2"/>
  <c r="AK66" i="2"/>
  <c r="Q67" i="2"/>
  <c r="R67" i="2" s="1"/>
  <c r="AA67" i="2"/>
  <c r="L67" i="2" s="1"/>
  <c r="AB67" i="2"/>
  <c r="AC67" i="2"/>
  <c r="AD67" i="2" s="1"/>
  <c r="AJ67" i="2"/>
  <c r="AK67" i="2"/>
  <c r="Q68" i="2"/>
  <c r="R68" i="2" s="1"/>
  <c r="Y68" i="2" s="1"/>
  <c r="W68" i="2" s="1"/>
  <c r="AA68" i="2"/>
  <c r="L68" i="2" s="1"/>
  <c r="AB68" i="2"/>
  <c r="AC68" i="2"/>
  <c r="AD68" i="2" s="1"/>
  <c r="AJ68" i="2"/>
  <c r="AK68" i="2"/>
  <c r="Q69" i="2"/>
  <c r="R69" i="2" s="1"/>
  <c r="Y69" i="2" s="1"/>
  <c r="AA69" i="2"/>
  <c r="L69" i="2" s="1"/>
  <c r="AB69" i="2"/>
  <c r="AC69" i="2"/>
  <c r="AD69" i="2" s="1"/>
  <c r="AJ69" i="2"/>
  <c r="AK69" i="2"/>
  <c r="Q70" i="2"/>
  <c r="R70" i="2" s="1"/>
  <c r="Y70" i="2" s="1"/>
  <c r="X70" i="2" s="1"/>
  <c r="T70" i="2" s="1"/>
  <c r="AE70" i="2" s="1"/>
  <c r="AA70" i="2"/>
  <c r="L70" i="2" s="1"/>
  <c r="AB70" i="2"/>
  <c r="AC70" i="2"/>
  <c r="AD70" i="2" s="1"/>
  <c r="AJ70" i="2"/>
  <c r="AK70" i="2"/>
  <c r="Q71" i="2"/>
  <c r="R71" i="2" s="1"/>
  <c r="Y71" i="2" s="1"/>
  <c r="S71" i="2" s="1"/>
  <c r="AA71" i="2"/>
  <c r="L71" i="2" s="1"/>
  <c r="AB71" i="2"/>
  <c r="AC71" i="2"/>
  <c r="AD71" i="2" s="1"/>
  <c r="AJ71" i="2"/>
  <c r="AK71" i="2"/>
  <c r="Q72" i="2"/>
  <c r="R72" i="2" s="1"/>
  <c r="M72" i="2" s="1"/>
  <c r="AA72" i="2"/>
  <c r="L72" i="2" s="1"/>
  <c r="AB72" i="2"/>
  <c r="AC72" i="2"/>
  <c r="AD72" i="2" s="1"/>
  <c r="AJ72" i="2"/>
  <c r="AK72" i="2"/>
  <c r="Q73" i="2"/>
  <c r="R73" i="2" s="1"/>
  <c r="M73" i="2" s="1"/>
  <c r="AA73" i="2"/>
  <c r="L73" i="2" s="1"/>
  <c r="AB73" i="2"/>
  <c r="AC73" i="2"/>
  <c r="AD73" i="2" s="1"/>
  <c r="AJ73" i="2"/>
  <c r="AK73" i="2"/>
  <c r="Q74" i="2"/>
  <c r="R74" i="2" s="1"/>
  <c r="M74" i="2" s="1"/>
  <c r="AA74" i="2"/>
  <c r="L74" i="2" s="1"/>
  <c r="AB74" i="2"/>
  <c r="AC74" i="2"/>
  <c r="AD74" i="2" s="1"/>
  <c r="AJ74" i="2"/>
  <c r="AK74" i="2"/>
  <c r="Q75" i="2"/>
  <c r="R75" i="2" s="1"/>
  <c r="AA75" i="2"/>
  <c r="L75" i="2" s="1"/>
  <c r="AB75" i="2"/>
  <c r="AC75" i="2"/>
  <c r="AD75" i="2" s="1"/>
  <c r="AJ75" i="2"/>
  <c r="AK75" i="2"/>
  <c r="Q76" i="2"/>
  <c r="R76" i="2" s="1"/>
  <c r="AA76" i="2"/>
  <c r="L76" i="2" s="1"/>
  <c r="AB76" i="2"/>
  <c r="AC76" i="2"/>
  <c r="AD76" i="2"/>
  <c r="AJ76" i="2"/>
  <c r="AK76" i="2"/>
  <c r="Q77" i="2"/>
  <c r="R77" i="2" s="1"/>
  <c r="AA77" i="2"/>
  <c r="L77" i="2" s="1"/>
  <c r="AB77" i="2"/>
  <c r="AC77" i="2"/>
  <c r="AD77" i="2" s="1"/>
  <c r="AJ77" i="2"/>
  <c r="AK77" i="2"/>
  <c r="Q78" i="2"/>
  <c r="R78" i="2" s="1"/>
  <c r="M78" i="2" s="1"/>
  <c r="AA78" i="2"/>
  <c r="L78" i="2" s="1"/>
  <c r="AB78" i="2"/>
  <c r="AC78" i="2"/>
  <c r="AD78" i="2" s="1"/>
  <c r="AJ78" i="2"/>
  <c r="AL78" i="2" s="1"/>
  <c r="AK78" i="2"/>
  <c r="Q79" i="2"/>
  <c r="R79" i="2" s="1"/>
  <c r="Y79" i="2" s="1"/>
  <c r="U79" i="2" s="1"/>
  <c r="AA79" i="2"/>
  <c r="L79" i="2" s="1"/>
  <c r="AB79" i="2"/>
  <c r="AC79" i="2"/>
  <c r="AD79" i="2" s="1"/>
  <c r="AJ79" i="2"/>
  <c r="AK79" i="2"/>
  <c r="Q80" i="2"/>
  <c r="R80" i="2" s="1"/>
  <c r="Y80" i="2" s="1"/>
  <c r="AA80" i="2"/>
  <c r="AB80" i="2"/>
  <c r="AC80" i="2"/>
  <c r="AD80" i="2" s="1"/>
  <c r="AJ80" i="2"/>
  <c r="AK80" i="2"/>
  <c r="AL80" i="2" s="1"/>
  <c r="Q81" i="2"/>
  <c r="R81" i="2" s="1"/>
  <c r="AA81" i="2"/>
  <c r="L81" i="2" s="1"/>
  <c r="AB81" i="2"/>
  <c r="AC81" i="2"/>
  <c r="AD81" i="2" s="1"/>
  <c r="AJ81" i="2"/>
  <c r="AK81" i="2"/>
  <c r="Q82" i="2"/>
  <c r="R82" i="2" s="1"/>
  <c r="Y82" i="2" s="1"/>
  <c r="S82" i="2" s="1"/>
  <c r="AA82" i="2"/>
  <c r="L82" i="2" s="1"/>
  <c r="AB82" i="2"/>
  <c r="AC82" i="2"/>
  <c r="AD82" i="2" s="1"/>
  <c r="AJ82" i="2"/>
  <c r="AK82" i="2"/>
  <c r="AL82" i="2" s="1"/>
  <c r="Q83" i="2"/>
  <c r="R83" i="2" s="1"/>
  <c r="AA83" i="2"/>
  <c r="L83" i="2" s="1"/>
  <c r="AB83" i="2"/>
  <c r="AC83" i="2"/>
  <c r="AD83" i="2" s="1"/>
  <c r="AJ83" i="2"/>
  <c r="AK83" i="2"/>
  <c r="Q84" i="2"/>
  <c r="R84" i="2" s="1"/>
  <c r="Y84" i="2" s="1"/>
  <c r="AA84" i="2"/>
  <c r="AB84" i="2"/>
  <c r="AC84" i="2"/>
  <c r="AD84" i="2" s="1"/>
  <c r="AJ84" i="2"/>
  <c r="AK84" i="2"/>
  <c r="Q85" i="2"/>
  <c r="R85" i="2" s="1"/>
  <c r="M85" i="2" s="1"/>
  <c r="AA85" i="2"/>
  <c r="AB85" i="2"/>
  <c r="AC85" i="2"/>
  <c r="AD85" i="2" s="1"/>
  <c r="AJ85" i="2"/>
  <c r="AK85" i="2"/>
  <c r="Q86" i="2"/>
  <c r="R86" i="2" s="1"/>
  <c r="Y86" i="2" s="1"/>
  <c r="U86" i="2" s="1"/>
  <c r="AA86" i="2"/>
  <c r="L86" i="2" s="1"/>
  <c r="AB86" i="2"/>
  <c r="AC86" i="2"/>
  <c r="AD86" i="2" s="1"/>
  <c r="AJ86" i="2"/>
  <c r="AK86" i="2"/>
  <c r="Q87" i="2"/>
  <c r="R87" i="2" s="1"/>
  <c r="Y87" i="2" s="1"/>
  <c r="V87" i="2" s="1"/>
  <c r="AA87" i="2"/>
  <c r="AB87" i="2"/>
  <c r="AC87" i="2"/>
  <c r="AD87" i="2" s="1"/>
  <c r="AJ87" i="2"/>
  <c r="AK87" i="2"/>
  <c r="Q88" i="2"/>
  <c r="R88" i="2" s="1"/>
  <c r="Y88" i="2" s="1"/>
  <c r="U88" i="2" s="1"/>
  <c r="AA88" i="2"/>
  <c r="L88" i="2" s="1"/>
  <c r="AB88" i="2"/>
  <c r="AC88" i="2"/>
  <c r="AD88" i="2" s="1"/>
  <c r="AJ88" i="2"/>
  <c r="AK88" i="2"/>
  <c r="Q89" i="2"/>
  <c r="R89" i="2" s="1"/>
  <c r="Y89" i="2" s="1"/>
  <c r="W89" i="2" s="1"/>
  <c r="AA89" i="2"/>
  <c r="L89" i="2" s="1"/>
  <c r="AB89" i="2"/>
  <c r="AC89" i="2"/>
  <c r="AD89" i="2" s="1"/>
  <c r="AJ89" i="2"/>
  <c r="AK89" i="2"/>
  <c r="Q90" i="2"/>
  <c r="R90" i="2" s="1"/>
  <c r="M90" i="2" s="1"/>
  <c r="AA90" i="2"/>
  <c r="L90" i="2" s="1"/>
  <c r="AB90" i="2"/>
  <c r="AC90" i="2"/>
  <c r="AD90" i="2" s="1"/>
  <c r="AJ90" i="2"/>
  <c r="AL90" i="2" s="1"/>
  <c r="AK90" i="2"/>
  <c r="Q91" i="2"/>
  <c r="R91" i="2" s="1"/>
  <c r="AA91" i="2"/>
  <c r="L91" i="2" s="1"/>
  <c r="AB91" i="2"/>
  <c r="AC91" i="2"/>
  <c r="AD91" i="2" s="1"/>
  <c r="AJ91" i="2"/>
  <c r="AK91" i="2"/>
  <c r="Q92" i="2"/>
  <c r="R92" i="2" s="1"/>
  <c r="Y92" i="2" s="1"/>
  <c r="S92" i="2" s="1"/>
  <c r="AA92" i="2"/>
  <c r="L92" i="2" s="1"/>
  <c r="AB92" i="2"/>
  <c r="AC92" i="2"/>
  <c r="AD92" i="2" s="1"/>
  <c r="AJ92" i="2"/>
  <c r="AK92" i="2"/>
  <c r="Q93" i="2"/>
  <c r="R93" i="2" s="1"/>
  <c r="Y93" i="2" s="1"/>
  <c r="AA93" i="2"/>
  <c r="L93" i="2" s="1"/>
  <c r="AB93" i="2"/>
  <c r="AC93" i="2"/>
  <c r="AD93" i="2" s="1"/>
  <c r="AJ93" i="2"/>
  <c r="AK93" i="2"/>
  <c r="Q94" i="2"/>
  <c r="R94" i="2" s="1"/>
  <c r="M94" i="2" s="1"/>
  <c r="AA94" i="2"/>
  <c r="L94" i="2" s="1"/>
  <c r="AB94" i="2"/>
  <c r="AC94" i="2"/>
  <c r="AD94" i="2" s="1"/>
  <c r="AJ94" i="2"/>
  <c r="AK94" i="2"/>
  <c r="Q95" i="2"/>
  <c r="R95" i="2" s="1"/>
  <c r="AA95" i="2"/>
  <c r="L95" i="2" s="1"/>
  <c r="AB95" i="2"/>
  <c r="AC95" i="2"/>
  <c r="AD95" i="2" s="1"/>
  <c r="AJ95" i="2"/>
  <c r="AK95" i="2"/>
  <c r="Q96" i="2"/>
  <c r="R96" i="2" s="1"/>
  <c r="AA96" i="2"/>
  <c r="L96" i="2" s="1"/>
  <c r="AB96" i="2"/>
  <c r="AC96" i="2"/>
  <c r="AD96" i="2" s="1"/>
  <c r="AJ96" i="2"/>
  <c r="AK96" i="2"/>
  <c r="Q97" i="2"/>
  <c r="R97" i="2" s="1"/>
  <c r="M97" i="2" s="1"/>
  <c r="AA97" i="2"/>
  <c r="L97" i="2" s="1"/>
  <c r="AB97" i="2"/>
  <c r="AC97" i="2"/>
  <c r="AD97" i="2" s="1"/>
  <c r="AJ97" i="2"/>
  <c r="AK97" i="2"/>
  <c r="Q98" i="2"/>
  <c r="R98" i="2" s="1"/>
  <c r="AA98" i="2"/>
  <c r="L98" i="2" s="1"/>
  <c r="AB98" i="2"/>
  <c r="AC98" i="2"/>
  <c r="AD98" i="2" s="1"/>
  <c r="AJ98" i="2"/>
  <c r="AK98" i="2"/>
  <c r="Q99" i="2"/>
  <c r="R99" i="2" s="1"/>
  <c r="AA99" i="2"/>
  <c r="L99" i="2" s="1"/>
  <c r="AB99" i="2"/>
  <c r="AC99" i="2"/>
  <c r="AD99" i="2" s="1"/>
  <c r="AJ99" i="2"/>
  <c r="AK99" i="2"/>
  <c r="Q100" i="2"/>
  <c r="R100" i="2" s="1"/>
  <c r="AA100" i="2"/>
  <c r="L100" i="2" s="1"/>
  <c r="AB100" i="2"/>
  <c r="AC100" i="2"/>
  <c r="AD100" i="2" s="1"/>
  <c r="AJ100" i="2"/>
  <c r="AK100" i="2"/>
  <c r="Q101" i="2"/>
  <c r="R101" i="2" s="1"/>
  <c r="Y101" i="2" s="1"/>
  <c r="AA101" i="2"/>
  <c r="L101" i="2" s="1"/>
  <c r="AB101" i="2"/>
  <c r="AC101" i="2"/>
  <c r="AD101" i="2" s="1"/>
  <c r="AJ101" i="2"/>
  <c r="AK101" i="2"/>
  <c r="Q102" i="2"/>
  <c r="R102" i="2" s="1"/>
  <c r="Y102" i="2" s="1"/>
  <c r="AA102" i="2"/>
  <c r="L102" i="2" s="1"/>
  <c r="AB102" i="2"/>
  <c r="AC102" i="2"/>
  <c r="AD102" i="2" s="1"/>
  <c r="AJ102" i="2"/>
  <c r="AK102" i="2"/>
  <c r="Q103" i="2"/>
  <c r="R103" i="2" s="1"/>
  <c r="M103" i="2" s="1"/>
  <c r="AA103" i="2"/>
  <c r="L103" i="2" s="1"/>
  <c r="AB103" i="2"/>
  <c r="AC103" i="2"/>
  <c r="AD103" i="2" s="1"/>
  <c r="AJ103" i="2"/>
  <c r="AL103" i="2" s="1"/>
  <c r="AK103" i="2"/>
  <c r="Q104" i="2"/>
  <c r="R104" i="2" s="1"/>
  <c r="M104" i="2" s="1"/>
  <c r="AA104" i="2"/>
  <c r="AB104" i="2"/>
  <c r="AC104" i="2"/>
  <c r="AD104" i="2" s="1"/>
  <c r="AJ104" i="2"/>
  <c r="AK104" i="2"/>
  <c r="Q105" i="2"/>
  <c r="R105" i="2" s="1"/>
  <c r="M105" i="2" s="1"/>
  <c r="AA105" i="2"/>
  <c r="L105" i="2" s="1"/>
  <c r="AB105" i="2"/>
  <c r="AC105" i="2"/>
  <c r="AD105" i="2" s="1"/>
  <c r="AJ105" i="2"/>
  <c r="AK105" i="2"/>
  <c r="Q106" i="2"/>
  <c r="R106" i="2" s="1"/>
  <c r="M106" i="2" s="1"/>
  <c r="AA106" i="2"/>
  <c r="L106" i="2" s="1"/>
  <c r="AB106" i="2"/>
  <c r="AC106" i="2"/>
  <c r="AD106" i="2" s="1"/>
  <c r="AJ106" i="2"/>
  <c r="AK106" i="2"/>
  <c r="Q107" i="2"/>
  <c r="R107" i="2" s="1"/>
  <c r="Y107" i="2" s="1"/>
  <c r="AA107" i="2"/>
  <c r="L107" i="2" s="1"/>
  <c r="AB107" i="2"/>
  <c r="AC107" i="2"/>
  <c r="AD107" i="2" s="1"/>
  <c r="AJ107" i="2"/>
  <c r="AL107" i="2" s="1"/>
  <c r="AK107" i="2"/>
  <c r="Q108" i="2"/>
  <c r="R108" i="2" s="1"/>
  <c r="M108" i="2" s="1"/>
  <c r="AA108" i="2"/>
  <c r="L108" i="2" s="1"/>
  <c r="AB108" i="2"/>
  <c r="AC108" i="2"/>
  <c r="AD108" i="2" s="1"/>
  <c r="AJ108" i="2"/>
  <c r="AK108" i="2"/>
  <c r="Q109" i="2"/>
  <c r="R109" i="2" s="1"/>
  <c r="M109" i="2" s="1"/>
  <c r="AA109" i="2"/>
  <c r="L109" i="2" s="1"/>
  <c r="AB109" i="2"/>
  <c r="AC109" i="2"/>
  <c r="AD109" i="2" s="1"/>
  <c r="AJ109" i="2"/>
  <c r="AK109" i="2"/>
  <c r="Q110" i="2"/>
  <c r="R110" i="2" s="1"/>
  <c r="Y110" i="2" s="1"/>
  <c r="U110" i="2" s="1"/>
  <c r="AA110" i="2"/>
  <c r="AB110" i="2"/>
  <c r="AC110" i="2"/>
  <c r="AD110" i="2" s="1"/>
  <c r="AJ110" i="2"/>
  <c r="AK110" i="2"/>
  <c r="Q111" i="2"/>
  <c r="R111" i="2" s="1"/>
  <c r="M111" i="2" s="1"/>
  <c r="AA111" i="2"/>
  <c r="L111" i="2" s="1"/>
  <c r="AB111" i="2"/>
  <c r="AC111" i="2"/>
  <c r="AD111" i="2" s="1"/>
  <c r="AJ111" i="2"/>
  <c r="AK111" i="2"/>
  <c r="Q112" i="2"/>
  <c r="R112" i="2" s="1"/>
  <c r="Y112" i="2" s="1"/>
  <c r="S112" i="2" s="1"/>
  <c r="AA112" i="2"/>
  <c r="L112" i="2" s="1"/>
  <c r="AB112" i="2"/>
  <c r="AC112" i="2"/>
  <c r="AD112" i="2" s="1"/>
  <c r="AJ112" i="2"/>
  <c r="AK112" i="2"/>
  <c r="Q113" i="2"/>
  <c r="R113" i="2" s="1"/>
  <c r="Y113" i="2" s="1"/>
  <c r="AA113" i="2"/>
  <c r="L113" i="2" s="1"/>
  <c r="AB113" i="2"/>
  <c r="AC113" i="2"/>
  <c r="AD113" i="2"/>
  <c r="AJ113" i="2"/>
  <c r="AK113" i="2"/>
  <c r="Q114" i="2"/>
  <c r="R114" i="2" s="1"/>
  <c r="AA114" i="2"/>
  <c r="L114" i="2" s="1"/>
  <c r="AB114" i="2"/>
  <c r="AC114" i="2"/>
  <c r="AD114" i="2" s="1"/>
  <c r="AJ114" i="2"/>
  <c r="AK114" i="2"/>
  <c r="AL114" i="2"/>
  <c r="Q115" i="2"/>
  <c r="R115" i="2" s="1"/>
  <c r="M115" i="2" s="1"/>
  <c r="AA115" i="2"/>
  <c r="L115" i="2" s="1"/>
  <c r="AB115" i="2"/>
  <c r="AC115" i="2"/>
  <c r="AD115" i="2"/>
  <c r="AJ115" i="2"/>
  <c r="AK115" i="2"/>
  <c r="Q116" i="2"/>
  <c r="R116" i="2" s="1"/>
  <c r="M116" i="2" s="1"/>
  <c r="AA116" i="2"/>
  <c r="L116" i="2" s="1"/>
  <c r="AB116" i="2"/>
  <c r="AC116" i="2"/>
  <c r="AD116" i="2" s="1"/>
  <c r="AJ116" i="2"/>
  <c r="AK116" i="2"/>
  <c r="Q117" i="2"/>
  <c r="R117" i="2" s="1"/>
  <c r="M117" i="2" s="1"/>
  <c r="AA117" i="2"/>
  <c r="L117" i="2" s="1"/>
  <c r="AB117" i="2"/>
  <c r="AC117" i="2"/>
  <c r="AD117" i="2"/>
  <c r="AJ117" i="2"/>
  <c r="AK117" i="2"/>
  <c r="Q118" i="2"/>
  <c r="R118" i="2" s="1"/>
  <c r="M118" i="2" s="1"/>
  <c r="AA118" i="2"/>
  <c r="L118" i="2" s="1"/>
  <c r="AB118" i="2"/>
  <c r="AC118" i="2"/>
  <c r="AD118" i="2"/>
  <c r="AJ118" i="2"/>
  <c r="AK118" i="2"/>
  <c r="Q119" i="2"/>
  <c r="R119" i="2" s="1"/>
  <c r="M119" i="2" s="1"/>
  <c r="AA119" i="2"/>
  <c r="L119" i="2" s="1"/>
  <c r="AB119" i="2"/>
  <c r="AC119" i="2"/>
  <c r="AD119" i="2" s="1"/>
  <c r="AJ119" i="2"/>
  <c r="AK119" i="2"/>
  <c r="Q120" i="2"/>
  <c r="R120" i="2" s="1"/>
  <c r="Y120" i="2" s="1"/>
  <c r="AA120" i="2"/>
  <c r="L120" i="2" s="1"/>
  <c r="AB120" i="2"/>
  <c r="AC120" i="2"/>
  <c r="AD120" i="2"/>
  <c r="AJ120" i="2"/>
  <c r="AK120" i="2"/>
  <c r="Q121" i="2"/>
  <c r="R121" i="2" s="1"/>
  <c r="Y121" i="2" s="1"/>
  <c r="S121" i="2" s="1"/>
  <c r="AA121" i="2"/>
  <c r="L121" i="2" s="1"/>
  <c r="AB121" i="2"/>
  <c r="AC121" i="2"/>
  <c r="AD121" i="2" s="1"/>
  <c r="AJ121" i="2"/>
  <c r="AK121" i="2"/>
  <c r="Q122" i="2"/>
  <c r="R122" i="2" s="1"/>
  <c r="AA122" i="2"/>
  <c r="L122" i="2" s="1"/>
  <c r="AB122" i="2"/>
  <c r="AC122" i="2"/>
  <c r="AD122" i="2"/>
  <c r="AJ122" i="2"/>
  <c r="AK122" i="2"/>
  <c r="Q123" i="2"/>
  <c r="R123" i="2" s="1"/>
  <c r="AA123" i="2"/>
  <c r="L123" i="2" s="1"/>
  <c r="AB123" i="2"/>
  <c r="AC123" i="2"/>
  <c r="AD123" i="2" s="1"/>
  <c r="AJ123" i="2"/>
  <c r="AK123" i="2"/>
  <c r="AL123" i="2" s="1"/>
  <c r="Q124" i="2"/>
  <c r="R124" i="2" s="1"/>
  <c r="Y124" i="2" s="1"/>
  <c r="U124" i="2" s="1"/>
  <c r="AA124" i="2"/>
  <c r="L124" i="2" s="1"/>
  <c r="AB124" i="2"/>
  <c r="AC124" i="2"/>
  <c r="AD124" i="2" s="1"/>
  <c r="AJ124" i="2"/>
  <c r="AK124" i="2"/>
  <c r="Q125" i="2"/>
  <c r="R125" i="2" s="1"/>
  <c r="M125" i="2" s="1"/>
  <c r="AA125" i="2"/>
  <c r="L125" i="2" s="1"/>
  <c r="AB125" i="2"/>
  <c r="AC125" i="2"/>
  <c r="AD125" i="2" s="1"/>
  <c r="AJ125" i="2"/>
  <c r="AK125" i="2"/>
  <c r="Q126" i="2"/>
  <c r="R126" i="2" s="1"/>
  <c r="M126" i="2" s="1"/>
  <c r="AA126" i="2"/>
  <c r="AB126" i="2"/>
  <c r="AC126" i="2"/>
  <c r="AD126" i="2" s="1"/>
  <c r="AJ126" i="2"/>
  <c r="AK126" i="2"/>
  <c r="Q127" i="2"/>
  <c r="R127" i="2" s="1"/>
  <c r="M127" i="2" s="1"/>
  <c r="AA127" i="2"/>
  <c r="L127" i="2" s="1"/>
  <c r="AB127" i="2"/>
  <c r="AC127" i="2"/>
  <c r="AD127" i="2" s="1"/>
  <c r="AJ127" i="2"/>
  <c r="AK127" i="2"/>
  <c r="Q128" i="2"/>
  <c r="R128" i="2" s="1"/>
  <c r="Y128" i="2" s="1"/>
  <c r="X128" i="2" s="1"/>
  <c r="T128" i="2" s="1"/>
  <c r="AE128" i="2" s="1"/>
  <c r="AA128" i="2"/>
  <c r="L128" i="2" s="1"/>
  <c r="AB128" i="2"/>
  <c r="AC128" i="2"/>
  <c r="AD128" i="2" s="1"/>
  <c r="AJ128" i="2"/>
  <c r="AK128" i="2"/>
  <c r="Q129" i="2"/>
  <c r="R129" i="2" s="1"/>
  <c r="Y129" i="2" s="1"/>
  <c r="AA129" i="2"/>
  <c r="L129" i="2" s="1"/>
  <c r="AB129" i="2"/>
  <c r="AC129" i="2"/>
  <c r="AD129" i="2" s="1"/>
  <c r="AJ129" i="2"/>
  <c r="AK129" i="2"/>
  <c r="Q130" i="2"/>
  <c r="R130" i="2" s="1"/>
  <c r="AA130" i="2"/>
  <c r="L130" i="2" s="1"/>
  <c r="AB130" i="2"/>
  <c r="AC130" i="2"/>
  <c r="AD130" i="2" s="1"/>
  <c r="AJ130" i="2"/>
  <c r="AK130" i="2"/>
  <c r="Q131" i="2"/>
  <c r="R131" i="2" s="1"/>
  <c r="Y131" i="2" s="1"/>
  <c r="S131" i="2" s="1"/>
  <c r="AA131" i="2"/>
  <c r="L131" i="2" s="1"/>
  <c r="AB131" i="2"/>
  <c r="AC131" i="2"/>
  <c r="AD131" i="2" s="1"/>
  <c r="AJ131" i="2"/>
  <c r="AL131" i="2" s="1"/>
  <c r="AK131" i="2"/>
  <c r="Q132" i="2"/>
  <c r="R132" i="2" s="1"/>
  <c r="M132" i="2" s="1"/>
  <c r="AA132" i="2"/>
  <c r="L132" i="2" s="1"/>
  <c r="AB132" i="2"/>
  <c r="AC132" i="2"/>
  <c r="AD132" i="2" s="1"/>
  <c r="AJ132" i="2"/>
  <c r="AK132" i="2"/>
  <c r="Q133" i="2"/>
  <c r="R133" i="2" s="1"/>
  <c r="AA133" i="2"/>
  <c r="L133" i="2" s="1"/>
  <c r="AB133" i="2"/>
  <c r="AC133" i="2"/>
  <c r="AD133" i="2" s="1"/>
  <c r="AJ133" i="2"/>
  <c r="AL133" i="2" s="1"/>
  <c r="AK133" i="2"/>
  <c r="Q134" i="2"/>
  <c r="R134" i="2" s="1"/>
  <c r="AA134" i="2"/>
  <c r="L134" i="2" s="1"/>
  <c r="AB134" i="2"/>
  <c r="AC134" i="2"/>
  <c r="AD134" i="2" s="1"/>
  <c r="AJ134" i="2"/>
  <c r="AL134" i="2" s="1"/>
  <c r="AK134" i="2"/>
  <c r="Q135" i="2"/>
  <c r="R135" i="2" s="1"/>
  <c r="AA135" i="2"/>
  <c r="L135" i="2" s="1"/>
  <c r="AB135" i="2"/>
  <c r="AC135" i="2"/>
  <c r="AD135" i="2" s="1"/>
  <c r="AJ135" i="2"/>
  <c r="AL135" i="2" s="1"/>
  <c r="AK135" i="2"/>
  <c r="Q136" i="2"/>
  <c r="R136" i="2" s="1"/>
  <c r="Y136" i="2" s="1"/>
  <c r="AA136" i="2"/>
  <c r="L136" i="2" s="1"/>
  <c r="AB136" i="2"/>
  <c r="AC136" i="2"/>
  <c r="AD136" i="2" s="1"/>
  <c r="AJ136" i="2"/>
  <c r="AK136" i="2"/>
  <c r="Q137" i="2"/>
  <c r="R137" i="2" s="1"/>
  <c r="Y137" i="2" s="1"/>
  <c r="AA137" i="2"/>
  <c r="AB137" i="2"/>
  <c r="AC137" i="2"/>
  <c r="AD137" i="2" s="1"/>
  <c r="AJ137" i="2"/>
  <c r="AK137" i="2"/>
  <c r="Q138" i="2"/>
  <c r="R138" i="2" s="1"/>
  <c r="Y138" i="2" s="1"/>
  <c r="AA138" i="2"/>
  <c r="L138" i="2" s="1"/>
  <c r="AB138" i="2"/>
  <c r="AC138" i="2"/>
  <c r="AD138" i="2" s="1"/>
  <c r="AJ138" i="2"/>
  <c r="AK138" i="2"/>
  <c r="Q139" i="2"/>
  <c r="R139" i="2" s="1"/>
  <c r="Y139" i="2" s="1"/>
  <c r="U139" i="2" s="1"/>
  <c r="AA139" i="2"/>
  <c r="L139" i="2" s="1"/>
  <c r="AB139" i="2"/>
  <c r="AC139" i="2"/>
  <c r="AD139" i="2" s="1"/>
  <c r="AJ139" i="2"/>
  <c r="AK139" i="2"/>
  <c r="Q140" i="2"/>
  <c r="R140" i="2" s="1"/>
  <c r="M140" i="2" s="1"/>
  <c r="AA140" i="2"/>
  <c r="L140" i="2" s="1"/>
  <c r="AB140" i="2"/>
  <c r="AC140" i="2"/>
  <c r="AD140" i="2" s="1"/>
  <c r="AJ140" i="2"/>
  <c r="AK140" i="2"/>
  <c r="Q141" i="2"/>
  <c r="R141" i="2" s="1"/>
  <c r="AA141" i="2"/>
  <c r="L141" i="2" s="1"/>
  <c r="AB141" i="2"/>
  <c r="AC141" i="2"/>
  <c r="AD141" i="2" s="1"/>
  <c r="AJ141" i="2"/>
  <c r="AK141" i="2"/>
  <c r="Q142" i="2"/>
  <c r="R142" i="2" s="1"/>
  <c r="Y142" i="2" s="1"/>
  <c r="S142" i="2" s="1"/>
  <c r="AA142" i="2"/>
  <c r="L142" i="2" s="1"/>
  <c r="AB142" i="2"/>
  <c r="AC142" i="2"/>
  <c r="AD142" i="2" s="1"/>
  <c r="AJ142" i="2"/>
  <c r="AL142" i="2" s="1"/>
  <c r="AK142" i="2"/>
  <c r="Q143" i="2"/>
  <c r="R143" i="2" s="1"/>
  <c r="Y143" i="2" s="1"/>
  <c r="U143" i="2" s="1"/>
  <c r="AA143" i="2"/>
  <c r="L143" i="2" s="1"/>
  <c r="AB143" i="2"/>
  <c r="AC143" i="2"/>
  <c r="AD143" i="2" s="1"/>
  <c r="AJ143" i="2"/>
  <c r="AL143" i="2" s="1"/>
  <c r="AK143" i="2"/>
  <c r="Q144" i="2"/>
  <c r="R144" i="2" s="1"/>
  <c r="M144" i="2" s="1"/>
  <c r="AA144" i="2"/>
  <c r="L144" i="2" s="1"/>
  <c r="AB144" i="2"/>
  <c r="AC144" i="2"/>
  <c r="AD144" i="2" s="1"/>
  <c r="AJ144" i="2"/>
  <c r="AK144" i="2"/>
  <c r="Q145" i="2"/>
  <c r="R145" i="2" s="1"/>
  <c r="M145" i="2" s="1"/>
  <c r="AA145" i="2"/>
  <c r="L145" i="2" s="1"/>
  <c r="AB145" i="2"/>
  <c r="AC145" i="2"/>
  <c r="AD145" i="2" s="1"/>
  <c r="AJ145" i="2"/>
  <c r="AK145" i="2"/>
  <c r="Q146" i="2"/>
  <c r="R146" i="2" s="1"/>
  <c r="M146" i="2" s="1"/>
  <c r="AA146" i="2"/>
  <c r="L146" i="2" s="1"/>
  <c r="AB146" i="2"/>
  <c r="AC146" i="2"/>
  <c r="AD146" i="2" s="1"/>
  <c r="AJ146" i="2"/>
  <c r="AL146" i="2" s="1"/>
  <c r="AK146" i="2"/>
  <c r="Q147" i="2"/>
  <c r="R147" i="2" s="1"/>
  <c r="Y147" i="2" s="1"/>
  <c r="AA147" i="2"/>
  <c r="AB147" i="2"/>
  <c r="AC147" i="2"/>
  <c r="AD147" i="2" s="1"/>
  <c r="AJ147" i="2"/>
  <c r="AL147" i="2" s="1"/>
  <c r="AK147" i="2"/>
  <c r="Q148" i="2"/>
  <c r="R148" i="2" s="1"/>
  <c r="AA148" i="2"/>
  <c r="L148" i="2" s="1"/>
  <c r="AB148" i="2"/>
  <c r="AC148" i="2"/>
  <c r="AD148" i="2" s="1"/>
  <c r="AJ148" i="2"/>
  <c r="AK148" i="2"/>
  <c r="Q149" i="2"/>
  <c r="R149" i="2" s="1"/>
  <c r="M149" i="2" s="1"/>
  <c r="AA149" i="2"/>
  <c r="L149" i="2" s="1"/>
  <c r="AB149" i="2"/>
  <c r="AC149" i="2"/>
  <c r="AD149" i="2" s="1"/>
  <c r="AJ149" i="2"/>
  <c r="AK149" i="2"/>
  <c r="Q150" i="2"/>
  <c r="R150" i="2" s="1"/>
  <c r="Y150" i="2" s="1"/>
  <c r="S150" i="2" s="1"/>
  <c r="AA150" i="2"/>
  <c r="L150" i="2" s="1"/>
  <c r="AB150" i="2"/>
  <c r="AC150" i="2"/>
  <c r="AD150" i="2"/>
  <c r="AJ150" i="2"/>
  <c r="AK150" i="2"/>
  <c r="Q151" i="2"/>
  <c r="R151" i="2" s="1"/>
  <c r="Y151" i="2" s="1"/>
  <c r="U151" i="2" s="1"/>
  <c r="AA151" i="2"/>
  <c r="L151" i="2" s="1"/>
  <c r="AB151" i="2"/>
  <c r="AC151" i="2"/>
  <c r="AD151" i="2" s="1"/>
  <c r="AJ151" i="2"/>
  <c r="AK151" i="2"/>
  <c r="Q152" i="2"/>
  <c r="R152" i="2" s="1"/>
  <c r="Y152" i="2" s="1"/>
  <c r="U152" i="2" s="1"/>
  <c r="AA152" i="2"/>
  <c r="L152" i="2" s="1"/>
  <c r="AB152" i="2"/>
  <c r="AC152" i="2"/>
  <c r="AD152" i="2" s="1"/>
  <c r="AJ152" i="2"/>
  <c r="AK152" i="2"/>
  <c r="Q153" i="2"/>
  <c r="R153" i="2" s="1"/>
  <c r="Y153" i="2" s="1"/>
  <c r="AA153" i="2"/>
  <c r="L153" i="2" s="1"/>
  <c r="AB153" i="2"/>
  <c r="AC153" i="2"/>
  <c r="AD153" i="2" s="1"/>
  <c r="AJ153" i="2"/>
  <c r="AK153" i="2"/>
  <c r="AL153" i="2" s="1"/>
  <c r="Q154" i="2"/>
  <c r="R154" i="2" s="1"/>
  <c r="Y154" i="2" s="1"/>
  <c r="AA154" i="2"/>
  <c r="L154" i="2" s="1"/>
  <c r="AB154" i="2"/>
  <c r="AC154" i="2"/>
  <c r="AD154" i="2" s="1"/>
  <c r="AJ154" i="2"/>
  <c r="AK154" i="2"/>
  <c r="Q155" i="2"/>
  <c r="R155" i="2" s="1"/>
  <c r="M155" i="2" s="1"/>
  <c r="AA155" i="2"/>
  <c r="L155" i="2" s="1"/>
  <c r="AB155" i="2"/>
  <c r="AC155" i="2"/>
  <c r="AD155" i="2" s="1"/>
  <c r="AJ155" i="2"/>
  <c r="AK155" i="2"/>
  <c r="Q156" i="2"/>
  <c r="R156" i="2" s="1"/>
  <c r="AA156" i="2"/>
  <c r="L156" i="2" s="1"/>
  <c r="AB156" i="2"/>
  <c r="AC156" i="2"/>
  <c r="AD156" i="2" s="1"/>
  <c r="AJ156" i="2"/>
  <c r="AK156" i="2"/>
  <c r="Q157" i="2"/>
  <c r="R157" i="2" s="1"/>
  <c r="M157" i="2" s="1"/>
  <c r="AA157" i="2"/>
  <c r="AB157" i="2"/>
  <c r="AC157" i="2"/>
  <c r="AD157" i="2" s="1"/>
  <c r="AJ157" i="2"/>
  <c r="AK157" i="2"/>
  <c r="Q158" i="2"/>
  <c r="R158" i="2" s="1"/>
  <c r="Y158" i="2" s="1"/>
  <c r="AA158" i="2"/>
  <c r="L158" i="2" s="1"/>
  <c r="AB158" i="2"/>
  <c r="AC158" i="2"/>
  <c r="AD158" i="2" s="1"/>
  <c r="AJ158" i="2"/>
  <c r="AK158" i="2"/>
  <c r="Q159" i="2"/>
  <c r="R159" i="2" s="1"/>
  <c r="M159" i="2" s="1"/>
  <c r="AA159" i="2"/>
  <c r="L159" i="2" s="1"/>
  <c r="AB159" i="2"/>
  <c r="AC159" i="2"/>
  <c r="AD159" i="2" s="1"/>
  <c r="AJ159" i="2"/>
  <c r="AK159" i="2"/>
  <c r="Q160" i="2"/>
  <c r="R160" i="2" s="1"/>
  <c r="M160" i="2" s="1"/>
  <c r="AA160" i="2"/>
  <c r="L160" i="2" s="1"/>
  <c r="AB160" i="2"/>
  <c r="AC160" i="2"/>
  <c r="AD160" i="2" s="1"/>
  <c r="AJ160" i="2"/>
  <c r="AK160" i="2"/>
  <c r="Q161" i="2"/>
  <c r="R161" i="2" s="1"/>
  <c r="AA161" i="2"/>
  <c r="L161" i="2" s="1"/>
  <c r="AB161" i="2"/>
  <c r="AC161" i="2"/>
  <c r="AD161" i="2" s="1"/>
  <c r="AJ161" i="2"/>
  <c r="AK161" i="2"/>
  <c r="Q162" i="2"/>
  <c r="R162" i="2" s="1"/>
  <c r="Y162" i="2" s="1"/>
  <c r="S162" i="2" s="1"/>
  <c r="AA162" i="2"/>
  <c r="L162" i="2" s="1"/>
  <c r="AB162" i="2"/>
  <c r="AC162" i="2"/>
  <c r="AD162" i="2" s="1"/>
  <c r="AJ162" i="2"/>
  <c r="AK162" i="2"/>
  <c r="Q163" i="2"/>
  <c r="R163" i="2" s="1"/>
  <c r="M163" i="2" s="1"/>
  <c r="AA163" i="2"/>
  <c r="L163" i="2" s="1"/>
  <c r="AB163" i="2"/>
  <c r="AC163" i="2"/>
  <c r="AD163" i="2" s="1"/>
  <c r="AJ163" i="2"/>
  <c r="AK163" i="2"/>
  <c r="Q164" i="2"/>
  <c r="R164" i="2" s="1"/>
  <c r="AA164" i="2"/>
  <c r="L164" i="2" s="1"/>
  <c r="AB164" i="2"/>
  <c r="AC164" i="2"/>
  <c r="AD164" i="2" s="1"/>
  <c r="AJ164" i="2"/>
  <c r="AK164" i="2"/>
  <c r="Q165" i="2"/>
  <c r="R165" i="2" s="1"/>
  <c r="M165" i="2" s="1"/>
  <c r="AA165" i="2"/>
  <c r="L165" i="2" s="1"/>
  <c r="AB165" i="2"/>
  <c r="AC165" i="2"/>
  <c r="AD165" i="2" s="1"/>
  <c r="AJ165" i="2"/>
  <c r="AK165" i="2"/>
  <c r="Q166" i="2"/>
  <c r="R166" i="2" s="1"/>
  <c r="Y166" i="2" s="1"/>
  <c r="X166" i="2" s="1"/>
  <c r="T166" i="2" s="1"/>
  <c r="AE166" i="2" s="1"/>
  <c r="AA166" i="2"/>
  <c r="L166" i="2" s="1"/>
  <c r="AB166" i="2"/>
  <c r="AC166" i="2"/>
  <c r="AD166" i="2" s="1"/>
  <c r="AJ166" i="2"/>
  <c r="AK166" i="2"/>
  <c r="Q167" i="2"/>
  <c r="R167" i="2" s="1"/>
  <c r="AA167" i="2"/>
  <c r="L167" i="2" s="1"/>
  <c r="AB167" i="2"/>
  <c r="AC167" i="2"/>
  <c r="AD167" i="2" s="1"/>
  <c r="AJ167" i="2"/>
  <c r="AK167" i="2"/>
  <c r="Q168" i="2"/>
  <c r="R168" i="2" s="1"/>
  <c r="Y168" i="2" s="1"/>
  <c r="AA168" i="2"/>
  <c r="L168" i="2" s="1"/>
  <c r="AB168" i="2"/>
  <c r="AC168" i="2"/>
  <c r="AD168" i="2" s="1"/>
  <c r="AJ168" i="2"/>
  <c r="AK168" i="2"/>
  <c r="Q169" i="2"/>
  <c r="R169" i="2" s="1"/>
  <c r="AA169" i="2"/>
  <c r="L169" i="2" s="1"/>
  <c r="AB169" i="2"/>
  <c r="AC169" i="2"/>
  <c r="AD169" i="2" s="1"/>
  <c r="AJ169" i="2"/>
  <c r="AK169" i="2"/>
  <c r="Q170" i="2"/>
  <c r="R170" i="2" s="1"/>
  <c r="Y170" i="2" s="1"/>
  <c r="S170" i="2" s="1"/>
  <c r="AA170" i="2"/>
  <c r="L170" i="2" s="1"/>
  <c r="AB170" i="2"/>
  <c r="AC170" i="2"/>
  <c r="AD170" i="2" s="1"/>
  <c r="AJ170" i="2"/>
  <c r="AL170" i="2" s="1"/>
  <c r="AK170" i="2"/>
  <c r="Q171" i="2"/>
  <c r="R171" i="2" s="1"/>
  <c r="AA171" i="2"/>
  <c r="L171" i="2" s="1"/>
  <c r="AB171" i="2"/>
  <c r="AC171" i="2"/>
  <c r="AD171" i="2" s="1"/>
  <c r="AJ171" i="2"/>
  <c r="AK171" i="2"/>
  <c r="Q172" i="2"/>
  <c r="R172" i="2" s="1"/>
  <c r="Y172" i="2" s="1"/>
  <c r="X172" i="2" s="1"/>
  <c r="T172" i="2" s="1"/>
  <c r="AE172" i="2" s="1"/>
  <c r="AA172" i="2"/>
  <c r="L172" i="2" s="1"/>
  <c r="AB172" i="2"/>
  <c r="AC172" i="2"/>
  <c r="AD172" i="2" s="1"/>
  <c r="AJ172" i="2"/>
  <c r="AK172" i="2"/>
  <c r="Q173" i="2"/>
  <c r="R173" i="2" s="1"/>
  <c r="AA173" i="2"/>
  <c r="L173" i="2" s="1"/>
  <c r="AB173" i="2"/>
  <c r="AC173" i="2"/>
  <c r="AD173" i="2" s="1"/>
  <c r="AJ173" i="2"/>
  <c r="AK173" i="2"/>
  <c r="Q174" i="2"/>
  <c r="R174" i="2" s="1"/>
  <c r="M174" i="2" s="1"/>
  <c r="AA174" i="2"/>
  <c r="L174" i="2" s="1"/>
  <c r="AB174" i="2"/>
  <c r="AC174" i="2"/>
  <c r="AD174" i="2" s="1"/>
  <c r="AJ174" i="2"/>
  <c r="AL174" i="2" s="1"/>
  <c r="AK174" i="2"/>
  <c r="Q175" i="2"/>
  <c r="R175" i="2" s="1"/>
  <c r="Y175" i="2" s="1"/>
  <c r="W175" i="2" s="1"/>
  <c r="AA175" i="2"/>
  <c r="L175" i="2" s="1"/>
  <c r="AB175" i="2"/>
  <c r="AC175" i="2"/>
  <c r="AD175" i="2" s="1"/>
  <c r="AJ175" i="2"/>
  <c r="AK175" i="2"/>
  <c r="AL175" i="2" s="1"/>
  <c r="Q176" i="2"/>
  <c r="R176" i="2" s="1"/>
  <c r="M176" i="2" s="1"/>
  <c r="AA176" i="2"/>
  <c r="L176" i="2" s="1"/>
  <c r="AB176" i="2"/>
  <c r="AC176" i="2"/>
  <c r="AD176" i="2" s="1"/>
  <c r="AJ176" i="2"/>
  <c r="AK176" i="2"/>
  <c r="Q177" i="2"/>
  <c r="R177" i="2" s="1"/>
  <c r="Y177" i="2" s="1"/>
  <c r="U177" i="2" s="1"/>
  <c r="AA177" i="2"/>
  <c r="L177" i="2" s="1"/>
  <c r="AB177" i="2"/>
  <c r="AC177" i="2"/>
  <c r="AD177" i="2" s="1"/>
  <c r="AJ177" i="2"/>
  <c r="AK177" i="2"/>
  <c r="Q178" i="2"/>
  <c r="R178" i="2" s="1"/>
  <c r="Y178" i="2" s="1"/>
  <c r="X178" i="2" s="1"/>
  <c r="T178" i="2" s="1"/>
  <c r="AE178" i="2" s="1"/>
  <c r="AA178" i="2"/>
  <c r="L178" i="2" s="1"/>
  <c r="AB178" i="2"/>
  <c r="AC178" i="2"/>
  <c r="AD178" i="2" s="1"/>
  <c r="AJ178" i="2"/>
  <c r="AL178" i="2" s="1"/>
  <c r="AK178" i="2"/>
  <c r="Q179" i="2"/>
  <c r="R179" i="2" s="1"/>
  <c r="Y179" i="2" s="1"/>
  <c r="X179" i="2" s="1"/>
  <c r="T179" i="2" s="1"/>
  <c r="AE179" i="2" s="1"/>
  <c r="AA179" i="2"/>
  <c r="L179" i="2" s="1"/>
  <c r="AB179" i="2"/>
  <c r="AC179" i="2"/>
  <c r="AD179" i="2" s="1"/>
  <c r="AJ179" i="2"/>
  <c r="AK179" i="2"/>
  <c r="Q180" i="2"/>
  <c r="R180" i="2" s="1"/>
  <c r="Y180" i="2" s="1"/>
  <c r="S180" i="2" s="1"/>
  <c r="AA180" i="2"/>
  <c r="L180" i="2" s="1"/>
  <c r="AB180" i="2"/>
  <c r="AC180" i="2"/>
  <c r="AD180" i="2" s="1"/>
  <c r="AJ180" i="2"/>
  <c r="AK180" i="2"/>
  <c r="AL180" i="2"/>
  <c r="Q181" i="2"/>
  <c r="R181" i="2" s="1"/>
  <c r="AA181" i="2"/>
  <c r="AB181" i="2"/>
  <c r="AC181" i="2"/>
  <c r="AD181" i="2" s="1"/>
  <c r="AJ181" i="2"/>
  <c r="AK181" i="2"/>
  <c r="Q182" i="2"/>
  <c r="R182" i="2" s="1"/>
  <c r="Y182" i="2" s="1"/>
  <c r="AA182" i="2"/>
  <c r="L182" i="2" s="1"/>
  <c r="AB182" i="2"/>
  <c r="AC182" i="2"/>
  <c r="AD182" i="2" s="1"/>
  <c r="AJ182" i="2"/>
  <c r="AK182" i="2"/>
  <c r="Q183" i="2"/>
  <c r="R183" i="2" s="1"/>
  <c r="M183" i="2" s="1"/>
  <c r="AA183" i="2"/>
  <c r="L183" i="2" s="1"/>
  <c r="AB183" i="2"/>
  <c r="AC183" i="2"/>
  <c r="AD183" i="2" s="1"/>
  <c r="AJ183" i="2"/>
  <c r="AK183" i="2"/>
  <c r="Q184" i="2"/>
  <c r="R184" i="2" s="1"/>
  <c r="M184" i="2" s="1"/>
  <c r="AA184" i="2"/>
  <c r="L184" i="2" s="1"/>
  <c r="AB184" i="2"/>
  <c r="AC184" i="2"/>
  <c r="AD184" i="2" s="1"/>
  <c r="AJ184" i="2"/>
  <c r="AL184" i="2" s="1"/>
  <c r="AK184" i="2"/>
  <c r="Q185" i="2"/>
  <c r="R185" i="2" s="1"/>
  <c r="M185" i="2" s="1"/>
  <c r="AA185" i="2"/>
  <c r="L185" i="2" s="1"/>
  <c r="AB185" i="2"/>
  <c r="AC185" i="2"/>
  <c r="AD185" i="2" s="1"/>
  <c r="AJ185" i="2"/>
  <c r="AK185" i="2"/>
  <c r="Q186" i="2"/>
  <c r="R186" i="2" s="1"/>
  <c r="AA186" i="2"/>
  <c r="L186" i="2" s="1"/>
  <c r="AB186" i="2"/>
  <c r="AC186" i="2"/>
  <c r="AD186" i="2" s="1"/>
  <c r="AJ186" i="2"/>
  <c r="AK186" i="2"/>
  <c r="Q187" i="2"/>
  <c r="R187" i="2" s="1"/>
  <c r="Y187" i="2" s="1"/>
  <c r="S187" i="2" s="1"/>
  <c r="AA187" i="2"/>
  <c r="L187" i="2" s="1"/>
  <c r="AB187" i="2"/>
  <c r="AC187" i="2"/>
  <c r="AD187" i="2" s="1"/>
  <c r="AJ187" i="2"/>
  <c r="AK187" i="2"/>
  <c r="Q188" i="2"/>
  <c r="R188" i="2" s="1"/>
  <c r="M188" i="2" s="1"/>
  <c r="AA188" i="2"/>
  <c r="L188" i="2" s="1"/>
  <c r="AB188" i="2"/>
  <c r="AC188" i="2"/>
  <c r="AD188" i="2" s="1"/>
  <c r="AJ188" i="2"/>
  <c r="AK188" i="2"/>
  <c r="Q189" i="2"/>
  <c r="R189" i="2" s="1"/>
  <c r="AA189" i="2"/>
  <c r="AB189" i="2"/>
  <c r="AC189" i="2"/>
  <c r="AD189" i="2" s="1"/>
  <c r="AJ189" i="2"/>
  <c r="AK189" i="2"/>
  <c r="Q190" i="2"/>
  <c r="R190" i="2" s="1"/>
  <c r="AA190" i="2"/>
  <c r="L190" i="2" s="1"/>
  <c r="AB190" i="2"/>
  <c r="AC190" i="2"/>
  <c r="AD190" i="2" s="1"/>
  <c r="AJ190" i="2"/>
  <c r="AK190" i="2"/>
  <c r="Q191" i="2"/>
  <c r="R191" i="2" s="1"/>
  <c r="M191" i="2" s="1"/>
  <c r="AA191" i="2"/>
  <c r="L191" i="2" s="1"/>
  <c r="AB191" i="2"/>
  <c r="AC191" i="2"/>
  <c r="AD191" i="2" s="1"/>
  <c r="AJ191" i="2"/>
  <c r="AL191" i="2" s="1"/>
  <c r="AK191" i="2"/>
  <c r="Q192" i="2"/>
  <c r="R192" i="2" s="1"/>
  <c r="Y192" i="2" s="1"/>
  <c r="S192" i="2" s="1"/>
  <c r="AA192" i="2"/>
  <c r="L192" i="2" s="1"/>
  <c r="AB192" i="2"/>
  <c r="AC192" i="2"/>
  <c r="AD192" i="2" s="1"/>
  <c r="AJ192" i="2"/>
  <c r="AK192" i="2"/>
  <c r="Q193" i="2"/>
  <c r="R193" i="2" s="1"/>
  <c r="AA193" i="2"/>
  <c r="L193" i="2" s="1"/>
  <c r="AB193" i="2"/>
  <c r="AC193" i="2"/>
  <c r="AD193" i="2" s="1"/>
  <c r="AJ193" i="2"/>
  <c r="AK193" i="2"/>
  <c r="Q194" i="2"/>
  <c r="R194" i="2" s="1"/>
  <c r="M194" i="2" s="1"/>
  <c r="AA194" i="2"/>
  <c r="L194" i="2" s="1"/>
  <c r="AB194" i="2"/>
  <c r="AC194" i="2"/>
  <c r="AD194" i="2" s="1"/>
  <c r="AJ194" i="2"/>
  <c r="AK194" i="2"/>
  <c r="Q195" i="2"/>
  <c r="R195" i="2" s="1"/>
  <c r="Y195" i="2" s="1"/>
  <c r="AA195" i="2"/>
  <c r="L195" i="2" s="1"/>
  <c r="AB195" i="2"/>
  <c r="AC195" i="2"/>
  <c r="AD195" i="2" s="1"/>
  <c r="AJ195" i="2"/>
  <c r="AK195" i="2"/>
  <c r="Q196" i="2"/>
  <c r="R196" i="2" s="1"/>
  <c r="AA196" i="2"/>
  <c r="L196" i="2" s="1"/>
  <c r="AB196" i="2"/>
  <c r="AC196" i="2"/>
  <c r="AD196" i="2" s="1"/>
  <c r="AJ196" i="2"/>
  <c r="AK196" i="2"/>
  <c r="Q197" i="2"/>
  <c r="R197" i="2" s="1"/>
  <c r="AA197" i="2"/>
  <c r="L197" i="2" s="1"/>
  <c r="AB197" i="2"/>
  <c r="AC197" i="2"/>
  <c r="AD197" i="2" s="1"/>
  <c r="AJ197" i="2"/>
  <c r="AK197" i="2"/>
  <c r="Q198" i="2"/>
  <c r="R198" i="2" s="1"/>
  <c r="AA198" i="2"/>
  <c r="L198" i="2" s="1"/>
  <c r="AB198" i="2"/>
  <c r="AC198" i="2"/>
  <c r="AD198" i="2" s="1"/>
  <c r="AJ198" i="2"/>
  <c r="AK198" i="2"/>
  <c r="Q199" i="2"/>
  <c r="R199" i="2" s="1"/>
  <c r="Y199" i="2" s="1"/>
  <c r="S199" i="2" s="1"/>
  <c r="AA199" i="2"/>
  <c r="L199" i="2" s="1"/>
  <c r="AB199" i="2"/>
  <c r="AC199" i="2"/>
  <c r="AD199" i="2" s="1"/>
  <c r="AJ199" i="2"/>
  <c r="AL199" i="2" s="1"/>
  <c r="AK199" i="2"/>
  <c r="Q200" i="2"/>
  <c r="R200" i="2" s="1"/>
  <c r="M200" i="2" s="1"/>
  <c r="AA200" i="2"/>
  <c r="L200" i="2" s="1"/>
  <c r="AB200" i="2"/>
  <c r="AC200" i="2"/>
  <c r="AD200" i="2" s="1"/>
  <c r="AJ200" i="2"/>
  <c r="AK200" i="2"/>
  <c r="Q201" i="2"/>
  <c r="R201" i="2" s="1"/>
  <c r="M201" i="2" s="1"/>
  <c r="AA201" i="2"/>
  <c r="L201" i="2" s="1"/>
  <c r="AB201" i="2"/>
  <c r="AC201" i="2"/>
  <c r="AD201" i="2" s="1"/>
  <c r="AJ201" i="2"/>
  <c r="AK201" i="2"/>
  <c r="Q202" i="2"/>
  <c r="R202" i="2" s="1"/>
  <c r="Y202" i="2" s="1"/>
  <c r="AA202" i="2"/>
  <c r="L202" i="2" s="1"/>
  <c r="AB202" i="2"/>
  <c r="AC202" i="2"/>
  <c r="AD202" i="2" s="1"/>
  <c r="AJ202" i="2"/>
  <c r="AK202" i="2"/>
  <c r="Q203" i="2"/>
  <c r="R203" i="2" s="1"/>
  <c r="AA203" i="2"/>
  <c r="L203" i="2" s="1"/>
  <c r="AB203" i="2"/>
  <c r="AC203" i="2"/>
  <c r="AD203" i="2" s="1"/>
  <c r="AJ203" i="2"/>
  <c r="AK203" i="2"/>
  <c r="Q204" i="2"/>
  <c r="R204" i="2" s="1"/>
  <c r="M204" i="2" s="1"/>
  <c r="AA204" i="2"/>
  <c r="L204" i="2" s="1"/>
  <c r="AB204" i="2"/>
  <c r="AC204" i="2"/>
  <c r="AD204" i="2" s="1"/>
  <c r="AJ204" i="2"/>
  <c r="AL204" i="2" s="1"/>
  <c r="AK204" i="2"/>
  <c r="Q205" i="2"/>
  <c r="R205" i="2" s="1"/>
  <c r="Y205" i="2" s="1"/>
  <c r="S205" i="2" s="1"/>
  <c r="AA205" i="2"/>
  <c r="L205" i="2" s="1"/>
  <c r="AB205" i="2"/>
  <c r="AC205" i="2"/>
  <c r="AD205" i="2" s="1"/>
  <c r="AJ205" i="2"/>
  <c r="AK205" i="2"/>
  <c r="Q206" i="2"/>
  <c r="R206" i="2" s="1"/>
  <c r="AA206" i="2"/>
  <c r="L206" i="2" s="1"/>
  <c r="AB206" i="2"/>
  <c r="AC206" i="2"/>
  <c r="AD206" i="2"/>
  <c r="AJ206" i="2"/>
  <c r="AK206" i="2"/>
  <c r="Q207" i="2"/>
  <c r="R207" i="2" s="1"/>
  <c r="M207" i="2" s="1"/>
  <c r="AA207" i="2"/>
  <c r="L207" i="2" s="1"/>
  <c r="AB207" i="2"/>
  <c r="AC207" i="2"/>
  <c r="AD207" i="2" s="1"/>
  <c r="AJ207" i="2"/>
  <c r="AK207" i="2"/>
  <c r="Q208" i="2"/>
  <c r="R208" i="2" s="1"/>
  <c r="Y208" i="2" s="1"/>
  <c r="AA208" i="2"/>
  <c r="L208" i="2" s="1"/>
  <c r="AB208" i="2"/>
  <c r="AC208" i="2"/>
  <c r="AD208" i="2" s="1"/>
  <c r="AJ208" i="2"/>
  <c r="AK208" i="2"/>
  <c r="Q209" i="2"/>
  <c r="R209" i="2" s="1"/>
  <c r="AA209" i="2"/>
  <c r="L209" i="2" s="1"/>
  <c r="AB209" i="2"/>
  <c r="AC209" i="2"/>
  <c r="AD209" i="2" s="1"/>
  <c r="AJ209" i="2"/>
  <c r="AK209" i="2"/>
  <c r="Q210" i="2"/>
  <c r="R210" i="2" s="1"/>
  <c r="AA210" i="2"/>
  <c r="L210" i="2" s="1"/>
  <c r="AB210" i="2"/>
  <c r="AC210" i="2"/>
  <c r="AD210" i="2"/>
  <c r="AJ210" i="2"/>
  <c r="AK210" i="2"/>
  <c r="Q211" i="2"/>
  <c r="R211" i="2" s="1"/>
  <c r="AA211" i="2"/>
  <c r="L211" i="2" s="1"/>
  <c r="AB211" i="2"/>
  <c r="AC211" i="2"/>
  <c r="AD211" i="2" s="1"/>
  <c r="AJ211" i="2"/>
  <c r="AK211" i="2"/>
  <c r="Q212" i="2"/>
  <c r="R212" i="2" s="1"/>
  <c r="AA212" i="2"/>
  <c r="L212" i="2" s="1"/>
  <c r="AB212" i="2"/>
  <c r="AC212" i="2"/>
  <c r="AD212" i="2" s="1"/>
  <c r="AJ212" i="2"/>
  <c r="AK212" i="2"/>
  <c r="Q213" i="2"/>
  <c r="R213" i="2" s="1"/>
  <c r="AA213" i="2"/>
  <c r="L213" i="2" s="1"/>
  <c r="AB213" i="2"/>
  <c r="AC213" i="2"/>
  <c r="AD213" i="2" s="1"/>
  <c r="AJ213" i="2"/>
  <c r="AK213" i="2"/>
  <c r="AL213" i="2" s="1"/>
  <c r="Q214" i="2"/>
  <c r="R214" i="2" s="1"/>
  <c r="Y214" i="2" s="1"/>
  <c r="U214" i="2" s="1"/>
  <c r="AA214" i="2"/>
  <c r="L214" i="2" s="1"/>
  <c r="AB214" i="2"/>
  <c r="AC214" i="2"/>
  <c r="AD214" i="2" s="1"/>
  <c r="AJ214" i="2"/>
  <c r="AK214" i="2"/>
  <c r="Q215" i="2"/>
  <c r="R215" i="2" s="1"/>
  <c r="Y215" i="2" s="1"/>
  <c r="AA215" i="2"/>
  <c r="AB215" i="2"/>
  <c r="AC215" i="2"/>
  <c r="AD215" i="2" s="1"/>
  <c r="AJ215" i="2"/>
  <c r="AK215" i="2"/>
  <c r="Q216" i="2"/>
  <c r="R216" i="2" s="1"/>
  <c r="AA216" i="2"/>
  <c r="L216" i="2" s="1"/>
  <c r="AB216" i="2"/>
  <c r="AC216" i="2"/>
  <c r="AD216" i="2" s="1"/>
  <c r="AJ216" i="2"/>
  <c r="AK216" i="2"/>
  <c r="Q217" i="2"/>
  <c r="R217" i="2" s="1"/>
  <c r="Y217" i="2" s="1"/>
  <c r="AA217" i="2"/>
  <c r="L217" i="2" s="1"/>
  <c r="AB217" i="2"/>
  <c r="AC217" i="2"/>
  <c r="AD217" i="2" s="1"/>
  <c r="AJ217" i="2"/>
  <c r="AK217" i="2"/>
  <c r="Q218" i="2"/>
  <c r="R218" i="2" s="1"/>
  <c r="Y218" i="2" s="1"/>
  <c r="S218" i="2" s="1"/>
  <c r="AA218" i="2"/>
  <c r="L218" i="2" s="1"/>
  <c r="AB218" i="2"/>
  <c r="AC218" i="2"/>
  <c r="AD218" i="2" s="1"/>
  <c r="AJ218" i="2"/>
  <c r="AK218" i="2"/>
  <c r="Q219" i="2"/>
  <c r="R219" i="2" s="1"/>
  <c r="Y219" i="2" s="1"/>
  <c r="AA219" i="2"/>
  <c r="L219" i="2" s="1"/>
  <c r="AB219" i="2"/>
  <c r="AC219" i="2"/>
  <c r="AD219" i="2" s="1"/>
  <c r="AJ219" i="2"/>
  <c r="AK219" i="2"/>
  <c r="Q220" i="2"/>
  <c r="R220" i="2" s="1"/>
  <c r="Y220" i="2" s="1"/>
  <c r="AA220" i="2"/>
  <c r="L220" i="2" s="1"/>
  <c r="AB220" i="2"/>
  <c r="AC220" i="2"/>
  <c r="AD220" i="2" s="1"/>
  <c r="AJ220" i="2"/>
  <c r="AL220" i="2" s="1"/>
  <c r="AK220" i="2"/>
  <c r="Q221" i="2"/>
  <c r="R221" i="2" s="1"/>
  <c r="Y221" i="2" s="1"/>
  <c r="AA221" i="2"/>
  <c r="L221" i="2" s="1"/>
  <c r="AB221" i="2"/>
  <c r="AC221" i="2"/>
  <c r="AD221" i="2" s="1"/>
  <c r="AJ221" i="2"/>
  <c r="AK221" i="2"/>
  <c r="Q222" i="2"/>
  <c r="R222" i="2" s="1"/>
  <c r="M222" i="2" s="1"/>
  <c r="AA222" i="2"/>
  <c r="L222" i="2" s="1"/>
  <c r="AB222" i="2"/>
  <c r="AC222" i="2"/>
  <c r="AD222" i="2" s="1"/>
  <c r="AJ222" i="2"/>
  <c r="AK222" i="2"/>
  <c r="Q223" i="2"/>
  <c r="R223" i="2" s="1"/>
  <c r="Y223" i="2" s="1"/>
  <c r="S223" i="2" s="1"/>
  <c r="AA223" i="2"/>
  <c r="L223" i="2" s="1"/>
  <c r="AB223" i="2"/>
  <c r="AC223" i="2"/>
  <c r="AD223" i="2" s="1"/>
  <c r="AJ223" i="2"/>
  <c r="AK223" i="2"/>
  <c r="Q224" i="2"/>
  <c r="R224" i="2" s="1"/>
  <c r="M224" i="2" s="1"/>
  <c r="AA224" i="2"/>
  <c r="L224" i="2" s="1"/>
  <c r="AB224" i="2"/>
  <c r="AC224" i="2"/>
  <c r="AD224" i="2" s="1"/>
  <c r="AJ224" i="2"/>
  <c r="AK224" i="2"/>
  <c r="Q225" i="2"/>
  <c r="R225" i="2" s="1"/>
  <c r="Y225" i="2" s="1"/>
  <c r="S225" i="2" s="1"/>
  <c r="AA225" i="2"/>
  <c r="L225" i="2" s="1"/>
  <c r="AB225" i="2"/>
  <c r="AC225" i="2"/>
  <c r="AD225" i="2" s="1"/>
  <c r="AJ225" i="2"/>
  <c r="AK225" i="2"/>
  <c r="Q226" i="2"/>
  <c r="R226" i="2" s="1"/>
  <c r="Y226" i="2" s="1"/>
  <c r="AA226" i="2"/>
  <c r="L226" i="2" s="1"/>
  <c r="AB226" i="2"/>
  <c r="AC226" i="2"/>
  <c r="AD226" i="2" s="1"/>
  <c r="AJ226" i="2"/>
  <c r="AL226" i="2" s="1"/>
  <c r="AK226" i="2"/>
  <c r="Q227" i="2"/>
  <c r="R227" i="2" s="1"/>
  <c r="Y227" i="2" s="1"/>
  <c r="AA227" i="2"/>
  <c r="L227" i="2" s="1"/>
  <c r="AB227" i="2"/>
  <c r="AC227" i="2"/>
  <c r="AD227" i="2" s="1"/>
  <c r="AJ227" i="2"/>
  <c r="AK227" i="2"/>
  <c r="Q228" i="2"/>
  <c r="R228" i="2" s="1"/>
  <c r="AA228" i="2"/>
  <c r="L228" i="2" s="1"/>
  <c r="AB228" i="2"/>
  <c r="AC228" i="2"/>
  <c r="AD228" i="2"/>
  <c r="AJ228" i="2"/>
  <c r="AK228" i="2"/>
  <c r="Q229" i="2"/>
  <c r="R229" i="2" s="1"/>
  <c r="M229" i="2" s="1"/>
  <c r="AA229" i="2"/>
  <c r="L229" i="2" s="1"/>
  <c r="AB229" i="2"/>
  <c r="AC229" i="2"/>
  <c r="AD229" i="2" s="1"/>
  <c r="AJ229" i="2"/>
  <c r="AK229" i="2"/>
  <c r="Q230" i="2"/>
  <c r="R230" i="2" s="1"/>
  <c r="Y230" i="2" s="1"/>
  <c r="AA230" i="2"/>
  <c r="L230" i="2" s="1"/>
  <c r="AB230" i="2"/>
  <c r="AC230" i="2"/>
  <c r="AD230" i="2" s="1"/>
  <c r="AJ230" i="2"/>
  <c r="AK230" i="2"/>
  <c r="Q231" i="2"/>
  <c r="R231" i="2" s="1"/>
  <c r="M231" i="2" s="1"/>
  <c r="AA231" i="2"/>
  <c r="L231" i="2" s="1"/>
  <c r="AB231" i="2"/>
  <c r="AC231" i="2"/>
  <c r="AD231" i="2" s="1"/>
  <c r="AJ231" i="2"/>
  <c r="AK231" i="2"/>
  <c r="Q232" i="2"/>
  <c r="R232" i="2" s="1"/>
  <c r="Y232" i="2" s="1"/>
  <c r="S232" i="2" s="1"/>
  <c r="AA232" i="2"/>
  <c r="AB232" i="2"/>
  <c r="AC232" i="2"/>
  <c r="AD232" i="2" s="1"/>
  <c r="AJ232" i="2"/>
  <c r="AK232" i="2"/>
  <c r="Q233" i="2"/>
  <c r="R233" i="2" s="1"/>
  <c r="Y233" i="2" s="1"/>
  <c r="AA233" i="2"/>
  <c r="L233" i="2" s="1"/>
  <c r="AB233" i="2"/>
  <c r="AC233" i="2"/>
  <c r="AD233" i="2" s="1"/>
  <c r="AJ233" i="2"/>
  <c r="AK233" i="2"/>
  <c r="Q234" i="2"/>
  <c r="R234" i="2" s="1"/>
  <c r="Y234" i="2" s="1"/>
  <c r="AA234" i="2"/>
  <c r="L234" i="2" s="1"/>
  <c r="AB234" i="2"/>
  <c r="AC234" i="2"/>
  <c r="AD234" i="2" s="1"/>
  <c r="AJ234" i="2"/>
  <c r="AK234" i="2"/>
  <c r="Q235" i="2"/>
  <c r="R235" i="2" s="1"/>
  <c r="M235" i="2" s="1"/>
  <c r="AA235" i="2"/>
  <c r="L235" i="2" s="1"/>
  <c r="AB235" i="2"/>
  <c r="AC235" i="2"/>
  <c r="AD235" i="2" s="1"/>
  <c r="AJ235" i="2"/>
  <c r="AK235" i="2"/>
  <c r="Q236" i="2"/>
  <c r="R236" i="2" s="1"/>
  <c r="Y236" i="2" s="1"/>
  <c r="AA236" i="2"/>
  <c r="L236" i="2" s="1"/>
  <c r="AB236" i="2"/>
  <c r="AC236" i="2"/>
  <c r="AD236" i="2" s="1"/>
  <c r="AJ236" i="2"/>
  <c r="AK236" i="2"/>
  <c r="Q237" i="2"/>
  <c r="R237" i="2" s="1"/>
  <c r="AA237" i="2"/>
  <c r="L237" i="2" s="1"/>
  <c r="AB237" i="2"/>
  <c r="AC237" i="2"/>
  <c r="AD237" i="2" s="1"/>
  <c r="AJ237" i="2"/>
  <c r="AK237" i="2"/>
  <c r="Q238" i="2"/>
  <c r="R238" i="2" s="1"/>
  <c r="Y238" i="2" s="1"/>
  <c r="U238" i="2" s="1"/>
  <c r="AA238" i="2"/>
  <c r="L238" i="2" s="1"/>
  <c r="AB238" i="2"/>
  <c r="AC238" i="2"/>
  <c r="AD238" i="2" s="1"/>
  <c r="AJ238" i="2"/>
  <c r="AK238" i="2"/>
  <c r="Q239" i="2"/>
  <c r="R239" i="2" s="1"/>
  <c r="AA239" i="2"/>
  <c r="L239" i="2" s="1"/>
  <c r="AB239" i="2"/>
  <c r="AC239" i="2"/>
  <c r="AD239" i="2" s="1"/>
  <c r="AJ239" i="2"/>
  <c r="AK239" i="2"/>
  <c r="AL239" i="2" s="1"/>
  <c r="Q240" i="2"/>
  <c r="R240" i="2" s="1"/>
  <c r="M240" i="2" s="1"/>
  <c r="AA240" i="2"/>
  <c r="L240" i="2" s="1"/>
  <c r="AB240" i="2"/>
  <c r="AC240" i="2"/>
  <c r="AD240" i="2" s="1"/>
  <c r="AJ240" i="2"/>
  <c r="AK240" i="2"/>
  <c r="Q241" i="2"/>
  <c r="R241" i="2" s="1"/>
  <c r="Y241" i="2" s="1"/>
  <c r="AA241" i="2"/>
  <c r="L241" i="2" s="1"/>
  <c r="AB241" i="2"/>
  <c r="AC241" i="2"/>
  <c r="AD241" i="2" s="1"/>
  <c r="AJ241" i="2"/>
  <c r="AK241" i="2"/>
  <c r="AL241" i="2" s="1"/>
  <c r="Q242" i="2"/>
  <c r="R242" i="2" s="1"/>
  <c r="Y242" i="2" s="1"/>
  <c r="AA242" i="2"/>
  <c r="L242" i="2" s="1"/>
  <c r="AB242" i="2"/>
  <c r="AC242" i="2"/>
  <c r="AD242" i="2" s="1"/>
  <c r="AJ242" i="2"/>
  <c r="AK242" i="2"/>
  <c r="Q243" i="2"/>
  <c r="R243" i="2" s="1"/>
  <c r="M243" i="2" s="1"/>
  <c r="AA243" i="2"/>
  <c r="L243" i="2" s="1"/>
  <c r="AB243" i="2"/>
  <c r="AC243" i="2"/>
  <c r="AD243" i="2" s="1"/>
  <c r="AJ243" i="2"/>
  <c r="AK243" i="2"/>
  <c r="Q244" i="2"/>
  <c r="R244" i="2" s="1"/>
  <c r="AA244" i="2"/>
  <c r="L244" i="2" s="1"/>
  <c r="AB244" i="2"/>
  <c r="AC244" i="2"/>
  <c r="AD244" i="2" s="1"/>
  <c r="AJ244" i="2"/>
  <c r="AK244" i="2"/>
  <c r="Q245" i="2"/>
  <c r="R245" i="2" s="1"/>
  <c r="M245" i="2" s="1"/>
  <c r="AA245" i="2"/>
  <c r="L245" i="2" s="1"/>
  <c r="AB245" i="2"/>
  <c r="AC245" i="2"/>
  <c r="AD245" i="2" s="1"/>
  <c r="AJ245" i="2"/>
  <c r="AK245" i="2"/>
  <c r="Q246" i="2"/>
  <c r="R246" i="2" s="1"/>
  <c r="M246" i="2" s="1"/>
  <c r="AA246" i="2"/>
  <c r="L246" i="2" s="1"/>
  <c r="AB246" i="2"/>
  <c r="AC246" i="2"/>
  <c r="AD246" i="2" s="1"/>
  <c r="AJ246" i="2"/>
  <c r="AK246" i="2"/>
  <c r="Q247" i="2"/>
  <c r="R247" i="2" s="1"/>
  <c r="Y247" i="2" s="1"/>
  <c r="S247" i="2" s="1"/>
  <c r="AA247" i="2"/>
  <c r="L247" i="2" s="1"/>
  <c r="AB247" i="2"/>
  <c r="AC247" i="2"/>
  <c r="AD247" i="2" s="1"/>
  <c r="AJ247" i="2"/>
  <c r="AK247" i="2"/>
  <c r="Q248" i="2"/>
  <c r="R248" i="2" s="1"/>
  <c r="M248" i="2" s="1"/>
  <c r="AA248" i="2"/>
  <c r="L248" i="2" s="1"/>
  <c r="AB248" i="2"/>
  <c r="AC248" i="2"/>
  <c r="AD248" i="2" s="1"/>
  <c r="AJ248" i="2"/>
  <c r="AK248" i="2"/>
  <c r="Q249" i="2"/>
  <c r="R249" i="2" s="1"/>
  <c r="M249" i="2" s="1"/>
  <c r="AA249" i="2"/>
  <c r="L249" i="2" s="1"/>
  <c r="AB249" i="2"/>
  <c r="AC249" i="2"/>
  <c r="AD249" i="2" s="1"/>
  <c r="AJ249" i="2"/>
  <c r="AL249" i="2" s="1"/>
  <c r="AK249" i="2"/>
  <c r="Q250" i="2"/>
  <c r="R250" i="2" s="1"/>
  <c r="M250" i="2" s="1"/>
  <c r="AA250" i="2"/>
  <c r="L250" i="2" s="1"/>
  <c r="AB250" i="2"/>
  <c r="AC250" i="2"/>
  <c r="AD250" i="2" s="1"/>
  <c r="AJ250" i="2"/>
  <c r="AK250" i="2"/>
  <c r="Q251" i="2"/>
  <c r="R251" i="2" s="1"/>
  <c r="Y251" i="2" s="1"/>
  <c r="W251" i="2" s="1"/>
  <c r="AA251" i="2"/>
  <c r="L251" i="2" s="1"/>
  <c r="AB251" i="2"/>
  <c r="AC251" i="2"/>
  <c r="AD251" i="2" s="1"/>
  <c r="AJ251" i="2"/>
  <c r="AK251" i="2"/>
  <c r="Q252" i="2"/>
  <c r="R252" i="2" s="1"/>
  <c r="M252" i="2" s="1"/>
  <c r="AA252" i="2"/>
  <c r="L252" i="2" s="1"/>
  <c r="AB252" i="2"/>
  <c r="AC252" i="2"/>
  <c r="AD252" i="2" s="1"/>
  <c r="AJ252" i="2"/>
  <c r="AK252" i="2"/>
  <c r="Q253" i="2"/>
  <c r="R253" i="2" s="1"/>
  <c r="AA253" i="2"/>
  <c r="L253" i="2" s="1"/>
  <c r="AB253" i="2"/>
  <c r="AC253" i="2"/>
  <c r="AD253" i="2" s="1"/>
  <c r="AJ253" i="2"/>
  <c r="AK253" i="2"/>
  <c r="Q254" i="2"/>
  <c r="R254" i="2" s="1"/>
  <c r="AA254" i="2"/>
  <c r="L254" i="2" s="1"/>
  <c r="AB254" i="2"/>
  <c r="AC254" i="2"/>
  <c r="AD254" i="2" s="1"/>
  <c r="AJ254" i="2"/>
  <c r="AK254" i="2"/>
  <c r="Q255" i="2"/>
  <c r="R255" i="2" s="1"/>
  <c r="AA255" i="2"/>
  <c r="L255" i="2" s="1"/>
  <c r="AB255" i="2"/>
  <c r="AC255" i="2"/>
  <c r="AD255" i="2" s="1"/>
  <c r="AJ255" i="2"/>
  <c r="AK255" i="2"/>
  <c r="Q256" i="2"/>
  <c r="R256" i="2" s="1"/>
  <c r="AA256" i="2"/>
  <c r="L256" i="2" s="1"/>
  <c r="AB256" i="2"/>
  <c r="AC256" i="2"/>
  <c r="AD256" i="2" s="1"/>
  <c r="AJ256" i="2"/>
  <c r="AK256" i="2"/>
  <c r="Q257" i="2"/>
  <c r="R257" i="2" s="1"/>
  <c r="AA257" i="2"/>
  <c r="L257" i="2" s="1"/>
  <c r="AB257" i="2"/>
  <c r="AC257" i="2"/>
  <c r="AD257" i="2" s="1"/>
  <c r="AJ257" i="2"/>
  <c r="AK257" i="2"/>
  <c r="Q258" i="2"/>
  <c r="R258" i="2" s="1"/>
  <c r="AA258" i="2"/>
  <c r="L258" i="2" s="1"/>
  <c r="AB258" i="2"/>
  <c r="AC258" i="2"/>
  <c r="AD258" i="2" s="1"/>
  <c r="AJ258" i="2"/>
  <c r="AK258" i="2"/>
  <c r="Q259" i="2"/>
  <c r="R259" i="2" s="1"/>
  <c r="M259" i="2" s="1"/>
  <c r="AA259" i="2"/>
  <c r="L259" i="2" s="1"/>
  <c r="AB259" i="2"/>
  <c r="AC259" i="2"/>
  <c r="AD259" i="2" s="1"/>
  <c r="AJ259" i="2"/>
  <c r="AK259" i="2"/>
  <c r="Q260" i="2"/>
  <c r="R260" i="2" s="1"/>
  <c r="Y260" i="2" s="1"/>
  <c r="S260" i="2" s="1"/>
  <c r="AA260" i="2"/>
  <c r="L260" i="2" s="1"/>
  <c r="AB260" i="2"/>
  <c r="AC260" i="2"/>
  <c r="AD260" i="2" s="1"/>
  <c r="AJ260" i="2"/>
  <c r="AK260" i="2"/>
  <c r="Q261" i="2"/>
  <c r="R261" i="2" s="1"/>
  <c r="M261" i="2" s="1"/>
  <c r="AA261" i="2"/>
  <c r="L261" i="2" s="1"/>
  <c r="AB261" i="2"/>
  <c r="AC261" i="2"/>
  <c r="AD261" i="2" s="1"/>
  <c r="AJ261" i="2"/>
  <c r="AK261" i="2"/>
  <c r="Q262" i="2"/>
  <c r="R262" i="2" s="1"/>
  <c r="Y262" i="2" s="1"/>
  <c r="AA262" i="2"/>
  <c r="L262" i="2" s="1"/>
  <c r="AB262" i="2"/>
  <c r="AC262" i="2"/>
  <c r="AD262" i="2" s="1"/>
  <c r="AJ262" i="2"/>
  <c r="AK262" i="2"/>
  <c r="Q263" i="2"/>
  <c r="R263" i="2" s="1"/>
  <c r="M263" i="2" s="1"/>
  <c r="AA263" i="2"/>
  <c r="AB263" i="2"/>
  <c r="AC263" i="2"/>
  <c r="AD263" i="2" s="1"/>
  <c r="AJ263" i="2"/>
  <c r="AL263" i="2" s="1"/>
  <c r="AK263" i="2"/>
  <c r="Q264" i="2"/>
  <c r="R264" i="2" s="1"/>
  <c r="AA264" i="2"/>
  <c r="L264" i="2" s="1"/>
  <c r="AB264" i="2"/>
  <c r="AC264" i="2"/>
  <c r="AD264" i="2" s="1"/>
  <c r="AJ264" i="2"/>
  <c r="AK264" i="2"/>
  <c r="Q265" i="2"/>
  <c r="R265" i="2" s="1"/>
  <c r="M265" i="2" s="1"/>
  <c r="AA265" i="2"/>
  <c r="L265" i="2" s="1"/>
  <c r="AB265" i="2"/>
  <c r="AC265" i="2"/>
  <c r="AD265" i="2" s="1"/>
  <c r="AJ265" i="2"/>
  <c r="AL265" i="2" s="1"/>
  <c r="AK265" i="2"/>
  <c r="Q266" i="2"/>
  <c r="R266" i="2" s="1"/>
  <c r="AA266" i="2"/>
  <c r="L266" i="2" s="1"/>
  <c r="AB266" i="2"/>
  <c r="AC266" i="2"/>
  <c r="AD266" i="2" s="1"/>
  <c r="AJ266" i="2"/>
  <c r="AK266" i="2"/>
  <c r="Q267" i="2"/>
  <c r="R267" i="2" s="1"/>
  <c r="AA267" i="2"/>
  <c r="L267" i="2" s="1"/>
  <c r="AB267" i="2"/>
  <c r="AC267" i="2"/>
  <c r="AD267" i="2" s="1"/>
  <c r="AJ267" i="2"/>
  <c r="AL267" i="2" s="1"/>
  <c r="AK267" i="2"/>
  <c r="Q268" i="2"/>
  <c r="R268" i="2" s="1"/>
  <c r="Y268" i="2" s="1"/>
  <c r="S268" i="2" s="1"/>
  <c r="AA268" i="2"/>
  <c r="L268" i="2" s="1"/>
  <c r="AB268" i="2"/>
  <c r="AC268" i="2"/>
  <c r="AD268" i="2" s="1"/>
  <c r="AJ268" i="2"/>
  <c r="AK268" i="2"/>
  <c r="Q269" i="2"/>
  <c r="R269" i="2" s="1"/>
  <c r="AA269" i="2"/>
  <c r="L269" i="2" s="1"/>
  <c r="AB269" i="2"/>
  <c r="AC269" i="2"/>
  <c r="AD269" i="2" s="1"/>
  <c r="AJ269" i="2"/>
  <c r="AL269" i="2" s="1"/>
  <c r="AK269" i="2"/>
  <c r="Q270" i="2"/>
  <c r="R270" i="2" s="1"/>
  <c r="M270" i="2" s="1"/>
  <c r="AA270" i="2"/>
  <c r="L270" i="2" s="1"/>
  <c r="AB270" i="2"/>
  <c r="AC270" i="2"/>
  <c r="AD270" i="2" s="1"/>
  <c r="AJ270" i="2"/>
  <c r="AK270" i="2"/>
  <c r="Q271" i="2"/>
  <c r="R271" i="2" s="1"/>
  <c r="AA271" i="2"/>
  <c r="L271" i="2" s="1"/>
  <c r="AB271" i="2"/>
  <c r="AC271" i="2"/>
  <c r="AD271" i="2" s="1"/>
  <c r="AJ271" i="2"/>
  <c r="AK271" i="2"/>
  <c r="Q272" i="2"/>
  <c r="R272" i="2" s="1"/>
  <c r="M272" i="2" s="1"/>
  <c r="AA272" i="2"/>
  <c r="L272" i="2" s="1"/>
  <c r="AB272" i="2"/>
  <c r="AC272" i="2"/>
  <c r="AD272" i="2" s="1"/>
  <c r="AJ272" i="2"/>
  <c r="AK272" i="2"/>
  <c r="Q273" i="2"/>
  <c r="R273" i="2" s="1"/>
  <c r="M273" i="2" s="1"/>
  <c r="AA273" i="2"/>
  <c r="L273" i="2" s="1"/>
  <c r="AB273" i="2"/>
  <c r="AC273" i="2"/>
  <c r="AD273" i="2" s="1"/>
  <c r="AJ273" i="2"/>
  <c r="AK273" i="2"/>
  <c r="Q274" i="2"/>
  <c r="R274" i="2" s="1"/>
  <c r="Y274" i="2" s="1"/>
  <c r="U274" i="2" s="1"/>
  <c r="AA274" i="2"/>
  <c r="L274" i="2" s="1"/>
  <c r="AB274" i="2"/>
  <c r="AC274" i="2"/>
  <c r="AD274" i="2" s="1"/>
  <c r="AJ274" i="2"/>
  <c r="AL274" i="2" s="1"/>
  <c r="AK274" i="2"/>
  <c r="Q275" i="2"/>
  <c r="R275" i="2" s="1"/>
  <c r="AA275" i="2"/>
  <c r="L275" i="2" s="1"/>
  <c r="AB275" i="2"/>
  <c r="AC275" i="2"/>
  <c r="AD275" i="2" s="1"/>
  <c r="AJ275" i="2"/>
  <c r="AK275" i="2"/>
  <c r="Q276" i="2"/>
  <c r="R276" i="2" s="1"/>
  <c r="AA276" i="2"/>
  <c r="L276" i="2" s="1"/>
  <c r="AB276" i="2"/>
  <c r="AC276" i="2"/>
  <c r="AD276" i="2" s="1"/>
  <c r="AJ276" i="2"/>
  <c r="AK276" i="2"/>
  <c r="AL276" i="2"/>
  <c r="Q277" i="2"/>
  <c r="R277" i="2" s="1"/>
  <c r="M277" i="2" s="1"/>
  <c r="AA277" i="2"/>
  <c r="L277" i="2" s="1"/>
  <c r="AB277" i="2"/>
  <c r="AC277" i="2"/>
  <c r="AD277" i="2" s="1"/>
  <c r="AJ277" i="2"/>
  <c r="AK277" i="2"/>
  <c r="Q278" i="2"/>
  <c r="R278" i="2" s="1"/>
  <c r="AA278" i="2"/>
  <c r="AB278" i="2"/>
  <c r="AC278" i="2"/>
  <c r="AD278" i="2" s="1"/>
  <c r="AJ278" i="2"/>
  <c r="AK278" i="2"/>
  <c r="Q279" i="2"/>
  <c r="R279" i="2" s="1"/>
  <c r="AA279" i="2"/>
  <c r="L279" i="2" s="1"/>
  <c r="AB279" i="2"/>
  <c r="AC279" i="2"/>
  <c r="AD279" i="2" s="1"/>
  <c r="AJ279" i="2"/>
  <c r="AK279" i="2"/>
  <c r="Q280" i="2"/>
  <c r="R280" i="2" s="1"/>
  <c r="Y280" i="2" s="1"/>
  <c r="V280" i="2" s="1"/>
  <c r="AA280" i="2"/>
  <c r="L280" i="2" s="1"/>
  <c r="AB280" i="2"/>
  <c r="AC280" i="2"/>
  <c r="AD280" i="2" s="1"/>
  <c r="AJ280" i="2"/>
  <c r="AL280" i="2" s="1"/>
  <c r="AK280" i="2"/>
  <c r="Q281" i="2"/>
  <c r="R281" i="2" s="1"/>
  <c r="M281" i="2" s="1"/>
  <c r="AA281" i="2"/>
  <c r="L281" i="2" s="1"/>
  <c r="AB281" i="2"/>
  <c r="AC281" i="2"/>
  <c r="AD281" i="2" s="1"/>
  <c r="AJ281" i="2"/>
  <c r="AK281" i="2"/>
  <c r="Q282" i="2"/>
  <c r="R282" i="2" s="1"/>
  <c r="M282" i="2" s="1"/>
  <c r="AA282" i="2"/>
  <c r="L282" i="2" s="1"/>
  <c r="AB282" i="2"/>
  <c r="AC282" i="2"/>
  <c r="AD282" i="2" s="1"/>
  <c r="AJ282" i="2"/>
  <c r="AK282" i="2"/>
  <c r="Q283" i="2"/>
  <c r="R283" i="2" s="1"/>
  <c r="AA283" i="2"/>
  <c r="L283" i="2" s="1"/>
  <c r="AB283" i="2"/>
  <c r="AC283" i="2"/>
  <c r="AD283" i="2" s="1"/>
  <c r="AJ283" i="2"/>
  <c r="AK283" i="2"/>
  <c r="Q284" i="2"/>
  <c r="R284" i="2" s="1"/>
  <c r="M284" i="2" s="1"/>
  <c r="AA284" i="2"/>
  <c r="L284" i="2" s="1"/>
  <c r="AB284" i="2"/>
  <c r="AC284" i="2"/>
  <c r="AD284" i="2" s="1"/>
  <c r="AJ284" i="2"/>
  <c r="AL284" i="2" s="1"/>
  <c r="AK284" i="2"/>
  <c r="Q285" i="2"/>
  <c r="R285" i="2" s="1"/>
  <c r="AA285" i="2"/>
  <c r="L285" i="2" s="1"/>
  <c r="AB285" i="2"/>
  <c r="AC285" i="2"/>
  <c r="AD285" i="2" s="1"/>
  <c r="AJ285" i="2"/>
  <c r="AK285" i="2"/>
  <c r="Q286" i="2"/>
  <c r="R286" i="2" s="1"/>
  <c r="AA286" i="2"/>
  <c r="L286" i="2" s="1"/>
  <c r="AB286" i="2"/>
  <c r="AC286" i="2"/>
  <c r="AD286" i="2" s="1"/>
  <c r="AJ286" i="2"/>
  <c r="AK286" i="2"/>
  <c r="Q287" i="2"/>
  <c r="R287" i="2" s="1"/>
  <c r="M287" i="2" s="1"/>
  <c r="AA287" i="2"/>
  <c r="L287" i="2" s="1"/>
  <c r="AB287" i="2"/>
  <c r="AC287" i="2"/>
  <c r="AD287" i="2" s="1"/>
  <c r="AJ287" i="2"/>
  <c r="AK287" i="2"/>
  <c r="Q288" i="2"/>
  <c r="R288" i="2" s="1"/>
  <c r="AA288" i="2"/>
  <c r="L288" i="2" s="1"/>
  <c r="AB288" i="2"/>
  <c r="AC288" i="2"/>
  <c r="AD288" i="2" s="1"/>
  <c r="AJ288" i="2"/>
  <c r="AK288" i="2"/>
  <c r="Q289" i="2"/>
  <c r="R289" i="2" s="1"/>
  <c r="Y289" i="2" s="1"/>
  <c r="AA289" i="2"/>
  <c r="L289" i="2" s="1"/>
  <c r="AB289" i="2"/>
  <c r="AC289" i="2"/>
  <c r="AD289" i="2" s="1"/>
  <c r="AJ289" i="2"/>
  <c r="AK289" i="2"/>
  <c r="Q290" i="2"/>
  <c r="R290" i="2" s="1"/>
  <c r="M290" i="2" s="1"/>
  <c r="AA290" i="2"/>
  <c r="L290" i="2" s="1"/>
  <c r="AB290" i="2"/>
  <c r="AC290" i="2"/>
  <c r="AD290" i="2" s="1"/>
  <c r="AJ290" i="2"/>
  <c r="AK290" i="2"/>
  <c r="Q291" i="2"/>
  <c r="R291" i="2" s="1"/>
  <c r="M291" i="2" s="1"/>
  <c r="AA291" i="2"/>
  <c r="L291" i="2" s="1"/>
  <c r="AB291" i="2"/>
  <c r="AC291" i="2"/>
  <c r="AD291" i="2" s="1"/>
  <c r="AJ291" i="2"/>
  <c r="AK291" i="2"/>
  <c r="Q292" i="2"/>
  <c r="R292" i="2" s="1"/>
  <c r="AA292" i="2"/>
  <c r="L292" i="2" s="1"/>
  <c r="AB292" i="2"/>
  <c r="AC292" i="2"/>
  <c r="AD292" i="2"/>
  <c r="AJ292" i="2"/>
  <c r="AL292" i="2" s="1"/>
  <c r="AK292" i="2"/>
  <c r="Q293" i="2"/>
  <c r="R293" i="2" s="1"/>
  <c r="AA293" i="2"/>
  <c r="L293" i="2" s="1"/>
  <c r="AB293" i="2"/>
  <c r="AC293" i="2"/>
  <c r="AD293" i="2" s="1"/>
  <c r="AJ293" i="2"/>
  <c r="AK293" i="2"/>
  <c r="Q294" i="2"/>
  <c r="R294" i="2" s="1"/>
  <c r="M294" i="2" s="1"/>
  <c r="AA294" i="2"/>
  <c r="L294" i="2" s="1"/>
  <c r="AB294" i="2"/>
  <c r="AC294" i="2"/>
  <c r="AD294" i="2" s="1"/>
  <c r="AJ294" i="2"/>
  <c r="AK294" i="2"/>
  <c r="Q295" i="2"/>
  <c r="R295" i="2" s="1"/>
  <c r="Y295" i="2" s="1"/>
  <c r="AA295" i="2"/>
  <c r="L295" i="2" s="1"/>
  <c r="AB295" i="2"/>
  <c r="AC295" i="2"/>
  <c r="AD295" i="2" s="1"/>
  <c r="AJ295" i="2"/>
  <c r="AK295" i="2"/>
  <c r="Q296" i="2"/>
  <c r="R296" i="2" s="1"/>
  <c r="AA296" i="2"/>
  <c r="L296" i="2" s="1"/>
  <c r="AB296" i="2"/>
  <c r="AC296" i="2"/>
  <c r="AD296" i="2" s="1"/>
  <c r="AJ296" i="2"/>
  <c r="AK296" i="2"/>
  <c r="Q297" i="2"/>
  <c r="R297" i="2" s="1"/>
  <c r="AA297" i="2"/>
  <c r="L297" i="2" s="1"/>
  <c r="AB297" i="2"/>
  <c r="AC297" i="2"/>
  <c r="AD297" i="2" s="1"/>
  <c r="AJ297" i="2"/>
  <c r="AK297" i="2"/>
  <c r="Q298" i="2"/>
  <c r="R298" i="2" s="1"/>
  <c r="M298" i="2" s="1"/>
  <c r="AA298" i="2"/>
  <c r="L298" i="2" s="1"/>
  <c r="AB298" i="2"/>
  <c r="AC298" i="2"/>
  <c r="AD298" i="2" s="1"/>
  <c r="AJ298" i="2"/>
  <c r="AK298" i="2"/>
  <c r="Q299" i="2"/>
  <c r="R299" i="2" s="1"/>
  <c r="AA299" i="2"/>
  <c r="L299" i="2" s="1"/>
  <c r="AB299" i="2"/>
  <c r="AC299" i="2"/>
  <c r="AD299" i="2" s="1"/>
  <c r="AJ299" i="2"/>
  <c r="AL299" i="2" s="1"/>
  <c r="AK299" i="2"/>
  <c r="Q300" i="2"/>
  <c r="R300" i="2" s="1"/>
  <c r="Y300" i="2" s="1"/>
  <c r="AA300" i="2"/>
  <c r="L300" i="2" s="1"/>
  <c r="AB300" i="2"/>
  <c r="AC300" i="2"/>
  <c r="AD300" i="2" s="1"/>
  <c r="AJ300" i="2"/>
  <c r="AL300" i="2" s="1"/>
  <c r="AK300" i="2"/>
  <c r="Q301" i="2"/>
  <c r="R301" i="2" s="1"/>
  <c r="AA301" i="2"/>
  <c r="L301" i="2" s="1"/>
  <c r="AB301" i="2"/>
  <c r="AC301" i="2"/>
  <c r="AD301" i="2" s="1"/>
  <c r="AJ301" i="2"/>
  <c r="AK301" i="2"/>
  <c r="Q302" i="2"/>
  <c r="R302" i="2" s="1"/>
  <c r="M302" i="2" s="1"/>
  <c r="AA302" i="2"/>
  <c r="L302" i="2" s="1"/>
  <c r="AB302" i="2"/>
  <c r="AC302" i="2"/>
  <c r="AD302" i="2" s="1"/>
  <c r="AJ302" i="2"/>
  <c r="AK302" i="2"/>
  <c r="Q303" i="2"/>
  <c r="R303" i="2" s="1"/>
  <c r="Y303" i="2" s="1"/>
  <c r="U303" i="2" s="1"/>
  <c r="AA303" i="2"/>
  <c r="L303" i="2" s="1"/>
  <c r="AB303" i="2"/>
  <c r="AC303" i="2"/>
  <c r="AD303" i="2" s="1"/>
  <c r="AJ303" i="2"/>
  <c r="AK303" i="2"/>
  <c r="Q304" i="2"/>
  <c r="R304" i="2" s="1"/>
  <c r="M304" i="2" s="1"/>
  <c r="AA304" i="2"/>
  <c r="L304" i="2" s="1"/>
  <c r="AB304" i="2"/>
  <c r="AC304" i="2"/>
  <c r="AD304" i="2"/>
  <c r="AJ304" i="2"/>
  <c r="AK304" i="2"/>
  <c r="Q305" i="2"/>
  <c r="R305" i="2" s="1"/>
  <c r="AA305" i="2"/>
  <c r="L305" i="2" s="1"/>
  <c r="AB305" i="2"/>
  <c r="AC305" i="2"/>
  <c r="AD305" i="2" s="1"/>
  <c r="AJ305" i="2"/>
  <c r="AL305" i="2" s="1"/>
  <c r="AK305" i="2"/>
  <c r="Q306" i="2"/>
  <c r="R306" i="2" s="1"/>
  <c r="Y306" i="2" s="1"/>
  <c r="X306" i="2" s="1"/>
  <c r="T306" i="2" s="1"/>
  <c r="AE306" i="2" s="1"/>
  <c r="AA306" i="2"/>
  <c r="L306" i="2" s="1"/>
  <c r="AB306" i="2"/>
  <c r="AC306" i="2"/>
  <c r="AD306" i="2" s="1"/>
  <c r="AJ306" i="2"/>
  <c r="AK306" i="2"/>
  <c r="Q307" i="2"/>
  <c r="R307" i="2" s="1"/>
  <c r="M307" i="2" s="1"/>
  <c r="AA307" i="2"/>
  <c r="L307" i="2" s="1"/>
  <c r="AB307" i="2"/>
  <c r="AC307" i="2"/>
  <c r="AD307" i="2" s="1"/>
  <c r="AJ307" i="2"/>
  <c r="AK307" i="2"/>
  <c r="Q308" i="2"/>
  <c r="R308" i="2" s="1"/>
  <c r="AA308" i="2"/>
  <c r="L308" i="2" s="1"/>
  <c r="AB308" i="2"/>
  <c r="AC308" i="2"/>
  <c r="AD308" i="2" s="1"/>
  <c r="AJ308" i="2"/>
  <c r="AK308" i="2"/>
  <c r="AL308" i="2" s="1"/>
  <c r="Q309" i="2"/>
  <c r="R309" i="2" s="1"/>
  <c r="AA309" i="2"/>
  <c r="L309" i="2" s="1"/>
  <c r="AB309" i="2"/>
  <c r="AC309" i="2"/>
  <c r="AD309" i="2" s="1"/>
  <c r="AJ309" i="2"/>
  <c r="AK309" i="2"/>
  <c r="Q310" i="2"/>
  <c r="R310" i="2" s="1"/>
  <c r="M310" i="2" s="1"/>
  <c r="AA310" i="2"/>
  <c r="L310" i="2" s="1"/>
  <c r="AB310" i="2"/>
  <c r="AC310" i="2"/>
  <c r="AD310" i="2" s="1"/>
  <c r="AJ310" i="2"/>
  <c r="AK310" i="2"/>
  <c r="Q311" i="2"/>
  <c r="R311" i="2" s="1"/>
  <c r="Y311" i="2" s="1"/>
  <c r="U311" i="2" s="1"/>
  <c r="AA311" i="2"/>
  <c r="L311" i="2" s="1"/>
  <c r="AB311" i="2"/>
  <c r="AC311" i="2"/>
  <c r="AD311" i="2" s="1"/>
  <c r="AJ311" i="2"/>
  <c r="AK311" i="2"/>
  <c r="Q312" i="2"/>
  <c r="R312" i="2" s="1"/>
  <c r="M312" i="2" s="1"/>
  <c r="AA312" i="2"/>
  <c r="L312" i="2" s="1"/>
  <c r="AB312" i="2"/>
  <c r="AC312" i="2"/>
  <c r="AD312" i="2" s="1"/>
  <c r="AJ312" i="2"/>
  <c r="AK312" i="2"/>
  <c r="Q313" i="2"/>
  <c r="R313" i="2" s="1"/>
  <c r="AA313" i="2"/>
  <c r="L313" i="2" s="1"/>
  <c r="AB313" i="2"/>
  <c r="AC313" i="2"/>
  <c r="AD313" i="2" s="1"/>
  <c r="AJ313" i="2"/>
  <c r="AK313" i="2"/>
  <c r="Q314" i="2"/>
  <c r="R314" i="2" s="1"/>
  <c r="M314" i="2" s="1"/>
  <c r="AA314" i="2"/>
  <c r="L314" i="2" s="1"/>
  <c r="AB314" i="2"/>
  <c r="AC314" i="2"/>
  <c r="AD314" i="2" s="1"/>
  <c r="AJ314" i="2"/>
  <c r="AK314" i="2"/>
  <c r="Q315" i="2"/>
  <c r="R315" i="2" s="1"/>
  <c r="AA315" i="2"/>
  <c r="L315" i="2" s="1"/>
  <c r="AB315" i="2"/>
  <c r="AC315" i="2"/>
  <c r="AD315" i="2" s="1"/>
  <c r="AJ315" i="2"/>
  <c r="AK315" i="2"/>
  <c r="Q316" i="2"/>
  <c r="R316" i="2" s="1"/>
  <c r="Y316" i="2" s="1"/>
  <c r="AA316" i="2"/>
  <c r="L316" i="2" s="1"/>
  <c r="AB316" i="2"/>
  <c r="AC316" i="2"/>
  <c r="AD316" i="2" s="1"/>
  <c r="AJ316" i="2"/>
  <c r="AK316" i="2"/>
  <c r="Q317" i="2"/>
  <c r="R317" i="2" s="1"/>
  <c r="AA317" i="2"/>
  <c r="L317" i="2" s="1"/>
  <c r="AB317" i="2"/>
  <c r="AC317" i="2"/>
  <c r="AD317" i="2" s="1"/>
  <c r="AJ317" i="2"/>
  <c r="AK317" i="2"/>
  <c r="Q318" i="2"/>
  <c r="R318" i="2" s="1"/>
  <c r="M318" i="2" s="1"/>
  <c r="AA318" i="2"/>
  <c r="L318" i="2" s="1"/>
  <c r="AB318" i="2"/>
  <c r="AC318" i="2"/>
  <c r="AD318" i="2" s="1"/>
  <c r="AJ318" i="2"/>
  <c r="AL318" i="2" s="1"/>
  <c r="AK318" i="2"/>
  <c r="Q319" i="2"/>
  <c r="R319" i="2" s="1"/>
  <c r="M319" i="2" s="1"/>
  <c r="AA319" i="2"/>
  <c r="L319" i="2" s="1"/>
  <c r="AB319" i="2"/>
  <c r="AC319" i="2"/>
  <c r="AD319" i="2" s="1"/>
  <c r="AJ319" i="2"/>
  <c r="AK319" i="2"/>
  <c r="Q320" i="2"/>
  <c r="R320" i="2" s="1"/>
  <c r="Y320" i="2" s="1"/>
  <c r="AA320" i="2"/>
  <c r="L320" i="2" s="1"/>
  <c r="AB320" i="2"/>
  <c r="AC320" i="2"/>
  <c r="AD320" i="2" s="1"/>
  <c r="AJ320" i="2"/>
  <c r="AK320" i="2"/>
  <c r="Q321" i="2"/>
  <c r="R321" i="2" s="1"/>
  <c r="Y321" i="2" s="1"/>
  <c r="AA321" i="2"/>
  <c r="L321" i="2" s="1"/>
  <c r="AB321" i="2"/>
  <c r="AC321" i="2"/>
  <c r="AD321" i="2" s="1"/>
  <c r="AJ321" i="2"/>
  <c r="AK321" i="2"/>
  <c r="Q322" i="2"/>
  <c r="R322" i="2" s="1"/>
  <c r="Y322" i="2" s="1"/>
  <c r="V322" i="2" s="1"/>
  <c r="AA322" i="2"/>
  <c r="L322" i="2" s="1"/>
  <c r="AB322" i="2"/>
  <c r="AC322" i="2"/>
  <c r="AD322" i="2"/>
  <c r="AJ322" i="2"/>
  <c r="AK322" i="2"/>
  <c r="Q323" i="2"/>
  <c r="R323" i="2" s="1"/>
  <c r="AA323" i="2"/>
  <c r="L323" i="2" s="1"/>
  <c r="AB323" i="2"/>
  <c r="AC323" i="2"/>
  <c r="AD323" i="2" s="1"/>
  <c r="AJ323" i="2"/>
  <c r="AK323" i="2"/>
  <c r="Q324" i="2"/>
  <c r="R324" i="2" s="1"/>
  <c r="M324" i="2" s="1"/>
  <c r="AA324" i="2"/>
  <c r="L324" i="2" s="1"/>
  <c r="AB324" i="2"/>
  <c r="AC324" i="2"/>
  <c r="AD324" i="2" s="1"/>
  <c r="AJ324" i="2"/>
  <c r="AK324" i="2"/>
  <c r="Q325" i="2"/>
  <c r="R325" i="2" s="1"/>
  <c r="AA325" i="2"/>
  <c r="L325" i="2" s="1"/>
  <c r="AB325" i="2"/>
  <c r="AC325" i="2"/>
  <c r="AD325" i="2" s="1"/>
  <c r="AJ325" i="2"/>
  <c r="AK325" i="2"/>
  <c r="Q326" i="2"/>
  <c r="R326" i="2" s="1"/>
  <c r="M326" i="2" s="1"/>
  <c r="AA326" i="2"/>
  <c r="L326" i="2" s="1"/>
  <c r="AB326" i="2"/>
  <c r="AC326" i="2"/>
  <c r="AD326" i="2" s="1"/>
  <c r="AJ326" i="2"/>
  <c r="AK326" i="2"/>
  <c r="Q327" i="2"/>
  <c r="R327" i="2" s="1"/>
  <c r="Y327" i="2" s="1"/>
  <c r="AA327" i="2"/>
  <c r="L327" i="2" s="1"/>
  <c r="AB327" i="2"/>
  <c r="AC327" i="2"/>
  <c r="AD327" i="2" s="1"/>
  <c r="AJ327" i="2"/>
  <c r="AK327" i="2"/>
  <c r="Q328" i="2"/>
  <c r="R328" i="2" s="1"/>
  <c r="Y328" i="2" s="1"/>
  <c r="AA328" i="2"/>
  <c r="L328" i="2" s="1"/>
  <c r="AB328" i="2"/>
  <c r="AC328" i="2"/>
  <c r="AD328" i="2" s="1"/>
  <c r="AJ328" i="2"/>
  <c r="AK328" i="2"/>
  <c r="Q329" i="2"/>
  <c r="R329" i="2" s="1"/>
  <c r="M329" i="2" s="1"/>
  <c r="AA329" i="2"/>
  <c r="L329" i="2" s="1"/>
  <c r="AB329" i="2"/>
  <c r="AC329" i="2"/>
  <c r="AD329" i="2" s="1"/>
  <c r="AJ329" i="2"/>
  <c r="AK329" i="2"/>
  <c r="Q330" i="2"/>
  <c r="R330" i="2" s="1"/>
  <c r="M330" i="2" s="1"/>
  <c r="AA330" i="2"/>
  <c r="L330" i="2" s="1"/>
  <c r="AB330" i="2"/>
  <c r="AC330" i="2"/>
  <c r="AD330" i="2" s="1"/>
  <c r="AJ330" i="2"/>
  <c r="AK330" i="2"/>
  <c r="Q331" i="2"/>
  <c r="R331" i="2" s="1"/>
  <c r="Y331" i="2" s="1"/>
  <c r="AA331" i="2"/>
  <c r="L331" i="2" s="1"/>
  <c r="AB331" i="2"/>
  <c r="AC331" i="2"/>
  <c r="AD331" i="2" s="1"/>
  <c r="AJ331" i="2"/>
  <c r="AK331" i="2"/>
  <c r="Q332" i="2"/>
  <c r="R332" i="2" s="1"/>
  <c r="AA332" i="2"/>
  <c r="L332" i="2" s="1"/>
  <c r="AB332" i="2"/>
  <c r="AC332" i="2"/>
  <c r="AD332" i="2" s="1"/>
  <c r="AJ332" i="2"/>
  <c r="AK332" i="2"/>
  <c r="Q333" i="2"/>
  <c r="R333" i="2" s="1"/>
  <c r="AA333" i="2"/>
  <c r="L333" i="2" s="1"/>
  <c r="AB333" i="2"/>
  <c r="AC333" i="2"/>
  <c r="AD333" i="2" s="1"/>
  <c r="AJ333" i="2"/>
  <c r="AK333" i="2"/>
  <c r="Q334" i="2"/>
  <c r="R334" i="2" s="1"/>
  <c r="Y334" i="2" s="1"/>
  <c r="S334" i="2" s="1"/>
  <c r="AA334" i="2"/>
  <c r="L334" i="2" s="1"/>
  <c r="AB334" i="2"/>
  <c r="AC334" i="2"/>
  <c r="AD334" i="2" s="1"/>
  <c r="AJ334" i="2"/>
  <c r="AK334" i="2"/>
  <c r="Q335" i="2"/>
  <c r="R335" i="2" s="1"/>
  <c r="AA335" i="2"/>
  <c r="L335" i="2" s="1"/>
  <c r="AB335" i="2"/>
  <c r="AC335" i="2"/>
  <c r="AD335" i="2" s="1"/>
  <c r="AJ335" i="2"/>
  <c r="AK335" i="2"/>
  <c r="Q336" i="2"/>
  <c r="R336" i="2" s="1"/>
  <c r="Y336" i="2" s="1"/>
  <c r="U336" i="2" s="1"/>
  <c r="AA336" i="2"/>
  <c r="L336" i="2" s="1"/>
  <c r="AB336" i="2"/>
  <c r="AC336" i="2"/>
  <c r="AD336" i="2" s="1"/>
  <c r="AJ336" i="2"/>
  <c r="AK336" i="2"/>
  <c r="Q337" i="2"/>
  <c r="R337" i="2" s="1"/>
  <c r="M337" i="2" s="1"/>
  <c r="AA337" i="2"/>
  <c r="L337" i="2" s="1"/>
  <c r="AB337" i="2"/>
  <c r="AC337" i="2"/>
  <c r="AD337" i="2" s="1"/>
  <c r="AJ337" i="2"/>
  <c r="AK337" i="2"/>
  <c r="Q338" i="2"/>
  <c r="R338" i="2" s="1"/>
  <c r="AA338" i="2"/>
  <c r="L338" i="2" s="1"/>
  <c r="AB338" i="2"/>
  <c r="AC338" i="2"/>
  <c r="AD338" i="2" s="1"/>
  <c r="AJ338" i="2"/>
  <c r="AK338" i="2"/>
  <c r="Q339" i="2"/>
  <c r="R339" i="2" s="1"/>
  <c r="AA339" i="2"/>
  <c r="L339" i="2" s="1"/>
  <c r="AB339" i="2"/>
  <c r="AC339" i="2"/>
  <c r="AD339" i="2" s="1"/>
  <c r="AJ339" i="2"/>
  <c r="AK339" i="2"/>
  <c r="AL339" i="2" s="1"/>
  <c r="Q340" i="2"/>
  <c r="R340" i="2" s="1"/>
  <c r="AA340" i="2"/>
  <c r="L340" i="2" s="1"/>
  <c r="AB340" i="2"/>
  <c r="AC340" i="2"/>
  <c r="AD340" i="2"/>
  <c r="AJ340" i="2"/>
  <c r="AL340" i="2" s="1"/>
  <c r="AK340" i="2"/>
  <c r="Q341" i="2"/>
  <c r="R341" i="2" s="1"/>
  <c r="M341" i="2" s="1"/>
  <c r="AA341" i="2"/>
  <c r="L341" i="2" s="1"/>
  <c r="AB341" i="2"/>
  <c r="AC341" i="2"/>
  <c r="AD341" i="2" s="1"/>
  <c r="AJ341" i="2"/>
  <c r="AK341" i="2"/>
  <c r="Q342" i="2"/>
  <c r="R342" i="2" s="1"/>
  <c r="M342" i="2" s="1"/>
  <c r="AA342" i="2"/>
  <c r="L342" i="2" s="1"/>
  <c r="AB342" i="2"/>
  <c r="AC342" i="2"/>
  <c r="AD342" i="2" s="1"/>
  <c r="AJ342" i="2"/>
  <c r="AK342" i="2"/>
  <c r="Q343" i="2"/>
  <c r="R343" i="2" s="1"/>
  <c r="Y343" i="2" s="1"/>
  <c r="U343" i="2" s="1"/>
  <c r="AA343" i="2"/>
  <c r="L343" i="2" s="1"/>
  <c r="AB343" i="2"/>
  <c r="AC343" i="2"/>
  <c r="AD343" i="2" s="1"/>
  <c r="AJ343" i="2"/>
  <c r="AK343" i="2"/>
  <c r="Q344" i="2"/>
  <c r="R344" i="2" s="1"/>
  <c r="M344" i="2" s="1"/>
  <c r="AA344" i="2"/>
  <c r="L344" i="2" s="1"/>
  <c r="AB344" i="2"/>
  <c r="AC344" i="2"/>
  <c r="AD344" i="2"/>
  <c r="AJ344" i="2"/>
  <c r="AK344" i="2"/>
  <c r="Q345" i="2"/>
  <c r="R345" i="2" s="1"/>
  <c r="AA345" i="2"/>
  <c r="L345" i="2" s="1"/>
  <c r="AB345" i="2"/>
  <c r="AC345" i="2"/>
  <c r="AD345" i="2" s="1"/>
  <c r="AJ345" i="2"/>
  <c r="AK345" i="2"/>
  <c r="Q346" i="2"/>
  <c r="R346" i="2" s="1"/>
  <c r="M346" i="2" s="1"/>
  <c r="AA346" i="2"/>
  <c r="L346" i="2" s="1"/>
  <c r="AB346" i="2"/>
  <c r="AC346" i="2"/>
  <c r="AD346" i="2" s="1"/>
  <c r="AJ346" i="2"/>
  <c r="AK346" i="2"/>
  <c r="Q347" i="2"/>
  <c r="R347" i="2" s="1"/>
  <c r="AA347" i="2"/>
  <c r="L347" i="2" s="1"/>
  <c r="AB347" i="2"/>
  <c r="AC347" i="2"/>
  <c r="AD347" i="2" s="1"/>
  <c r="AJ347" i="2"/>
  <c r="AK347" i="2"/>
  <c r="Q348" i="2"/>
  <c r="R348" i="2" s="1"/>
  <c r="AA348" i="2"/>
  <c r="L348" i="2" s="1"/>
  <c r="AB348" i="2"/>
  <c r="AC348" i="2"/>
  <c r="AD348" i="2" s="1"/>
  <c r="AJ348" i="2"/>
  <c r="AK348" i="2"/>
  <c r="Q349" i="2"/>
  <c r="R349" i="2" s="1"/>
  <c r="Y349" i="2" s="1"/>
  <c r="V349" i="2" s="1"/>
  <c r="AA349" i="2"/>
  <c r="L349" i="2" s="1"/>
  <c r="AB349" i="2"/>
  <c r="AC349" i="2"/>
  <c r="AD349" i="2" s="1"/>
  <c r="AJ349" i="2"/>
  <c r="AK349" i="2"/>
  <c r="AL349" i="2" s="1"/>
  <c r="Q350" i="2"/>
  <c r="R350" i="2" s="1"/>
  <c r="M350" i="2" s="1"/>
  <c r="AA350" i="2"/>
  <c r="L350" i="2" s="1"/>
  <c r="AB350" i="2"/>
  <c r="AC350" i="2"/>
  <c r="AD350" i="2" s="1"/>
  <c r="AJ350" i="2"/>
  <c r="AK350" i="2"/>
  <c r="Q351" i="2"/>
  <c r="R351" i="2" s="1"/>
  <c r="Y351" i="2" s="1"/>
  <c r="W351" i="2" s="1"/>
  <c r="AA351" i="2"/>
  <c r="L351" i="2" s="1"/>
  <c r="AB351" i="2"/>
  <c r="AC351" i="2"/>
  <c r="AD351" i="2" s="1"/>
  <c r="AJ351" i="2"/>
  <c r="AL351" i="2" s="1"/>
  <c r="AK351" i="2"/>
  <c r="Q352" i="2"/>
  <c r="R352" i="2" s="1"/>
  <c r="Y352" i="2" s="1"/>
  <c r="AA352" i="2"/>
  <c r="L352" i="2" s="1"/>
  <c r="AB352" i="2"/>
  <c r="AC352" i="2"/>
  <c r="AD352" i="2" s="1"/>
  <c r="AJ352" i="2"/>
  <c r="AK352" i="2"/>
  <c r="Q353" i="2"/>
  <c r="R353" i="2" s="1"/>
  <c r="Y353" i="2" s="1"/>
  <c r="W353" i="2" s="1"/>
  <c r="AA353" i="2"/>
  <c r="L353" i="2" s="1"/>
  <c r="AB353" i="2"/>
  <c r="AC353" i="2"/>
  <c r="AD353" i="2" s="1"/>
  <c r="AJ353" i="2"/>
  <c r="AK353" i="2"/>
  <c r="Q354" i="2"/>
  <c r="R354" i="2" s="1"/>
  <c r="M354" i="2" s="1"/>
  <c r="AA354" i="2"/>
  <c r="L354" i="2" s="1"/>
  <c r="AB354" i="2"/>
  <c r="AC354" i="2"/>
  <c r="AD354" i="2" s="1"/>
  <c r="AJ354" i="2"/>
  <c r="AK354" i="2"/>
  <c r="Q355" i="2"/>
  <c r="R355" i="2" s="1"/>
  <c r="AA355" i="2"/>
  <c r="L355" i="2" s="1"/>
  <c r="AB355" i="2"/>
  <c r="AC355" i="2"/>
  <c r="AD355" i="2" s="1"/>
  <c r="AJ355" i="2"/>
  <c r="AL355" i="2" s="1"/>
  <c r="AK355" i="2"/>
  <c r="Q356" i="2"/>
  <c r="R356" i="2" s="1"/>
  <c r="AA356" i="2"/>
  <c r="L356" i="2" s="1"/>
  <c r="AB356" i="2"/>
  <c r="AC356" i="2"/>
  <c r="AD356" i="2" s="1"/>
  <c r="AJ356" i="2"/>
  <c r="AL356" i="2" s="1"/>
  <c r="AK356" i="2"/>
  <c r="Q357" i="2"/>
  <c r="R357" i="2" s="1"/>
  <c r="M357" i="2" s="1"/>
  <c r="AA357" i="2"/>
  <c r="L357" i="2" s="1"/>
  <c r="AB357" i="2"/>
  <c r="AC357" i="2"/>
  <c r="AD357" i="2" s="1"/>
  <c r="AJ357" i="2"/>
  <c r="AK357" i="2"/>
  <c r="Q358" i="2"/>
  <c r="R358" i="2" s="1"/>
  <c r="M358" i="2" s="1"/>
  <c r="AA358" i="2"/>
  <c r="L358" i="2" s="1"/>
  <c r="AB358" i="2"/>
  <c r="AC358" i="2"/>
  <c r="AD358" i="2" s="1"/>
  <c r="AJ358" i="2"/>
  <c r="AK358" i="2"/>
  <c r="Q359" i="2"/>
  <c r="R359" i="2" s="1"/>
  <c r="M359" i="2" s="1"/>
  <c r="AA359" i="2"/>
  <c r="L359" i="2" s="1"/>
  <c r="AB359" i="2"/>
  <c r="AC359" i="2"/>
  <c r="AD359" i="2" s="1"/>
  <c r="AJ359" i="2"/>
  <c r="AK359" i="2"/>
  <c r="Q360" i="2"/>
  <c r="R360" i="2" s="1"/>
  <c r="M360" i="2" s="1"/>
  <c r="AA360" i="2"/>
  <c r="L360" i="2" s="1"/>
  <c r="AB360" i="2"/>
  <c r="AC360" i="2"/>
  <c r="AD360" i="2" s="1"/>
  <c r="AJ360" i="2"/>
  <c r="AL360" i="2" s="1"/>
  <c r="AK360" i="2"/>
  <c r="Q361" i="2"/>
  <c r="R361" i="2" s="1"/>
  <c r="Y361" i="2" s="1"/>
  <c r="S361" i="2" s="1"/>
  <c r="AA361" i="2"/>
  <c r="L361" i="2" s="1"/>
  <c r="AB361" i="2"/>
  <c r="AC361" i="2"/>
  <c r="AD361" i="2" s="1"/>
  <c r="AJ361" i="2"/>
  <c r="AK361" i="2"/>
  <c r="Q362" i="2"/>
  <c r="R362" i="2" s="1"/>
  <c r="M362" i="2" s="1"/>
  <c r="AA362" i="2"/>
  <c r="L362" i="2" s="1"/>
  <c r="AB362" i="2"/>
  <c r="AC362" i="2"/>
  <c r="AD362" i="2" s="1"/>
  <c r="AJ362" i="2"/>
  <c r="AK362" i="2"/>
  <c r="Q363" i="2"/>
  <c r="R363" i="2" s="1"/>
  <c r="Y363" i="2" s="1"/>
  <c r="AA363" i="2"/>
  <c r="L363" i="2" s="1"/>
  <c r="AB363" i="2"/>
  <c r="AC363" i="2"/>
  <c r="AD363" i="2" s="1"/>
  <c r="AJ363" i="2"/>
  <c r="AK363" i="2"/>
  <c r="Q364" i="2"/>
  <c r="R364" i="2" s="1"/>
  <c r="M364" i="2" s="1"/>
  <c r="AA364" i="2"/>
  <c r="L364" i="2" s="1"/>
  <c r="AB364" i="2"/>
  <c r="AC364" i="2"/>
  <c r="AD364" i="2" s="1"/>
  <c r="AJ364" i="2"/>
  <c r="AL364" i="2" s="1"/>
  <c r="AK364" i="2"/>
  <c r="Q365" i="2"/>
  <c r="R365" i="2" s="1"/>
  <c r="M365" i="2" s="1"/>
  <c r="AA365" i="2"/>
  <c r="L365" i="2" s="1"/>
  <c r="AB365" i="2"/>
  <c r="AC365" i="2"/>
  <c r="AD365" i="2" s="1"/>
  <c r="AJ365" i="2"/>
  <c r="AK365" i="2"/>
  <c r="Q366" i="2"/>
  <c r="R366" i="2" s="1"/>
  <c r="Y366" i="2" s="1"/>
  <c r="S366" i="2" s="1"/>
  <c r="AA366" i="2"/>
  <c r="L366" i="2" s="1"/>
  <c r="AB366" i="2"/>
  <c r="AC366" i="2"/>
  <c r="AD366" i="2" s="1"/>
  <c r="AJ366" i="2"/>
  <c r="AK366" i="2"/>
  <c r="Q367" i="2"/>
  <c r="R367" i="2" s="1"/>
  <c r="AA367" i="2"/>
  <c r="L367" i="2" s="1"/>
  <c r="AB367" i="2"/>
  <c r="AC367" i="2"/>
  <c r="AD367" i="2" s="1"/>
  <c r="AJ367" i="2"/>
  <c r="AL367" i="2" s="1"/>
  <c r="AK367" i="2"/>
  <c r="Q368" i="2"/>
  <c r="R368" i="2" s="1"/>
  <c r="Y368" i="2" s="1"/>
  <c r="X368" i="2" s="1"/>
  <c r="T368" i="2" s="1"/>
  <c r="AE368" i="2" s="1"/>
  <c r="AA368" i="2"/>
  <c r="L368" i="2" s="1"/>
  <c r="AB368" i="2"/>
  <c r="AC368" i="2"/>
  <c r="AD368" i="2" s="1"/>
  <c r="AJ368" i="2"/>
  <c r="AK368" i="2"/>
  <c r="Q369" i="2"/>
  <c r="R369" i="2" s="1"/>
  <c r="Y369" i="2" s="1"/>
  <c r="V369" i="2" s="1"/>
  <c r="AA369" i="2"/>
  <c r="L369" i="2" s="1"/>
  <c r="AB369" i="2"/>
  <c r="AC369" i="2"/>
  <c r="AD369" i="2"/>
  <c r="AJ369" i="2"/>
  <c r="AK369" i="2"/>
  <c r="Q370" i="2"/>
  <c r="R370" i="2" s="1"/>
  <c r="Y370" i="2" s="1"/>
  <c r="AA370" i="2"/>
  <c r="L370" i="2" s="1"/>
  <c r="AB370" i="2"/>
  <c r="AC370" i="2"/>
  <c r="AD370" i="2"/>
  <c r="AJ370" i="2"/>
  <c r="AK370" i="2"/>
  <c r="AL370" i="2" s="1"/>
  <c r="Q371" i="2"/>
  <c r="R371" i="2" s="1"/>
  <c r="Y371" i="2" s="1"/>
  <c r="V371" i="2" s="1"/>
  <c r="AA371" i="2"/>
  <c r="L371" i="2" s="1"/>
  <c r="AB371" i="2"/>
  <c r="AC371" i="2"/>
  <c r="AD371" i="2" s="1"/>
  <c r="AJ371" i="2"/>
  <c r="AK371" i="2"/>
  <c r="Q372" i="2"/>
  <c r="R372" i="2" s="1"/>
  <c r="Y372" i="2" s="1"/>
  <c r="AA372" i="2"/>
  <c r="L372" i="2" s="1"/>
  <c r="AB372" i="2"/>
  <c r="AC372" i="2"/>
  <c r="AD372" i="2" s="1"/>
  <c r="AJ372" i="2"/>
  <c r="AK372" i="2"/>
  <c r="Q373" i="2"/>
  <c r="R373" i="2" s="1"/>
  <c r="M373" i="2" s="1"/>
  <c r="AA373" i="2"/>
  <c r="L373" i="2" s="1"/>
  <c r="AB373" i="2"/>
  <c r="AC373" i="2"/>
  <c r="AD373" i="2"/>
  <c r="AJ373" i="2"/>
  <c r="AK373" i="2"/>
  <c r="Q374" i="2"/>
  <c r="R374" i="2" s="1"/>
  <c r="Y374" i="2" s="1"/>
  <c r="S374" i="2" s="1"/>
  <c r="AA374" i="2"/>
  <c r="L374" i="2" s="1"/>
  <c r="AB374" i="2"/>
  <c r="AC374" i="2"/>
  <c r="AD374" i="2" s="1"/>
  <c r="AJ374" i="2"/>
  <c r="AK374" i="2"/>
  <c r="Q375" i="2"/>
  <c r="R375" i="2" s="1"/>
  <c r="M375" i="2" s="1"/>
  <c r="AA375" i="2"/>
  <c r="L375" i="2" s="1"/>
  <c r="AB375" i="2"/>
  <c r="AC375" i="2"/>
  <c r="AD375" i="2" s="1"/>
  <c r="AJ375" i="2"/>
  <c r="AL375" i="2" s="1"/>
  <c r="AK375" i="2"/>
  <c r="Q376" i="2"/>
  <c r="R376" i="2" s="1"/>
  <c r="AA376" i="2"/>
  <c r="L376" i="2" s="1"/>
  <c r="AB376" i="2"/>
  <c r="AC376" i="2"/>
  <c r="AD376" i="2" s="1"/>
  <c r="AJ376" i="2"/>
  <c r="AK376" i="2"/>
  <c r="Q377" i="2"/>
  <c r="R377" i="2" s="1"/>
  <c r="M377" i="2" s="1"/>
  <c r="AA377" i="2"/>
  <c r="L377" i="2" s="1"/>
  <c r="AB377" i="2"/>
  <c r="AC377" i="2"/>
  <c r="AD377" i="2" s="1"/>
  <c r="AJ377" i="2"/>
  <c r="AK377" i="2"/>
  <c r="Q378" i="2"/>
  <c r="R378" i="2" s="1"/>
  <c r="Y378" i="2" s="1"/>
  <c r="AA378" i="2"/>
  <c r="L378" i="2" s="1"/>
  <c r="AB378" i="2"/>
  <c r="AC378" i="2"/>
  <c r="AD378" i="2" s="1"/>
  <c r="AJ378" i="2"/>
  <c r="AK378" i="2"/>
  <c r="Q379" i="2"/>
  <c r="R379" i="2" s="1"/>
  <c r="Y379" i="2" s="1"/>
  <c r="U379" i="2" s="1"/>
  <c r="AA379" i="2"/>
  <c r="L379" i="2" s="1"/>
  <c r="AB379" i="2"/>
  <c r="AC379" i="2"/>
  <c r="AD379" i="2" s="1"/>
  <c r="AJ379" i="2"/>
  <c r="AL379" i="2" s="1"/>
  <c r="AK379" i="2"/>
  <c r="Q380" i="2"/>
  <c r="R380" i="2" s="1"/>
  <c r="M380" i="2" s="1"/>
  <c r="AA380" i="2"/>
  <c r="L380" i="2" s="1"/>
  <c r="AB380" i="2"/>
  <c r="AC380" i="2"/>
  <c r="AD380" i="2" s="1"/>
  <c r="AJ380" i="2"/>
  <c r="AK380" i="2"/>
  <c r="Q381" i="2"/>
  <c r="R381" i="2" s="1"/>
  <c r="AA381" i="2"/>
  <c r="L381" i="2" s="1"/>
  <c r="AB381" i="2"/>
  <c r="AC381" i="2"/>
  <c r="AD381" i="2" s="1"/>
  <c r="AJ381" i="2"/>
  <c r="AK381" i="2"/>
  <c r="Q382" i="2"/>
  <c r="R382" i="2" s="1"/>
  <c r="Y382" i="2" s="1"/>
  <c r="AA382" i="2"/>
  <c r="L382" i="2" s="1"/>
  <c r="AB382" i="2"/>
  <c r="AC382" i="2"/>
  <c r="AD382" i="2" s="1"/>
  <c r="AJ382" i="2"/>
  <c r="AK382" i="2"/>
  <c r="AL382" i="2"/>
  <c r="Q383" i="2"/>
  <c r="R383" i="2" s="1"/>
  <c r="Y383" i="2" s="1"/>
  <c r="AA383" i="2"/>
  <c r="L383" i="2" s="1"/>
  <c r="AB383" i="2"/>
  <c r="AC383" i="2"/>
  <c r="AD383" i="2" s="1"/>
  <c r="AJ383" i="2"/>
  <c r="AK383" i="2"/>
  <c r="Q384" i="2"/>
  <c r="R384" i="2" s="1"/>
  <c r="M384" i="2" s="1"/>
  <c r="AA384" i="2"/>
  <c r="L384" i="2" s="1"/>
  <c r="AB384" i="2"/>
  <c r="AC384" i="2"/>
  <c r="AD384" i="2" s="1"/>
  <c r="AJ384" i="2"/>
  <c r="AK384" i="2"/>
  <c r="Q385" i="2"/>
  <c r="R385" i="2" s="1"/>
  <c r="AA385" i="2"/>
  <c r="L385" i="2" s="1"/>
  <c r="AB385" i="2"/>
  <c r="AC385" i="2"/>
  <c r="AD385" i="2" s="1"/>
  <c r="AJ385" i="2"/>
  <c r="AL385" i="2" s="1"/>
  <c r="AK385" i="2"/>
  <c r="Q386" i="2"/>
  <c r="R386" i="2" s="1"/>
  <c r="AA386" i="2"/>
  <c r="L386" i="2" s="1"/>
  <c r="AB386" i="2"/>
  <c r="AC386" i="2"/>
  <c r="AD386" i="2" s="1"/>
  <c r="AJ386" i="2"/>
  <c r="AK386" i="2"/>
  <c r="Q387" i="2"/>
  <c r="R387" i="2" s="1"/>
  <c r="AA387" i="2"/>
  <c r="L387" i="2" s="1"/>
  <c r="AB387" i="2"/>
  <c r="AC387" i="2"/>
  <c r="AD387" i="2" s="1"/>
  <c r="AJ387" i="2"/>
  <c r="AL387" i="2" s="1"/>
  <c r="AK387" i="2"/>
  <c r="Q388" i="2"/>
  <c r="R388" i="2" s="1"/>
  <c r="Y388" i="2" s="1"/>
  <c r="AA388" i="2"/>
  <c r="L388" i="2" s="1"/>
  <c r="AB388" i="2"/>
  <c r="AC388" i="2"/>
  <c r="AD388" i="2" s="1"/>
  <c r="AJ388" i="2"/>
  <c r="AK388" i="2"/>
  <c r="AL388" i="2" s="1"/>
  <c r="Q389" i="2"/>
  <c r="R389" i="2" s="1"/>
  <c r="Y389" i="2" s="1"/>
  <c r="U389" i="2" s="1"/>
  <c r="AA389" i="2"/>
  <c r="L389" i="2" s="1"/>
  <c r="AB389" i="2"/>
  <c r="AC389" i="2"/>
  <c r="AD389" i="2" s="1"/>
  <c r="AJ389" i="2"/>
  <c r="AL389" i="2" s="1"/>
  <c r="AK389" i="2"/>
  <c r="Q390" i="2"/>
  <c r="R390" i="2" s="1"/>
  <c r="M390" i="2" s="1"/>
  <c r="AA390" i="2"/>
  <c r="L390" i="2" s="1"/>
  <c r="AB390" i="2"/>
  <c r="AC390" i="2"/>
  <c r="AD390" i="2" s="1"/>
  <c r="AJ390" i="2"/>
  <c r="AK390" i="2"/>
  <c r="Q391" i="2"/>
  <c r="R391" i="2" s="1"/>
  <c r="AA391" i="2"/>
  <c r="L391" i="2" s="1"/>
  <c r="AB391" i="2"/>
  <c r="AC391" i="2"/>
  <c r="AD391" i="2" s="1"/>
  <c r="AJ391" i="2"/>
  <c r="AK391" i="2"/>
  <c r="Q392" i="2"/>
  <c r="R392" i="2" s="1"/>
  <c r="Y392" i="2" s="1"/>
  <c r="V392" i="2" s="1"/>
  <c r="AA392" i="2"/>
  <c r="L392" i="2" s="1"/>
  <c r="AB392" i="2"/>
  <c r="AC392" i="2"/>
  <c r="AD392" i="2" s="1"/>
  <c r="AJ392" i="2"/>
  <c r="AK392" i="2"/>
  <c r="Q393" i="2"/>
  <c r="R393" i="2" s="1"/>
  <c r="Y393" i="2" s="1"/>
  <c r="AA393" i="2"/>
  <c r="L393" i="2" s="1"/>
  <c r="AB393" i="2"/>
  <c r="AC393" i="2"/>
  <c r="AD393" i="2" s="1"/>
  <c r="AJ393" i="2"/>
  <c r="AK393" i="2"/>
  <c r="Q394" i="2"/>
  <c r="R394" i="2" s="1"/>
  <c r="Y394" i="2" s="1"/>
  <c r="X394" i="2" s="1"/>
  <c r="T394" i="2" s="1"/>
  <c r="AE394" i="2" s="1"/>
  <c r="AA394" i="2"/>
  <c r="L394" i="2" s="1"/>
  <c r="AB394" i="2"/>
  <c r="AC394" i="2"/>
  <c r="AD394" i="2" s="1"/>
  <c r="AJ394" i="2"/>
  <c r="AK394" i="2"/>
  <c r="Q395" i="2"/>
  <c r="R395" i="2" s="1"/>
  <c r="Y395" i="2" s="1"/>
  <c r="S395" i="2" s="1"/>
  <c r="AA395" i="2"/>
  <c r="L395" i="2" s="1"/>
  <c r="AB395" i="2"/>
  <c r="AC395" i="2"/>
  <c r="AD395" i="2" s="1"/>
  <c r="AJ395" i="2"/>
  <c r="AK395" i="2"/>
  <c r="Q396" i="2"/>
  <c r="R396" i="2" s="1"/>
  <c r="Y396" i="2" s="1"/>
  <c r="X396" i="2" s="1"/>
  <c r="T396" i="2" s="1"/>
  <c r="AE396" i="2" s="1"/>
  <c r="AA396" i="2"/>
  <c r="L396" i="2" s="1"/>
  <c r="AB396" i="2"/>
  <c r="AC396" i="2"/>
  <c r="AD396" i="2" s="1"/>
  <c r="AJ396" i="2"/>
  <c r="AL396" i="2" s="1"/>
  <c r="AK396" i="2"/>
  <c r="Q397" i="2"/>
  <c r="R397" i="2" s="1"/>
  <c r="M397" i="2" s="1"/>
  <c r="AA397" i="2"/>
  <c r="L397" i="2" s="1"/>
  <c r="AB397" i="2"/>
  <c r="AC397" i="2"/>
  <c r="AD397" i="2" s="1"/>
  <c r="AJ397" i="2"/>
  <c r="AK397" i="2"/>
  <c r="Q398" i="2"/>
  <c r="R398" i="2" s="1"/>
  <c r="M398" i="2" s="1"/>
  <c r="AA398" i="2"/>
  <c r="L398" i="2" s="1"/>
  <c r="AB398" i="2"/>
  <c r="AC398" i="2"/>
  <c r="AD398" i="2"/>
  <c r="AJ398" i="2"/>
  <c r="AK398" i="2"/>
  <c r="Q399" i="2"/>
  <c r="R399" i="2" s="1"/>
  <c r="M399" i="2" s="1"/>
  <c r="AA399" i="2"/>
  <c r="L399" i="2" s="1"/>
  <c r="AB399" i="2"/>
  <c r="AC399" i="2"/>
  <c r="AD399" i="2" s="1"/>
  <c r="AJ399" i="2"/>
  <c r="AK399" i="2"/>
  <c r="Q400" i="2"/>
  <c r="R400" i="2" s="1"/>
  <c r="AA400" i="2"/>
  <c r="L400" i="2" s="1"/>
  <c r="AB400" i="2"/>
  <c r="AC400" i="2"/>
  <c r="AD400" i="2" s="1"/>
  <c r="AJ400" i="2"/>
  <c r="AK400" i="2"/>
  <c r="Q401" i="2"/>
  <c r="R401" i="2" s="1"/>
  <c r="M401" i="2" s="1"/>
  <c r="AA401" i="2"/>
  <c r="L401" i="2" s="1"/>
  <c r="AB401" i="2"/>
  <c r="AC401" i="2"/>
  <c r="AD401" i="2" s="1"/>
  <c r="AJ401" i="2"/>
  <c r="AK401" i="2"/>
  <c r="Q402" i="2"/>
  <c r="R402" i="2" s="1"/>
  <c r="AA402" i="2"/>
  <c r="L402" i="2" s="1"/>
  <c r="AB402" i="2"/>
  <c r="AC402" i="2"/>
  <c r="AD402" i="2" s="1"/>
  <c r="AJ402" i="2"/>
  <c r="AK402" i="2"/>
  <c r="Q403" i="2"/>
  <c r="R403" i="2" s="1"/>
  <c r="Y403" i="2" s="1"/>
  <c r="S403" i="2" s="1"/>
  <c r="AA403" i="2"/>
  <c r="L403" i="2" s="1"/>
  <c r="AB403" i="2"/>
  <c r="AC403" i="2"/>
  <c r="AD403" i="2" s="1"/>
  <c r="AJ403" i="2"/>
  <c r="AK403" i="2"/>
  <c r="AL403" i="2" s="1"/>
  <c r="Q404" i="2"/>
  <c r="R404" i="2" s="1"/>
  <c r="Y404" i="2" s="1"/>
  <c r="V404" i="2" s="1"/>
  <c r="AA404" i="2"/>
  <c r="L404" i="2" s="1"/>
  <c r="AB404" i="2"/>
  <c r="AC404" i="2"/>
  <c r="AD404" i="2" s="1"/>
  <c r="AJ404" i="2"/>
  <c r="AK404" i="2"/>
  <c r="Q405" i="2"/>
  <c r="R405" i="2" s="1"/>
  <c r="AA405" i="2"/>
  <c r="L405" i="2" s="1"/>
  <c r="AB405" i="2"/>
  <c r="AC405" i="2"/>
  <c r="AD405" i="2" s="1"/>
  <c r="AJ405" i="2"/>
  <c r="AK405" i="2"/>
  <c r="Q406" i="2"/>
  <c r="R406" i="2" s="1"/>
  <c r="M406" i="2" s="1"/>
  <c r="AA406" i="2"/>
  <c r="L406" i="2" s="1"/>
  <c r="AB406" i="2"/>
  <c r="AC406" i="2"/>
  <c r="AD406" i="2" s="1"/>
  <c r="AJ406" i="2"/>
  <c r="AK406" i="2"/>
  <c r="Q407" i="2"/>
  <c r="R407" i="2" s="1"/>
  <c r="AA407" i="2"/>
  <c r="L407" i="2" s="1"/>
  <c r="AB407" i="2"/>
  <c r="AC407" i="2"/>
  <c r="AD407" i="2" s="1"/>
  <c r="AJ407" i="2"/>
  <c r="AK407" i="2"/>
  <c r="Q408" i="2"/>
  <c r="R408" i="2" s="1"/>
  <c r="Y408" i="2" s="1"/>
  <c r="AA408" i="2"/>
  <c r="L408" i="2" s="1"/>
  <c r="AB408" i="2"/>
  <c r="AC408" i="2"/>
  <c r="AD408" i="2" s="1"/>
  <c r="AJ408" i="2"/>
  <c r="AK408" i="2"/>
  <c r="Q409" i="2"/>
  <c r="R409" i="2" s="1"/>
  <c r="M409" i="2" s="1"/>
  <c r="AA409" i="2"/>
  <c r="L409" i="2" s="1"/>
  <c r="AB409" i="2"/>
  <c r="AC409" i="2"/>
  <c r="AD409" i="2" s="1"/>
  <c r="AJ409" i="2"/>
  <c r="AK409" i="2"/>
  <c r="Q410" i="2"/>
  <c r="R410" i="2" s="1"/>
  <c r="M410" i="2" s="1"/>
  <c r="AA410" i="2"/>
  <c r="L410" i="2" s="1"/>
  <c r="AB410" i="2"/>
  <c r="AC410" i="2"/>
  <c r="AD410" i="2" s="1"/>
  <c r="AJ410" i="2"/>
  <c r="AK410" i="2"/>
  <c r="Q411" i="2"/>
  <c r="R411" i="2" s="1"/>
  <c r="M411" i="2" s="1"/>
  <c r="AA411" i="2"/>
  <c r="L411" i="2" s="1"/>
  <c r="AB411" i="2"/>
  <c r="AC411" i="2"/>
  <c r="AD411" i="2" s="1"/>
  <c r="AJ411" i="2"/>
  <c r="AK411" i="2"/>
  <c r="Q412" i="2"/>
  <c r="R412" i="2" s="1"/>
  <c r="Y412" i="2" s="1"/>
  <c r="S412" i="2" s="1"/>
  <c r="AA412" i="2"/>
  <c r="L412" i="2" s="1"/>
  <c r="AB412" i="2"/>
  <c r="AC412" i="2"/>
  <c r="AD412" i="2" s="1"/>
  <c r="AJ412" i="2"/>
  <c r="AL412" i="2" s="1"/>
  <c r="AK412" i="2"/>
  <c r="Q413" i="2"/>
  <c r="R413" i="2" s="1"/>
  <c r="Y413" i="2" s="1"/>
  <c r="AA413" i="2"/>
  <c r="L413" i="2" s="1"/>
  <c r="AB413" i="2"/>
  <c r="AC413" i="2"/>
  <c r="AD413" i="2" s="1"/>
  <c r="AJ413" i="2"/>
  <c r="AK413" i="2"/>
  <c r="Q414" i="2"/>
  <c r="R414" i="2" s="1"/>
  <c r="AA414" i="2"/>
  <c r="L414" i="2" s="1"/>
  <c r="AB414" i="2"/>
  <c r="AC414" i="2"/>
  <c r="AD414" i="2"/>
  <c r="AJ414" i="2"/>
  <c r="AK414" i="2"/>
  <c r="Q415" i="2"/>
  <c r="R415" i="2" s="1"/>
  <c r="M415" i="2" s="1"/>
  <c r="AA415" i="2"/>
  <c r="L415" i="2" s="1"/>
  <c r="AB415" i="2"/>
  <c r="AC415" i="2"/>
  <c r="AD415" i="2" s="1"/>
  <c r="AJ415" i="2"/>
  <c r="AK415" i="2"/>
  <c r="Q416" i="2"/>
  <c r="R416" i="2" s="1"/>
  <c r="M416" i="2" s="1"/>
  <c r="AA416" i="2"/>
  <c r="L416" i="2" s="1"/>
  <c r="AB416" i="2"/>
  <c r="AC416" i="2"/>
  <c r="AD416" i="2" s="1"/>
  <c r="AJ416" i="2"/>
  <c r="AK416" i="2"/>
  <c r="Q417" i="2"/>
  <c r="R417" i="2" s="1"/>
  <c r="Y417" i="2" s="1"/>
  <c r="W417" i="2" s="1"/>
  <c r="AA417" i="2"/>
  <c r="L417" i="2" s="1"/>
  <c r="AB417" i="2"/>
  <c r="AC417" i="2"/>
  <c r="AD417" i="2" s="1"/>
  <c r="AJ417" i="2"/>
  <c r="AK417" i="2"/>
  <c r="Q418" i="2"/>
  <c r="R418" i="2" s="1"/>
  <c r="AA418" i="2"/>
  <c r="L418" i="2" s="1"/>
  <c r="AB418" i="2"/>
  <c r="AC418" i="2"/>
  <c r="AD418" i="2" s="1"/>
  <c r="AJ418" i="2"/>
  <c r="AK418" i="2"/>
  <c r="Q419" i="2"/>
  <c r="R419" i="2" s="1"/>
  <c r="Y419" i="2" s="1"/>
  <c r="AA419" i="2"/>
  <c r="L419" i="2" s="1"/>
  <c r="AB419" i="2"/>
  <c r="AC419" i="2"/>
  <c r="AD419" i="2" s="1"/>
  <c r="AJ419" i="2"/>
  <c r="AK419" i="2"/>
  <c r="Q420" i="2"/>
  <c r="R420" i="2" s="1"/>
  <c r="M420" i="2" s="1"/>
  <c r="AA420" i="2"/>
  <c r="L420" i="2" s="1"/>
  <c r="AB420" i="2"/>
  <c r="AC420" i="2"/>
  <c r="AD420" i="2" s="1"/>
  <c r="AJ420" i="2"/>
  <c r="AK420" i="2"/>
  <c r="Q421" i="2"/>
  <c r="R421" i="2" s="1"/>
  <c r="M421" i="2" s="1"/>
  <c r="AA421" i="2"/>
  <c r="L421" i="2" s="1"/>
  <c r="AB421" i="2"/>
  <c r="AC421" i="2"/>
  <c r="AD421" i="2" s="1"/>
  <c r="AJ421" i="2"/>
  <c r="AK421" i="2"/>
  <c r="Q422" i="2"/>
  <c r="R422" i="2" s="1"/>
  <c r="M422" i="2" s="1"/>
  <c r="AA422" i="2"/>
  <c r="L422" i="2" s="1"/>
  <c r="AB422" i="2"/>
  <c r="AC422" i="2"/>
  <c r="AD422" i="2" s="1"/>
  <c r="AJ422" i="2"/>
  <c r="AL422" i="2" s="1"/>
  <c r="AK422" i="2"/>
  <c r="Q423" i="2"/>
  <c r="R423" i="2" s="1"/>
  <c r="Y423" i="2" s="1"/>
  <c r="S423" i="2" s="1"/>
  <c r="AA423" i="2"/>
  <c r="L423" i="2" s="1"/>
  <c r="AB423" i="2"/>
  <c r="AC423" i="2"/>
  <c r="AD423" i="2" s="1"/>
  <c r="AJ423" i="2"/>
  <c r="AL423" i="2" s="1"/>
  <c r="AK423" i="2"/>
  <c r="Q424" i="2"/>
  <c r="R424" i="2" s="1"/>
  <c r="AA424" i="2"/>
  <c r="L424" i="2" s="1"/>
  <c r="AB424" i="2"/>
  <c r="AC424" i="2"/>
  <c r="AD424" i="2" s="1"/>
  <c r="AJ424" i="2"/>
  <c r="AK424" i="2"/>
  <c r="AL424" i="2" s="1"/>
  <c r="Q425" i="2"/>
  <c r="R425" i="2" s="1"/>
  <c r="Y425" i="2" s="1"/>
  <c r="W425" i="2" s="1"/>
  <c r="AA425" i="2"/>
  <c r="L425" i="2" s="1"/>
  <c r="AB425" i="2"/>
  <c r="AC425" i="2"/>
  <c r="AD425" i="2" s="1"/>
  <c r="AJ425" i="2"/>
  <c r="AK425" i="2"/>
  <c r="Q426" i="2"/>
  <c r="R426" i="2" s="1"/>
  <c r="M426" i="2" s="1"/>
  <c r="AA426" i="2"/>
  <c r="L426" i="2" s="1"/>
  <c r="AB426" i="2"/>
  <c r="AC426" i="2"/>
  <c r="AD426" i="2" s="1"/>
  <c r="AJ426" i="2"/>
  <c r="AK426" i="2"/>
  <c r="Q427" i="2"/>
  <c r="R427" i="2" s="1"/>
  <c r="AA427" i="2"/>
  <c r="L427" i="2" s="1"/>
  <c r="AB427" i="2"/>
  <c r="AC427" i="2"/>
  <c r="AD427" i="2" s="1"/>
  <c r="AJ427" i="2"/>
  <c r="AK427" i="2"/>
  <c r="AL427" i="2" s="1"/>
  <c r="Q428" i="2"/>
  <c r="R428" i="2" s="1"/>
  <c r="Y428" i="2" s="1"/>
  <c r="V428" i="2" s="1"/>
  <c r="AA428" i="2"/>
  <c r="L428" i="2" s="1"/>
  <c r="AB428" i="2"/>
  <c r="AC428" i="2"/>
  <c r="AD428" i="2"/>
  <c r="AJ428" i="2"/>
  <c r="AK428" i="2"/>
  <c r="Q429" i="2"/>
  <c r="R429" i="2" s="1"/>
  <c r="Y429" i="2" s="1"/>
  <c r="S429" i="2" s="1"/>
  <c r="AA429" i="2"/>
  <c r="L429" i="2" s="1"/>
  <c r="AB429" i="2"/>
  <c r="AC429" i="2"/>
  <c r="AD429" i="2" s="1"/>
  <c r="AJ429" i="2"/>
  <c r="AK429" i="2"/>
  <c r="Q430" i="2"/>
  <c r="R430" i="2" s="1"/>
  <c r="M430" i="2" s="1"/>
  <c r="AA430" i="2"/>
  <c r="L430" i="2" s="1"/>
  <c r="AB430" i="2"/>
  <c r="AC430" i="2"/>
  <c r="AD430" i="2" s="1"/>
  <c r="AJ430" i="2"/>
  <c r="AK430" i="2"/>
  <c r="Q431" i="2"/>
  <c r="R431" i="2" s="1"/>
  <c r="AA431" i="2"/>
  <c r="L431" i="2" s="1"/>
  <c r="AB431" i="2"/>
  <c r="AC431" i="2"/>
  <c r="AD431" i="2" s="1"/>
  <c r="AJ431" i="2"/>
  <c r="AL431" i="2" s="1"/>
  <c r="AK431" i="2"/>
  <c r="Q432" i="2"/>
  <c r="R432" i="2" s="1"/>
  <c r="AA432" i="2"/>
  <c r="L432" i="2" s="1"/>
  <c r="AB432" i="2"/>
  <c r="AC432" i="2"/>
  <c r="AD432" i="2" s="1"/>
  <c r="AJ432" i="2"/>
  <c r="AK432" i="2"/>
  <c r="Q433" i="2"/>
  <c r="R433" i="2" s="1"/>
  <c r="Y433" i="2" s="1"/>
  <c r="V433" i="2" s="1"/>
  <c r="AA433" i="2"/>
  <c r="L433" i="2" s="1"/>
  <c r="AB433" i="2"/>
  <c r="AC433" i="2"/>
  <c r="AD433" i="2" s="1"/>
  <c r="AJ433" i="2"/>
  <c r="AK433" i="2"/>
  <c r="Q434" i="2"/>
  <c r="R434" i="2" s="1"/>
  <c r="AA434" i="2"/>
  <c r="L434" i="2" s="1"/>
  <c r="AB434" i="2"/>
  <c r="AC434" i="2"/>
  <c r="AD434" i="2" s="1"/>
  <c r="AJ434" i="2"/>
  <c r="AK434" i="2"/>
  <c r="Q435" i="2"/>
  <c r="R435" i="2" s="1"/>
  <c r="AA435" i="2"/>
  <c r="L435" i="2" s="1"/>
  <c r="AB435" i="2"/>
  <c r="AC435" i="2"/>
  <c r="AD435" i="2" s="1"/>
  <c r="AJ435" i="2"/>
  <c r="AK435" i="2"/>
  <c r="Q436" i="2"/>
  <c r="R436" i="2" s="1"/>
  <c r="M436" i="2" s="1"/>
  <c r="AA436" i="2"/>
  <c r="L436" i="2" s="1"/>
  <c r="AB436" i="2"/>
  <c r="AC436" i="2"/>
  <c r="AD436" i="2" s="1"/>
  <c r="AJ436" i="2"/>
  <c r="AK436" i="2"/>
  <c r="Q437" i="2"/>
  <c r="R437" i="2" s="1"/>
  <c r="AA437" i="2"/>
  <c r="L437" i="2" s="1"/>
  <c r="AB437" i="2"/>
  <c r="AC437" i="2"/>
  <c r="AD437" i="2" s="1"/>
  <c r="AJ437" i="2"/>
  <c r="AL437" i="2" s="1"/>
  <c r="AK437" i="2"/>
  <c r="Q438" i="2"/>
  <c r="R438" i="2" s="1"/>
  <c r="M438" i="2" s="1"/>
  <c r="AA438" i="2"/>
  <c r="L438" i="2" s="1"/>
  <c r="AB438" i="2"/>
  <c r="AC438" i="2"/>
  <c r="AD438" i="2" s="1"/>
  <c r="AJ438" i="2"/>
  <c r="AK438" i="2"/>
  <c r="Q439" i="2"/>
  <c r="R439" i="2" s="1"/>
  <c r="Y439" i="2" s="1"/>
  <c r="S439" i="2" s="1"/>
  <c r="AA439" i="2"/>
  <c r="L439" i="2" s="1"/>
  <c r="AB439" i="2"/>
  <c r="AC439" i="2"/>
  <c r="AD439" i="2"/>
  <c r="AJ439" i="2"/>
  <c r="AK439" i="2"/>
  <c r="Q440" i="2"/>
  <c r="R440" i="2" s="1"/>
  <c r="AA440" i="2"/>
  <c r="L440" i="2" s="1"/>
  <c r="AB440" i="2"/>
  <c r="AC440" i="2"/>
  <c r="AD440" i="2" s="1"/>
  <c r="AJ440" i="2"/>
  <c r="AK440" i="2"/>
  <c r="Q441" i="2"/>
  <c r="R441" i="2" s="1"/>
  <c r="M441" i="2" s="1"/>
  <c r="AA441" i="2"/>
  <c r="L441" i="2" s="1"/>
  <c r="AB441" i="2"/>
  <c r="AC441" i="2"/>
  <c r="AD441" i="2" s="1"/>
  <c r="AJ441" i="2"/>
  <c r="AK441" i="2"/>
  <c r="Q442" i="2"/>
  <c r="R442" i="2" s="1"/>
  <c r="M442" i="2" s="1"/>
  <c r="AA442" i="2"/>
  <c r="L442" i="2" s="1"/>
  <c r="AB442" i="2"/>
  <c r="AC442" i="2"/>
  <c r="AD442" i="2" s="1"/>
  <c r="AJ442" i="2"/>
  <c r="AK442" i="2"/>
  <c r="Q443" i="2"/>
  <c r="R443" i="2" s="1"/>
  <c r="M443" i="2" s="1"/>
  <c r="AA443" i="2"/>
  <c r="L443" i="2" s="1"/>
  <c r="AB443" i="2"/>
  <c r="AC443" i="2"/>
  <c r="AD443" i="2" s="1"/>
  <c r="AJ443" i="2"/>
  <c r="AK443" i="2"/>
  <c r="Q444" i="2"/>
  <c r="R444" i="2" s="1"/>
  <c r="AA444" i="2"/>
  <c r="L444" i="2" s="1"/>
  <c r="AB444" i="2"/>
  <c r="AC444" i="2"/>
  <c r="AD444" i="2" s="1"/>
  <c r="AJ444" i="2"/>
  <c r="AK444" i="2"/>
  <c r="Q445" i="2"/>
  <c r="R445" i="2" s="1"/>
  <c r="Y445" i="2" s="1"/>
  <c r="AA445" i="2"/>
  <c r="L445" i="2" s="1"/>
  <c r="AB445" i="2"/>
  <c r="AC445" i="2"/>
  <c r="AD445" i="2" s="1"/>
  <c r="AJ445" i="2"/>
  <c r="AK445" i="2"/>
  <c r="Q446" i="2"/>
  <c r="R446" i="2" s="1"/>
  <c r="Y446" i="2" s="1"/>
  <c r="U446" i="2" s="1"/>
  <c r="AA446" i="2"/>
  <c r="L446" i="2" s="1"/>
  <c r="AB446" i="2"/>
  <c r="AC446" i="2"/>
  <c r="AD446" i="2" s="1"/>
  <c r="AJ446" i="2"/>
  <c r="AK446" i="2"/>
  <c r="Q447" i="2"/>
  <c r="R447" i="2" s="1"/>
  <c r="M447" i="2" s="1"/>
  <c r="AA447" i="2"/>
  <c r="L447" i="2" s="1"/>
  <c r="AB447" i="2"/>
  <c r="AC447" i="2"/>
  <c r="AD447" i="2" s="1"/>
  <c r="AJ447" i="2"/>
  <c r="AK447" i="2"/>
  <c r="Q448" i="2"/>
  <c r="R448" i="2" s="1"/>
  <c r="AA448" i="2"/>
  <c r="L448" i="2" s="1"/>
  <c r="AB448" i="2"/>
  <c r="AC448" i="2"/>
  <c r="AD448" i="2" s="1"/>
  <c r="AJ448" i="2"/>
  <c r="AK448" i="2"/>
  <c r="Q449" i="2"/>
  <c r="R449" i="2" s="1"/>
  <c r="Y449" i="2" s="1"/>
  <c r="S449" i="2" s="1"/>
  <c r="AA449" i="2"/>
  <c r="L449" i="2" s="1"/>
  <c r="AB449" i="2"/>
  <c r="AC449" i="2"/>
  <c r="AD449" i="2" s="1"/>
  <c r="AJ449" i="2"/>
  <c r="AK449" i="2"/>
  <c r="Q450" i="2"/>
  <c r="R450" i="2" s="1"/>
  <c r="Y450" i="2" s="1"/>
  <c r="AA450" i="2"/>
  <c r="L450" i="2" s="1"/>
  <c r="AB450" i="2"/>
  <c r="AC450" i="2"/>
  <c r="AD450" i="2" s="1"/>
  <c r="AJ450" i="2"/>
  <c r="AK450" i="2"/>
  <c r="AL450" i="2" s="1"/>
  <c r="Q451" i="2"/>
  <c r="R451" i="2" s="1"/>
  <c r="AA451" i="2"/>
  <c r="L451" i="2" s="1"/>
  <c r="AB451" i="2"/>
  <c r="AC451" i="2"/>
  <c r="AD451" i="2" s="1"/>
  <c r="AJ451" i="2"/>
  <c r="AK451" i="2"/>
  <c r="Q452" i="2"/>
  <c r="R452" i="2" s="1"/>
  <c r="AA452" i="2"/>
  <c r="L452" i="2" s="1"/>
  <c r="AB452" i="2"/>
  <c r="AC452" i="2"/>
  <c r="AD452" i="2" s="1"/>
  <c r="AJ452" i="2"/>
  <c r="AL452" i="2" s="1"/>
  <c r="AK452" i="2"/>
  <c r="Q453" i="2"/>
  <c r="R453" i="2" s="1"/>
  <c r="M453" i="2" s="1"/>
  <c r="AA453" i="2"/>
  <c r="L453" i="2" s="1"/>
  <c r="AB453" i="2"/>
  <c r="AC453" i="2"/>
  <c r="AD453" i="2" s="1"/>
  <c r="AJ453" i="2"/>
  <c r="AK453" i="2"/>
  <c r="Q454" i="2"/>
  <c r="R454" i="2" s="1"/>
  <c r="M454" i="2" s="1"/>
  <c r="AA454" i="2"/>
  <c r="L454" i="2" s="1"/>
  <c r="AB454" i="2"/>
  <c r="AC454" i="2"/>
  <c r="AD454" i="2" s="1"/>
  <c r="AJ454" i="2"/>
  <c r="AK454" i="2"/>
  <c r="Q455" i="2"/>
  <c r="R455" i="2" s="1"/>
  <c r="M455" i="2" s="1"/>
  <c r="AA455" i="2"/>
  <c r="L455" i="2" s="1"/>
  <c r="AB455" i="2"/>
  <c r="AC455" i="2"/>
  <c r="AD455" i="2" s="1"/>
  <c r="AJ455" i="2"/>
  <c r="AK455" i="2"/>
  <c r="Q456" i="2"/>
  <c r="R456" i="2" s="1"/>
  <c r="Y456" i="2" s="1"/>
  <c r="X456" i="2" s="1"/>
  <c r="T456" i="2" s="1"/>
  <c r="AE456" i="2" s="1"/>
  <c r="AA456" i="2"/>
  <c r="L456" i="2" s="1"/>
  <c r="AB456" i="2"/>
  <c r="AC456" i="2"/>
  <c r="AD456" i="2" s="1"/>
  <c r="AJ456" i="2"/>
  <c r="AK456" i="2"/>
  <c r="Q457" i="2"/>
  <c r="R457" i="2" s="1"/>
  <c r="AA457" i="2"/>
  <c r="L457" i="2" s="1"/>
  <c r="AB457" i="2"/>
  <c r="AC457" i="2"/>
  <c r="AD457" i="2" s="1"/>
  <c r="AJ457" i="2"/>
  <c r="AK457" i="2"/>
  <c r="Q458" i="2"/>
  <c r="R458" i="2" s="1"/>
  <c r="Y458" i="2" s="1"/>
  <c r="AA458" i="2"/>
  <c r="L458" i="2" s="1"/>
  <c r="AB458" i="2"/>
  <c r="AC458" i="2"/>
  <c r="AD458" i="2" s="1"/>
  <c r="AJ458" i="2"/>
  <c r="AK458" i="2"/>
  <c r="Q459" i="2"/>
  <c r="R459" i="2" s="1"/>
  <c r="Y459" i="2" s="1"/>
  <c r="V459" i="2" s="1"/>
  <c r="AA459" i="2"/>
  <c r="L459" i="2" s="1"/>
  <c r="AB459" i="2"/>
  <c r="AC459" i="2"/>
  <c r="AD459" i="2"/>
  <c r="AJ459" i="2"/>
  <c r="AK459" i="2"/>
  <c r="Q460" i="2"/>
  <c r="R460" i="2" s="1"/>
  <c r="M460" i="2" s="1"/>
  <c r="AA460" i="2"/>
  <c r="L460" i="2" s="1"/>
  <c r="AB460" i="2"/>
  <c r="AC460" i="2"/>
  <c r="AD460" i="2" s="1"/>
  <c r="AJ460" i="2"/>
  <c r="AK460" i="2"/>
  <c r="Q461" i="2"/>
  <c r="R461" i="2" s="1"/>
  <c r="M461" i="2" s="1"/>
  <c r="AA461" i="2"/>
  <c r="L461" i="2" s="1"/>
  <c r="AB461" i="2"/>
  <c r="AC461" i="2"/>
  <c r="AD461" i="2" s="1"/>
  <c r="AJ461" i="2"/>
  <c r="AL461" i="2" s="1"/>
  <c r="AK461" i="2"/>
  <c r="Q462" i="2"/>
  <c r="R462" i="2" s="1"/>
  <c r="Y462" i="2" s="1"/>
  <c r="S462" i="2" s="1"/>
  <c r="AA462" i="2"/>
  <c r="L462" i="2" s="1"/>
  <c r="AB462" i="2"/>
  <c r="AC462" i="2"/>
  <c r="AD462" i="2" s="1"/>
  <c r="AJ462" i="2"/>
  <c r="AK462" i="2"/>
  <c r="Q463" i="2"/>
  <c r="R463" i="2" s="1"/>
  <c r="AA463" i="2"/>
  <c r="L463" i="2" s="1"/>
  <c r="AB463" i="2"/>
  <c r="AC463" i="2"/>
  <c r="AD463" i="2" s="1"/>
  <c r="AJ463" i="2"/>
  <c r="AK463" i="2"/>
  <c r="Q464" i="2"/>
  <c r="R464" i="2" s="1"/>
  <c r="AA464" i="2"/>
  <c r="L464" i="2" s="1"/>
  <c r="AB464" i="2"/>
  <c r="AC464" i="2"/>
  <c r="AD464" i="2" s="1"/>
  <c r="AJ464" i="2"/>
  <c r="AL464" i="2" s="1"/>
  <c r="AK464" i="2"/>
  <c r="Q465" i="2"/>
  <c r="R465" i="2" s="1"/>
  <c r="Y465" i="2" s="1"/>
  <c r="V465" i="2" s="1"/>
  <c r="AA465" i="2"/>
  <c r="L465" i="2" s="1"/>
  <c r="AB465" i="2"/>
  <c r="AC465" i="2"/>
  <c r="AD465" i="2" s="1"/>
  <c r="AJ465" i="2"/>
  <c r="AK465" i="2"/>
  <c r="Q466" i="2"/>
  <c r="R466" i="2" s="1"/>
  <c r="M466" i="2" s="1"/>
  <c r="AA466" i="2"/>
  <c r="L466" i="2" s="1"/>
  <c r="AB466" i="2"/>
  <c r="AC466" i="2"/>
  <c r="AD466" i="2" s="1"/>
  <c r="AJ466" i="2"/>
  <c r="AK466" i="2"/>
  <c r="Q467" i="2"/>
  <c r="R467" i="2" s="1"/>
  <c r="Y467" i="2" s="1"/>
  <c r="AA467" i="2"/>
  <c r="L467" i="2" s="1"/>
  <c r="AB467" i="2"/>
  <c r="AC467" i="2"/>
  <c r="AD467" i="2" s="1"/>
  <c r="AJ467" i="2"/>
  <c r="AL467" i="2" s="1"/>
  <c r="AK467" i="2"/>
  <c r="Q468" i="2"/>
  <c r="R468" i="2" s="1"/>
  <c r="Y468" i="2" s="1"/>
  <c r="S468" i="2" s="1"/>
  <c r="AA468" i="2"/>
  <c r="L468" i="2" s="1"/>
  <c r="AB468" i="2"/>
  <c r="AC468" i="2"/>
  <c r="AD468" i="2" s="1"/>
  <c r="AJ468" i="2"/>
  <c r="AK468" i="2"/>
  <c r="Q469" i="2"/>
  <c r="R469" i="2" s="1"/>
  <c r="Y469" i="2" s="1"/>
  <c r="AA469" i="2"/>
  <c r="L469" i="2" s="1"/>
  <c r="AB469" i="2"/>
  <c r="AC469" i="2"/>
  <c r="AD469" i="2" s="1"/>
  <c r="AJ469" i="2"/>
  <c r="AK469" i="2"/>
  <c r="Q470" i="2"/>
  <c r="R470" i="2" s="1"/>
  <c r="Y470" i="2" s="1"/>
  <c r="AA470" i="2"/>
  <c r="L470" i="2" s="1"/>
  <c r="AB470" i="2"/>
  <c r="AC470" i="2"/>
  <c r="AD470" i="2" s="1"/>
  <c r="AJ470" i="2"/>
  <c r="AK470" i="2"/>
  <c r="Q471" i="2"/>
  <c r="R471" i="2" s="1"/>
  <c r="AA471" i="2"/>
  <c r="L471" i="2" s="1"/>
  <c r="AB471" i="2"/>
  <c r="AC471" i="2"/>
  <c r="AD471" i="2" s="1"/>
  <c r="AJ471" i="2"/>
  <c r="AK471" i="2"/>
  <c r="Q472" i="2"/>
  <c r="R472" i="2" s="1"/>
  <c r="AA472" i="2"/>
  <c r="L472" i="2" s="1"/>
  <c r="AB472" i="2"/>
  <c r="AC472" i="2"/>
  <c r="AD472" i="2" s="1"/>
  <c r="AJ472" i="2"/>
  <c r="AL472" i="2" s="1"/>
  <c r="AK472" i="2"/>
  <c r="Q473" i="2"/>
  <c r="R473" i="2" s="1"/>
  <c r="M473" i="2" s="1"/>
  <c r="AA473" i="2"/>
  <c r="L473" i="2" s="1"/>
  <c r="AB473" i="2"/>
  <c r="AC473" i="2"/>
  <c r="AD473" i="2" s="1"/>
  <c r="AJ473" i="2"/>
  <c r="AK473" i="2"/>
  <c r="AL473" i="2"/>
  <c r="Q474" i="2"/>
  <c r="R474" i="2" s="1"/>
  <c r="M474" i="2" s="1"/>
  <c r="AA474" i="2"/>
  <c r="L474" i="2" s="1"/>
  <c r="AB474" i="2"/>
  <c r="AC474" i="2"/>
  <c r="AD474" i="2" s="1"/>
  <c r="AJ474" i="2"/>
  <c r="AK474" i="2"/>
  <c r="Q475" i="2"/>
  <c r="R475" i="2" s="1"/>
  <c r="M475" i="2" s="1"/>
  <c r="AA475" i="2"/>
  <c r="L475" i="2" s="1"/>
  <c r="AB475" i="2"/>
  <c r="AC475" i="2"/>
  <c r="AD475" i="2" s="1"/>
  <c r="AJ475" i="2"/>
  <c r="AK475" i="2"/>
  <c r="Q476" i="2"/>
  <c r="R476" i="2" s="1"/>
  <c r="Y476" i="2" s="1"/>
  <c r="AA476" i="2"/>
  <c r="L476" i="2" s="1"/>
  <c r="AB476" i="2"/>
  <c r="AC476" i="2"/>
  <c r="AD476" i="2" s="1"/>
  <c r="AJ476" i="2"/>
  <c r="AK476" i="2"/>
  <c r="Q477" i="2"/>
  <c r="R477" i="2" s="1"/>
  <c r="M477" i="2" s="1"/>
  <c r="AA477" i="2"/>
  <c r="L477" i="2" s="1"/>
  <c r="AB477" i="2"/>
  <c r="AC477" i="2"/>
  <c r="AD477" i="2" s="1"/>
  <c r="AJ477" i="2"/>
  <c r="AK477" i="2"/>
  <c r="Q478" i="2"/>
  <c r="R478" i="2" s="1"/>
  <c r="Y478" i="2" s="1"/>
  <c r="V478" i="2" s="1"/>
  <c r="AA478" i="2"/>
  <c r="L478" i="2" s="1"/>
  <c r="AB478" i="2"/>
  <c r="AC478" i="2"/>
  <c r="AD478" i="2" s="1"/>
  <c r="AJ478" i="2"/>
  <c r="AK478" i="2"/>
  <c r="Q479" i="2"/>
  <c r="R479" i="2" s="1"/>
  <c r="AA479" i="2"/>
  <c r="L479" i="2" s="1"/>
  <c r="AB479" i="2"/>
  <c r="AC479" i="2"/>
  <c r="AD479" i="2"/>
  <c r="AJ479" i="2"/>
  <c r="AK479" i="2"/>
  <c r="Q480" i="2"/>
  <c r="R480" i="2" s="1"/>
  <c r="AA480" i="2"/>
  <c r="L480" i="2" s="1"/>
  <c r="AB480" i="2"/>
  <c r="AC480" i="2"/>
  <c r="AD480" i="2" s="1"/>
  <c r="AJ480" i="2"/>
  <c r="AK480" i="2"/>
  <c r="Q481" i="2"/>
  <c r="R481" i="2" s="1"/>
  <c r="Y481" i="2" s="1"/>
  <c r="X481" i="2" s="1"/>
  <c r="T481" i="2" s="1"/>
  <c r="AE481" i="2" s="1"/>
  <c r="AA481" i="2"/>
  <c r="L481" i="2" s="1"/>
  <c r="AB481" i="2"/>
  <c r="AC481" i="2"/>
  <c r="AD481" i="2" s="1"/>
  <c r="AJ481" i="2"/>
  <c r="AK481" i="2"/>
  <c r="Q482" i="2"/>
  <c r="R482" i="2" s="1"/>
  <c r="AA482" i="2"/>
  <c r="L482" i="2" s="1"/>
  <c r="AB482" i="2"/>
  <c r="AC482" i="2"/>
  <c r="AD482" i="2" s="1"/>
  <c r="AJ482" i="2"/>
  <c r="AL482" i="2" s="1"/>
  <c r="AK482" i="2"/>
  <c r="Q483" i="2"/>
  <c r="R483" i="2" s="1"/>
  <c r="AA483" i="2"/>
  <c r="L483" i="2" s="1"/>
  <c r="AB483" i="2"/>
  <c r="AC483" i="2"/>
  <c r="AD483" i="2" s="1"/>
  <c r="AJ483" i="2"/>
  <c r="AK483" i="2"/>
  <c r="Q484" i="2"/>
  <c r="R484" i="2" s="1"/>
  <c r="Y484" i="2" s="1"/>
  <c r="AA484" i="2"/>
  <c r="L484" i="2" s="1"/>
  <c r="AB484" i="2"/>
  <c r="AC484" i="2"/>
  <c r="AD484" i="2" s="1"/>
  <c r="AJ484" i="2"/>
  <c r="AL484" i="2" s="1"/>
  <c r="AK484" i="2"/>
  <c r="Q485" i="2"/>
  <c r="R485" i="2" s="1"/>
  <c r="M485" i="2" s="1"/>
  <c r="AA485" i="2"/>
  <c r="L485" i="2" s="1"/>
  <c r="AB485" i="2"/>
  <c r="AC485" i="2"/>
  <c r="AD485" i="2" s="1"/>
  <c r="AJ485" i="2"/>
  <c r="AK485" i="2"/>
  <c r="Q486" i="2"/>
  <c r="R486" i="2" s="1"/>
  <c r="Y486" i="2" s="1"/>
  <c r="AA486" i="2"/>
  <c r="L486" i="2" s="1"/>
  <c r="AB486" i="2"/>
  <c r="AC486" i="2"/>
  <c r="AD486" i="2" s="1"/>
  <c r="AJ486" i="2"/>
  <c r="AL486" i="2" s="1"/>
  <c r="AK486" i="2"/>
  <c r="Q487" i="2"/>
  <c r="R487" i="2" s="1"/>
  <c r="AA487" i="2"/>
  <c r="L487" i="2" s="1"/>
  <c r="AB487" i="2"/>
  <c r="AC487" i="2"/>
  <c r="AD487" i="2" s="1"/>
  <c r="AJ487" i="2"/>
  <c r="AK487" i="2"/>
  <c r="Q488" i="2"/>
  <c r="R488" i="2" s="1"/>
  <c r="Y488" i="2" s="1"/>
  <c r="AA488" i="2"/>
  <c r="L488" i="2" s="1"/>
  <c r="AB488" i="2"/>
  <c r="AC488" i="2"/>
  <c r="AD488" i="2" s="1"/>
  <c r="AJ488" i="2"/>
  <c r="AK488" i="2"/>
  <c r="Q489" i="2"/>
  <c r="R489" i="2" s="1"/>
  <c r="AA489" i="2"/>
  <c r="L489" i="2" s="1"/>
  <c r="AB489" i="2"/>
  <c r="AC489" i="2"/>
  <c r="AD489" i="2" s="1"/>
  <c r="AJ489" i="2"/>
  <c r="AL489" i="2" s="1"/>
  <c r="AK489" i="2"/>
  <c r="Q490" i="2"/>
  <c r="R490" i="2" s="1"/>
  <c r="Y490" i="2" s="1"/>
  <c r="AA490" i="2"/>
  <c r="L490" i="2" s="1"/>
  <c r="AB490" i="2"/>
  <c r="AC490" i="2"/>
  <c r="AD490" i="2" s="1"/>
  <c r="AJ490" i="2"/>
  <c r="AK490" i="2"/>
  <c r="AL490" i="2"/>
  <c r="Q491" i="2"/>
  <c r="R491" i="2" s="1"/>
  <c r="Y491" i="2" s="1"/>
  <c r="AA491" i="2"/>
  <c r="L491" i="2" s="1"/>
  <c r="AB491" i="2"/>
  <c r="AC491" i="2"/>
  <c r="AD491" i="2" s="1"/>
  <c r="AJ491" i="2"/>
  <c r="AK491" i="2"/>
  <c r="Q492" i="2"/>
  <c r="R492" i="2" s="1"/>
  <c r="Y492" i="2" s="1"/>
  <c r="AA492" i="2"/>
  <c r="L492" i="2" s="1"/>
  <c r="AB492" i="2"/>
  <c r="AC492" i="2"/>
  <c r="AD492" i="2" s="1"/>
  <c r="AJ492" i="2"/>
  <c r="AK492" i="2"/>
  <c r="Q493" i="2"/>
  <c r="R493" i="2" s="1"/>
  <c r="Y493" i="2" s="1"/>
  <c r="X493" i="2" s="1"/>
  <c r="T493" i="2" s="1"/>
  <c r="AE493" i="2" s="1"/>
  <c r="AA493" i="2"/>
  <c r="L493" i="2" s="1"/>
  <c r="AB493" i="2"/>
  <c r="AC493" i="2"/>
  <c r="AD493" i="2" s="1"/>
  <c r="AJ493" i="2"/>
  <c r="AK493" i="2"/>
  <c r="Q494" i="2"/>
  <c r="R494" i="2" s="1"/>
  <c r="M494" i="2" s="1"/>
  <c r="AA494" i="2"/>
  <c r="L494" i="2" s="1"/>
  <c r="AB494" i="2"/>
  <c r="AC494" i="2"/>
  <c r="AD494" i="2"/>
  <c r="AJ494" i="2"/>
  <c r="AK494" i="2"/>
  <c r="Q495" i="2"/>
  <c r="R495" i="2" s="1"/>
  <c r="AA495" i="2"/>
  <c r="L495" i="2" s="1"/>
  <c r="AB495" i="2"/>
  <c r="AC495" i="2"/>
  <c r="AD495" i="2" s="1"/>
  <c r="AJ495" i="2"/>
  <c r="AK495" i="2"/>
  <c r="Q496" i="2"/>
  <c r="R496" i="2" s="1"/>
  <c r="M496" i="2" s="1"/>
  <c r="AA496" i="2"/>
  <c r="L496" i="2" s="1"/>
  <c r="AB496" i="2"/>
  <c r="AC496" i="2"/>
  <c r="AD496" i="2" s="1"/>
  <c r="AJ496" i="2"/>
  <c r="AL496" i="2" s="1"/>
  <c r="AK496" i="2"/>
  <c r="Q497" i="2"/>
  <c r="R497" i="2" s="1"/>
  <c r="M497" i="2" s="1"/>
  <c r="AA497" i="2"/>
  <c r="L497" i="2" s="1"/>
  <c r="AB497" i="2"/>
  <c r="AC497" i="2"/>
  <c r="AD497" i="2" s="1"/>
  <c r="AJ497" i="2"/>
  <c r="AK497" i="2"/>
  <c r="Q498" i="2"/>
  <c r="R498" i="2" s="1"/>
  <c r="Y498" i="2" s="1"/>
  <c r="AA498" i="2"/>
  <c r="L498" i="2" s="1"/>
  <c r="AB498" i="2"/>
  <c r="AC498" i="2"/>
  <c r="AD498" i="2" s="1"/>
  <c r="AJ498" i="2"/>
  <c r="AK498" i="2"/>
  <c r="Q499" i="2"/>
  <c r="R499" i="2" s="1"/>
  <c r="Y499" i="2" s="1"/>
  <c r="X499" i="2" s="1"/>
  <c r="T499" i="2" s="1"/>
  <c r="AE499" i="2" s="1"/>
  <c r="AA499" i="2"/>
  <c r="L499" i="2" s="1"/>
  <c r="AB499" i="2"/>
  <c r="AC499" i="2"/>
  <c r="AD499" i="2" s="1"/>
  <c r="AJ499" i="2"/>
  <c r="AK499" i="2"/>
  <c r="Q500" i="2"/>
  <c r="R500" i="2" s="1"/>
  <c r="M500" i="2" s="1"/>
  <c r="AA500" i="2"/>
  <c r="L500" i="2" s="1"/>
  <c r="AB500" i="2"/>
  <c r="AC500" i="2"/>
  <c r="AD500" i="2" s="1"/>
  <c r="AJ500" i="2"/>
  <c r="AK500" i="2"/>
  <c r="AL500" i="2"/>
  <c r="Q501" i="2"/>
  <c r="R501" i="2" s="1"/>
  <c r="M501" i="2" s="1"/>
  <c r="AA501" i="2"/>
  <c r="L501" i="2" s="1"/>
  <c r="AB501" i="2"/>
  <c r="AC501" i="2"/>
  <c r="AD501" i="2" s="1"/>
  <c r="AJ501" i="2"/>
  <c r="AK501" i="2"/>
  <c r="Q502" i="2"/>
  <c r="R502" i="2" s="1"/>
  <c r="AA502" i="2"/>
  <c r="L502" i="2" s="1"/>
  <c r="AB502" i="2"/>
  <c r="AC502" i="2"/>
  <c r="AD502" i="2" s="1"/>
  <c r="AJ502" i="2"/>
  <c r="AK502" i="2"/>
  <c r="AL502" i="2" s="1"/>
  <c r="Q503" i="2"/>
  <c r="R503" i="2" s="1"/>
  <c r="Y503" i="2" s="1"/>
  <c r="W503" i="2" s="1"/>
  <c r="AA503" i="2"/>
  <c r="L503" i="2" s="1"/>
  <c r="AB503" i="2"/>
  <c r="AC503" i="2"/>
  <c r="AD503" i="2" s="1"/>
  <c r="AJ503" i="2"/>
  <c r="AL503" i="2" s="1"/>
  <c r="AK503" i="2"/>
  <c r="Q504" i="2"/>
  <c r="R504" i="2" s="1"/>
  <c r="M504" i="2" s="1"/>
  <c r="AA504" i="2"/>
  <c r="L504" i="2" s="1"/>
  <c r="AB504" i="2"/>
  <c r="AC504" i="2"/>
  <c r="AD504" i="2" s="1"/>
  <c r="AJ504" i="2"/>
  <c r="AK504" i="2"/>
  <c r="Q505" i="2"/>
  <c r="R505" i="2" s="1"/>
  <c r="Y505" i="2" s="1"/>
  <c r="U505" i="2" s="1"/>
  <c r="AA505" i="2"/>
  <c r="L505" i="2" s="1"/>
  <c r="AB505" i="2"/>
  <c r="AC505" i="2"/>
  <c r="AD505" i="2" s="1"/>
  <c r="AJ505" i="2"/>
  <c r="AK505" i="2"/>
  <c r="Q506" i="2"/>
  <c r="R506" i="2" s="1"/>
  <c r="M506" i="2" s="1"/>
  <c r="AA506" i="2"/>
  <c r="L506" i="2" s="1"/>
  <c r="AB506" i="2"/>
  <c r="AC506" i="2"/>
  <c r="AD506" i="2" s="1"/>
  <c r="AJ506" i="2"/>
  <c r="AK506" i="2"/>
  <c r="Q507" i="2"/>
  <c r="R507" i="2" s="1"/>
  <c r="Y507" i="2" s="1"/>
  <c r="AA507" i="2"/>
  <c r="L507" i="2" s="1"/>
  <c r="AB507" i="2"/>
  <c r="AC507" i="2"/>
  <c r="AD507" i="2" s="1"/>
  <c r="AJ507" i="2"/>
  <c r="AK507" i="2"/>
  <c r="Q508" i="2"/>
  <c r="R508" i="2" s="1"/>
  <c r="Y508" i="2" s="1"/>
  <c r="AA508" i="2"/>
  <c r="L508" i="2" s="1"/>
  <c r="AB508" i="2"/>
  <c r="AC508" i="2"/>
  <c r="AD508" i="2" s="1"/>
  <c r="AJ508" i="2"/>
  <c r="AK508" i="2"/>
  <c r="Q509" i="2"/>
  <c r="R509" i="2" s="1"/>
  <c r="M509" i="2" s="1"/>
  <c r="AA509" i="2"/>
  <c r="L509" i="2" s="1"/>
  <c r="AB509" i="2"/>
  <c r="AC509" i="2"/>
  <c r="AD509" i="2" s="1"/>
  <c r="AJ509" i="2"/>
  <c r="AK509" i="2"/>
  <c r="Q510" i="2"/>
  <c r="R510" i="2" s="1"/>
  <c r="M510" i="2" s="1"/>
  <c r="AA510" i="2"/>
  <c r="L510" i="2" s="1"/>
  <c r="AB510" i="2"/>
  <c r="AC510" i="2"/>
  <c r="AD510" i="2" s="1"/>
  <c r="AJ510" i="2"/>
  <c r="AL510" i="2" s="1"/>
  <c r="AK510" i="2"/>
  <c r="Q511" i="2"/>
  <c r="R511" i="2" s="1"/>
  <c r="M511" i="2" s="1"/>
  <c r="AA511" i="2"/>
  <c r="L511" i="2" s="1"/>
  <c r="AB511" i="2"/>
  <c r="AC511" i="2"/>
  <c r="AD511" i="2" s="1"/>
  <c r="AJ511" i="2"/>
  <c r="AK511" i="2"/>
  <c r="Q512" i="2"/>
  <c r="R512" i="2" s="1"/>
  <c r="AA512" i="2"/>
  <c r="L512" i="2" s="1"/>
  <c r="AB512" i="2"/>
  <c r="AC512" i="2"/>
  <c r="AD512" i="2" s="1"/>
  <c r="AJ512" i="2"/>
  <c r="AK512" i="2"/>
  <c r="Q513" i="2"/>
  <c r="R513" i="2" s="1"/>
  <c r="AA513" i="2"/>
  <c r="L513" i="2" s="1"/>
  <c r="AB513" i="2"/>
  <c r="AC513" i="2"/>
  <c r="AD513" i="2"/>
  <c r="AJ513" i="2"/>
  <c r="AK513" i="2"/>
  <c r="Q514" i="2"/>
  <c r="R514" i="2" s="1"/>
  <c r="Y514" i="2" s="1"/>
  <c r="V514" i="2" s="1"/>
  <c r="AA514" i="2"/>
  <c r="L514" i="2" s="1"/>
  <c r="AB514" i="2"/>
  <c r="AC514" i="2"/>
  <c r="AD514" i="2"/>
  <c r="AJ514" i="2"/>
  <c r="AK514" i="2"/>
  <c r="Q515" i="2"/>
  <c r="R515" i="2" s="1"/>
  <c r="AA515" i="2"/>
  <c r="L515" i="2" s="1"/>
  <c r="AB515" i="2"/>
  <c r="AC515" i="2"/>
  <c r="AD515" i="2" s="1"/>
  <c r="AJ515" i="2"/>
  <c r="AK515" i="2"/>
  <c r="Q516" i="2"/>
  <c r="R516" i="2" s="1"/>
  <c r="Y516" i="2" s="1"/>
  <c r="X516" i="2" s="1"/>
  <c r="T516" i="2" s="1"/>
  <c r="AE516" i="2" s="1"/>
  <c r="AA516" i="2"/>
  <c r="L516" i="2" s="1"/>
  <c r="AB516" i="2"/>
  <c r="AC516" i="2"/>
  <c r="AD516" i="2" s="1"/>
  <c r="AJ516" i="2"/>
  <c r="AK516" i="2"/>
  <c r="Q517" i="2"/>
  <c r="R517" i="2" s="1"/>
  <c r="Y517" i="2" s="1"/>
  <c r="AA517" i="2"/>
  <c r="L517" i="2" s="1"/>
  <c r="AB517" i="2"/>
  <c r="AC517" i="2"/>
  <c r="AD517" i="2" s="1"/>
  <c r="AJ517" i="2"/>
  <c r="AK517" i="2"/>
  <c r="Q518" i="2"/>
  <c r="R518" i="2" s="1"/>
  <c r="Y518" i="2" s="1"/>
  <c r="AA518" i="2"/>
  <c r="L518" i="2" s="1"/>
  <c r="AB518" i="2"/>
  <c r="AC518" i="2"/>
  <c r="AD518" i="2" s="1"/>
  <c r="AJ518" i="2"/>
  <c r="AL518" i="2" s="1"/>
  <c r="AK518" i="2"/>
  <c r="Q519" i="2"/>
  <c r="R519" i="2" s="1"/>
  <c r="Y519" i="2" s="1"/>
  <c r="W519" i="2" s="1"/>
  <c r="AA519" i="2"/>
  <c r="L519" i="2" s="1"/>
  <c r="AB519" i="2"/>
  <c r="AC519" i="2"/>
  <c r="AD519" i="2" s="1"/>
  <c r="AJ519" i="2"/>
  <c r="AK519" i="2"/>
  <c r="Q520" i="2"/>
  <c r="R520" i="2" s="1"/>
  <c r="Y520" i="2" s="1"/>
  <c r="AA520" i="2"/>
  <c r="L520" i="2" s="1"/>
  <c r="AB520" i="2"/>
  <c r="AC520" i="2"/>
  <c r="AD520" i="2" s="1"/>
  <c r="AJ520" i="2"/>
  <c r="AK520" i="2"/>
  <c r="Q521" i="2"/>
  <c r="R521" i="2" s="1"/>
  <c r="Y521" i="2" s="1"/>
  <c r="AA521" i="2"/>
  <c r="L521" i="2" s="1"/>
  <c r="AB521" i="2"/>
  <c r="AC521" i="2"/>
  <c r="AD521" i="2" s="1"/>
  <c r="AJ521" i="2"/>
  <c r="AK521" i="2"/>
  <c r="Q522" i="2"/>
  <c r="R522" i="2" s="1"/>
  <c r="Y522" i="2" s="1"/>
  <c r="S522" i="2" s="1"/>
  <c r="AA522" i="2"/>
  <c r="L522" i="2" s="1"/>
  <c r="AB522" i="2"/>
  <c r="AC522" i="2"/>
  <c r="AD522" i="2" s="1"/>
  <c r="AJ522" i="2"/>
  <c r="AK522" i="2"/>
  <c r="Q523" i="2"/>
  <c r="R523" i="2" s="1"/>
  <c r="AA523" i="2"/>
  <c r="L523" i="2" s="1"/>
  <c r="AB523" i="2"/>
  <c r="AC523" i="2"/>
  <c r="AD523" i="2" s="1"/>
  <c r="AJ523" i="2"/>
  <c r="AK523" i="2"/>
  <c r="Q524" i="2"/>
  <c r="R524" i="2" s="1"/>
  <c r="AA524" i="2"/>
  <c r="L524" i="2" s="1"/>
  <c r="AB524" i="2"/>
  <c r="AC524" i="2"/>
  <c r="AD524" i="2" s="1"/>
  <c r="AJ524" i="2"/>
  <c r="AK524" i="2"/>
  <c r="Q525" i="2"/>
  <c r="R525" i="2" s="1"/>
  <c r="Y525" i="2" s="1"/>
  <c r="U525" i="2" s="1"/>
  <c r="AA525" i="2"/>
  <c r="L525" i="2" s="1"/>
  <c r="AB525" i="2"/>
  <c r="AC525" i="2"/>
  <c r="AD525" i="2"/>
  <c r="AJ525" i="2"/>
  <c r="AK525" i="2"/>
  <c r="Q526" i="2"/>
  <c r="R526" i="2" s="1"/>
  <c r="Y526" i="2" s="1"/>
  <c r="V526" i="2" s="1"/>
  <c r="AA526" i="2"/>
  <c r="L526" i="2" s="1"/>
  <c r="AB526" i="2"/>
  <c r="AC526" i="2"/>
  <c r="AD526" i="2" s="1"/>
  <c r="AJ526" i="2"/>
  <c r="AK526" i="2"/>
  <c r="AL526" i="2" s="1"/>
  <c r="Q527" i="2"/>
  <c r="R527" i="2" s="1"/>
  <c r="Y527" i="2" s="1"/>
  <c r="S527" i="2" s="1"/>
  <c r="AA527" i="2"/>
  <c r="L527" i="2" s="1"/>
  <c r="AB527" i="2"/>
  <c r="AC527" i="2"/>
  <c r="AD527" i="2" s="1"/>
  <c r="AJ527" i="2"/>
  <c r="AK527" i="2"/>
  <c r="Q528" i="2"/>
  <c r="R528" i="2" s="1"/>
  <c r="Y528" i="2" s="1"/>
  <c r="AA528" i="2"/>
  <c r="L528" i="2" s="1"/>
  <c r="AB528" i="2"/>
  <c r="AC528" i="2"/>
  <c r="AD528" i="2" s="1"/>
  <c r="AJ528" i="2"/>
  <c r="AK528" i="2"/>
  <c r="AL528" i="2" s="1"/>
  <c r="Q529" i="2"/>
  <c r="R529" i="2" s="1"/>
  <c r="M529" i="2" s="1"/>
  <c r="AA529" i="2"/>
  <c r="L529" i="2" s="1"/>
  <c r="AB529" i="2"/>
  <c r="AC529" i="2"/>
  <c r="AD529" i="2" s="1"/>
  <c r="AJ529" i="2"/>
  <c r="AK529" i="2"/>
  <c r="Q530" i="2"/>
  <c r="R530" i="2" s="1"/>
  <c r="M530" i="2" s="1"/>
  <c r="AA530" i="2"/>
  <c r="L530" i="2" s="1"/>
  <c r="AB530" i="2"/>
  <c r="AC530" i="2"/>
  <c r="AD530" i="2" s="1"/>
  <c r="AJ530" i="2"/>
  <c r="AK530" i="2"/>
  <c r="AL530" i="2" s="1"/>
  <c r="Q531" i="2"/>
  <c r="R531" i="2" s="1"/>
  <c r="Y531" i="2" s="1"/>
  <c r="AA531" i="2"/>
  <c r="L531" i="2" s="1"/>
  <c r="AB531" i="2"/>
  <c r="AC531" i="2"/>
  <c r="AD531" i="2" s="1"/>
  <c r="AJ531" i="2"/>
  <c r="AK531" i="2"/>
  <c r="Q532" i="2"/>
  <c r="R532" i="2" s="1"/>
  <c r="Y532" i="2" s="1"/>
  <c r="AA532" i="2"/>
  <c r="L532" i="2" s="1"/>
  <c r="AB532" i="2"/>
  <c r="AC532" i="2"/>
  <c r="AD532" i="2" s="1"/>
  <c r="AJ532" i="2"/>
  <c r="AK532" i="2"/>
  <c r="Q533" i="2"/>
  <c r="R533" i="2" s="1"/>
  <c r="AA533" i="2"/>
  <c r="L533" i="2" s="1"/>
  <c r="AB533" i="2"/>
  <c r="AC533" i="2"/>
  <c r="AD533" i="2" s="1"/>
  <c r="AJ533" i="2"/>
  <c r="AL533" i="2" s="1"/>
  <c r="AK533" i="2"/>
  <c r="Q534" i="2"/>
  <c r="R534" i="2" s="1"/>
  <c r="M534" i="2" s="1"/>
  <c r="AA534" i="2"/>
  <c r="L534" i="2" s="1"/>
  <c r="AB534" i="2"/>
  <c r="AC534" i="2"/>
  <c r="AD534" i="2" s="1"/>
  <c r="AJ534" i="2"/>
  <c r="AK534" i="2"/>
  <c r="Q535" i="2"/>
  <c r="R535" i="2" s="1"/>
  <c r="AA535" i="2"/>
  <c r="L535" i="2" s="1"/>
  <c r="AB535" i="2"/>
  <c r="AC535" i="2"/>
  <c r="AD535" i="2" s="1"/>
  <c r="AJ535" i="2"/>
  <c r="AK535" i="2"/>
  <c r="Q536" i="2"/>
  <c r="R536" i="2" s="1"/>
  <c r="AA536" i="2"/>
  <c r="L536" i="2" s="1"/>
  <c r="AB536" i="2"/>
  <c r="AC536" i="2"/>
  <c r="AD536" i="2" s="1"/>
  <c r="AJ536" i="2"/>
  <c r="AK536" i="2"/>
  <c r="Q537" i="2"/>
  <c r="R537" i="2" s="1"/>
  <c r="Y537" i="2" s="1"/>
  <c r="AA537" i="2"/>
  <c r="L537" i="2" s="1"/>
  <c r="AB537" i="2"/>
  <c r="AC537" i="2"/>
  <c r="AD537" i="2" s="1"/>
  <c r="AJ537" i="2"/>
  <c r="AK537" i="2"/>
  <c r="Q538" i="2"/>
  <c r="R538" i="2" s="1"/>
  <c r="M538" i="2" s="1"/>
  <c r="AA538" i="2"/>
  <c r="L538" i="2" s="1"/>
  <c r="AB538" i="2"/>
  <c r="AC538" i="2"/>
  <c r="AD538" i="2" s="1"/>
  <c r="AJ538" i="2"/>
  <c r="AK538" i="2"/>
  <c r="Q539" i="2"/>
  <c r="R539" i="2" s="1"/>
  <c r="M539" i="2" s="1"/>
  <c r="AA539" i="2"/>
  <c r="L539" i="2" s="1"/>
  <c r="AB539" i="2"/>
  <c r="AC539" i="2"/>
  <c r="AD539" i="2" s="1"/>
  <c r="AJ539" i="2"/>
  <c r="AK539" i="2"/>
  <c r="Q540" i="2"/>
  <c r="R540" i="2" s="1"/>
  <c r="M540" i="2" s="1"/>
  <c r="AA540" i="2"/>
  <c r="L540" i="2" s="1"/>
  <c r="AB540" i="2"/>
  <c r="AC540" i="2"/>
  <c r="AD540" i="2" s="1"/>
  <c r="AJ540" i="2"/>
  <c r="AK540" i="2"/>
  <c r="Q541" i="2"/>
  <c r="R541" i="2" s="1"/>
  <c r="Y541" i="2" s="1"/>
  <c r="AA541" i="2"/>
  <c r="L541" i="2" s="1"/>
  <c r="AB541" i="2"/>
  <c r="AC541" i="2"/>
  <c r="AD541" i="2" s="1"/>
  <c r="AJ541" i="2"/>
  <c r="AK541" i="2"/>
  <c r="Q542" i="2"/>
  <c r="R542" i="2" s="1"/>
  <c r="M542" i="2" s="1"/>
  <c r="AA542" i="2"/>
  <c r="L542" i="2" s="1"/>
  <c r="AB542" i="2"/>
  <c r="AC542" i="2"/>
  <c r="AD542" i="2" s="1"/>
  <c r="AJ542" i="2"/>
  <c r="AK542" i="2"/>
  <c r="Q543" i="2"/>
  <c r="R543" i="2" s="1"/>
  <c r="M543" i="2" s="1"/>
  <c r="AA543" i="2"/>
  <c r="L543" i="2" s="1"/>
  <c r="AB543" i="2"/>
  <c r="AC543" i="2"/>
  <c r="AD543" i="2" s="1"/>
  <c r="AJ543" i="2"/>
  <c r="AK543" i="2"/>
  <c r="Q544" i="2"/>
  <c r="R544" i="2" s="1"/>
  <c r="Y544" i="2" s="1"/>
  <c r="AA544" i="2"/>
  <c r="L544" i="2" s="1"/>
  <c r="AB544" i="2"/>
  <c r="AC544" i="2"/>
  <c r="AD544" i="2" s="1"/>
  <c r="AJ544" i="2"/>
  <c r="AL544" i="2" s="1"/>
  <c r="AK544" i="2"/>
  <c r="Q545" i="2"/>
  <c r="R545" i="2" s="1"/>
  <c r="Y545" i="2" s="1"/>
  <c r="AA545" i="2"/>
  <c r="L545" i="2" s="1"/>
  <c r="AB545" i="2"/>
  <c r="AC545" i="2"/>
  <c r="AD545" i="2" s="1"/>
  <c r="AJ545" i="2"/>
  <c r="AK545" i="2"/>
  <c r="Q546" i="2"/>
  <c r="R546" i="2" s="1"/>
  <c r="Y546" i="2" s="1"/>
  <c r="X546" i="2" s="1"/>
  <c r="T546" i="2" s="1"/>
  <c r="AE546" i="2" s="1"/>
  <c r="AA546" i="2"/>
  <c r="L546" i="2" s="1"/>
  <c r="AB546" i="2"/>
  <c r="AC546" i="2"/>
  <c r="AD546" i="2" s="1"/>
  <c r="AJ546" i="2"/>
  <c r="AK546" i="2"/>
  <c r="Q547" i="2"/>
  <c r="R547" i="2" s="1"/>
  <c r="M547" i="2" s="1"/>
  <c r="AA547" i="2"/>
  <c r="L547" i="2" s="1"/>
  <c r="AB547" i="2"/>
  <c r="AC547" i="2"/>
  <c r="AD547" i="2" s="1"/>
  <c r="AJ547" i="2"/>
  <c r="AK547" i="2"/>
  <c r="Q548" i="2"/>
  <c r="R548" i="2" s="1"/>
  <c r="AA548" i="2"/>
  <c r="L548" i="2" s="1"/>
  <c r="AB548" i="2"/>
  <c r="AC548" i="2"/>
  <c r="AD548" i="2" s="1"/>
  <c r="AJ548" i="2"/>
  <c r="AL548" i="2" s="1"/>
  <c r="AK548" i="2"/>
  <c r="Q549" i="2"/>
  <c r="R549" i="2" s="1"/>
  <c r="Y549" i="2" s="1"/>
  <c r="V549" i="2" s="1"/>
  <c r="AA549" i="2"/>
  <c r="L549" i="2" s="1"/>
  <c r="AB549" i="2"/>
  <c r="AC549" i="2"/>
  <c r="AD549" i="2" s="1"/>
  <c r="AJ549" i="2"/>
  <c r="AK549" i="2"/>
  <c r="Q550" i="2"/>
  <c r="R550" i="2" s="1"/>
  <c r="Y550" i="2" s="1"/>
  <c r="AA550" i="2"/>
  <c r="L550" i="2" s="1"/>
  <c r="AB550" i="2"/>
  <c r="AC550" i="2"/>
  <c r="AD550" i="2" s="1"/>
  <c r="AJ550" i="2"/>
  <c r="AK550" i="2"/>
  <c r="Q551" i="2"/>
  <c r="R551" i="2" s="1"/>
  <c r="AA551" i="2"/>
  <c r="L551" i="2" s="1"/>
  <c r="AB551" i="2"/>
  <c r="AC551" i="2"/>
  <c r="AD551" i="2" s="1"/>
  <c r="AJ551" i="2"/>
  <c r="AK551" i="2"/>
  <c r="Q552" i="2"/>
  <c r="R552" i="2" s="1"/>
  <c r="M552" i="2" s="1"/>
  <c r="AA552" i="2"/>
  <c r="L552" i="2" s="1"/>
  <c r="AB552" i="2"/>
  <c r="AC552" i="2"/>
  <c r="AD552" i="2" s="1"/>
  <c r="AJ552" i="2"/>
  <c r="AK552" i="2"/>
  <c r="Q553" i="2"/>
  <c r="R553" i="2" s="1"/>
  <c r="M553" i="2" s="1"/>
  <c r="AA553" i="2"/>
  <c r="L553" i="2" s="1"/>
  <c r="AB553" i="2"/>
  <c r="AC553" i="2"/>
  <c r="AD553" i="2" s="1"/>
  <c r="AJ553" i="2"/>
  <c r="AL553" i="2" s="1"/>
  <c r="AK553" i="2"/>
  <c r="Q554" i="2"/>
  <c r="R554" i="2" s="1"/>
  <c r="M554" i="2" s="1"/>
  <c r="AA554" i="2"/>
  <c r="L554" i="2" s="1"/>
  <c r="AB554" i="2"/>
  <c r="AC554" i="2"/>
  <c r="AD554" i="2" s="1"/>
  <c r="AJ554" i="2"/>
  <c r="AK554" i="2"/>
  <c r="Q555" i="2"/>
  <c r="R555" i="2" s="1"/>
  <c r="AA555" i="2"/>
  <c r="L555" i="2" s="1"/>
  <c r="AB555" i="2"/>
  <c r="AC555" i="2"/>
  <c r="AD555" i="2" s="1"/>
  <c r="AJ555" i="2"/>
  <c r="AK555" i="2"/>
  <c r="Q556" i="2"/>
  <c r="R556" i="2" s="1"/>
  <c r="AA556" i="2"/>
  <c r="L556" i="2" s="1"/>
  <c r="AB556" i="2"/>
  <c r="AC556" i="2"/>
  <c r="AD556" i="2" s="1"/>
  <c r="AJ556" i="2"/>
  <c r="AK556" i="2"/>
  <c r="Q557" i="2"/>
  <c r="R557" i="2" s="1"/>
  <c r="M557" i="2" s="1"/>
  <c r="AA557" i="2"/>
  <c r="L557" i="2" s="1"/>
  <c r="AB557" i="2"/>
  <c r="AC557" i="2"/>
  <c r="AD557" i="2" s="1"/>
  <c r="AJ557" i="2"/>
  <c r="AK557" i="2"/>
  <c r="Q558" i="2"/>
  <c r="R558" i="2" s="1"/>
  <c r="AA558" i="2"/>
  <c r="L558" i="2" s="1"/>
  <c r="AB558" i="2"/>
  <c r="AC558" i="2"/>
  <c r="AD558" i="2" s="1"/>
  <c r="AJ558" i="2"/>
  <c r="AL558" i="2" s="1"/>
  <c r="AK558" i="2"/>
  <c r="Q559" i="2"/>
  <c r="R559" i="2" s="1"/>
  <c r="Y559" i="2" s="1"/>
  <c r="V559" i="2" s="1"/>
  <c r="AA559" i="2"/>
  <c r="L559" i="2" s="1"/>
  <c r="AB559" i="2"/>
  <c r="AC559" i="2"/>
  <c r="AD559" i="2" s="1"/>
  <c r="AJ559" i="2"/>
  <c r="AK559" i="2"/>
  <c r="Q560" i="2"/>
  <c r="R560" i="2" s="1"/>
  <c r="Y560" i="2" s="1"/>
  <c r="AA560" i="2"/>
  <c r="L560" i="2" s="1"/>
  <c r="AB560" i="2"/>
  <c r="AC560" i="2"/>
  <c r="AD560" i="2" s="1"/>
  <c r="AJ560" i="2"/>
  <c r="AK560" i="2"/>
  <c r="Q561" i="2"/>
  <c r="R561" i="2" s="1"/>
  <c r="Y561" i="2" s="1"/>
  <c r="U561" i="2" s="1"/>
  <c r="AA561" i="2"/>
  <c r="L561" i="2" s="1"/>
  <c r="AB561" i="2"/>
  <c r="AC561" i="2"/>
  <c r="AD561" i="2" s="1"/>
  <c r="AJ561" i="2"/>
  <c r="AK561" i="2"/>
  <c r="Q562" i="2"/>
  <c r="R562" i="2" s="1"/>
  <c r="AA562" i="2"/>
  <c r="L562" i="2" s="1"/>
  <c r="AB562" i="2"/>
  <c r="AC562" i="2"/>
  <c r="AD562" i="2" s="1"/>
  <c r="AJ562" i="2"/>
  <c r="AK562" i="2"/>
  <c r="Q563" i="2"/>
  <c r="R563" i="2" s="1"/>
  <c r="Y563" i="2" s="1"/>
  <c r="W563" i="2" s="1"/>
  <c r="AA563" i="2"/>
  <c r="L563" i="2" s="1"/>
  <c r="AB563" i="2"/>
  <c r="AC563" i="2"/>
  <c r="AD563" i="2" s="1"/>
  <c r="AJ563" i="2"/>
  <c r="AL563" i="2" s="1"/>
  <c r="AK563" i="2"/>
  <c r="Q564" i="2"/>
  <c r="R564" i="2" s="1"/>
  <c r="Y564" i="2" s="1"/>
  <c r="AA564" i="2"/>
  <c r="L564" i="2" s="1"/>
  <c r="AB564" i="2"/>
  <c r="AC564" i="2"/>
  <c r="AD564" i="2" s="1"/>
  <c r="AJ564" i="2"/>
  <c r="AK564" i="2"/>
  <c r="Q565" i="2"/>
  <c r="R565" i="2" s="1"/>
  <c r="Y565" i="2" s="1"/>
  <c r="AA565" i="2"/>
  <c r="L565" i="2" s="1"/>
  <c r="AB565" i="2"/>
  <c r="AC565" i="2"/>
  <c r="AD565" i="2" s="1"/>
  <c r="AJ565" i="2"/>
  <c r="AK565" i="2"/>
  <c r="Q566" i="2"/>
  <c r="R566" i="2" s="1"/>
  <c r="AA566" i="2"/>
  <c r="L566" i="2" s="1"/>
  <c r="AB566" i="2"/>
  <c r="AC566" i="2"/>
  <c r="AD566" i="2" s="1"/>
  <c r="AJ566" i="2"/>
  <c r="AK566" i="2"/>
  <c r="Q567" i="2"/>
  <c r="R567" i="2" s="1"/>
  <c r="Y567" i="2" s="1"/>
  <c r="S567" i="2" s="1"/>
  <c r="AA567" i="2"/>
  <c r="L567" i="2" s="1"/>
  <c r="AB567" i="2"/>
  <c r="AC567" i="2"/>
  <c r="AD567" i="2" s="1"/>
  <c r="AJ567" i="2"/>
  <c r="AK567" i="2"/>
  <c r="Q568" i="2"/>
  <c r="R568" i="2" s="1"/>
  <c r="AA568" i="2"/>
  <c r="L568" i="2" s="1"/>
  <c r="AB568" i="2"/>
  <c r="AC568" i="2"/>
  <c r="AD568" i="2" s="1"/>
  <c r="AJ568" i="2"/>
  <c r="AK568" i="2"/>
  <c r="Q569" i="2"/>
  <c r="R569" i="2" s="1"/>
  <c r="Y569" i="2" s="1"/>
  <c r="AA569" i="2"/>
  <c r="L569" i="2" s="1"/>
  <c r="AB569" i="2"/>
  <c r="AC569" i="2"/>
  <c r="AD569" i="2" s="1"/>
  <c r="AJ569" i="2"/>
  <c r="AK569" i="2"/>
  <c r="Q570" i="2"/>
  <c r="R570" i="2" s="1"/>
  <c r="AI570" i="2" s="1"/>
  <c r="AA570" i="2"/>
  <c r="L570" i="2" s="1"/>
  <c r="AB570" i="2"/>
  <c r="AC570" i="2"/>
  <c r="AD570" i="2" s="1"/>
  <c r="AJ570" i="2"/>
  <c r="AL570" i="2" s="1"/>
  <c r="AK570" i="2"/>
  <c r="Q571" i="2"/>
  <c r="R571" i="2" s="1"/>
  <c r="Y571" i="2" s="1"/>
  <c r="AA571" i="2"/>
  <c r="L571" i="2" s="1"/>
  <c r="AB571" i="2"/>
  <c r="AC571" i="2"/>
  <c r="AD571" i="2" s="1"/>
  <c r="AJ571" i="2"/>
  <c r="AK571" i="2"/>
  <c r="Q572" i="2"/>
  <c r="R572" i="2" s="1"/>
  <c r="Y572" i="2" s="1"/>
  <c r="AA572" i="2"/>
  <c r="L572" i="2" s="1"/>
  <c r="AB572" i="2"/>
  <c r="AC572" i="2"/>
  <c r="AD572" i="2" s="1"/>
  <c r="AJ572" i="2"/>
  <c r="AK572" i="2"/>
  <c r="Q573" i="2"/>
  <c r="R573" i="2" s="1"/>
  <c r="Y573" i="2" s="1"/>
  <c r="AA573" i="2"/>
  <c r="L573" i="2" s="1"/>
  <c r="AB573" i="2"/>
  <c r="AC573" i="2"/>
  <c r="AD573" i="2" s="1"/>
  <c r="AJ573" i="2"/>
  <c r="AK573" i="2"/>
  <c r="Q574" i="2"/>
  <c r="R574" i="2" s="1"/>
  <c r="Y574" i="2" s="1"/>
  <c r="AA574" i="2"/>
  <c r="L574" i="2" s="1"/>
  <c r="AB574" i="2"/>
  <c r="AC574" i="2"/>
  <c r="AD574" i="2" s="1"/>
  <c r="AJ574" i="2"/>
  <c r="AL574" i="2" s="1"/>
  <c r="AK574" i="2"/>
  <c r="Q575" i="2"/>
  <c r="R575" i="2" s="1"/>
  <c r="Y575" i="2" s="1"/>
  <c r="X575" i="2" s="1"/>
  <c r="T575" i="2" s="1"/>
  <c r="AE575" i="2" s="1"/>
  <c r="AA575" i="2"/>
  <c r="L575" i="2" s="1"/>
  <c r="AB575" i="2"/>
  <c r="AC575" i="2"/>
  <c r="AD575" i="2" s="1"/>
  <c r="AJ575" i="2"/>
  <c r="AK575" i="2"/>
  <c r="Q576" i="2"/>
  <c r="R576" i="2" s="1"/>
  <c r="Y576" i="2" s="1"/>
  <c r="U576" i="2" s="1"/>
  <c r="AA576" i="2"/>
  <c r="L576" i="2" s="1"/>
  <c r="AB576" i="2"/>
  <c r="AC576" i="2"/>
  <c r="AD576" i="2" s="1"/>
  <c r="AJ576" i="2"/>
  <c r="AK576" i="2"/>
  <c r="Q577" i="2"/>
  <c r="R577" i="2" s="1"/>
  <c r="Y577" i="2" s="1"/>
  <c r="X577" i="2" s="1"/>
  <c r="T577" i="2" s="1"/>
  <c r="AE577" i="2" s="1"/>
  <c r="AA577" i="2"/>
  <c r="L577" i="2" s="1"/>
  <c r="AB577" i="2"/>
  <c r="AC577" i="2"/>
  <c r="AD577" i="2" s="1"/>
  <c r="AJ577" i="2"/>
  <c r="AK577" i="2"/>
  <c r="Q578" i="2"/>
  <c r="R578" i="2" s="1"/>
  <c r="Y578" i="2" s="1"/>
  <c r="AA578" i="2"/>
  <c r="L578" i="2" s="1"/>
  <c r="AB578" i="2"/>
  <c r="AC578" i="2"/>
  <c r="AD578" i="2" s="1"/>
  <c r="AJ578" i="2"/>
  <c r="AK578" i="2"/>
  <c r="Q579" i="2"/>
  <c r="R579" i="2" s="1"/>
  <c r="M579" i="2" s="1"/>
  <c r="AA579" i="2"/>
  <c r="L579" i="2" s="1"/>
  <c r="AB579" i="2"/>
  <c r="AC579" i="2"/>
  <c r="AD579" i="2" s="1"/>
  <c r="AJ579" i="2"/>
  <c r="AL579" i="2" s="1"/>
  <c r="AK579" i="2"/>
  <c r="Q580" i="2"/>
  <c r="R580" i="2" s="1"/>
  <c r="AA580" i="2"/>
  <c r="L580" i="2" s="1"/>
  <c r="AB580" i="2"/>
  <c r="AC580" i="2"/>
  <c r="AD580" i="2" s="1"/>
  <c r="AJ580" i="2"/>
  <c r="AL580" i="2" s="1"/>
  <c r="AK580" i="2"/>
  <c r="Q581" i="2"/>
  <c r="R581" i="2" s="1"/>
  <c r="AA581" i="2"/>
  <c r="L581" i="2" s="1"/>
  <c r="AB581" i="2"/>
  <c r="AC581" i="2"/>
  <c r="AD581" i="2" s="1"/>
  <c r="AJ581" i="2"/>
  <c r="AK581" i="2"/>
  <c r="Q582" i="2"/>
  <c r="R582" i="2" s="1"/>
  <c r="Y582" i="2" s="1"/>
  <c r="U582" i="2" s="1"/>
  <c r="AA582" i="2"/>
  <c r="L582" i="2" s="1"/>
  <c r="AB582" i="2"/>
  <c r="AC582" i="2"/>
  <c r="AD582" i="2" s="1"/>
  <c r="AJ582" i="2"/>
  <c r="AK582" i="2"/>
  <c r="Q583" i="2"/>
  <c r="R583" i="2" s="1"/>
  <c r="Y583" i="2" s="1"/>
  <c r="W583" i="2" s="1"/>
  <c r="AA583" i="2"/>
  <c r="L583" i="2" s="1"/>
  <c r="AB583" i="2"/>
  <c r="AC583" i="2"/>
  <c r="AD583" i="2" s="1"/>
  <c r="AJ583" i="2"/>
  <c r="AK583" i="2"/>
  <c r="Q584" i="2"/>
  <c r="R584" i="2" s="1"/>
  <c r="M584" i="2" s="1"/>
  <c r="AA584" i="2"/>
  <c r="L584" i="2" s="1"/>
  <c r="AB584" i="2"/>
  <c r="AC584" i="2"/>
  <c r="AD584" i="2" s="1"/>
  <c r="AJ584" i="2"/>
  <c r="AK584" i="2"/>
  <c r="Q585" i="2"/>
  <c r="R585" i="2" s="1"/>
  <c r="M585" i="2" s="1"/>
  <c r="AA585" i="2"/>
  <c r="L585" i="2" s="1"/>
  <c r="AB585" i="2"/>
  <c r="AC585" i="2"/>
  <c r="AD585" i="2" s="1"/>
  <c r="AJ585" i="2"/>
  <c r="AK585" i="2"/>
  <c r="Q586" i="2"/>
  <c r="R586" i="2" s="1"/>
  <c r="Y586" i="2" s="1"/>
  <c r="U586" i="2" s="1"/>
  <c r="AA586" i="2"/>
  <c r="L586" i="2" s="1"/>
  <c r="AB586" i="2"/>
  <c r="AC586" i="2"/>
  <c r="AD586" i="2" s="1"/>
  <c r="AJ586" i="2"/>
  <c r="AK586" i="2"/>
  <c r="Q587" i="2"/>
  <c r="R587" i="2" s="1"/>
  <c r="AA587" i="2"/>
  <c r="L587" i="2" s="1"/>
  <c r="AB587" i="2"/>
  <c r="AC587" i="2"/>
  <c r="AD587" i="2" s="1"/>
  <c r="AJ587" i="2"/>
  <c r="AK587" i="2"/>
  <c r="Q588" i="2"/>
  <c r="R588" i="2" s="1"/>
  <c r="AA588" i="2"/>
  <c r="L588" i="2" s="1"/>
  <c r="AB588" i="2"/>
  <c r="AC588" i="2"/>
  <c r="AD588" i="2" s="1"/>
  <c r="AJ588" i="2"/>
  <c r="AK588" i="2"/>
  <c r="Q589" i="2"/>
  <c r="R589" i="2" s="1"/>
  <c r="Y589" i="2" s="1"/>
  <c r="W589" i="2" s="1"/>
  <c r="AA589" i="2"/>
  <c r="L589" i="2" s="1"/>
  <c r="AB589" i="2"/>
  <c r="AC589" i="2"/>
  <c r="AD589" i="2" s="1"/>
  <c r="AJ589" i="2"/>
  <c r="AL589" i="2" s="1"/>
  <c r="AK589" i="2"/>
  <c r="Q590" i="2"/>
  <c r="R590" i="2" s="1"/>
  <c r="Y590" i="2" s="1"/>
  <c r="X590" i="2" s="1"/>
  <c r="T590" i="2" s="1"/>
  <c r="AE590" i="2" s="1"/>
  <c r="AA590" i="2"/>
  <c r="L590" i="2" s="1"/>
  <c r="AB590" i="2"/>
  <c r="AC590" i="2"/>
  <c r="AD590" i="2" s="1"/>
  <c r="AJ590" i="2"/>
  <c r="AK590" i="2"/>
  <c r="Q591" i="2"/>
  <c r="R591" i="2" s="1"/>
  <c r="AA591" i="2"/>
  <c r="L591" i="2" s="1"/>
  <c r="AB591" i="2"/>
  <c r="AC591" i="2"/>
  <c r="AD591" i="2" s="1"/>
  <c r="AJ591" i="2"/>
  <c r="AK591" i="2"/>
  <c r="Q592" i="2"/>
  <c r="R592" i="2" s="1"/>
  <c r="Y592" i="2" s="1"/>
  <c r="U592" i="2" s="1"/>
  <c r="AA592" i="2"/>
  <c r="L592" i="2" s="1"/>
  <c r="AB592" i="2"/>
  <c r="AC592" i="2"/>
  <c r="AD592" i="2" s="1"/>
  <c r="AJ592" i="2"/>
  <c r="AK592" i="2"/>
  <c r="Q593" i="2"/>
  <c r="R593" i="2" s="1"/>
  <c r="M593" i="2" s="1"/>
  <c r="AA593" i="2"/>
  <c r="L593" i="2" s="1"/>
  <c r="AB593" i="2"/>
  <c r="AC593" i="2"/>
  <c r="AD593" i="2" s="1"/>
  <c r="AJ593" i="2"/>
  <c r="AK593" i="2"/>
  <c r="Q594" i="2"/>
  <c r="R594" i="2" s="1"/>
  <c r="AA594" i="2"/>
  <c r="L594" i="2" s="1"/>
  <c r="AB594" i="2"/>
  <c r="AC594" i="2"/>
  <c r="AD594" i="2" s="1"/>
  <c r="AJ594" i="2"/>
  <c r="AK594" i="2"/>
  <c r="Q595" i="2"/>
  <c r="R595" i="2" s="1"/>
  <c r="Y595" i="2" s="1"/>
  <c r="V595" i="2" s="1"/>
  <c r="AA595" i="2"/>
  <c r="L595" i="2" s="1"/>
  <c r="AB595" i="2"/>
  <c r="AC595" i="2"/>
  <c r="AD595" i="2" s="1"/>
  <c r="AJ595" i="2"/>
  <c r="AL595" i="2" s="1"/>
  <c r="AK595" i="2"/>
  <c r="Q596" i="2"/>
  <c r="R596" i="2" s="1"/>
  <c r="Y596" i="2" s="1"/>
  <c r="V596" i="2" s="1"/>
  <c r="AA596" i="2"/>
  <c r="L596" i="2" s="1"/>
  <c r="AB596" i="2"/>
  <c r="AC596" i="2"/>
  <c r="AD596" i="2" s="1"/>
  <c r="AJ596" i="2"/>
  <c r="AL596" i="2" s="1"/>
  <c r="AK596" i="2"/>
  <c r="Q597" i="2"/>
  <c r="R597" i="2" s="1"/>
  <c r="Y597" i="2" s="1"/>
  <c r="AA597" i="2"/>
  <c r="L597" i="2" s="1"/>
  <c r="AB597" i="2"/>
  <c r="AC597" i="2"/>
  <c r="AD597" i="2" s="1"/>
  <c r="AJ597" i="2"/>
  <c r="AK597" i="2"/>
  <c r="Q598" i="2"/>
  <c r="R598" i="2" s="1"/>
  <c r="Y598" i="2" s="1"/>
  <c r="AA598" i="2"/>
  <c r="L598" i="2" s="1"/>
  <c r="AB598" i="2"/>
  <c r="AC598" i="2"/>
  <c r="AD598" i="2" s="1"/>
  <c r="AJ598" i="2"/>
  <c r="AK598" i="2"/>
  <c r="Q599" i="2"/>
  <c r="R599" i="2" s="1"/>
  <c r="Y599" i="2" s="1"/>
  <c r="V599" i="2" s="1"/>
  <c r="AA599" i="2"/>
  <c r="L599" i="2" s="1"/>
  <c r="AB599" i="2"/>
  <c r="AC599" i="2"/>
  <c r="AD599" i="2" s="1"/>
  <c r="AJ599" i="2"/>
  <c r="AK599" i="2"/>
  <c r="Q600" i="2"/>
  <c r="R600" i="2" s="1"/>
  <c r="M600" i="2" s="1"/>
  <c r="AA600" i="2"/>
  <c r="L600" i="2" s="1"/>
  <c r="AB600" i="2"/>
  <c r="AC600" i="2"/>
  <c r="AD600" i="2" s="1"/>
  <c r="AJ600" i="2"/>
  <c r="AK600" i="2"/>
  <c r="Q601" i="2"/>
  <c r="R601" i="2" s="1"/>
  <c r="M601" i="2" s="1"/>
  <c r="AA601" i="2"/>
  <c r="L601" i="2" s="1"/>
  <c r="AB601" i="2"/>
  <c r="AC601" i="2"/>
  <c r="AD601" i="2" s="1"/>
  <c r="AJ601" i="2"/>
  <c r="AK601" i="2"/>
  <c r="Q602" i="2"/>
  <c r="R602" i="2" s="1"/>
  <c r="Y602" i="2" s="1"/>
  <c r="AA602" i="2"/>
  <c r="L602" i="2" s="1"/>
  <c r="AB602" i="2"/>
  <c r="AC602" i="2"/>
  <c r="AD602" i="2" s="1"/>
  <c r="AJ602" i="2"/>
  <c r="AK602" i="2"/>
  <c r="Q603" i="2"/>
  <c r="R603" i="2" s="1"/>
  <c r="AA603" i="2"/>
  <c r="L603" i="2" s="1"/>
  <c r="AB603" i="2"/>
  <c r="AC603" i="2"/>
  <c r="AD603" i="2" s="1"/>
  <c r="AJ603" i="2"/>
  <c r="AK603" i="2"/>
  <c r="AL603" i="2" s="1"/>
  <c r="Q604" i="2"/>
  <c r="R604" i="2" s="1"/>
  <c r="M604" i="2" s="1"/>
  <c r="AA604" i="2"/>
  <c r="L604" i="2" s="1"/>
  <c r="AB604" i="2"/>
  <c r="AC604" i="2"/>
  <c r="AD604" i="2" s="1"/>
  <c r="AJ604" i="2"/>
  <c r="AL604" i="2" s="1"/>
  <c r="AK604" i="2"/>
  <c r="Q605" i="2"/>
  <c r="R605" i="2" s="1"/>
  <c r="Y605" i="2" s="1"/>
  <c r="S605" i="2" s="1"/>
  <c r="AA605" i="2"/>
  <c r="L605" i="2" s="1"/>
  <c r="AB605" i="2"/>
  <c r="AC605" i="2"/>
  <c r="AD605" i="2" s="1"/>
  <c r="AJ605" i="2"/>
  <c r="AL605" i="2" s="1"/>
  <c r="AK605" i="2"/>
  <c r="Q606" i="2"/>
  <c r="R606" i="2" s="1"/>
  <c r="M606" i="2" s="1"/>
  <c r="AA606" i="2"/>
  <c r="L606" i="2" s="1"/>
  <c r="AB606" i="2"/>
  <c r="AC606" i="2"/>
  <c r="AD606" i="2" s="1"/>
  <c r="AJ606" i="2"/>
  <c r="AK606" i="2"/>
  <c r="Q607" i="2"/>
  <c r="R607" i="2" s="1"/>
  <c r="AI607" i="2" s="1"/>
  <c r="AA607" i="2"/>
  <c r="L607" i="2" s="1"/>
  <c r="AB607" i="2"/>
  <c r="AC607" i="2"/>
  <c r="AD607" i="2" s="1"/>
  <c r="AJ607" i="2"/>
  <c r="AL607" i="2" s="1"/>
  <c r="AK607" i="2"/>
  <c r="Q608" i="2"/>
  <c r="R608" i="2" s="1"/>
  <c r="M608" i="2" s="1"/>
  <c r="AA608" i="2"/>
  <c r="L608" i="2" s="1"/>
  <c r="AB608" i="2"/>
  <c r="AC608" i="2"/>
  <c r="AD608" i="2" s="1"/>
  <c r="AJ608" i="2"/>
  <c r="AK608" i="2"/>
  <c r="Q609" i="2"/>
  <c r="R609" i="2" s="1"/>
  <c r="AA609" i="2"/>
  <c r="L609" i="2" s="1"/>
  <c r="AB609" i="2"/>
  <c r="AC609" i="2"/>
  <c r="AD609" i="2" s="1"/>
  <c r="AJ609" i="2"/>
  <c r="AK609" i="2"/>
  <c r="Q610" i="2"/>
  <c r="R610" i="2" s="1"/>
  <c r="Y610" i="2" s="1"/>
  <c r="V610" i="2" s="1"/>
  <c r="AA610" i="2"/>
  <c r="L610" i="2" s="1"/>
  <c r="AB610" i="2"/>
  <c r="AC610" i="2"/>
  <c r="AD610" i="2" s="1"/>
  <c r="AJ610" i="2"/>
  <c r="AK610" i="2"/>
  <c r="Q611" i="2"/>
  <c r="R611" i="2" s="1"/>
  <c r="M611" i="2" s="1"/>
  <c r="AA611" i="2"/>
  <c r="L611" i="2" s="1"/>
  <c r="AB611" i="2"/>
  <c r="AC611" i="2"/>
  <c r="AD611" i="2" s="1"/>
  <c r="AJ611" i="2"/>
  <c r="AK611" i="2"/>
  <c r="Q612" i="2"/>
  <c r="R612" i="2" s="1"/>
  <c r="M612" i="2" s="1"/>
  <c r="AA612" i="2"/>
  <c r="L612" i="2" s="1"/>
  <c r="AB612" i="2"/>
  <c r="AC612" i="2"/>
  <c r="AD612" i="2" s="1"/>
  <c r="AJ612" i="2"/>
  <c r="AK612" i="2"/>
  <c r="Q613" i="2"/>
  <c r="R613" i="2" s="1"/>
  <c r="AA613" i="2"/>
  <c r="L613" i="2" s="1"/>
  <c r="AB613" i="2"/>
  <c r="AC613" i="2"/>
  <c r="AD613" i="2" s="1"/>
  <c r="AJ613" i="2"/>
  <c r="AK613" i="2"/>
  <c r="Q614" i="2"/>
  <c r="R614" i="2" s="1"/>
  <c r="AA614" i="2"/>
  <c r="L614" i="2" s="1"/>
  <c r="AB614" i="2"/>
  <c r="AC614" i="2"/>
  <c r="AD614" i="2" s="1"/>
  <c r="AJ614" i="2"/>
  <c r="AK614" i="2"/>
  <c r="Q615" i="2"/>
  <c r="R615" i="2" s="1"/>
  <c r="AA615" i="2"/>
  <c r="L615" i="2" s="1"/>
  <c r="AB615" i="2"/>
  <c r="AC615" i="2"/>
  <c r="AD615" i="2" s="1"/>
  <c r="AJ615" i="2"/>
  <c r="AK615" i="2"/>
  <c r="Q616" i="2"/>
  <c r="R616" i="2" s="1"/>
  <c r="Y616" i="2" s="1"/>
  <c r="AA616" i="2"/>
  <c r="L616" i="2" s="1"/>
  <c r="AB616" i="2"/>
  <c r="AC616" i="2"/>
  <c r="AD616" i="2" s="1"/>
  <c r="AJ616" i="2"/>
  <c r="AK616" i="2"/>
  <c r="Q617" i="2"/>
  <c r="R617" i="2" s="1"/>
  <c r="Y617" i="2" s="1"/>
  <c r="S617" i="2" s="1"/>
  <c r="AA617" i="2"/>
  <c r="L617" i="2" s="1"/>
  <c r="AB617" i="2"/>
  <c r="AC617" i="2"/>
  <c r="AD617" i="2" s="1"/>
  <c r="AJ617" i="2"/>
  <c r="AK617" i="2"/>
  <c r="Q618" i="2"/>
  <c r="R618" i="2" s="1"/>
  <c r="AA618" i="2"/>
  <c r="L618" i="2" s="1"/>
  <c r="AB618" i="2"/>
  <c r="AC618" i="2"/>
  <c r="AD618" i="2" s="1"/>
  <c r="AJ618" i="2"/>
  <c r="AK618" i="2"/>
  <c r="Q619" i="2"/>
  <c r="R619" i="2" s="1"/>
  <c r="AA619" i="2"/>
  <c r="L619" i="2" s="1"/>
  <c r="AB619" i="2"/>
  <c r="AC619" i="2"/>
  <c r="AD619" i="2" s="1"/>
  <c r="AJ619" i="2"/>
  <c r="AK619" i="2"/>
  <c r="Q620" i="2"/>
  <c r="R620" i="2" s="1"/>
  <c r="AA620" i="2"/>
  <c r="L620" i="2" s="1"/>
  <c r="AB620" i="2"/>
  <c r="AC620" i="2"/>
  <c r="AD620" i="2" s="1"/>
  <c r="AJ620" i="2"/>
  <c r="AL620" i="2" s="1"/>
  <c r="AK620" i="2"/>
  <c r="Q621" i="2"/>
  <c r="R621" i="2" s="1"/>
  <c r="M621" i="2" s="1"/>
  <c r="AA621" i="2"/>
  <c r="L621" i="2" s="1"/>
  <c r="AB621" i="2"/>
  <c r="AC621" i="2"/>
  <c r="AD621" i="2" s="1"/>
  <c r="AJ621" i="2"/>
  <c r="AK621" i="2"/>
  <c r="Q622" i="2"/>
  <c r="R622" i="2" s="1"/>
  <c r="M622" i="2" s="1"/>
  <c r="AA622" i="2"/>
  <c r="L622" i="2" s="1"/>
  <c r="AB622" i="2"/>
  <c r="AC622" i="2"/>
  <c r="AD622" i="2" s="1"/>
  <c r="AJ622" i="2"/>
  <c r="AK622" i="2"/>
  <c r="Q623" i="2"/>
  <c r="R623" i="2" s="1"/>
  <c r="M623" i="2" s="1"/>
  <c r="AA623" i="2"/>
  <c r="L623" i="2" s="1"/>
  <c r="AB623" i="2"/>
  <c r="AC623" i="2"/>
  <c r="AD623" i="2" s="1"/>
  <c r="AJ623" i="2"/>
  <c r="AK623" i="2"/>
  <c r="AL623" i="2" s="1"/>
  <c r="Q624" i="2"/>
  <c r="R624" i="2" s="1"/>
  <c r="Y624" i="2" s="1"/>
  <c r="AA624" i="2"/>
  <c r="L624" i="2" s="1"/>
  <c r="AB624" i="2"/>
  <c r="AC624" i="2"/>
  <c r="AD624" i="2" s="1"/>
  <c r="AJ624" i="2"/>
  <c r="AK624" i="2"/>
  <c r="Q625" i="2"/>
  <c r="R625" i="2" s="1"/>
  <c r="M625" i="2" s="1"/>
  <c r="AA625" i="2"/>
  <c r="L625" i="2" s="1"/>
  <c r="AB625" i="2"/>
  <c r="AC625" i="2"/>
  <c r="AD625" i="2" s="1"/>
  <c r="AJ625" i="2"/>
  <c r="AK625" i="2"/>
  <c r="Q626" i="2"/>
  <c r="R626" i="2" s="1"/>
  <c r="Y626" i="2" s="1"/>
  <c r="S626" i="2" s="1"/>
  <c r="AA626" i="2"/>
  <c r="L626" i="2" s="1"/>
  <c r="AB626" i="2"/>
  <c r="AC626" i="2"/>
  <c r="AD626" i="2" s="1"/>
  <c r="AJ626" i="2"/>
  <c r="AL626" i="2" s="1"/>
  <c r="AK626" i="2"/>
  <c r="Q627" i="2"/>
  <c r="R627" i="2" s="1"/>
  <c r="AA627" i="2"/>
  <c r="L627" i="2" s="1"/>
  <c r="AB627" i="2"/>
  <c r="AC627" i="2"/>
  <c r="AD627" i="2" s="1"/>
  <c r="AJ627" i="2"/>
  <c r="AK627" i="2"/>
  <c r="Q628" i="2"/>
  <c r="R628" i="2" s="1"/>
  <c r="Y628" i="2" s="1"/>
  <c r="AA628" i="2"/>
  <c r="L628" i="2" s="1"/>
  <c r="AB628" i="2"/>
  <c r="AC628" i="2"/>
  <c r="AD628" i="2" s="1"/>
  <c r="AJ628" i="2"/>
  <c r="AK628" i="2"/>
  <c r="Q629" i="2"/>
  <c r="R629" i="2" s="1"/>
  <c r="Y629" i="2" s="1"/>
  <c r="AA629" i="2"/>
  <c r="L629" i="2" s="1"/>
  <c r="AB629" i="2"/>
  <c r="AC629" i="2"/>
  <c r="AD629" i="2" s="1"/>
  <c r="AJ629" i="2"/>
  <c r="AK629" i="2"/>
  <c r="Q630" i="2"/>
  <c r="R630" i="2" s="1"/>
  <c r="M630" i="2" s="1"/>
  <c r="AA630" i="2"/>
  <c r="L630" i="2" s="1"/>
  <c r="AB630" i="2"/>
  <c r="AC630" i="2"/>
  <c r="AD630" i="2" s="1"/>
  <c r="AJ630" i="2"/>
  <c r="AK630" i="2"/>
  <c r="AL630" i="2" s="1"/>
  <c r="Q631" i="2"/>
  <c r="R631" i="2" s="1"/>
  <c r="Y631" i="2" s="1"/>
  <c r="S631" i="2" s="1"/>
  <c r="AA631" i="2"/>
  <c r="L631" i="2" s="1"/>
  <c r="AB631" i="2"/>
  <c r="AC631" i="2"/>
  <c r="AD631" i="2" s="1"/>
  <c r="AJ631" i="2"/>
  <c r="AK631" i="2"/>
  <c r="Q632" i="2"/>
  <c r="R632" i="2" s="1"/>
  <c r="AA632" i="2"/>
  <c r="L632" i="2" s="1"/>
  <c r="AB632" i="2"/>
  <c r="AC632" i="2"/>
  <c r="AD632" i="2" s="1"/>
  <c r="AJ632" i="2"/>
  <c r="AK632" i="2"/>
  <c r="Q633" i="2"/>
  <c r="R633" i="2" s="1"/>
  <c r="M633" i="2" s="1"/>
  <c r="AA633" i="2"/>
  <c r="L633" i="2" s="1"/>
  <c r="AB633" i="2"/>
  <c r="AC633" i="2"/>
  <c r="AD633" i="2" s="1"/>
  <c r="AJ633" i="2"/>
  <c r="AK633" i="2"/>
  <c r="Q634" i="2"/>
  <c r="R634" i="2" s="1"/>
  <c r="AA634" i="2"/>
  <c r="L634" i="2" s="1"/>
  <c r="AB634" i="2"/>
  <c r="AC634" i="2"/>
  <c r="AD634" i="2" s="1"/>
  <c r="AJ634" i="2"/>
  <c r="AK634" i="2"/>
  <c r="Q635" i="2"/>
  <c r="R635" i="2" s="1"/>
  <c r="AA635" i="2"/>
  <c r="L635" i="2" s="1"/>
  <c r="AB635" i="2"/>
  <c r="AC635" i="2"/>
  <c r="AD635" i="2" s="1"/>
  <c r="AJ635" i="2"/>
  <c r="AK635" i="2"/>
  <c r="Q636" i="2"/>
  <c r="R636" i="2" s="1"/>
  <c r="Y636" i="2" s="1"/>
  <c r="AA636" i="2"/>
  <c r="L636" i="2" s="1"/>
  <c r="AB636" i="2"/>
  <c r="AC636" i="2"/>
  <c r="AD636" i="2" s="1"/>
  <c r="AJ636" i="2"/>
  <c r="AK636" i="2"/>
  <c r="Q637" i="2"/>
  <c r="R637" i="2" s="1"/>
  <c r="AA637" i="2"/>
  <c r="L637" i="2" s="1"/>
  <c r="AB637" i="2"/>
  <c r="AC637" i="2"/>
  <c r="AD637" i="2" s="1"/>
  <c r="AJ637" i="2"/>
  <c r="AK637" i="2"/>
  <c r="Q638" i="2"/>
  <c r="R638" i="2" s="1"/>
  <c r="M638" i="2" s="1"/>
  <c r="AA638" i="2"/>
  <c r="L638" i="2" s="1"/>
  <c r="AB638" i="2"/>
  <c r="AC638" i="2"/>
  <c r="AD638" i="2" s="1"/>
  <c r="AJ638" i="2"/>
  <c r="AL638" i="2" s="1"/>
  <c r="AK638" i="2"/>
  <c r="Q639" i="2"/>
  <c r="R639" i="2" s="1"/>
  <c r="M639" i="2" s="1"/>
  <c r="AA639" i="2"/>
  <c r="L639" i="2" s="1"/>
  <c r="AB639" i="2"/>
  <c r="AC639" i="2"/>
  <c r="AD639" i="2"/>
  <c r="AJ639" i="2"/>
  <c r="AK639" i="2"/>
  <c r="Q640" i="2"/>
  <c r="R640" i="2" s="1"/>
  <c r="AA640" i="2"/>
  <c r="L640" i="2" s="1"/>
  <c r="AB640" i="2"/>
  <c r="AC640" i="2"/>
  <c r="AD640" i="2" s="1"/>
  <c r="AJ640" i="2"/>
  <c r="AK640" i="2"/>
  <c r="Q641" i="2"/>
  <c r="R641" i="2" s="1"/>
  <c r="AA641" i="2"/>
  <c r="L641" i="2" s="1"/>
  <c r="AB641" i="2"/>
  <c r="AC641" i="2"/>
  <c r="AD641" i="2" s="1"/>
  <c r="AJ641" i="2"/>
  <c r="AL641" i="2" s="1"/>
  <c r="AK641" i="2"/>
  <c r="Q642" i="2"/>
  <c r="R642" i="2" s="1"/>
  <c r="AA642" i="2"/>
  <c r="L642" i="2" s="1"/>
  <c r="AB642" i="2"/>
  <c r="AC642" i="2"/>
  <c r="AD642" i="2"/>
  <c r="AJ642" i="2"/>
  <c r="AL642" i="2" s="1"/>
  <c r="AK642" i="2"/>
  <c r="Q643" i="2"/>
  <c r="R643" i="2" s="1"/>
  <c r="AA643" i="2"/>
  <c r="L643" i="2" s="1"/>
  <c r="AB643" i="2"/>
  <c r="AC643" i="2"/>
  <c r="AD643" i="2" s="1"/>
  <c r="AJ643" i="2"/>
  <c r="AL643" i="2" s="1"/>
  <c r="AK643" i="2"/>
  <c r="Q644" i="2"/>
  <c r="R644" i="2" s="1"/>
  <c r="AA644" i="2"/>
  <c r="L644" i="2" s="1"/>
  <c r="AB644" i="2"/>
  <c r="AC644" i="2"/>
  <c r="AD644" i="2" s="1"/>
  <c r="AJ644" i="2"/>
  <c r="AK644" i="2"/>
  <c r="Q645" i="2"/>
  <c r="R645" i="2" s="1"/>
  <c r="Y645" i="2" s="1"/>
  <c r="AA645" i="2"/>
  <c r="L645" i="2" s="1"/>
  <c r="AB645" i="2"/>
  <c r="AC645" i="2"/>
  <c r="AD645" i="2" s="1"/>
  <c r="AJ645" i="2"/>
  <c r="AK645" i="2"/>
  <c r="Q646" i="2"/>
  <c r="R646" i="2" s="1"/>
  <c r="M646" i="2" s="1"/>
  <c r="AA646" i="2"/>
  <c r="L646" i="2" s="1"/>
  <c r="AB646" i="2"/>
  <c r="AC646" i="2"/>
  <c r="AD646" i="2" s="1"/>
  <c r="AJ646" i="2"/>
  <c r="AK646" i="2"/>
  <c r="Q647" i="2"/>
  <c r="R647" i="2" s="1"/>
  <c r="M647" i="2" s="1"/>
  <c r="AA647" i="2"/>
  <c r="L647" i="2" s="1"/>
  <c r="AB647" i="2"/>
  <c r="AC647" i="2"/>
  <c r="AD647" i="2" s="1"/>
  <c r="AJ647" i="2"/>
  <c r="AL647" i="2" s="1"/>
  <c r="AK647" i="2"/>
  <c r="Q648" i="2"/>
  <c r="R648" i="2" s="1"/>
  <c r="M648" i="2" s="1"/>
  <c r="AA648" i="2"/>
  <c r="L648" i="2" s="1"/>
  <c r="AB648" i="2"/>
  <c r="AC648" i="2"/>
  <c r="AD648" i="2" s="1"/>
  <c r="AJ648" i="2"/>
  <c r="AK648" i="2"/>
  <c r="Q649" i="2"/>
  <c r="R649" i="2" s="1"/>
  <c r="AA649" i="2"/>
  <c r="L649" i="2" s="1"/>
  <c r="AB649" i="2"/>
  <c r="AC649" i="2"/>
  <c r="AD649" i="2" s="1"/>
  <c r="AJ649" i="2"/>
  <c r="AK649" i="2"/>
  <c r="Q650" i="2"/>
  <c r="R650" i="2" s="1"/>
  <c r="AA650" i="2"/>
  <c r="L650" i="2" s="1"/>
  <c r="AB650" i="2"/>
  <c r="AC650" i="2"/>
  <c r="AD650" i="2" s="1"/>
  <c r="AJ650" i="2"/>
  <c r="AK650" i="2"/>
  <c r="Q651" i="2"/>
  <c r="R651" i="2" s="1"/>
  <c r="AA651" i="2"/>
  <c r="L651" i="2" s="1"/>
  <c r="AB651" i="2"/>
  <c r="AC651" i="2"/>
  <c r="AD651" i="2" s="1"/>
  <c r="AJ651" i="2"/>
  <c r="AK651" i="2"/>
  <c r="Q652" i="2"/>
  <c r="R652" i="2" s="1"/>
  <c r="Y652" i="2" s="1"/>
  <c r="AA652" i="2"/>
  <c r="L652" i="2" s="1"/>
  <c r="AB652" i="2"/>
  <c r="AC652" i="2"/>
  <c r="AD652" i="2" s="1"/>
  <c r="AJ652" i="2"/>
  <c r="AK652" i="2"/>
  <c r="Q653" i="2"/>
  <c r="R653" i="2" s="1"/>
  <c r="AA653" i="2"/>
  <c r="L653" i="2" s="1"/>
  <c r="AB653" i="2"/>
  <c r="AC653" i="2"/>
  <c r="AD653" i="2" s="1"/>
  <c r="AJ653" i="2"/>
  <c r="AK653" i="2"/>
  <c r="Q654" i="2"/>
  <c r="R654" i="2" s="1"/>
  <c r="M654" i="2" s="1"/>
  <c r="AA654" i="2"/>
  <c r="L654" i="2" s="1"/>
  <c r="AB654" i="2"/>
  <c r="AC654" i="2"/>
  <c r="AD654" i="2" s="1"/>
  <c r="AJ654" i="2"/>
  <c r="AK654" i="2"/>
  <c r="Q655" i="2"/>
  <c r="R655" i="2" s="1"/>
  <c r="AA655" i="2"/>
  <c r="L655" i="2" s="1"/>
  <c r="AB655" i="2"/>
  <c r="AC655" i="2"/>
  <c r="AD655" i="2" s="1"/>
  <c r="AJ655" i="2"/>
  <c r="AK655" i="2"/>
  <c r="Q656" i="2"/>
  <c r="R656" i="2" s="1"/>
  <c r="M656" i="2" s="1"/>
  <c r="AA656" i="2"/>
  <c r="L656" i="2" s="1"/>
  <c r="AB656" i="2"/>
  <c r="AC656" i="2"/>
  <c r="AD656" i="2" s="1"/>
  <c r="AJ656" i="2"/>
  <c r="AK656" i="2"/>
  <c r="Q657" i="2"/>
  <c r="R657" i="2" s="1"/>
  <c r="AA657" i="2"/>
  <c r="L657" i="2" s="1"/>
  <c r="AB657" i="2"/>
  <c r="AC657" i="2"/>
  <c r="AD657" i="2" s="1"/>
  <c r="AJ657" i="2"/>
  <c r="AK657" i="2"/>
  <c r="Q658" i="2"/>
  <c r="R658" i="2" s="1"/>
  <c r="M658" i="2" s="1"/>
  <c r="AA658" i="2"/>
  <c r="L658" i="2" s="1"/>
  <c r="AB658" i="2"/>
  <c r="AC658" i="2"/>
  <c r="AD658" i="2" s="1"/>
  <c r="AJ658" i="2"/>
  <c r="AK658" i="2"/>
  <c r="Q659" i="2"/>
  <c r="R659" i="2" s="1"/>
  <c r="AA659" i="2"/>
  <c r="L659" i="2" s="1"/>
  <c r="AB659" i="2"/>
  <c r="AC659" i="2"/>
  <c r="AD659" i="2" s="1"/>
  <c r="AJ659" i="2"/>
  <c r="AK659" i="2"/>
  <c r="Q660" i="2"/>
  <c r="R660" i="2" s="1"/>
  <c r="M660" i="2" s="1"/>
  <c r="AA660" i="2"/>
  <c r="L660" i="2" s="1"/>
  <c r="AB660" i="2"/>
  <c r="AC660" i="2"/>
  <c r="AD660" i="2" s="1"/>
  <c r="AJ660" i="2"/>
  <c r="AK660" i="2"/>
  <c r="Q661" i="2"/>
  <c r="R661" i="2" s="1"/>
  <c r="AA661" i="2"/>
  <c r="L661" i="2" s="1"/>
  <c r="AB661" i="2"/>
  <c r="AC661" i="2"/>
  <c r="AD661" i="2" s="1"/>
  <c r="AJ661" i="2"/>
  <c r="AK661" i="2"/>
  <c r="Q662" i="2"/>
  <c r="R662" i="2" s="1"/>
  <c r="AA662" i="2"/>
  <c r="L662" i="2" s="1"/>
  <c r="AB662" i="2"/>
  <c r="AC662" i="2"/>
  <c r="AD662" i="2" s="1"/>
  <c r="AJ662" i="2"/>
  <c r="AK662" i="2"/>
  <c r="Q663" i="2"/>
  <c r="R663" i="2" s="1"/>
  <c r="AA663" i="2"/>
  <c r="L663" i="2" s="1"/>
  <c r="AB663" i="2"/>
  <c r="AC663" i="2"/>
  <c r="AD663" i="2" s="1"/>
  <c r="AJ663" i="2"/>
  <c r="AL663" i="2" s="1"/>
  <c r="AK663" i="2"/>
  <c r="Q664" i="2"/>
  <c r="R664" i="2" s="1"/>
  <c r="Y664" i="2" s="1"/>
  <c r="AA664" i="2"/>
  <c r="L664" i="2" s="1"/>
  <c r="AB664" i="2"/>
  <c r="AC664" i="2"/>
  <c r="AD664" i="2" s="1"/>
  <c r="AJ664" i="2"/>
  <c r="AK664" i="2"/>
  <c r="Q665" i="2"/>
  <c r="R665" i="2" s="1"/>
  <c r="M665" i="2" s="1"/>
  <c r="AA665" i="2"/>
  <c r="L665" i="2" s="1"/>
  <c r="AB665" i="2"/>
  <c r="AC665" i="2"/>
  <c r="AD665" i="2" s="1"/>
  <c r="AJ665" i="2"/>
  <c r="AK665" i="2"/>
  <c r="Q666" i="2"/>
  <c r="R666" i="2" s="1"/>
  <c r="M666" i="2" s="1"/>
  <c r="AA666" i="2"/>
  <c r="L666" i="2" s="1"/>
  <c r="AB666" i="2"/>
  <c r="AC666" i="2"/>
  <c r="AD666" i="2" s="1"/>
  <c r="AJ666" i="2"/>
  <c r="AK666" i="2"/>
  <c r="Q667" i="2"/>
  <c r="R667" i="2" s="1"/>
  <c r="M667" i="2" s="1"/>
  <c r="AA667" i="2"/>
  <c r="L667" i="2" s="1"/>
  <c r="AB667" i="2"/>
  <c r="AC667" i="2"/>
  <c r="AD667" i="2" s="1"/>
  <c r="AJ667" i="2"/>
  <c r="AL667" i="2" s="1"/>
  <c r="AK667" i="2"/>
  <c r="Q668" i="2"/>
  <c r="R668" i="2" s="1"/>
  <c r="Y668" i="2" s="1"/>
  <c r="U668" i="2" s="1"/>
  <c r="AA668" i="2"/>
  <c r="L668" i="2" s="1"/>
  <c r="AB668" i="2"/>
  <c r="AC668" i="2"/>
  <c r="AD668" i="2" s="1"/>
  <c r="AJ668" i="2"/>
  <c r="AK668" i="2"/>
  <c r="Q669" i="2"/>
  <c r="R669" i="2" s="1"/>
  <c r="AA669" i="2"/>
  <c r="L669" i="2" s="1"/>
  <c r="AB669" i="2"/>
  <c r="AC669" i="2"/>
  <c r="AD669" i="2" s="1"/>
  <c r="AJ669" i="2"/>
  <c r="AK669" i="2"/>
  <c r="Q670" i="2"/>
  <c r="R670" i="2" s="1"/>
  <c r="AA670" i="2"/>
  <c r="L670" i="2" s="1"/>
  <c r="AB670" i="2"/>
  <c r="AC670" i="2"/>
  <c r="AD670" i="2" s="1"/>
  <c r="AJ670" i="2"/>
  <c r="AK670" i="2"/>
  <c r="Q671" i="2"/>
  <c r="R671" i="2" s="1"/>
  <c r="M671" i="2" s="1"/>
  <c r="AA671" i="2"/>
  <c r="L671" i="2" s="1"/>
  <c r="AB671" i="2"/>
  <c r="AC671" i="2"/>
  <c r="AD671" i="2" s="1"/>
  <c r="AJ671" i="2"/>
  <c r="AK671" i="2"/>
  <c r="Q672" i="2"/>
  <c r="R672" i="2" s="1"/>
  <c r="AA672" i="2"/>
  <c r="L672" i="2" s="1"/>
  <c r="AB672" i="2"/>
  <c r="AC672" i="2"/>
  <c r="AD672" i="2" s="1"/>
  <c r="AJ672" i="2"/>
  <c r="AL672" i="2" s="1"/>
  <c r="AK672" i="2"/>
  <c r="Q673" i="2"/>
  <c r="R673" i="2" s="1"/>
  <c r="AA673" i="2"/>
  <c r="L673" i="2" s="1"/>
  <c r="AB673" i="2"/>
  <c r="AC673" i="2"/>
  <c r="AD673" i="2" s="1"/>
  <c r="AJ673" i="2"/>
  <c r="AK673" i="2"/>
  <c r="Q674" i="2"/>
  <c r="R674" i="2" s="1"/>
  <c r="AA674" i="2"/>
  <c r="L674" i="2" s="1"/>
  <c r="AB674" i="2"/>
  <c r="AC674" i="2"/>
  <c r="AD674" i="2" s="1"/>
  <c r="AJ674" i="2"/>
  <c r="AL674" i="2" s="1"/>
  <c r="AK674" i="2"/>
  <c r="Q675" i="2"/>
  <c r="R675" i="2" s="1"/>
  <c r="M675" i="2" s="1"/>
  <c r="AA675" i="2"/>
  <c r="L675" i="2" s="1"/>
  <c r="AB675" i="2"/>
  <c r="AC675" i="2"/>
  <c r="AD675" i="2" s="1"/>
  <c r="AJ675" i="2"/>
  <c r="AK675" i="2"/>
  <c r="Q676" i="2"/>
  <c r="R676" i="2" s="1"/>
  <c r="M676" i="2" s="1"/>
  <c r="AA676" i="2"/>
  <c r="L676" i="2" s="1"/>
  <c r="AB676" i="2"/>
  <c r="AC676" i="2"/>
  <c r="AD676" i="2" s="1"/>
  <c r="AJ676" i="2"/>
  <c r="AK676" i="2"/>
  <c r="Q677" i="2"/>
  <c r="R677" i="2" s="1"/>
  <c r="M677" i="2" s="1"/>
  <c r="AA677" i="2"/>
  <c r="L677" i="2" s="1"/>
  <c r="AB677" i="2"/>
  <c r="AC677" i="2"/>
  <c r="AD677" i="2" s="1"/>
  <c r="AJ677" i="2"/>
  <c r="AK677" i="2"/>
  <c r="Q678" i="2"/>
  <c r="R678" i="2" s="1"/>
  <c r="Y678" i="2" s="1"/>
  <c r="W678" i="2" s="1"/>
  <c r="AA678" i="2"/>
  <c r="L678" i="2" s="1"/>
  <c r="AB678" i="2"/>
  <c r="AC678" i="2"/>
  <c r="AD678" i="2" s="1"/>
  <c r="AJ678" i="2"/>
  <c r="AK678" i="2"/>
  <c r="Q679" i="2"/>
  <c r="R679" i="2" s="1"/>
  <c r="AA679" i="2"/>
  <c r="L679" i="2" s="1"/>
  <c r="AB679" i="2"/>
  <c r="AC679" i="2"/>
  <c r="AD679" i="2" s="1"/>
  <c r="AJ679" i="2"/>
  <c r="AK679" i="2"/>
  <c r="Q680" i="2"/>
  <c r="R680" i="2" s="1"/>
  <c r="AA680" i="2"/>
  <c r="L680" i="2" s="1"/>
  <c r="AB680" i="2"/>
  <c r="AC680" i="2"/>
  <c r="AD680" i="2" s="1"/>
  <c r="AJ680" i="2"/>
  <c r="AK680" i="2"/>
  <c r="Q681" i="2"/>
  <c r="R681" i="2" s="1"/>
  <c r="M681" i="2" s="1"/>
  <c r="AA681" i="2"/>
  <c r="L681" i="2" s="1"/>
  <c r="AB681" i="2"/>
  <c r="AC681" i="2"/>
  <c r="AD681" i="2" s="1"/>
  <c r="AJ681" i="2"/>
  <c r="AK681" i="2"/>
  <c r="Q682" i="2"/>
  <c r="R682" i="2" s="1"/>
  <c r="Y682" i="2" s="1"/>
  <c r="AA682" i="2"/>
  <c r="L682" i="2" s="1"/>
  <c r="AB682" i="2"/>
  <c r="AC682" i="2"/>
  <c r="AD682" i="2" s="1"/>
  <c r="AJ682" i="2"/>
  <c r="AK682" i="2"/>
  <c r="Q683" i="2"/>
  <c r="R683" i="2" s="1"/>
  <c r="AA683" i="2"/>
  <c r="L683" i="2" s="1"/>
  <c r="AB683" i="2"/>
  <c r="AC683" i="2"/>
  <c r="AD683" i="2" s="1"/>
  <c r="AJ683" i="2"/>
  <c r="AK683" i="2"/>
  <c r="Q684" i="2"/>
  <c r="R684" i="2" s="1"/>
  <c r="M684" i="2" s="1"/>
  <c r="AA684" i="2"/>
  <c r="L684" i="2" s="1"/>
  <c r="AB684" i="2"/>
  <c r="AC684" i="2"/>
  <c r="AD684" i="2" s="1"/>
  <c r="AJ684" i="2"/>
  <c r="AL684" i="2" s="1"/>
  <c r="AK684" i="2"/>
  <c r="Q685" i="2"/>
  <c r="R685" i="2" s="1"/>
  <c r="M685" i="2" s="1"/>
  <c r="AA685" i="2"/>
  <c r="L685" i="2" s="1"/>
  <c r="AB685" i="2"/>
  <c r="AC685" i="2"/>
  <c r="AD685" i="2" s="1"/>
  <c r="AJ685" i="2"/>
  <c r="AL685" i="2" s="1"/>
  <c r="AK685" i="2"/>
  <c r="Q686" i="2"/>
  <c r="R686" i="2" s="1"/>
  <c r="AA686" i="2"/>
  <c r="L686" i="2" s="1"/>
  <c r="AB686" i="2"/>
  <c r="AC686" i="2"/>
  <c r="AD686" i="2" s="1"/>
  <c r="AJ686" i="2"/>
  <c r="AL686" i="2" s="1"/>
  <c r="AK686" i="2"/>
  <c r="Q687" i="2"/>
  <c r="R687" i="2" s="1"/>
  <c r="Y687" i="2" s="1"/>
  <c r="V687" i="2" s="1"/>
  <c r="AA687" i="2"/>
  <c r="L687" i="2" s="1"/>
  <c r="AB687" i="2"/>
  <c r="AC687" i="2"/>
  <c r="AD687" i="2" s="1"/>
  <c r="AJ687" i="2"/>
  <c r="AK687" i="2"/>
  <c r="Q688" i="2"/>
  <c r="R688" i="2" s="1"/>
  <c r="AA688" i="2"/>
  <c r="L688" i="2" s="1"/>
  <c r="AB688" i="2"/>
  <c r="AC688" i="2"/>
  <c r="AD688" i="2" s="1"/>
  <c r="AJ688" i="2"/>
  <c r="AK688" i="2"/>
  <c r="Q689" i="2"/>
  <c r="R689" i="2" s="1"/>
  <c r="M689" i="2" s="1"/>
  <c r="AA689" i="2"/>
  <c r="L689" i="2" s="1"/>
  <c r="AB689" i="2"/>
  <c r="AC689" i="2"/>
  <c r="AD689" i="2" s="1"/>
  <c r="AJ689" i="2"/>
  <c r="AK689" i="2"/>
  <c r="Q690" i="2"/>
  <c r="R690" i="2" s="1"/>
  <c r="M690" i="2" s="1"/>
  <c r="AA690" i="2"/>
  <c r="L690" i="2" s="1"/>
  <c r="AB690" i="2"/>
  <c r="AC690" i="2"/>
  <c r="AD690" i="2" s="1"/>
  <c r="AJ690" i="2"/>
  <c r="AK690" i="2"/>
  <c r="Q691" i="2"/>
  <c r="R691" i="2" s="1"/>
  <c r="AA691" i="2"/>
  <c r="L691" i="2" s="1"/>
  <c r="AB691" i="2"/>
  <c r="AC691" i="2"/>
  <c r="AD691" i="2"/>
  <c r="AJ691" i="2"/>
  <c r="AK691" i="2"/>
  <c r="AL691" i="2" s="1"/>
  <c r="Q692" i="2"/>
  <c r="R692" i="2" s="1"/>
  <c r="AA692" i="2"/>
  <c r="L692" i="2" s="1"/>
  <c r="AB692" i="2"/>
  <c r="AC692" i="2"/>
  <c r="AD692" i="2" s="1"/>
  <c r="AJ692" i="2"/>
  <c r="AK692" i="2"/>
  <c r="Q693" i="2"/>
  <c r="R693" i="2" s="1"/>
  <c r="Y693" i="2" s="1"/>
  <c r="AA693" i="2"/>
  <c r="L693" i="2" s="1"/>
  <c r="AB693" i="2"/>
  <c r="AC693" i="2"/>
  <c r="AD693" i="2"/>
  <c r="AJ693" i="2"/>
  <c r="AK693" i="2"/>
  <c r="Q694" i="2"/>
  <c r="R694" i="2" s="1"/>
  <c r="Y694" i="2" s="1"/>
  <c r="X694" i="2" s="1"/>
  <c r="T694" i="2" s="1"/>
  <c r="AE694" i="2" s="1"/>
  <c r="AA694" i="2"/>
  <c r="L694" i="2" s="1"/>
  <c r="AB694" i="2"/>
  <c r="AC694" i="2"/>
  <c r="AD694" i="2" s="1"/>
  <c r="AJ694" i="2"/>
  <c r="AK694" i="2"/>
  <c r="Q695" i="2"/>
  <c r="R695" i="2" s="1"/>
  <c r="AA695" i="2"/>
  <c r="L695" i="2" s="1"/>
  <c r="AB695" i="2"/>
  <c r="AC695" i="2"/>
  <c r="AD695" i="2" s="1"/>
  <c r="AJ695" i="2"/>
  <c r="AK695" i="2"/>
  <c r="Q696" i="2"/>
  <c r="R696" i="2" s="1"/>
  <c r="M696" i="2" s="1"/>
  <c r="AA696" i="2"/>
  <c r="L696" i="2" s="1"/>
  <c r="AB696" i="2"/>
  <c r="AC696" i="2"/>
  <c r="AD696" i="2" s="1"/>
  <c r="AJ696" i="2"/>
  <c r="AK696" i="2"/>
  <c r="Q697" i="2"/>
  <c r="R697" i="2" s="1"/>
  <c r="Y697" i="2" s="1"/>
  <c r="S697" i="2" s="1"/>
  <c r="AA697" i="2"/>
  <c r="L697" i="2" s="1"/>
  <c r="AB697" i="2"/>
  <c r="AC697" i="2"/>
  <c r="AD697" i="2" s="1"/>
  <c r="AJ697" i="2"/>
  <c r="AK697" i="2"/>
  <c r="Q698" i="2"/>
  <c r="R698" i="2" s="1"/>
  <c r="M698" i="2" s="1"/>
  <c r="AA698" i="2"/>
  <c r="L698" i="2" s="1"/>
  <c r="AB698" i="2"/>
  <c r="AC698" i="2"/>
  <c r="AD698" i="2" s="1"/>
  <c r="AJ698" i="2"/>
  <c r="AL698" i="2" s="1"/>
  <c r="AK698" i="2"/>
  <c r="Q699" i="2"/>
  <c r="R699" i="2" s="1"/>
  <c r="AA699" i="2"/>
  <c r="L699" i="2" s="1"/>
  <c r="AB699" i="2"/>
  <c r="AC699" i="2"/>
  <c r="AD699" i="2" s="1"/>
  <c r="AJ699" i="2"/>
  <c r="AK699" i="2"/>
  <c r="AL699" i="2" s="1"/>
  <c r="Q700" i="2"/>
  <c r="R700" i="2" s="1"/>
  <c r="AA700" i="2"/>
  <c r="L700" i="2" s="1"/>
  <c r="AB700" i="2"/>
  <c r="AC700" i="2"/>
  <c r="AD700" i="2" s="1"/>
  <c r="AJ700" i="2"/>
  <c r="AL700" i="2" s="1"/>
  <c r="AK700" i="2"/>
  <c r="Q701" i="2"/>
  <c r="R701" i="2" s="1"/>
  <c r="M701" i="2" s="1"/>
  <c r="AA701" i="2"/>
  <c r="L701" i="2" s="1"/>
  <c r="AB701" i="2"/>
  <c r="AC701" i="2"/>
  <c r="AD701" i="2" s="1"/>
  <c r="AJ701" i="2"/>
  <c r="AK701" i="2"/>
  <c r="Q702" i="2"/>
  <c r="R702" i="2" s="1"/>
  <c r="AA702" i="2"/>
  <c r="L702" i="2" s="1"/>
  <c r="AB702" i="2"/>
  <c r="AC702" i="2"/>
  <c r="AD702" i="2" s="1"/>
  <c r="AJ702" i="2"/>
  <c r="AK702" i="2"/>
  <c r="Q703" i="2"/>
  <c r="R703" i="2" s="1"/>
  <c r="AA703" i="2"/>
  <c r="L703" i="2" s="1"/>
  <c r="AB703" i="2"/>
  <c r="AC703" i="2"/>
  <c r="AD703" i="2" s="1"/>
  <c r="AJ703" i="2"/>
  <c r="AK703" i="2"/>
  <c r="Q704" i="2"/>
  <c r="R704" i="2" s="1"/>
  <c r="AA704" i="2"/>
  <c r="L704" i="2" s="1"/>
  <c r="AB704" i="2"/>
  <c r="AC704" i="2"/>
  <c r="AD704" i="2" s="1"/>
  <c r="AJ704" i="2"/>
  <c r="AL704" i="2" s="1"/>
  <c r="AK704" i="2"/>
  <c r="Q705" i="2"/>
  <c r="R705" i="2" s="1"/>
  <c r="AA705" i="2"/>
  <c r="L705" i="2" s="1"/>
  <c r="AB705" i="2"/>
  <c r="AC705" i="2"/>
  <c r="AD705" i="2" s="1"/>
  <c r="AJ705" i="2"/>
  <c r="AK705" i="2"/>
  <c r="Q706" i="2"/>
  <c r="R706" i="2" s="1"/>
  <c r="AA706" i="2"/>
  <c r="L706" i="2" s="1"/>
  <c r="AB706" i="2"/>
  <c r="AC706" i="2"/>
  <c r="AD706" i="2" s="1"/>
  <c r="AJ706" i="2"/>
  <c r="AK706" i="2"/>
  <c r="Q707" i="2"/>
  <c r="R707" i="2" s="1"/>
  <c r="Y707" i="2" s="1"/>
  <c r="S707" i="2" s="1"/>
  <c r="AA707" i="2"/>
  <c r="L707" i="2" s="1"/>
  <c r="AB707" i="2"/>
  <c r="AC707" i="2"/>
  <c r="AD707" i="2" s="1"/>
  <c r="AJ707" i="2"/>
  <c r="AK707" i="2"/>
  <c r="Q708" i="2"/>
  <c r="R708" i="2" s="1"/>
  <c r="Y708" i="2" s="1"/>
  <c r="AA708" i="2"/>
  <c r="L708" i="2" s="1"/>
  <c r="AB708" i="2"/>
  <c r="AC708" i="2"/>
  <c r="AD708" i="2" s="1"/>
  <c r="AJ708" i="2"/>
  <c r="AK708" i="2"/>
  <c r="Q709" i="2"/>
  <c r="R709" i="2" s="1"/>
  <c r="M709" i="2" s="1"/>
  <c r="AA709" i="2"/>
  <c r="L709" i="2" s="1"/>
  <c r="AB709" i="2"/>
  <c r="AC709" i="2"/>
  <c r="AD709" i="2" s="1"/>
  <c r="AJ709" i="2"/>
  <c r="AK709" i="2"/>
  <c r="Q710" i="2"/>
  <c r="R710" i="2" s="1"/>
  <c r="M710" i="2" s="1"/>
  <c r="AA710" i="2"/>
  <c r="L710" i="2" s="1"/>
  <c r="AB710" i="2"/>
  <c r="AC710" i="2"/>
  <c r="AD710" i="2" s="1"/>
  <c r="AJ710" i="2"/>
  <c r="AK710" i="2"/>
  <c r="Q711" i="2"/>
  <c r="R711" i="2" s="1"/>
  <c r="AA711" i="2"/>
  <c r="L711" i="2" s="1"/>
  <c r="AB711" i="2"/>
  <c r="AC711" i="2"/>
  <c r="AD711" i="2" s="1"/>
  <c r="AJ711" i="2"/>
  <c r="AK711" i="2"/>
  <c r="Q712" i="2"/>
  <c r="R712" i="2" s="1"/>
  <c r="Y712" i="2" s="1"/>
  <c r="AA712" i="2"/>
  <c r="L712" i="2" s="1"/>
  <c r="AB712" i="2"/>
  <c r="AC712" i="2"/>
  <c r="AD712" i="2" s="1"/>
  <c r="AJ712" i="2"/>
  <c r="AK712" i="2"/>
  <c r="Q713" i="2"/>
  <c r="R713" i="2" s="1"/>
  <c r="AA713" i="2"/>
  <c r="L713" i="2" s="1"/>
  <c r="AB713" i="2"/>
  <c r="AC713" i="2"/>
  <c r="AD713" i="2" s="1"/>
  <c r="AJ713" i="2"/>
  <c r="AK713" i="2"/>
  <c r="Q714" i="2"/>
  <c r="R714" i="2" s="1"/>
  <c r="M714" i="2" s="1"/>
  <c r="AA714" i="2"/>
  <c r="L714" i="2" s="1"/>
  <c r="AB714" i="2"/>
  <c r="AC714" i="2"/>
  <c r="AD714" i="2" s="1"/>
  <c r="AJ714" i="2"/>
  <c r="AL714" i="2" s="1"/>
  <c r="AK714" i="2"/>
  <c r="Q715" i="2"/>
  <c r="R715" i="2" s="1"/>
  <c r="Y715" i="2" s="1"/>
  <c r="U715" i="2" s="1"/>
  <c r="AA715" i="2"/>
  <c r="L715" i="2" s="1"/>
  <c r="AB715" i="2"/>
  <c r="AC715" i="2"/>
  <c r="AD715" i="2" s="1"/>
  <c r="AJ715" i="2"/>
  <c r="AK715" i="2"/>
  <c r="Q716" i="2"/>
  <c r="R716" i="2" s="1"/>
  <c r="AA716" i="2"/>
  <c r="L716" i="2" s="1"/>
  <c r="AB716" i="2"/>
  <c r="AC716" i="2"/>
  <c r="AD716" i="2" s="1"/>
  <c r="AJ716" i="2"/>
  <c r="AK716" i="2"/>
  <c r="Q717" i="2"/>
  <c r="R717" i="2" s="1"/>
  <c r="AA717" i="2"/>
  <c r="L717" i="2" s="1"/>
  <c r="AB717" i="2"/>
  <c r="AC717" i="2"/>
  <c r="AD717" i="2" s="1"/>
  <c r="AJ717" i="2"/>
  <c r="AL717" i="2" s="1"/>
  <c r="AK717" i="2"/>
  <c r="Q718" i="2"/>
  <c r="R718" i="2" s="1"/>
  <c r="AA718" i="2"/>
  <c r="L718" i="2" s="1"/>
  <c r="AB718" i="2"/>
  <c r="AC718" i="2"/>
  <c r="AD718" i="2" s="1"/>
  <c r="AJ718" i="2"/>
  <c r="AK718" i="2"/>
  <c r="Q719" i="2"/>
  <c r="R719" i="2" s="1"/>
  <c r="M719" i="2" s="1"/>
  <c r="AA719" i="2"/>
  <c r="L719" i="2" s="1"/>
  <c r="AB719" i="2"/>
  <c r="AC719" i="2"/>
  <c r="AD719" i="2" s="1"/>
  <c r="AJ719" i="2"/>
  <c r="AK719" i="2"/>
  <c r="Q720" i="2"/>
  <c r="R720" i="2" s="1"/>
  <c r="AA720" i="2"/>
  <c r="L720" i="2" s="1"/>
  <c r="AB720" i="2"/>
  <c r="AC720" i="2"/>
  <c r="AD720" i="2" s="1"/>
  <c r="AJ720" i="2"/>
  <c r="AK720" i="2"/>
  <c r="Q721" i="2"/>
  <c r="R721" i="2" s="1"/>
  <c r="AA721" i="2"/>
  <c r="L721" i="2" s="1"/>
  <c r="AB721" i="2"/>
  <c r="AC721" i="2"/>
  <c r="AD721" i="2" s="1"/>
  <c r="AJ721" i="2"/>
  <c r="AK721" i="2"/>
  <c r="Q722" i="2"/>
  <c r="R722" i="2" s="1"/>
  <c r="M722" i="2" s="1"/>
  <c r="AA722" i="2"/>
  <c r="L722" i="2" s="1"/>
  <c r="AB722" i="2"/>
  <c r="AC722" i="2"/>
  <c r="AD722" i="2" s="1"/>
  <c r="AJ722" i="2"/>
  <c r="AK722" i="2"/>
  <c r="Q723" i="2"/>
  <c r="R723" i="2" s="1"/>
  <c r="M723" i="2" s="1"/>
  <c r="AA723" i="2"/>
  <c r="L723" i="2" s="1"/>
  <c r="AB723" i="2"/>
  <c r="AC723" i="2"/>
  <c r="AD723" i="2"/>
  <c r="AJ723" i="2"/>
  <c r="AK723" i="2"/>
  <c r="Q724" i="2"/>
  <c r="R724" i="2" s="1"/>
  <c r="AA724" i="2"/>
  <c r="L724" i="2" s="1"/>
  <c r="AB724" i="2"/>
  <c r="AC724" i="2"/>
  <c r="AD724" i="2" s="1"/>
  <c r="AJ724" i="2"/>
  <c r="AK724" i="2"/>
  <c r="Q725" i="2"/>
  <c r="R725" i="2" s="1"/>
  <c r="M725" i="2" s="1"/>
  <c r="AA725" i="2"/>
  <c r="L725" i="2" s="1"/>
  <c r="AB725" i="2"/>
  <c r="AC725" i="2"/>
  <c r="AD725" i="2" s="1"/>
  <c r="AJ725" i="2"/>
  <c r="AK725" i="2"/>
  <c r="Q726" i="2"/>
  <c r="R726" i="2" s="1"/>
  <c r="M726" i="2" s="1"/>
  <c r="AA726" i="2"/>
  <c r="L726" i="2" s="1"/>
  <c r="AB726" i="2"/>
  <c r="AC726" i="2"/>
  <c r="AD726" i="2" s="1"/>
  <c r="AJ726" i="2"/>
  <c r="AK726" i="2"/>
  <c r="Q727" i="2"/>
  <c r="R727" i="2" s="1"/>
  <c r="Y727" i="2" s="1"/>
  <c r="AA727" i="2"/>
  <c r="L727" i="2" s="1"/>
  <c r="AB727" i="2"/>
  <c r="AC727" i="2"/>
  <c r="AD727" i="2" s="1"/>
  <c r="AJ727" i="2"/>
  <c r="AK727" i="2"/>
  <c r="Q728" i="2"/>
  <c r="R728" i="2" s="1"/>
  <c r="M728" i="2" s="1"/>
  <c r="AA728" i="2"/>
  <c r="L728" i="2" s="1"/>
  <c r="AB728" i="2"/>
  <c r="AC728" i="2"/>
  <c r="AD728" i="2" s="1"/>
  <c r="AJ728" i="2"/>
  <c r="AK728" i="2"/>
  <c r="Q729" i="2"/>
  <c r="R729" i="2" s="1"/>
  <c r="M729" i="2" s="1"/>
  <c r="AA729" i="2"/>
  <c r="L729" i="2" s="1"/>
  <c r="AB729" i="2"/>
  <c r="AC729" i="2"/>
  <c r="AD729" i="2" s="1"/>
  <c r="AJ729" i="2"/>
  <c r="AK729" i="2"/>
  <c r="Q730" i="2"/>
  <c r="R730" i="2" s="1"/>
  <c r="AA730" i="2"/>
  <c r="L730" i="2" s="1"/>
  <c r="AB730" i="2"/>
  <c r="AC730" i="2"/>
  <c r="AD730" i="2" s="1"/>
  <c r="AJ730" i="2"/>
  <c r="AK730" i="2"/>
  <c r="Q731" i="2"/>
  <c r="R731" i="2" s="1"/>
  <c r="Y731" i="2" s="1"/>
  <c r="U731" i="2" s="1"/>
  <c r="AA731" i="2"/>
  <c r="L731" i="2" s="1"/>
  <c r="AB731" i="2"/>
  <c r="AC731" i="2"/>
  <c r="AD731" i="2" s="1"/>
  <c r="AJ731" i="2"/>
  <c r="AK731" i="2"/>
  <c r="Q732" i="2"/>
  <c r="R732" i="2" s="1"/>
  <c r="Y732" i="2" s="1"/>
  <c r="V732" i="2" s="1"/>
  <c r="AA732" i="2"/>
  <c r="L732" i="2" s="1"/>
  <c r="AB732" i="2"/>
  <c r="AC732" i="2"/>
  <c r="AD732" i="2" s="1"/>
  <c r="AJ732" i="2"/>
  <c r="AK732" i="2"/>
  <c r="Q733" i="2"/>
  <c r="R733" i="2" s="1"/>
  <c r="Y733" i="2" s="1"/>
  <c r="U733" i="2" s="1"/>
  <c r="AA733" i="2"/>
  <c r="L733" i="2" s="1"/>
  <c r="AB733" i="2"/>
  <c r="AC733" i="2"/>
  <c r="AD733" i="2" s="1"/>
  <c r="AJ733" i="2"/>
  <c r="AK733" i="2"/>
  <c r="Q734" i="2"/>
  <c r="R734" i="2" s="1"/>
  <c r="AA734" i="2"/>
  <c r="L734" i="2" s="1"/>
  <c r="AB734" i="2"/>
  <c r="AC734" i="2"/>
  <c r="AD734" i="2" s="1"/>
  <c r="AJ734" i="2"/>
  <c r="AK734" i="2"/>
  <c r="Q735" i="2"/>
  <c r="R735" i="2" s="1"/>
  <c r="Y735" i="2" s="1"/>
  <c r="V735" i="2" s="1"/>
  <c r="AA735" i="2"/>
  <c r="L735" i="2" s="1"/>
  <c r="AB735" i="2"/>
  <c r="AC735" i="2"/>
  <c r="AD735" i="2"/>
  <c r="AJ735" i="2"/>
  <c r="AK735" i="2"/>
  <c r="Q736" i="2"/>
  <c r="R736" i="2" s="1"/>
  <c r="M736" i="2" s="1"/>
  <c r="AA736" i="2"/>
  <c r="L736" i="2" s="1"/>
  <c r="AB736" i="2"/>
  <c r="AC736" i="2"/>
  <c r="AD736" i="2" s="1"/>
  <c r="AJ736" i="2"/>
  <c r="AK736" i="2"/>
  <c r="Q737" i="2"/>
  <c r="R737" i="2" s="1"/>
  <c r="Y737" i="2" s="1"/>
  <c r="AA737" i="2"/>
  <c r="L737" i="2" s="1"/>
  <c r="AB737" i="2"/>
  <c r="AC737" i="2"/>
  <c r="AD737" i="2" s="1"/>
  <c r="AJ737" i="2"/>
  <c r="AK737" i="2"/>
  <c r="Q738" i="2"/>
  <c r="R738" i="2" s="1"/>
  <c r="M738" i="2" s="1"/>
  <c r="AA738" i="2"/>
  <c r="L738" i="2" s="1"/>
  <c r="AB738" i="2"/>
  <c r="AC738" i="2"/>
  <c r="AD738" i="2" s="1"/>
  <c r="AJ738" i="2"/>
  <c r="AK738" i="2"/>
  <c r="Q739" i="2"/>
  <c r="R739" i="2" s="1"/>
  <c r="AA739" i="2"/>
  <c r="L739" i="2" s="1"/>
  <c r="AB739" i="2"/>
  <c r="AC739" i="2"/>
  <c r="AD739" i="2" s="1"/>
  <c r="AJ739" i="2"/>
  <c r="AK739" i="2"/>
  <c r="Q740" i="2"/>
  <c r="R740" i="2" s="1"/>
  <c r="Y740" i="2" s="1"/>
  <c r="V740" i="2" s="1"/>
  <c r="AA740" i="2"/>
  <c r="L740" i="2" s="1"/>
  <c r="AB740" i="2"/>
  <c r="AC740" i="2"/>
  <c r="AD740" i="2" s="1"/>
  <c r="AJ740" i="2"/>
  <c r="AK740" i="2"/>
  <c r="Q741" i="2"/>
  <c r="R741" i="2" s="1"/>
  <c r="AA741" i="2"/>
  <c r="L741" i="2" s="1"/>
  <c r="AB741" i="2"/>
  <c r="AC741" i="2"/>
  <c r="AD741" i="2" s="1"/>
  <c r="AJ741" i="2"/>
  <c r="AK741" i="2"/>
  <c r="Q742" i="2"/>
  <c r="R742" i="2" s="1"/>
  <c r="Y742" i="2" s="1"/>
  <c r="AA742" i="2"/>
  <c r="L742" i="2" s="1"/>
  <c r="AB742" i="2"/>
  <c r="AC742" i="2"/>
  <c r="AD742" i="2" s="1"/>
  <c r="AJ742" i="2"/>
  <c r="AK742" i="2"/>
  <c r="Q743" i="2"/>
  <c r="R743" i="2" s="1"/>
  <c r="M743" i="2" s="1"/>
  <c r="AA743" i="2"/>
  <c r="L743" i="2" s="1"/>
  <c r="AB743" i="2"/>
  <c r="AC743" i="2"/>
  <c r="AD743" i="2" s="1"/>
  <c r="AJ743" i="2"/>
  <c r="AK743" i="2"/>
  <c r="Q744" i="2"/>
  <c r="R744" i="2" s="1"/>
  <c r="Y744" i="2" s="1"/>
  <c r="S744" i="2" s="1"/>
  <c r="AA744" i="2"/>
  <c r="L744" i="2" s="1"/>
  <c r="AB744" i="2"/>
  <c r="AC744" i="2"/>
  <c r="AD744" i="2" s="1"/>
  <c r="AJ744" i="2"/>
  <c r="AK744" i="2"/>
  <c r="Q745" i="2"/>
  <c r="R745" i="2" s="1"/>
  <c r="M745" i="2" s="1"/>
  <c r="AA745" i="2"/>
  <c r="L745" i="2" s="1"/>
  <c r="AB745" i="2"/>
  <c r="AC745" i="2"/>
  <c r="AD745" i="2" s="1"/>
  <c r="AJ745" i="2"/>
  <c r="AK745" i="2"/>
  <c r="Q746" i="2"/>
  <c r="R746" i="2" s="1"/>
  <c r="AA746" i="2"/>
  <c r="L746" i="2" s="1"/>
  <c r="AB746" i="2"/>
  <c r="AC746" i="2"/>
  <c r="AD746" i="2" s="1"/>
  <c r="AJ746" i="2"/>
  <c r="AK746" i="2"/>
  <c r="Q747" i="2"/>
  <c r="R747" i="2" s="1"/>
  <c r="Y747" i="2" s="1"/>
  <c r="U747" i="2" s="1"/>
  <c r="AA747" i="2"/>
  <c r="L747" i="2" s="1"/>
  <c r="AB747" i="2"/>
  <c r="AC747" i="2"/>
  <c r="AD747" i="2" s="1"/>
  <c r="AJ747" i="2"/>
  <c r="AK747" i="2"/>
  <c r="Q748" i="2"/>
  <c r="R748" i="2" s="1"/>
  <c r="Y748" i="2" s="1"/>
  <c r="AA748" i="2"/>
  <c r="L748" i="2" s="1"/>
  <c r="AB748" i="2"/>
  <c r="AC748" i="2"/>
  <c r="AD748" i="2" s="1"/>
  <c r="AJ748" i="2"/>
  <c r="AK748" i="2"/>
  <c r="Q749" i="2"/>
  <c r="R749" i="2" s="1"/>
  <c r="M749" i="2" s="1"/>
  <c r="AA749" i="2"/>
  <c r="L749" i="2" s="1"/>
  <c r="AB749" i="2"/>
  <c r="AC749" i="2"/>
  <c r="AD749" i="2" s="1"/>
  <c r="AJ749" i="2"/>
  <c r="AK749" i="2"/>
  <c r="Q750" i="2"/>
  <c r="R750" i="2" s="1"/>
  <c r="Y750" i="2" s="1"/>
  <c r="AA750" i="2"/>
  <c r="L750" i="2" s="1"/>
  <c r="AB750" i="2"/>
  <c r="AC750" i="2"/>
  <c r="AD750" i="2" s="1"/>
  <c r="AJ750" i="2"/>
  <c r="AK750" i="2"/>
  <c r="Q751" i="2"/>
  <c r="R751" i="2" s="1"/>
  <c r="AA751" i="2"/>
  <c r="L751" i="2" s="1"/>
  <c r="AB751" i="2"/>
  <c r="AC751" i="2"/>
  <c r="AD751" i="2" s="1"/>
  <c r="AJ751" i="2"/>
  <c r="AK751" i="2"/>
  <c r="Q752" i="2"/>
  <c r="R752" i="2" s="1"/>
  <c r="AA752" i="2"/>
  <c r="L752" i="2" s="1"/>
  <c r="AB752" i="2"/>
  <c r="AC752" i="2"/>
  <c r="AD752" i="2" s="1"/>
  <c r="AJ752" i="2"/>
  <c r="AK752" i="2"/>
  <c r="Q753" i="2"/>
  <c r="R753" i="2" s="1"/>
  <c r="Y753" i="2" s="1"/>
  <c r="AA753" i="2"/>
  <c r="L753" i="2" s="1"/>
  <c r="AB753" i="2"/>
  <c r="AC753" i="2"/>
  <c r="AD753" i="2"/>
  <c r="AJ753" i="2"/>
  <c r="AL753" i="2" s="1"/>
  <c r="AK753" i="2"/>
  <c r="Q754" i="2"/>
  <c r="R754" i="2" s="1"/>
  <c r="AA754" i="2"/>
  <c r="L754" i="2" s="1"/>
  <c r="AB754" i="2"/>
  <c r="AC754" i="2"/>
  <c r="AD754" i="2" s="1"/>
  <c r="AJ754" i="2"/>
  <c r="AK754" i="2"/>
  <c r="Q755" i="2"/>
  <c r="R755" i="2" s="1"/>
  <c r="M755" i="2" s="1"/>
  <c r="AA755" i="2"/>
  <c r="L755" i="2" s="1"/>
  <c r="AB755" i="2"/>
  <c r="AC755" i="2"/>
  <c r="AD755" i="2" s="1"/>
  <c r="AJ755" i="2"/>
  <c r="AK755" i="2"/>
  <c r="AL755" i="2" s="1"/>
  <c r="Q756" i="2"/>
  <c r="R756" i="2" s="1"/>
  <c r="AA756" i="2"/>
  <c r="L756" i="2" s="1"/>
  <c r="AB756" i="2"/>
  <c r="AC756" i="2"/>
  <c r="AD756" i="2" s="1"/>
  <c r="AJ756" i="2"/>
  <c r="AK756" i="2"/>
  <c r="Q757" i="2"/>
  <c r="R757" i="2" s="1"/>
  <c r="M757" i="2" s="1"/>
  <c r="AA757" i="2"/>
  <c r="L757" i="2" s="1"/>
  <c r="AB757" i="2"/>
  <c r="AC757" i="2"/>
  <c r="AD757" i="2" s="1"/>
  <c r="AJ757" i="2"/>
  <c r="AK757" i="2"/>
  <c r="Q758" i="2"/>
  <c r="R758" i="2" s="1"/>
  <c r="AA758" i="2"/>
  <c r="L758" i="2" s="1"/>
  <c r="AB758" i="2"/>
  <c r="AC758" i="2"/>
  <c r="AD758" i="2" s="1"/>
  <c r="AJ758" i="2"/>
  <c r="AK758" i="2"/>
  <c r="Q759" i="2"/>
  <c r="R759" i="2" s="1"/>
  <c r="AA759" i="2"/>
  <c r="L759" i="2" s="1"/>
  <c r="AB759" i="2"/>
  <c r="AC759" i="2"/>
  <c r="AD759" i="2" s="1"/>
  <c r="AJ759" i="2"/>
  <c r="AK759" i="2"/>
  <c r="Q760" i="2"/>
  <c r="R760" i="2" s="1"/>
  <c r="M760" i="2" s="1"/>
  <c r="AA760" i="2"/>
  <c r="L760" i="2" s="1"/>
  <c r="AB760" i="2"/>
  <c r="AC760" i="2"/>
  <c r="AD760" i="2" s="1"/>
  <c r="AJ760" i="2"/>
  <c r="AL760" i="2" s="1"/>
  <c r="AK760" i="2"/>
  <c r="Q761" i="2"/>
  <c r="R761" i="2" s="1"/>
  <c r="M761" i="2" s="1"/>
  <c r="AA761" i="2"/>
  <c r="L761" i="2" s="1"/>
  <c r="AB761" i="2"/>
  <c r="AC761" i="2"/>
  <c r="AD761" i="2" s="1"/>
  <c r="AJ761" i="2"/>
  <c r="AK761" i="2"/>
  <c r="Q762" i="2"/>
  <c r="R762" i="2" s="1"/>
  <c r="Y762" i="2" s="1"/>
  <c r="U762" i="2" s="1"/>
  <c r="AA762" i="2"/>
  <c r="L762" i="2" s="1"/>
  <c r="AB762" i="2"/>
  <c r="AC762" i="2"/>
  <c r="AD762" i="2" s="1"/>
  <c r="AJ762" i="2"/>
  <c r="AK762" i="2"/>
  <c r="Q763" i="2"/>
  <c r="R763" i="2" s="1"/>
  <c r="M763" i="2" s="1"/>
  <c r="AA763" i="2"/>
  <c r="L763" i="2" s="1"/>
  <c r="AB763" i="2"/>
  <c r="AC763" i="2"/>
  <c r="AD763" i="2" s="1"/>
  <c r="AJ763" i="2"/>
  <c r="AK763" i="2"/>
  <c r="Q764" i="2"/>
  <c r="R764" i="2" s="1"/>
  <c r="AA764" i="2"/>
  <c r="L764" i="2" s="1"/>
  <c r="AB764" i="2"/>
  <c r="AC764" i="2"/>
  <c r="AD764" i="2" s="1"/>
  <c r="AJ764" i="2"/>
  <c r="AK764" i="2"/>
  <c r="Q765" i="2"/>
  <c r="R765" i="2" s="1"/>
  <c r="M765" i="2" s="1"/>
  <c r="AA765" i="2"/>
  <c r="L765" i="2" s="1"/>
  <c r="AB765" i="2"/>
  <c r="AC765" i="2"/>
  <c r="AD765" i="2" s="1"/>
  <c r="AJ765" i="2"/>
  <c r="AK765" i="2"/>
  <c r="Q766" i="2"/>
  <c r="R766" i="2" s="1"/>
  <c r="Y766" i="2" s="1"/>
  <c r="AA766" i="2"/>
  <c r="L766" i="2" s="1"/>
  <c r="AB766" i="2"/>
  <c r="AC766" i="2"/>
  <c r="AD766" i="2" s="1"/>
  <c r="AJ766" i="2"/>
  <c r="AL766" i="2" s="1"/>
  <c r="AK766" i="2"/>
  <c r="Q767" i="2"/>
  <c r="R767" i="2" s="1"/>
  <c r="AA767" i="2"/>
  <c r="L767" i="2" s="1"/>
  <c r="AB767" i="2"/>
  <c r="AC767" i="2"/>
  <c r="AD767" i="2" s="1"/>
  <c r="AJ767" i="2"/>
  <c r="AK767" i="2"/>
  <c r="Q768" i="2"/>
  <c r="R768" i="2" s="1"/>
  <c r="M768" i="2" s="1"/>
  <c r="AA768" i="2"/>
  <c r="L768" i="2" s="1"/>
  <c r="AB768" i="2"/>
  <c r="AC768" i="2"/>
  <c r="AD768" i="2" s="1"/>
  <c r="AJ768" i="2"/>
  <c r="AK768" i="2"/>
  <c r="Q769" i="2"/>
  <c r="R769" i="2" s="1"/>
  <c r="M769" i="2" s="1"/>
  <c r="AA769" i="2"/>
  <c r="L769" i="2" s="1"/>
  <c r="AB769" i="2"/>
  <c r="AC769" i="2"/>
  <c r="AD769" i="2" s="1"/>
  <c r="AJ769" i="2"/>
  <c r="AK769" i="2"/>
  <c r="Q770" i="2"/>
  <c r="R770" i="2" s="1"/>
  <c r="AA770" i="2"/>
  <c r="L770" i="2" s="1"/>
  <c r="AB770" i="2"/>
  <c r="AC770" i="2"/>
  <c r="AD770" i="2" s="1"/>
  <c r="AJ770" i="2"/>
  <c r="AK770" i="2"/>
  <c r="Q771" i="2"/>
  <c r="R771" i="2" s="1"/>
  <c r="Y771" i="2" s="1"/>
  <c r="U771" i="2" s="1"/>
  <c r="AA771" i="2"/>
  <c r="L771" i="2" s="1"/>
  <c r="AB771" i="2"/>
  <c r="AC771" i="2"/>
  <c r="AD771" i="2" s="1"/>
  <c r="AJ771" i="2"/>
  <c r="AK771" i="2"/>
  <c r="Q772" i="2"/>
  <c r="R772" i="2" s="1"/>
  <c r="M772" i="2" s="1"/>
  <c r="AA772" i="2"/>
  <c r="L772" i="2" s="1"/>
  <c r="AB772" i="2"/>
  <c r="AC772" i="2"/>
  <c r="AD772" i="2" s="1"/>
  <c r="AJ772" i="2"/>
  <c r="AK772" i="2"/>
  <c r="Q773" i="2"/>
  <c r="R773" i="2" s="1"/>
  <c r="Y773" i="2" s="1"/>
  <c r="S773" i="2" s="1"/>
  <c r="AA773" i="2"/>
  <c r="L773" i="2" s="1"/>
  <c r="AB773" i="2"/>
  <c r="AC773" i="2"/>
  <c r="AD773" i="2" s="1"/>
  <c r="AJ773" i="2"/>
  <c r="AK773" i="2"/>
  <c r="Q774" i="2"/>
  <c r="R774" i="2" s="1"/>
  <c r="Y774" i="2" s="1"/>
  <c r="AA774" i="2"/>
  <c r="L774" i="2" s="1"/>
  <c r="AB774" i="2"/>
  <c r="AC774" i="2"/>
  <c r="AD774" i="2" s="1"/>
  <c r="AJ774" i="2"/>
  <c r="AK774" i="2"/>
  <c r="Q775" i="2"/>
  <c r="R775" i="2" s="1"/>
  <c r="Y775" i="2" s="1"/>
  <c r="AA775" i="2"/>
  <c r="L775" i="2" s="1"/>
  <c r="AB775" i="2"/>
  <c r="AC775" i="2"/>
  <c r="AD775" i="2" s="1"/>
  <c r="AJ775" i="2"/>
  <c r="AK775" i="2"/>
  <c r="Q776" i="2"/>
  <c r="R776" i="2" s="1"/>
  <c r="Y776" i="2" s="1"/>
  <c r="S776" i="2" s="1"/>
  <c r="AA776" i="2"/>
  <c r="L776" i="2" s="1"/>
  <c r="AB776" i="2"/>
  <c r="AC776" i="2"/>
  <c r="AD776" i="2" s="1"/>
  <c r="AJ776" i="2"/>
  <c r="AK776" i="2"/>
  <c r="Q777" i="2"/>
  <c r="R777" i="2" s="1"/>
  <c r="M777" i="2" s="1"/>
  <c r="AA777" i="2"/>
  <c r="L777" i="2" s="1"/>
  <c r="AB777" i="2"/>
  <c r="AC777" i="2"/>
  <c r="AD777" i="2" s="1"/>
  <c r="AJ777" i="2"/>
  <c r="AK777" i="2"/>
  <c r="Q778" i="2"/>
  <c r="R778" i="2" s="1"/>
  <c r="M778" i="2" s="1"/>
  <c r="AA778" i="2"/>
  <c r="L778" i="2" s="1"/>
  <c r="AB778" i="2"/>
  <c r="AC778" i="2"/>
  <c r="AD778" i="2" s="1"/>
  <c r="AJ778" i="2"/>
  <c r="AK778" i="2"/>
  <c r="Q779" i="2"/>
  <c r="R779" i="2" s="1"/>
  <c r="Y779" i="2" s="1"/>
  <c r="W779" i="2" s="1"/>
  <c r="AA779" i="2"/>
  <c r="L779" i="2" s="1"/>
  <c r="AB779" i="2"/>
  <c r="AC779" i="2"/>
  <c r="AD779" i="2" s="1"/>
  <c r="AJ779" i="2"/>
  <c r="AK779" i="2"/>
  <c r="Q780" i="2"/>
  <c r="R780" i="2" s="1"/>
  <c r="AA780" i="2"/>
  <c r="L780" i="2" s="1"/>
  <c r="AB780" i="2"/>
  <c r="AC780" i="2"/>
  <c r="AD780" i="2" s="1"/>
  <c r="AJ780" i="2"/>
  <c r="AK780" i="2"/>
  <c r="Q781" i="2"/>
  <c r="R781" i="2" s="1"/>
  <c r="M781" i="2" s="1"/>
  <c r="AA781" i="2"/>
  <c r="L781" i="2" s="1"/>
  <c r="AB781" i="2"/>
  <c r="AC781" i="2"/>
  <c r="AD781" i="2" s="1"/>
  <c r="AJ781" i="2"/>
  <c r="AK781" i="2"/>
  <c r="Q782" i="2"/>
  <c r="R782" i="2" s="1"/>
  <c r="M782" i="2" s="1"/>
  <c r="AA782" i="2"/>
  <c r="L782" i="2" s="1"/>
  <c r="AB782" i="2"/>
  <c r="AC782" i="2"/>
  <c r="AD782" i="2" s="1"/>
  <c r="AJ782" i="2"/>
  <c r="AL782" i="2" s="1"/>
  <c r="AK782" i="2"/>
  <c r="Q783" i="2"/>
  <c r="R783" i="2" s="1"/>
  <c r="Y783" i="2" s="1"/>
  <c r="U783" i="2" s="1"/>
  <c r="AA783" i="2"/>
  <c r="L783" i="2" s="1"/>
  <c r="AB783" i="2"/>
  <c r="AC783" i="2"/>
  <c r="AD783" i="2" s="1"/>
  <c r="AJ783" i="2"/>
  <c r="AK783" i="2"/>
  <c r="Q784" i="2"/>
  <c r="R784" i="2" s="1"/>
  <c r="AA784" i="2"/>
  <c r="L784" i="2" s="1"/>
  <c r="AB784" i="2"/>
  <c r="AC784" i="2"/>
  <c r="AD784" i="2" s="1"/>
  <c r="AJ784" i="2"/>
  <c r="AK784" i="2"/>
  <c r="Q785" i="2"/>
  <c r="R785" i="2" s="1"/>
  <c r="Y785" i="2" s="1"/>
  <c r="W785" i="2" s="1"/>
  <c r="AA785" i="2"/>
  <c r="L785" i="2" s="1"/>
  <c r="AB785" i="2"/>
  <c r="AC785" i="2"/>
  <c r="AD785" i="2" s="1"/>
  <c r="AJ785" i="2"/>
  <c r="AK785" i="2"/>
  <c r="Q786" i="2"/>
  <c r="R786" i="2" s="1"/>
  <c r="Y786" i="2" s="1"/>
  <c r="AA786" i="2"/>
  <c r="L786" i="2" s="1"/>
  <c r="AB786" i="2"/>
  <c r="AC786" i="2"/>
  <c r="AD786" i="2" s="1"/>
  <c r="AJ786" i="2"/>
  <c r="AK786" i="2"/>
  <c r="Q787" i="2"/>
  <c r="R787" i="2" s="1"/>
  <c r="Y787" i="2" s="1"/>
  <c r="AA787" i="2"/>
  <c r="L787" i="2" s="1"/>
  <c r="AB787" i="2"/>
  <c r="AC787" i="2"/>
  <c r="AD787" i="2" s="1"/>
  <c r="AJ787" i="2"/>
  <c r="AK787" i="2"/>
  <c r="Q788" i="2"/>
  <c r="R788" i="2" s="1"/>
  <c r="AA788" i="2"/>
  <c r="L788" i="2" s="1"/>
  <c r="AB788" i="2"/>
  <c r="AC788" i="2"/>
  <c r="AD788" i="2" s="1"/>
  <c r="AJ788" i="2"/>
  <c r="AK788" i="2"/>
  <c r="Q789" i="2"/>
  <c r="R789" i="2" s="1"/>
  <c r="M789" i="2" s="1"/>
  <c r="AA789" i="2"/>
  <c r="L789" i="2" s="1"/>
  <c r="AB789" i="2"/>
  <c r="AC789" i="2"/>
  <c r="AD789" i="2" s="1"/>
  <c r="AJ789" i="2"/>
  <c r="AK789" i="2"/>
  <c r="Q790" i="2"/>
  <c r="R790" i="2" s="1"/>
  <c r="M790" i="2" s="1"/>
  <c r="AA790" i="2"/>
  <c r="L790" i="2" s="1"/>
  <c r="AB790" i="2"/>
  <c r="AC790" i="2"/>
  <c r="AD790" i="2" s="1"/>
  <c r="AJ790" i="2"/>
  <c r="AK790" i="2"/>
  <c r="AL790" i="2" s="1"/>
  <c r="Q791" i="2"/>
  <c r="R791" i="2" s="1"/>
  <c r="M791" i="2" s="1"/>
  <c r="AA791" i="2"/>
  <c r="L791" i="2" s="1"/>
  <c r="AB791" i="2"/>
  <c r="AC791" i="2"/>
  <c r="AD791" i="2" s="1"/>
  <c r="AJ791" i="2"/>
  <c r="AL791" i="2" s="1"/>
  <c r="AK791" i="2"/>
  <c r="Q792" i="2"/>
  <c r="R792" i="2" s="1"/>
  <c r="AA792" i="2"/>
  <c r="L792" i="2" s="1"/>
  <c r="AB792" i="2"/>
  <c r="AC792" i="2"/>
  <c r="AD792" i="2" s="1"/>
  <c r="AJ792" i="2"/>
  <c r="AK792" i="2"/>
  <c r="Q793" i="2"/>
  <c r="R793" i="2" s="1"/>
  <c r="AA793" i="2"/>
  <c r="L793" i="2" s="1"/>
  <c r="AB793" i="2"/>
  <c r="AC793" i="2"/>
  <c r="AD793" i="2" s="1"/>
  <c r="AJ793" i="2"/>
  <c r="AL793" i="2" s="1"/>
  <c r="AK793" i="2"/>
  <c r="Q794" i="2"/>
  <c r="R794" i="2" s="1"/>
  <c r="Y794" i="2" s="1"/>
  <c r="AA794" i="2"/>
  <c r="L794" i="2" s="1"/>
  <c r="AB794" i="2"/>
  <c r="AC794" i="2"/>
  <c r="AD794" i="2" s="1"/>
  <c r="AJ794" i="2"/>
  <c r="AK794" i="2"/>
  <c r="Q795" i="2"/>
  <c r="R795" i="2" s="1"/>
  <c r="AA795" i="2"/>
  <c r="L795" i="2" s="1"/>
  <c r="AB795" i="2"/>
  <c r="AC795" i="2"/>
  <c r="AD795" i="2" s="1"/>
  <c r="AJ795" i="2"/>
  <c r="AK795" i="2"/>
  <c r="Q796" i="2"/>
  <c r="R796" i="2" s="1"/>
  <c r="Y796" i="2" s="1"/>
  <c r="AA796" i="2"/>
  <c r="L796" i="2" s="1"/>
  <c r="AB796" i="2"/>
  <c r="AC796" i="2"/>
  <c r="AD796" i="2" s="1"/>
  <c r="AJ796" i="2"/>
  <c r="AL796" i="2" s="1"/>
  <c r="AK796" i="2"/>
  <c r="Q797" i="2"/>
  <c r="R797" i="2" s="1"/>
  <c r="M797" i="2" s="1"/>
  <c r="AA797" i="2"/>
  <c r="L797" i="2" s="1"/>
  <c r="AB797" i="2"/>
  <c r="AC797" i="2"/>
  <c r="AD797" i="2" s="1"/>
  <c r="AJ797" i="2"/>
  <c r="AK797" i="2"/>
  <c r="Q798" i="2"/>
  <c r="R798" i="2" s="1"/>
  <c r="M798" i="2" s="1"/>
  <c r="AA798" i="2"/>
  <c r="L798" i="2" s="1"/>
  <c r="AB798" i="2"/>
  <c r="AC798" i="2"/>
  <c r="AD798" i="2" s="1"/>
  <c r="AJ798" i="2"/>
  <c r="AK798" i="2"/>
  <c r="Q799" i="2"/>
  <c r="R799" i="2" s="1"/>
  <c r="AA799" i="2"/>
  <c r="L799" i="2" s="1"/>
  <c r="AB799" i="2"/>
  <c r="AC799" i="2"/>
  <c r="AD799" i="2" s="1"/>
  <c r="AJ799" i="2"/>
  <c r="AK799" i="2"/>
  <c r="Q800" i="2"/>
  <c r="R800" i="2" s="1"/>
  <c r="Y800" i="2" s="1"/>
  <c r="V800" i="2" s="1"/>
  <c r="AA800" i="2"/>
  <c r="L800" i="2" s="1"/>
  <c r="AB800" i="2"/>
  <c r="AC800" i="2"/>
  <c r="AD800" i="2" s="1"/>
  <c r="AJ800" i="2"/>
  <c r="AK800" i="2"/>
  <c r="Q801" i="2"/>
  <c r="R801" i="2" s="1"/>
  <c r="M801" i="2" s="1"/>
  <c r="AA801" i="2"/>
  <c r="L801" i="2" s="1"/>
  <c r="AB801" i="2"/>
  <c r="AC801" i="2"/>
  <c r="AD801" i="2" s="1"/>
  <c r="AJ801" i="2"/>
  <c r="AL801" i="2" s="1"/>
  <c r="AK801" i="2"/>
  <c r="Q802" i="2"/>
  <c r="R802" i="2" s="1"/>
  <c r="AA802" i="2"/>
  <c r="L802" i="2" s="1"/>
  <c r="AB802" i="2"/>
  <c r="AC802" i="2"/>
  <c r="AD802" i="2" s="1"/>
  <c r="AJ802" i="2"/>
  <c r="AK802" i="2"/>
  <c r="Q803" i="2"/>
  <c r="R803" i="2" s="1"/>
  <c r="M803" i="2" s="1"/>
  <c r="AA803" i="2"/>
  <c r="L803" i="2" s="1"/>
  <c r="AB803" i="2"/>
  <c r="AC803" i="2"/>
  <c r="AD803" i="2" s="1"/>
  <c r="AJ803" i="2"/>
  <c r="AK803" i="2"/>
  <c r="Q804" i="2"/>
  <c r="R804" i="2" s="1"/>
  <c r="M804" i="2" s="1"/>
  <c r="AA804" i="2"/>
  <c r="L804" i="2" s="1"/>
  <c r="AB804" i="2"/>
  <c r="AC804" i="2"/>
  <c r="AD804" i="2" s="1"/>
  <c r="AJ804" i="2"/>
  <c r="AK804" i="2"/>
  <c r="Q805" i="2"/>
  <c r="R805" i="2" s="1"/>
  <c r="M805" i="2" s="1"/>
  <c r="AA805" i="2"/>
  <c r="L805" i="2" s="1"/>
  <c r="AB805" i="2"/>
  <c r="AC805" i="2"/>
  <c r="AD805" i="2" s="1"/>
  <c r="AJ805" i="2"/>
  <c r="AK805" i="2"/>
  <c r="Q806" i="2"/>
  <c r="R806" i="2" s="1"/>
  <c r="Y806" i="2" s="1"/>
  <c r="S806" i="2" s="1"/>
  <c r="AA806" i="2"/>
  <c r="L806" i="2" s="1"/>
  <c r="AB806" i="2"/>
  <c r="AC806" i="2"/>
  <c r="AD806" i="2" s="1"/>
  <c r="AJ806" i="2"/>
  <c r="AK806" i="2"/>
  <c r="Q807" i="2"/>
  <c r="R807" i="2" s="1"/>
  <c r="AA807" i="2"/>
  <c r="L807" i="2" s="1"/>
  <c r="AB807" i="2"/>
  <c r="AC807" i="2"/>
  <c r="AD807" i="2" s="1"/>
  <c r="AJ807" i="2"/>
  <c r="AK807" i="2"/>
  <c r="Q808" i="2"/>
  <c r="R808" i="2" s="1"/>
  <c r="M808" i="2" s="1"/>
  <c r="AA808" i="2"/>
  <c r="L808" i="2" s="1"/>
  <c r="AB808" i="2"/>
  <c r="AC808" i="2"/>
  <c r="AD808" i="2" s="1"/>
  <c r="AJ808" i="2"/>
  <c r="AK808" i="2"/>
  <c r="Q809" i="2"/>
  <c r="R809" i="2" s="1"/>
  <c r="AA809" i="2"/>
  <c r="L809" i="2" s="1"/>
  <c r="AB809" i="2"/>
  <c r="AC809" i="2"/>
  <c r="AD809" i="2" s="1"/>
  <c r="AJ809" i="2"/>
  <c r="AK809" i="2"/>
  <c r="Q810" i="2"/>
  <c r="R810" i="2" s="1"/>
  <c r="M810" i="2" s="1"/>
  <c r="AA810" i="2"/>
  <c r="L810" i="2" s="1"/>
  <c r="AB810" i="2"/>
  <c r="AC810" i="2"/>
  <c r="AD810" i="2" s="1"/>
  <c r="AJ810" i="2"/>
  <c r="AK810" i="2"/>
  <c r="Q811" i="2"/>
  <c r="R811" i="2" s="1"/>
  <c r="Y811" i="2" s="1"/>
  <c r="U811" i="2" s="1"/>
  <c r="AA811" i="2"/>
  <c r="L811" i="2" s="1"/>
  <c r="AB811" i="2"/>
  <c r="AC811" i="2"/>
  <c r="AD811" i="2" s="1"/>
  <c r="AJ811" i="2"/>
  <c r="AK811" i="2"/>
  <c r="Q812" i="2"/>
  <c r="R812" i="2" s="1"/>
  <c r="Y812" i="2" s="1"/>
  <c r="AA812" i="2"/>
  <c r="L812" i="2" s="1"/>
  <c r="AB812" i="2"/>
  <c r="AC812" i="2"/>
  <c r="AD812" i="2" s="1"/>
  <c r="AJ812" i="2"/>
  <c r="AK812" i="2"/>
  <c r="Q813" i="2"/>
  <c r="R813" i="2" s="1"/>
  <c r="AA813" i="2"/>
  <c r="L813" i="2" s="1"/>
  <c r="AB813" i="2"/>
  <c r="AC813" i="2"/>
  <c r="AD813" i="2" s="1"/>
  <c r="AJ813" i="2"/>
  <c r="AK813" i="2"/>
  <c r="Q814" i="2"/>
  <c r="R814" i="2" s="1"/>
  <c r="AA814" i="2"/>
  <c r="L814" i="2" s="1"/>
  <c r="AB814" i="2"/>
  <c r="AC814" i="2"/>
  <c r="AD814" i="2" s="1"/>
  <c r="AJ814" i="2"/>
  <c r="AL814" i="2" s="1"/>
  <c r="AK814" i="2"/>
  <c r="Q815" i="2"/>
  <c r="R815" i="2" s="1"/>
  <c r="AA815" i="2"/>
  <c r="L815" i="2" s="1"/>
  <c r="AB815" i="2"/>
  <c r="AC815" i="2"/>
  <c r="AD815" i="2" s="1"/>
  <c r="AJ815" i="2"/>
  <c r="AL815" i="2" s="1"/>
  <c r="AK815" i="2"/>
  <c r="Q816" i="2"/>
  <c r="R816" i="2" s="1"/>
  <c r="AA816" i="2"/>
  <c r="L816" i="2" s="1"/>
  <c r="AB816" i="2"/>
  <c r="AC816" i="2"/>
  <c r="AD816" i="2" s="1"/>
  <c r="AJ816" i="2"/>
  <c r="AK816" i="2"/>
  <c r="Q817" i="2"/>
  <c r="R817" i="2" s="1"/>
  <c r="AA817" i="2"/>
  <c r="L817" i="2" s="1"/>
  <c r="AB817" i="2"/>
  <c r="AC817" i="2"/>
  <c r="AD817" i="2" s="1"/>
  <c r="AJ817" i="2"/>
  <c r="AK817" i="2"/>
  <c r="Q818" i="2"/>
  <c r="R818" i="2" s="1"/>
  <c r="AA818" i="2"/>
  <c r="L818" i="2" s="1"/>
  <c r="AB818" i="2"/>
  <c r="AC818" i="2"/>
  <c r="AD818" i="2" s="1"/>
  <c r="AJ818" i="2"/>
  <c r="AK818" i="2"/>
  <c r="Q819" i="2"/>
  <c r="R819" i="2" s="1"/>
  <c r="Y819" i="2" s="1"/>
  <c r="AA819" i="2"/>
  <c r="L819" i="2" s="1"/>
  <c r="AB819" i="2"/>
  <c r="AC819" i="2"/>
  <c r="AD819" i="2" s="1"/>
  <c r="AJ819" i="2"/>
  <c r="AK819" i="2"/>
  <c r="Q820" i="2"/>
  <c r="R820" i="2" s="1"/>
  <c r="Y820" i="2" s="1"/>
  <c r="AA820" i="2"/>
  <c r="L820" i="2" s="1"/>
  <c r="AB820" i="2"/>
  <c r="AC820" i="2"/>
  <c r="AD820" i="2" s="1"/>
  <c r="AJ820" i="2"/>
  <c r="AK820" i="2"/>
  <c r="Q821" i="2"/>
  <c r="R821" i="2" s="1"/>
  <c r="Y821" i="2" s="1"/>
  <c r="AA821" i="2"/>
  <c r="L821" i="2" s="1"/>
  <c r="AB821" i="2"/>
  <c r="AC821" i="2"/>
  <c r="AD821" i="2" s="1"/>
  <c r="AJ821" i="2"/>
  <c r="AL821" i="2" s="1"/>
  <c r="AK821" i="2"/>
  <c r="Q822" i="2"/>
  <c r="R822" i="2" s="1"/>
  <c r="M822" i="2" s="1"/>
  <c r="AA822" i="2"/>
  <c r="L822" i="2" s="1"/>
  <c r="AB822" i="2"/>
  <c r="AC822" i="2"/>
  <c r="AD822" i="2" s="1"/>
  <c r="AJ822" i="2"/>
  <c r="AK822" i="2"/>
  <c r="Q823" i="2"/>
  <c r="R823" i="2" s="1"/>
  <c r="AA823" i="2"/>
  <c r="L823" i="2" s="1"/>
  <c r="AB823" i="2"/>
  <c r="AC823" i="2"/>
  <c r="AD823" i="2" s="1"/>
  <c r="AJ823" i="2"/>
  <c r="AK823" i="2"/>
  <c r="Q824" i="2"/>
  <c r="R824" i="2" s="1"/>
  <c r="AA824" i="2"/>
  <c r="L824" i="2" s="1"/>
  <c r="AB824" i="2"/>
  <c r="AC824" i="2"/>
  <c r="AD824" i="2" s="1"/>
  <c r="AJ824" i="2"/>
  <c r="AK824" i="2"/>
  <c r="Q825" i="2"/>
  <c r="R825" i="2" s="1"/>
  <c r="AA825" i="2"/>
  <c r="L825" i="2" s="1"/>
  <c r="AB825" i="2"/>
  <c r="AC825" i="2"/>
  <c r="AD825" i="2" s="1"/>
  <c r="AJ825" i="2"/>
  <c r="AK825" i="2"/>
  <c r="Q826" i="2"/>
  <c r="R826" i="2" s="1"/>
  <c r="M826" i="2" s="1"/>
  <c r="AA826" i="2"/>
  <c r="L826" i="2" s="1"/>
  <c r="AB826" i="2"/>
  <c r="AC826" i="2"/>
  <c r="AD826" i="2" s="1"/>
  <c r="AJ826" i="2"/>
  <c r="AK826" i="2"/>
  <c r="Q827" i="2"/>
  <c r="R827" i="2" s="1"/>
  <c r="AA827" i="2"/>
  <c r="L827" i="2" s="1"/>
  <c r="AB827" i="2"/>
  <c r="AC827" i="2"/>
  <c r="AD827" i="2" s="1"/>
  <c r="AJ827" i="2"/>
  <c r="AK827" i="2"/>
  <c r="Q828" i="2"/>
  <c r="R828" i="2" s="1"/>
  <c r="AA828" i="2"/>
  <c r="L828" i="2" s="1"/>
  <c r="AB828" i="2"/>
  <c r="AC828" i="2"/>
  <c r="AD828" i="2" s="1"/>
  <c r="AJ828" i="2"/>
  <c r="AK828" i="2"/>
  <c r="Q829" i="2"/>
  <c r="R829" i="2" s="1"/>
  <c r="Y829" i="2" s="1"/>
  <c r="S829" i="2" s="1"/>
  <c r="AA829" i="2"/>
  <c r="L829" i="2" s="1"/>
  <c r="AB829" i="2"/>
  <c r="AC829" i="2"/>
  <c r="AD829" i="2" s="1"/>
  <c r="AJ829" i="2"/>
  <c r="AK829" i="2"/>
  <c r="Q830" i="2"/>
  <c r="R830" i="2" s="1"/>
  <c r="Y830" i="2" s="1"/>
  <c r="V830" i="2" s="1"/>
  <c r="AA830" i="2"/>
  <c r="L830" i="2" s="1"/>
  <c r="AB830" i="2"/>
  <c r="AC830" i="2"/>
  <c r="AD830" i="2" s="1"/>
  <c r="AJ830" i="2"/>
  <c r="AK830" i="2"/>
  <c r="Q831" i="2"/>
  <c r="R831" i="2" s="1"/>
  <c r="Y831" i="2" s="1"/>
  <c r="AA831" i="2"/>
  <c r="L831" i="2" s="1"/>
  <c r="AB831" i="2"/>
  <c r="AC831" i="2"/>
  <c r="AD831" i="2" s="1"/>
  <c r="AJ831" i="2"/>
  <c r="AK831" i="2"/>
  <c r="Q832" i="2"/>
  <c r="R832" i="2" s="1"/>
  <c r="M832" i="2" s="1"/>
  <c r="AA832" i="2"/>
  <c r="L832" i="2" s="1"/>
  <c r="AB832" i="2"/>
  <c r="AC832" i="2"/>
  <c r="AD832" i="2" s="1"/>
  <c r="AJ832" i="2"/>
  <c r="AK832" i="2"/>
  <c r="Q833" i="2"/>
  <c r="R833" i="2" s="1"/>
  <c r="Y833" i="2" s="1"/>
  <c r="AA833" i="2"/>
  <c r="L833" i="2" s="1"/>
  <c r="AB833" i="2"/>
  <c r="AC833" i="2"/>
  <c r="AD833" i="2" s="1"/>
  <c r="AJ833" i="2"/>
  <c r="AK833" i="2"/>
  <c r="Q834" i="2"/>
  <c r="R834" i="2" s="1"/>
  <c r="AA834" i="2"/>
  <c r="L834" i="2" s="1"/>
  <c r="AB834" i="2"/>
  <c r="AC834" i="2"/>
  <c r="AD834" i="2" s="1"/>
  <c r="AJ834" i="2"/>
  <c r="AK834" i="2"/>
  <c r="Q835" i="2"/>
  <c r="R835" i="2" s="1"/>
  <c r="Y835" i="2" s="1"/>
  <c r="U835" i="2" s="1"/>
  <c r="AA835" i="2"/>
  <c r="L835" i="2" s="1"/>
  <c r="AB835" i="2"/>
  <c r="AC835" i="2"/>
  <c r="AD835" i="2" s="1"/>
  <c r="AJ835" i="2"/>
  <c r="AK835" i="2"/>
  <c r="Q836" i="2"/>
  <c r="R836" i="2" s="1"/>
  <c r="M836" i="2" s="1"/>
  <c r="AA836" i="2"/>
  <c r="L836" i="2" s="1"/>
  <c r="AB836" i="2"/>
  <c r="AC836" i="2"/>
  <c r="AD836" i="2" s="1"/>
  <c r="AJ836" i="2"/>
  <c r="AK836" i="2"/>
  <c r="Q837" i="2"/>
  <c r="R837" i="2" s="1"/>
  <c r="M837" i="2" s="1"/>
  <c r="AA837" i="2"/>
  <c r="L837" i="2" s="1"/>
  <c r="AB837" i="2"/>
  <c r="AC837" i="2"/>
  <c r="AD837" i="2" s="1"/>
  <c r="AJ837" i="2"/>
  <c r="AK837" i="2"/>
  <c r="Q838" i="2"/>
  <c r="R838" i="2" s="1"/>
  <c r="M838" i="2" s="1"/>
  <c r="AA838" i="2"/>
  <c r="L838" i="2" s="1"/>
  <c r="AB838" i="2"/>
  <c r="AC838" i="2"/>
  <c r="AD838" i="2" s="1"/>
  <c r="AJ838" i="2"/>
  <c r="AK838" i="2"/>
  <c r="Q839" i="2"/>
  <c r="R839" i="2" s="1"/>
  <c r="AA839" i="2"/>
  <c r="L839" i="2" s="1"/>
  <c r="AB839" i="2"/>
  <c r="AC839" i="2"/>
  <c r="AD839" i="2"/>
  <c r="AJ839" i="2"/>
  <c r="AK839" i="2"/>
  <c r="Q840" i="2"/>
  <c r="R840" i="2" s="1"/>
  <c r="M840" i="2" s="1"/>
  <c r="AA840" i="2"/>
  <c r="L840" i="2" s="1"/>
  <c r="AB840" i="2"/>
  <c r="AC840" i="2"/>
  <c r="AD840" i="2" s="1"/>
  <c r="AJ840" i="2"/>
  <c r="AK840" i="2"/>
  <c r="Q841" i="2"/>
  <c r="R841" i="2" s="1"/>
  <c r="M841" i="2" s="1"/>
  <c r="AA841" i="2"/>
  <c r="L841" i="2" s="1"/>
  <c r="AB841" i="2"/>
  <c r="AC841" i="2"/>
  <c r="AD841" i="2" s="1"/>
  <c r="AJ841" i="2"/>
  <c r="AK841" i="2"/>
  <c r="Q842" i="2"/>
  <c r="R842" i="2" s="1"/>
  <c r="AA842" i="2"/>
  <c r="L842" i="2" s="1"/>
  <c r="AB842" i="2"/>
  <c r="AC842" i="2"/>
  <c r="AD842" i="2" s="1"/>
  <c r="AJ842" i="2"/>
  <c r="AK842" i="2"/>
  <c r="Q843" i="2"/>
  <c r="R843" i="2" s="1"/>
  <c r="Y843" i="2" s="1"/>
  <c r="X843" i="2" s="1"/>
  <c r="T843" i="2" s="1"/>
  <c r="AE843" i="2" s="1"/>
  <c r="AA843" i="2"/>
  <c r="L843" i="2" s="1"/>
  <c r="AB843" i="2"/>
  <c r="AC843" i="2"/>
  <c r="AD843" i="2" s="1"/>
  <c r="AJ843" i="2"/>
  <c r="AL843" i="2" s="1"/>
  <c r="AK843" i="2"/>
  <c r="Q844" i="2"/>
  <c r="R844" i="2" s="1"/>
  <c r="AA844" i="2"/>
  <c r="L844" i="2" s="1"/>
  <c r="AB844" i="2"/>
  <c r="AC844" i="2"/>
  <c r="AD844" i="2" s="1"/>
  <c r="AJ844" i="2"/>
  <c r="AK844" i="2"/>
  <c r="AL844" i="2" s="1"/>
  <c r="Q845" i="2"/>
  <c r="R845" i="2" s="1"/>
  <c r="Y845" i="2" s="1"/>
  <c r="AA845" i="2"/>
  <c r="L845" i="2" s="1"/>
  <c r="AB845" i="2"/>
  <c r="AC845" i="2"/>
  <c r="AD845" i="2" s="1"/>
  <c r="AJ845" i="2"/>
  <c r="AK845" i="2"/>
  <c r="Q846" i="2"/>
  <c r="R846" i="2" s="1"/>
  <c r="M846" i="2" s="1"/>
  <c r="AA846" i="2"/>
  <c r="L846" i="2" s="1"/>
  <c r="AB846" i="2"/>
  <c r="AC846" i="2"/>
  <c r="AD846" i="2" s="1"/>
  <c r="AJ846" i="2"/>
  <c r="AK846" i="2"/>
  <c r="Q847" i="2"/>
  <c r="R847" i="2" s="1"/>
  <c r="Y847" i="2" s="1"/>
  <c r="AA847" i="2"/>
  <c r="L847" i="2" s="1"/>
  <c r="AB847" i="2"/>
  <c r="AC847" i="2"/>
  <c r="AD847" i="2" s="1"/>
  <c r="AJ847" i="2"/>
  <c r="AK847" i="2"/>
  <c r="Q848" i="2"/>
  <c r="R848" i="2" s="1"/>
  <c r="AA848" i="2"/>
  <c r="L848" i="2" s="1"/>
  <c r="AB848" i="2"/>
  <c r="AC848" i="2"/>
  <c r="AD848" i="2" s="1"/>
  <c r="AJ848" i="2"/>
  <c r="AK848" i="2"/>
  <c r="Q849" i="2"/>
  <c r="R849" i="2" s="1"/>
  <c r="M849" i="2" s="1"/>
  <c r="AA849" i="2"/>
  <c r="L849" i="2" s="1"/>
  <c r="AB849" i="2"/>
  <c r="AC849" i="2"/>
  <c r="AD849" i="2" s="1"/>
  <c r="AJ849" i="2"/>
  <c r="AK849" i="2"/>
  <c r="AL849" i="2" s="1"/>
  <c r="Q850" i="2"/>
  <c r="R850" i="2" s="1"/>
  <c r="M850" i="2" s="1"/>
  <c r="AA850" i="2"/>
  <c r="L850" i="2" s="1"/>
  <c r="AB850" i="2"/>
  <c r="AC850" i="2"/>
  <c r="AD850" i="2" s="1"/>
  <c r="AJ850" i="2"/>
  <c r="AK850" i="2"/>
  <c r="Q851" i="2"/>
  <c r="R851" i="2" s="1"/>
  <c r="M851" i="2" s="1"/>
  <c r="AA851" i="2"/>
  <c r="L851" i="2" s="1"/>
  <c r="AB851" i="2"/>
  <c r="AC851" i="2"/>
  <c r="AD851" i="2" s="1"/>
  <c r="AJ851" i="2"/>
  <c r="AK851" i="2"/>
  <c r="Q852" i="2"/>
  <c r="R852" i="2" s="1"/>
  <c r="AA852" i="2"/>
  <c r="L852" i="2" s="1"/>
  <c r="AB852" i="2"/>
  <c r="AC852" i="2"/>
  <c r="AD852" i="2" s="1"/>
  <c r="AJ852" i="2"/>
  <c r="AK852" i="2"/>
  <c r="AL852" i="2" s="1"/>
  <c r="Q853" i="2"/>
  <c r="R853" i="2" s="1"/>
  <c r="M853" i="2" s="1"/>
  <c r="AA853" i="2"/>
  <c r="L853" i="2" s="1"/>
  <c r="AB853" i="2"/>
  <c r="AC853" i="2"/>
  <c r="AD853" i="2" s="1"/>
  <c r="AJ853" i="2"/>
  <c r="AK853" i="2"/>
  <c r="Q854" i="2"/>
  <c r="R854" i="2" s="1"/>
  <c r="AA854" i="2"/>
  <c r="L854" i="2" s="1"/>
  <c r="AB854" i="2"/>
  <c r="AC854" i="2"/>
  <c r="AD854" i="2" s="1"/>
  <c r="AJ854" i="2"/>
  <c r="AL854" i="2" s="1"/>
  <c r="AK854" i="2"/>
  <c r="Q855" i="2"/>
  <c r="R855" i="2" s="1"/>
  <c r="AA855" i="2"/>
  <c r="L855" i="2" s="1"/>
  <c r="AB855" i="2"/>
  <c r="AC855" i="2"/>
  <c r="AD855" i="2" s="1"/>
  <c r="AJ855" i="2"/>
  <c r="AK855" i="2"/>
  <c r="Q856" i="2"/>
  <c r="R856" i="2" s="1"/>
  <c r="AA856" i="2"/>
  <c r="L856" i="2" s="1"/>
  <c r="AB856" i="2"/>
  <c r="AC856" i="2"/>
  <c r="AD856" i="2" s="1"/>
  <c r="AJ856" i="2"/>
  <c r="AK856" i="2"/>
  <c r="Q857" i="2"/>
  <c r="R857" i="2" s="1"/>
  <c r="Y857" i="2" s="1"/>
  <c r="AA857" i="2"/>
  <c r="L857" i="2" s="1"/>
  <c r="AB857" i="2"/>
  <c r="AC857" i="2"/>
  <c r="AD857" i="2" s="1"/>
  <c r="AJ857" i="2"/>
  <c r="AK857" i="2"/>
  <c r="Q858" i="2"/>
  <c r="R858" i="2" s="1"/>
  <c r="AA858" i="2"/>
  <c r="L858" i="2" s="1"/>
  <c r="AB858" i="2"/>
  <c r="AC858" i="2"/>
  <c r="AD858" i="2" s="1"/>
  <c r="AJ858" i="2"/>
  <c r="AK858" i="2"/>
  <c r="Q859" i="2"/>
  <c r="R859" i="2" s="1"/>
  <c r="M859" i="2" s="1"/>
  <c r="AA859" i="2"/>
  <c r="L859" i="2" s="1"/>
  <c r="AB859" i="2"/>
  <c r="AC859" i="2"/>
  <c r="AD859" i="2" s="1"/>
  <c r="AJ859" i="2"/>
  <c r="AK859" i="2"/>
  <c r="Q860" i="2"/>
  <c r="R860" i="2" s="1"/>
  <c r="AA860" i="2"/>
  <c r="L860" i="2" s="1"/>
  <c r="AB860" i="2"/>
  <c r="AC860" i="2"/>
  <c r="AD860" i="2" s="1"/>
  <c r="AJ860" i="2"/>
  <c r="AK860" i="2"/>
  <c r="Q861" i="2"/>
  <c r="R861" i="2" s="1"/>
  <c r="Y861" i="2" s="1"/>
  <c r="AA861" i="2"/>
  <c r="L861" i="2" s="1"/>
  <c r="AB861" i="2"/>
  <c r="AC861" i="2"/>
  <c r="AD861" i="2" s="1"/>
  <c r="AJ861" i="2"/>
  <c r="AK861" i="2"/>
  <c r="AL861" i="2" s="1"/>
  <c r="Q862" i="2"/>
  <c r="R862" i="2" s="1"/>
  <c r="AA862" i="2"/>
  <c r="L862" i="2" s="1"/>
  <c r="AB862" i="2"/>
  <c r="AC862" i="2"/>
  <c r="AD862" i="2" s="1"/>
  <c r="AJ862" i="2"/>
  <c r="AK862" i="2"/>
  <c r="Q863" i="2"/>
  <c r="R863" i="2" s="1"/>
  <c r="M863" i="2" s="1"/>
  <c r="AA863" i="2"/>
  <c r="L863" i="2" s="1"/>
  <c r="AB863" i="2"/>
  <c r="AC863" i="2"/>
  <c r="AD863" i="2" s="1"/>
  <c r="AJ863" i="2"/>
  <c r="AK863" i="2"/>
  <c r="Q864" i="2"/>
  <c r="R864" i="2" s="1"/>
  <c r="AA864" i="2"/>
  <c r="L864" i="2" s="1"/>
  <c r="AB864" i="2"/>
  <c r="AC864" i="2"/>
  <c r="AD864" i="2" s="1"/>
  <c r="AJ864" i="2"/>
  <c r="AK864" i="2"/>
  <c r="Q865" i="2"/>
  <c r="R865" i="2" s="1"/>
  <c r="AA865" i="2"/>
  <c r="L865" i="2" s="1"/>
  <c r="AB865" i="2"/>
  <c r="AC865" i="2"/>
  <c r="AD865" i="2" s="1"/>
  <c r="AJ865" i="2"/>
  <c r="AK865" i="2"/>
  <c r="Q866" i="2"/>
  <c r="R866" i="2" s="1"/>
  <c r="M866" i="2" s="1"/>
  <c r="AA866" i="2"/>
  <c r="L866" i="2" s="1"/>
  <c r="AB866" i="2"/>
  <c r="AC866" i="2"/>
  <c r="AD866" i="2" s="1"/>
  <c r="AJ866" i="2"/>
  <c r="AK866" i="2"/>
  <c r="Q867" i="2"/>
  <c r="R867" i="2" s="1"/>
  <c r="M867" i="2" s="1"/>
  <c r="AA867" i="2"/>
  <c r="L867" i="2" s="1"/>
  <c r="AB867" i="2"/>
  <c r="AC867" i="2"/>
  <c r="AD867" i="2" s="1"/>
  <c r="AJ867" i="2"/>
  <c r="AK867" i="2"/>
  <c r="Q868" i="2"/>
  <c r="R868" i="2" s="1"/>
  <c r="M868" i="2" s="1"/>
  <c r="AA868" i="2"/>
  <c r="L868" i="2" s="1"/>
  <c r="AB868" i="2"/>
  <c r="AC868" i="2"/>
  <c r="AD868" i="2" s="1"/>
  <c r="AJ868" i="2"/>
  <c r="AK868" i="2"/>
  <c r="Q869" i="2"/>
  <c r="R869" i="2" s="1"/>
  <c r="AA869" i="2"/>
  <c r="L869" i="2" s="1"/>
  <c r="AB869" i="2"/>
  <c r="AC869" i="2"/>
  <c r="AD869" i="2" s="1"/>
  <c r="AJ869" i="2"/>
  <c r="AK869" i="2"/>
  <c r="Q870" i="2"/>
  <c r="R870" i="2" s="1"/>
  <c r="Y870" i="2" s="1"/>
  <c r="AA870" i="2"/>
  <c r="L870" i="2" s="1"/>
  <c r="AB870" i="2"/>
  <c r="AC870" i="2"/>
  <c r="AD870" i="2" s="1"/>
  <c r="AJ870" i="2"/>
  <c r="AL870" i="2" s="1"/>
  <c r="AK870" i="2"/>
  <c r="Q871" i="2"/>
  <c r="R871" i="2" s="1"/>
  <c r="Y871" i="2" s="1"/>
  <c r="AA871" i="2"/>
  <c r="L871" i="2" s="1"/>
  <c r="AB871" i="2"/>
  <c r="AC871" i="2"/>
  <c r="AD871" i="2" s="1"/>
  <c r="AJ871" i="2"/>
  <c r="AK871" i="2"/>
  <c r="Q872" i="2"/>
  <c r="R872" i="2" s="1"/>
  <c r="M872" i="2" s="1"/>
  <c r="AA872" i="2"/>
  <c r="L872" i="2" s="1"/>
  <c r="AB872" i="2"/>
  <c r="AC872" i="2"/>
  <c r="AD872" i="2" s="1"/>
  <c r="AJ872" i="2"/>
  <c r="AK872" i="2"/>
  <c r="Q873" i="2"/>
  <c r="R873" i="2" s="1"/>
  <c r="Y873" i="2" s="1"/>
  <c r="AA873" i="2"/>
  <c r="L873" i="2" s="1"/>
  <c r="AB873" i="2"/>
  <c r="AC873" i="2"/>
  <c r="AD873" i="2" s="1"/>
  <c r="AJ873" i="2"/>
  <c r="AK873" i="2"/>
  <c r="Q874" i="2"/>
  <c r="R874" i="2" s="1"/>
  <c r="Y874" i="2" s="1"/>
  <c r="AA874" i="2"/>
  <c r="L874" i="2" s="1"/>
  <c r="AB874" i="2"/>
  <c r="AC874" i="2"/>
  <c r="AD874" i="2"/>
  <c r="AJ874" i="2"/>
  <c r="AK874" i="2"/>
  <c r="Q875" i="2"/>
  <c r="R875" i="2" s="1"/>
  <c r="AA875" i="2"/>
  <c r="L875" i="2" s="1"/>
  <c r="AB875" i="2"/>
  <c r="AC875" i="2"/>
  <c r="AD875" i="2"/>
  <c r="AJ875" i="2"/>
  <c r="AK875" i="2"/>
  <c r="Q876" i="2"/>
  <c r="R876" i="2" s="1"/>
  <c r="AA876" i="2"/>
  <c r="L876" i="2" s="1"/>
  <c r="AB876" i="2"/>
  <c r="AC876" i="2"/>
  <c r="AD876" i="2" s="1"/>
  <c r="AJ876" i="2"/>
  <c r="AK876" i="2"/>
  <c r="Q877" i="2"/>
  <c r="R877" i="2" s="1"/>
  <c r="AA877" i="2"/>
  <c r="L877" i="2" s="1"/>
  <c r="AB877" i="2"/>
  <c r="AC877" i="2"/>
  <c r="AD877" i="2" s="1"/>
  <c r="AJ877" i="2"/>
  <c r="AK877" i="2"/>
  <c r="Q878" i="2"/>
  <c r="R878" i="2" s="1"/>
  <c r="AA878" i="2"/>
  <c r="L878" i="2" s="1"/>
  <c r="AB878" i="2"/>
  <c r="AC878" i="2"/>
  <c r="AD878" i="2" s="1"/>
  <c r="AJ878" i="2"/>
  <c r="AK878" i="2"/>
  <c r="Q879" i="2"/>
  <c r="R879" i="2" s="1"/>
  <c r="AA879" i="2"/>
  <c r="L879" i="2" s="1"/>
  <c r="AB879" i="2"/>
  <c r="AC879" i="2"/>
  <c r="AD879" i="2" s="1"/>
  <c r="AJ879" i="2"/>
  <c r="AK879" i="2"/>
  <c r="Q880" i="2"/>
  <c r="R880" i="2" s="1"/>
  <c r="Y880" i="2" s="1"/>
  <c r="AA880" i="2"/>
  <c r="L880" i="2" s="1"/>
  <c r="AB880" i="2"/>
  <c r="AC880" i="2"/>
  <c r="AD880" i="2" s="1"/>
  <c r="AJ880" i="2"/>
  <c r="AK880" i="2"/>
  <c r="Q881" i="2"/>
  <c r="R881" i="2" s="1"/>
  <c r="AA881" i="2"/>
  <c r="L881" i="2" s="1"/>
  <c r="AB881" i="2"/>
  <c r="AC881" i="2"/>
  <c r="AD881" i="2" s="1"/>
  <c r="AJ881" i="2"/>
  <c r="AK881" i="2"/>
  <c r="Q882" i="2"/>
  <c r="R882" i="2" s="1"/>
  <c r="AA882" i="2"/>
  <c r="L882" i="2" s="1"/>
  <c r="AB882" i="2"/>
  <c r="AC882" i="2"/>
  <c r="AD882" i="2" s="1"/>
  <c r="AJ882" i="2"/>
  <c r="AK882" i="2"/>
  <c r="Q883" i="2"/>
  <c r="R883" i="2" s="1"/>
  <c r="AA883" i="2"/>
  <c r="L883" i="2" s="1"/>
  <c r="AB883" i="2"/>
  <c r="AC883" i="2"/>
  <c r="AD883" i="2"/>
  <c r="AJ883" i="2"/>
  <c r="AK883" i="2"/>
  <c r="Q884" i="2"/>
  <c r="R884" i="2" s="1"/>
  <c r="M884" i="2" s="1"/>
  <c r="AA884" i="2"/>
  <c r="L884" i="2" s="1"/>
  <c r="AB884" i="2"/>
  <c r="AC884" i="2"/>
  <c r="AD884" i="2" s="1"/>
  <c r="AJ884" i="2"/>
  <c r="AK884" i="2"/>
  <c r="Q885" i="2"/>
  <c r="R885" i="2" s="1"/>
  <c r="Y885" i="2" s="1"/>
  <c r="S885" i="2" s="1"/>
  <c r="AA885" i="2"/>
  <c r="L885" i="2" s="1"/>
  <c r="AB885" i="2"/>
  <c r="AC885" i="2"/>
  <c r="AD885" i="2" s="1"/>
  <c r="AJ885" i="2"/>
  <c r="AL885" i="2" s="1"/>
  <c r="AK885" i="2"/>
  <c r="Q886" i="2"/>
  <c r="R886" i="2" s="1"/>
  <c r="M886" i="2" s="1"/>
  <c r="AA886" i="2"/>
  <c r="L886" i="2" s="1"/>
  <c r="AB886" i="2"/>
  <c r="AC886" i="2"/>
  <c r="AD886" i="2" s="1"/>
  <c r="AJ886" i="2"/>
  <c r="AK886" i="2"/>
  <c r="Q887" i="2"/>
  <c r="R887" i="2" s="1"/>
  <c r="M887" i="2" s="1"/>
  <c r="AA887" i="2"/>
  <c r="L887" i="2" s="1"/>
  <c r="AB887" i="2"/>
  <c r="AC887" i="2"/>
  <c r="AD887" i="2" s="1"/>
  <c r="AJ887" i="2"/>
  <c r="AK887" i="2"/>
  <c r="Q888" i="2"/>
  <c r="R888" i="2" s="1"/>
  <c r="M888" i="2" s="1"/>
  <c r="AA888" i="2"/>
  <c r="L888" i="2" s="1"/>
  <c r="AB888" i="2"/>
  <c r="AC888" i="2"/>
  <c r="AD888" i="2" s="1"/>
  <c r="AJ888" i="2"/>
  <c r="AK888" i="2"/>
  <c r="Q889" i="2"/>
  <c r="R889" i="2" s="1"/>
  <c r="Y889" i="2" s="1"/>
  <c r="U889" i="2" s="1"/>
  <c r="AA889" i="2"/>
  <c r="L889" i="2" s="1"/>
  <c r="AB889" i="2"/>
  <c r="AC889" i="2"/>
  <c r="AD889" i="2" s="1"/>
  <c r="AJ889" i="2"/>
  <c r="AK889" i="2"/>
  <c r="AL889" i="2" s="1"/>
  <c r="Q890" i="2"/>
  <c r="R890" i="2" s="1"/>
  <c r="M890" i="2" s="1"/>
  <c r="AA890" i="2"/>
  <c r="L890" i="2" s="1"/>
  <c r="AB890" i="2"/>
  <c r="AC890" i="2"/>
  <c r="AD890" i="2" s="1"/>
  <c r="AJ890" i="2"/>
  <c r="AK890" i="2"/>
  <c r="Q891" i="2"/>
  <c r="R891" i="2" s="1"/>
  <c r="M891" i="2" s="1"/>
  <c r="AA891" i="2"/>
  <c r="L891" i="2" s="1"/>
  <c r="AB891" i="2"/>
  <c r="AC891" i="2"/>
  <c r="AD891" i="2" s="1"/>
  <c r="AJ891" i="2"/>
  <c r="AK891" i="2"/>
  <c r="Q892" i="2"/>
  <c r="R892" i="2" s="1"/>
  <c r="M892" i="2" s="1"/>
  <c r="AA892" i="2"/>
  <c r="L892" i="2" s="1"/>
  <c r="AB892" i="2"/>
  <c r="AC892" i="2"/>
  <c r="AD892" i="2" s="1"/>
  <c r="AJ892" i="2"/>
  <c r="AK892" i="2"/>
  <c r="Q893" i="2"/>
  <c r="R893" i="2" s="1"/>
  <c r="M893" i="2" s="1"/>
  <c r="AA893" i="2"/>
  <c r="L893" i="2" s="1"/>
  <c r="AB893" i="2"/>
  <c r="AC893" i="2"/>
  <c r="AD893" i="2" s="1"/>
  <c r="AJ893" i="2"/>
  <c r="AK893" i="2"/>
  <c r="Q894" i="2"/>
  <c r="R894" i="2" s="1"/>
  <c r="M894" i="2" s="1"/>
  <c r="AA894" i="2"/>
  <c r="L894" i="2" s="1"/>
  <c r="AB894" i="2"/>
  <c r="AC894" i="2"/>
  <c r="AD894" i="2" s="1"/>
  <c r="AJ894" i="2"/>
  <c r="AK894" i="2"/>
  <c r="Q895" i="2"/>
  <c r="R895" i="2" s="1"/>
  <c r="M895" i="2" s="1"/>
  <c r="AA895" i="2"/>
  <c r="L895" i="2" s="1"/>
  <c r="AB895" i="2"/>
  <c r="AC895" i="2"/>
  <c r="AD895" i="2" s="1"/>
  <c r="AJ895" i="2"/>
  <c r="AK895" i="2"/>
  <c r="Q896" i="2"/>
  <c r="R896" i="2" s="1"/>
  <c r="Y896" i="2" s="1"/>
  <c r="AA896" i="2"/>
  <c r="L896" i="2" s="1"/>
  <c r="AB896" i="2"/>
  <c r="AC896" i="2"/>
  <c r="AD896" i="2" s="1"/>
  <c r="AJ896" i="2"/>
  <c r="AK896" i="2"/>
  <c r="Q897" i="2"/>
  <c r="R897" i="2" s="1"/>
  <c r="Y897" i="2" s="1"/>
  <c r="X897" i="2" s="1"/>
  <c r="T897" i="2" s="1"/>
  <c r="AE897" i="2" s="1"/>
  <c r="AA897" i="2"/>
  <c r="L897" i="2" s="1"/>
  <c r="AB897" i="2"/>
  <c r="AC897" i="2"/>
  <c r="AD897" i="2" s="1"/>
  <c r="AJ897" i="2"/>
  <c r="AK897" i="2"/>
  <c r="Q898" i="2"/>
  <c r="R898" i="2" s="1"/>
  <c r="M898" i="2" s="1"/>
  <c r="AA898" i="2"/>
  <c r="L898" i="2" s="1"/>
  <c r="AB898" i="2"/>
  <c r="AC898" i="2"/>
  <c r="AD898" i="2" s="1"/>
  <c r="AJ898" i="2"/>
  <c r="AK898" i="2"/>
  <c r="Q899" i="2"/>
  <c r="R899" i="2" s="1"/>
  <c r="M899" i="2" s="1"/>
  <c r="AA899" i="2"/>
  <c r="L899" i="2" s="1"/>
  <c r="AB899" i="2"/>
  <c r="AC899" i="2"/>
  <c r="AD899" i="2" s="1"/>
  <c r="AJ899" i="2"/>
  <c r="AK899" i="2"/>
  <c r="Q900" i="2"/>
  <c r="R900" i="2" s="1"/>
  <c r="AA900" i="2"/>
  <c r="L900" i="2" s="1"/>
  <c r="AB900" i="2"/>
  <c r="AC900" i="2"/>
  <c r="AD900" i="2" s="1"/>
  <c r="AJ900" i="2"/>
  <c r="AL900" i="2" s="1"/>
  <c r="AK900" i="2"/>
  <c r="Q901" i="2"/>
  <c r="R901" i="2" s="1"/>
  <c r="Y901" i="2" s="1"/>
  <c r="AA901" i="2"/>
  <c r="L901" i="2" s="1"/>
  <c r="AB901" i="2"/>
  <c r="AC901" i="2"/>
  <c r="AD901" i="2" s="1"/>
  <c r="AJ901" i="2"/>
  <c r="AK901" i="2"/>
  <c r="Q902" i="2"/>
  <c r="R902" i="2" s="1"/>
  <c r="AA902" i="2"/>
  <c r="L902" i="2" s="1"/>
  <c r="AB902" i="2"/>
  <c r="AC902" i="2"/>
  <c r="AD902" i="2" s="1"/>
  <c r="AJ902" i="2"/>
  <c r="AK902" i="2"/>
  <c r="Q903" i="2"/>
  <c r="R903" i="2" s="1"/>
  <c r="M903" i="2" s="1"/>
  <c r="AA903" i="2"/>
  <c r="L903" i="2" s="1"/>
  <c r="AB903" i="2"/>
  <c r="AC903" i="2"/>
  <c r="AD903" i="2" s="1"/>
  <c r="AJ903" i="2"/>
  <c r="AL903" i="2" s="1"/>
  <c r="AK903" i="2"/>
  <c r="Q904" i="2"/>
  <c r="R904" i="2" s="1"/>
  <c r="Y904" i="2" s="1"/>
  <c r="V904" i="2" s="1"/>
  <c r="AA904" i="2"/>
  <c r="L904" i="2" s="1"/>
  <c r="AB904" i="2"/>
  <c r="AC904" i="2"/>
  <c r="AD904" i="2"/>
  <c r="AJ904" i="2"/>
  <c r="AK904" i="2"/>
  <c r="Q905" i="2"/>
  <c r="R905" i="2" s="1"/>
  <c r="M905" i="2" s="1"/>
  <c r="AA905" i="2"/>
  <c r="L905" i="2" s="1"/>
  <c r="AB905" i="2"/>
  <c r="AC905" i="2"/>
  <c r="AD905" i="2" s="1"/>
  <c r="AJ905" i="2"/>
  <c r="AK905" i="2"/>
  <c r="Q906" i="2"/>
  <c r="R906" i="2" s="1"/>
  <c r="Y906" i="2" s="1"/>
  <c r="AA906" i="2"/>
  <c r="L906" i="2" s="1"/>
  <c r="AB906" i="2"/>
  <c r="AC906" i="2"/>
  <c r="AD906" i="2" s="1"/>
  <c r="AJ906" i="2"/>
  <c r="AL906" i="2" s="1"/>
  <c r="AK906" i="2"/>
  <c r="Q907" i="2"/>
  <c r="R907" i="2" s="1"/>
  <c r="AA907" i="2"/>
  <c r="L907" i="2" s="1"/>
  <c r="AB907" i="2"/>
  <c r="AC907" i="2"/>
  <c r="AD907" i="2" s="1"/>
  <c r="AJ907" i="2"/>
  <c r="AK907" i="2"/>
  <c r="Q908" i="2"/>
  <c r="R908" i="2" s="1"/>
  <c r="M908" i="2" s="1"/>
  <c r="AA908" i="2"/>
  <c r="L908" i="2" s="1"/>
  <c r="AB908" i="2"/>
  <c r="AC908" i="2"/>
  <c r="AD908" i="2" s="1"/>
  <c r="AJ908" i="2"/>
  <c r="AL908" i="2" s="1"/>
  <c r="AK908" i="2"/>
  <c r="Q909" i="2"/>
  <c r="R909" i="2" s="1"/>
  <c r="Y909" i="2" s="1"/>
  <c r="W909" i="2" s="1"/>
  <c r="AA909" i="2"/>
  <c r="L909" i="2" s="1"/>
  <c r="AB909" i="2"/>
  <c r="AC909" i="2"/>
  <c r="AD909" i="2" s="1"/>
  <c r="AJ909" i="2"/>
  <c r="AK909" i="2"/>
  <c r="Q910" i="2"/>
  <c r="R910" i="2" s="1"/>
  <c r="AA910" i="2"/>
  <c r="L910" i="2" s="1"/>
  <c r="AB910" i="2"/>
  <c r="AC910" i="2"/>
  <c r="AD910" i="2" s="1"/>
  <c r="AJ910" i="2"/>
  <c r="AK910" i="2"/>
  <c r="AL910" i="2" s="1"/>
  <c r="Q911" i="2"/>
  <c r="R911" i="2" s="1"/>
  <c r="AA911" i="2"/>
  <c r="L911" i="2" s="1"/>
  <c r="AB911" i="2"/>
  <c r="AC911" i="2"/>
  <c r="AD911" i="2" s="1"/>
  <c r="AJ911" i="2"/>
  <c r="AK911" i="2"/>
  <c r="Q912" i="2"/>
  <c r="R912" i="2" s="1"/>
  <c r="M912" i="2" s="1"/>
  <c r="AA912" i="2"/>
  <c r="L912" i="2" s="1"/>
  <c r="AB912" i="2"/>
  <c r="AC912" i="2"/>
  <c r="AD912" i="2" s="1"/>
  <c r="AJ912" i="2"/>
  <c r="AK912" i="2"/>
  <c r="AL912" i="2" s="1"/>
  <c r="Q913" i="2"/>
  <c r="R913" i="2" s="1"/>
  <c r="AA913" i="2"/>
  <c r="L913" i="2" s="1"/>
  <c r="AB913" i="2"/>
  <c r="AC913" i="2"/>
  <c r="AD913" i="2"/>
  <c r="AJ913" i="2"/>
  <c r="AK913" i="2"/>
  <c r="AL913" i="2" s="1"/>
  <c r="Q914" i="2"/>
  <c r="R914" i="2" s="1"/>
  <c r="Y914" i="2" s="1"/>
  <c r="W914" i="2" s="1"/>
  <c r="AA914" i="2"/>
  <c r="L914" i="2" s="1"/>
  <c r="AB914" i="2"/>
  <c r="AC914" i="2"/>
  <c r="AD914" i="2" s="1"/>
  <c r="AJ914" i="2"/>
  <c r="AL914" i="2" s="1"/>
  <c r="AK914" i="2"/>
  <c r="Q915" i="2"/>
  <c r="R915" i="2" s="1"/>
  <c r="AA915" i="2"/>
  <c r="L915" i="2" s="1"/>
  <c r="AB915" i="2"/>
  <c r="AC915" i="2"/>
  <c r="AD915" i="2" s="1"/>
  <c r="AJ915" i="2"/>
  <c r="AK915" i="2"/>
  <c r="AL915" i="2"/>
  <c r="Q916" i="2"/>
  <c r="R916" i="2" s="1"/>
  <c r="M916" i="2" s="1"/>
  <c r="AA916" i="2"/>
  <c r="L916" i="2" s="1"/>
  <c r="AB916" i="2"/>
  <c r="AC916" i="2"/>
  <c r="AD916" i="2" s="1"/>
  <c r="AJ916" i="2"/>
  <c r="AL916" i="2" s="1"/>
  <c r="AK916" i="2"/>
  <c r="Q917" i="2"/>
  <c r="R917" i="2" s="1"/>
  <c r="M917" i="2" s="1"/>
  <c r="AA917" i="2"/>
  <c r="L917" i="2" s="1"/>
  <c r="AB917" i="2"/>
  <c r="AC917" i="2"/>
  <c r="AD917" i="2" s="1"/>
  <c r="AJ917" i="2"/>
  <c r="AK917" i="2"/>
  <c r="Q918" i="2"/>
  <c r="R918" i="2" s="1"/>
  <c r="AA918" i="2"/>
  <c r="L918" i="2" s="1"/>
  <c r="AB918" i="2"/>
  <c r="AC918" i="2"/>
  <c r="AD918" i="2"/>
  <c r="AJ918" i="2"/>
  <c r="AK918" i="2"/>
  <c r="Q919" i="2"/>
  <c r="R919" i="2" s="1"/>
  <c r="M919" i="2" s="1"/>
  <c r="AA919" i="2"/>
  <c r="L919" i="2" s="1"/>
  <c r="AB919" i="2"/>
  <c r="AC919" i="2"/>
  <c r="AD919" i="2" s="1"/>
  <c r="AJ919" i="2"/>
  <c r="AL919" i="2" s="1"/>
  <c r="AK919" i="2"/>
  <c r="Q920" i="2"/>
  <c r="R920" i="2" s="1"/>
  <c r="M920" i="2" s="1"/>
  <c r="AA920" i="2"/>
  <c r="L920" i="2" s="1"/>
  <c r="AB920" i="2"/>
  <c r="AC920" i="2"/>
  <c r="AD920" i="2" s="1"/>
  <c r="AJ920" i="2"/>
  <c r="AK920" i="2"/>
  <c r="Q921" i="2"/>
  <c r="R921" i="2" s="1"/>
  <c r="M921" i="2" s="1"/>
  <c r="AA921" i="2"/>
  <c r="L921" i="2" s="1"/>
  <c r="AB921" i="2"/>
  <c r="AC921" i="2"/>
  <c r="AD921" i="2" s="1"/>
  <c r="AJ921" i="2"/>
  <c r="AK921" i="2"/>
  <c r="Q922" i="2"/>
  <c r="R922" i="2" s="1"/>
  <c r="Y922" i="2" s="1"/>
  <c r="W922" i="2" s="1"/>
  <c r="AA922" i="2"/>
  <c r="L922" i="2" s="1"/>
  <c r="AB922" i="2"/>
  <c r="AC922" i="2"/>
  <c r="AD922" i="2" s="1"/>
  <c r="AJ922" i="2"/>
  <c r="AK922" i="2"/>
  <c r="Q923" i="2"/>
  <c r="R923" i="2" s="1"/>
  <c r="AA923" i="2"/>
  <c r="L923" i="2" s="1"/>
  <c r="AB923" i="2"/>
  <c r="AC923" i="2"/>
  <c r="AD923" i="2" s="1"/>
  <c r="AJ923" i="2"/>
  <c r="AK923" i="2"/>
  <c r="Q924" i="2"/>
  <c r="R924" i="2" s="1"/>
  <c r="M924" i="2" s="1"/>
  <c r="AA924" i="2"/>
  <c r="L924" i="2" s="1"/>
  <c r="AB924" i="2"/>
  <c r="AC924" i="2"/>
  <c r="AD924" i="2" s="1"/>
  <c r="AJ924" i="2"/>
  <c r="AL924" i="2" s="1"/>
  <c r="AK924" i="2"/>
  <c r="Q925" i="2"/>
  <c r="R925" i="2" s="1"/>
  <c r="M925" i="2" s="1"/>
  <c r="AA925" i="2"/>
  <c r="L925" i="2" s="1"/>
  <c r="AB925" i="2"/>
  <c r="AC925" i="2"/>
  <c r="AD925" i="2" s="1"/>
  <c r="AJ925" i="2"/>
  <c r="AK925" i="2"/>
  <c r="Q926" i="2"/>
  <c r="R926" i="2" s="1"/>
  <c r="AA926" i="2"/>
  <c r="L926" i="2" s="1"/>
  <c r="AB926" i="2"/>
  <c r="AC926" i="2"/>
  <c r="AD926" i="2" s="1"/>
  <c r="AJ926" i="2"/>
  <c r="AK926" i="2"/>
  <c r="Q927" i="2"/>
  <c r="R927" i="2" s="1"/>
  <c r="Y927" i="2" s="1"/>
  <c r="X927" i="2" s="1"/>
  <c r="T927" i="2" s="1"/>
  <c r="AE927" i="2" s="1"/>
  <c r="AA927" i="2"/>
  <c r="L927" i="2" s="1"/>
  <c r="AB927" i="2"/>
  <c r="AC927" i="2"/>
  <c r="AD927" i="2" s="1"/>
  <c r="AJ927" i="2"/>
  <c r="AK927" i="2"/>
  <c r="AL927" i="2" s="1"/>
  <c r="Q928" i="2"/>
  <c r="R928" i="2" s="1"/>
  <c r="M928" i="2" s="1"/>
  <c r="AA928" i="2"/>
  <c r="L928" i="2" s="1"/>
  <c r="AB928" i="2"/>
  <c r="AC928" i="2"/>
  <c r="AD928" i="2" s="1"/>
  <c r="AJ928" i="2"/>
  <c r="AK928" i="2"/>
  <c r="Q929" i="2"/>
  <c r="R929" i="2" s="1"/>
  <c r="M929" i="2" s="1"/>
  <c r="AA929" i="2"/>
  <c r="L929" i="2" s="1"/>
  <c r="AB929" i="2"/>
  <c r="AC929" i="2"/>
  <c r="AD929" i="2" s="1"/>
  <c r="AJ929" i="2"/>
  <c r="AL929" i="2" s="1"/>
  <c r="AK929" i="2"/>
  <c r="Q930" i="2"/>
  <c r="R930" i="2" s="1"/>
  <c r="M930" i="2" s="1"/>
  <c r="AA930" i="2"/>
  <c r="L930" i="2" s="1"/>
  <c r="AB930" i="2"/>
  <c r="AC930" i="2"/>
  <c r="AD930" i="2" s="1"/>
  <c r="AJ930" i="2"/>
  <c r="AK930" i="2"/>
  <c r="Q931" i="2"/>
  <c r="R931" i="2" s="1"/>
  <c r="Y931" i="2" s="1"/>
  <c r="AA931" i="2"/>
  <c r="L931" i="2" s="1"/>
  <c r="AB931" i="2"/>
  <c r="AC931" i="2"/>
  <c r="AD931" i="2" s="1"/>
  <c r="AJ931" i="2"/>
  <c r="AK931" i="2"/>
  <c r="Q932" i="2"/>
  <c r="R932" i="2" s="1"/>
  <c r="AA932" i="2"/>
  <c r="L932" i="2" s="1"/>
  <c r="AB932" i="2"/>
  <c r="AC932" i="2"/>
  <c r="AD932" i="2" s="1"/>
  <c r="AJ932" i="2"/>
  <c r="AK932" i="2"/>
  <c r="Q933" i="2"/>
  <c r="R933" i="2" s="1"/>
  <c r="M933" i="2" s="1"/>
  <c r="AA933" i="2"/>
  <c r="L933" i="2" s="1"/>
  <c r="AB933" i="2"/>
  <c r="AC933" i="2"/>
  <c r="AD933" i="2" s="1"/>
  <c r="AJ933" i="2"/>
  <c r="AK933" i="2"/>
  <c r="Q934" i="2"/>
  <c r="R934" i="2" s="1"/>
  <c r="AA934" i="2"/>
  <c r="L934" i="2" s="1"/>
  <c r="AB934" i="2"/>
  <c r="AC934" i="2"/>
  <c r="AD934" i="2" s="1"/>
  <c r="AJ934" i="2"/>
  <c r="AK934" i="2"/>
  <c r="Q935" i="2"/>
  <c r="R935" i="2" s="1"/>
  <c r="M935" i="2" s="1"/>
  <c r="AA935" i="2"/>
  <c r="L935" i="2" s="1"/>
  <c r="AB935" i="2"/>
  <c r="AC935" i="2"/>
  <c r="AD935" i="2" s="1"/>
  <c r="AJ935" i="2"/>
  <c r="AK935" i="2"/>
  <c r="Q936" i="2"/>
  <c r="R936" i="2" s="1"/>
  <c r="Y936" i="2" s="1"/>
  <c r="X936" i="2" s="1"/>
  <c r="T936" i="2" s="1"/>
  <c r="AE936" i="2" s="1"/>
  <c r="AA936" i="2"/>
  <c r="L936" i="2" s="1"/>
  <c r="AB936" i="2"/>
  <c r="AC936" i="2"/>
  <c r="AD936" i="2" s="1"/>
  <c r="AJ936" i="2"/>
  <c r="AK936" i="2"/>
  <c r="Q937" i="2"/>
  <c r="R937" i="2" s="1"/>
  <c r="M937" i="2" s="1"/>
  <c r="AA937" i="2"/>
  <c r="L937" i="2" s="1"/>
  <c r="AB937" i="2"/>
  <c r="AC937" i="2"/>
  <c r="AD937" i="2" s="1"/>
  <c r="AJ937" i="2"/>
  <c r="AK937" i="2"/>
  <c r="AL937" i="2" s="1"/>
  <c r="Q938" i="2"/>
  <c r="R938" i="2" s="1"/>
  <c r="AA938" i="2"/>
  <c r="L938" i="2" s="1"/>
  <c r="AB938" i="2"/>
  <c r="AC938" i="2"/>
  <c r="AD938" i="2" s="1"/>
  <c r="AJ938" i="2"/>
  <c r="AK938" i="2"/>
  <c r="Q939" i="2"/>
  <c r="R939" i="2" s="1"/>
  <c r="AA939" i="2"/>
  <c r="L939" i="2" s="1"/>
  <c r="AB939" i="2"/>
  <c r="AC939" i="2"/>
  <c r="AD939" i="2"/>
  <c r="AJ939" i="2"/>
  <c r="AK939" i="2"/>
  <c r="Q940" i="2"/>
  <c r="R940" i="2" s="1"/>
  <c r="M940" i="2" s="1"/>
  <c r="AA940" i="2"/>
  <c r="L940" i="2" s="1"/>
  <c r="AB940" i="2"/>
  <c r="AC940" i="2"/>
  <c r="AD940" i="2" s="1"/>
  <c r="AJ940" i="2"/>
  <c r="AK940" i="2"/>
  <c r="Q941" i="2"/>
  <c r="R941" i="2" s="1"/>
  <c r="Y941" i="2" s="1"/>
  <c r="AA941" i="2"/>
  <c r="L941" i="2" s="1"/>
  <c r="AB941" i="2"/>
  <c r="AC941" i="2"/>
  <c r="AD941" i="2" s="1"/>
  <c r="AJ941" i="2"/>
  <c r="AK941" i="2"/>
  <c r="Q942" i="2"/>
  <c r="R942" i="2" s="1"/>
  <c r="AA942" i="2"/>
  <c r="L942" i="2" s="1"/>
  <c r="AB942" i="2"/>
  <c r="AC942" i="2"/>
  <c r="AD942" i="2" s="1"/>
  <c r="AJ942" i="2"/>
  <c r="AK942" i="2"/>
  <c r="Q943" i="2"/>
  <c r="R943" i="2" s="1"/>
  <c r="M943" i="2" s="1"/>
  <c r="AA943" i="2"/>
  <c r="L943" i="2" s="1"/>
  <c r="AB943" i="2"/>
  <c r="AC943" i="2"/>
  <c r="AD943" i="2" s="1"/>
  <c r="AJ943" i="2"/>
  <c r="AL943" i="2" s="1"/>
  <c r="AK943" i="2"/>
  <c r="Q944" i="2"/>
  <c r="R944" i="2" s="1"/>
  <c r="AA944" i="2"/>
  <c r="L944" i="2" s="1"/>
  <c r="AB944" i="2"/>
  <c r="AC944" i="2"/>
  <c r="AD944" i="2" s="1"/>
  <c r="AJ944" i="2"/>
  <c r="AK944" i="2"/>
  <c r="Q945" i="2"/>
  <c r="R945" i="2" s="1"/>
  <c r="M945" i="2" s="1"/>
  <c r="AA945" i="2"/>
  <c r="L945" i="2" s="1"/>
  <c r="AB945" i="2"/>
  <c r="AC945" i="2"/>
  <c r="AD945" i="2" s="1"/>
  <c r="AJ945" i="2"/>
  <c r="AK945" i="2"/>
  <c r="Q946" i="2"/>
  <c r="R946" i="2" s="1"/>
  <c r="Y946" i="2" s="1"/>
  <c r="V946" i="2" s="1"/>
  <c r="AA946" i="2"/>
  <c r="L946" i="2" s="1"/>
  <c r="AB946" i="2"/>
  <c r="AC946" i="2"/>
  <c r="AD946" i="2" s="1"/>
  <c r="AJ946" i="2"/>
  <c r="AK946" i="2"/>
  <c r="Q947" i="2"/>
  <c r="R947" i="2" s="1"/>
  <c r="M947" i="2" s="1"/>
  <c r="AA947" i="2"/>
  <c r="L947" i="2" s="1"/>
  <c r="AB947" i="2"/>
  <c r="AC947" i="2"/>
  <c r="AD947" i="2" s="1"/>
  <c r="AJ947" i="2"/>
  <c r="AK947" i="2"/>
  <c r="Q948" i="2"/>
  <c r="R948" i="2" s="1"/>
  <c r="M948" i="2" s="1"/>
  <c r="AA948" i="2"/>
  <c r="L948" i="2" s="1"/>
  <c r="AB948" i="2"/>
  <c r="AC948" i="2"/>
  <c r="AD948" i="2" s="1"/>
  <c r="AJ948" i="2"/>
  <c r="AK948" i="2"/>
  <c r="Q949" i="2"/>
  <c r="R949" i="2" s="1"/>
  <c r="AA949" i="2"/>
  <c r="L949" i="2" s="1"/>
  <c r="AB949" i="2"/>
  <c r="AC949" i="2"/>
  <c r="AD949" i="2" s="1"/>
  <c r="AJ949" i="2"/>
  <c r="AK949" i="2"/>
  <c r="AL949" i="2" s="1"/>
  <c r="Q950" i="2"/>
  <c r="R950" i="2" s="1"/>
  <c r="M950" i="2" s="1"/>
  <c r="AA950" i="2"/>
  <c r="L950" i="2" s="1"/>
  <c r="AB950" i="2"/>
  <c r="AC950" i="2"/>
  <c r="AD950" i="2" s="1"/>
  <c r="AJ950" i="2"/>
  <c r="AK950" i="2"/>
  <c r="Q951" i="2"/>
  <c r="R951" i="2" s="1"/>
  <c r="Y951" i="2" s="1"/>
  <c r="AA951" i="2"/>
  <c r="L951" i="2" s="1"/>
  <c r="AB951" i="2"/>
  <c r="AC951" i="2"/>
  <c r="AD951" i="2"/>
  <c r="AJ951" i="2"/>
  <c r="AK951" i="2"/>
  <c r="Q952" i="2"/>
  <c r="R952" i="2" s="1"/>
  <c r="AA952" i="2"/>
  <c r="L952" i="2" s="1"/>
  <c r="AB952" i="2"/>
  <c r="AC952" i="2"/>
  <c r="AD952" i="2" s="1"/>
  <c r="AJ952" i="2"/>
  <c r="AL952" i="2" s="1"/>
  <c r="AK952" i="2"/>
  <c r="Q953" i="2"/>
  <c r="R953" i="2" s="1"/>
  <c r="M953" i="2" s="1"/>
  <c r="AA953" i="2"/>
  <c r="L953" i="2" s="1"/>
  <c r="AB953" i="2"/>
  <c r="AC953" i="2"/>
  <c r="AD953" i="2" s="1"/>
  <c r="AJ953" i="2"/>
  <c r="AK953" i="2"/>
  <c r="Q954" i="2"/>
  <c r="R954" i="2" s="1"/>
  <c r="M954" i="2" s="1"/>
  <c r="AA954" i="2"/>
  <c r="L954" i="2" s="1"/>
  <c r="AB954" i="2"/>
  <c r="AC954" i="2"/>
  <c r="AD954" i="2" s="1"/>
  <c r="AJ954" i="2"/>
  <c r="AK954" i="2"/>
  <c r="Q955" i="2"/>
  <c r="R955" i="2" s="1"/>
  <c r="M955" i="2" s="1"/>
  <c r="AA955" i="2"/>
  <c r="L955" i="2" s="1"/>
  <c r="AB955" i="2"/>
  <c r="AC955" i="2"/>
  <c r="AD955" i="2" s="1"/>
  <c r="AJ955" i="2"/>
  <c r="AK955" i="2"/>
  <c r="Q956" i="2"/>
  <c r="R956" i="2" s="1"/>
  <c r="AA956" i="2"/>
  <c r="L956" i="2" s="1"/>
  <c r="AB956" i="2"/>
  <c r="AC956" i="2"/>
  <c r="AD956" i="2" s="1"/>
  <c r="AJ956" i="2"/>
  <c r="AK956" i="2"/>
  <c r="Q957" i="2"/>
  <c r="R957" i="2" s="1"/>
  <c r="AA957" i="2"/>
  <c r="L957" i="2" s="1"/>
  <c r="AB957" i="2"/>
  <c r="AC957" i="2"/>
  <c r="AD957" i="2" s="1"/>
  <c r="AJ957" i="2"/>
  <c r="AL957" i="2" s="1"/>
  <c r="AK957" i="2"/>
  <c r="Q958" i="2"/>
  <c r="R958" i="2" s="1"/>
  <c r="M958" i="2" s="1"/>
  <c r="AA958" i="2"/>
  <c r="L958" i="2" s="1"/>
  <c r="AB958" i="2"/>
  <c r="AC958" i="2"/>
  <c r="AD958" i="2" s="1"/>
  <c r="AJ958" i="2"/>
  <c r="AL958" i="2" s="1"/>
  <c r="AK958" i="2"/>
  <c r="Q959" i="2"/>
  <c r="R959" i="2" s="1"/>
  <c r="AA959" i="2"/>
  <c r="L959" i="2" s="1"/>
  <c r="AB959" i="2"/>
  <c r="AC959" i="2"/>
  <c r="AD959" i="2" s="1"/>
  <c r="AJ959" i="2"/>
  <c r="AK959" i="2"/>
  <c r="Q960" i="2"/>
  <c r="R960" i="2" s="1"/>
  <c r="AA960" i="2"/>
  <c r="L960" i="2" s="1"/>
  <c r="AB960" i="2"/>
  <c r="AC960" i="2"/>
  <c r="AD960" i="2" s="1"/>
  <c r="AJ960" i="2"/>
  <c r="AK960" i="2"/>
  <c r="Q961" i="2"/>
  <c r="R961" i="2" s="1"/>
  <c r="Y961" i="2" s="1"/>
  <c r="X961" i="2" s="1"/>
  <c r="T961" i="2" s="1"/>
  <c r="AE961" i="2" s="1"/>
  <c r="AA961" i="2"/>
  <c r="L961" i="2" s="1"/>
  <c r="AB961" i="2"/>
  <c r="AC961" i="2"/>
  <c r="AD961" i="2" s="1"/>
  <c r="AJ961" i="2"/>
  <c r="AK961" i="2"/>
  <c r="Q962" i="2"/>
  <c r="R962" i="2" s="1"/>
  <c r="AA962" i="2"/>
  <c r="L962" i="2" s="1"/>
  <c r="AB962" i="2"/>
  <c r="AC962" i="2"/>
  <c r="AD962" i="2" s="1"/>
  <c r="AJ962" i="2"/>
  <c r="AL962" i="2" s="1"/>
  <c r="AK962" i="2"/>
  <c r="Q963" i="2"/>
  <c r="R963" i="2" s="1"/>
  <c r="Y963" i="2" s="1"/>
  <c r="AA963" i="2"/>
  <c r="L963" i="2" s="1"/>
  <c r="AB963" i="2"/>
  <c r="AC963" i="2"/>
  <c r="AD963" i="2" s="1"/>
  <c r="AJ963" i="2"/>
  <c r="AK963" i="2"/>
  <c r="Q964" i="2"/>
  <c r="R964" i="2" s="1"/>
  <c r="M964" i="2" s="1"/>
  <c r="AA964" i="2"/>
  <c r="L964" i="2" s="1"/>
  <c r="AB964" i="2"/>
  <c r="AC964" i="2"/>
  <c r="AD964" i="2" s="1"/>
  <c r="AJ964" i="2"/>
  <c r="AK964" i="2"/>
  <c r="Q965" i="2"/>
  <c r="R965" i="2" s="1"/>
  <c r="M965" i="2" s="1"/>
  <c r="AA965" i="2"/>
  <c r="L965" i="2" s="1"/>
  <c r="AB965" i="2"/>
  <c r="AC965" i="2"/>
  <c r="AD965" i="2" s="1"/>
  <c r="AJ965" i="2"/>
  <c r="AK965" i="2"/>
  <c r="AL965" i="2" s="1"/>
  <c r="Q966" i="2"/>
  <c r="R966" i="2" s="1"/>
  <c r="AA966" i="2"/>
  <c r="L966" i="2" s="1"/>
  <c r="AB966" i="2"/>
  <c r="AC966" i="2"/>
  <c r="AD966" i="2" s="1"/>
  <c r="AJ966" i="2"/>
  <c r="AK966" i="2"/>
  <c r="Q967" i="2"/>
  <c r="R967" i="2" s="1"/>
  <c r="AA967" i="2"/>
  <c r="L967" i="2" s="1"/>
  <c r="AB967" i="2"/>
  <c r="AC967" i="2"/>
  <c r="AD967" i="2" s="1"/>
  <c r="AJ967" i="2"/>
  <c r="AL967" i="2" s="1"/>
  <c r="AK967" i="2"/>
  <c r="Q968" i="2"/>
  <c r="R968" i="2" s="1"/>
  <c r="Y968" i="2" s="1"/>
  <c r="AA968" i="2"/>
  <c r="L968" i="2" s="1"/>
  <c r="AB968" i="2"/>
  <c r="AC968" i="2"/>
  <c r="AD968" i="2" s="1"/>
  <c r="AJ968" i="2"/>
  <c r="AK968" i="2"/>
  <c r="Q969" i="2"/>
  <c r="R969" i="2" s="1"/>
  <c r="M969" i="2" s="1"/>
  <c r="AA969" i="2"/>
  <c r="L969" i="2" s="1"/>
  <c r="AB969" i="2"/>
  <c r="AC969" i="2"/>
  <c r="AD969" i="2" s="1"/>
  <c r="AJ969" i="2"/>
  <c r="AK969" i="2"/>
  <c r="Q970" i="2"/>
  <c r="R970" i="2" s="1"/>
  <c r="M970" i="2" s="1"/>
  <c r="AA970" i="2"/>
  <c r="L970" i="2" s="1"/>
  <c r="AB970" i="2"/>
  <c r="AC970" i="2"/>
  <c r="AD970" i="2" s="1"/>
  <c r="AJ970" i="2"/>
  <c r="AK970" i="2"/>
  <c r="AL970" i="2" s="1"/>
  <c r="Q971" i="2"/>
  <c r="R971" i="2" s="1"/>
  <c r="Y971" i="2" s="1"/>
  <c r="V971" i="2" s="1"/>
  <c r="AA971" i="2"/>
  <c r="L971" i="2" s="1"/>
  <c r="AB971" i="2"/>
  <c r="AC971" i="2"/>
  <c r="AD971" i="2" s="1"/>
  <c r="AJ971" i="2"/>
  <c r="AK971" i="2"/>
  <c r="Q972" i="2"/>
  <c r="R972" i="2" s="1"/>
  <c r="AA972" i="2"/>
  <c r="L972" i="2" s="1"/>
  <c r="AB972" i="2"/>
  <c r="AC972" i="2"/>
  <c r="AD972" i="2" s="1"/>
  <c r="AJ972" i="2"/>
  <c r="AK972" i="2"/>
  <c r="Q973" i="2"/>
  <c r="R973" i="2" s="1"/>
  <c r="M973" i="2" s="1"/>
  <c r="AA973" i="2"/>
  <c r="L973" i="2" s="1"/>
  <c r="AB973" i="2"/>
  <c r="AC973" i="2"/>
  <c r="AD973" i="2" s="1"/>
  <c r="AJ973" i="2"/>
  <c r="AK973" i="2"/>
  <c r="AL973" i="2" s="1"/>
  <c r="Q974" i="2"/>
  <c r="R974" i="2" s="1"/>
  <c r="M974" i="2" s="1"/>
  <c r="AA974" i="2"/>
  <c r="L974" i="2" s="1"/>
  <c r="AB974" i="2"/>
  <c r="AC974" i="2"/>
  <c r="AD974" i="2" s="1"/>
  <c r="AJ974" i="2"/>
  <c r="AK974" i="2"/>
  <c r="Q975" i="2"/>
  <c r="R975" i="2" s="1"/>
  <c r="M975" i="2" s="1"/>
  <c r="AA975" i="2"/>
  <c r="L975" i="2" s="1"/>
  <c r="AB975" i="2"/>
  <c r="AC975" i="2"/>
  <c r="AD975" i="2" s="1"/>
  <c r="AJ975" i="2"/>
  <c r="AL975" i="2" s="1"/>
  <c r="AK975" i="2"/>
  <c r="Q976" i="2"/>
  <c r="R976" i="2" s="1"/>
  <c r="Y976" i="2" s="1"/>
  <c r="V976" i="2" s="1"/>
  <c r="AA976" i="2"/>
  <c r="L976" i="2" s="1"/>
  <c r="AB976" i="2"/>
  <c r="AC976" i="2"/>
  <c r="AD976" i="2" s="1"/>
  <c r="AJ976" i="2"/>
  <c r="AK976" i="2"/>
  <c r="Q977" i="2"/>
  <c r="R977" i="2" s="1"/>
  <c r="AA977" i="2"/>
  <c r="L977" i="2" s="1"/>
  <c r="AB977" i="2"/>
  <c r="AC977" i="2"/>
  <c r="AD977" i="2" s="1"/>
  <c r="AJ977" i="2"/>
  <c r="AK977" i="2"/>
  <c r="AL977" i="2" s="1"/>
  <c r="Q978" i="2"/>
  <c r="R978" i="2" s="1"/>
  <c r="M978" i="2" s="1"/>
  <c r="AA978" i="2"/>
  <c r="L978" i="2" s="1"/>
  <c r="AB978" i="2"/>
  <c r="AC978" i="2"/>
  <c r="AD978" i="2" s="1"/>
  <c r="AJ978" i="2"/>
  <c r="AK978" i="2"/>
  <c r="Q979" i="2"/>
  <c r="R979" i="2" s="1"/>
  <c r="AA979" i="2"/>
  <c r="L979" i="2" s="1"/>
  <c r="AB979" i="2"/>
  <c r="AC979" i="2"/>
  <c r="AD979" i="2" s="1"/>
  <c r="AJ979" i="2"/>
  <c r="AK979" i="2"/>
  <c r="AL979" i="2" s="1"/>
  <c r="Q980" i="2"/>
  <c r="R980" i="2" s="1"/>
  <c r="AA980" i="2"/>
  <c r="L980" i="2" s="1"/>
  <c r="AB980" i="2"/>
  <c r="AC980" i="2"/>
  <c r="AD980" i="2" s="1"/>
  <c r="AJ980" i="2"/>
  <c r="AK980" i="2"/>
  <c r="Q981" i="2"/>
  <c r="R981" i="2" s="1"/>
  <c r="M981" i="2" s="1"/>
  <c r="AA981" i="2"/>
  <c r="L981" i="2" s="1"/>
  <c r="AB981" i="2"/>
  <c r="AC981" i="2"/>
  <c r="AD981" i="2" s="1"/>
  <c r="AJ981" i="2"/>
  <c r="AK981" i="2"/>
  <c r="Q982" i="2"/>
  <c r="R982" i="2" s="1"/>
  <c r="Y982" i="2" s="1"/>
  <c r="U982" i="2" s="1"/>
  <c r="AA982" i="2"/>
  <c r="L982" i="2" s="1"/>
  <c r="AB982" i="2"/>
  <c r="AC982" i="2"/>
  <c r="AD982" i="2" s="1"/>
  <c r="AJ982" i="2"/>
  <c r="AK982" i="2"/>
  <c r="Q983" i="2"/>
  <c r="R983" i="2" s="1"/>
  <c r="Y983" i="2" s="1"/>
  <c r="V983" i="2" s="1"/>
  <c r="AA983" i="2"/>
  <c r="L983" i="2" s="1"/>
  <c r="AB983" i="2"/>
  <c r="AC983" i="2"/>
  <c r="AD983" i="2" s="1"/>
  <c r="AJ983" i="2"/>
  <c r="AK983" i="2"/>
  <c r="AL983" i="2" s="1"/>
  <c r="Q984" i="2"/>
  <c r="R984" i="2" s="1"/>
  <c r="Y984" i="2" s="1"/>
  <c r="AA984" i="2"/>
  <c r="L984" i="2" s="1"/>
  <c r="AB984" i="2"/>
  <c r="AC984" i="2"/>
  <c r="AD984" i="2" s="1"/>
  <c r="AJ984" i="2"/>
  <c r="AK984" i="2"/>
  <c r="Q985" i="2"/>
  <c r="R985" i="2" s="1"/>
  <c r="AA985" i="2"/>
  <c r="L985" i="2" s="1"/>
  <c r="AB985" i="2"/>
  <c r="AC985" i="2"/>
  <c r="AD985" i="2" s="1"/>
  <c r="AJ985" i="2"/>
  <c r="AK985" i="2"/>
  <c r="Q986" i="2"/>
  <c r="R986" i="2" s="1"/>
  <c r="Y986" i="2" s="1"/>
  <c r="X986" i="2" s="1"/>
  <c r="T986" i="2" s="1"/>
  <c r="AE986" i="2" s="1"/>
  <c r="AA986" i="2"/>
  <c r="L986" i="2" s="1"/>
  <c r="AB986" i="2"/>
  <c r="AC986" i="2"/>
  <c r="AD986" i="2" s="1"/>
  <c r="AJ986" i="2"/>
  <c r="AK986" i="2"/>
  <c r="Q987" i="2"/>
  <c r="R987" i="2" s="1"/>
  <c r="AA987" i="2"/>
  <c r="L987" i="2" s="1"/>
  <c r="AB987" i="2"/>
  <c r="AC987" i="2"/>
  <c r="AD987" i="2" s="1"/>
  <c r="AJ987" i="2"/>
  <c r="AK987" i="2"/>
  <c r="Q988" i="2"/>
  <c r="R988" i="2" s="1"/>
  <c r="Y988" i="2" s="1"/>
  <c r="AA988" i="2"/>
  <c r="L988" i="2" s="1"/>
  <c r="AB988" i="2"/>
  <c r="AC988" i="2"/>
  <c r="AD988" i="2" s="1"/>
  <c r="AJ988" i="2"/>
  <c r="AK988" i="2"/>
  <c r="Q989" i="2"/>
  <c r="R989" i="2" s="1"/>
  <c r="M989" i="2" s="1"/>
  <c r="AA989" i="2"/>
  <c r="L989" i="2" s="1"/>
  <c r="AB989" i="2"/>
  <c r="AC989" i="2"/>
  <c r="AD989" i="2" s="1"/>
  <c r="AJ989" i="2"/>
  <c r="AK989" i="2"/>
  <c r="Q990" i="2"/>
  <c r="R990" i="2" s="1"/>
  <c r="AA990" i="2"/>
  <c r="L990" i="2" s="1"/>
  <c r="AB990" i="2"/>
  <c r="AC990" i="2"/>
  <c r="AD990" i="2" s="1"/>
  <c r="AJ990" i="2"/>
  <c r="AL990" i="2" s="1"/>
  <c r="AK990" i="2"/>
  <c r="Q991" i="2"/>
  <c r="R991" i="2" s="1"/>
  <c r="M991" i="2" s="1"/>
  <c r="AA991" i="2"/>
  <c r="L991" i="2" s="1"/>
  <c r="AB991" i="2"/>
  <c r="AC991" i="2"/>
  <c r="AD991" i="2" s="1"/>
  <c r="AJ991" i="2"/>
  <c r="AK991" i="2"/>
  <c r="Q992" i="2"/>
  <c r="R992" i="2" s="1"/>
  <c r="AA992" i="2"/>
  <c r="L992" i="2" s="1"/>
  <c r="AB992" i="2"/>
  <c r="AC992" i="2"/>
  <c r="AD992" i="2" s="1"/>
  <c r="AJ992" i="2"/>
  <c r="AK992" i="2"/>
  <c r="Q993" i="2"/>
  <c r="R993" i="2" s="1"/>
  <c r="M993" i="2" s="1"/>
  <c r="AA993" i="2"/>
  <c r="L993" i="2" s="1"/>
  <c r="AB993" i="2"/>
  <c r="AC993" i="2"/>
  <c r="AD993" i="2" s="1"/>
  <c r="AJ993" i="2"/>
  <c r="AK993" i="2"/>
  <c r="AL993" i="2" s="1"/>
  <c r="Q994" i="2"/>
  <c r="R994" i="2" s="1"/>
  <c r="M994" i="2" s="1"/>
  <c r="AA994" i="2"/>
  <c r="L994" i="2" s="1"/>
  <c r="AB994" i="2"/>
  <c r="AC994" i="2"/>
  <c r="AD994" i="2" s="1"/>
  <c r="AJ994" i="2"/>
  <c r="AL994" i="2" s="1"/>
  <c r="AK994" i="2"/>
  <c r="Q995" i="2"/>
  <c r="R995" i="2" s="1"/>
  <c r="AA995" i="2"/>
  <c r="L995" i="2" s="1"/>
  <c r="AB995" i="2"/>
  <c r="AC995" i="2"/>
  <c r="AD995" i="2" s="1"/>
  <c r="AJ995" i="2"/>
  <c r="AL995" i="2" s="1"/>
  <c r="AK995" i="2"/>
  <c r="Q996" i="2"/>
  <c r="R996" i="2" s="1"/>
  <c r="AA996" i="2"/>
  <c r="L996" i="2" s="1"/>
  <c r="AB996" i="2"/>
  <c r="AC996" i="2"/>
  <c r="AD996" i="2" s="1"/>
  <c r="AJ996" i="2"/>
  <c r="AK996" i="2"/>
  <c r="Q997" i="2"/>
  <c r="R997" i="2" s="1"/>
  <c r="M997" i="2" s="1"/>
  <c r="AA997" i="2"/>
  <c r="L997" i="2" s="1"/>
  <c r="AB997" i="2"/>
  <c r="AC997" i="2"/>
  <c r="AD997" i="2" s="1"/>
  <c r="AJ997" i="2"/>
  <c r="AL997" i="2" s="1"/>
  <c r="AK997" i="2"/>
  <c r="Q998" i="2"/>
  <c r="R998" i="2" s="1"/>
  <c r="M998" i="2" s="1"/>
  <c r="AA998" i="2"/>
  <c r="L998" i="2" s="1"/>
  <c r="AB998" i="2"/>
  <c r="AC998" i="2"/>
  <c r="AD998" i="2" s="1"/>
  <c r="AJ998" i="2"/>
  <c r="AL998" i="2" s="1"/>
  <c r="AK998" i="2"/>
  <c r="Q999" i="2"/>
  <c r="R999" i="2" s="1"/>
  <c r="Y999" i="2" s="1"/>
  <c r="AA999" i="2"/>
  <c r="L999" i="2" s="1"/>
  <c r="AB999" i="2"/>
  <c r="AC999" i="2"/>
  <c r="AD999" i="2" s="1"/>
  <c r="AJ999" i="2"/>
  <c r="AK999" i="2"/>
  <c r="Q1000" i="2"/>
  <c r="R1000" i="2" s="1"/>
  <c r="AA1000" i="2"/>
  <c r="L1000" i="2" s="1"/>
  <c r="AB1000" i="2"/>
  <c r="AC1000" i="2"/>
  <c r="AD1000" i="2" s="1"/>
  <c r="AJ1000" i="2"/>
  <c r="AK1000" i="2"/>
  <c r="AL1000" i="2" s="1"/>
  <c r="Q1001" i="2"/>
  <c r="R1001" i="2" s="1"/>
  <c r="AA1001" i="2"/>
  <c r="L1001" i="2" s="1"/>
  <c r="AB1001" i="2"/>
  <c r="AC1001" i="2"/>
  <c r="AD1001" i="2" s="1"/>
  <c r="AJ1001" i="2"/>
  <c r="AK1001" i="2"/>
  <c r="Q1002" i="2"/>
  <c r="R1002" i="2" s="1"/>
  <c r="Y1002" i="2" s="1"/>
  <c r="U1002" i="2" s="1"/>
  <c r="AA1002" i="2"/>
  <c r="L1002" i="2" s="1"/>
  <c r="AB1002" i="2"/>
  <c r="AC1002" i="2"/>
  <c r="AD1002" i="2" s="1"/>
  <c r="AJ1002" i="2"/>
  <c r="AK1002" i="2"/>
  <c r="Q1003" i="2"/>
  <c r="R1003" i="2" s="1"/>
  <c r="AA1003" i="2"/>
  <c r="L1003" i="2" s="1"/>
  <c r="AB1003" i="2"/>
  <c r="AC1003" i="2"/>
  <c r="AD1003" i="2" s="1"/>
  <c r="AJ1003" i="2"/>
  <c r="AK1003" i="2"/>
  <c r="Q1004" i="2"/>
  <c r="R1004" i="2" s="1"/>
  <c r="Y1004" i="2" s="1"/>
  <c r="S1004" i="2" s="1"/>
  <c r="AA1004" i="2"/>
  <c r="L1004" i="2" s="1"/>
  <c r="AB1004" i="2"/>
  <c r="AC1004" i="2"/>
  <c r="AD1004" i="2" s="1"/>
  <c r="AJ1004" i="2"/>
  <c r="AK1004" i="2"/>
  <c r="Q1005" i="2"/>
  <c r="R1005" i="2" s="1"/>
  <c r="M1005" i="2" s="1"/>
  <c r="AA1005" i="2"/>
  <c r="L1005" i="2" s="1"/>
  <c r="AB1005" i="2"/>
  <c r="AC1005" i="2"/>
  <c r="AD1005" i="2" s="1"/>
  <c r="AJ1005" i="2"/>
  <c r="AK1005" i="2"/>
  <c r="Q1006" i="2"/>
  <c r="R1006" i="2" s="1"/>
  <c r="AA1006" i="2"/>
  <c r="L1006" i="2" s="1"/>
  <c r="AB1006" i="2"/>
  <c r="AC1006" i="2"/>
  <c r="AD1006" i="2" s="1"/>
  <c r="AJ1006" i="2"/>
  <c r="AK1006" i="2"/>
  <c r="Q1007" i="2"/>
  <c r="R1007" i="2" s="1"/>
  <c r="Y1007" i="2" s="1"/>
  <c r="U1007" i="2" s="1"/>
  <c r="AA1007" i="2"/>
  <c r="L1007" i="2" s="1"/>
  <c r="AB1007" i="2"/>
  <c r="AC1007" i="2"/>
  <c r="AD1007" i="2"/>
  <c r="AJ1007" i="2"/>
  <c r="AK1007" i="2"/>
  <c r="Q1008" i="2"/>
  <c r="R1008" i="2" s="1"/>
  <c r="AA1008" i="2"/>
  <c r="L1008" i="2" s="1"/>
  <c r="AB1008" i="2"/>
  <c r="AC1008" i="2"/>
  <c r="AD1008" i="2" s="1"/>
  <c r="AJ1008" i="2"/>
  <c r="AK1008" i="2"/>
  <c r="Q1009" i="2"/>
  <c r="R1009" i="2" s="1"/>
  <c r="Y1009" i="2" s="1"/>
  <c r="AA1009" i="2"/>
  <c r="L1009" i="2" s="1"/>
  <c r="AB1009" i="2"/>
  <c r="AC1009" i="2"/>
  <c r="AD1009" i="2" s="1"/>
  <c r="AJ1009" i="2"/>
  <c r="AK1009" i="2"/>
  <c r="Q1010" i="2"/>
  <c r="R1010" i="2" s="1"/>
  <c r="AA1010" i="2"/>
  <c r="L1010" i="2" s="1"/>
  <c r="AB1010" i="2"/>
  <c r="AC1010" i="2"/>
  <c r="AD1010" i="2" s="1"/>
  <c r="AJ1010" i="2"/>
  <c r="AK1010" i="2"/>
  <c r="AL1010" i="2" s="1"/>
  <c r="Q1011" i="2"/>
  <c r="R1011" i="2" s="1"/>
  <c r="Y1011" i="2" s="1"/>
  <c r="X1011" i="2" s="1"/>
  <c r="T1011" i="2" s="1"/>
  <c r="AE1011" i="2" s="1"/>
  <c r="AA1011" i="2"/>
  <c r="L1011" i="2" s="1"/>
  <c r="AB1011" i="2"/>
  <c r="AC1011" i="2"/>
  <c r="AD1011" i="2" s="1"/>
  <c r="AJ1011" i="2"/>
  <c r="AK1011" i="2"/>
  <c r="Q1012" i="2"/>
  <c r="R1012" i="2" s="1"/>
  <c r="M1012" i="2" s="1"/>
  <c r="AA1012" i="2"/>
  <c r="L1012" i="2" s="1"/>
  <c r="AB1012" i="2"/>
  <c r="AC1012" i="2"/>
  <c r="AD1012" i="2" s="1"/>
  <c r="AJ1012" i="2"/>
  <c r="AK1012" i="2"/>
  <c r="AL1012" i="2" s="1"/>
  <c r="Q1013" i="2"/>
  <c r="R1013" i="2" s="1"/>
  <c r="M1013" i="2" s="1"/>
  <c r="AA1013" i="2"/>
  <c r="L1013" i="2" s="1"/>
  <c r="AB1013" i="2"/>
  <c r="AC1013" i="2"/>
  <c r="AD1013" i="2" s="1"/>
  <c r="AJ1013" i="2"/>
  <c r="AK1013" i="2"/>
  <c r="Q1014" i="2"/>
  <c r="R1014" i="2" s="1"/>
  <c r="M1014" i="2" s="1"/>
  <c r="AA1014" i="2"/>
  <c r="L1014" i="2" s="1"/>
  <c r="AB1014" i="2"/>
  <c r="AC1014" i="2"/>
  <c r="AD1014" i="2" s="1"/>
  <c r="AJ1014" i="2"/>
  <c r="AL1014" i="2" s="1"/>
  <c r="AK1014" i="2"/>
  <c r="Q1015" i="2"/>
  <c r="R1015" i="2" s="1"/>
  <c r="AA1015" i="2"/>
  <c r="L1015" i="2" s="1"/>
  <c r="AB1015" i="2"/>
  <c r="AC1015" i="2"/>
  <c r="AD1015" i="2"/>
  <c r="AJ1015" i="2"/>
  <c r="AK1015" i="2"/>
  <c r="Q1016" i="2"/>
  <c r="R1016" i="2" s="1"/>
  <c r="Y1016" i="2" s="1"/>
  <c r="X1016" i="2" s="1"/>
  <c r="T1016" i="2" s="1"/>
  <c r="AE1016" i="2" s="1"/>
  <c r="AA1016" i="2"/>
  <c r="L1016" i="2" s="1"/>
  <c r="AB1016" i="2"/>
  <c r="AC1016" i="2"/>
  <c r="AD1016" i="2" s="1"/>
  <c r="AJ1016" i="2"/>
  <c r="AK1016" i="2"/>
  <c r="Q1017" i="2"/>
  <c r="R1017" i="2" s="1"/>
  <c r="M1017" i="2" s="1"/>
  <c r="AA1017" i="2"/>
  <c r="L1017" i="2" s="1"/>
  <c r="AB1017" i="2"/>
  <c r="AC1017" i="2"/>
  <c r="AD1017" i="2" s="1"/>
  <c r="AJ1017" i="2"/>
  <c r="AK1017" i="2"/>
  <c r="Q1018" i="2"/>
  <c r="R1018" i="2" s="1"/>
  <c r="AA1018" i="2"/>
  <c r="L1018" i="2" s="1"/>
  <c r="AB1018" i="2"/>
  <c r="AC1018" i="2"/>
  <c r="AD1018" i="2" s="1"/>
  <c r="AJ1018" i="2"/>
  <c r="AK1018" i="2"/>
  <c r="Q1019" i="2"/>
  <c r="R1019" i="2" s="1"/>
  <c r="AA1019" i="2"/>
  <c r="L1019" i="2" s="1"/>
  <c r="AB1019" i="2"/>
  <c r="AC1019" i="2"/>
  <c r="AD1019" i="2" s="1"/>
  <c r="AJ1019" i="2"/>
  <c r="AK1019" i="2"/>
  <c r="Q1020" i="2"/>
  <c r="R1020" i="2" s="1"/>
  <c r="AA1020" i="2"/>
  <c r="L1020" i="2" s="1"/>
  <c r="AB1020" i="2"/>
  <c r="AC1020" i="2"/>
  <c r="AD1020" i="2" s="1"/>
  <c r="AJ1020" i="2"/>
  <c r="AK1020" i="2"/>
  <c r="Q1021" i="2"/>
  <c r="R1021" i="2" s="1"/>
  <c r="AA1021" i="2"/>
  <c r="L1021" i="2" s="1"/>
  <c r="AB1021" i="2"/>
  <c r="AC1021" i="2"/>
  <c r="AD1021" i="2" s="1"/>
  <c r="AJ1021" i="2"/>
  <c r="AK1021" i="2"/>
  <c r="Q1022" i="2"/>
  <c r="R1022" i="2" s="1"/>
  <c r="AA1022" i="2"/>
  <c r="L1022" i="2" s="1"/>
  <c r="AB1022" i="2"/>
  <c r="AC1022" i="2"/>
  <c r="AD1022" i="2" s="1"/>
  <c r="AJ1022" i="2"/>
  <c r="AK1022" i="2"/>
  <c r="Q1023" i="2"/>
  <c r="R1023" i="2" s="1"/>
  <c r="AA1023" i="2"/>
  <c r="L1023" i="2" s="1"/>
  <c r="AB1023" i="2"/>
  <c r="AC1023" i="2"/>
  <c r="AD1023" i="2" s="1"/>
  <c r="AJ1023" i="2"/>
  <c r="AK1023" i="2"/>
  <c r="Q1024" i="2"/>
  <c r="R1024" i="2" s="1"/>
  <c r="AA1024" i="2"/>
  <c r="L1024" i="2" s="1"/>
  <c r="AB1024" i="2"/>
  <c r="AC1024" i="2"/>
  <c r="AD1024" i="2" s="1"/>
  <c r="AJ1024" i="2"/>
  <c r="AK1024" i="2"/>
  <c r="AL1024" i="2" s="1"/>
  <c r="Q1025" i="2"/>
  <c r="R1025" i="2" s="1"/>
  <c r="AA1025" i="2"/>
  <c r="L1025" i="2" s="1"/>
  <c r="AB1025" i="2"/>
  <c r="AC1025" i="2"/>
  <c r="AD1025" i="2" s="1"/>
  <c r="AJ1025" i="2"/>
  <c r="AK1025" i="2"/>
  <c r="Q1026" i="2"/>
  <c r="R1026" i="2" s="1"/>
  <c r="Y1026" i="2" s="1"/>
  <c r="AA1026" i="2"/>
  <c r="L1026" i="2" s="1"/>
  <c r="AB1026" i="2"/>
  <c r="AC1026" i="2"/>
  <c r="AD1026" i="2" s="1"/>
  <c r="AJ1026" i="2"/>
  <c r="AK1026" i="2"/>
  <c r="Q1027" i="2"/>
  <c r="R1027" i="2" s="1"/>
  <c r="AA1027" i="2"/>
  <c r="L1027" i="2" s="1"/>
  <c r="AB1027" i="2"/>
  <c r="AC1027" i="2"/>
  <c r="AD1027" i="2" s="1"/>
  <c r="AJ1027" i="2"/>
  <c r="AK1027" i="2"/>
  <c r="Q1028" i="2"/>
  <c r="R1028" i="2" s="1"/>
  <c r="M1028" i="2" s="1"/>
  <c r="AA1028" i="2"/>
  <c r="L1028" i="2" s="1"/>
  <c r="AB1028" i="2"/>
  <c r="AC1028" i="2"/>
  <c r="AD1028" i="2" s="1"/>
  <c r="AJ1028" i="2"/>
  <c r="AK1028" i="2"/>
  <c r="Q1029" i="2"/>
  <c r="R1029" i="2" s="1"/>
  <c r="M1029" i="2" s="1"/>
  <c r="AA1029" i="2"/>
  <c r="L1029" i="2" s="1"/>
  <c r="AB1029" i="2"/>
  <c r="AC1029" i="2"/>
  <c r="AD1029" i="2" s="1"/>
  <c r="AJ1029" i="2"/>
  <c r="AK1029" i="2"/>
  <c r="Q1030" i="2"/>
  <c r="R1030" i="2" s="1"/>
  <c r="M1030" i="2" s="1"/>
  <c r="AA1030" i="2"/>
  <c r="L1030" i="2" s="1"/>
  <c r="AB1030" i="2"/>
  <c r="AC1030" i="2"/>
  <c r="AD1030" i="2" s="1"/>
  <c r="AJ1030" i="2"/>
  <c r="AL1030" i="2" s="1"/>
  <c r="AK1030" i="2"/>
  <c r="Q1031" i="2"/>
  <c r="R1031" i="2" s="1"/>
  <c r="Y1031" i="2" s="1"/>
  <c r="AA1031" i="2"/>
  <c r="L1031" i="2" s="1"/>
  <c r="AB1031" i="2"/>
  <c r="AC1031" i="2"/>
  <c r="AD1031" i="2" s="1"/>
  <c r="AJ1031" i="2"/>
  <c r="AK1031" i="2"/>
  <c r="Q1032" i="2"/>
  <c r="R1032" i="2" s="1"/>
  <c r="Y1032" i="2" s="1"/>
  <c r="AA1032" i="2"/>
  <c r="L1032" i="2" s="1"/>
  <c r="AB1032" i="2"/>
  <c r="AC1032" i="2"/>
  <c r="AD1032" i="2" s="1"/>
  <c r="AJ1032" i="2"/>
  <c r="AK1032" i="2"/>
  <c r="Q1033" i="2"/>
  <c r="R1033" i="2" s="1"/>
  <c r="Y1033" i="2" s="1"/>
  <c r="X1033" i="2" s="1"/>
  <c r="T1033" i="2" s="1"/>
  <c r="AE1033" i="2" s="1"/>
  <c r="AA1033" i="2"/>
  <c r="L1033" i="2" s="1"/>
  <c r="AB1033" i="2"/>
  <c r="AC1033" i="2"/>
  <c r="AD1033" i="2" s="1"/>
  <c r="AJ1033" i="2"/>
  <c r="AK1033" i="2"/>
  <c r="Q1034" i="2"/>
  <c r="R1034" i="2" s="1"/>
  <c r="AA1034" i="2"/>
  <c r="L1034" i="2" s="1"/>
  <c r="AB1034" i="2"/>
  <c r="AC1034" i="2"/>
  <c r="AD1034" i="2" s="1"/>
  <c r="AJ1034" i="2"/>
  <c r="AK1034" i="2"/>
  <c r="Q1035" i="2"/>
  <c r="R1035" i="2" s="1"/>
  <c r="AA1035" i="2"/>
  <c r="L1035" i="2" s="1"/>
  <c r="AB1035" i="2"/>
  <c r="AC1035" i="2"/>
  <c r="AD1035" i="2" s="1"/>
  <c r="AJ1035" i="2"/>
  <c r="AL1035" i="2" s="1"/>
  <c r="AK1035" i="2"/>
  <c r="Q1036" i="2"/>
  <c r="R1036" i="2" s="1"/>
  <c r="Y1036" i="2" s="1"/>
  <c r="AA1036" i="2"/>
  <c r="L1036" i="2" s="1"/>
  <c r="AB1036" i="2"/>
  <c r="AC1036" i="2"/>
  <c r="AD1036" i="2" s="1"/>
  <c r="AJ1036" i="2"/>
  <c r="AK1036" i="2"/>
  <c r="Q1037" i="2"/>
  <c r="R1037" i="2" s="1"/>
  <c r="M1037" i="2" s="1"/>
  <c r="AA1037" i="2"/>
  <c r="L1037" i="2" s="1"/>
  <c r="AB1037" i="2"/>
  <c r="AC1037" i="2"/>
  <c r="AD1037" i="2" s="1"/>
  <c r="AJ1037" i="2"/>
  <c r="AK1037" i="2"/>
  <c r="AL1037" i="2" s="1"/>
  <c r="Q1038" i="2"/>
  <c r="R1038" i="2" s="1"/>
  <c r="Y1038" i="2" s="1"/>
  <c r="X1038" i="2" s="1"/>
  <c r="T1038" i="2" s="1"/>
  <c r="AE1038" i="2" s="1"/>
  <c r="AA1038" i="2"/>
  <c r="L1038" i="2" s="1"/>
  <c r="AB1038" i="2"/>
  <c r="AC1038" i="2"/>
  <c r="AD1038" i="2" s="1"/>
  <c r="AJ1038" i="2"/>
  <c r="AK1038" i="2"/>
  <c r="Q1039" i="2"/>
  <c r="R1039" i="2" s="1"/>
  <c r="M1039" i="2" s="1"/>
  <c r="AA1039" i="2"/>
  <c r="L1039" i="2" s="1"/>
  <c r="AB1039" i="2"/>
  <c r="AC1039" i="2"/>
  <c r="AD1039" i="2" s="1"/>
  <c r="AJ1039" i="2"/>
  <c r="AK1039" i="2"/>
  <c r="AL1039" i="2" s="1"/>
  <c r="Q1040" i="2"/>
  <c r="R1040" i="2" s="1"/>
  <c r="Y1040" i="2" s="1"/>
  <c r="AA1040" i="2"/>
  <c r="L1040" i="2" s="1"/>
  <c r="AB1040" i="2"/>
  <c r="AC1040" i="2"/>
  <c r="AD1040" i="2" s="1"/>
  <c r="AJ1040" i="2"/>
  <c r="AK1040" i="2"/>
  <c r="Q1041" i="2"/>
  <c r="R1041" i="2" s="1"/>
  <c r="Y1041" i="2" s="1"/>
  <c r="AA1041" i="2"/>
  <c r="L1041" i="2" s="1"/>
  <c r="AB1041" i="2"/>
  <c r="AC1041" i="2"/>
  <c r="AD1041" i="2" s="1"/>
  <c r="AJ1041" i="2"/>
  <c r="AK1041" i="2"/>
  <c r="Q1042" i="2"/>
  <c r="R1042" i="2" s="1"/>
  <c r="M1042" i="2" s="1"/>
  <c r="AA1042" i="2"/>
  <c r="L1042" i="2" s="1"/>
  <c r="AB1042" i="2"/>
  <c r="AC1042" i="2"/>
  <c r="AD1042" i="2" s="1"/>
  <c r="AJ1042" i="2"/>
  <c r="AK1042" i="2"/>
  <c r="Q1043" i="2"/>
  <c r="R1043" i="2" s="1"/>
  <c r="M1043" i="2" s="1"/>
  <c r="AA1043" i="2"/>
  <c r="L1043" i="2" s="1"/>
  <c r="AB1043" i="2"/>
  <c r="AC1043" i="2"/>
  <c r="AD1043" i="2" s="1"/>
  <c r="AJ1043" i="2"/>
  <c r="AK1043" i="2"/>
  <c r="Q1044" i="2"/>
  <c r="R1044" i="2" s="1"/>
  <c r="AA1044" i="2"/>
  <c r="L1044" i="2" s="1"/>
  <c r="AB1044" i="2"/>
  <c r="AC1044" i="2"/>
  <c r="AD1044" i="2" s="1"/>
  <c r="AJ1044" i="2"/>
  <c r="AK1044" i="2"/>
  <c r="Q1045" i="2"/>
  <c r="R1045" i="2" s="1"/>
  <c r="M1045" i="2" s="1"/>
  <c r="AA1045" i="2"/>
  <c r="L1045" i="2" s="1"/>
  <c r="AB1045" i="2"/>
  <c r="AC1045" i="2"/>
  <c r="AD1045" i="2" s="1"/>
  <c r="AJ1045" i="2"/>
  <c r="AK1045" i="2"/>
  <c r="Q1046" i="2"/>
  <c r="R1046" i="2" s="1"/>
  <c r="AA1046" i="2"/>
  <c r="L1046" i="2" s="1"/>
  <c r="AB1046" i="2"/>
  <c r="AC1046" i="2"/>
  <c r="AD1046" i="2" s="1"/>
  <c r="AJ1046" i="2"/>
  <c r="AK1046" i="2"/>
  <c r="Q1047" i="2"/>
  <c r="R1047" i="2" s="1"/>
  <c r="Y1047" i="2" s="1"/>
  <c r="U1047" i="2" s="1"/>
  <c r="AA1047" i="2"/>
  <c r="L1047" i="2" s="1"/>
  <c r="AB1047" i="2"/>
  <c r="AC1047" i="2"/>
  <c r="AD1047" i="2" s="1"/>
  <c r="AJ1047" i="2"/>
  <c r="AK1047" i="2"/>
  <c r="Q1048" i="2"/>
  <c r="R1048" i="2" s="1"/>
  <c r="M1048" i="2" s="1"/>
  <c r="AA1048" i="2"/>
  <c r="L1048" i="2" s="1"/>
  <c r="AB1048" i="2"/>
  <c r="AC1048" i="2"/>
  <c r="AD1048" i="2" s="1"/>
  <c r="AJ1048" i="2"/>
  <c r="AK1048" i="2"/>
  <c r="Q1049" i="2"/>
  <c r="R1049" i="2" s="1"/>
  <c r="M1049" i="2" s="1"/>
  <c r="AA1049" i="2"/>
  <c r="L1049" i="2" s="1"/>
  <c r="AB1049" i="2"/>
  <c r="AC1049" i="2"/>
  <c r="AD1049" i="2" s="1"/>
  <c r="AJ1049" i="2"/>
  <c r="AL1049" i="2" s="1"/>
  <c r="AK1049" i="2"/>
  <c r="Q1050" i="2"/>
  <c r="R1050" i="2" s="1"/>
  <c r="AA1050" i="2"/>
  <c r="L1050" i="2" s="1"/>
  <c r="AB1050" i="2"/>
  <c r="AC1050" i="2"/>
  <c r="AD1050" i="2" s="1"/>
  <c r="AJ1050" i="2"/>
  <c r="AK1050" i="2"/>
  <c r="AL1050" i="2" s="1"/>
  <c r="Q1051" i="2"/>
  <c r="R1051" i="2" s="1"/>
  <c r="Y1051" i="2" s="1"/>
  <c r="AA1051" i="2"/>
  <c r="L1051" i="2" s="1"/>
  <c r="AB1051" i="2"/>
  <c r="AC1051" i="2"/>
  <c r="AD1051" i="2" s="1"/>
  <c r="AJ1051" i="2"/>
  <c r="AK1051" i="2"/>
  <c r="Q1052" i="2"/>
  <c r="R1052" i="2" s="1"/>
  <c r="Y1052" i="2" s="1"/>
  <c r="V1052" i="2" s="1"/>
  <c r="AA1052" i="2"/>
  <c r="L1052" i="2" s="1"/>
  <c r="AB1052" i="2"/>
  <c r="AC1052" i="2"/>
  <c r="AD1052" i="2" s="1"/>
  <c r="AJ1052" i="2"/>
  <c r="AK1052" i="2"/>
  <c r="Q1053" i="2"/>
  <c r="R1053" i="2" s="1"/>
  <c r="AA1053" i="2"/>
  <c r="L1053" i="2" s="1"/>
  <c r="AB1053" i="2"/>
  <c r="AC1053" i="2"/>
  <c r="AD1053" i="2" s="1"/>
  <c r="AJ1053" i="2"/>
  <c r="AK1053" i="2"/>
  <c r="AL1053" i="2" s="1"/>
  <c r="Q1054" i="2"/>
  <c r="R1054" i="2" s="1"/>
  <c r="M1054" i="2" s="1"/>
  <c r="AA1054" i="2"/>
  <c r="L1054" i="2" s="1"/>
  <c r="AB1054" i="2"/>
  <c r="AC1054" i="2"/>
  <c r="AD1054" i="2" s="1"/>
  <c r="AJ1054" i="2"/>
  <c r="AK1054" i="2"/>
  <c r="Q1055" i="2"/>
  <c r="R1055" i="2" s="1"/>
  <c r="Y1055" i="2" s="1"/>
  <c r="AA1055" i="2"/>
  <c r="L1055" i="2" s="1"/>
  <c r="AB1055" i="2"/>
  <c r="AC1055" i="2"/>
  <c r="AD1055" i="2" s="1"/>
  <c r="AJ1055" i="2"/>
  <c r="AK1055" i="2"/>
  <c r="AL1055" i="2" s="1"/>
  <c r="Q1056" i="2"/>
  <c r="R1056" i="2" s="1"/>
  <c r="Y1056" i="2" s="1"/>
  <c r="AA1056" i="2"/>
  <c r="L1056" i="2" s="1"/>
  <c r="AB1056" i="2"/>
  <c r="AC1056" i="2"/>
  <c r="AD1056" i="2"/>
  <c r="AJ1056" i="2"/>
  <c r="AK1056" i="2"/>
  <c r="Q1057" i="2"/>
  <c r="R1057" i="2" s="1"/>
  <c r="Y1057" i="2" s="1"/>
  <c r="V1057" i="2" s="1"/>
  <c r="AA1057" i="2"/>
  <c r="L1057" i="2" s="1"/>
  <c r="AB1057" i="2"/>
  <c r="AC1057" i="2"/>
  <c r="AD1057" i="2"/>
  <c r="AJ1057" i="2"/>
  <c r="AK1057" i="2"/>
  <c r="Q1058" i="2"/>
  <c r="R1058" i="2" s="1"/>
  <c r="M1058" i="2" s="1"/>
  <c r="AA1058" i="2"/>
  <c r="L1058" i="2" s="1"/>
  <c r="AB1058" i="2"/>
  <c r="AC1058" i="2"/>
  <c r="AD1058" i="2" s="1"/>
  <c r="AJ1058" i="2"/>
  <c r="AK1058" i="2"/>
  <c r="Q1059" i="2"/>
  <c r="R1059" i="2" s="1"/>
  <c r="AA1059" i="2"/>
  <c r="L1059" i="2" s="1"/>
  <c r="AB1059" i="2"/>
  <c r="AC1059" i="2"/>
  <c r="AD1059" i="2" s="1"/>
  <c r="AJ1059" i="2"/>
  <c r="AK1059" i="2"/>
  <c r="Q1060" i="2"/>
  <c r="R1060" i="2" s="1"/>
  <c r="AA1060" i="2"/>
  <c r="L1060" i="2" s="1"/>
  <c r="AB1060" i="2"/>
  <c r="AC1060" i="2"/>
  <c r="AD1060" i="2" s="1"/>
  <c r="AJ1060" i="2"/>
  <c r="AK1060" i="2"/>
  <c r="Q1061" i="2"/>
  <c r="R1061" i="2" s="1"/>
  <c r="Y1061" i="2" s="1"/>
  <c r="X1061" i="2" s="1"/>
  <c r="T1061" i="2" s="1"/>
  <c r="AE1061" i="2" s="1"/>
  <c r="AA1061" i="2"/>
  <c r="L1061" i="2" s="1"/>
  <c r="AB1061" i="2"/>
  <c r="AC1061" i="2"/>
  <c r="AD1061" i="2" s="1"/>
  <c r="AJ1061" i="2"/>
  <c r="AK1061" i="2"/>
  <c r="Q1062" i="2"/>
  <c r="R1062" i="2" s="1"/>
  <c r="Y1062" i="2" s="1"/>
  <c r="AA1062" i="2"/>
  <c r="L1062" i="2" s="1"/>
  <c r="AB1062" i="2"/>
  <c r="AC1062" i="2"/>
  <c r="AD1062" i="2" s="1"/>
  <c r="AJ1062" i="2"/>
  <c r="AK1062" i="2"/>
  <c r="Q1063" i="2"/>
  <c r="R1063" i="2" s="1"/>
  <c r="AA1063" i="2"/>
  <c r="L1063" i="2" s="1"/>
  <c r="AB1063" i="2"/>
  <c r="AC1063" i="2"/>
  <c r="AD1063" i="2" s="1"/>
  <c r="AJ1063" i="2"/>
  <c r="AK1063" i="2"/>
  <c r="Q1064" i="2"/>
  <c r="R1064" i="2" s="1"/>
  <c r="AA1064" i="2"/>
  <c r="L1064" i="2" s="1"/>
  <c r="AB1064" i="2"/>
  <c r="AC1064" i="2"/>
  <c r="AD1064" i="2" s="1"/>
  <c r="AJ1064" i="2"/>
  <c r="AK1064" i="2"/>
  <c r="Q1065" i="2"/>
  <c r="R1065" i="2" s="1"/>
  <c r="M1065" i="2" s="1"/>
  <c r="AA1065" i="2"/>
  <c r="L1065" i="2" s="1"/>
  <c r="AB1065" i="2"/>
  <c r="AC1065" i="2"/>
  <c r="AD1065" i="2" s="1"/>
  <c r="AJ1065" i="2"/>
  <c r="AK1065" i="2"/>
  <c r="AL1065" i="2" s="1"/>
  <c r="Q1066" i="2"/>
  <c r="R1066" i="2" s="1"/>
  <c r="Y1066" i="2" s="1"/>
  <c r="AA1066" i="2"/>
  <c r="L1066" i="2" s="1"/>
  <c r="AB1066" i="2"/>
  <c r="AC1066" i="2"/>
  <c r="AD1066" i="2" s="1"/>
  <c r="AJ1066" i="2"/>
  <c r="AK1066" i="2"/>
  <c r="Q1067" i="2"/>
  <c r="R1067" i="2" s="1"/>
  <c r="M1067" i="2" s="1"/>
  <c r="AA1067" i="2"/>
  <c r="L1067" i="2" s="1"/>
  <c r="AB1067" i="2"/>
  <c r="AC1067" i="2"/>
  <c r="AD1067" i="2" s="1"/>
  <c r="AJ1067" i="2"/>
  <c r="AK1067" i="2"/>
  <c r="Q1068" i="2"/>
  <c r="R1068" i="2" s="1"/>
  <c r="M1068" i="2" s="1"/>
  <c r="AA1068" i="2"/>
  <c r="L1068" i="2" s="1"/>
  <c r="AB1068" i="2"/>
  <c r="AC1068" i="2"/>
  <c r="AD1068" i="2" s="1"/>
  <c r="AJ1068" i="2"/>
  <c r="AK1068" i="2"/>
  <c r="AL1068" i="2" s="1"/>
  <c r="Q1069" i="2"/>
  <c r="R1069" i="2" s="1"/>
  <c r="AA1069" i="2"/>
  <c r="L1069" i="2" s="1"/>
  <c r="AB1069" i="2"/>
  <c r="AC1069" i="2"/>
  <c r="AD1069" i="2" s="1"/>
  <c r="AJ1069" i="2"/>
  <c r="AK1069" i="2"/>
  <c r="AL1069" i="2" s="1"/>
  <c r="Q1070" i="2"/>
  <c r="R1070" i="2" s="1"/>
  <c r="M1070" i="2" s="1"/>
  <c r="AA1070" i="2"/>
  <c r="L1070" i="2" s="1"/>
  <c r="AB1070" i="2"/>
  <c r="AC1070" i="2"/>
  <c r="AD1070" i="2" s="1"/>
  <c r="AJ1070" i="2"/>
  <c r="AK1070" i="2"/>
  <c r="Q1071" i="2"/>
  <c r="R1071" i="2" s="1"/>
  <c r="Y1071" i="2" s="1"/>
  <c r="U1071" i="2" s="1"/>
  <c r="AA1071" i="2"/>
  <c r="L1071" i="2" s="1"/>
  <c r="AB1071" i="2"/>
  <c r="AC1071" i="2"/>
  <c r="AD1071" i="2" s="1"/>
  <c r="AJ1071" i="2"/>
  <c r="AK1071" i="2"/>
  <c r="Q1072" i="2"/>
  <c r="R1072" i="2" s="1"/>
  <c r="Y1072" i="2" s="1"/>
  <c r="W1072" i="2" s="1"/>
  <c r="AA1072" i="2"/>
  <c r="L1072" i="2" s="1"/>
  <c r="AB1072" i="2"/>
  <c r="AC1072" i="2"/>
  <c r="AD1072" i="2"/>
  <c r="AJ1072" i="2"/>
  <c r="AK1072" i="2"/>
  <c r="Q1073" i="2"/>
  <c r="R1073" i="2" s="1"/>
  <c r="M1073" i="2" s="1"/>
  <c r="AA1073" i="2"/>
  <c r="L1073" i="2" s="1"/>
  <c r="AB1073" i="2"/>
  <c r="AC1073" i="2"/>
  <c r="AD1073" i="2" s="1"/>
  <c r="AJ1073" i="2"/>
  <c r="AL1073" i="2" s="1"/>
  <c r="AK1073" i="2"/>
  <c r="Q1074" i="2"/>
  <c r="R1074" i="2" s="1"/>
  <c r="AA1074" i="2"/>
  <c r="L1074" i="2" s="1"/>
  <c r="AB1074" i="2"/>
  <c r="AC1074" i="2"/>
  <c r="AD1074" i="2" s="1"/>
  <c r="AJ1074" i="2"/>
  <c r="AK1074" i="2"/>
  <c r="Q1075" i="2"/>
  <c r="R1075" i="2" s="1"/>
  <c r="AA1075" i="2"/>
  <c r="L1075" i="2" s="1"/>
  <c r="AB1075" i="2"/>
  <c r="AC1075" i="2"/>
  <c r="AD1075" i="2" s="1"/>
  <c r="AJ1075" i="2"/>
  <c r="AK1075" i="2"/>
  <c r="Q1076" i="2"/>
  <c r="R1076" i="2" s="1"/>
  <c r="M1076" i="2" s="1"/>
  <c r="AA1076" i="2"/>
  <c r="L1076" i="2" s="1"/>
  <c r="AB1076" i="2"/>
  <c r="AC1076" i="2"/>
  <c r="AD1076" i="2" s="1"/>
  <c r="AJ1076" i="2"/>
  <c r="AK1076" i="2"/>
  <c r="Q1077" i="2"/>
  <c r="R1077" i="2" s="1"/>
  <c r="Y1077" i="2" s="1"/>
  <c r="V1077" i="2" s="1"/>
  <c r="AA1077" i="2"/>
  <c r="L1077" i="2" s="1"/>
  <c r="AB1077" i="2"/>
  <c r="AC1077" i="2"/>
  <c r="AD1077" i="2"/>
  <c r="AJ1077" i="2"/>
  <c r="AK1077" i="2"/>
  <c r="Q1078" i="2"/>
  <c r="R1078" i="2" s="1"/>
  <c r="M1078" i="2" s="1"/>
  <c r="AA1078" i="2"/>
  <c r="L1078" i="2" s="1"/>
  <c r="AB1078" i="2"/>
  <c r="AC1078" i="2"/>
  <c r="AD1078" i="2" s="1"/>
  <c r="AJ1078" i="2"/>
  <c r="AK1078" i="2"/>
  <c r="AL1078" i="2" s="1"/>
  <c r="Q1079" i="2"/>
  <c r="R1079" i="2" s="1"/>
  <c r="M1079" i="2" s="1"/>
  <c r="AA1079" i="2"/>
  <c r="L1079" i="2" s="1"/>
  <c r="AB1079" i="2"/>
  <c r="AC1079" i="2"/>
  <c r="AD1079" i="2" s="1"/>
  <c r="AJ1079" i="2"/>
  <c r="AK1079" i="2"/>
  <c r="Q1080" i="2"/>
  <c r="R1080" i="2" s="1"/>
  <c r="M1080" i="2" s="1"/>
  <c r="AA1080" i="2"/>
  <c r="L1080" i="2" s="1"/>
  <c r="AB1080" i="2"/>
  <c r="AC1080" i="2"/>
  <c r="AD1080" i="2" s="1"/>
  <c r="AJ1080" i="2"/>
  <c r="AK1080" i="2"/>
  <c r="Q1081" i="2"/>
  <c r="R1081" i="2" s="1"/>
  <c r="Y1081" i="2" s="1"/>
  <c r="AA1081" i="2"/>
  <c r="L1081" i="2" s="1"/>
  <c r="AB1081" i="2"/>
  <c r="AC1081" i="2"/>
  <c r="AD1081" i="2" s="1"/>
  <c r="AJ1081" i="2"/>
  <c r="AK1081" i="2"/>
  <c r="Q1082" i="2"/>
  <c r="R1082" i="2" s="1"/>
  <c r="M1082" i="2" s="1"/>
  <c r="AA1082" i="2"/>
  <c r="L1082" i="2" s="1"/>
  <c r="AB1082" i="2"/>
  <c r="AC1082" i="2"/>
  <c r="AD1082" i="2" s="1"/>
  <c r="AJ1082" i="2"/>
  <c r="AK1082" i="2"/>
  <c r="Q1083" i="2"/>
  <c r="R1083" i="2" s="1"/>
  <c r="M1083" i="2" s="1"/>
  <c r="AA1083" i="2"/>
  <c r="L1083" i="2" s="1"/>
  <c r="AB1083" i="2"/>
  <c r="AC1083" i="2"/>
  <c r="AD1083" i="2" s="1"/>
  <c r="AJ1083" i="2"/>
  <c r="AL1083" i="2" s="1"/>
  <c r="AK1083" i="2"/>
  <c r="Q1084" i="2"/>
  <c r="R1084" i="2" s="1"/>
  <c r="Y1084" i="2" s="1"/>
  <c r="AA1084" i="2"/>
  <c r="L1084" i="2" s="1"/>
  <c r="AB1084" i="2"/>
  <c r="AC1084" i="2"/>
  <c r="AD1084" i="2" s="1"/>
  <c r="AJ1084" i="2"/>
  <c r="AL1084" i="2" s="1"/>
  <c r="AK1084" i="2"/>
  <c r="Q1085" i="2"/>
  <c r="R1085" i="2" s="1"/>
  <c r="AA1085" i="2"/>
  <c r="L1085" i="2" s="1"/>
  <c r="AB1085" i="2"/>
  <c r="AC1085" i="2"/>
  <c r="AD1085" i="2"/>
  <c r="AJ1085" i="2"/>
  <c r="AK1085" i="2"/>
  <c r="Q1086" i="2"/>
  <c r="R1086" i="2" s="1"/>
  <c r="AA1086" i="2"/>
  <c r="L1086" i="2" s="1"/>
  <c r="AB1086" i="2"/>
  <c r="AC1086" i="2"/>
  <c r="AD1086" i="2" s="1"/>
  <c r="AJ1086" i="2"/>
  <c r="AK1086" i="2"/>
  <c r="Q1087" i="2"/>
  <c r="R1087" i="2" s="1"/>
  <c r="M1087" i="2" s="1"/>
  <c r="AA1087" i="2"/>
  <c r="L1087" i="2" s="1"/>
  <c r="AB1087" i="2"/>
  <c r="AC1087" i="2"/>
  <c r="AD1087" i="2" s="1"/>
  <c r="AJ1087" i="2"/>
  <c r="AK1087" i="2"/>
  <c r="Q1088" i="2"/>
  <c r="R1088" i="2" s="1"/>
  <c r="AA1088" i="2"/>
  <c r="L1088" i="2" s="1"/>
  <c r="AB1088" i="2"/>
  <c r="AC1088" i="2"/>
  <c r="AD1088" i="2" s="1"/>
  <c r="AJ1088" i="2"/>
  <c r="AK1088" i="2"/>
  <c r="Q1089" i="2"/>
  <c r="R1089" i="2" s="1"/>
  <c r="M1089" i="2" s="1"/>
  <c r="AA1089" i="2"/>
  <c r="L1089" i="2" s="1"/>
  <c r="AB1089" i="2"/>
  <c r="AC1089" i="2"/>
  <c r="AD1089" i="2" s="1"/>
  <c r="AJ1089" i="2"/>
  <c r="AK1089" i="2"/>
  <c r="AL1089" i="2" s="1"/>
  <c r="Q1090" i="2"/>
  <c r="R1090" i="2" s="1"/>
  <c r="AA1090" i="2"/>
  <c r="L1090" i="2" s="1"/>
  <c r="AB1090" i="2"/>
  <c r="AC1090" i="2"/>
  <c r="AD1090" i="2" s="1"/>
  <c r="AJ1090" i="2"/>
  <c r="AK1090" i="2"/>
  <c r="AL1090" i="2" s="1"/>
  <c r="Q1091" i="2"/>
  <c r="R1091" i="2" s="1"/>
  <c r="Y1091" i="2" s="1"/>
  <c r="AA1091" i="2"/>
  <c r="L1091" i="2" s="1"/>
  <c r="AB1091" i="2"/>
  <c r="AC1091" i="2"/>
  <c r="AD1091" i="2" s="1"/>
  <c r="AJ1091" i="2"/>
  <c r="AK1091" i="2"/>
  <c r="Q1092" i="2"/>
  <c r="R1092" i="2" s="1"/>
  <c r="Y1092" i="2" s="1"/>
  <c r="W1092" i="2" s="1"/>
  <c r="AA1092" i="2"/>
  <c r="L1092" i="2" s="1"/>
  <c r="AB1092" i="2"/>
  <c r="AC1092" i="2"/>
  <c r="AD1092" i="2" s="1"/>
  <c r="AJ1092" i="2"/>
  <c r="AL1092" i="2" s="1"/>
  <c r="AK1092" i="2"/>
  <c r="Q1093" i="2"/>
  <c r="R1093" i="2" s="1"/>
  <c r="Y1093" i="2" s="1"/>
  <c r="W1093" i="2" s="1"/>
  <c r="AA1093" i="2"/>
  <c r="L1093" i="2" s="1"/>
  <c r="AB1093" i="2"/>
  <c r="AC1093" i="2"/>
  <c r="AD1093" i="2"/>
  <c r="AJ1093" i="2"/>
  <c r="AL1093" i="2" s="1"/>
  <c r="AK1093" i="2"/>
  <c r="Q1094" i="2"/>
  <c r="R1094" i="2" s="1"/>
  <c r="M1094" i="2" s="1"/>
  <c r="AA1094" i="2"/>
  <c r="L1094" i="2" s="1"/>
  <c r="AB1094" i="2"/>
  <c r="AC1094" i="2"/>
  <c r="AD1094" i="2" s="1"/>
  <c r="AJ1094" i="2"/>
  <c r="AK1094" i="2"/>
  <c r="Q1095" i="2"/>
  <c r="R1095" i="2" s="1"/>
  <c r="Y1095" i="2" s="1"/>
  <c r="AA1095" i="2"/>
  <c r="L1095" i="2" s="1"/>
  <c r="AB1095" i="2"/>
  <c r="AC1095" i="2"/>
  <c r="AD1095" i="2" s="1"/>
  <c r="AJ1095" i="2"/>
  <c r="AK1095" i="2"/>
  <c r="Q1096" i="2"/>
  <c r="R1096" i="2" s="1"/>
  <c r="M1096" i="2" s="1"/>
  <c r="AA1096" i="2"/>
  <c r="L1096" i="2" s="1"/>
  <c r="AB1096" i="2"/>
  <c r="AC1096" i="2"/>
  <c r="AD1096" i="2" s="1"/>
  <c r="AJ1096" i="2"/>
  <c r="AK1096" i="2"/>
  <c r="Q1097" i="2"/>
  <c r="R1097" i="2" s="1"/>
  <c r="M1097" i="2" s="1"/>
  <c r="AA1097" i="2"/>
  <c r="L1097" i="2" s="1"/>
  <c r="AB1097" i="2"/>
  <c r="AC1097" i="2"/>
  <c r="AD1097" i="2" s="1"/>
  <c r="AJ1097" i="2"/>
  <c r="AK1097" i="2"/>
  <c r="Q1098" i="2"/>
  <c r="R1098" i="2" s="1"/>
  <c r="Y1098" i="2" s="1"/>
  <c r="AA1098" i="2"/>
  <c r="L1098" i="2" s="1"/>
  <c r="AB1098" i="2"/>
  <c r="AC1098" i="2"/>
  <c r="AD1098" i="2" s="1"/>
  <c r="AJ1098" i="2"/>
  <c r="AK1098" i="2"/>
  <c r="Q1099" i="2"/>
  <c r="R1099" i="2" s="1"/>
  <c r="M1099" i="2" s="1"/>
  <c r="AA1099" i="2"/>
  <c r="L1099" i="2" s="1"/>
  <c r="AB1099" i="2"/>
  <c r="AC1099" i="2"/>
  <c r="AD1099" i="2" s="1"/>
  <c r="AJ1099" i="2"/>
  <c r="AK1099" i="2"/>
  <c r="Q1100" i="2"/>
  <c r="R1100" i="2" s="1"/>
  <c r="Y1100" i="2" s="1"/>
  <c r="V1100" i="2" s="1"/>
  <c r="AA1100" i="2"/>
  <c r="L1100" i="2" s="1"/>
  <c r="AB1100" i="2"/>
  <c r="AC1100" i="2"/>
  <c r="AD1100" i="2" s="1"/>
  <c r="AJ1100" i="2"/>
  <c r="AK1100" i="2"/>
  <c r="Q1101" i="2"/>
  <c r="R1101" i="2" s="1"/>
  <c r="Y1101" i="2" s="1"/>
  <c r="AA1101" i="2"/>
  <c r="L1101" i="2" s="1"/>
  <c r="AB1101" i="2"/>
  <c r="AC1101" i="2"/>
  <c r="AD1101" i="2" s="1"/>
  <c r="AJ1101" i="2"/>
  <c r="AK1101" i="2"/>
  <c r="Q1102" i="2"/>
  <c r="R1102" i="2" s="1"/>
  <c r="Y1102" i="2" s="1"/>
  <c r="AA1102" i="2"/>
  <c r="L1102" i="2" s="1"/>
  <c r="AB1102" i="2"/>
  <c r="AC1102" i="2"/>
  <c r="AD1102" i="2" s="1"/>
  <c r="AJ1102" i="2"/>
  <c r="AK1102" i="2"/>
  <c r="Q1103" i="2"/>
  <c r="R1103" i="2" s="1"/>
  <c r="Y1103" i="2" s="1"/>
  <c r="AA1103" i="2"/>
  <c r="L1103" i="2" s="1"/>
  <c r="AB1103" i="2"/>
  <c r="AC1103" i="2"/>
  <c r="AD1103" i="2" s="1"/>
  <c r="AJ1103" i="2"/>
  <c r="AK1103" i="2"/>
  <c r="Q1104" i="2"/>
  <c r="R1104" i="2" s="1"/>
  <c r="AA1104" i="2"/>
  <c r="L1104" i="2" s="1"/>
  <c r="AB1104" i="2"/>
  <c r="AC1104" i="2"/>
  <c r="AD1104" i="2" s="1"/>
  <c r="AJ1104" i="2"/>
  <c r="AK1104" i="2"/>
  <c r="Q1105" i="2"/>
  <c r="R1105" i="2" s="1"/>
  <c r="M1105" i="2" s="1"/>
  <c r="AA1105" i="2"/>
  <c r="L1105" i="2" s="1"/>
  <c r="AB1105" i="2"/>
  <c r="AC1105" i="2"/>
  <c r="AD1105" i="2" s="1"/>
  <c r="AJ1105" i="2"/>
  <c r="AK1105" i="2"/>
  <c r="Q1106" i="2"/>
  <c r="R1106" i="2" s="1"/>
  <c r="M1106" i="2" s="1"/>
  <c r="AA1106" i="2"/>
  <c r="L1106" i="2" s="1"/>
  <c r="AB1106" i="2"/>
  <c r="AC1106" i="2"/>
  <c r="AD1106" i="2" s="1"/>
  <c r="AJ1106" i="2"/>
  <c r="AK1106" i="2"/>
  <c r="Q1107" i="2"/>
  <c r="R1107" i="2" s="1"/>
  <c r="M1107" i="2" s="1"/>
  <c r="AA1107" i="2"/>
  <c r="L1107" i="2" s="1"/>
  <c r="AB1107" i="2"/>
  <c r="AC1107" i="2"/>
  <c r="AD1107" i="2" s="1"/>
  <c r="AJ1107" i="2"/>
  <c r="AK1107" i="2"/>
  <c r="Q1108" i="2"/>
  <c r="R1108" i="2" s="1"/>
  <c r="AA1108" i="2"/>
  <c r="L1108" i="2" s="1"/>
  <c r="AB1108" i="2"/>
  <c r="AC1108" i="2"/>
  <c r="AD1108" i="2" s="1"/>
  <c r="AJ1108" i="2"/>
  <c r="AK1108" i="2"/>
  <c r="Q1109" i="2"/>
  <c r="R1109" i="2" s="1"/>
  <c r="Y1109" i="2" s="1"/>
  <c r="AA1109" i="2"/>
  <c r="L1109" i="2" s="1"/>
  <c r="AB1109" i="2"/>
  <c r="AC1109" i="2"/>
  <c r="AD1109" i="2" s="1"/>
  <c r="AJ1109" i="2"/>
  <c r="AK1109" i="2"/>
  <c r="Q1110" i="2"/>
  <c r="R1110" i="2" s="1"/>
  <c r="AA1110" i="2"/>
  <c r="L1110" i="2" s="1"/>
  <c r="AB1110" i="2"/>
  <c r="AC1110" i="2"/>
  <c r="AD1110" i="2"/>
  <c r="AJ1110" i="2"/>
  <c r="AK1110" i="2"/>
  <c r="Q1111" i="2"/>
  <c r="R1111" i="2" s="1"/>
  <c r="Y1111" i="2" s="1"/>
  <c r="AA1111" i="2"/>
  <c r="L1111" i="2" s="1"/>
  <c r="AB1111" i="2"/>
  <c r="AC1111" i="2"/>
  <c r="AD1111" i="2" s="1"/>
  <c r="AJ1111" i="2"/>
  <c r="AK1111" i="2"/>
  <c r="Q1112" i="2"/>
  <c r="R1112" i="2" s="1"/>
  <c r="M1112" i="2" s="1"/>
  <c r="AA1112" i="2"/>
  <c r="L1112" i="2" s="1"/>
  <c r="AB1112" i="2"/>
  <c r="AC1112" i="2"/>
  <c r="AD1112" i="2" s="1"/>
  <c r="AJ1112" i="2"/>
  <c r="AK1112" i="2"/>
  <c r="Q1113" i="2"/>
  <c r="R1113" i="2" s="1"/>
  <c r="AA1113" i="2"/>
  <c r="L1113" i="2" s="1"/>
  <c r="AB1113" i="2"/>
  <c r="AC1113" i="2"/>
  <c r="AD1113" i="2" s="1"/>
  <c r="AJ1113" i="2"/>
  <c r="AK1113" i="2"/>
  <c r="Q1114" i="2"/>
  <c r="R1114" i="2" s="1"/>
  <c r="M1114" i="2" s="1"/>
  <c r="AA1114" i="2"/>
  <c r="L1114" i="2" s="1"/>
  <c r="AB1114" i="2"/>
  <c r="AC1114" i="2"/>
  <c r="AD1114" i="2" s="1"/>
  <c r="AJ1114" i="2"/>
  <c r="AK1114" i="2"/>
  <c r="Q1115" i="2"/>
  <c r="R1115" i="2" s="1"/>
  <c r="Y1115" i="2" s="1"/>
  <c r="AA1115" i="2"/>
  <c r="L1115" i="2" s="1"/>
  <c r="AB1115" i="2"/>
  <c r="AC1115" i="2"/>
  <c r="AD1115" i="2" s="1"/>
  <c r="AJ1115" i="2"/>
  <c r="AK1115" i="2"/>
  <c r="Q1116" i="2"/>
  <c r="R1116" i="2" s="1"/>
  <c r="AA1116" i="2"/>
  <c r="L1116" i="2" s="1"/>
  <c r="AB1116" i="2"/>
  <c r="AC1116" i="2"/>
  <c r="AD1116" i="2" s="1"/>
  <c r="AJ1116" i="2"/>
  <c r="AK1116" i="2"/>
  <c r="Q1117" i="2"/>
  <c r="R1117" i="2" s="1"/>
  <c r="M1117" i="2" s="1"/>
  <c r="AA1117" i="2"/>
  <c r="L1117" i="2" s="1"/>
  <c r="AB1117" i="2"/>
  <c r="AC1117" i="2"/>
  <c r="AD1117" i="2" s="1"/>
  <c r="AJ1117" i="2"/>
  <c r="AK1117" i="2"/>
  <c r="Q1118" i="2"/>
  <c r="R1118" i="2" s="1"/>
  <c r="Y1118" i="2" s="1"/>
  <c r="AA1118" i="2"/>
  <c r="L1118" i="2" s="1"/>
  <c r="AB1118" i="2"/>
  <c r="AC1118" i="2"/>
  <c r="AD1118" i="2" s="1"/>
  <c r="AJ1118" i="2"/>
  <c r="AK1118" i="2"/>
  <c r="Q1119" i="2"/>
  <c r="R1119" i="2" s="1"/>
  <c r="AA1119" i="2"/>
  <c r="L1119" i="2" s="1"/>
  <c r="AB1119" i="2"/>
  <c r="AC1119" i="2"/>
  <c r="AD1119" i="2" s="1"/>
  <c r="AJ1119" i="2"/>
  <c r="AK1119" i="2"/>
  <c r="Q1120" i="2"/>
  <c r="R1120" i="2" s="1"/>
  <c r="Y1120" i="2" s="1"/>
  <c r="U1120" i="2" s="1"/>
  <c r="AA1120" i="2"/>
  <c r="L1120" i="2" s="1"/>
  <c r="AB1120" i="2"/>
  <c r="AC1120" i="2"/>
  <c r="AD1120" i="2" s="1"/>
  <c r="AJ1120" i="2"/>
  <c r="AK1120" i="2"/>
  <c r="Q1121" i="2"/>
  <c r="R1121" i="2" s="1"/>
  <c r="M1121" i="2" s="1"/>
  <c r="AA1121" i="2"/>
  <c r="L1121" i="2" s="1"/>
  <c r="AB1121" i="2"/>
  <c r="AC1121" i="2"/>
  <c r="AD1121" i="2" s="1"/>
  <c r="AJ1121" i="2"/>
  <c r="AK1121" i="2"/>
  <c r="Q1122" i="2"/>
  <c r="R1122" i="2" s="1"/>
  <c r="Y1122" i="2" s="1"/>
  <c r="AA1122" i="2"/>
  <c r="L1122" i="2" s="1"/>
  <c r="AB1122" i="2"/>
  <c r="AC1122" i="2"/>
  <c r="AD1122" i="2" s="1"/>
  <c r="AJ1122" i="2"/>
  <c r="AK1122" i="2"/>
  <c r="Q1123" i="2"/>
  <c r="R1123" i="2" s="1"/>
  <c r="M1123" i="2" s="1"/>
  <c r="AA1123" i="2"/>
  <c r="L1123" i="2" s="1"/>
  <c r="AB1123" i="2"/>
  <c r="AC1123" i="2"/>
  <c r="AD1123" i="2" s="1"/>
  <c r="AJ1123" i="2"/>
  <c r="AK1123" i="2"/>
  <c r="Q1124" i="2"/>
  <c r="R1124" i="2" s="1"/>
  <c r="M1124" i="2" s="1"/>
  <c r="AA1124" i="2"/>
  <c r="L1124" i="2" s="1"/>
  <c r="AB1124" i="2"/>
  <c r="AC1124" i="2"/>
  <c r="AD1124" i="2" s="1"/>
  <c r="AJ1124" i="2"/>
  <c r="AK1124" i="2"/>
  <c r="Q1125" i="2"/>
  <c r="R1125" i="2" s="1"/>
  <c r="Y1125" i="2" s="1"/>
  <c r="U1125" i="2" s="1"/>
  <c r="AA1125" i="2"/>
  <c r="L1125" i="2" s="1"/>
  <c r="AB1125" i="2"/>
  <c r="AC1125" i="2"/>
  <c r="AD1125" i="2" s="1"/>
  <c r="AJ1125" i="2"/>
  <c r="AK1125" i="2"/>
  <c r="Q1126" i="2"/>
  <c r="R1126" i="2" s="1"/>
  <c r="AA1126" i="2"/>
  <c r="L1126" i="2" s="1"/>
  <c r="AB1126" i="2"/>
  <c r="AC1126" i="2"/>
  <c r="AD1126" i="2" s="1"/>
  <c r="AJ1126" i="2"/>
  <c r="AK1126" i="2"/>
  <c r="Q1127" i="2"/>
  <c r="R1127" i="2" s="1"/>
  <c r="AA1127" i="2"/>
  <c r="L1127" i="2" s="1"/>
  <c r="AB1127" i="2"/>
  <c r="AC1127" i="2"/>
  <c r="AD1127" i="2" s="1"/>
  <c r="AJ1127" i="2"/>
  <c r="AK1127" i="2"/>
  <c r="Q1128" i="2"/>
  <c r="R1128" i="2" s="1"/>
  <c r="Y1128" i="2" s="1"/>
  <c r="S1128" i="2" s="1"/>
  <c r="AA1128" i="2"/>
  <c r="L1128" i="2" s="1"/>
  <c r="AB1128" i="2"/>
  <c r="AC1128" i="2"/>
  <c r="AD1128" i="2" s="1"/>
  <c r="AJ1128" i="2"/>
  <c r="AK1128" i="2"/>
  <c r="Q1129" i="2"/>
  <c r="R1129" i="2" s="1"/>
  <c r="M1129" i="2" s="1"/>
  <c r="AA1129" i="2"/>
  <c r="L1129" i="2" s="1"/>
  <c r="AB1129" i="2"/>
  <c r="AC1129" i="2"/>
  <c r="AD1129" i="2" s="1"/>
  <c r="AJ1129" i="2"/>
  <c r="AK1129" i="2"/>
  <c r="Q1130" i="2"/>
  <c r="R1130" i="2" s="1"/>
  <c r="Y1130" i="2" s="1"/>
  <c r="W1130" i="2" s="1"/>
  <c r="AA1130" i="2"/>
  <c r="L1130" i="2" s="1"/>
  <c r="AB1130" i="2"/>
  <c r="AC1130" i="2"/>
  <c r="AD1130" i="2" s="1"/>
  <c r="AJ1130" i="2"/>
  <c r="AK1130" i="2"/>
  <c r="Q1131" i="2"/>
  <c r="R1131" i="2" s="1"/>
  <c r="Y1131" i="2" s="1"/>
  <c r="V1131" i="2" s="1"/>
  <c r="AA1131" i="2"/>
  <c r="L1131" i="2" s="1"/>
  <c r="AB1131" i="2"/>
  <c r="AC1131" i="2"/>
  <c r="AD1131" i="2" s="1"/>
  <c r="AJ1131" i="2"/>
  <c r="AK1131" i="2"/>
  <c r="Q1132" i="2"/>
  <c r="R1132" i="2" s="1"/>
  <c r="Y1132" i="2" s="1"/>
  <c r="V1132" i="2" s="1"/>
  <c r="AA1132" i="2"/>
  <c r="L1132" i="2" s="1"/>
  <c r="AB1132" i="2"/>
  <c r="AC1132" i="2"/>
  <c r="AD1132" i="2" s="1"/>
  <c r="AJ1132" i="2"/>
  <c r="AL1132" i="2" s="1"/>
  <c r="AK1132" i="2"/>
  <c r="Q1133" i="2"/>
  <c r="R1133" i="2" s="1"/>
  <c r="Y1133" i="2" s="1"/>
  <c r="X1133" i="2" s="1"/>
  <c r="T1133" i="2" s="1"/>
  <c r="AE1133" i="2" s="1"/>
  <c r="AA1133" i="2"/>
  <c r="L1133" i="2" s="1"/>
  <c r="AB1133" i="2"/>
  <c r="AC1133" i="2"/>
  <c r="AD1133" i="2" s="1"/>
  <c r="AJ1133" i="2"/>
  <c r="AK1133" i="2"/>
  <c r="Q1134" i="2"/>
  <c r="R1134" i="2" s="1"/>
  <c r="M1134" i="2" s="1"/>
  <c r="AA1134" i="2"/>
  <c r="L1134" i="2" s="1"/>
  <c r="AB1134" i="2"/>
  <c r="AC1134" i="2"/>
  <c r="AD1134" i="2" s="1"/>
  <c r="AJ1134" i="2"/>
  <c r="AK1134" i="2"/>
  <c r="Q1135" i="2"/>
  <c r="R1135" i="2" s="1"/>
  <c r="Y1135" i="2" s="1"/>
  <c r="X1135" i="2" s="1"/>
  <c r="T1135" i="2" s="1"/>
  <c r="AE1135" i="2" s="1"/>
  <c r="AA1135" i="2"/>
  <c r="L1135" i="2" s="1"/>
  <c r="AB1135" i="2"/>
  <c r="AC1135" i="2"/>
  <c r="AD1135" i="2" s="1"/>
  <c r="AJ1135" i="2"/>
  <c r="AK1135" i="2"/>
  <c r="Q1136" i="2"/>
  <c r="R1136" i="2" s="1"/>
  <c r="AA1136" i="2"/>
  <c r="L1136" i="2" s="1"/>
  <c r="AB1136" i="2"/>
  <c r="AC1136" i="2"/>
  <c r="AD1136" i="2" s="1"/>
  <c r="AJ1136" i="2"/>
  <c r="AK1136" i="2"/>
  <c r="Q1137" i="2"/>
  <c r="R1137" i="2" s="1"/>
  <c r="Y1137" i="2" s="1"/>
  <c r="AA1137" i="2"/>
  <c r="L1137" i="2" s="1"/>
  <c r="AB1137" i="2"/>
  <c r="AC1137" i="2"/>
  <c r="AD1137" i="2" s="1"/>
  <c r="AJ1137" i="2"/>
  <c r="AK1137" i="2"/>
  <c r="Q1138" i="2"/>
  <c r="R1138" i="2" s="1"/>
  <c r="M1138" i="2" s="1"/>
  <c r="AA1138" i="2"/>
  <c r="L1138" i="2" s="1"/>
  <c r="AB1138" i="2"/>
  <c r="AC1138" i="2"/>
  <c r="AD1138" i="2" s="1"/>
  <c r="AJ1138" i="2"/>
  <c r="AK1138" i="2"/>
  <c r="Q1139" i="2"/>
  <c r="R1139" i="2" s="1"/>
  <c r="M1139" i="2" s="1"/>
  <c r="AA1139" i="2"/>
  <c r="L1139" i="2" s="1"/>
  <c r="AB1139" i="2"/>
  <c r="AC1139" i="2"/>
  <c r="AD1139" i="2" s="1"/>
  <c r="AJ1139" i="2"/>
  <c r="AK1139" i="2"/>
  <c r="Q1140" i="2"/>
  <c r="R1140" i="2" s="1"/>
  <c r="Y1140" i="2" s="1"/>
  <c r="S1140" i="2" s="1"/>
  <c r="AA1140" i="2"/>
  <c r="L1140" i="2" s="1"/>
  <c r="AB1140" i="2"/>
  <c r="AC1140" i="2"/>
  <c r="AD1140" i="2" s="1"/>
  <c r="AJ1140" i="2"/>
  <c r="AK1140" i="2"/>
  <c r="Q1141" i="2"/>
  <c r="R1141" i="2" s="1"/>
  <c r="M1141" i="2" s="1"/>
  <c r="AA1141" i="2"/>
  <c r="L1141" i="2" s="1"/>
  <c r="AB1141" i="2"/>
  <c r="AC1141" i="2"/>
  <c r="AD1141" i="2" s="1"/>
  <c r="AJ1141" i="2"/>
  <c r="AK1141" i="2"/>
  <c r="Q1142" i="2"/>
  <c r="R1142" i="2" s="1"/>
  <c r="Y1142" i="2" s="1"/>
  <c r="W1142" i="2" s="1"/>
  <c r="AA1142" i="2"/>
  <c r="L1142" i="2" s="1"/>
  <c r="AB1142" i="2"/>
  <c r="AC1142" i="2"/>
  <c r="AD1142" i="2" s="1"/>
  <c r="AJ1142" i="2"/>
  <c r="AK1142" i="2"/>
  <c r="Q1143" i="2"/>
  <c r="R1143" i="2" s="1"/>
  <c r="Y1143" i="2" s="1"/>
  <c r="AA1143" i="2"/>
  <c r="L1143" i="2" s="1"/>
  <c r="AB1143" i="2"/>
  <c r="AC1143" i="2"/>
  <c r="AD1143" i="2" s="1"/>
  <c r="AJ1143" i="2"/>
  <c r="AK1143" i="2"/>
  <c r="Q1144" i="2"/>
  <c r="R1144" i="2" s="1"/>
  <c r="M1144" i="2" s="1"/>
  <c r="AA1144" i="2"/>
  <c r="L1144" i="2" s="1"/>
  <c r="AB1144" i="2"/>
  <c r="AC1144" i="2"/>
  <c r="AD1144" i="2" s="1"/>
  <c r="AJ1144" i="2"/>
  <c r="AK1144" i="2"/>
  <c r="AL1144" i="2" s="1"/>
  <c r="Q1145" i="2"/>
  <c r="R1145" i="2" s="1"/>
  <c r="Y1145" i="2" s="1"/>
  <c r="S1145" i="2" s="1"/>
  <c r="AA1145" i="2"/>
  <c r="L1145" i="2" s="1"/>
  <c r="AB1145" i="2"/>
  <c r="AC1145" i="2"/>
  <c r="AD1145" i="2" s="1"/>
  <c r="AJ1145" i="2"/>
  <c r="AK1145" i="2"/>
  <c r="Q1146" i="2"/>
  <c r="R1146" i="2" s="1"/>
  <c r="Y1146" i="2" s="1"/>
  <c r="W1146" i="2" s="1"/>
  <c r="AA1146" i="2"/>
  <c r="L1146" i="2" s="1"/>
  <c r="AB1146" i="2"/>
  <c r="AC1146" i="2"/>
  <c r="AD1146" i="2" s="1"/>
  <c r="AJ1146" i="2"/>
  <c r="AK1146" i="2"/>
  <c r="Q1147" i="2"/>
  <c r="R1147" i="2" s="1"/>
  <c r="M1147" i="2" s="1"/>
  <c r="AA1147" i="2"/>
  <c r="L1147" i="2" s="1"/>
  <c r="AB1147" i="2"/>
  <c r="AC1147" i="2"/>
  <c r="AD1147" i="2" s="1"/>
  <c r="AJ1147" i="2"/>
  <c r="AK1147" i="2"/>
  <c r="Q1148" i="2"/>
  <c r="R1148" i="2" s="1"/>
  <c r="Y1148" i="2" s="1"/>
  <c r="AA1148" i="2"/>
  <c r="L1148" i="2" s="1"/>
  <c r="AB1148" i="2"/>
  <c r="AC1148" i="2"/>
  <c r="AD1148" i="2" s="1"/>
  <c r="AJ1148" i="2"/>
  <c r="AK1148" i="2"/>
  <c r="Q1149" i="2"/>
  <c r="R1149" i="2" s="1"/>
  <c r="Y1149" i="2" s="1"/>
  <c r="AA1149" i="2"/>
  <c r="L1149" i="2" s="1"/>
  <c r="AB1149" i="2"/>
  <c r="AC1149" i="2"/>
  <c r="AD1149" i="2" s="1"/>
  <c r="AJ1149" i="2"/>
  <c r="AK1149" i="2"/>
  <c r="Q1150" i="2"/>
  <c r="R1150" i="2" s="1"/>
  <c r="Y1150" i="2" s="1"/>
  <c r="U1150" i="2" s="1"/>
  <c r="AA1150" i="2"/>
  <c r="L1150" i="2" s="1"/>
  <c r="AB1150" i="2"/>
  <c r="AC1150" i="2"/>
  <c r="AD1150" i="2"/>
  <c r="AJ1150" i="2"/>
  <c r="AK1150" i="2"/>
  <c r="Q1151" i="2"/>
  <c r="R1151" i="2" s="1"/>
  <c r="AA1151" i="2"/>
  <c r="L1151" i="2" s="1"/>
  <c r="AB1151" i="2"/>
  <c r="AC1151" i="2"/>
  <c r="AD1151" i="2" s="1"/>
  <c r="AJ1151" i="2"/>
  <c r="AK1151" i="2"/>
  <c r="Q1152" i="2"/>
  <c r="R1152" i="2" s="1"/>
  <c r="AA1152" i="2"/>
  <c r="L1152" i="2" s="1"/>
  <c r="AB1152" i="2"/>
  <c r="AC1152" i="2"/>
  <c r="AD1152" i="2" s="1"/>
  <c r="AJ1152" i="2"/>
  <c r="AK1152" i="2"/>
  <c r="Q1153" i="2"/>
  <c r="R1153" i="2" s="1"/>
  <c r="AA1153" i="2"/>
  <c r="L1153" i="2" s="1"/>
  <c r="AB1153" i="2"/>
  <c r="AC1153" i="2"/>
  <c r="AD1153" i="2" s="1"/>
  <c r="AJ1153" i="2"/>
  <c r="AK1153" i="2"/>
  <c r="AL1153" i="2" s="1"/>
  <c r="Q1154" i="2"/>
  <c r="R1154" i="2" s="1"/>
  <c r="M1154" i="2" s="1"/>
  <c r="AA1154" i="2"/>
  <c r="L1154" i="2" s="1"/>
  <c r="AB1154" i="2"/>
  <c r="AC1154" i="2"/>
  <c r="AD1154" i="2" s="1"/>
  <c r="AJ1154" i="2"/>
  <c r="AK1154" i="2"/>
  <c r="Q1155" i="2"/>
  <c r="R1155" i="2" s="1"/>
  <c r="AA1155" i="2"/>
  <c r="L1155" i="2" s="1"/>
  <c r="AB1155" i="2"/>
  <c r="AC1155" i="2"/>
  <c r="AD1155" i="2" s="1"/>
  <c r="AJ1155" i="2"/>
  <c r="AK1155" i="2"/>
  <c r="Q1156" i="2"/>
  <c r="R1156" i="2" s="1"/>
  <c r="AA1156" i="2"/>
  <c r="L1156" i="2" s="1"/>
  <c r="AB1156" i="2"/>
  <c r="AC1156" i="2"/>
  <c r="AD1156" i="2" s="1"/>
  <c r="AJ1156" i="2"/>
  <c r="AK1156" i="2"/>
  <c r="Q1157" i="2"/>
  <c r="R1157" i="2" s="1"/>
  <c r="Y1157" i="2" s="1"/>
  <c r="AA1157" i="2"/>
  <c r="L1157" i="2" s="1"/>
  <c r="AB1157" i="2"/>
  <c r="AC1157" i="2"/>
  <c r="AD1157" i="2" s="1"/>
  <c r="AJ1157" i="2"/>
  <c r="AK1157" i="2"/>
  <c r="Q1158" i="2"/>
  <c r="R1158" i="2" s="1"/>
  <c r="AA1158" i="2"/>
  <c r="L1158" i="2" s="1"/>
  <c r="AB1158" i="2"/>
  <c r="AC1158" i="2"/>
  <c r="AD1158" i="2" s="1"/>
  <c r="AJ1158" i="2"/>
  <c r="AK1158" i="2"/>
  <c r="Q1159" i="2"/>
  <c r="R1159" i="2" s="1"/>
  <c r="AA1159" i="2"/>
  <c r="L1159" i="2" s="1"/>
  <c r="AB1159" i="2"/>
  <c r="AC1159" i="2"/>
  <c r="AD1159" i="2" s="1"/>
  <c r="AJ1159" i="2"/>
  <c r="AK1159" i="2"/>
  <c r="Q1160" i="2"/>
  <c r="R1160" i="2" s="1"/>
  <c r="Y1160" i="2" s="1"/>
  <c r="X1160" i="2" s="1"/>
  <c r="T1160" i="2" s="1"/>
  <c r="AE1160" i="2" s="1"/>
  <c r="AA1160" i="2"/>
  <c r="L1160" i="2" s="1"/>
  <c r="AB1160" i="2"/>
  <c r="AC1160" i="2"/>
  <c r="AD1160" i="2" s="1"/>
  <c r="AJ1160" i="2"/>
  <c r="AK1160" i="2"/>
  <c r="Q1161" i="2"/>
  <c r="R1161" i="2" s="1"/>
  <c r="AA1161" i="2"/>
  <c r="L1161" i="2" s="1"/>
  <c r="AB1161" i="2"/>
  <c r="AC1161" i="2"/>
  <c r="AD1161" i="2" s="1"/>
  <c r="AJ1161" i="2"/>
  <c r="AK1161" i="2"/>
  <c r="Q1162" i="2"/>
  <c r="R1162" i="2" s="1"/>
  <c r="AA1162" i="2"/>
  <c r="L1162" i="2" s="1"/>
  <c r="AB1162" i="2"/>
  <c r="AC1162" i="2"/>
  <c r="AD1162" i="2" s="1"/>
  <c r="AJ1162" i="2"/>
  <c r="AK1162" i="2"/>
  <c r="Q1163" i="2"/>
  <c r="R1163" i="2" s="1"/>
  <c r="AA1163" i="2"/>
  <c r="L1163" i="2" s="1"/>
  <c r="AB1163" i="2"/>
  <c r="AC1163" i="2"/>
  <c r="AD1163" i="2" s="1"/>
  <c r="AJ1163" i="2"/>
  <c r="AK1163" i="2"/>
  <c r="Q1164" i="2"/>
  <c r="R1164" i="2" s="1"/>
  <c r="AA1164" i="2"/>
  <c r="L1164" i="2" s="1"/>
  <c r="AB1164" i="2"/>
  <c r="AC1164" i="2"/>
  <c r="AD1164" i="2" s="1"/>
  <c r="AJ1164" i="2"/>
  <c r="AK1164" i="2"/>
  <c r="AL1164" i="2" s="1"/>
  <c r="Q1165" i="2"/>
  <c r="R1165" i="2" s="1"/>
  <c r="AA1165" i="2"/>
  <c r="L1165" i="2" s="1"/>
  <c r="AB1165" i="2"/>
  <c r="AC1165" i="2"/>
  <c r="AD1165" i="2" s="1"/>
  <c r="AJ1165" i="2"/>
  <c r="AL1165" i="2" s="1"/>
  <c r="AK1165" i="2"/>
  <c r="Q1166" i="2"/>
  <c r="R1166" i="2" s="1"/>
  <c r="AA1166" i="2"/>
  <c r="L1166" i="2" s="1"/>
  <c r="AB1166" i="2"/>
  <c r="AC1166" i="2"/>
  <c r="AD1166" i="2" s="1"/>
  <c r="AJ1166" i="2"/>
  <c r="AK1166" i="2"/>
  <c r="Q1167" i="2"/>
  <c r="R1167" i="2" s="1"/>
  <c r="Y1167" i="2" s="1"/>
  <c r="X1167" i="2" s="1"/>
  <c r="T1167" i="2" s="1"/>
  <c r="AE1167" i="2" s="1"/>
  <c r="AA1167" i="2"/>
  <c r="L1167" i="2" s="1"/>
  <c r="AB1167" i="2"/>
  <c r="AC1167" i="2"/>
  <c r="AD1167" i="2" s="1"/>
  <c r="AJ1167" i="2"/>
  <c r="AK1167" i="2"/>
  <c r="AL1167" i="2" s="1"/>
  <c r="Q1168" i="2"/>
  <c r="R1168" i="2" s="1"/>
  <c r="AA1168" i="2"/>
  <c r="L1168" i="2" s="1"/>
  <c r="AB1168" i="2"/>
  <c r="AC1168" i="2"/>
  <c r="AD1168" i="2" s="1"/>
  <c r="AJ1168" i="2"/>
  <c r="AK1168" i="2"/>
  <c r="Q1169" i="2"/>
  <c r="R1169" i="2" s="1"/>
  <c r="AA1169" i="2"/>
  <c r="L1169" i="2" s="1"/>
  <c r="AB1169" i="2"/>
  <c r="AC1169" i="2"/>
  <c r="AD1169" i="2" s="1"/>
  <c r="AJ1169" i="2"/>
  <c r="AL1169" i="2" s="1"/>
  <c r="AK1169" i="2"/>
  <c r="Q1170" i="2"/>
  <c r="R1170" i="2" s="1"/>
  <c r="Y1170" i="2" s="1"/>
  <c r="AA1170" i="2"/>
  <c r="L1170" i="2" s="1"/>
  <c r="AB1170" i="2"/>
  <c r="AC1170" i="2"/>
  <c r="AD1170" i="2" s="1"/>
  <c r="AJ1170" i="2"/>
  <c r="AK1170" i="2"/>
  <c r="Q1171" i="2"/>
  <c r="R1171" i="2" s="1"/>
  <c r="Y1171" i="2" s="1"/>
  <c r="AA1171" i="2"/>
  <c r="L1171" i="2" s="1"/>
  <c r="AB1171" i="2"/>
  <c r="AC1171" i="2"/>
  <c r="AD1171" i="2" s="1"/>
  <c r="AJ1171" i="2"/>
  <c r="AK1171" i="2"/>
  <c r="Q1172" i="2"/>
  <c r="R1172" i="2" s="1"/>
  <c r="M1172" i="2" s="1"/>
  <c r="AA1172" i="2"/>
  <c r="L1172" i="2" s="1"/>
  <c r="AB1172" i="2"/>
  <c r="AC1172" i="2"/>
  <c r="AD1172" i="2" s="1"/>
  <c r="AJ1172" i="2"/>
  <c r="AK1172" i="2"/>
  <c r="Q1173" i="2"/>
  <c r="R1173" i="2" s="1"/>
  <c r="AA1173" i="2"/>
  <c r="L1173" i="2" s="1"/>
  <c r="AB1173" i="2"/>
  <c r="AC1173" i="2"/>
  <c r="AD1173" i="2" s="1"/>
  <c r="AJ1173" i="2"/>
  <c r="AK1173" i="2"/>
  <c r="Q1174" i="2"/>
  <c r="R1174" i="2" s="1"/>
  <c r="M1174" i="2" s="1"/>
  <c r="AA1174" i="2"/>
  <c r="L1174" i="2" s="1"/>
  <c r="AB1174" i="2"/>
  <c r="AC1174" i="2"/>
  <c r="AD1174" i="2" s="1"/>
  <c r="AJ1174" i="2"/>
  <c r="AK1174" i="2"/>
  <c r="Q1175" i="2"/>
  <c r="R1175" i="2" s="1"/>
  <c r="Y1175" i="2" s="1"/>
  <c r="U1175" i="2" s="1"/>
  <c r="AA1175" i="2"/>
  <c r="L1175" i="2" s="1"/>
  <c r="AB1175" i="2"/>
  <c r="AC1175" i="2"/>
  <c r="AD1175" i="2" s="1"/>
  <c r="AJ1175" i="2"/>
  <c r="AK1175" i="2"/>
  <c r="Q1176" i="2"/>
  <c r="R1176" i="2" s="1"/>
  <c r="AA1176" i="2"/>
  <c r="L1176" i="2" s="1"/>
  <c r="AB1176" i="2"/>
  <c r="AC1176" i="2"/>
  <c r="AD1176" i="2" s="1"/>
  <c r="AJ1176" i="2"/>
  <c r="AK1176" i="2"/>
  <c r="Q1177" i="2"/>
  <c r="R1177" i="2" s="1"/>
  <c r="Y1177" i="2" s="1"/>
  <c r="AA1177" i="2"/>
  <c r="L1177" i="2" s="1"/>
  <c r="AB1177" i="2"/>
  <c r="AC1177" i="2"/>
  <c r="AD1177" i="2" s="1"/>
  <c r="AJ1177" i="2"/>
  <c r="AK1177" i="2"/>
  <c r="Q1178" i="2"/>
  <c r="R1178" i="2" s="1"/>
  <c r="M1178" i="2" s="1"/>
  <c r="AA1178" i="2"/>
  <c r="L1178" i="2" s="1"/>
  <c r="AB1178" i="2"/>
  <c r="AC1178" i="2"/>
  <c r="AD1178" i="2" s="1"/>
  <c r="AJ1178" i="2"/>
  <c r="AL1178" i="2" s="1"/>
  <c r="AK1178" i="2"/>
  <c r="Q1179" i="2"/>
  <c r="R1179" i="2" s="1"/>
  <c r="Y1179" i="2" s="1"/>
  <c r="AA1179" i="2"/>
  <c r="L1179" i="2" s="1"/>
  <c r="AB1179" i="2"/>
  <c r="AC1179" i="2"/>
  <c r="AD1179" i="2" s="1"/>
  <c r="AJ1179" i="2"/>
  <c r="AL1179" i="2" s="1"/>
  <c r="AK1179" i="2"/>
  <c r="Q1180" i="2"/>
  <c r="R1180" i="2" s="1"/>
  <c r="Y1180" i="2" s="1"/>
  <c r="AA1180" i="2"/>
  <c r="L1180" i="2" s="1"/>
  <c r="AB1180" i="2"/>
  <c r="AC1180" i="2"/>
  <c r="AD1180" i="2" s="1"/>
  <c r="AJ1180" i="2"/>
  <c r="AL1180" i="2" s="1"/>
  <c r="AK1180" i="2"/>
  <c r="Q1181" i="2"/>
  <c r="R1181" i="2" s="1"/>
  <c r="M1181" i="2" s="1"/>
  <c r="AA1181" i="2"/>
  <c r="L1181" i="2" s="1"/>
  <c r="AB1181" i="2"/>
  <c r="AC1181" i="2"/>
  <c r="AD1181" i="2" s="1"/>
  <c r="AJ1181" i="2"/>
  <c r="AK1181" i="2"/>
  <c r="Q1182" i="2"/>
  <c r="R1182" i="2" s="1"/>
  <c r="Y1182" i="2" s="1"/>
  <c r="AA1182" i="2"/>
  <c r="L1182" i="2" s="1"/>
  <c r="AB1182" i="2"/>
  <c r="AC1182" i="2"/>
  <c r="AD1182" i="2" s="1"/>
  <c r="AJ1182" i="2"/>
  <c r="AK1182" i="2"/>
  <c r="Q1183" i="2"/>
  <c r="R1183" i="2" s="1"/>
  <c r="Y1183" i="2" s="1"/>
  <c r="X1183" i="2" s="1"/>
  <c r="T1183" i="2" s="1"/>
  <c r="AE1183" i="2" s="1"/>
  <c r="AA1183" i="2"/>
  <c r="L1183" i="2" s="1"/>
  <c r="AB1183" i="2"/>
  <c r="AC1183" i="2"/>
  <c r="AD1183" i="2" s="1"/>
  <c r="AJ1183" i="2"/>
  <c r="AK1183" i="2"/>
  <c r="Q1184" i="2"/>
  <c r="R1184" i="2" s="1"/>
  <c r="M1184" i="2" s="1"/>
  <c r="AA1184" i="2"/>
  <c r="L1184" i="2" s="1"/>
  <c r="AB1184" i="2"/>
  <c r="AC1184" i="2"/>
  <c r="AD1184" i="2" s="1"/>
  <c r="AJ1184" i="2"/>
  <c r="AK1184" i="2"/>
  <c r="Q1185" i="2"/>
  <c r="R1185" i="2" s="1"/>
  <c r="AA1185" i="2"/>
  <c r="L1185" i="2" s="1"/>
  <c r="AB1185" i="2"/>
  <c r="AC1185" i="2"/>
  <c r="AD1185" i="2" s="1"/>
  <c r="AJ1185" i="2"/>
  <c r="AL1185" i="2" s="1"/>
  <c r="AK1185" i="2"/>
  <c r="Q1186" i="2"/>
  <c r="R1186" i="2" s="1"/>
  <c r="AA1186" i="2"/>
  <c r="L1186" i="2" s="1"/>
  <c r="AB1186" i="2"/>
  <c r="AC1186" i="2"/>
  <c r="AD1186" i="2" s="1"/>
  <c r="AJ1186" i="2"/>
  <c r="AK1186" i="2"/>
  <c r="Q1187" i="2"/>
  <c r="R1187" i="2" s="1"/>
  <c r="M1187" i="2" s="1"/>
  <c r="AA1187" i="2"/>
  <c r="L1187" i="2" s="1"/>
  <c r="AB1187" i="2"/>
  <c r="AC1187" i="2"/>
  <c r="AD1187" i="2" s="1"/>
  <c r="AJ1187" i="2"/>
  <c r="AK1187" i="2"/>
  <c r="Q1188" i="2"/>
  <c r="R1188" i="2" s="1"/>
  <c r="AA1188" i="2"/>
  <c r="L1188" i="2" s="1"/>
  <c r="AB1188" i="2"/>
  <c r="AC1188" i="2"/>
  <c r="AD1188" i="2" s="1"/>
  <c r="AJ1188" i="2"/>
  <c r="AK1188" i="2"/>
  <c r="Q1189" i="2"/>
  <c r="R1189" i="2" s="1"/>
  <c r="M1189" i="2" s="1"/>
  <c r="AA1189" i="2"/>
  <c r="L1189" i="2" s="1"/>
  <c r="AB1189" i="2"/>
  <c r="AC1189" i="2"/>
  <c r="AD1189" i="2" s="1"/>
  <c r="AJ1189" i="2"/>
  <c r="AK1189" i="2"/>
  <c r="AL1189" i="2" s="1"/>
  <c r="Q1190" i="2"/>
  <c r="R1190" i="2" s="1"/>
  <c r="Y1190" i="2" s="1"/>
  <c r="S1190" i="2" s="1"/>
  <c r="AA1190" i="2"/>
  <c r="L1190" i="2" s="1"/>
  <c r="AB1190" i="2"/>
  <c r="AC1190" i="2"/>
  <c r="AD1190" i="2" s="1"/>
  <c r="AJ1190" i="2"/>
  <c r="AK1190" i="2"/>
  <c r="Q1191" i="2"/>
  <c r="R1191" i="2" s="1"/>
  <c r="Y1191" i="2" s="1"/>
  <c r="S1191" i="2" s="1"/>
  <c r="AA1191" i="2"/>
  <c r="L1191" i="2" s="1"/>
  <c r="AB1191" i="2"/>
  <c r="AC1191" i="2"/>
  <c r="AD1191" i="2" s="1"/>
  <c r="AJ1191" i="2"/>
  <c r="AK1191" i="2"/>
  <c r="Q1192" i="2"/>
  <c r="R1192" i="2" s="1"/>
  <c r="AA1192" i="2"/>
  <c r="L1192" i="2" s="1"/>
  <c r="AB1192" i="2"/>
  <c r="AC1192" i="2"/>
  <c r="AD1192" i="2" s="1"/>
  <c r="AJ1192" i="2"/>
  <c r="AK1192" i="2"/>
  <c r="Q1193" i="2"/>
  <c r="R1193" i="2" s="1"/>
  <c r="Y1193" i="2" s="1"/>
  <c r="AA1193" i="2"/>
  <c r="L1193" i="2" s="1"/>
  <c r="AB1193" i="2"/>
  <c r="AC1193" i="2"/>
  <c r="AD1193" i="2" s="1"/>
  <c r="AJ1193" i="2"/>
  <c r="AL1193" i="2" s="1"/>
  <c r="AK1193" i="2"/>
  <c r="Q1194" i="2"/>
  <c r="R1194" i="2" s="1"/>
  <c r="Y1194" i="2" s="1"/>
  <c r="V1194" i="2" s="1"/>
  <c r="AA1194" i="2"/>
  <c r="L1194" i="2" s="1"/>
  <c r="AB1194" i="2"/>
  <c r="AC1194" i="2"/>
  <c r="AD1194" i="2" s="1"/>
  <c r="AJ1194" i="2"/>
  <c r="AK1194" i="2"/>
  <c r="Q1195" i="2"/>
  <c r="R1195" i="2" s="1"/>
  <c r="M1195" i="2" s="1"/>
  <c r="AA1195" i="2"/>
  <c r="L1195" i="2" s="1"/>
  <c r="AB1195" i="2"/>
  <c r="AC1195" i="2"/>
  <c r="AD1195" i="2" s="1"/>
  <c r="AJ1195" i="2"/>
  <c r="AK1195" i="2"/>
  <c r="Q1196" i="2"/>
  <c r="R1196" i="2" s="1"/>
  <c r="M1196" i="2" s="1"/>
  <c r="AA1196" i="2"/>
  <c r="L1196" i="2" s="1"/>
  <c r="AB1196" i="2"/>
  <c r="AC1196" i="2"/>
  <c r="AD1196" i="2" s="1"/>
  <c r="AJ1196" i="2"/>
  <c r="AK1196" i="2"/>
  <c r="Q1197" i="2"/>
  <c r="R1197" i="2" s="1"/>
  <c r="M1197" i="2" s="1"/>
  <c r="AA1197" i="2"/>
  <c r="L1197" i="2" s="1"/>
  <c r="AB1197" i="2"/>
  <c r="AC1197" i="2"/>
  <c r="AD1197" i="2" s="1"/>
  <c r="AJ1197" i="2"/>
  <c r="AL1197" i="2" s="1"/>
  <c r="AK1197" i="2"/>
  <c r="Q1198" i="2"/>
  <c r="R1198" i="2" s="1"/>
  <c r="AA1198" i="2"/>
  <c r="L1198" i="2" s="1"/>
  <c r="AB1198" i="2"/>
  <c r="AC1198" i="2"/>
  <c r="AD1198" i="2" s="1"/>
  <c r="AJ1198" i="2"/>
  <c r="AK1198" i="2"/>
  <c r="Q1199" i="2"/>
  <c r="R1199" i="2" s="1"/>
  <c r="Y1199" i="2" s="1"/>
  <c r="AA1199" i="2"/>
  <c r="L1199" i="2" s="1"/>
  <c r="AB1199" i="2"/>
  <c r="AC1199" i="2"/>
  <c r="AD1199" i="2" s="1"/>
  <c r="AJ1199" i="2"/>
  <c r="AK1199" i="2"/>
  <c r="Q1200" i="2"/>
  <c r="R1200" i="2" s="1"/>
  <c r="Y1200" i="2" s="1"/>
  <c r="U1200" i="2" s="1"/>
  <c r="AA1200" i="2"/>
  <c r="L1200" i="2" s="1"/>
  <c r="AB1200" i="2"/>
  <c r="AC1200" i="2"/>
  <c r="AD1200" i="2" s="1"/>
  <c r="AJ1200" i="2"/>
  <c r="AL1200" i="2" s="1"/>
  <c r="AK1200" i="2"/>
  <c r="Q1201" i="2"/>
  <c r="R1201" i="2" s="1"/>
  <c r="Y1201" i="2" s="1"/>
  <c r="S1201" i="2" s="1"/>
  <c r="AA1201" i="2"/>
  <c r="L1201" i="2" s="1"/>
  <c r="AB1201" i="2"/>
  <c r="AC1201" i="2"/>
  <c r="AD1201" i="2" s="1"/>
  <c r="AJ1201" i="2"/>
  <c r="AK1201" i="2"/>
  <c r="Q1202" i="2"/>
  <c r="R1202" i="2" s="1"/>
  <c r="Y1202" i="2" s="1"/>
  <c r="W1202" i="2" s="1"/>
  <c r="AA1202" i="2"/>
  <c r="L1202" i="2" s="1"/>
  <c r="AB1202" i="2"/>
  <c r="AC1202" i="2"/>
  <c r="AD1202" i="2" s="1"/>
  <c r="AJ1202" i="2"/>
  <c r="AK1202" i="2"/>
  <c r="Q1203" i="2"/>
  <c r="R1203" i="2" s="1"/>
  <c r="AA1203" i="2"/>
  <c r="L1203" i="2" s="1"/>
  <c r="AB1203" i="2"/>
  <c r="AC1203" i="2"/>
  <c r="AD1203" i="2" s="1"/>
  <c r="AJ1203" i="2"/>
  <c r="AK1203" i="2"/>
  <c r="Q1204" i="2"/>
  <c r="R1204" i="2" s="1"/>
  <c r="Y1204" i="2" s="1"/>
  <c r="S1204" i="2" s="1"/>
  <c r="AA1204" i="2"/>
  <c r="L1204" i="2" s="1"/>
  <c r="AB1204" i="2"/>
  <c r="AC1204" i="2"/>
  <c r="AD1204" i="2" s="1"/>
  <c r="AJ1204" i="2"/>
  <c r="AK1204" i="2"/>
  <c r="AL1204" i="2" s="1"/>
  <c r="Q1205" i="2"/>
  <c r="R1205" i="2" s="1"/>
  <c r="M1205" i="2" s="1"/>
  <c r="AA1205" i="2"/>
  <c r="L1205" i="2" s="1"/>
  <c r="AB1205" i="2"/>
  <c r="AC1205" i="2"/>
  <c r="AD1205" i="2" s="1"/>
  <c r="AJ1205" i="2"/>
  <c r="AK1205" i="2"/>
  <c r="Q1206" i="2"/>
  <c r="R1206" i="2" s="1"/>
  <c r="AA1206" i="2"/>
  <c r="L1206" i="2" s="1"/>
  <c r="AB1206" i="2"/>
  <c r="AC1206" i="2"/>
  <c r="AD1206" i="2" s="1"/>
  <c r="AJ1206" i="2"/>
  <c r="AK1206" i="2"/>
  <c r="Q1207" i="2"/>
  <c r="R1207" i="2" s="1"/>
  <c r="AA1207" i="2"/>
  <c r="L1207" i="2" s="1"/>
  <c r="AB1207" i="2"/>
  <c r="AC1207" i="2"/>
  <c r="AD1207" i="2" s="1"/>
  <c r="AJ1207" i="2"/>
  <c r="AK1207" i="2"/>
  <c r="Q1208" i="2"/>
  <c r="R1208" i="2" s="1"/>
  <c r="AA1208" i="2"/>
  <c r="L1208" i="2" s="1"/>
  <c r="AB1208" i="2"/>
  <c r="AC1208" i="2"/>
  <c r="AD1208" i="2" s="1"/>
  <c r="AJ1208" i="2"/>
  <c r="AK1208" i="2"/>
  <c r="Q1209" i="2"/>
  <c r="R1209" i="2" s="1"/>
  <c r="Y1209" i="2" s="1"/>
  <c r="AA1209" i="2"/>
  <c r="L1209" i="2" s="1"/>
  <c r="AB1209" i="2"/>
  <c r="AC1209" i="2"/>
  <c r="AD1209" i="2" s="1"/>
  <c r="AJ1209" i="2"/>
  <c r="AK1209" i="2"/>
  <c r="Q1210" i="2"/>
  <c r="R1210" i="2" s="1"/>
  <c r="AA1210" i="2"/>
  <c r="L1210" i="2" s="1"/>
  <c r="AB1210" i="2"/>
  <c r="AC1210" i="2"/>
  <c r="AD1210" i="2" s="1"/>
  <c r="AJ1210" i="2"/>
  <c r="AK1210" i="2"/>
  <c r="Q1211" i="2"/>
  <c r="R1211" i="2" s="1"/>
  <c r="Y1211" i="2" s="1"/>
  <c r="S1211" i="2" s="1"/>
  <c r="AA1211" i="2"/>
  <c r="L1211" i="2" s="1"/>
  <c r="AB1211" i="2"/>
  <c r="AC1211" i="2"/>
  <c r="AD1211" i="2" s="1"/>
  <c r="AJ1211" i="2"/>
  <c r="AK1211" i="2"/>
  <c r="Q1212" i="2"/>
  <c r="R1212" i="2" s="1"/>
  <c r="M1212" i="2" s="1"/>
  <c r="AA1212" i="2"/>
  <c r="L1212" i="2" s="1"/>
  <c r="AB1212" i="2"/>
  <c r="AC1212" i="2"/>
  <c r="AD1212" i="2" s="1"/>
  <c r="AJ1212" i="2"/>
  <c r="AK1212" i="2"/>
  <c r="Q1213" i="2"/>
  <c r="R1213" i="2" s="1"/>
  <c r="AA1213" i="2"/>
  <c r="L1213" i="2" s="1"/>
  <c r="AB1213" i="2"/>
  <c r="AC1213" i="2"/>
  <c r="AD1213" i="2" s="1"/>
  <c r="AJ1213" i="2"/>
  <c r="AL1213" i="2" s="1"/>
  <c r="AK1213" i="2"/>
  <c r="Q1214" i="2"/>
  <c r="R1214" i="2" s="1"/>
  <c r="Y1214" i="2" s="1"/>
  <c r="AA1214" i="2"/>
  <c r="L1214" i="2" s="1"/>
  <c r="AB1214" i="2"/>
  <c r="AC1214" i="2"/>
  <c r="AD1214" i="2" s="1"/>
  <c r="AJ1214" i="2"/>
  <c r="AK1214" i="2"/>
  <c r="Q1215" i="2"/>
  <c r="R1215" i="2" s="1"/>
  <c r="AA1215" i="2"/>
  <c r="L1215" i="2" s="1"/>
  <c r="AB1215" i="2"/>
  <c r="AC1215" i="2"/>
  <c r="AD1215" i="2"/>
  <c r="AJ1215" i="2"/>
  <c r="AK1215" i="2"/>
  <c r="Q1216" i="2"/>
  <c r="R1216" i="2" s="1"/>
  <c r="Y1216" i="2" s="1"/>
  <c r="W1216" i="2" s="1"/>
  <c r="AA1216" i="2"/>
  <c r="L1216" i="2" s="1"/>
  <c r="AB1216" i="2"/>
  <c r="AC1216" i="2"/>
  <c r="AD1216" i="2" s="1"/>
  <c r="AJ1216" i="2"/>
  <c r="AL1216" i="2" s="1"/>
  <c r="AK1216" i="2"/>
  <c r="Q1217" i="2"/>
  <c r="R1217" i="2" s="1"/>
  <c r="Y1217" i="2" s="1"/>
  <c r="AA1217" i="2"/>
  <c r="L1217" i="2" s="1"/>
  <c r="AB1217" i="2"/>
  <c r="AC1217" i="2"/>
  <c r="AD1217" i="2" s="1"/>
  <c r="AJ1217" i="2"/>
  <c r="AK1217" i="2"/>
  <c r="Q1218" i="2"/>
  <c r="R1218" i="2" s="1"/>
  <c r="AA1218" i="2"/>
  <c r="L1218" i="2" s="1"/>
  <c r="AB1218" i="2"/>
  <c r="AC1218" i="2"/>
  <c r="AD1218" i="2" s="1"/>
  <c r="AJ1218" i="2"/>
  <c r="AK1218" i="2"/>
  <c r="Q1219" i="2"/>
  <c r="R1219" i="2" s="1"/>
  <c r="Y1219" i="2" s="1"/>
  <c r="AA1219" i="2"/>
  <c r="L1219" i="2" s="1"/>
  <c r="AB1219" i="2"/>
  <c r="AC1219" i="2"/>
  <c r="AD1219" i="2" s="1"/>
  <c r="AJ1219" i="2"/>
  <c r="AK1219" i="2"/>
  <c r="Q1220" i="2"/>
  <c r="R1220" i="2" s="1"/>
  <c r="M1220" i="2" s="1"/>
  <c r="AA1220" i="2"/>
  <c r="L1220" i="2" s="1"/>
  <c r="AB1220" i="2"/>
  <c r="AC1220" i="2"/>
  <c r="AD1220" i="2" s="1"/>
  <c r="AJ1220" i="2"/>
  <c r="AL1220" i="2" s="1"/>
  <c r="AK1220" i="2"/>
  <c r="Q1221" i="2"/>
  <c r="R1221" i="2" s="1"/>
  <c r="Y1221" i="2" s="1"/>
  <c r="S1221" i="2" s="1"/>
  <c r="AA1221" i="2"/>
  <c r="L1221" i="2" s="1"/>
  <c r="AB1221" i="2"/>
  <c r="AC1221" i="2"/>
  <c r="AD1221" i="2" s="1"/>
  <c r="AJ1221" i="2"/>
  <c r="AK1221" i="2"/>
  <c r="Q1222" i="2"/>
  <c r="R1222" i="2" s="1"/>
  <c r="AA1222" i="2"/>
  <c r="L1222" i="2" s="1"/>
  <c r="AB1222" i="2"/>
  <c r="AC1222" i="2"/>
  <c r="AD1222" i="2" s="1"/>
  <c r="AJ1222" i="2"/>
  <c r="AK1222" i="2"/>
  <c r="Q1223" i="2"/>
  <c r="R1223" i="2" s="1"/>
  <c r="M1223" i="2" s="1"/>
  <c r="AA1223" i="2"/>
  <c r="L1223" i="2" s="1"/>
  <c r="AB1223" i="2"/>
  <c r="AC1223" i="2"/>
  <c r="AD1223" i="2" s="1"/>
  <c r="AJ1223" i="2"/>
  <c r="AK1223" i="2"/>
  <c r="Q1224" i="2"/>
  <c r="R1224" i="2" s="1"/>
  <c r="AA1224" i="2"/>
  <c r="L1224" i="2" s="1"/>
  <c r="AB1224" i="2"/>
  <c r="AC1224" i="2"/>
  <c r="AD1224" i="2" s="1"/>
  <c r="AJ1224" i="2"/>
  <c r="AK1224" i="2"/>
  <c r="Q1225" i="2"/>
  <c r="R1225" i="2" s="1"/>
  <c r="M1225" i="2" s="1"/>
  <c r="AA1225" i="2"/>
  <c r="L1225" i="2" s="1"/>
  <c r="AB1225" i="2"/>
  <c r="AC1225" i="2"/>
  <c r="AD1225" i="2" s="1"/>
  <c r="AJ1225" i="2"/>
  <c r="AL1225" i="2" s="1"/>
  <c r="AK1225" i="2"/>
  <c r="Q1226" i="2"/>
  <c r="R1226" i="2" s="1"/>
  <c r="AA1226" i="2"/>
  <c r="L1226" i="2" s="1"/>
  <c r="AB1226" i="2"/>
  <c r="AC1226" i="2"/>
  <c r="AD1226" i="2" s="1"/>
  <c r="AJ1226" i="2"/>
  <c r="AK1226" i="2"/>
  <c r="Q1227" i="2"/>
  <c r="R1227" i="2" s="1"/>
  <c r="AA1227" i="2"/>
  <c r="L1227" i="2" s="1"/>
  <c r="AB1227" i="2"/>
  <c r="AC1227" i="2"/>
  <c r="AD1227" i="2" s="1"/>
  <c r="AJ1227" i="2"/>
  <c r="AK1227" i="2"/>
  <c r="Q1228" i="2"/>
  <c r="R1228" i="2" s="1"/>
  <c r="AA1228" i="2"/>
  <c r="L1228" i="2" s="1"/>
  <c r="AB1228" i="2"/>
  <c r="AC1228" i="2"/>
  <c r="AD1228" i="2" s="1"/>
  <c r="AJ1228" i="2"/>
  <c r="AK1228" i="2"/>
  <c r="Q1229" i="2"/>
  <c r="R1229" i="2" s="1"/>
  <c r="Y1229" i="2" s="1"/>
  <c r="AA1229" i="2"/>
  <c r="L1229" i="2" s="1"/>
  <c r="AB1229" i="2"/>
  <c r="AC1229" i="2"/>
  <c r="AD1229" i="2" s="1"/>
  <c r="AJ1229" i="2"/>
  <c r="AK1229" i="2"/>
  <c r="Q1230" i="2"/>
  <c r="R1230" i="2" s="1"/>
  <c r="AA1230" i="2"/>
  <c r="L1230" i="2" s="1"/>
  <c r="AB1230" i="2"/>
  <c r="AC1230" i="2"/>
  <c r="AD1230" i="2"/>
  <c r="AJ1230" i="2"/>
  <c r="AK1230" i="2"/>
  <c r="Q1231" i="2"/>
  <c r="R1231" i="2" s="1"/>
  <c r="Y1231" i="2" s="1"/>
  <c r="U1231" i="2" s="1"/>
  <c r="AA1231" i="2"/>
  <c r="L1231" i="2" s="1"/>
  <c r="AB1231" i="2"/>
  <c r="AC1231" i="2"/>
  <c r="AD1231" i="2" s="1"/>
  <c r="AJ1231" i="2"/>
  <c r="AK1231" i="2"/>
  <c r="Q1232" i="2"/>
  <c r="R1232" i="2" s="1"/>
  <c r="AA1232" i="2"/>
  <c r="L1232" i="2" s="1"/>
  <c r="AB1232" i="2"/>
  <c r="AC1232" i="2"/>
  <c r="AD1232" i="2" s="1"/>
  <c r="AJ1232" i="2"/>
  <c r="AK1232" i="2"/>
  <c r="Q1233" i="2"/>
  <c r="R1233" i="2" s="1"/>
  <c r="AA1233" i="2"/>
  <c r="L1233" i="2" s="1"/>
  <c r="AB1233" i="2"/>
  <c r="AC1233" i="2"/>
  <c r="AD1233" i="2" s="1"/>
  <c r="AJ1233" i="2"/>
  <c r="AK1233" i="2"/>
  <c r="Q1234" i="2"/>
  <c r="R1234" i="2" s="1"/>
  <c r="Y1234" i="2" s="1"/>
  <c r="AA1234" i="2"/>
  <c r="L1234" i="2" s="1"/>
  <c r="AB1234" i="2"/>
  <c r="AC1234" i="2"/>
  <c r="AD1234" i="2" s="1"/>
  <c r="AJ1234" i="2"/>
  <c r="AK1234" i="2"/>
  <c r="Q1235" i="2"/>
  <c r="R1235" i="2" s="1"/>
  <c r="Y1235" i="2" s="1"/>
  <c r="AA1235" i="2"/>
  <c r="L1235" i="2" s="1"/>
  <c r="AB1235" i="2"/>
  <c r="AC1235" i="2"/>
  <c r="AD1235" i="2" s="1"/>
  <c r="AJ1235" i="2"/>
  <c r="AK1235" i="2"/>
  <c r="Q1236" i="2"/>
  <c r="R1236" i="2" s="1"/>
  <c r="Y1236" i="2" s="1"/>
  <c r="S1236" i="2" s="1"/>
  <c r="AA1236" i="2"/>
  <c r="L1236" i="2" s="1"/>
  <c r="AB1236" i="2"/>
  <c r="AC1236" i="2"/>
  <c r="AD1236" i="2" s="1"/>
  <c r="AJ1236" i="2"/>
  <c r="AK1236" i="2"/>
  <c r="Q1237" i="2"/>
  <c r="R1237" i="2" s="1"/>
  <c r="M1237" i="2" s="1"/>
  <c r="AA1237" i="2"/>
  <c r="L1237" i="2" s="1"/>
  <c r="AB1237" i="2"/>
  <c r="AC1237" i="2"/>
  <c r="AD1237" i="2" s="1"/>
  <c r="AJ1237" i="2"/>
  <c r="AK1237" i="2"/>
  <c r="Q1238" i="2"/>
  <c r="R1238" i="2" s="1"/>
  <c r="M1238" i="2" s="1"/>
  <c r="AA1238" i="2"/>
  <c r="L1238" i="2" s="1"/>
  <c r="AB1238" i="2"/>
  <c r="AC1238" i="2"/>
  <c r="AD1238" i="2" s="1"/>
  <c r="AJ1238" i="2"/>
  <c r="AL1238" i="2" s="1"/>
  <c r="AK1238" i="2"/>
  <c r="Q1239" i="2"/>
  <c r="R1239" i="2" s="1"/>
  <c r="AA1239" i="2"/>
  <c r="L1239" i="2" s="1"/>
  <c r="AB1239" i="2"/>
  <c r="AC1239" i="2"/>
  <c r="AD1239" i="2" s="1"/>
  <c r="AJ1239" i="2"/>
  <c r="AK1239" i="2"/>
  <c r="Q1240" i="2"/>
  <c r="R1240" i="2" s="1"/>
  <c r="M1240" i="2" s="1"/>
  <c r="AA1240" i="2"/>
  <c r="L1240" i="2" s="1"/>
  <c r="AB1240" i="2"/>
  <c r="AC1240" i="2"/>
  <c r="AD1240" i="2" s="1"/>
  <c r="AJ1240" i="2"/>
  <c r="AL1240" i="2" s="1"/>
  <c r="AK1240" i="2"/>
  <c r="Q1241" i="2"/>
  <c r="R1241" i="2" s="1"/>
  <c r="M1241" i="2" s="1"/>
  <c r="AA1241" i="2"/>
  <c r="L1241" i="2" s="1"/>
  <c r="AB1241" i="2"/>
  <c r="AC1241" i="2"/>
  <c r="AD1241" i="2" s="1"/>
  <c r="AJ1241" i="2"/>
  <c r="AK1241" i="2"/>
  <c r="Q1242" i="2"/>
  <c r="R1242" i="2" s="1"/>
  <c r="M1242" i="2" s="1"/>
  <c r="AA1242" i="2"/>
  <c r="L1242" i="2" s="1"/>
  <c r="AB1242" i="2"/>
  <c r="AC1242" i="2"/>
  <c r="AD1242" i="2" s="1"/>
  <c r="AJ1242" i="2"/>
  <c r="AK1242" i="2"/>
  <c r="Q1243" i="2"/>
  <c r="R1243" i="2" s="1"/>
  <c r="AA1243" i="2"/>
  <c r="L1243" i="2" s="1"/>
  <c r="AB1243" i="2"/>
  <c r="AC1243" i="2"/>
  <c r="AD1243" i="2" s="1"/>
  <c r="AJ1243" i="2"/>
  <c r="AK1243" i="2"/>
  <c r="Q1244" i="2"/>
  <c r="R1244" i="2" s="1"/>
  <c r="M1244" i="2" s="1"/>
  <c r="AA1244" i="2"/>
  <c r="L1244" i="2" s="1"/>
  <c r="AB1244" i="2"/>
  <c r="AC1244" i="2"/>
  <c r="AD1244" i="2" s="1"/>
  <c r="AJ1244" i="2"/>
  <c r="AK1244" i="2"/>
  <c r="Q1245" i="2"/>
  <c r="R1245" i="2" s="1"/>
  <c r="Y1245" i="2" s="1"/>
  <c r="X1245" i="2" s="1"/>
  <c r="T1245" i="2" s="1"/>
  <c r="AE1245" i="2" s="1"/>
  <c r="AA1245" i="2"/>
  <c r="L1245" i="2" s="1"/>
  <c r="AB1245" i="2"/>
  <c r="AC1245" i="2"/>
  <c r="AD1245" i="2" s="1"/>
  <c r="AJ1245" i="2"/>
  <c r="AK1245" i="2"/>
  <c r="Q1246" i="2"/>
  <c r="R1246" i="2" s="1"/>
  <c r="AA1246" i="2"/>
  <c r="L1246" i="2" s="1"/>
  <c r="AB1246" i="2"/>
  <c r="AC1246" i="2"/>
  <c r="AD1246" i="2" s="1"/>
  <c r="AJ1246" i="2"/>
  <c r="AK1246" i="2"/>
  <c r="Q1247" i="2"/>
  <c r="R1247" i="2" s="1"/>
  <c r="M1247" i="2" s="1"/>
  <c r="AA1247" i="2"/>
  <c r="L1247" i="2" s="1"/>
  <c r="AB1247" i="2"/>
  <c r="AC1247" i="2"/>
  <c r="AD1247" i="2" s="1"/>
  <c r="AJ1247" i="2"/>
  <c r="AK1247" i="2"/>
  <c r="Q1248" i="2"/>
  <c r="R1248" i="2" s="1"/>
  <c r="AA1248" i="2"/>
  <c r="L1248" i="2" s="1"/>
  <c r="AB1248" i="2"/>
  <c r="AC1248" i="2"/>
  <c r="AD1248" i="2" s="1"/>
  <c r="AJ1248" i="2"/>
  <c r="AK1248" i="2"/>
  <c r="Q1249" i="2"/>
  <c r="R1249" i="2" s="1"/>
  <c r="Y1249" i="2" s="1"/>
  <c r="U1249" i="2" s="1"/>
  <c r="AA1249" i="2"/>
  <c r="L1249" i="2" s="1"/>
  <c r="AB1249" i="2"/>
  <c r="AC1249" i="2"/>
  <c r="AD1249" i="2" s="1"/>
  <c r="AJ1249" i="2"/>
  <c r="AK1249" i="2"/>
  <c r="Q1250" i="2"/>
  <c r="R1250" i="2" s="1"/>
  <c r="AA1250" i="2"/>
  <c r="L1250" i="2" s="1"/>
  <c r="AB1250" i="2"/>
  <c r="AC1250" i="2"/>
  <c r="AD1250" i="2"/>
  <c r="AJ1250" i="2"/>
  <c r="AK1250" i="2"/>
  <c r="Q1251" i="2"/>
  <c r="R1251" i="2" s="1"/>
  <c r="Y1251" i="2" s="1"/>
  <c r="X1251" i="2" s="1"/>
  <c r="T1251" i="2" s="1"/>
  <c r="AE1251" i="2" s="1"/>
  <c r="AA1251" i="2"/>
  <c r="L1251" i="2" s="1"/>
  <c r="AB1251" i="2"/>
  <c r="AC1251" i="2"/>
  <c r="AD1251" i="2" s="1"/>
  <c r="AJ1251" i="2"/>
  <c r="AK1251" i="2"/>
  <c r="Q1252" i="2"/>
  <c r="R1252" i="2" s="1"/>
  <c r="Y1252" i="2" s="1"/>
  <c r="AA1252" i="2"/>
  <c r="L1252" i="2" s="1"/>
  <c r="AB1252" i="2"/>
  <c r="AC1252" i="2"/>
  <c r="AD1252" i="2" s="1"/>
  <c r="AJ1252" i="2"/>
  <c r="AK1252" i="2"/>
  <c r="Q1253" i="2"/>
  <c r="R1253" i="2" s="1"/>
  <c r="Y1253" i="2" s="1"/>
  <c r="AA1253" i="2"/>
  <c r="L1253" i="2" s="1"/>
  <c r="AB1253" i="2"/>
  <c r="AC1253" i="2"/>
  <c r="AD1253" i="2" s="1"/>
  <c r="AJ1253" i="2"/>
  <c r="AK1253" i="2"/>
  <c r="Q1254" i="2"/>
  <c r="R1254" i="2" s="1"/>
  <c r="Y1254" i="2" s="1"/>
  <c r="W1254" i="2" s="1"/>
  <c r="AA1254" i="2"/>
  <c r="L1254" i="2" s="1"/>
  <c r="AB1254" i="2"/>
  <c r="AC1254" i="2"/>
  <c r="AD1254" i="2" s="1"/>
  <c r="AJ1254" i="2"/>
  <c r="AK1254" i="2"/>
  <c r="Q1255" i="2"/>
  <c r="R1255" i="2" s="1"/>
  <c r="Y1255" i="2" s="1"/>
  <c r="AA1255" i="2"/>
  <c r="L1255" i="2" s="1"/>
  <c r="AB1255" i="2"/>
  <c r="AC1255" i="2"/>
  <c r="AD1255" i="2" s="1"/>
  <c r="AJ1255" i="2"/>
  <c r="AK1255" i="2"/>
  <c r="AL1255" i="2" s="1"/>
  <c r="Q1256" i="2"/>
  <c r="R1256" i="2" s="1"/>
  <c r="Y1256" i="2" s="1"/>
  <c r="X1256" i="2" s="1"/>
  <c r="T1256" i="2" s="1"/>
  <c r="AE1256" i="2" s="1"/>
  <c r="AA1256" i="2"/>
  <c r="L1256" i="2" s="1"/>
  <c r="AB1256" i="2"/>
  <c r="AC1256" i="2"/>
  <c r="AD1256" i="2" s="1"/>
  <c r="AJ1256" i="2"/>
  <c r="AK1256" i="2"/>
  <c r="Q1257" i="2"/>
  <c r="R1257" i="2" s="1"/>
  <c r="M1257" i="2" s="1"/>
  <c r="AA1257" i="2"/>
  <c r="L1257" i="2" s="1"/>
  <c r="AB1257" i="2"/>
  <c r="AC1257" i="2"/>
  <c r="AD1257" i="2" s="1"/>
  <c r="AJ1257" i="2"/>
  <c r="AK1257" i="2"/>
  <c r="Q1258" i="2"/>
  <c r="R1258" i="2" s="1"/>
  <c r="M1258" i="2" s="1"/>
  <c r="AA1258" i="2"/>
  <c r="L1258" i="2" s="1"/>
  <c r="AB1258" i="2"/>
  <c r="AC1258" i="2"/>
  <c r="AD1258" i="2" s="1"/>
  <c r="AJ1258" i="2"/>
  <c r="AK1258" i="2"/>
  <c r="Q1259" i="2"/>
  <c r="R1259" i="2" s="1"/>
  <c r="AA1259" i="2"/>
  <c r="L1259" i="2" s="1"/>
  <c r="AB1259" i="2"/>
  <c r="AC1259" i="2"/>
  <c r="AD1259" i="2" s="1"/>
  <c r="AJ1259" i="2"/>
  <c r="AK1259" i="2"/>
  <c r="AL1259" i="2" s="1"/>
  <c r="Q1260" i="2"/>
  <c r="R1260" i="2" s="1"/>
  <c r="M1260" i="2" s="1"/>
  <c r="AA1260" i="2"/>
  <c r="L1260" i="2" s="1"/>
  <c r="AB1260" i="2"/>
  <c r="AC1260" i="2"/>
  <c r="AD1260" i="2" s="1"/>
  <c r="AJ1260" i="2"/>
  <c r="AK1260" i="2"/>
  <c r="Q1261" i="2"/>
  <c r="R1261" i="2" s="1"/>
  <c r="Y1261" i="2" s="1"/>
  <c r="W1261" i="2" s="1"/>
  <c r="AA1261" i="2"/>
  <c r="L1261" i="2" s="1"/>
  <c r="AB1261" i="2"/>
  <c r="AC1261" i="2"/>
  <c r="AD1261" i="2" s="1"/>
  <c r="AJ1261" i="2"/>
  <c r="AK1261" i="2"/>
  <c r="Q1262" i="2"/>
  <c r="R1262" i="2" s="1"/>
  <c r="AA1262" i="2"/>
  <c r="L1262" i="2" s="1"/>
  <c r="AB1262" i="2"/>
  <c r="AC1262" i="2"/>
  <c r="AD1262" i="2" s="1"/>
  <c r="AJ1262" i="2"/>
  <c r="AL1262" i="2" s="1"/>
  <c r="AK1262" i="2"/>
  <c r="Q1263" i="2"/>
  <c r="R1263" i="2" s="1"/>
  <c r="AA1263" i="2"/>
  <c r="L1263" i="2" s="1"/>
  <c r="AB1263" i="2"/>
  <c r="AC1263" i="2"/>
  <c r="AD1263" i="2" s="1"/>
  <c r="AJ1263" i="2"/>
  <c r="AK1263" i="2"/>
  <c r="Q1264" i="2"/>
  <c r="R1264" i="2" s="1"/>
  <c r="Y1264" i="2" s="1"/>
  <c r="X1264" i="2" s="1"/>
  <c r="T1264" i="2" s="1"/>
  <c r="AE1264" i="2" s="1"/>
  <c r="AA1264" i="2"/>
  <c r="L1264" i="2" s="1"/>
  <c r="AB1264" i="2"/>
  <c r="AC1264" i="2"/>
  <c r="AD1264" i="2" s="1"/>
  <c r="AJ1264" i="2"/>
  <c r="AK1264" i="2"/>
  <c r="Q1265" i="2"/>
  <c r="R1265" i="2" s="1"/>
  <c r="M1265" i="2" s="1"/>
  <c r="AA1265" i="2"/>
  <c r="L1265" i="2" s="1"/>
  <c r="AB1265" i="2"/>
  <c r="AC1265" i="2"/>
  <c r="AD1265" i="2" s="1"/>
  <c r="AJ1265" i="2"/>
  <c r="AK1265" i="2"/>
  <c r="Q1266" i="2"/>
  <c r="R1266" i="2" s="1"/>
  <c r="Y1266" i="2" s="1"/>
  <c r="U1266" i="2" s="1"/>
  <c r="AA1266" i="2"/>
  <c r="L1266" i="2" s="1"/>
  <c r="AB1266" i="2"/>
  <c r="AC1266" i="2"/>
  <c r="AD1266" i="2" s="1"/>
  <c r="AJ1266" i="2"/>
  <c r="AK1266" i="2"/>
  <c r="Q1267" i="2"/>
  <c r="R1267" i="2" s="1"/>
  <c r="M1267" i="2" s="1"/>
  <c r="AA1267" i="2"/>
  <c r="L1267" i="2" s="1"/>
  <c r="AB1267" i="2"/>
  <c r="AC1267" i="2"/>
  <c r="AD1267" i="2" s="1"/>
  <c r="AJ1267" i="2"/>
  <c r="AK1267" i="2"/>
  <c r="Q1268" i="2"/>
  <c r="R1268" i="2" s="1"/>
  <c r="M1268" i="2" s="1"/>
  <c r="AA1268" i="2"/>
  <c r="L1268" i="2" s="1"/>
  <c r="AB1268" i="2"/>
  <c r="AC1268" i="2"/>
  <c r="AD1268" i="2" s="1"/>
  <c r="AJ1268" i="2"/>
  <c r="AK1268" i="2"/>
  <c r="Q1269" i="2"/>
  <c r="R1269" i="2" s="1"/>
  <c r="AA1269" i="2"/>
  <c r="L1269" i="2" s="1"/>
  <c r="AB1269" i="2"/>
  <c r="AC1269" i="2"/>
  <c r="AD1269" i="2" s="1"/>
  <c r="AJ1269" i="2"/>
  <c r="AK1269" i="2"/>
  <c r="Q1270" i="2"/>
  <c r="R1270" i="2" s="1"/>
  <c r="Y1270" i="2" s="1"/>
  <c r="W1270" i="2" s="1"/>
  <c r="AA1270" i="2"/>
  <c r="L1270" i="2" s="1"/>
  <c r="AB1270" i="2"/>
  <c r="AC1270" i="2"/>
  <c r="AD1270" i="2" s="1"/>
  <c r="AJ1270" i="2"/>
  <c r="AK1270" i="2"/>
  <c r="Q1271" i="2"/>
  <c r="R1271" i="2" s="1"/>
  <c r="M1271" i="2" s="1"/>
  <c r="AA1271" i="2"/>
  <c r="L1271" i="2" s="1"/>
  <c r="AB1271" i="2"/>
  <c r="AC1271" i="2"/>
  <c r="AD1271" i="2" s="1"/>
  <c r="AJ1271" i="2"/>
  <c r="AL1271" i="2" s="1"/>
  <c r="AK1271" i="2"/>
  <c r="Q1272" i="2"/>
  <c r="R1272" i="2" s="1"/>
  <c r="Y1272" i="2" s="1"/>
  <c r="AA1272" i="2"/>
  <c r="L1272" i="2" s="1"/>
  <c r="AB1272" i="2"/>
  <c r="AC1272" i="2"/>
  <c r="AD1272" i="2" s="1"/>
  <c r="AJ1272" i="2"/>
  <c r="AK1272" i="2"/>
  <c r="Q1273" i="2"/>
  <c r="R1273" i="2" s="1"/>
  <c r="Y1273" i="2" s="1"/>
  <c r="AA1273" i="2"/>
  <c r="L1273" i="2" s="1"/>
  <c r="AB1273" i="2"/>
  <c r="AC1273" i="2"/>
  <c r="AD1273" i="2" s="1"/>
  <c r="AJ1273" i="2"/>
  <c r="AK1273" i="2"/>
  <c r="Q1274" i="2"/>
  <c r="R1274" i="2" s="1"/>
  <c r="M1274" i="2" s="1"/>
  <c r="AA1274" i="2"/>
  <c r="L1274" i="2" s="1"/>
  <c r="AB1274" i="2"/>
  <c r="AC1274" i="2"/>
  <c r="AD1274" i="2" s="1"/>
  <c r="AJ1274" i="2"/>
  <c r="AK1274" i="2"/>
  <c r="Q1275" i="2"/>
  <c r="R1275" i="2" s="1"/>
  <c r="Y1275" i="2" s="1"/>
  <c r="AA1275" i="2"/>
  <c r="L1275" i="2" s="1"/>
  <c r="AB1275" i="2"/>
  <c r="AC1275" i="2"/>
  <c r="AD1275" i="2" s="1"/>
  <c r="AJ1275" i="2"/>
  <c r="AK1275" i="2"/>
  <c r="Q1276" i="2"/>
  <c r="R1276" i="2" s="1"/>
  <c r="M1276" i="2" s="1"/>
  <c r="AA1276" i="2"/>
  <c r="L1276" i="2" s="1"/>
  <c r="AB1276" i="2"/>
  <c r="AC1276" i="2"/>
  <c r="AD1276" i="2" s="1"/>
  <c r="AJ1276" i="2"/>
  <c r="AL1276" i="2" s="1"/>
  <c r="AK1276" i="2"/>
  <c r="Q1277" i="2"/>
  <c r="R1277" i="2" s="1"/>
  <c r="AA1277" i="2"/>
  <c r="L1277" i="2" s="1"/>
  <c r="AB1277" i="2"/>
  <c r="AC1277" i="2"/>
  <c r="AD1277" i="2" s="1"/>
  <c r="AJ1277" i="2"/>
  <c r="AK1277" i="2"/>
  <c r="Q1278" i="2"/>
  <c r="R1278" i="2" s="1"/>
  <c r="AA1278" i="2"/>
  <c r="L1278" i="2" s="1"/>
  <c r="AB1278" i="2"/>
  <c r="AC1278" i="2"/>
  <c r="AD1278" i="2" s="1"/>
  <c r="AJ1278" i="2"/>
  <c r="AK1278" i="2"/>
  <c r="Q1279" i="2"/>
  <c r="R1279" i="2" s="1"/>
  <c r="Y1279" i="2" s="1"/>
  <c r="U1279" i="2" s="1"/>
  <c r="AA1279" i="2"/>
  <c r="L1279" i="2" s="1"/>
  <c r="AB1279" i="2"/>
  <c r="AC1279" i="2"/>
  <c r="AD1279" i="2" s="1"/>
  <c r="AJ1279" i="2"/>
  <c r="AK1279" i="2"/>
  <c r="Q1280" i="2"/>
  <c r="R1280" i="2" s="1"/>
  <c r="Y1280" i="2" s="1"/>
  <c r="V1280" i="2" s="1"/>
  <c r="AA1280" i="2"/>
  <c r="L1280" i="2" s="1"/>
  <c r="AB1280" i="2"/>
  <c r="AC1280" i="2"/>
  <c r="AD1280" i="2" s="1"/>
  <c r="AJ1280" i="2"/>
  <c r="AK1280" i="2"/>
  <c r="Q1281" i="2"/>
  <c r="R1281" i="2" s="1"/>
  <c r="M1281" i="2" s="1"/>
  <c r="AA1281" i="2"/>
  <c r="L1281" i="2" s="1"/>
  <c r="AB1281" i="2"/>
  <c r="AC1281" i="2"/>
  <c r="AD1281" i="2" s="1"/>
  <c r="AJ1281" i="2"/>
  <c r="AK1281" i="2"/>
  <c r="AL1281" i="2"/>
  <c r="Q1282" i="2"/>
  <c r="R1282" i="2" s="1"/>
  <c r="AA1282" i="2"/>
  <c r="L1282" i="2" s="1"/>
  <c r="AB1282" i="2"/>
  <c r="AC1282" i="2"/>
  <c r="AD1282" i="2" s="1"/>
  <c r="AJ1282" i="2"/>
  <c r="AK1282" i="2"/>
  <c r="Q1283" i="2"/>
  <c r="R1283" i="2" s="1"/>
  <c r="AA1283" i="2"/>
  <c r="L1283" i="2" s="1"/>
  <c r="AB1283" i="2"/>
  <c r="AC1283" i="2"/>
  <c r="AD1283" i="2" s="1"/>
  <c r="AJ1283" i="2"/>
  <c r="AL1283" i="2" s="1"/>
  <c r="AK1283" i="2"/>
  <c r="Q1284" i="2"/>
  <c r="R1284" i="2" s="1"/>
  <c r="AA1284" i="2"/>
  <c r="L1284" i="2" s="1"/>
  <c r="AB1284" i="2"/>
  <c r="AC1284" i="2"/>
  <c r="AD1284" i="2" s="1"/>
  <c r="AJ1284" i="2"/>
  <c r="AK1284" i="2"/>
  <c r="Q1285" i="2"/>
  <c r="R1285" i="2" s="1"/>
  <c r="Y1285" i="2" s="1"/>
  <c r="X1285" i="2" s="1"/>
  <c r="T1285" i="2" s="1"/>
  <c r="AE1285" i="2" s="1"/>
  <c r="AA1285" i="2"/>
  <c r="L1285" i="2" s="1"/>
  <c r="AB1285" i="2"/>
  <c r="AC1285" i="2"/>
  <c r="AD1285" i="2" s="1"/>
  <c r="AJ1285" i="2"/>
  <c r="AK1285" i="2"/>
  <c r="Q1286" i="2"/>
  <c r="R1286" i="2" s="1"/>
  <c r="AA1286" i="2"/>
  <c r="L1286" i="2" s="1"/>
  <c r="AB1286" i="2"/>
  <c r="AC1286" i="2"/>
  <c r="AD1286" i="2" s="1"/>
  <c r="AJ1286" i="2"/>
  <c r="AK1286" i="2"/>
  <c r="Q1287" i="2"/>
  <c r="R1287" i="2" s="1"/>
  <c r="Y1287" i="2" s="1"/>
  <c r="S1287" i="2" s="1"/>
  <c r="AA1287" i="2"/>
  <c r="L1287" i="2" s="1"/>
  <c r="AB1287" i="2"/>
  <c r="AC1287" i="2"/>
  <c r="AD1287" i="2" s="1"/>
  <c r="AJ1287" i="2"/>
  <c r="AK1287" i="2"/>
  <c r="Q1288" i="2"/>
  <c r="R1288" i="2" s="1"/>
  <c r="Y1288" i="2" s="1"/>
  <c r="AA1288" i="2"/>
  <c r="L1288" i="2" s="1"/>
  <c r="AB1288" i="2"/>
  <c r="AC1288" i="2"/>
  <c r="AD1288" i="2"/>
  <c r="AJ1288" i="2"/>
  <c r="AK1288" i="2"/>
  <c r="Q1289" i="2"/>
  <c r="R1289" i="2" s="1"/>
  <c r="M1289" i="2" s="1"/>
  <c r="AA1289" i="2"/>
  <c r="L1289" i="2" s="1"/>
  <c r="AB1289" i="2"/>
  <c r="AC1289" i="2"/>
  <c r="AD1289" i="2" s="1"/>
  <c r="AJ1289" i="2"/>
  <c r="AL1289" i="2" s="1"/>
  <c r="AK1289" i="2"/>
  <c r="Q1290" i="2"/>
  <c r="R1290" i="2" s="1"/>
  <c r="Y1290" i="2" s="1"/>
  <c r="W1290" i="2" s="1"/>
  <c r="AA1290" i="2"/>
  <c r="L1290" i="2" s="1"/>
  <c r="AB1290" i="2"/>
  <c r="AC1290" i="2"/>
  <c r="AD1290" i="2" s="1"/>
  <c r="AJ1290" i="2"/>
  <c r="AK1290" i="2"/>
  <c r="Q1291" i="2"/>
  <c r="R1291" i="2" s="1"/>
  <c r="M1291" i="2" s="1"/>
  <c r="AA1291" i="2"/>
  <c r="L1291" i="2" s="1"/>
  <c r="AB1291" i="2"/>
  <c r="AC1291" i="2"/>
  <c r="AD1291" i="2" s="1"/>
  <c r="AJ1291" i="2"/>
  <c r="AK1291" i="2"/>
  <c r="Q1292" i="2"/>
  <c r="R1292" i="2" s="1"/>
  <c r="M1292" i="2" s="1"/>
  <c r="AA1292" i="2"/>
  <c r="L1292" i="2" s="1"/>
  <c r="AB1292" i="2"/>
  <c r="AC1292" i="2"/>
  <c r="AD1292" i="2" s="1"/>
  <c r="AJ1292" i="2"/>
  <c r="AK1292" i="2"/>
  <c r="Q1293" i="2"/>
  <c r="R1293" i="2" s="1"/>
  <c r="AA1293" i="2"/>
  <c r="L1293" i="2" s="1"/>
  <c r="AB1293" i="2"/>
  <c r="AC1293" i="2"/>
  <c r="AD1293" i="2"/>
  <c r="AJ1293" i="2"/>
  <c r="AK1293" i="2"/>
  <c r="Q1294" i="2"/>
  <c r="R1294" i="2" s="1"/>
  <c r="AA1294" i="2"/>
  <c r="L1294" i="2" s="1"/>
  <c r="AB1294" i="2"/>
  <c r="AC1294" i="2"/>
  <c r="AD1294" i="2" s="1"/>
  <c r="AJ1294" i="2"/>
  <c r="AL1294" i="2" s="1"/>
  <c r="AK1294" i="2"/>
  <c r="Q1295" i="2"/>
  <c r="R1295" i="2" s="1"/>
  <c r="Y1295" i="2" s="1"/>
  <c r="X1295" i="2" s="1"/>
  <c r="T1295" i="2" s="1"/>
  <c r="AE1295" i="2" s="1"/>
  <c r="AA1295" i="2"/>
  <c r="L1295" i="2" s="1"/>
  <c r="AB1295" i="2"/>
  <c r="AC1295" i="2"/>
  <c r="AD1295" i="2" s="1"/>
  <c r="AJ1295" i="2"/>
  <c r="AK1295" i="2"/>
  <c r="Q1296" i="2"/>
  <c r="R1296" i="2" s="1"/>
  <c r="M1296" i="2" s="1"/>
  <c r="AA1296" i="2"/>
  <c r="L1296" i="2" s="1"/>
  <c r="AB1296" i="2"/>
  <c r="AC1296" i="2"/>
  <c r="AD1296" i="2" s="1"/>
  <c r="AJ1296" i="2"/>
  <c r="AK1296" i="2"/>
  <c r="Q1297" i="2"/>
  <c r="R1297" i="2" s="1"/>
  <c r="AA1297" i="2"/>
  <c r="L1297" i="2" s="1"/>
  <c r="AB1297" i="2"/>
  <c r="AC1297" i="2"/>
  <c r="AD1297" i="2" s="1"/>
  <c r="AJ1297" i="2"/>
  <c r="AK1297" i="2"/>
  <c r="Q1298" i="2"/>
  <c r="R1298" i="2" s="1"/>
  <c r="AA1298" i="2"/>
  <c r="L1298" i="2" s="1"/>
  <c r="AB1298" i="2"/>
  <c r="AC1298" i="2"/>
  <c r="AD1298" i="2" s="1"/>
  <c r="AJ1298" i="2"/>
  <c r="AK1298" i="2"/>
  <c r="Q1299" i="2"/>
  <c r="R1299" i="2" s="1"/>
  <c r="Y1299" i="2" s="1"/>
  <c r="U1299" i="2" s="1"/>
  <c r="AA1299" i="2"/>
  <c r="L1299" i="2" s="1"/>
  <c r="AB1299" i="2"/>
  <c r="AC1299" i="2"/>
  <c r="AD1299" i="2" s="1"/>
  <c r="AJ1299" i="2"/>
  <c r="AK1299" i="2"/>
  <c r="Q1300" i="2"/>
  <c r="R1300" i="2" s="1"/>
  <c r="Y1300" i="2" s="1"/>
  <c r="V1300" i="2" s="1"/>
  <c r="AA1300" i="2"/>
  <c r="L1300" i="2" s="1"/>
  <c r="AB1300" i="2"/>
  <c r="AC1300" i="2"/>
  <c r="AD1300" i="2" s="1"/>
  <c r="AJ1300" i="2"/>
  <c r="AK1300" i="2"/>
  <c r="Q1301" i="2"/>
  <c r="R1301" i="2" s="1"/>
  <c r="M1301" i="2" s="1"/>
  <c r="AA1301" i="2"/>
  <c r="L1301" i="2" s="1"/>
  <c r="AB1301" i="2"/>
  <c r="AC1301" i="2"/>
  <c r="AD1301" i="2" s="1"/>
  <c r="AJ1301" i="2"/>
  <c r="AK1301" i="2"/>
  <c r="Q1302" i="2"/>
  <c r="R1302" i="2" s="1"/>
  <c r="Y1302" i="2" s="1"/>
  <c r="AA1302" i="2"/>
  <c r="L1302" i="2" s="1"/>
  <c r="AB1302" i="2"/>
  <c r="AC1302" i="2"/>
  <c r="AD1302" i="2" s="1"/>
  <c r="AJ1302" i="2"/>
  <c r="AK1302" i="2"/>
  <c r="AL1302" i="2" s="1"/>
  <c r="Q1303" i="2"/>
  <c r="R1303" i="2" s="1"/>
  <c r="AA1303" i="2"/>
  <c r="L1303" i="2" s="1"/>
  <c r="AB1303" i="2"/>
  <c r="AC1303" i="2"/>
  <c r="AD1303" i="2"/>
  <c r="AJ1303" i="2"/>
  <c r="AK1303" i="2"/>
  <c r="Q1304" i="2"/>
  <c r="R1304" i="2" s="1"/>
  <c r="Y1304" i="2" s="1"/>
  <c r="AA1304" i="2"/>
  <c r="L1304" i="2" s="1"/>
  <c r="AB1304" i="2"/>
  <c r="AC1304" i="2"/>
  <c r="AD1304" i="2" s="1"/>
  <c r="AJ1304" i="2"/>
  <c r="AK1304" i="2"/>
  <c r="AL1304" i="2" s="1"/>
  <c r="Q1305" i="2"/>
  <c r="R1305" i="2" s="1"/>
  <c r="AA1305" i="2"/>
  <c r="L1305" i="2" s="1"/>
  <c r="AB1305" i="2"/>
  <c r="AC1305" i="2"/>
  <c r="AD1305" i="2" s="1"/>
  <c r="AJ1305" i="2"/>
  <c r="AK1305" i="2"/>
  <c r="Q1306" i="2"/>
  <c r="R1306" i="2" s="1"/>
  <c r="M1306" i="2" s="1"/>
  <c r="AA1306" i="2"/>
  <c r="L1306" i="2" s="1"/>
  <c r="AB1306" i="2"/>
  <c r="AC1306" i="2"/>
  <c r="AD1306" i="2" s="1"/>
  <c r="AJ1306" i="2"/>
  <c r="AL1306" i="2" s="1"/>
  <c r="AK1306" i="2"/>
  <c r="Q1307" i="2"/>
  <c r="R1307" i="2" s="1"/>
  <c r="AA1307" i="2"/>
  <c r="L1307" i="2" s="1"/>
  <c r="AB1307" i="2"/>
  <c r="AC1307" i="2"/>
  <c r="AD1307" i="2" s="1"/>
  <c r="AJ1307" i="2"/>
  <c r="AK1307" i="2"/>
  <c r="Q1308" i="2"/>
  <c r="R1308" i="2" s="1"/>
  <c r="Y1308" i="2" s="1"/>
  <c r="W1308" i="2" s="1"/>
  <c r="AA1308" i="2"/>
  <c r="L1308" i="2" s="1"/>
  <c r="AB1308" i="2"/>
  <c r="AC1308" i="2"/>
  <c r="AD1308" i="2" s="1"/>
  <c r="AJ1308" i="2"/>
  <c r="AK1308" i="2"/>
  <c r="Q1309" i="2"/>
  <c r="R1309" i="2" s="1"/>
  <c r="M1309" i="2" s="1"/>
  <c r="AA1309" i="2"/>
  <c r="L1309" i="2" s="1"/>
  <c r="AB1309" i="2"/>
  <c r="AC1309" i="2"/>
  <c r="AD1309" i="2" s="1"/>
  <c r="AJ1309" i="2"/>
  <c r="AL1309" i="2" s="1"/>
  <c r="AK1309" i="2"/>
  <c r="Q1310" i="2"/>
  <c r="R1310" i="2" s="1"/>
  <c r="Y1310" i="2" s="1"/>
  <c r="X1310" i="2" s="1"/>
  <c r="T1310" i="2" s="1"/>
  <c r="AE1310" i="2" s="1"/>
  <c r="AA1310" i="2"/>
  <c r="L1310" i="2" s="1"/>
  <c r="AB1310" i="2"/>
  <c r="AC1310" i="2"/>
  <c r="AD1310" i="2" s="1"/>
  <c r="AJ1310" i="2"/>
  <c r="AK1310" i="2"/>
  <c r="Q1311" i="2"/>
  <c r="R1311" i="2" s="1"/>
  <c r="M1311" i="2" s="1"/>
  <c r="AA1311" i="2"/>
  <c r="L1311" i="2" s="1"/>
  <c r="AB1311" i="2"/>
  <c r="AC1311" i="2"/>
  <c r="AD1311" i="2" s="1"/>
  <c r="AJ1311" i="2"/>
  <c r="AK1311" i="2"/>
  <c r="Q1312" i="2"/>
  <c r="R1312" i="2" s="1"/>
  <c r="M1312" i="2" s="1"/>
  <c r="AA1312" i="2"/>
  <c r="L1312" i="2" s="1"/>
  <c r="AB1312" i="2"/>
  <c r="AC1312" i="2"/>
  <c r="AD1312" i="2" s="1"/>
  <c r="AJ1312" i="2"/>
  <c r="AK1312" i="2"/>
  <c r="Q1313" i="2"/>
  <c r="R1313" i="2" s="1"/>
  <c r="AA1313" i="2"/>
  <c r="L1313" i="2" s="1"/>
  <c r="AB1313" i="2"/>
  <c r="AC1313" i="2"/>
  <c r="AD1313" i="2" s="1"/>
  <c r="AJ1313" i="2"/>
  <c r="AK1313" i="2"/>
  <c r="Q1314" i="2"/>
  <c r="R1314" i="2" s="1"/>
  <c r="AA1314" i="2"/>
  <c r="L1314" i="2" s="1"/>
  <c r="AB1314" i="2"/>
  <c r="AC1314" i="2"/>
  <c r="AD1314" i="2" s="1"/>
  <c r="AJ1314" i="2"/>
  <c r="AK1314" i="2"/>
  <c r="AL1314" i="2" s="1"/>
  <c r="Q1315" i="2"/>
  <c r="R1315" i="2" s="1"/>
  <c r="Y1315" i="2" s="1"/>
  <c r="AA1315" i="2"/>
  <c r="L1315" i="2" s="1"/>
  <c r="AB1315" i="2"/>
  <c r="AC1315" i="2"/>
  <c r="AD1315" i="2" s="1"/>
  <c r="AJ1315" i="2"/>
  <c r="AK1315" i="2"/>
  <c r="Q1316" i="2"/>
  <c r="R1316" i="2" s="1"/>
  <c r="AA1316" i="2"/>
  <c r="L1316" i="2" s="1"/>
  <c r="AB1316" i="2"/>
  <c r="AC1316" i="2"/>
  <c r="AD1316" i="2" s="1"/>
  <c r="AJ1316" i="2"/>
  <c r="AK1316" i="2"/>
  <c r="Q1317" i="2"/>
  <c r="R1317" i="2" s="1"/>
  <c r="M1317" i="2" s="1"/>
  <c r="AA1317" i="2"/>
  <c r="L1317" i="2" s="1"/>
  <c r="AB1317" i="2"/>
  <c r="AC1317" i="2"/>
  <c r="AD1317" i="2" s="1"/>
  <c r="AJ1317" i="2"/>
  <c r="AK1317" i="2"/>
  <c r="Q1318" i="2"/>
  <c r="R1318" i="2" s="1"/>
  <c r="AA1318" i="2"/>
  <c r="L1318" i="2" s="1"/>
  <c r="AB1318" i="2"/>
  <c r="AC1318" i="2"/>
  <c r="AD1318" i="2" s="1"/>
  <c r="AJ1318" i="2"/>
  <c r="AK1318" i="2"/>
  <c r="Q1319" i="2"/>
  <c r="R1319" i="2" s="1"/>
  <c r="AA1319" i="2"/>
  <c r="L1319" i="2" s="1"/>
  <c r="AB1319" i="2"/>
  <c r="AC1319" i="2"/>
  <c r="AD1319" i="2" s="1"/>
  <c r="AJ1319" i="2"/>
  <c r="AK1319" i="2"/>
  <c r="AL1319" i="2" s="1"/>
  <c r="Q1320" i="2"/>
  <c r="R1320" i="2" s="1"/>
  <c r="M1320" i="2" s="1"/>
  <c r="AA1320" i="2"/>
  <c r="L1320" i="2" s="1"/>
  <c r="AB1320" i="2"/>
  <c r="AC1320" i="2"/>
  <c r="AD1320" i="2" s="1"/>
  <c r="AJ1320" i="2"/>
  <c r="AK1320" i="2"/>
  <c r="Q1321" i="2"/>
  <c r="R1321" i="2" s="1"/>
  <c r="M1321" i="2" s="1"/>
  <c r="AA1321" i="2"/>
  <c r="L1321" i="2" s="1"/>
  <c r="AB1321" i="2"/>
  <c r="AC1321" i="2"/>
  <c r="AD1321" i="2" s="1"/>
  <c r="AJ1321" i="2"/>
  <c r="AK1321" i="2"/>
  <c r="Q1322" i="2"/>
  <c r="R1322" i="2" s="1"/>
  <c r="Y1322" i="2" s="1"/>
  <c r="AA1322" i="2"/>
  <c r="L1322" i="2" s="1"/>
  <c r="AB1322" i="2"/>
  <c r="AC1322" i="2"/>
  <c r="AD1322" i="2" s="1"/>
  <c r="AJ1322" i="2"/>
  <c r="AK1322" i="2"/>
  <c r="Q1323" i="2"/>
  <c r="R1323" i="2" s="1"/>
  <c r="Y1323" i="2" s="1"/>
  <c r="S1323" i="2" s="1"/>
  <c r="AA1323" i="2"/>
  <c r="L1323" i="2" s="1"/>
  <c r="AB1323" i="2"/>
  <c r="AC1323" i="2"/>
  <c r="AD1323" i="2" s="1"/>
  <c r="AJ1323" i="2"/>
  <c r="AK1323" i="2"/>
  <c r="Q1324" i="2"/>
  <c r="R1324" i="2" s="1"/>
  <c r="Y1324" i="2" s="1"/>
  <c r="AA1324" i="2"/>
  <c r="L1324" i="2" s="1"/>
  <c r="AB1324" i="2"/>
  <c r="AC1324" i="2"/>
  <c r="AD1324" i="2" s="1"/>
  <c r="AJ1324" i="2"/>
  <c r="AK1324" i="2"/>
  <c r="Q1325" i="2"/>
  <c r="R1325" i="2" s="1"/>
  <c r="AA1325" i="2"/>
  <c r="L1325" i="2" s="1"/>
  <c r="AB1325" i="2"/>
  <c r="AC1325" i="2"/>
  <c r="AD1325" i="2" s="1"/>
  <c r="AJ1325" i="2"/>
  <c r="AK1325" i="2"/>
  <c r="Q1326" i="2"/>
  <c r="R1326" i="2" s="1"/>
  <c r="AA1326" i="2"/>
  <c r="L1326" i="2" s="1"/>
  <c r="AB1326" i="2"/>
  <c r="AC1326" i="2"/>
  <c r="AD1326" i="2"/>
  <c r="AJ1326" i="2"/>
  <c r="AL1326" i="2" s="1"/>
  <c r="AK1326" i="2"/>
  <c r="Q1327" i="2"/>
  <c r="R1327" i="2" s="1"/>
  <c r="Y1327" i="2" s="1"/>
  <c r="W1327" i="2" s="1"/>
  <c r="AA1327" i="2"/>
  <c r="L1327" i="2" s="1"/>
  <c r="AB1327" i="2"/>
  <c r="AC1327" i="2"/>
  <c r="AD1327" i="2" s="1"/>
  <c r="AJ1327" i="2"/>
  <c r="AK1327" i="2"/>
  <c r="Q1328" i="2"/>
  <c r="R1328" i="2" s="1"/>
  <c r="Y1328" i="2" s="1"/>
  <c r="V1328" i="2" s="1"/>
  <c r="AA1328" i="2"/>
  <c r="L1328" i="2" s="1"/>
  <c r="AB1328" i="2"/>
  <c r="AC1328" i="2"/>
  <c r="AD1328" i="2" s="1"/>
  <c r="AJ1328" i="2"/>
  <c r="AK1328" i="2"/>
  <c r="Q1329" i="2"/>
  <c r="R1329" i="2" s="1"/>
  <c r="AA1329" i="2"/>
  <c r="L1329" i="2" s="1"/>
  <c r="AB1329" i="2"/>
  <c r="AC1329" i="2"/>
  <c r="AD1329" i="2" s="1"/>
  <c r="AJ1329" i="2"/>
  <c r="AK1329" i="2"/>
  <c r="Q1330" i="2"/>
  <c r="R1330" i="2" s="1"/>
  <c r="Y1330" i="2" s="1"/>
  <c r="V1330" i="2" s="1"/>
  <c r="AA1330" i="2"/>
  <c r="L1330" i="2" s="1"/>
  <c r="AB1330" i="2"/>
  <c r="AC1330" i="2"/>
  <c r="AD1330" i="2" s="1"/>
  <c r="AJ1330" i="2"/>
  <c r="AK1330" i="2"/>
  <c r="Q1331" i="2"/>
  <c r="R1331" i="2" s="1"/>
  <c r="M1331" i="2" s="1"/>
  <c r="AA1331" i="2"/>
  <c r="L1331" i="2" s="1"/>
  <c r="AB1331" i="2"/>
  <c r="AC1331" i="2"/>
  <c r="AD1331" i="2"/>
  <c r="AJ1331" i="2"/>
  <c r="AK1331" i="2"/>
  <c r="Q1332" i="2"/>
  <c r="R1332" i="2" s="1"/>
  <c r="AA1332" i="2"/>
  <c r="L1332" i="2" s="1"/>
  <c r="AB1332" i="2"/>
  <c r="AC1332" i="2"/>
  <c r="AD1332" i="2" s="1"/>
  <c r="AJ1332" i="2"/>
  <c r="AK1332" i="2"/>
  <c r="Q1333" i="2"/>
  <c r="R1333" i="2" s="1"/>
  <c r="Y1333" i="2" s="1"/>
  <c r="AA1333" i="2"/>
  <c r="L1333" i="2" s="1"/>
  <c r="AB1333" i="2"/>
  <c r="AC1333" i="2"/>
  <c r="AD1333" i="2" s="1"/>
  <c r="AJ1333" i="2"/>
  <c r="AL1333" i="2" s="1"/>
  <c r="AK1333" i="2"/>
  <c r="Q1334" i="2"/>
  <c r="R1334" i="2" s="1"/>
  <c r="AA1334" i="2"/>
  <c r="L1334" i="2" s="1"/>
  <c r="AB1334" i="2"/>
  <c r="AC1334" i="2"/>
  <c r="AD1334" i="2" s="1"/>
  <c r="AJ1334" i="2"/>
  <c r="AK1334" i="2"/>
  <c r="Q1335" i="2"/>
  <c r="R1335" i="2" s="1"/>
  <c r="AA1335" i="2"/>
  <c r="L1335" i="2" s="1"/>
  <c r="AB1335" i="2"/>
  <c r="AC1335" i="2"/>
  <c r="AD1335" i="2" s="1"/>
  <c r="AJ1335" i="2"/>
  <c r="AK1335" i="2"/>
  <c r="Q1336" i="2"/>
  <c r="R1336" i="2" s="1"/>
  <c r="AA1336" i="2"/>
  <c r="L1336" i="2" s="1"/>
  <c r="AB1336" i="2"/>
  <c r="AC1336" i="2"/>
  <c r="AD1336" i="2"/>
  <c r="AJ1336" i="2"/>
  <c r="AL1336" i="2" s="1"/>
  <c r="AK1336" i="2"/>
  <c r="Q1337" i="2"/>
  <c r="R1337" i="2" s="1"/>
  <c r="AA1337" i="2"/>
  <c r="L1337" i="2" s="1"/>
  <c r="AB1337" i="2"/>
  <c r="AC1337" i="2"/>
  <c r="AD1337" i="2" s="1"/>
  <c r="AJ1337" i="2"/>
  <c r="AK1337" i="2"/>
  <c r="Q1338" i="2"/>
  <c r="R1338" i="2" s="1"/>
  <c r="Y1338" i="2" s="1"/>
  <c r="AA1338" i="2"/>
  <c r="L1338" i="2" s="1"/>
  <c r="AB1338" i="2"/>
  <c r="AC1338" i="2"/>
  <c r="AD1338" i="2" s="1"/>
  <c r="AJ1338" i="2"/>
  <c r="AK1338" i="2"/>
  <c r="Q1339" i="2"/>
  <c r="R1339" i="2" s="1"/>
  <c r="Y1339" i="2" s="1"/>
  <c r="U1339" i="2" s="1"/>
  <c r="AA1339" i="2"/>
  <c r="L1339" i="2" s="1"/>
  <c r="AB1339" i="2"/>
  <c r="AC1339" i="2"/>
  <c r="AD1339" i="2" s="1"/>
  <c r="AJ1339" i="2"/>
  <c r="AK1339" i="2"/>
  <c r="Q1340" i="2"/>
  <c r="R1340" i="2" s="1"/>
  <c r="M1340" i="2" s="1"/>
  <c r="AA1340" i="2"/>
  <c r="L1340" i="2" s="1"/>
  <c r="AB1340" i="2"/>
  <c r="AC1340" i="2"/>
  <c r="AD1340" i="2"/>
  <c r="AJ1340" i="2"/>
  <c r="AK1340" i="2"/>
  <c r="Q1341" i="2"/>
  <c r="R1341" i="2" s="1"/>
  <c r="AA1341" i="2"/>
  <c r="L1341" i="2" s="1"/>
  <c r="AB1341" i="2"/>
  <c r="AC1341" i="2"/>
  <c r="AD1341" i="2" s="1"/>
  <c r="AJ1341" i="2"/>
  <c r="AK1341" i="2"/>
  <c r="Q1342" i="2"/>
  <c r="R1342" i="2" s="1"/>
  <c r="AA1342" i="2"/>
  <c r="L1342" i="2" s="1"/>
  <c r="AB1342" i="2"/>
  <c r="AC1342" i="2"/>
  <c r="AD1342" i="2" s="1"/>
  <c r="AJ1342" i="2"/>
  <c r="AK1342" i="2"/>
  <c r="Q1343" i="2"/>
  <c r="R1343" i="2" s="1"/>
  <c r="Y1343" i="2" s="1"/>
  <c r="AA1343" i="2"/>
  <c r="L1343" i="2" s="1"/>
  <c r="AB1343" i="2"/>
  <c r="AC1343" i="2"/>
  <c r="AD1343" i="2" s="1"/>
  <c r="AJ1343" i="2"/>
  <c r="AK1343" i="2"/>
  <c r="Q1344" i="2"/>
  <c r="R1344" i="2" s="1"/>
  <c r="AA1344" i="2"/>
  <c r="L1344" i="2" s="1"/>
  <c r="AB1344" i="2"/>
  <c r="AC1344" i="2"/>
  <c r="AD1344" i="2" s="1"/>
  <c r="AJ1344" i="2"/>
  <c r="AK1344" i="2"/>
  <c r="Q1345" i="2"/>
  <c r="R1345" i="2" s="1"/>
  <c r="AA1345" i="2"/>
  <c r="L1345" i="2" s="1"/>
  <c r="AB1345" i="2"/>
  <c r="AC1345" i="2"/>
  <c r="AD1345" i="2"/>
  <c r="AJ1345" i="2"/>
  <c r="AK1345" i="2"/>
  <c r="Q1346" i="2"/>
  <c r="R1346" i="2" s="1"/>
  <c r="M1346" i="2" s="1"/>
  <c r="AA1346" i="2"/>
  <c r="L1346" i="2" s="1"/>
  <c r="AB1346" i="2"/>
  <c r="AC1346" i="2"/>
  <c r="AD1346" i="2" s="1"/>
  <c r="AJ1346" i="2"/>
  <c r="AL1346" i="2" s="1"/>
  <c r="AK1346" i="2"/>
  <c r="Q1347" i="2"/>
  <c r="R1347" i="2" s="1"/>
  <c r="Y1347" i="2" s="1"/>
  <c r="AA1347" i="2"/>
  <c r="L1347" i="2" s="1"/>
  <c r="AB1347" i="2"/>
  <c r="AC1347" i="2"/>
  <c r="AD1347" i="2" s="1"/>
  <c r="AJ1347" i="2"/>
  <c r="AK1347" i="2"/>
  <c r="Q1348" i="2"/>
  <c r="R1348" i="2" s="1"/>
  <c r="AA1348" i="2"/>
  <c r="L1348" i="2" s="1"/>
  <c r="AB1348" i="2"/>
  <c r="AC1348" i="2"/>
  <c r="AD1348" i="2" s="1"/>
  <c r="AJ1348" i="2"/>
  <c r="AK1348" i="2"/>
  <c r="Q1349" i="2"/>
  <c r="R1349" i="2" s="1"/>
  <c r="AA1349" i="2"/>
  <c r="L1349" i="2" s="1"/>
  <c r="AB1349" i="2"/>
  <c r="AC1349" i="2"/>
  <c r="AD1349" i="2" s="1"/>
  <c r="AJ1349" i="2"/>
  <c r="AK1349" i="2"/>
  <c r="Q1350" i="2"/>
  <c r="R1350" i="2" s="1"/>
  <c r="AA1350" i="2"/>
  <c r="L1350" i="2" s="1"/>
  <c r="AB1350" i="2"/>
  <c r="AC1350" i="2"/>
  <c r="AD1350" i="2" s="1"/>
  <c r="AJ1350" i="2"/>
  <c r="AK1350" i="2"/>
  <c r="Q1351" i="2"/>
  <c r="R1351" i="2" s="1"/>
  <c r="M1351" i="2" s="1"/>
  <c r="AA1351" i="2"/>
  <c r="L1351" i="2" s="1"/>
  <c r="AB1351" i="2"/>
  <c r="AC1351" i="2"/>
  <c r="AD1351" i="2" s="1"/>
  <c r="AJ1351" i="2"/>
  <c r="AK1351" i="2"/>
  <c r="AL1351" i="2" s="1"/>
  <c r="Q1352" i="2"/>
  <c r="R1352" i="2" s="1"/>
  <c r="AA1352" i="2"/>
  <c r="L1352" i="2" s="1"/>
  <c r="AB1352" i="2"/>
  <c r="AC1352" i="2"/>
  <c r="AD1352" i="2" s="1"/>
  <c r="AJ1352" i="2"/>
  <c r="AL1352" i="2" s="1"/>
  <c r="AK1352" i="2"/>
  <c r="Q1353" i="2"/>
  <c r="R1353" i="2" s="1"/>
  <c r="AA1353" i="2"/>
  <c r="L1353" i="2" s="1"/>
  <c r="AB1353" i="2"/>
  <c r="AC1353" i="2"/>
  <c r="AD1353" i="2" s="1"/>
  <c r="AJ1353" i="2"/>
  <c r="AK1353" i="2"/>
  <c r="Q1354" i="2"/>
  <c r="R1354" i="2" s="1"/>
  <c r="Y1354" i="2" s="1"/>
  <c r="AA1354" i="2"/>
  <c r="L1354" i="2" s="1"/>
  <c r="AB1354" i="2"/>
  <c r="AC1354" i="2"/>
  <c r="AD1354" i="2" s="1"/>
  <c r="AJ1354" i="2"/>
  <c r="AK1354" i="2"/>
  <c r="Q1355" i="2"/>
  <c r="R1355" i="2" s="1"/>
  <c r="AA1355" i="2"/>
  <c r="L1355" i="2" s="1"/>
  <c r="AB1355" i="2"/>
  <c r="AC1355" i="2"/>
  <c r="AD1355" i="2" s="1"/>
  <c r="AJ1355" i="2"/>
  <c r="AK1355" i="2"/>
  <c r="Q1356" i="2"/>
  <c r="R1356" i="2" s="1"/>
  <c r="M1356" i="2" s="1"/>
  <c r="AA1356" i="2"/>
  <c r="L1356" i="2" s="1"/>
  <c r="AB1356" i="2"/>
  <c r="AC1356" i="2"/>
  <c r="AD1356" i="2" s="1"/>
  <c r="AJ1356" i="2"/>
  <c r="AL1356" i="2" s="1"/>
  <c r="AK1356" i="2"/>
  <c r="Q1357" i="2"/>
  <c r="R1357" i="2" s="1"/>
  <c r="AA1357" i="2"/>
  <c r="L1357" i="2" s="1"/>
  <c r="AB1357" i="2"/>
  <c r="AC1357" i="2"/>
  <c r="AD1357" i="2" s="1"/>
  <c r="AJ1357" i="2"/>
  <c r="AK1357" i="2"/>
  <c r="Q1358" i="2"/>
  <c r="R1358" i="2" s="1"/>
  <c r="AA1358" i="2"/>
  <c r="L1358" i="2" s="1"/>
  <c r="AB1358" i="2"/>
  <c r="AC1358" i="2"/>
  <c r="AD1358" i="2" s="1"/>
  <c r="AJ1358" i="2"/>
  <c r="AL1358" i="2" s="1"/>
  <c r="AK1358" i="2"/>
  <c r="Q1359" i="2"/>
  <c r="R1359" i="2" s="1"/>
  <c r="Y1359" i="2" s="1"/>
  <c r="AA1359" i="2"/>
  <c r="L1359" i="2" s="1"/>
  <c r="AB1359" i="2"/>
  <c r="AC1359" i="2"/>
  <c r="AD1359" i="2" s="1"/>
  <c r="AJ1359" i="2"/>
  <c r="AK1359" i="2"/>
  <c r="Q1360" i="2"/>
  <c r="R1360" i="2" s="1"/>
  <c r="Y1360" i="2" s="1"/>
  <c r="AA1360" i="2"/>
  <c r="L1360" i="2" s="1"/>
  <c r="AB1360" i="2"/>
  <c r="AC1360" i="2"/>
  <c r="AD1360" i="2" s="1"/>
  <c r="AJ1360" i="2"/>
  <c r="AK1360" i="2"/>
  <c r="Q1361" i="2"/>
  <c r="R1361" i="2" s="1"/>
  <c r="M1361" i="2" s="1"/>
  <c r="AA1361" i="2"/>
  <c r="L1361" i="2" s="1"/>
  <c r="AB1361" i="2"/>
  <c r="AC1361" i="2"/>
  <c r="AD1361" i="2" s="1"/>
  <c r="AJ1361" i="2"/>
  <c r="AK1361" i="2"/>
  <c r="AL1361" i="2" s="1"/>
  <c r="Q1362" i="2"/>
  <c r="R1362" i="2" s="1"/>
  <c r="AA1362" i="2"/>
  <c r="L1362" i="2" s="1"/>
  <c r="AB1362" i="2"/>
  <c r="AC1362" i="2"/>
  <c r="AD1362" i="2" s="1"/>
  <c r="AJ1362" i="2"/>
  <c r="AK1362" i="2"/>
  <c r="AL1362" i="2" s="1"/>
  <c r="Q1363" i="2"/>
  <c r="R1363" i="2" s="1"/>
  <c r="AA1363" i="2"/>
  <c r="L1363" i="2" s="1"/>
  <c r="AB1363" i="2"/>
  <c r="AC1363" i="2"/>
  <c r="AD1363" i="2" s="1"/>
  <c r="AJ1363" i="2"/>
  <c r="AK1363" i="2"/>
  <c r="Q1364" i="2"/>
  <c r="R1364" i="2" s="1"/>
  <c r="AA1364" i="2"/>
  <c r="L1364" i="2" s="1"/>
  <c r="AB1364" i="2"/>
  <c r="AC1364" i="2"/>
  <c r="AD1364" i="2" s="1"/>
  <c r="AJ1364" i="2"/>
  <c r="AK1364" i="2"/>
  <c r="Q1365" i="2"/>
  <c r="R1365" i="2" s="1"/>
  <c r="M1365" i="2" s="1"/>
  <c r="AA1365" i="2"/>
  <c r="L1365" i="2" s="1"/>
  <c r="AB1365" i="2"/>
  <c r="AC1365" i="2"/>
  <c r="AD1365" i="2" s="1"/>
  <c r="AJ1365" i="2"/>
  <c r="AK1365" i="2"/>
  <c r="Q1366" i="2"/>
  <c r="R1366" i="2" s="1"/>
  <c r="AA1366" i="2"/>
  <c r="L1366" i="2" s="1"/>
  <c r="AB1366" i="2"/>
  <c r="AC1366" i="2"/>
  <c r="AD1366" i="2" s="1"/>
  <c r="AJ1366" i="2"/>
  <c r="AK1366" i="2"/>
  <c r="Q1367" i="2"/>
  <c r="R1367" i="2" s="1"/>
  <c r="Y1367" i="2" s="1"/>
  <c r="AA1367" i="2"/>
  <c r="L1367" i="2" s="1"/>
  <c r="AB1367" i="2"/>
  <c r="AC1367" i="2"/>
  <c r="AD1367" i="2" s="1"/>
  <c r="AJ1367" i="2"/>
  <c r="AK1367" i="2"/>
  <c r="Q1368" i="2"/>
  <c r="R1368" i="2" s="1"/>
  <c r="Y1368" i="2" s="1"/>
  <c r="AA1368" i="2"/>
  <c r="L1368" i="2" s="1"/>
  <c r="AB1368" i="2"/>
  <c r="AC1368" i="2"/>
  <c r="AD1368" i="2" s="1"/>
  <c r="AJ1368" i="2"/>
  <c r="AK1368" i="2"/>
  <c r="Q1369" i="2"/>
  <c r="R1369" i="2" s="1"/>
  <c r="Y1369" i="2" s="1"/>
  <c r="AA1369" i="2"/>
  <c r="L1369" i="2" s="1"/>
  <c r="AB1369" i="2"/>
  <c r="AC1369" i="2"/>
  <c r="AD1369" i="2" s="1"/>
  <c r="AJ1369" i="2"/>
  <c r="AL1369" i="2" s="1"/>
  <c r="AK1369" i="2"/>
  <c r="Q1370" i="2"/>
  <c r="R1370" i="2" s="1"/>
  <c r="Y1370" i="2" s="1"/>
  <c r="W1370" i="2" s="1"/>
  <c r="AA1370" i="2"/>
  <c r="L1370" i="2" s="1"/>
  <c r="AB1370" i="2"/>
  <c r="AC1370" i="2"/>
  <c r="AD1370" i="2" s="1"/>
  <c r="AJ1370" i="2"/>
  <c r="AK1370" i="2"/>
  <c r="Q1371" i="2"/>
  <c r="R1371" i="2" s="1"/>
  <c r="M1371" i="2" s="1"/>
  <c r="AA1371" i="2"/>
  <c r="L1371" i="2" s="1"/>
  <c r="AB1371" i="2"/>
  <c r="AC1371" i="2"/>
  <c r="AD1371" i="2" s="1"/>
  <c r="AJ1371" i="2"/>
  <c r="AK1371" i="2"/>
  <c r="Q1372" i="2"/>
  <c r="R1372" i="2" s="1"/>
  <c r="Y1372" i="2" s="1"/>
  <c r="AA1372" i="2"/>
  <c r="L1372" i="2" s="1"/>
  <c r="AB1372" i="2"/>
  <c r="AC1372" i="2"/>
  <c r="AD1372" i="2" s="1"/>
  <c r="AJ1372" i="2"/>
  <c r="AK1372" i="2"/>
  <c r="Q1373" i="2"/>
  <c r="R1373" i="2" s="1"/>
  <c r="AA1373" i="2"/>
  <c r="L1373" i="2" s="1"/>
  <c r="AB1373" i="2"/>
  <c r="AC1373" i="2"/>
  <c r="AD1373" i="2" s="1"/>
  <c r="AJ1373" i="2"/>
  <c r="AK1373" i="2"/>
  <c r="Q1374" i="2"/>
  <c r="R1374" i="2" s="1"/>
  <c r="AA1374" i="2"/>
  <c r="L1374" i="2" s="1"/>
  <c r="AB1374" i="2"/>
  <c r="AC1374" i="2"/>
  <c r="AD1374" i="2" s="1"/>
  <c r="AJ1374" i="2"/>
  <c r="AK1374" i="2"/>
  <c r="AL1374" i="2"/>
  <c r="Q1375" i="2"/>
  <c r="R1375" i="2" s="1"/>
  <c r="Y1375" i="2" s="1"/>
  <c r="W1375" i="2" s="1"/>
  <c r="AA1375" i="2"/>
  <c r="L1375" i="2" s="1"/>
  <c r="AB1375" i="2"/>
  <c r="AC1375" i="2"/>
  <c r="AD1375" i="2" s="1"/>
  <c r="AJ1375" i="2"/>
  <c r="AK1375" i="2"/>
  <c r="Q1376" i="2"/>
  <c r="R1376" i="2" s="1"/>
  <c r="AA1376" i="2"/>
  <c r="L1376" i="2" s="1"/>
  <c r="AB1376" i="2"/>
  <c r="AC1376" i="2"/>
  <c r="AD1376" i="2" s="1"/>
  <c r="AJ1376" i="2"/>
  <c r="AL1376" i="2" s="1"/>
  <c r="AK1376" i="2"/>
  <c r="Q1377" i="2"/>
  <c r="R1377" i="2" s="1"/>
  <c r="AA1377" i="2"/>
  <c r="L1377" i="2" s="1"/>
  <c r="AB1377" i="2"/>
  <c r="AC1377" i="2"/>
  <c r="AD1377" i="2" s="1"/>
  <c r="AJ1377" i="2"/>
  <c r="AK1377" i="2"/>
  <c r="Q1378" i="2"/>
  <c r="R1378" i="2" s="1"/>
  <c r="M1378" i="2" s="1"/>
  <c r="AA1378" i="2"/>
  <c r="L1378" i="2" s="1"/>
  <c r="AB1378" i="2"/>
  <c r="AC1378" i="2"/>
  <c r="AD1378" i="2" s="1"/>
  <c r="AJ1378" i="2"/>
  <c r="AK1378" i="2"/>
  <c r="Q1379" i="2"/>
  <c r="R1379" i="2" s="1"/>
  <c r="Y1379" i="2" s="1"/>
  <c r="AA1379" i="2"/>
  <c r="L1379" i="2" s="1"/>
  <c r="AB1379" i="2"/>
  <c r="AC1379" i="2"/>
  <c r="AD1379" i="2" s="1"/>
  <c r="AJ1379" i="2"/>
  <c r="AK1379" i="2"/>
  <c r="Q1380" i="2"/>
  <c r="R1380" i="2" s="1"/>
  <c r="Y1380" i="2" s="1"/>
  <c r="AA1380" i="2"/>
  <c r="L1380" i="2" s="1"/>
  <c r="AB1380" i="2"/>
  <c r="AC1380" i="2"/>
  <c r="AD1380" i="2" s="1"/>
  <c r="AJ1380" i="2"/>
  <c r="AK1380" i="2"/>
  <c r="Q1381" i="2"/>
  <c r="R1381" i="2" s="1"/>
  <c r="AA1381" i="2"/>
  <c r="L1381" i="2" s="1"/>
  <c r="AB1381" i="2"/>
  <c r="AC1381" i="2"/>
  <c r="AD1381" i="2" s="1"/>
  <c r="AJ1381" i="2"/>
  <c r="AK1381" i="2"/>
  <c r="Q1382" i="2"/>
  <c r="R1382" i="2" s="1"/>
  <c r="M1382" i="2" s="1"/>
  <c r="AA1382" i="2"/>
  <c r="L1382" i="2" s="1"/>
  <c r="AB1382" i="2"/>
  <c r="AC1382" i="2"/>
  <c r="AD1382" i="2" s="1"/>
  <c r="AJ1382" i="2"/>
  <c r="AK1382" i="2"/>
  <c r="AL1382" i="2" s="1"/>
  <c r="Q1383" i="2"/>
  <c r="R1383" i="2" s="1"/>
  <c r="AA1383" i="2"/>
  <c r="L1383" i="2" s="1"/>
  <c r="AB1383" i="2"/>
  <c r="AC1383" i="2"/>
  <c r="AD1383" i="2" s="1"/>
  <c r="AJ1383" i="2"/>
  <c r="AK1383" i="2"/>
  <c r="Q1384" i="2"/>
  <c r="R1384" i="2" s="1"/>
  <c r="Y1384" i="2" s="1"/>
  <c r="S1384" i="2" s="1"/>
  <c r="AA1384" i="2"/>
  <c r="L1384" i="2" s="1"/>
  <c r="AB1384" i="2"/>
  <c r="AC1384" i="2"/>
  <c r="AD1384" i="2" s="1"/>
  <c r="AJ1384" i="2"/>
  <c r="AK1384" i="2"/>
  <c r="Q1385" i="2"/>
  <c r="R1385" i="2" s="1"/>
  <c r="M1385" i="2" s="1"/>
  <c r="AA1385" i="2"/>
  <c r="L1385" i="2" s="1"/>
  <c r="AB1385" i="2"/>
  <c r="AC1385" i="2"/>
  <c r="AD1385" i="2" s="1"/>
  <c r="AJ1385" i="2"/>
  <c r="AK1385" i="2"/>
  <c r="Q1386" i="2"/>
  <c r="R1386" i="2" s="1"/>
  <c r="AA1386" i="2"/>
  <c r="L1386" i="2" s="1"/>
  <c r="AB1386" i="2"/>
  <c r="AC1386" i="2"/>
  <c r="AD1386" i="2" s="1"/>
  <c r="AJ1386" i="2"/>
  <c r="AL1386" i="2" s="1"/>
  <c r="AK1386" i="2"/>
  <c r="Q1387" i="2"/>
  <c r="R1387" i="2" s="1"/>
  <c r="M1387" i="2" s="1"/>
  <c r="AA1387" i="2"/>
  <c r="L1387" i="2" s="1"/>
  <c r="AB1387" i="2"/>
  <c r="AC1387" i="2"/>
  <c r="AD1387" i="2" s="1"/>
  <c r="AJ1387" i="2"/>
  <c r="AK1387" i="2"/>
  <c r="Q1388" i="2"/>
  <c r="R1388" i="2" s="1"/>
  <c r="AA1388" i="2"/>
  <c r="L1388" i="2" s="1"/>
  <c r="AB1388" i="2"/>
  <c r="AC1388" i="2"/>
  <c r="AD1388" i="2" s="1"/>
  <c r="AJ1388" i="2"/>
  <c r="AK1388" i="2"/>
  <c r="AL1388" i="2" s="1"/>
  <c r="Q1389" i="2"/>
  <c r="R1389" i="2" s="1"/>
  <c r="AA1389" i="2"/>
  <c r="L1389" i="2" s="1"/>
  <c r="AB1389" i="2"/>
  <c r="AC1389" i="2"/>
  <c r="AD1389" i="2" s="1"/>
  <c r="AJ1389" i="2"/>
  <c r="AL1389" i="2" s="1"/>
  <c r="AK1389" i="2"/>
  <c r="Q1390" i="2"/>
  <c r="R1390" i="2" s="1"/>
  <c r="Y1390" i="2" s="1"/>
  <c r="V1390" i="2" s="1"/>
  <c r="AA1390" i="2"/>
  <c r="L1390" i="2" s="1"/>
  <c r="AB1390" i="2"/>
  <c r="AC1390" i="2"/>
  <c r="AD1390" i="2" s="1"/>
  <c r="AJ1390" i="2"/>
  <c r="AK1390" i="2"/>
  <c r="Q1391" i="2"/>
  <c r="R1391" i="2" s="1"/>
  <c r="M1391" i="2" s="1"/>
  <c r="AA1391" i="2"/>
  <c r="L1391" i="2" s="1"/>
  <c r="AB1391" i="2"/>
  <c r="AC1391" i="2"/>
  <c r="AD1391" i="2"/>
  <c r="AJ1391" i="2"/>
  <c r="AK1391" i="2"/>
  <c r="Q1392" i="2"/>
  <c r="R1392" i="2" s="1"/>
  <c r="AA1392" i="2"/>
  <c r="L1392" i="2" s="1"/>
  <c r="AB1392" i="2"/>
  <c r="AC1392" i="2"/>
  <c r="AD1392" i="2" s="1"/>
  <c r="AJ1392" i="2"/>
  <c r="AL1392" i="2" s="1"/>
  <c r="AK1392" i="2"/>
  <c r="Q1393" i="2"/>
  <c r="R1393" i="2" s="1"/>
  <c r="Y1393" i="2" s="1"/>
  <c r="AA1393" i="2"/>
  <c r="L1393" i="2" s="1"/>
  <c r="AB1393" i="2"/>
  <c r="AC1393" i="2"/>
  <c r="AD1393" i="2" s="1"/>
  <c r="AJ1393" i="2"/>
  <c r="AK1393" i="2"/>
  <c r="Q1394" i="2"/>
  <c r="R1394" i="2" s="1"/>
  <c r="AA1394" i="2"/>
  <c r="L1394" i="2" s="1"/>
  <c r="AB1394" i="2"/>
  <c r="AC1394" i="2"/>
  <c r="AD1394" i="2" s="1"/>
  <c r="AJ1394" i="2"/>
  <c r="AK1394" i="2"/>
  <c r="Q1395" i="2"/>
  <c r="R1395" i="2" s="1"/>
  <c r="M1395" i="2" s="1"/>
  <c r="AA1395" i="2"/>
  <c r="L1395" i="2" s="1"/>
  <c r="AB1395" i="2"/>
  <c r="AC1395" i="2"/>
  <c r="AD1395" i="2" s="1"/>
  <c r="AJ1395" i="2"/>
  <c r="AK1395" i="2"/>
  <c r="Q1396" i="2"/>
  <c r="R1396" i="2" s="1"/>
  <c r="Y1396" i="2" s="1"/>
  <c r="AA1396" i="2"/>
  <c r="L1396" i="2" s="1"/>
  <c r="AB1396" i="2"/>
  <c r="AC1396" i="2"/>
  <c r="AD1396" i="2" s="1"/>
  <c r="AJ1396" i="2"/>
  <c r="AK1396" i="2"/>
  <c r="Q1397" i="2"/>
  <c r="R1397" i="2" s="1"/>
  <c r="Y1397" i="2" s="1"/>
  <c r="W1397" i="2" s="1"/>
  <c r="AA1397" i="2"/>
  <c r="L1397" i="2" s="1"/>
  <c r="AB1397" i="2"/>
  <c r="AC1397" i="2"/>
  <c r="AD1397" i="2" s="1"/>
  <c r="AJ1397" i="2"/>
  <c r="AK1397" i="2"/>
  <c r="Q1398" i="2"/>
  <c r="R1398" i="2" s="1"/>
  <c r="Y1398" i="2" s="1"/>
  <c r="AA1398" i="2"/>
  <c r="L1398" i="2" s="1"/>
  <c r="AB1398" i="2"/>
  <c r="AC1398" i="2"/>
  <c r="AD1398" i="2"/>
  <c r="AJ1398" i="2"/>
  <c r="AK1398" i="2"/>
  <c r="Q1399" i="2"/>
  <c r="R1399" i="2" s="1"/>
  <c r="AA1399" i="2"/>
  <c r="L1399" i="2" s="1"/>
  <c r="AB1399" i="2"/>
  <c r="AC1399" i="2"/>
  <c r="AD1399" i="2" s="1"/>
  <c r="AJ1399" i="2"/>
  <c r="AK1399" i="2"/>
  <c r="Q1400" i="2"/>
  <c r="R1400" i="2" s="1"/>
  <c r="Y1400" i="2" s="1"/>
  <c r="AA1400" i="2"/>
  <c r="L1400" i="2" s="1"/>
  <c r="AB1400" i="2"/>
  <c r="AC1400" i="2"/>
  <c r="AD1400" i="2" s="1"/>
  <c r="AJ1400" i="2"/>
  <c r="AK1400" i="2"/>
  <c r="Q1401" i="2"/>
  <c r="R1401" i="2" s="1"/>
  <c r="M1401" i="2" s="1"/>
  <c r="AA1401" i="2"/>
  <c r="L1401" i="2" s="1"/>
  <c r="AB1401" i="2"/>
  <c r="AC1401" i="2"/>
  <c r="AD1401" i="2" s="1"/>
  <c r="AJ1401" i="2"/>
  <c r="AK1401" i="2"/>
  <c r="Q1402" i="2"/>
  <c r="R1402" i="2" s="1"/>
  <c r="AA1402" i="2"/>
  <c r="L1402" i="2" s="1"/>
  <c r="AB1402" i="2"/>
  <c r="AC1402" i="2"/>
  <c r="AD1402" i="2" s="1"/>
  <c r="AJ1402" i="2"/>
  <c r="AL1402" i="2" s="1"/>
  <c r="AK1402" i="2"/>
  <c r="Q1403" i="2"/>
  <c r="R1403" i="2" s="1"/>
  <c r="AA1403" i="2"/>
  <c r="L1403" i="2" s="1"/>
  <c r="AB1403" i="2"/>
  <c r="AC1403" i="2"/>
  <c r="AD1403" i="2" s="1"/>
  <c r="AJ1403" i="2"/>
  <c r="AK1403" i="2"/>
  <c r="Q1404" i="2"/>
  <c r="R1404" i="2" s="1"/>
  <c r="AA1404" i="2"/>
  <c r="L1404" i="2" s="1"/>
  <c r="AB1404" i="2"/>
  <c r="AC1404" i="2"/>
  <c r="AD1404" i="2" s="1"/>
  <c r="AJ1404" i="2"/>
  <c r="AK1404" i="2"/>
  <c r="Q1405" i="2"/>
  <c r="R1405" i="2" s="1"/>
  <c r="AA1405" i="2"/>
  <c r="L1405" i="2" s="1"/>
  <c r="AB1405" i="2"/>
  <c r="AC1405" i="2"/>
  <c r="AD1405" i="2" s="1"/>
  <c r="AJ1405" i="2"/>
  <c r="AK1405" i="2"/>
  <c r="Q1406" i="2"/>
  <c r="R1406" i="2" s="1"/>
  <c r="M1406" i="2" s="1"/>
  <c r="AA1406" i="2"/>
  <c r="L1406" i="2" s="1"/>
  <c r="AB1406" i="2"/>
  <c r="AC1406" i="2"/>
  <c r="AD1406" i="2" s="1"/>
  <c r="AJ1406" i="2"/>
  <c r="AL1406" i="2" s="1"/>
  <c r="AK1406" i="2"/>
  <c r="Q1407" i="2"/>
  <c r="R1407" i="2" s="1"/>
  <c r="AA1407" i="2"/>
  <c r="L1407" i="2" s="1"/>
  <c r="AB1407" i="2"/>
  <c r="AC1407" i="2"/>
  <c r="AD1407" i="2" s="1"/>
  <c r="AJ1407" i="2"/>
  <c r="AL1407" i="2" s="1"/>
  <c r="AK1407" i="2"/>
  <c r="Q1408" i="2"/>
  <c r="R1408" i="2" s="1"/>
  <c r="Y1408" i="2" s="1"/>
  <c r="AA1408" i="2"/>
  <c r="L1408" i="2" s="1"/>
  <c r="AB1408" i="2"/>
  <c r="AC1408" i="2"/>
  <c r="AD1408" i="2" s="1"/>
  <c r="AJ1408" i="2"/>
  <c r="AK1408" i="2"/>
  <c r="Q1409" i="2"/>
  <c r="R1409" i="2" s="1"/>
  <c r="AA1409" i="2"/>
  <c r="L1409" i="2" s="1"/>
  <c r="AB1409" i="2"/>
  <c r="AC1409" i="2"/>
  <c r="AD1409" i="2" s="1"/>
  <c r="AJ1409" i="2"/>
  <c r="AK1409" i="2"/>
  <c r="Q1410" i="2"/>
  <c r="R1410" i="2" s="1"/>
  <c r="AA1410" i="2"/>
  <c r="L1410" i="2" s="1"/>
  <c r="AB1410" i="2"/>
  <c r="AC1410" i="2"/>
  <c r="AD1410" i="2" s="1"/>
  <c r="AJ1410" i="2"/>
  <c r="AK1410" i="2"/>
  <c r="Q1411" i="2"/>
  <c r="R1411" i="2" s="1"/>
  <c r="AA1411" i="2"/>
  <c r="L1411" i="2" s="1"/>
  <c r="AB1411" i="2"/>
  <c r="AC1411" i="2"/>
  <c r="AD1411" i="2" s="1"/>
  <c r="AJ1411" i="2"/>
  <c r="AK1411" i="2"/>
  <c r="Q1412" i="2"/>
  <c r="R1412" i="2" s="1"/>
  <c r="AA1412" i="2"/>
  <c r="L1412" i="2" s="1"/>
  <c r="AB1412" i="2"/>
  <c r="AC1412" i="2"/>
  <c r="AD1412" i="2" s="1"/>
  <c r="AJ1412" i="2"/>
  <c r="AK1412" i="2"/>
  <c r="Q1413" i="2"/>
  <c r="R1413" i="2" s="1"/>
  <c r="M1413" i="2" s="1"/>
  <c r="AA1413" i="2"/>
  <c r="L1413" i="2" s="1"/>
  <c r="AB1413" i="2"/>
  <c r="AC1413" i="2"/>
  <c r="AD1413" i="2" s="1"/>
  <c r="AJ1413" i="2"/>
  <c r="AL1413" i="2" s="1"/>
  <c r="AK1413" i="2"/>
  <c r="Q1414" i="2"/>
  <c r="R1414" i="2" s="1"/>
  <c r="M1414" i="2" s="1"/>
  <c r="AA1414" i="2"/>
  <c r="L1414" i="2" s="1"/>
  <c r="AB1414" i="2"/>
  <c r="AC1414" i="2"/>
  <c r="AD1414" i="2" s="1"/>
  <c r="AJ1414" i="2"/>
  <c r="AK1414" i="2"/>
  <c r="Q1415" i="2"/>
  <c r="R1415" i="2" s="1"/>
  <c r="AA1415" i="2"/>
  <c r="L1415" i="2" s="1"/>
  <c r="AB1415" i="2"/>
  <c r="AC1415" i="2"/>
  <c r="AD1415" i="2" s="1"/>
  <c r="AJ1415" i="2"/>
  <c r="AK1415" i="2"/>
  <c r="Q1416" i="2"/>
  <c r="R1416" i="2" s="1"/>
  <c r="Y1416" i="2" s="1"/>
  <c r="X1416" i="2" s="1"/>
  <c r="T1416" i="2" s="1"/>
  <c r="AE1416" i="2" s="1"/>
  <c r="AA1416" i="2"/>
  <c r="L1416" i="2" s="1"/>
  <c r="AB1416" i="2"/>
  <c r="AC1416" i="2"/>
  <c r="AD1416" i="2" s="1"/>
  <c r="AJ1416" i="2"/>
  <c r="AK1416" i="2"/>
  <c r="Q1417" i="2"/>
  <c r="R1417" i="2" s="1"/>
  <c r="AA1417" i="2"/>
  <c r="L1417" i="2" s="1"/>
  <c r="AB1417" i="2"/>
  <c r="AC1417" i="2"/>
  <c r="AD1417" i="2" s="1"/>
  <c r="AJ1417" i="2"/>
  <c r="AL1417" i="2" s="1"/>
  <c r="AK1417" i="2"/>
  <c r="Q1418" i="2"/>
  <c r="R1418" i="2" s="1"/>
  <c r="M1418" i="2" s="1"/>
  <c r="AA1418" i="2"/>
  <c r="L1418" i="2" s="1"/>
  <c r="AB1418" i="2"/>
  <c r="AC1418" i="2"/>
  <c r="AD1418" i="2" s="1"/>
  <c r="AJ1418" i="2"/>
  <c r="AK1418" i="2"/>
  <c r="Q1419" i="2"/>
  <c r="R1419" i="2" s="1"/>
  <c r="AA1419" i="2"/>
  <c r="L1419" i="2" s="1"/>
  <c r="AB1419" i="2"/>
  <c r="AC1419" i="2"/>
  <c r="AD1419" i="2" s="1"/>
  <c r="AJ1419" i="2"/>
  <c r="AK1419" i="2"/>
  <c r="Q1420" i="2"/>
  <c r="R1420" i="2" s="1"/>
  <c r="AA1420" i="2"/>
  <c r="L1420" i="2" s="1"/>
  <c r="AB1420" i="2"/>
  <c r="AC1420" i="2"/>
  <c r="AD1420" i="2" s="1"/>
  <c r="AJ1420" i="2"/>
  <c r="AK1420" i="2"/>
  <c r="Q1421" i="2"/>
  <c r="R1421" i="2" s="1"/>
  <c r="AA1421" i="2"/>
  <c r="L1421" i="2" s="1"/>
  <c r="AB1421" i="2"/>
  <c r="AC1421" i="2"/>
  <c r="AD1421" i="2" s="1"/>
  <c r="AJ1421" i="2"/>
  <c r="AK1421" i="2"/>
  <c r="Q1422" i="2"/>
  <c r="R1422" i="2" s="1"/>
  <c r="M1422" i="2" s="1"/>
  <c r="AA1422" i="2"/>
  <c r="L1422" i="2" s="1"/>
  <c r="AB1422" i="2"/>
  <c r="AC1422" i="2"/>
  <c r="AD1422" i="2" s="1"/>
  <c r="AJ1422" i="2"/>
  <c r="AK1422" i="2"/>
  <c r="Q1423" i="2"/>
  <c r="R1423" i="2" s="1"/>
  <c r="AA1423" i="2"/>
  <c r="L1423" i="2" s="1"/>
  <c r="AB1423" i="2"/>
  <c r="AC1423" i="2"/>
  <c r="AD1423" i="2" s="1"/>
  <c r="AJ1423" i="2"/>
  <c r="AK1423" i="2"/>
  <c r="Q1424" i="2"/>
  <c r="R1424" i="2" s="1"/>
  <c r="Y1424" i="2" s="1"/>
  <c r="S1424" i="2" s="1"/>
  <c r="AA1424" i="2"/>
  <c r="L1424" i="2" s="1"/>
  <c r="AB1424" i="2"/>
  <c r="AC1424" i="2"/>
  <c r="AD1424" i="2" s="1"/>
  <c r="AJ1424" i="2"/>
  <c r="AK1424" i="2"/>
  <c r="Q1425" i="2"/>
  <c r="R1425" i="2" s="1"/>
  <c r="AA1425" i="2"/>
  <c r="L1425" i="2" s="1"/>
  <c r="AB1425" i="2"/>
  <c r="AC1425" i="2"/>
  <c r="AD1425" i="2" s="1"/>
  <c r="AJ1425" i="2"/>
  <c r="AK1425" i="2"/>
  <c r="Q1426" i="2"/>
  <c r="R1426" i="2" s="1"/>
  <c r="AA1426" i="2"/>
  <c r="L1426" i="2" s="1"/>
  <c r="AB1426" i="2"/>
  <c r="AC1426" i="2"/>
  <c r="AD1426" i="2" s="1"/>
  <c r="AJ1426" i="2"/>
  <c r="AL1426" i="2" s="1"/>
  <c r="AK1426" i="2"/>
  <c r="Q1427" i="2"/>
  <c r="R1427" i="2" s="1"/>
  <c r="AA1427" i="2"/>
  <c r="L1427" i="2" s="1"/>
  <c r="AB1427" i="2"/>
  <c r="AC1427" i="2"/>
  <c r="AD1427" i="2" s="1"/>
  <c r="AJ1427" i="2"/>
  <c r="AK1427" i="2"/>
  <c r="Q1428" i="2"/>
  <c r="R1428" i="2" s="1"/>
  <c r="AA1428" i="2"/>
  <c r="L1428" i="2" s="1"/>
  <c r="AB1428" i="2"/>
  <c r="AC1428" i="2"/>
  <c r="AD1428" i="2" s="1"/>
  <c r="AJ1428" i="2"/>
  <c r="AK1428" i="2"/>
  <c r="Q1429" i="2"/>
  <c r="R1429" i="2" s="1"/>
  <c r="M1429" i="2" s="1"/>
  <c r="AA1429" i="2"/>
  <c r="L1429" i="2" s="1"/>
  <c r="AB1429" i="2"/>
  <c r="AC1429" i="2"/>
  <c r="AD1429" i="2" s="1"/>
  <c r="AJ1429" i="2"/>
  <c r="AK1429" i="2"/>
  <c r="Q1430" i="2"/>
  <c r="R1430" i="2" s="1"/>
  <c r="AA1430" i="2"/>
  <c r="L1430" i="2" s="1"/>
  <c r="AB1430" i="2"/>
  <c r="AC1430" i="2"/>
  <c r="AD1430" i="2"/>
  <c r="AJ1430" i="2"/>
  <c r="AK1430" i="2"/>
  <c r="Q1431" i="2"/>
  <c r="R1431" i="2" s="1"/>
  <c r="AA1431" i="2"/>
  <c r="L1431" i="2" s="1"/>
  <c r="AB1431" i="2"/>
  <c r="AC1431" i="2"/>
  <c r="AD1431" i="2"/>
  <c r="AJ1431" i="2"/>
  <c r="AK1431" i="2"/>
  <c r="AL1431" i="2"/>
  <c r="Q1432" i="2"/>
  <c r="R1432" i="2" s="1"/>
  <c r="AA1432" i="2"/>
  <c r="L1432" i="2" s="1"/>
  <c r="AB1432" i="2"/>
  <c r="AC1432" i="2"/>
  <c r="AD1432" i="2" s="1"/>
  <c r="AJ1432" i="2"/>
  <c r="AK1432" i="2"/>
  <c r="Q1433" i="2"/>
  <c r="R1433" i="2" s="1"/>
  <c r="AA1433" i="2"/>
  <c r="L1433" i="2" s="1"/>
  <c r="AB1433" i="2"/>
  <c r="AC1433" i="2"/>
  <c r="AD1433" i="2" s="1"/>
  <c r="AJ1433" i="2"/>
  <c r="AK1433" i="2"/>
  <c r="AL1433" i="2" s="1"/>
  <c r="Q1434" i="2"/>
  <c r="R1434" i="2" s="1"/>
  <c r="M1434" i="2" s="1"/>
  <c r="AA1434" i="2"/>
  <c r="L1434" i="2" s="1"/>
  <c r="AB1434" i="2"/>
  <c r="AC1434" i="2"/>
  <c r="AD1434" i="2" s="1"/>
  <c r="AJ1434" i="2"/>
  <c r="AK1434" i="2"/>
  <c r="Q1435" i="2"/>
  <c r="R1435" i="2" s="1"/>
  <c r="AA1435" i="2"/>
  <c r="L1435" i="2" s="1"/>
  <c r="AB1435" i="2"/>
  <c r="AC1435" i="2"/>
  <c r="AD1435" i="2" s="1"/>
  <c r="AJ1435" i="2"/>
  <c r="AK1435" i="2"/>
  <c r="Q1436" i="2"/>
  <c r="R1436" i="2" s="1"/>
  <c r="AA1436" i="2"/>
  <c r="L1436" i="2" s="1"/>
  <c r="AB1436" i="2"/>
  <c r="AC1436" i="2"/>
  <c r="AD1436" i="2" s="1"/>
  <c r="AJ1436" i="2"/>
  <c r="AK1436" i="2"/>
  <c r="Q1437" i="2"/>
  <c r="R1437" i="2" s="1"/>
  <c r="AA1437" i="2"/>
  <c r="L1437" i="2" s="1"/>
  <c r="AB1437" i="2"/>
  <c r="AC1437" i="2"/>
  <c r="AD1437" i="2" s="1"/>
  <c r="AJ1437" i="2"/>
  <c r="AK1437" i="2"/>
  <c r="Q1438" i="2"/>
  <c r="R1438" i="2" s="1"/>
  <c r="AA1438" i="2"/>
  <c r="L1438" i="2" s="1"/>
  <c r="AB1438" i="2"/>
  <c r="AC1438" i="2"/>
  <c r="AD1438" i="2" s="1"/>
  <c r="AJ1438" i="2"/>
  <c r="AK1438" i="2"/>
  <c r="Q1439" i="2"/>
  <c r="R1439" i="2" s="1"/>
  <c r="M1439" i="2" s="1"/>
  <c r="AA1439" i="2"/>
  <c r="L1439" i="2" s="1"/>
  <c r="AB1439" i="2"/>
  <c r="AC1439" i="2"/>
  <c r="AD1439" i="2" s="1"/>
  <c r="AJ1439" i="2"/>
  <c r="AK1439" i="2"/>
  <c r="Q1440" i="2"/>
  <c r="R1440" i="2" s="1"/>
  <c r="M1440" i="2" s="1"/>
  <c r="AA1440" i="2"/>
  <c r="L1440" i="2" s="1"/>
  <c r="AB1440" i="2"/>
  <c r="AC1440" i="2"/>
  <c r="AD1440" i="2" s="1"/>
  <c r="AJ1440" i="2"/>
  <c r="AK1440" i="2"/>
  <c r="Q1441" i="2"/>
  <c r="R1441" i="2" s="1"/>
  <c r="AA1441" i="2"/>
  <c r="L1441" i="2" s="1"/>
  <c r="AB1441" i="2"/>
  <c r="AC1441" i="2"/>
  <c r="AD1441" i="2" s="1"/>
  <c r="AJ1441" i="2"/>
  <c r="AK1441" i="2"/>
  <c r="Q1442" i="2"/>
  <c r="R1442" i="2" s="1"/>
  <c r="M1442" i="2" s="1"/>
  <c r="AA1442" i="2"/>
  <c r="L1442" i="2" s="1"/>
  <c r="AB1442" i="2"/>
  <c r="AC1442" i="2"/>
  <c r="AD1442" i="2" s="1"/>
  <c r="AJ1442" i="2"/>
  <c r="AK1442" i="2"/>
  <c r="Q1443" i="2"/>
  <c r="R1443" i="2" s="1"/>
  <c r="M1443" i="2" s="1"/>
  <c r="AA1443" i="2"/>
  <c r="L1443" i="2" s="1"/>
  <c r="AB1443" i="2"/>
  <c r="AC1443" i="2"/>
  <c r="AD1443" i="2" s="1"/>
  <c r="AJ1443" i="2"/>
  <c r="AL1443" i="2" s="1"/>
  <c r="AK1443" i="2"/>
  <c r="Q1444" i="2"/>
  <c r="R1444" i="2" s="1"/>
  <c r="AA1444" i="2"/>
  <c r="L1444" i="2" s="1"/>
  <c r="AB1444" i="2"/>
  <c r="AC1444" i="2"/>
  <c r="AD1444" i="2" s="1"/>
  <c r="AJ1444" i="2"/>
  <c r="AK1444" i="2"/>
  <c r="Q1445" i="2"/>
  <c r="R1445" i="2" s="1"/>
  <c r="Y1445" i="2" s="1"/>
  <c r="AA1445" i="2"/>
  <c r="L1445" i="2" s="1"/>
  <c r="AB1445" i="2"/>
  <c r="AC1445" i="2"/>
  <c r="AD1445" i="2" s="1"/>
  <c r="AJ1445" i="2"/>
  <c r="AK1445" i="2"/>
  <c r="Q1446" i="2"/>
  <c r="R1446" i="2" s="1"/>
  <c r="AA1446" i="2"/>
  <c r="L1446" i="2" s="1"/>
  <c r="AB1446" i="2"/>
  <c r="AC1446" i="2"/>
  <c r="AD1446" i="2" s="1"/>
  <c r="AJ1446" i="2"/>
  <c r="AK1446" i="2"/>
  <c r="Q1447" i="2"/>
  <c r="R1447" i="2" s="1"/>
  <c r="Y1447" i="2" s="1"/>
  <c r="AA1447" i="2"/>
  <c r="L1447" i="2" s="1"/>
  <c r="AB1447" i="2"/>
  <c r="AC1447" i="2"/>
  <c r="AD1447" i="2" s="1"/>
  <c r="AJ1447" i="2"/>
  <c r="AK1447" i="2"/>
  <c r="Q1448" i="2"/>
  <c r="R1448" i="2" s="1"/>
  <c r="AA1448" i="2"/>
  <c r="L1448" i="2" s="1"/>
  <c r="AB1448" i="2"/>
  <c r="AC1448" i="2"/>
  <c r="AD1448" i="2"/>
  <c r="AJ1448" i="2"/>
  <c r="AK1448" i="2"/>
  <c r="Q1449" i="2"/>
  <c r="R1449" i="2" s="1"/>
  <c r="M1449" i="2" s="1"/>
  <c r="AA1449" i="2"/>
  <c r="L1449" i="2" s="1"/>
  <c r="AB1449" i="2"/>
  <c r="AC1449" i="2"/>
  <c r="AD1449" i="2" s="1"/>
  <c r="AJ1449" i="2"/>
  <c r="AK1449" i="2"/>
  <c r="Q1450" i="2"/>
  <c r="R1450" i="2" s="1"/>
  <c r="AA1450" i="2"/>
  <c r="L1450" i="2" s="1"/>
  <c r="AB1450" i="2"/>
  <c r="AC1450" i="2"/>
  <c r="AD1450" i="2" s="1"/>
  <c r="AJ1450" i="2"/>
  <c r="AK1450" i="2"/>
  <c r="Q1451" i="2"/>
  <c r="R1451" i="2" s="1"/>
  <c r="Y1451" i="2" s="1"/>
  <c r="AA1451" i="2"/>
  <c r="L1451" i="2" s="1"/>
  <c r="AB1451" i="2"/>
  <c r="AC1451" i="2"/>
  <c r="AD1451" i="2" s="1"/>
  <c r="AJ1451" i="2"/>
  <c r="AK1451" i="2"/>
  <c r="Q1452" i="2"/>
  <c r="R1452" i="2" s="1"/>
  <c r="AA1452" i="2"/>
  <c r="L1452" i="2" s="1"/>
  <c r="AB1452" i="2"/>
  <c r="AC1452" i="2"/>
  <c r="AD1452" i="2" s="1"/>
  <c r="AJ1452" i="2"/>
  <c r="AK1452" i="2"/>
  <c r="Q1453" i="2"/>
  <c r="R1453" i="2" s="1"/>
  <c r="AA1453" i="2"/>
  <c r="L1453" i="2" s="1"/>
  <c r="AB1453" i="2"/>
  <c r="AC1453" i="2"/>
  <c r="AD1453" i="2" s="1"/>
  <c r="AJ1453" i="2"/>
  <c r="AK1453" i="2"/>
  <c r="AL1453" i="2" s="1"/>
  <c r="Q1454" i="2"/>
  <c r="R1454" i="2" s="1"/>
  <c r="AA1454" i="2"/>
  <c r="L1454" i="2" s="1"/>
  <c r="AB1454" i="2"/>
  <c r="AC1454" i="2"/>
  <c r="AD1454" i="2" s="1"/>
  <c r="AJ1454" i="2"/>
  <c r="AK1454" i="2"/>
  <c r="Q1455" i="2"/>
  <c r="R1455" i="2" s="1"/>
  <c r="Y1455" i="2" s="1"/>
  <c r="AA1455" i="2"/>
  <c r="L1455" i="2" s="1"/>
  <c r="AB1455" i="2"/>
  <c r="AC1455" i="2"/>
  <c r="AD1455" i="2" s="1"/>
  <c r="AJ1455" i="2"/>
  <c r="AK1455" i="2"/>
  <c r="Q1456" i="2"/>
  <c r="R1456" i="2" s="1"/>
  <c r="AA1456" i="2"/>
  <c r="L1456" i="2" s="1"/>
  <c r="AB1456" i="2"/>
  <c r="AC1456" i="2"/>
  <c r="AD1456" i="2" s="1"/>
  <c r="AJ1456" i="2"/>
  <c r="AK1456" i="2"/>
  <c r="Q1457" i="2"/>
  <c r="R1457" i="2" s="1"/>
  <c r="Y1457" i="2" s="1"/>
  <c r="X1457" i="2" s="1"/>
  <c r="T1457" i="2" s="1"/>
  <c r="AE1457" i="2" s="1"/>
  <c r="AA1457" i="2"/>
  <c r="L1457" i="2" s="1"/>
  <c r="AB1457" i="2"/>
  <c r="AC1457" i="2"/>
  <c r="AD1457" i="2" s="1"/>
  <c r="AJ1457" i="2"/>
  <c r="AK1457" i="2"/>
  <c r="Q1458" i="2"/>
  <c r="R1458" i="2" s="1"/>
  <c r="Y1458" i="2" s="1"/>
  <c r="AA1458" i="2"/>
  <c r="L1458" i="2" s="1"/>
  <c r="AB1458" i="2"/>
  <c r="AC1458" i="2"/>
  <c r="AD1458" i="2" s="1"/>
  <c r="AJ1458" i="2"/>
  <c r="AK1458" i="2"/>
  <c r="Q1459" i="2"/>
  <c r="R1459" i="2" s="1"/>
  <c r="AA1459" i="2"/>
  <c r="L1459" i="2" s="1"/>
  <c r="AB1459" i="2"/>
  <c r="AC1459" i="2"/>
  <c r="AD1459" i="2" s="1"/>
  <c r="AJ1459" i="2"/>
  <c r="AK1459" i="2"/>
  <c r="Q1460" i="2"/>
  <c r="R1460" i="2" s="1"/>
  <c r="Y1460" i="2" s="1"/>
  <c r="AA1460" i="2"/>
  <c r="L1460" i="2" s="1"/>
  <c r="AB1460" i="2"/>
  <c r="AC1460" i="2"/>
  <c r="AD1460" i="2"/>
  <c r="AJ1460" i="2"/>
  <c r="AK1460" i="2"/>
  <c r="Q1461" i="2"/>
  <c r="R1461" i="2" s="1"/>
  <c r="M1461" i="2" s="1"/>
  <c r="AA1461" i="2"/>
  <c r="L1461" i="2" s="1"/>
  <c r="AB1461" i="2"/>
  <c r="AC1461" i="2"/>
  <c r="AD1461" i="2" s="1"/>
  <c r="AJ1461" i="2"/>
  <c r="AK1461" i="2"/>
  <c r="Q1462" i="2"/>
  <c r="R1462" i="2" s="1"/>
  <c r="Y1462" i="2" s="1"/>
  <c r="AA1462" i="2"/>
  <c r="L1462" i="2" s="1"/>
  <c r="AB1462" i="2"/>
  <c r="AC1462" i="2"/>
  <c r="AD1462" i="2"/>
  <c r="AJ1462" i="2"/>
  <c r="AK1462" i="2"/>
  <c r="Q1463" i="2"/>
  <c r="R1463" i="2" s="1"/>
  <c r="Y1463" i="2" s="1"/>
  <c r="AA1463" i="2"/>
  <c r="L1463" i="2" s="1"/>
  <c r="AB1463" i="2"/>
  <c r="AC1463" i="2"/>
  <c r="AD1463" i="2"/>
  <c r="AJ1463" i="2"/>
  <c r="AK1463" i="2"/>
  <c r="Q1464" i="2"/>
  <c r="R1464" i="2" s="1"/>
  <c r="AA1464" i="2"/>
  <c r="L1464" i="2" s="1"/>
  <c r="AB1464" i="2"/>
  <c r="AC1464" i="2"/>
  <c r="AD1464" i="2" s="1"/>
  <c r="AJ1464" i="2"/>
  <c r="AK1464" i="2"/>
  <c r="Q1465" i="2"/>
  <c r="R1465" i="2" s="1"/>
  <c r="Y1465" i="2" s="1"/>
  <c r="AA1465" i="2"/>
  <c r="L1465" i="2" s="1"/>
  <c r="AB1465" i="2"/>
  <c r="AC1465" i="2"/>
  <c r="AD1465" i="2" s="1"/>
  <c r="AJ1465" i="2"/>
  <c r="AK1465" i="2"/>
  <c r="Q1466" i="2"/>
  <c r="R1466" i="2" s="1"/>
  <c r="AA1466" i="2"/>
  <c r="L1466" i="2" s="1"/>
  <c r="AB1466" i="2"/>
  <c r="AC1466" i="2"/>
  <c r="AD1466" i="2" s="1"/>
  <c r="AJ1466" i="2"/>
  <c r="AK1466" i="2"/>
  <c r="Q1467" i="2"/>
  <c r="R1467" i="2" s="1"/>
  <c r="AA1467" i="2"/>
  <c r="L1467" i="2" s="1"/>
  <c r="AB1467" i="2"/>
  <c r="AC1467" i="2"/>
  <c r="AD1467" i="2" s="1"/>
  <c r="AJ1467" i="2"/>
  <c r="AK1467" i="2"/>
  <c r="Q1468" i="2"/>
  <c r="R1468" i="2" s="1"/>
  <c r="AA1468" i="2"/>
  <c r="L1468" i="2" s="1"/>
  <c r="AB1468" i="2"/>
  <c r="AC1468" i="2"/>
  <c r="AD1468" i="2" s="1"/>
  <c r="AJ1468" i="2"/>
  <c r="AK1468" i="2"/>
  <c r="Q1469" i="2"/>
  <c r="R1469" i="2" s="1"/>
  <c r="Y1469" i="2" s="1"/>
  <c r="AA1469" i="2"/>
  <c r="L1469" i="2" s="1"/>
  <c r="AB1469" i="2"/>
  <c r="AC1469" i="2"/>
  <c r="AD1469" i="2" s="1"/>
  <c r="AJ1469" i="2"/>
  <c r="AK1469" i="2"/>
  <c r="Q1470" i="2"/>
  <c r="R1470" i="2" s="1"/>
  <c r="M1470" i="2" s="1"/>
  <c r="AA1470" i="2"/>
  <c r="L1470" i="2" s="1"/>
  <c r="AB1470" i="2"/>
  <c r="AC1470" i="2"/>
  <c r="AD1470" i="2" s="1"/>
  <c r="AJ1470" i="2"/>
  <c r="AL1470" i="2" s="1"/>
  <c r="AK1470" i="2"/>
  <c r="Q1471" i="2"/>
  <c r="R1471" i="2" s="1"/>
  <c r="AA1471" i="2"/>
  <c r="L1471" i="2" s="1"/>
  <c r="AB1471" i="2"/>
  <c r="AC1471" i="2"/>
  <c r="AD1471" i="2" s="1"/>
  <c r="AJ1471" i="2"/>
  <c r="AK1471" i="2"/>
  <c r="Q1472" i="2"/>
  <c r="R1472" i="2" s="1"/>
  <c r="AA1472" i="2"/>
  <c r="L1472" i="2" s="1"/>
  <c r="AB1472" i="2"/>
  <c r="AC1472" i="2"/>
  <c r="AD1472" i="2" s="1"/>
  <c r="AJ1472" i="2"/>
  <c r="AL1472" i="2" s="1"/>
  <c r="AK1472" i="2"/>
  <c r="Q1473" i="2"/>
  <c r="R1473" i="2" s="1"/>
  <c r="Y1473" i="2" s="1"/>
  <c r="W1473" i="2" s="1"/>
  <c r="AA1473" i="2"/>
  <c r="L1473" i="2" s="1"/>
  <c r="AB1473" i="2"/>
  <c r="AC1473" i="2"/>
  <c r="AD1473" i="2" s="1"/>
  <c r="AJ1473" i="2"/>
  <c r="AK1473" i="2"/>
  <c r="Q1474" i="2"/>
  <c r="R1474" i="2" s="1"/>
  <c r="AA1474" i="2"/>
  <c r="L1474" i="2" s="1"/>
  <c r="AB1474" i="2"/>
  <c r="AC1474" i="2"/>
  <c r="AD1474" i="2" s="1"/>
  <c r="AJ1474" i="2"/>
  <c r="AK1474" i="2"/>
  <c r="Q1475" i="2"/>
  <c r="R1475" i="2" s="1"/>
  <c r="AA1475" i="2"/>
  <c r="L1475" i="2" s="1"/>
  <c r="AB1475" i="2"/>
  <c r="AC1475" i="2"/>
  <c r="AD1475" i="2" s="1"/>
  <c r="AJ1475" i="2"/>
  <c r="AK1475" i="2"/>
  <c r="Q1476" i="2"/>
  <c r="R1476" i="2" s="1"/>
  <c r="AA1476" i="2"/>
  <c r="L1476" i="2" s="1"/>
  <c r="AB1476" i="2"/>
  <c r="AC1476" i="2"/>
  <c r="AD1476" i="2" s="1"/>
  <c r="AJ1476" i="2"/>
  <c r="AK1476" i="2"/>
  <c r="Q1477" i="2"/>
  <c r="R1477" i="2" s="1"/>
  <c r="M1477" i="2" s="1"/>
  <c r="AA1477" i="2"/>
  <c r="L1477" i="2" s="1"/>
  <c r="AB1477" i="2"/>
  <c r="AC1477" i="2"/>
  <c r="AD1477" i="2" s="1"/>
  <c r="AJ1477" i="2"/>
  <c r="AK1477" i="2"/>
  <c r="Q1478" i="2"/>
  <c r="R1478" i="2" s="1"/>
  <c r="AA1478" i="2"/>
  <c r="L1478" i="2" s="1"/>
  <c r="AB1478" i="2"/>
  <c r="AC1478" i="2"/>
  <c r="AD1478" i="2"/>
  <c r="AJ1478" i="2"/>
  <c r="AK1478" i="2"/>
  <c r="Q1479" i="2"/>
  <c r="R1479" i="2" s="1"/>
  <c r="AA1479" i="2"/>
  <c r="L1479" i="2" s="1"/>
  <c r="AB1479" i="2"/>
  <c r="AC1479" i="2"/>
  <c r="AD1479" i="2" s="1"/>
  <c r="AJ1479" i="2"/>
  <c r="AK1479" i="2"/>
  <c r="Q1480" i="2"/>
  <c r="R1480" i="2" s="1"/>
  <c r="AA1480" i="2"/>
  <c r="L1480" i="2" s="1"/>
  <c r="AB1480" i="2"/>
  <c r="AC1480" i="2"/>
  <c r="AD1480" i="2" s="1"/>
  <c r="AJ1480" i="2"/>
  <c r="AK1480" i="2"/>
  <c r="Q1481" i="2"/>
  <c r="R1481" i="2" s="1"/>
  <c r="AA1481" i="2"/>
  <c r="L1481" i="2" s="1"/>
  <c r="AB1481" i="2"/>
  <c r="AC1481" i="2"/>
  <c r="AD1481" i="2" s="1"/>
  <c r="AJ1481" i="2"/>
  <c r="AK1481" i="2"/>
  <c r="Q1482" i="2"/>
  <c r="R1482" i="2" s="1"/>
  <c r="AA1482" i="2"/>
  <c r="L1482" i="2" s="1"/>
  <c r="AB1482" i="2"/>
  <c r="AC1482" i="2"/>
  <c r="AD1482" i="2" s="1"/>
  <c r="AJ1482" i="2"/>
  <c r="AK1482" i="2"/>
  <c r="Q1483" i="2"/>
  <c r="R1483" i="2" s="1"/>
  <c r="AA1483" i="2"/>
  <c r="L1483" i="2" s="1"/>
  <c r="AB1483" i="2"/>
  <c r="AC1483" i="2"/>
  <c r="AD1483" i="2"/>
  <c r="AJ1483" i="2"/>
  <c r="AK1483" i="2"/>
  <c r="Q1484" i="2"/>
  <c r="R1484" i="2" s="1"/>
  <c r="Y1484" i="2" s="1"/>
  <c r="AA1484" i="2"/>
  <c r="L1484" i="2" s="1"/>
  <c r="AB1484" i="2"/>
  <c r="AC1484" i="2"/>
  <c r="AD1484" i="2" s="1"/>
  <c r="AJ1484" i="2"/>
  <c r="AK1484" i="2"/>
  <c r="Q1485" i="2"/>
  <c r="R1485" i="2" s="1"/>
  <c r="Y1485" i="2" s="1"/>
  <c r="AA1485" i="2"/>
  <c r="L1485" i="2" s="1"/>
  <c r="AB1485" i="2"/>
  <c r="AC1485" i="2"/>
  <c r="AD1485" i="2" s="1"/>
  <c r="AJ1485" i="2"/>
  <c r="AK1485" i="2"/>
  <c r="Q1486" i="2"/>
  <c r="R1486" i="2" s="1"/>
  <c r="Y1486" i="2" s="1"/>
  <c r="S1486" i="2" s="1"/>
  <c r="AA1486" i="2"/>
  <c r="L1486" i="2" s="1"/>
  <c r="AB1486" i="2"/>
  <c r="AC1486" i="2"/>
  <c r="AD1486" i="2" s="1"/>
  <c r="AJ1486" i="2"/>
  <c r="AK1486" i="2"/>
  <c r="Q1487" i="2"/>
  <c r="R1487" i="2" s="1"/>
  <c r="Y1487" i="2" s="1"/>
  <c r="U1487" i="2" s="1"/>
  <c r="AA1487" i="2"/>
  <c r="L1487" i="2" s="1"/>
  <c r="AB1487" i="2"/>
  <c r="AC1487" i="2"/>
  <c r="AD1487" i="2" s="1"/>
  <c r="AJ1487" i="2"/>
  <c r="AK1487" i="2"/>
  <c r="Q1488" i="2"/>
  <c r="R1488" i="2" s="1"/>
  <c r="Y1488" i="2" s="1"/>
  <c r="AA1488" i="2"/>
  <c r="L1488" i="2" s="1"/>
  <c r="AB1488" i="2"/>
  <c r="AC1488" i="2"/>
  <c r="AD1488" i="2" s="1"/>
  <c r="AJ1488" i="2"/>
  <c r="AK1488" i="2"/>
  <c r="Q1489" i="2"/>
  <c r="R1489" i="2" s="1"/>
  <c r="M1489" i="2" s="1"/>
  <c r="AA1489" i="2"/>
  <c r="L1489" i="2" s="1"/>
  <c r="AB1489" i="2"/>
  <c r="AC1489" i="2"/>
  <c r="AD1489" i="2" s="1"/>
  <c r="AJ1489" i="2"/>
  <c r="AK1489" i="2"/>
  <c r="Q1490" i="2"/>
  <c r="R1490" i="2" s="1"/>
  <c r="AA1490" i="2"/>
  <c r="L1490" i="2" s="1"/>
  <c r="AB1490" i="2"/>
  <c r="AC1490" i="2"/>
  <c r="AD1490" i="2" s="1"/>
  <c r="AJ1490" i="2"/>
  <c r="AL1490" i="2" s="1"/>
  <c r="AK1490" i="2"/>
  <c r="Q1491" i="2"/>
  <c r="R1491" i="2" s="1"/>
  <c r="Y1491" i="2" s="1"/>
  <c r="X1491" i="2" s="1"/>
  <c r="T1491" i="2" s="1"/>
  <c r="AE1491" i="2" s="1"/>
  <c r="AA1491" i="2"/>
  <c r="L1491" i="2" s="1"/>
  <c r="AB1491" i="2"/>
  <c r="AC1491" i="2"/>
  <c r="AD1491" i="2" s="1"/>
  <c r="AJ1491" i="2"/>
  <c r="AK1491" i="2"/>
  <c r="Q1492" i="2"/>
  <c r="R1492" i="2" s="1"/>
  <c r="Y1492" i="2" s="1"/>
  <c r="U1492" i="2" s="1"/>
  <c r="AA1492" i="2"/>
  <c r="L1492" i="2" s="1"/>
  <c r="AB1492" i="2"/>
  <c r="AC1492" i="2"/>
  <c r="AD1492" i="2" s="1"/>
  <c r="AJ1492" i="2"/>
  <c r="AK1492" i="2"/>
  <c r="AL1492" i="2" s="1"/>
  <c r="Q1493" i="2"/>
  <c r="R1493" i="2" s="1"/>
  <c r="AA1493" i="2"/>
  <c r="L1493" i="2" s="1"/>
  <c r="AB1493" i="2"/>
  <c r="AC1493" i="2"/>
  <c r="AD1493" i="2"/>
  <c r="AJ1493" i="2"/>
  <c r="AL1493" i="2" s="1"/>
  <c r="AK1493" i="2"/>
  <c r="Q1494" i="2"/>
  <c r="R1494" i="2" s="1"/>
  <c r="M1494" i="2" s="1"/>
  <c r="AA1494" i="2"/>
  <c r="L1494" i="2" s="1"/>
  <c r="AB1494" i="2"/>
  <c r="AC1494" i="2"/>
  <c r="AD1494" i="2" s="1"/>
  <c r="AJ1494" i="2"/>
  <c r="AK1494" i="2"/>
  <c r="Q1495" i="2"/>
  <c r="R1495" i="2" s="1"/>
  <c r="AA1495" i="2"/>
  <c r="L1495" i="2" s="1"/>
  <c r="AB1495" i="2"/>
  <c r="AC1495" i="2"/>
  <c r="AD1495" i="2" s="1"/>
  <c r="AJ1495" i="2"/>
  <c r="AK1495" i="2"/>
  <c r="Q1496" i="2"/>
  <c r="R1496" i="2" s="1"/>
  <c r="Y1496" i="2" s="1"/>
  <c r="AA1496" i="2"/>
  <c r="L1496" i="2" s="1"/>
  <c r="AB1496" i="2"/>
  <c r="AC1496" i="2"/>
  <c r="AD1496" i="2" s="1"/>
  <c r="AJ1496" i="2"/>
  <c r="AK1496" i="2"/>
  <c r="Q1497" i="2"/>
  <c r="R1497" i="2" s="1"/>
  <c r="M1497" i="2" s="1"/>
  <c r="AA1497" i="2"/>
  <c r="L1497" i="2" s="1"/>
  <c r="AB1497" i="2"/>
  <c r="AC1497" i="2"/>
  <c r="AD1497" i="2" s="1"/>
  <c r="AJ1497" i="2"/>
  <c r="AK1497" i="2"/>
  <c r="Q1498" i="2"/>
  <c r="R1498" i="2" s="1"/>
  <c r="Y1498" i="2" s="1"/>
  <c r="S1498" i="2" s="1"/>
  <c r="AA1498" i="2"/>
  <c r="L1498" i="2" s="1"/>
  <c r="AB1498" i="2"/>
  <c r="AC1498" i="2"/>
  <c r="AD1498" i="2" s="1"/>
  <c r="AJ1498" i="2"/>
  <c r="AK1498" i="2"/>
  <c r="Q1499" i="2"/>
  <c r="R1499" i="2" s="1"/>
  <c r="AA1499" i="2"/>
  <c r="L1499" i="2" s="1"/>
  <c r="AB1499" i="2"/>
  <c r="AC1499" i="2"/>
  <c r="AD1499" i="2" s="1"/>
  <c r="AJ1499" i="2"/>
  <c r="AL1499" i="2" s="1"/>
  <c r="AK1499" i="2"/>
  <c r="Q1500" i="2"/>
  <c r="R1500" i="2" s="1"/>
  <c r="AA1500" i="2"/>
  <c r="L1500" i="2" s="1"/>
  <c r="AB1500" i="2"/>
  <c r="AC1500" i="2"/>
  <c r="AD1500" i="2" s="1"/>
  <c r="AJ1500" i="2"/>
  <c r="AK1500" i="2"/>
  <c r="Q1501" i="2"/>
  <c r="R1501" i="2" s="1"/>
  <c r="AA1501" i="2"/>
  <c r="L1501" i="2" s="1"/>
  <c r="AB1501" i="2"/>
  <c r="AC1501" i="2"/>
  <c r="AD1501" i="2" s="1"/>
  <c r="AJ1501" i="2"/>
  <c r="AK1501" i="2"/>
  <c r="Q1502" i="2"/>
  <c r="R1502" i="2" s="1"/>
  <c r="Y1502" i="2" s="1"/>
  <c r="AA1502" i="2"/>
  <c r="L1502" i="2" s="1"/>
  <c r="AB1502" i="2"/>
  <c r="AC1502" i="2"/>
  <c r="AD1502" i="2" s="1"/>
  <c r="AJ1502" i="2"/>
  <c r="AK1502" i="2"/>
  <c r="Q1503" i="2"/>
  <c r="R1503" i="2" s="1"/>
  <c r="AA1503" i="2"/>
  <c r="L1503" i="2" s="1"/>
  <c r="AB1503" i="2"/>
  <c r="AC1503" i="2"/>
  <c r="AD1503" i="2" s="1"/>
  <c r="AJ1503" i="2"/>
  <c r="AL1503" i="2" s="1"/>
  <c r="AK1503" i="2"/>
  <c r="Q1504" i="2"/>
  <c r="R1504" i="2" s="1"/>
  <c r="AA1504" i="2"/>
  <c r="L1504" i="2" s="1"/>
  <c r="AB1504" i="2"/>
  <c r="AC1504" i="2"/>
  <c r="AD1504" i="2" s="1"/>
  <c r="AJ1504" i="2"/>
  <c r="AK1504" i="2"/>
  <c r="Q1505" i="2"/>
  <c r="R1505" i="2" s="1"/>
  <c r="AA1505" i="2"/>
  <c r="L1505" i="2" s="1"/>
  <c r="AB1505" i="2"/>
  <c r="AC1505" i="2"/>
  <c r="AD1505" i="2"/>
  <c r="AJ1505" i="2"/>
  <c r="AK1505" i="2"/>
  <c r="Q1506" i="2"/>
  <c r="R1506" i="2" s="1"/>
  <c r="Y1506" i="2" s="1"/>
  <c r="V1506" i="2" s="1"/>
  <c r="AA1506" i="2"/>
  <c r="L1506" i="2" s="1"/>
  <c r="AB1506" i="2"/>
  <c r="AC1506" i="2"/>
  <c r="AD1506" i="2" s="1"/>
  <c r="AJ1506" i="2"/>
  <c r="AK1506" i="2"/>
  <c r="Q1507" i="2"/>
  <c r="R1507" i="2" s="1"/>
  <c r="Y1507" i="2" s="1"/>
  <c r="AA1507" i="2"/>
  <c r="L1507" i="2" s="1"/>
  <c r="AB1507" i="2"/>
  <c r="AC1507" i="2"/>
  <c r="AD1507" i="2" s="1"/>
  <c r="AJ1507" i="2"/>
  <c r="AK1507" i="2"/>
  <c r="Q1508" i="2"/>
  <c r="R1508" i="2" s="1"/>
  <c r="AA1508" i="2"/>
  <c r="L1508" i="2" s="1"/>
  <c r="AB1508" i="2"/>
  <c r="AC1508" i="2"/>
  <c r="AD1508" i="2" s="1"/>
  <c r="AJ1508" i="2"/>
  <c r="AK1508" i="2"/>
  <c r="Q1509" i="2"/>
  <c r="R1509" i="2" s="1"/>
  <c r="AA1509" i="2"/>
  <c r="L1509" i="2" s="1"/>
  <c r="AB1509" i="2"/>
  <c r="AC1509" i="2"/>
  <c r="AD1509" i="2" s="1"/>
  <c r="AJ1509" i="2"/>
  <c r="AK1509" i="2"/>
  <c r="Q1510" i="2"/>
  <c r="R1510" i="2" s="1"/>
  <c r="AA1510" i="2"/>
  <c r="L1510" i="2" s="1"/>
  <c r="AB1510" i="2"/>
  <c r="AC1510" i="2"/>
  <c r="AD1510" i="2" s="1"/>
  <c r="AJ1510" i="2"/>
  <c r="AK1510" i="2"/>
  <c r="AK12" i="2"/>
  <c r="AJ12" i="2"/>
  <c r="AC12" i="2"/>
  <c r="AD12" i="2" s="1"/>
  <c r="AB12" i="2"/>
  <c r="AA12" i="2"/>
  <c r="L12" i="2" s="1"/>
  <c r="Q12" i="2"/>
  <c r="R12" i="2" s="1"/>
  <c r="Q11" i="2"/>
  <c r="R11" i="2" s="1"/>
  <c r="Y11" i="2" s="1"/>
  <c r="U11" i="2" s="1"/>
  <c r="R6" i="21"/>
  <c r="AO6" i="20"/>
  <c r="K6" i="20"/>
  <c r="J6" i="20"/>
  <c r="I6" i="20"/>
  <c r="I7" i="20" s="1"/>
  <c r="H6" i="20"/>
  <c r="AR6" i="19"/>
  <c r="AQ6" i="19"/>
  <c r="AP6" i="19"/>
  <c r="AO6" i="19"/>
  <c r="T6" i="21"/>
  <c r="S6" i="21"/>
  <c r="T4" i="21"/>
  <c r="S4" i="21"/>
  <c r="R4" i="21"/>
  <c r="H6" i="21"/>
  <c r="H4" i="21"/>
  <c r="D12" i="21"/>
  <c r="D13" i="21"/>
  <c r="D14" i="21"/>
  <c r="D15" i="21"/>
  <c r="C16" i="21"/>
  <c r="D16" i="21"/>
  <c r="C17" i="21"/>
  <c r="D17" i="21"/>
  <c r="D18" i="21"/>
  <c r="D19" i="21"/>
  <c r="D20" i="21"/>
  <c r="C21" i="21"/>
  <c r="D21" i="21"/>
  <c r="C22" i="21"/>
  <c r="D22" i="21"/>
  <c r="D23" i="21"/>
  <c r="D24" i="21"/>
  <c r="D25" i="21"/>
  <c r="C26" i="21"/>
  <c r="D26" i="21"/>
  <c r="C27" i="21"/>
  <c r="D27" i="21"/>
  <c r="D28" i="21"/>
  <c r="D29" i="21"/>
  <c r="D30" i="21"/>
  <c r="C31" i="21"/>
  <c r="D31" i="21"/>
  <c r="C32" i="21"/>
  <c r="D32" i="21"/>
  <c r="D33" i="21"/>
  <c r="D34" i="21"/>
  <c r="D35" i="21"/>
  <c r="C36" i="21"/>
  <c r="D36" i="21"/>
  <c r="C37" i="21"/>
  <c r="D37" i="21"/>
  <c r="D38" i="21"/>
  <c r="D39" i="21"/>
  <c r="D40" i="21"/>
  <c r="C41" i="21"/>
  <c r="D41" i="21"/>
  <c r="C42" i="21"/>
  <c r="D42" i="21"/>
  <c r="D43" i="21"/>
  <c r="D44" i="21"/>
  <c r="D45" i="21"/>
  <c r="C46" i="21"/>
  <c r="D46" i="21"/>
  <c r="C47" i="21"/>
  <c r="D47" i="21"/>
  <c r="D48" i="21"/>
  <c r="D49" i="21"/>
  <c r="D50" i="21"/>
  <c r="C51" i="21"/>
  <c r="D51" i="21"/>
  <c r="C52" i="21"/>
  <c r="D52" i="21"/>
  <c r="D53" i="21"/>
  <c r="D54" i="21"/>
  <c r="D55" i="21"/>
  <c r="C56" i="21"/>
  <c r="D56" i="21"/>
  <c r="C57" i="21"/>
  <c r="D57" i="21"/>
  <c r="D58" i="21"/>
  <c r="D59" i="21"/>
  <c r="D60" i="21"/>
  <c r="C61" i="21"/>
  <c r="D61" i="21"/>
  <c r="C62" i="21"/>
  <c r="D62" i="21"/>
  <c r="D63" i="21"/>
  <c r="D64" i="21"/>
  <c r="D65" i="21"/>
  <c r="C66" i="21"/>
  <c r="D66" i="21"/>
  <c r="C67" i="21"/>
  <c r="D67" i="21"/>
  <c r="D68" i="21"/>
  <c r="D69" i="21"/>
  <c r="D70" i="21"/>
  <c r="C71" i="21"/>
  <c r="D71" i="21"/>
  <c r="C72" i="21"/>
  <c r="D72" i="21"/>
  <c r="D73" i="21"/>
  <c r="D74" i="21"/>
  <c r="D75" i="21"/>
  <c r="C76" i="21"/>
  <c r="D76" i="21"/>
  <c r="C77" i="21"/>
  <c r="D77" i="21"/>
  <c r="D78" i="21"/>
  <c r="D79" i="21"/>
  <c r="D80" i="21"/>
  <c r="C81" i="21"/>
  <c r="D81" i="21"/>
  <c r="C82" i="21"/>
  <c r="D82" i="21"/>
  <c r="D83" i="21"/>
  <c r="D84" i="21"/>
  <c r="D85" i="21"/>
  <c r="C86" i="21"/>
  <c r="D86" i="21"/>
  <c r="C87" i="21"/>
  <c r="D87" i="21"/>
  <c r="D88" i="21"/>
  <c r="D89" i="21"/>
  <c r="D90" i="21"/>
  <c r="C91" i="21"/>
  <c r="D91" i="21"/>
  <c r="C92" i="21"/>
  <c r="D92" i="21"/>
  <c r="D93" i="21"/>
  <c r="D94" i="21"/>
  <c r="D95" i="21"/>
  <c r="C96" i="21"/>
  <c r="D96" i="21"/>
  <c r="C97" i="21"/>
  <c r="D97" i="21"/>
  <c r="D98" i="21"/>
  <c r="D99" i="21"/>
  <c r="D100" i="21"/>
  <c r="C101" i="21"/>
  <c r="D101" i="21"/>
  <c r="C102" i="21"/>
  <c r="D102" i="21"/>
  <c r="D103" i="21"/>
  <c r="D104" i="21"/>
  <c r="D105" i="21"/>
  <c r="C106" i="21"/>
  <c r="D106" i="21"/>
  <c r="C107" i="21"/>
  <c r="D107" i="21"/>
  <c r="D108" i="21"/>
  <c r="D109" i="21"/>
  <c r="D110" i="21"/>
  <c r="C111" i="21"/>
  <c r="D111" i="21"/>
  <c r="C112" i="21"/>
  <c r="D112" i="21"/>
  <c r="D113" i="21"/>
  <c r="D114" i="21"/>
  <c r="D11" i="21"/>
  <c r="D5" i="21"/>
  <c r="D4" i="21"/>
  <c r="T7" i="21"/>
  <c r="S7" i="21"/>
  <c r="T5" i="21"/>
  <c r="S5" i="21"/>
  <c r="R5" i="21"/>
  <c r="H5" i="21"/>
  <c r="AP6" i="20"/>
  <c r="AP4" i="20"/>
  <c r="AO4" i="20"/>
  <c r="C13" i="20"/>
  <c r="D13" i="20"/>
  <c r="C14" i="20"/>
  <c r="D14" i="20"/>
  <c r="D15" i="20"/>
  <c r="D16" i="20"/>
  <c r="D17" i="20"/>
  <c r="C18" i="20"/>
  <c r="D18" i="20"/>
  <c r="C19" i="20"/>
  <c r="D19" i="20"/>
  <c r="D20" i="20"/>
  <c r="C21" i="20"/>
  <c r="D21" i="20"/>
  <c r="C22" i="20"/>
  <c r="D22" i="20"/>
  <c r="C23" i="20"/>
  <c r="D23" i="20"/>
  <c r="C24" i="20"/>
  <c r="D24" i="20"/>
  <c r="D25" i="20"/>
  <c r="D26" i="20"/>
  <c r="D27" i="20"/>
  <c r="C28" i="20"/>
  <c r="D28" i="20"/>
  <c r="C29" i="20"/>
  <c r="D29" i="20"/>
  <c r="D30" i="20"/>
  <c r="C31" i="20"/>
  <c r="D31" i="20"/>
  <c r="C32" i="20"/>
  <c r="D32" i="20"/>
  <c r="C33" i="20"/>
  <c r="D33" i="20"/>
  <c r="C34" i="20"/>
  <c r="D34" i="20"/>
  <c r="D35" i="20"/>
  <c r="D36" i="20"/>
  <c r="D37" i="20"/>
  <c r="C38" i="20"/>
  <c r="D38" i="20"/>
  <c r="C39" i="20"/>
  <c r="D39" i="20"/>
  <c r="D40" i="20"/>
  <c r="C41" i="20"/>
  <c r="D41" i="20"/>
  <c r="C42" i="20"/>
  <c r="D42" i="20"/>
  <c r="C43" i="20"/>
  <c r="D43" i="20"/>
  <c r="C44" i="20"/>
  <c r="D44" i="20"/>
  <c r="D45" i="20"/>
  <c r="D46" i="20"/>
  <c r="D47" i="20"/>
  <c r="C48" i="20"/>
  <c r="D48" i="20"/>
  <c r="C49" i="20"/>
  <c r="D49" i="20"/>
  <c r="D50" i="20"/>
  <c r="C51" i="20"/>
  <c r="D51" i="20"/>
  <c r="C52" i="20"/>
  <c r="D52" i="20"/>
  <c r="C53" i="20"/>
  <c r="D53" i="20"/>
  <c r="C54" i="20"/>
  <c r="D54" i="20"/>
  <c r="D55" i="20"/>
  <c r="D56" i="20"/>
  <c r="D57" i="20"/>
  <c r="C58" i="20"/>
  <c r="D58" i="20"/>
  <c r="C59" i="20"/>
  <c r="D59" i="20"/>
  <c r="D60" i="20"/>
  <c r="C61" i="20"/>
  <c r="D61" i="20"/>
  <c r="C62" i="20"/>
  <c r="D62" i="20"/>
  <c r="C63" i="20"/>
  <c r="D63" i="20"/>
  <c r="C64" i="20"/>
  <c r="D64" i="20"/>
  <c r="D65" i="20"/>
  <c r="C66" i="20"/>
  <c r="D66" i="20"/>
  <c r="D67" i="20"/>
  <c r="C68" i="20"/>
  <c r="D68" i="20"/>
  <c r="C69" i="20"/>
  <c r="D69" i="20"/>
  <c r="D70" i="20"/>
  <c r="C71" i="20"/>
  <c r="D71" i="20"/>
  <c r="C72" i="20"/>
  <c r="D72" i="20"/>
  <c r="C73" i="20"/>
  <c r="D73" i="20"/>
  <c r="C74" i="20"/>
  <c r="D74" i="20"/>
  <c r="D75" i="20"/>
  <c r="C76" i="20"/>
  <c r="D76" i="20"/>
  <c r="D77" i="20"/>
  <c r="C78" i="20"/>
  <c r="D78" i="20"/>
  <c r="C79" i="20"/>
  <c r="D79" i="20"/>
  <c r="D80" i="20"/>
  <c r="C81" i="20"/>
  <c r="D81" i="20"/>
  <c r="C82" i="20"/>
  <c r="D82" i="20"/>
  <c r="C83" i="20"/>
  <c r="D83" i="20"/>
  <c r="C84" i="20"/>
  <c r="D84" i="20"/>
  <c r="D85" i="20"/>
  <c r="C86" i="20"/>
  <c r="D86" i="20"/>
  <c r="D87" i="20"/>
  <c r="C88" i="20"/>
  <c r="D88" i="20"/>
  <c r="C89" i="20"/>
  <c r="D89" i="20"/>
  <c r="D90" i="20"/>
  <c r="C91" i="20"/>
  <c r="D91" i="20"/>
  <c r="C92" i="20"/>
  <c r="D92" i="20"/>
  <c r="C93" i="20"/>
  <c r="D93" i="20"/>
  <c r="C94" i="20"/>
  <c r="D94" i="20"/>
  <c r="D95" i="20"/>
  <c r="C96" i="20"/>
  <c r="D96" i="20"/>
  <c r="D97" i="20"/>
  <c r="C98" i="20"/>
  <c r="D98" i="20"/>
  <c r="C99" i="20"/>
  <c r="D99" i="20"/>
  <c r="D100" i="20"/>
  <c r="C101" i="20"/>
  <c r="D101" i="20"/>
  <c r="C102" i="20"/>
  <c r="D102" i="20"/>
  <c r="C103" i="20"/>
  <c r="D103" i="20"/>
  <c r="C104" i="20"/>
  <c r="D104" i="20"/>
  <c r="D105" i="20"/>
  <c r="C106" i="20"/>
  <c r="D106" i="20"/>
  <c r="D107" i="20"/>
  <c r="C108" i="20"/>
  <c r="D108" i="20"/>
  <c r="C109" i="20"/>
  <c r="D109" i="20"/>
  <c r="D110" i="20"/>
  <c r="C111" i="20"/>
  <c r="D111" i="20"/>
  <c r="C112" i="20"/>
  <c r="D112" i="20"/>
  <c r="C113" i="20"/>
  <c r="D113" i="20"/>
  <c r="C114" i="20"/>
  <c r="D114" i="20"/>
  <c r="D12" i="20"/>
  <c r="C12" i="20"/>
  <c r="D11" i="20"/>
  <c r="C11" i="20"/>
  <c r="K4" i="20"/>
  <c r="K5" i="20" s="1"/>
  <c r="J4" i="20"/>
  <c r="J5" i="20" s="1"/>
  <c r="I4" i="20"/>
  <c r="H4" i="20"/>
  <c r="D5" i="20"/>
  <c r="D4" i="20"/>
  <c r="AP7" i="20"/>
  <c r="H7" i="20"/>
  <c r="H5" i="20"/>
  <c r="AP5" i="20"/>
  <c r="AO7" i="20"/>
  <c r="C13" i="19"/>
  <c r="D13" i="19"/>
  <c r="D14" i="19"/>
  <c r="D15" i="19"/>
  <c r="D16" i="19"/>
  <c r="D17" i="19"/>
  <c r="C18" i="19"/>
  <c r="D18" i="19"/>
  <c r="D19" i="19"/>
  <c r="D20" i="19"/>
  <c r="D21" i="19"/>
  <c r="C22" i="19"/>
  <c r="D22" i="19"/>
  <c r="C23" i="19"/>
  <c r="D23" i="19"/>
  <c r="D24" i="19"/>
  <c r="D25" i="19"/>
  <c r="D26" i="19"/>
  <c r="D27" i="19"/>
  <c r="C28" i="19"/>
  <c r="D28" i="19"/>
  <c r="D29" i="19"/>
  <c r="D30" i="19"/>
  <c r="D31" i="19"/>
  <c r="C32" i="19"/>
  <c r="D32" i="19"/>
  <c r="C33" i="19"/>
  <c r="D33" i="19"/>
  <c r="D34" i="19"/>
  <c r="D35" i="19"/>
  <c r="D36" i="19"/>
  <c r="D37" i="19"/>
  <c r="C38" i="19"/>
  <c r="D38" i="19"/>
  <c r="D39" i="19"/>
  <c r="D40" i="19"/>
  <c r="D41" i="19"/>
  <c r="C42" i="19"/>
  <c r="D42" i="19"/>
  <c r="C43" i="19"/>
  <c r="D43" i="19"/>
  <c r="D44" i="19"/>
  <c r="D45" i="19"/>
  <c r="D46" i="19"/>
  <c r="D47" i="19"/>
  <c r="C48" i="19"/>
  <c r="D48" i="19"/>
  <c r="D49" i="19"/>
  <c r="D50" i="19"/>
  <c r="D51" i="19"/>
  <c r="C52" i="19"/>
  <c r="D52" i="19"/>
  <c r="C53" i="19"/>
  <c r="D53" i="19"/>
  <c r="D54" i="19"/>
  <c r="D55" i="19"/>
  <c r="D56" i="19"/>
  <c r="D57" i="19"/>
  <c r="C58" i="19"/>
  <c r="D58" i="19"/>
  <c r="D59" i="19"/>
  <c r="D60" i="19"/>
  <c r="D61" i="19"/>
  <c r="C62" i="19"/>
  <c r="D62" i="19"/>
  <c r="C63" i="19"/>
  <c r="D63" i="19"/>
  <c r="D64" i="19"/>
  <c r="D65" i="19"/>
  <c r="D66" i="19"/>
  <c r="D67" i="19"/>
  <c r="C68" i="19"/>
  <c r="D68" i="19"/>
  <c r="D69" i="19"/>
  <c r="D70" i="19"/>
  <c r="D71" i="19"/>
  <c r="C72" i="19"/>
  <c r="D72" i="19"/>
  <c r="C73" i="19"/>
  <c r="D73" i="19"/>
  <c r="D74" i="19"/>
  <c r="D75" i="19"/>
  <c r="D76" i="19"/>
  <c r="D77" i="19"/>
  <c r="C78" i="19"/>
  <c r="D78" i="19"/>
  <c r="D79" i="19"/>
  <c r="D80" i="19"/>
  <c r="D81" i="19"/>
  <c r="C82" i="19"/>
  <c r="D82" i="19"/>
  <c r="C83" i="19"/>
  <c r="D83" i="19"/>
  <c r="D84" i="19"/>
  <c r="D85" i="19"/>
  <c r="D86" i="19"/>
  <c r="D87" i="19"/>
  <c r="C88" i="19"/>
  <c r="D88" i="19"/>
  <c r="D89" i="19"/>
  <c r="D90" i="19"/>
  <c r="D91" i="19"/>
  <c r="C92" i="19"/>
  <c r="D92" i="19"/>
  <c r="C93" i="19"/>
  <c r="D93" i="19"/>
  <c r="D94" i="19"/>
  <c r="D95" i="19"/>
  <c r="D96" i="19"/>
  <c r="D97" i="19"/>
  <c r="C98" i="19"/>
  <c r="D98" i="19"/>
  <c r="D99" i="19"/>
  <c r="D100" i="19"/>
  <c r="D101" i="19"/>
  <c r="C102" i="19"/>
  <c r="D102" i="19"/>
  <c r="C103" i="19"/>
  <c r="D103" i="19"/>
  <c r="D104" i="19"/>
  <c r="D105" i="19"/>
  <c r="D106" i="19"/>
  <c r="D107" i="19"/>
  <c r="C108" i="19"/>
  <c r="D108" i="19"/>
  <c r="D109" i="19"/>
  <c r="D110" i="19"/>
  <c r="D111" i="19"/>
  <c r="C112" i="19"/>
  <c r="D112" i="19"/>
  <c r="C113" i="19"/>
  <c r="D113" i="19"/>
  <c r="D114" i="19"/>
  <c r="D12" i="19"/>
  <c r="D11" i="19"/>
  <c r="AO7" i="19"/>
  <c r="AR4" i="19"/>
  <c r="AQ4" i="19"/>
  <c r="AQ5" i="19" s="1"/>
  <c r="AP4" i="19"/>
  <c r="AO4" i="19"/>
  <c r="AR5" i="19"/>
  <c r="AP5" i="19"/>
  <c r="K6" i="19"/>
  <c r="K7" i="19" s="1"/>
  <c r="J6" i="19"/>
  <c r="I6" i="19"/>
  <c r="H6" i="19"/>
  <c r="K4" i="19"/>
  <c r="J4" i="19"/>
  <c r="I4" i="19"/>
  <c r="H4" i="19"/>
  <c r="D5" i="19"/>
  <c r="D4" i="19"/>
  <c r="M12" i="15"/>
  <c r="N12" i="15"/>
  <c r="O12" i="15"/>
  <c r="M13" i="15"/>
  <c r="N13" i="15"/>
  <c r="O13" i="15"/>
  <c r="M14" i="15"/>
  <c r="N14" i="15"/>
  <c r="O14" i="15"/>
  <c r="M15" i="15"/>
  <c r="N15" i="15"/>
  <c r="O15" i="15"/>
  <c r="M16" i="15"/>
  <c r="N16" i="15"/>
  <c r="O16" i="15"/>
  <c r="M17" i="15"/>
  <c r="N17" i="15"/>
  <c r="O17" i="15"/>
  <c r="M18" i="15"/>
  <c r="N18" i="15"/>
  <c r="O18" i="15"/>
  <c r="M19" i="15"/>
  <c r="N19" i="15"/>
  <c r="O19" i="15"/>
  <c r="M20" i="15"/>
  <c r="N20" i="15"/>
  <c r="O20" i="15"/>
  <c r="M21" i="15"/>
  <c r="N21" i="15"/>
  <c r="O21" i="15"/>
  <c r="M22" i="15"/>
  <c r="N22" i="15"/>
  <c r="O22" i="15"/>
  <c r="M23" i="15"/>
  <c r="N23" i="15"/>
  <c r="O23" i="15"/>
  <c r="M24" i="15"/>
  <c r="N24" i="15"/>
  <c r="O24" i="15"/>
  <c r="M25" i="15"/>
  <c r="N25" i="15"/>
  <c r="O25" i="15"/>
  <c r="M26" i="15"/>
  <c r="N26" i="15"/>
  <c r="O26" i="15"/>
  <c r="M27" i="15"/>
  <c r="N27" i="15"/>
  <c r="O27" i="15"/>
  <c r="M28" i="15"/>
  <c r="N28" i="15"/>
  <c r="O28" i="15"/>
  <c r="M29" i="15"/>
  <c r="N29" i="15"/>
  <c r="O29" i="15"/>
  <c r="M30" i="15"/>
  <c r="N30" i="15"/>
  <c r="O30" i="15"/>
  <c r="M31" i="15"/>
  <c r="N31" i="15"/>
  <c r="O31" i="15"/>
  <c r="M32" i="15"/>
  <c r="N32" i="15"/>
  <c r="O32" i="15"/>
  <c r="M33" i="15"/>
  <c r="N33" i="15"/>
  <c r="O33" i="15"/>
  <c r="M34" i="15"/>
  <c r="N34" i="15"/>
  <c r="O34" i="15"/>
  <c r="M35" i="15"/>
  <c r="N35" i="15"/>
  <c r="O35" i="15"/>
  <c r="M36" i="15"/>
  <c r="N36" i="15"/>
  <c r="O36" i="15"/>
  <c r="M37" i="15"/>
  <c r="N37" i="15"/>
  <c r="O37" i="15"/>
  <c r="M38" i="15"/>
  <c r="N38" i="15"/>
  <c r="O38" i="15"/>
  <c r="M39" i="15"/>
  <c r="N39" i="15"/>
  <c r="O39" i="15"/>
  <c r="M40" i="15"/>
  <c r="N40" i="15"/>
  <c r="O40" i="15"/>
  <c r="M41" i="15"/>
  <c r="N41" i="15"/>
  <c r="O41" i="15"/>
  <c r="M42" i="15"/>
  <c r="N42" i="15"/>
  <c r="O42" i="15"/>
  <c r="M43" i="15"/>
  <c r="N43" i="15"/>
  <c r="O43" i="15"/>
  <c r="M44" i="15"/>
  <c r="N44" i="15"/>
  <c r="O44" i="15"/>
  <c r="M45" i="15"/>
  <c r="N45" i="15"/>
  <c r="O45" i="15"/>
  <c r="M46" i="15"/>
  <c r="N46" i="15"/>
  <c r="O46" i="15"/>
  <c r="M47" i="15"/>
  <c r="N47" i="15"/>
  <c r="O47" i="15"/>
  <c r="M48" i="15"/>
  <c r="N48" i="15"/>
  <c r="O48" i="15"/>
  <c r="M49" i="15"/>
  <c r="N49" i="15"/>
  <c r="O49" i="15"/>
  <c r="M50" i="15"/>
  <c r="N50" i="15"/>
  <c r="O50" i="15"/>
  <c r="M51" i="15"/>
  <c r="N51" i="15"/>
  <c r="O51" i="15"/>
  <c r="M52" i="15"/>
  <c r="N52" i="15"/>
  <c r="O52" i="15"/>
  <c r="M53" i="15"/>
  <c r="N53" i="15"/>
  <c r="O53" i="15"/>
  <c r="M54" i="15"/>
  <c r="N54" i="15"/>
  <c r="O54" i="15"/>
  <c r="M55" i="15"/>
  <c r="N55" i="15"/>
  <c r="O55" i="15"/>
  <c r="M56" i="15"/>
  <c r="N56" i="15"/>
  <c r="O56" i="15"/>
  <c r="M57" i="15"/>
  <c r="N57" i="15"/>
  <c r="O57" i="15"/>
  <c r="M58" i="15"/>
  <c r="N58" i="15"/>
  <c r="O58" i="15"/>
  <c r="M59" i="15"/>
  <c r="N59" i="15"/>
  <c r="O59" i="15"/>
  <c r="M60" i="15"/>
  <c r="N60" i="15"/>
  <c r="O60" i="15"/>
  <c r="M61" i="15"/>
  <c r="N61" i="15"/>
  <c r="O61" i="15"/>
  <c r="M62" i="15"/>
  <c r="N62" i="15"/>
  <c r="O62" i="15"/>
  <c r="M63" i="15"/>
  <c r="N63" i="15"/>
  <c r="O63" i="15"/>
  <c r="M64" i="15"/>
  <c r="N64" i="15"/>
  <c r="O64" i="15"/>
  <c r="M65" i="15"/>
  <c r="N65" i="15"/>
  <c r="O65" i="15"/>
  <c r="M66" i="15"/>
  <c r="N66" i="15"/>
  <c r="O66" i="15"/>
  <c r="M67" i="15"/>
  <c r="N67" i="15"/>
  <c r="O67" i="15"/>
  <c r="M68" i="15"/>
  <c r="N68" i="15"/>
  <c r="O68" i="15"/>
  <c r="M69" i="15"/>
  <c r="N69" i="15"/>
  <c r="O69" i="15"/>
  <c r="M70" i="15"/>
  <c r="N70" i="15"/>
  <c r="O70" i="15"/>
  <c r="M71" i="15"/>
  <c r="N71" i="15"/>
  <c r="O71" i="15"/>
  <c r="M72" i="15"/>
  <c r="N72" i="15"/>
  <c r="O72" i="15"/>
  <c r="M73" i="15"/>
  <c r="N73" i="15"/>
  <c r="O73" i="15"/>
  <c r="M74" i="15"/>
  <c r="N74" i="15"/>
  <c r="O74" i="15"/>
  <c r="M75" i="15"/>
  <c r="N75" i="15"/>
  <c r="O75" i="15"/>
  <c r="M76" i="15"/>
  <c r="N76" i="15"/>
  <c r="O76" i="15"/>
  <c r="M77" i="15"/>
  <c r="N77" i="15"/>
  <c r="O77" i="15"/>
  <c r="M78" i="15"/>
  <c r="N78" i="15"/>
  <c r="O78" i="15"/>
  <c r="M79" i="15"/>
  <c r="N79" i="15"/>
  <c r="O79" i="15"/>
  <c r="M80" i="15"/>
  <c r="N80" i="15"/>
  <c r="O80" i="15"/>
  <c r="M81" i="15"/>
  <c r="N81" i="15"/>
  <c r="O81" i="15"/>
  <c r="M82" i="15"/>
  <c r="N82" i="15"/>
  <c r="O82" i="15"/>
  <c r="M83" i="15"/>
  <c r="N83" i="15"/>
  <c r="O83" i="15"/>
  <c r="M84" i="15"/>
  <c r="N84" i="15"/>
  <c r="O84" i="15"/>
  <c r="M85" i="15"/>
  <c r="N85" i="15"/>
  <c r="O85" i="15"/>
  <c r="M86" i="15"/>
  <c r="N86" i="15"/>
  <c r="O86" i="15"/>
  <c r="M87" i="15"/>
  <c r="N87" i="15"/>
  <c r="O87" i="15"/>
  <c r="M88" i="15"/>
  <c r="N88" i="15"/>
  <c r="O88" i="15"/>
  <c r="M89" i="15"/>
  <c r="N89" i="15"/>
  <c r="O89" i="15"/>
  <c r="M90" i="15"/>
  <c r="N90" i="15"/>
  <c r="O90" i="15"/>
  <c r="M91" i="15"/>
  <c r="N91" i="15"/>
  <c r="O91" i="15"/>
  <c r="M92" i="15"/>
  <c r="N92" i="15"/>
  <c r="O92" i="15"/>
  <c r="M93" i="15"/>
  <c r="N93" i="15"/>
  <c r="O93" i="15"/>
  <c r="M94" i="15"/>
  <c r="N94" i="15"/>
  <c r="O94" i="15"/>
  <c r="M95" i="15"/>
  <c r="N95" i="15"/>
  <c r="O95" i="15"/>
  <c r="M96" i="15"/>
  <c r="N96" i="15"/>
  <c r="O96" i="15"/>
  <c r="M97" i="15"/>
  <c r="N97" i="15"/>
  <c r="O97" i="15"/>
  <c r="M98" i="15"/>
  <c r="N98" i="15"/>
  <c r="O98" i="15"/>
  <c r="M99" i="15"/>
  <c r="N99" i="15"/>
  <c r="O99" i="15"/>
  <c r="M100" i="15"/>
  <c r="N100" i="15"/>
  <c r="O100" i="15"/>
  <c r="M101" i="15"/>
  <c r="N101" i="15"/>
  <c r="O101" i="15"/>
  <c r="M102" i="15"/>
  <c r="N102" i="15"/>
  <c r="O102" i="15"/>
  <c r="M103" i="15"/>
  <c r="N103" i="15"/>
  <c r="O103" i="15"/>
  <c r="M104" i="15"/>
  <c r="N104" i="15"/>
  <c r="O104" i="15"/>
  <c r="M105" i="15"/>
  <c r="N105" i="15"/>
  <c r="O105" i="15"/>
  <c r="M106" i="15"/>
  <c r="N106" i="15"/>
  <c r="O106" i="15"/>
  <c r="M107" i="15"/>
  <c r="N107" i="15"/>
  <c r="O107" i="15"/>
  <c r="M108" i="15"/>
  <c r="N108" i="15"/>
  <c r="O108" i="15"/>
  <c r="M109" i="15"/>
  <c r="N109" i="15"/>
  <c r="O109" i="15"/>
  <c r="M110" i="15"/>
  <c r="N110" i="15"/>
  <c r="O110" i="15"/>
  <c r="M111" i="15"/>
  <c r="N111" i="15"/>
  <c r="O111" i="15"/>
  <c r="M112" i="15"/>
  <c r="N112" i="15"/>
  <c r="O112" i="15"/>
  <c r="M113" i="15"/>
  <c r="N113" i="15"/>
  <c r="O113" i="15"/>
  <c r="M114" i="15"/>
  <c r="N114" i="15"/>
  <c r="O114" i="15"/>
  <c r="O11" i="15"/>
  <c r="N11" i="15"/>
  <c r="M11" i="15"/>
  <c r="S7" i="11"/>
  <c r="T7" i="11"/>
  <c r="R7" i="11"/>
  <c r="U75" i="11" s="1"/>
  <c r="Q7" i="11"/>
  <c r="P7" i="11"/>
  <c r="O7" i="11"/>
  <c r="N7" i="11"/>
  <c r="M7" i="11"/>
  <c r="L7" i="11"/>
  <c r="K7" i="11"/>
  <c r="J7" i="11"/>
  <c r="I7" i="11"/>
  <c r="H7" i="11"/>
  <c r="G7" i="11"/>
  <c r="F7" i="11"/>
  <c r="C13" i="3"/>
  <c r="C14" i="3"/>
  <c r="E14" i="3" s="1"/>
  <c r="F14" i="3" s="1"/>
  <c r="T57" i="6" s="1"/>
  <c r="C16" i="3"/>
  <c r="E16" i="3" s="1"/>
  <c r="F16" i="3" s="1"/>
  <c r="T59" i="6" s="1"/>
  <c r="C19" i="3"/>
  <c r="E19" i="3" s="1"/>
  <c r="F19" i="3" s="1"/>
  <c r="T62" i="6" s="1"/>
  <c r="C20" i="3"/>
  <c r="E20" i="3" s="1"/>
  <c r="F20" i="3" s="1"/>
  <c r="T63" i="6" s="1"/>
  <c r="C23" i="3"/>
  <c r="C24" i="3"/>
  <c r="E24" i="3" s="1"/>
  <c r="F24" i="3" s="1"/>
  <c r="T67" i="6" s="1"/>
  <c r="C30" i="3"/>
  <c r="C33" i="3"/>
  <c r="E33" i="3" s="1"/>
  <c r="F33" i="3" s="1"/>
  <c r="T76" i="6" s="1"/>
  <c r="C34" i="3"/>
  <c r="C36" i="3"/>
  <c r="E36" i="3" s="1"/>
  <c r="F36" i="3" s="1"/>
  <c r="T79" i="6" s="1"/>
  <c r="C39" i="3"/>
  <c r="E39" i="3" s="1"/>
  <c r="F39" i="3" s="1"/>
  <c r="T82" i="6" s="1"/>
  <c r="C40" i="3"/>
  <c r="E40" i="3" s="1"/>
  <c r="F40" i="3" s="1"/>
  <c r="T83" i="6" s="1"/>
  <c r="C43" i="3"/>
  <c r="E43" i="3" s="1"/>
  <c r="F43" i="3" s="1"/>
  <c r="T86" i="6" s="1"/>
  <c r="C44" i="3"/>
  <c r="C50" i="3"/>
  <c r="E50" i="3" s="1"/>
  <c r="F50" i="3" s="1"/>
  <c r="T93" i="6" s="1"/>
  <c r="C53" i="3"/>
  <c r="E53" i="3" s="1"/>
  <c r="F53" i="3" s="1"/>
  <c r="T96" i="6" s="1"/>
  <c r="C54" i="3"/>
  <c r="C56" i="3"/>
  <c r="E56" i="3" s="1"/>
  <c r="F56" i="3" s="1"/>
  <c r="T99" i="6" s="1"/>
  <c r="C59" i="3"/>
  <c r="E59" i="3" s="1"/>
  <c r="F59" i="3" s="1"/>
  <c r="T102" i="6" s="1"/>
  <c r="C60" i="3"/>
  <c r="E60" i="3" s="1"/>
  <c r="F60" i="3" s="1"/>
  <c r="T103" i="6" s="1"/>
  <c r="C63" i="3"/>
  <c r="E63" i="3" s="1"/>
  <c r="F63" i="3" s="1"/>
  <c r="T106" i="6" s="1"/>
  <c r="C64" i="3"/>
  <c r="E64" i="3" s="1"/>
  <c r="F64" i="3" s="1"/>
  <c r="T107" i="6" s="1"/>
  <c r="C70" i="3"/>
  <c r="I7" i="19"/>
  <c r="AO5" i="19"/>
  <c r="K5" i="19"/>
  <c r="J5" i="19"/>
  <c r="I5" i="19"/>
  <c r="H5" i="19"/>
  <c r="J7" i="19"/>
  <c r="H7" i="19"/>
  <c r="AH114" i="11"/>
  <c r="T114" i="11"/>
  <c r="AH113" i="11"/>
  <c r="T113" i="11"/>
  <c r="AH112" i="11"/>
  <c r="T112" i="11"/>
  <c r="AH111" i="11"/>
  <c r="U111" i="11"/>
  <c r="T111" i="11"/>
  <c r="AH110" i="11"/>
  <c r="T110" i="11"/>
  <c r="AH109" i="11"/>
  <c r="T109" i="11"/>
  <c r="AH108" i="11"/>
  <c r="T108" i="11"/>
  <c r="AH107" i="11"/>
  <c r="U107" i="11"/>
  <c r="T107" i="11"/>
  <c r="AH106" i="11"/>
  <c r="T106" i="11"/>
  <c r="AH105" i="11"/>
  <c r="T105" i="11"/>
  <c r="AH104" i="11"/>
  <c r="T104" i="11"/>
  <c r="AH103" i="11"/>
  <c r="U103" i="11"/>
  <c r="T103" i="11"/>
  <c r="AH102" i="11"/>
  <c r="T102" i="11"/>
  <c r="AH101" i="11"/>
  <c r="T101" i="11"/>
  <c r="AH100" i="11"/>
  <c r="T100" i="11"/>
  <c r="AH99" i="11"/>
  <c r="T99" i="11"/>
  <c r="AH98" i="11"/>
  <c r="T98" i="11"/>
  <c r="AH97" i="11"/>
  <c r="T97" i="11"/>
  <c r="AH96" i="11"/>
  <c r="T96" i="11"/>
  <c r="AH95" i="11"/>
  <c r="U95" i="11"/>
  <c r="T95" i="11"/>
  <c r="AH94" i="11"/>
  <c r="T94" i="11"/>
  <c r="AH93" i="11"/>
  <c r="T93" i="11"/>
  <c r="AH92" i="11"/>
  <c r="T92" i="11"/>
  <c r="AH91" i="11"/>
  <c r="U91" i="11"/>
  <c r="T91" i="11"/>
  <c r="AH90" i="11"/>
  <c r="T90" i="11"/>
  <c r="AH89" i="11"/>
  <c r="T89" i="11"/>
  <c r="AH88" i="11"/>
  <c r="T88" i="11"/>
  <c r="AH87" i="11"/>
  <c r="U87" i="11"/>
  <c r="T87" i="11"/>
  <c r="AH86" i="11"/>
  <c r="T86" i="11"/>
  <c r="AH85" i="11"/>
  <c r="T85" i="11"/>
  <c r="AH84" i="11"/>
  <c r="T84" i="11"/>
  <c r="AH83" i="11"/>
  <c r="U83" i="11"/>
  <c r="T83" i="11"/>
  <c r="AH82" i="11"/>
  <c r="T82" i="11"/>
  <c r="AH81" i="11"/>
  <c r="T81" i="11"/>
  <c r="AH80" i="11"/>
  <c r="T80" i="11"/>
  <c r="AH79" i="11"/>
  <c r="U79" i="11"/>
  <c r="T79" i="11"/>
  <c r="AH78" i="11"/>
  <c r="T78" i="11"/>
  <c r="AH77" i="11"/>
  <c r="T77" i="11"/>
  <c r="AH76" i="11"/>
  <c r="T76" i="11"/>
  <c r="AH75" i="11"/>
  <c r="T75" i="11"/>
  <c r="AH74" i="11"/>
  <c r="T74" i="11"/>
  <c r="AH73" i="11"/>
  <c r="T73" i="11"/>
  <c r="AH72" i="11"/>
  <c r="T72" i="11"/>
  <c r="AH71" i="11"/>
  <c r="U71" i="11"/>
  <c r="T71" i="11"/>
  <c r="AH70" i="11"/>
  <c r="T70" i="11"/>
  <c r="AH69" i="11"/>
  <c r="T69" i="11"/>
  <c r="AH68" i="11"/>
  <c r="T68" i="11"/>
  <c r="AH67" i="11"/>
  <c r="U67" i="11"/>
  <c r="T67" i="11"/>
  <c r="AH66" i="11"/>
  <c r="T66" i="11"/>
  <c r="AH65" i="11"/>
  <c r="T65" i="11"/>
  <c r="AH64" i="11"/>
  <c r="T64" i="11"/>
  <c r="AH63" i="11"/>
  <c r="U63" i="11"/>
  <c r="T63" i="11"/>
  <c r="AH62" i="11"/>
  <c r="T62" i="11"/>
  <c r="AH61" i="11"/>
  <c r="T61" i="11"/>
  <c r="AH60" i="11"/>
  <c r="T60" i="11"/>
  <c r="AH59" i="11"/>
  <c r="U59" i="11"/>
  <c r="T59" i="11"/>
  <c r="AH58" i="11"/>
  <c r="T58" i="11"/>
  <c r="AH57" i="11"/>
  <c r="T57" i="11"/>
  <c r="AH56" i="11"/>
  <c r="T56" i="11"/>
  <c r="AH55" i="11"/>
  <c r="U55" i="11"/>
  <c r="T55" i="11"/>
  <c r="AH54" i="11"/>
  <c r="T54" i="11"/>
  <c r="AH53" i="11"/>
  <c r="T53" i="11"/>
  <c r="AH52" i="11"/>
  <c r="T52" i="11"/>
  <c r="AH51" i="11"/>
  <c r="U51" i="11"/>
  <c r="T51" i="11"/>
  <c r="AH50" i="11"/>
  <c r="T50" i="11"/>
  <c r="AH49" i="11"/>
  <c r="T49" i="11"/>
  <c r="AH48" i="11"/>
  <c r="T48" i="11"/>
  <c r="AH47" i="11"/>
  <c r="U47" i="11"/>
  <c r="T47" i="11"/>
  <c r="AH46" i="11"/>
  <c r="T46" i="11"/>
  <c r="AH45" i="11"/>
  <c r="T45" i="11"/>
  <c r="AH44" i="11"/>
  <c r="T44" i="11"/>
  <c r="AH43" i="11"/>
  <c r="T43" i="11"/>
  <c r="AH42" i="11"/>
  <c r="T42" i="11"/>
  <c r="AH41" i="11"/>
  <c r="T41" i="11"/>
  <c r="AH40" i="11"/>
  <c r="T40" i="11"/>
  <c r="AH39" i="11"/>
  <c r="U39" i="11"/>
  <c r="T39" i="11"/>
  <c r="AH38" i="11"/>
  <c r="T38" i="11"/>
  <c r="AH37" i="11"/>
  <c r="T37" i="11"/>
  <c r="AH36" i="11"/>
  <c r="T36" i="11"/>
  <c r="AH35" i="11"/>
  <c r="U35" i="11"/>
  <c r="T35" i="11"/>
  <c r="AH34" i="11"/>
  <c r="T34" i="11"/>
  <c r="AH33" i="11"/>
  <c r="T33" i="11"/>
  <c r="AH32" i="11"/>
  <c r="T32" i="11"/>
  <c r="AH31" i="11"/>
  <c r="U31" i="11"/>
  <c r="T31" i="11"/>
  <c r="AH30" i="11"/>
  <c r="T30" i="11"/>
  <c r="AH29" i="11"/>
  <c r="T29" i="11"/>
  <c r="AH28" i="11"/>
  <c r="T28" i="11"/>
  <c r="AH27" i="11"/>
  <c r="U27" i="11"/>
  <c r="T27" i="11"/>
  <c r="AH26" i="11"/>
  <c r="T26" i="11"/>
  <c r="AH25" i="11"/>
  <c r="T25" i="11"/>
  <c r="AH24" i="11"/>
  <c r="T24" i="11"/>
  <c r="AH23" i="11"/>
  <c r="U23" i="11"/>
  <c r="T23" i="11"/>
  <c r="AH22" i="11"/>
  <c r="T22" i="11"/>
  <c r="AH21" i="11"/>
  <c r="T21" i="11"/>
  <c r="AH20" i="11"/>
  <c r="T20" i="11"/>
  <c r="AH19" i="11"/>
  <c r="T19" i="11"/>
  <c r="AH18" i="11"/>
  <c r="T18" i="11"/>
  <c r="AH17" i="11"/>
  <c r="T17" i="11"/>
  <c r="AH16" i="11"/>
  <c r="T16" i="11"/>
  <c r="AH15" i="11"/>
  <c r="U15" i="11"/>
  <c r="T15" i="11"/>
  <c r="AH14" i="11"/>
  <c r="T14" i="11"/>
  <c r="AH13" i="11"/>
  <c r="T13" i="11"/>
  <c r="AH12" i="11"/>
  <c r="T12" i="11"/>
  <c r="AH11" i="11"/>
  <c r="U11" i="11"/>
  <c r="T11" i="11"/>
  <c r="L278" i="2"/>
  <c r="L263" i="2"/>
  <c r="L232" i="2"/>
  <c r="L215" i="2"/>
  <c r="M190" i="2"/>
  <c r="L189" i="2"/>
  <c r="L181" i="2"/>
  <c r="M168" i="2"/>
  <c r="M167" i="2"/>
  <c r="L157" i="2"/>
  <c r="L147" i="2"/>
  <c r="M139" i="2"/>
  <c r="L137" i="2"/>
  <c r="L126" i="2"/>
  <c r="L110" i="2"/>
  <c r="L104" i="2"/>
  <c r="M100" i="2"/>
  <c r="M98" i="2"/>
  <c r="M88" i="2"/>
  <c r="L87" i="2"/>
  <c r="L85" i="2"/>
  <c r="L84" i="2"/>
  <c r="L80" i="2"/>
  <c r="M77" i="2"/>
  <c r="L66" i="2"/>
  <c r="L62" i="2"/>
  <c r="L60" i="2"/>
  <c r="L59" i="2"/>
  <c r="L57" i="2"/>
  <c r="L55" i="2"/>
  <c r="L48" i="2"/>
  <c r="L46" i="2"/>
  <c r="L45" i="2"/>
  <c r="L37" i="2"/>
  <c r="L36" i="2"/>
  <c r="M35" i="2"/>
  <c r="L28" i="2"/>
  <c r="M28" i="2"/>
  <c r="M19" i="2"/>
  <c r="L16" i="2"/>
  <c r="L14" i="2"/>
  <c r="AK11" i="2"/>
  <c r="AJ11" i="2"/>
  <c r="AC11" i="2"/>
  <c r="AD11" i="2" s="1"/>
  <c r="AB11" i="2"/>
  <c r="AA11" i="2"/>
  <c r="T5" i="2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E17" i="7"/>
  <c r="C11" i="7"/>
  <c r="C10" i="7"/>
  <c r="C9" i="7"/>
  <c r="C8" i="7"/>
  <c r="G114" i="4"/>
  <c r="D114" i="4"/>
  <c r="C114" i="19" s="1"/>
  <c r="G113" i="4"/>
  <c r="D113" i="4"/>
  <c r="C113" i="21" s="1"/>
  <c r="G112" i="4"/>
  <c r="D112" i="4"/>
  <c r="C69" i="3" s="1"/>
  <c r="E69" i="3" s="1"/>
  <c r="F69" i="3" s="1"/>
  <c r="T112" i="6" s="1"/>
  <c r="G111" i="4"/>
  <c r="D111" i="4"/>
  <c r="C111" i="19" s="1"/>
  <c r="G110" i="4"/>
  <c r="D110" i="4"/>
  <c r="C110" i="19" s="1"/>
  <c r="G109" i="4"/>
  <c r="D109" i="4"/>
  <c r="C109" i="19" s="1"/>
  <c r="G108" i="4"/>
  <c r="D108" i="4"/>
  <c r="C108" i="21" s="1"/>
  <c r="G107" i="4"/>
  <c r="D107" i="4"/>
  <c r="C107" i="19" s="1"/>
  <c r="G106" i="4"/>
  <c r="D106" i="4"/>
  <c r="C106" i="19" s="1"/>
  <c r="G105" i="4"/>
  <c r="D105" i="4"/>
  <c r="C62" i="3" s="1"/>
  <c r="E62" i="3" s="1"/>
  <c r="F62" i="3" s="1"/>
  <c r="T105" i="6" s="1"/>
  <c r="G104" i="4"/>
  <c r="D104" i="4"/>
  <c r="C61" i="3" s="1"/>
  <c r="E61" i="3" s="1"/>
  <c r="F61" i="3" s="1"/>
  <c r="T104" i="6" s="1"/>
  <c r="G103" i="4"/>
  <c r="D103" i="4"/>
  <c r="C103" i="21" s="1"/>
  <c r="G102" i="4"/>
  <c r="D102" i="4"/>
  <c r="G101" i="4"/>
  <c r="D101" i="4"/>
  <c r="C101" i="19" s="1"/>
  <c r="G100" i="4"/>
  <c r="D100" i="4"/>
  <c r="C100" i="19" s="1"/>
  <c r="G99" i="4"/>
  <c r="D99" i="4"/>
  <c r="C99" i="19" s="1"/>
  <c r="G98" i="4"/>
  <c r="D98" i="4"/>
  <c r="C55" i="3" s="1"/>
  <c r="E55" i="3" s="1"/>
  <c r="F55" i="3" s="1"/>
  <c r="T98" i="6" s="1"/>
  <c r="G97" i="4"/>
  <c r="D97" i="4"/>
  <c r="C97" i="19" s="1"/>
  <c r="G96" i="4"/>
  <c r="D96" i="4"/>
  <c r="C96" i="19" s="1"/>
  <c r="G95" i="4"/>
  <c r="D95" i="4"/>
  <c r="C95" i="19" s="1"/>
  <c r="G94" i="4"/>
  <c r="D94" i="4"/>
  <c r="C94" i="19" s="1"/>
  <c r="G93" i="4"/>
  <c r="D93" i="4"/>
  <c r="C93" i="21" s="1"/>
  <c r="G92" i="4"/>
  <c r="D92" i="4"/>
  <c r="C49" i="3" s="1"/>
  <c r="E49" i="3" s="1"/>
  <c r="F49" i="3" s="1"/>
  <c r="T92" i="6" s="1"/>
  <c r="G91" i="4"/>
  <c r="D91" i="4"/>
  <c r="C91" i="19" s="1"/>
  <c r="G90" i="4"/>
  <c r="D90" i="4"/>
  <c r="C90" i="19" s="1"/>
  <c r="G89" i="4"/>
  <c r="D89" i="4"/>
  <c r="C89" i="19" s="1"/>
  <c r="G88" i="4"/>
  <c r="D88" i="4"/>
  <c r="C88" i="21" s="1"/>
  <c r="G87" i="4"/>
  <c r="D87" i="4"/>
  <c r="C87" i="19" s="1"/>
  <c r="G86" i="4"/>
  <c r="D86" i="4"/>
  <c r="C86" i="19" s="1"/>
  <c r="G85" i="4"/>
  <c r="D85" i="4"/>
  <c r="C42" i="3" s="1"/>
  <c r="E42" i="3" s="1"/>
  <c r="F42" i="3" s="1"/>
  <c r="T85" i="6" s="1"/>
  <c r="G84" i="4"/>
  <c r="D84" i="4"/>
  <c r="C41" i="3" s="1"/>
  <c r="E41" i="3" s="1"/>
  <c r="F41" i="3" s="1"/>
  <c r="T84" i="6" s="1"/>
  <c r="G83" i="4"/>
  <c r="D83" i="4"/>
  <c r="C83" i="21" s="1"/>
  <c r="G82" i="4"/>
  <c r="D82" i="4"/>
  <c r="G81" i="4"/>
  <c r="D81" i="4"/>
  <c r="C38" i="3" s="1"/>
  <c r="E38" i="3" s="1"/>
  <c r="F38" i="3" s="1"/>
  <c r="T81" i="6" s="1"/>
  <c r="G80" i="4"/>
  <c r="D80" i="4"/>
  <c r="C80" i="19" s="1"/>
  <c r="G79" i="4"/>
  <c r="D79" i="4"/>
  <c r="C79" i="19" s="1"/>
  <c r="G78" i="4"/>
  <c r="D78" i="4"/>
  <c r="C35" i="3" s="1"/>
  <c r="E35" i="3" s="1"/>
  <c r="F35" i="3" s="1"/>
  <c r="T78" i="6" s="1"/>
  <c r="G77" i="4"/>
  <c r="D77" i="4"/>
  <c r="C77" i="19" s="1"/>
  <c r="G76" i="4"/>
  <c r="D76" i="4"/>
  <c r="C76" i="19" s="1"/>
  <c r="G75" i="4"/>
  <c r="D75" i="4"/>
  <c r="C75" i="19" s="1"/>
  <c r="G74" i="4"/>
  <c r="D74" i="4"/>
  <c r="C74" i="19" s="1"/>
  <c r="G73" i="4"/>
  <c r="D73" i="4"/>
  <c r="C73" i="21" s="1"/>
  <c r="G72" i="4"/>
  <c r="D72" i="4"/>
  <c r="C29" i="3" s="1"/>
  <c r="E29" i="3" s="1"/>
  <c r="F29" i="3" s="1"/>
  <c r="T72" i="6" s="1"/>
  <c r="G71" i="4"/>
  <c r="D71" i="4"/>
  <c r="C71" i="19" s="1"/>
  <c r="G70" i="4"/>
  <c r="D70" i="4"/>
  <c r="C70" i="19" s="1"/>
  <c r="G69" i="4"/>
  <c r="D69" i="4"/>
  <c r="C69" i="19" s="1"/>
  <c r="G68" i="4"/>
  <c r="D68" i="4"/>
  <c r="C68" i="21" s="1"/>
  <c r="G67" i="4"/>
  <c r="D67" i="4"/>
  <c r="C67" i="19" s="1"/>
  <c r="G66" i="4"/>
  <c r="D66" i="4"/>
  <c r="C66" i="19" s="1"/>
  <c r="G65" i="4"/>
  <c r="D65" i="4"/>
  <c r="C22" i="3" s="1"/>
  <c r="E22" i="3" s="1"/>
  <c r="F22" i="3" s="1"/>
  <c r="T65" i="6" s="1"/>
  <c r="G64" i="4"/>
  <c r="D64" i="4"/>
  <c r="C21" i="3" s="1"/>
  <c r="E21" i="3" s="1"/>
  <c r="F21" i="3" s="1"/>
  <c r="T64" i="6" s="1"/>
  <c r="G63" i="4"/>
  <c r="D63" i="4"/>
  <c r="C63" i="21" s="1"/>
  <c r="G62" i="4"/>
  <c r="D62" i="4"/>
  <c r="G61" i="4"/>
  <c r="D61" i="4"/>
  <c r="C61" i="19" s="1"/>
  <c r="G60" i="4"/>
  <c r="D60" i="4"/>
  <c r="C60" i="19" s="1"/>
  <c r="G59" i="4"/>
  <c r="D59" i="4"/>
  <c r="C59" i="19" s="1"/>
  <c r="G58" i="4"/>
  <c r="D58" i="4"/>
  <c r="C15" i="3" s="1"/>
  <c r="E15" i="3" s="1"/>
  <c r="F15" i="3" s="1"/>
  <c r="T58" i="6" s="1"/>
  <c r="G57" i="4"/>
  <c r="D57" i="4"/>
  <c r="C57" i="19" s="1"/>
  <c r="G56" i="4"/>
  <c r="D56" i="4"/>
  <c r="C56" i="19" s="1"/>
  <c r="G55" i="4"/>
  <c r="D55" i="4"/>
  <c r="C55" i="19" s="1"/>
  <c r="G54" i="4"/>
  <c r="D54" i="4"/>
  <c r="C54" i="19" s="1"/>
  <c r="G53" i="4"/>
  <c r="D53" i="4"/>
  <c r="C53" i="21" s="1"/>
  <c r="G52" i="4"/>
  <c r="D52" i="4"/>
  <c r="G51" i="4"/>
  <c r="D51" i="4"/>
  <c r="C51" i="19" s="1"/>
  <c r="G50" i="4"/>
  <c r="D50" i="4"/>
  <c r="C50" i="19" s="1"/>
  <c r="G49" i="4"/>
  <c r="D49" i="4"/>
  <c r="C49" i="19" s="1"/>
  <c r="G48" i="4"/>
  <c r="D48" i="4"/>
  <c r="C48" i="21" s="1"/>
  <c r="G47" i="4"/>
  <c r="D47" i="4"/>
  <c r="C47" i="19" s="1"/>
  <c r="G46" i="4"/>
  <c r="D46" i="4"/>
  <c r="C46" i="19" s="1"/>
  <c r="G45" i="4"/>
  <c r="D45" i="4"/>
  <c r="C45" i="19" s="1"/>
  <c r="G44" i="4"/>
  <c r="D44" i="4"/>
  <c r="C44" i="19" s="1"/>
  <c r="G43" i="4"/>
  <c r="D43" i="4"/>
  <c r="C43" i="21" s="1"/>
  <c r="G42" i="4"/>
  <c r="D42" i="4"/>
  <c r="G41" i="4"/>
  <c r="D41" i="4"/>
  <c r="C41" i="19" s="1"/>
  <c r="G40" i="4"/>
  <c r="D40" i="4"/>
  <c r="C40" i="19" s="1"/>
  <c r="G39" i="4"/>
  <c r="D39" i="4"/>
  <c r="C39" i="19" s="1"/>
  <c r="G38" i="4"/>
  <c r="D38" i="4"/>
  <c r="C38" i="21" s="1"/>
  <c r="G37" i="4"/>
  <c r="D37" i="4"/>
  <c r="C37" i="19" s="1"/>
  <c r="G36" i="4"/>
  <c r="D36" i="4"/>
  <c r="C36" i="19" s="1"/>
  <c r="G35" i="4"/>
  <c r="D35" i="4"/>
  <c r="C35" i="19" s="1"/>
  <c r="G34" i="4"/>
  <c r="D34" i="4"/>
  <c r="C34" i="19" s="1"/>
  <c r="G33" i="4"/>
  <c r="D33" i="4"/>
  <c r="C33" i="21" s="1"/>
  <c r="G32" i="4"/>
  <c r="D32" i="4"/>
  <c r="G31" i="4"/>
  <c r="D31" i="4"/>
  <c r="C31" i="19" s="1"/>
  <c r="G30" i="4"/>
  <c r="D30" i="4"/>
  <c r="C30" i="19" s="1"/>
  <c r="G29" i="4"/>
  <c r="D29" i="4"/>
  <c r="C29" i="19" s="1"/>
  <c r="G28" i="4"/>
  <c r="D28" i="4"/>
  <c r="C28" i="21" s="1"/>
  <c r="G27" i="4"/>
  <c r="D27" i="4"/>
  <c r="C27" i="19" s="1"/>
  <c r="G26" i="4"/>
  <c r="D26" i="4"/>
  <c r="C26" i="19" s="1"/>
  <c r="G25" i="4"/>
  <c r="D25" i="4"/>
  <c r="C25" i="19" s="1"/>
  <c r="G24" i="4"/>
  <c r="D24" i="4"/>
  <c r="C24" i="19" s="1"/>
  <c r="G23" i="4"/>
  <c r="D23" i="4"/>
  <c r="C23" i="21" s="1"/>
  <c r="G22" i="4"/>
  <c r="D22" i="4"/>
  <c r="G21" i="4"/>
  <c r="D21" i="4"/>
  <c r="C21" i="19" s="1"/>
  <c r="G20" i="4"/>
  <c r="D20" i="4"/>
  <c r="C20" i="19" s="1"/>
  <c r="G19" i="4"/>
  <c r="D19" i="4"/>
  <c r="C19" i="19" s="1"/>
  <c r="G18" i="4"/>
  <c r="D18" i="4"/>
  <c r="C18" i="21" s="1"/>
  <c r="G17" i="4"/>
  <c r="D17" i="4"/>
  <c r="C17" i="19" s="1"/>
  <c r="G16" i="4"/>
  <c r="D16" i="4"/>
  <c r="C16" i="19" s="1"/>
  <c r="G15" i="4"/>
  <c r="D15" i="4"/>
  <c r="C15" i="19" s="1"/>
  <c r="G14" i="4"/>
  <c r="D14" i="4"/>
  <c r="C14" i="19" s="1"/>
  <c r="G13" i="4"/>
  <c r="D13" i="4"/>
  <c r="C13" i="21" s="1"/>
  <c r="G12" i="4"/>
  <c r="D12" i="4"/>
  <c r="C12" i="21" s="1"/>
  <c r="G11" i="4"/>
  <c r="D11" i="4"/>
  <c r="C11" i="19" s="1"/>
  <c r="E70" i="3"/>
  <c r="F70" i="3" s="1"/>
  <c r="T113" i="6" s="1"/>
  <c r="E54" i="3"/>
  <c r="F54" i="3" s="1"/>
  <c r="T97" i="6" s="1"/>
  <c r="E44" i="3"/>
  <c r="F44" i="3" s="1"/>
  <c r="T87" i="6" s="1"/>
  <c r="E34" i="3"/>
  <c r="F34" i="3" s="1"/>
  <c r="T77" i="6" s="1"/>
  <c r="E30" i="3"/>
  <c r="F30" i="3" s="1"/>
  <c r="T73" i="6" s="1"/>
  <c r="E23" i="3"/>
  <c r="F23" i="3" s="1"/>
  <c r="T66" i="6" s="1"/>
  <c r="E13" i="3"/>
  <c r="F13" i="3" s="1"/>
  <c r="T56" i="6" s="1"/>
  <c r="M60" i="2" l="1"/>
  <c r="M128" i="2"/>
  <c r="AL1497" i="2"/>
  <c r="AL1456" i="2"/>
  <c r="AL1080" i="2"/>
  <c r="AL828" i="2"/>
  <c r="AL818" i="2"/>
  <c r="AL664" i="2"/>
  <c r="AL661" i="2"/>
  <c r="AL354" i="2"/>
  <c r="AL335" i="2"/>
  <c r="AL319" i="2"/>
  <c r="AL293" i="2"/>
  <c r="AL91" i="2"/>
  <c r="AL65" i="2"/>
  <c r="AL1478" i="2"/>
  <c r="AL1446" i="2"/>
  <c r="AL1430" i="2"/>
  <c r="AL1342" i="2"/>
  <c r="AL1291" i="2"/>
  <c r="AL1250" i="2"/>
  <c r="AL1128" i="2"/>
  <c r="AI1128" i="2" s="1"/>
  <c r="AL1040" i="2"/>
  <c r="AL1005" i="2"/>
  <c r="AL896" i="2"/>
  <c r="AL886" i="2"/>
  <c r="AL834" i="2"/>
  <c r="AL772" i="2"/>
  <c r="AL750" i="2"/>
  <c r="AL677" i="2"/>
  <c r="AL654" i="2"/>
  <c r="AL629" i="2"/>
  <c r="AL593" i="2"/>
  <c r="AL468" i="2"/>
  <c r="AL462" i="2"/>
  <c r="AL436" i="2"/>
  <c r="AL414" i="2"/>
  <c r="AL398" i="2"/>
  <c r="AL26" i="2"/>
  <c r="AL1500" i="2"/>
  <c r="AL1481" i="2"/>
  <c r="AL1253" i="2"/>
  <c r="AI1253" i="2" s="1"/>
  <c r="AL1202" i="2"/>
  <c r="AL1058" i="2"/>
  <c r="AL950" i="2"/>
  <c r="AL947" i="2"/>
  <c r="AL873" i="2"/>
  <c r="AL860" i="2"/>
  <c r="AL811" i="2"/>
  <c r="AL788" i="2"/>
  <c r="AL471" i="2"/>
  <c r="AL270" i="2"/>
  <c r="AL113" i="2"/>
  <c r="AL48" i="2"/>
  <c r="AL29" i="2"/>
  <c r="AL1452" i="2"/>
  <c r="AL1423" i="2"/>
  <c r="AL1348" i="2"/>
  <c r="AL1176" i="2"/>
  <c r="AL1163" i="2"/>
  <c r="AL1070" i="2"/>
  <c r="AL1064" i="2"/>
  <c r="AI1064" i="2" s="1"/>
  <c r="AL1046" i="2"/>
  <c r="AL982" i="2"/>
  <c r="AL940" i="2"/>
  <c r="AL902" i="2"/>
  <c r="AL708" i="2"/>
  <c r="AL215" i="2"/>
  <c r="AL141" i="2"/>
  <c r="AL11" i="2"/>
  <c r="AL1316" i="2"/>
  <c r="AL1156" i="2"/>
  <c r="AL1079" i="2"/>
  <c r="AL1020" i="2"/>
  <c r="AL972" i="2"/>
  <c r="AL930" i="2"/>
  <c r="AL882" i="2"/>
  <c r="AL566" i="2"/>
  <c r="AL426" i="2"/>
  <c r="AL372" i="2"/>
  <c r="AL350" i="2"/>
  <c r="AL328" i="2"/>
  <c r="AI328" i="2" s="1"/>
  <c r="AL260" i="2"/>
  <c r="AL196" i="2"/>
  <c r="AL128" i="2"/>
  <c r="AL77" i="2"/>
  <c r="AL61" i="2"/>
  <c r="AL35" i="2"/>
  <c r="AL1377" i="2"/>
  <c r="AL1335" i="2"/>
  <c r="AL1284" i="2"/>
  <c r="AL1268" i="2"/>
  <c r="AL1265" i="2"/>
  <c r="AL1195" i="2"/>
  <c r="AL701" i="2"/>
  <c r="AL615" i="2"/>
  <c r="AL569" i="2"/>
  <c r="AL445" i="2"/>
  <c r="AL381" i="2"/>
  <c r="AL163" i="2"/>
  <c r="AL93" i="2"/>
  <c r="AL1483" i="2"/>
  <c r="AI1483" i="2" s="1"/>
  <c r="AL1438" i="2"/>
  <c r="AL1416" i="2"/>
  <c r="AL1380" i="2"/>
  <c r="AL1274" i="2"/>
  <c r="AL1198" i="2"/>
  <c r="AL1159" i="2"/>
  <c r="AL1101" i="2"/>
  <c r="AL1085" i="2"/>
  <c r="AL1007" i="2"/>
  <c r="AL920" i="2"/>
  <c r="AL739" i="2"/>
  <c r="AL483" i="2"/>
  <c r="AL321" i="2"/>
  <c r="AL83" i="2"/>
  <c r="AL67" i="2"/>
  <c r="AI686" i="2"/>
  <c r="AL1502" i="2"/>
  <c r="AL1480" i="2"/>
  <c r="AL1051" i="2"/>
  <c r="AL926" i="2"/>
  <c r="AI926" i="2" s="1"/>
  <c r="AL923" i="2"/>
  <c r="AL836" i="2"/>
  <c r="AL823" i="2"/>
  <c r="AL575" i="2"/>
  <c r="AL514" i="2"/>
  <c r="AL505" i="2"/>
  <c r="AL438" i="2"/>
  <c r="AL419" i="2"/>
  <c r="AL390" i="2"/>
  <c r="AL359" i="2"/>
  <c r="AL275" i="2"/>
  <c r="AL256" i="2"/>
  <c r="AL214" i="2"/>
  <c r="AL140" i="2"/>
  <c r="AL70" i="2"/>
  <c r="AL18" i="2"/>
  <c r="AL1396" i="2"/>
  <c r="AL1331" i="2"/>
  <c r="AL1299" i="2"/>
  <c r="AL1267" i="2"/>
  <c r="AI1267" i="2" s="1"/>
  <c r="AL1261" i="2"/>
  <c r="AL1139" i="2"/>
  <c r="AL1136" i="2"/>
  <c r="AL1060" i="2"/>
  <c r="AL1048" i="2"/>
  <c r="AL1045" i="2"/>
  <c r="AL1019" i="2"/>
  <c r="AL984" i="2"/>
  <c r="AL939" i="2"/>
  <c r="AL907" i="2"/>
  <c r="AL839" i="2"/>
  <c r="AL780" i="2"/>
  <c r="AL314" i="2"/>
  <c r="AL288" i="2"/>
  <c r="AL73" i="2"/>
  <c r="AL601" i="2"/>
  <c r="AL520" i="2"/>
  <c r="AL457" i="2"/>
  <c r="AL304" i="2"/>
  <c r="AL236" i="2"/>
  <c r="AI236" i="2" s="1"/>
  <c r="AL1379" i="2"/>
  <c r="AL1353" i="2"/>
  <c r="AL1337" i="2"/>
  <c r="AL1334" i="2"/>
  <c r="AL1210" i="2"/>
  <c r="AL1181" i="2"/>
  <c r="AL1126" i="2"/>
  <c r="AL1075" i="2"/>
  <c r="AL974" i="2"/>
  <c r="AL932" i="2"/>
  <c r="AL894" i="2"/>
  <c r="AL816" i="2"/>
  <c r="AL735" i="2"/>
  <c r="AL675" i="2"/>
  <c r="AL578" i="2"/>
  <c r="AL479" i="2"/>
  <c r="AL460" i="2"/>
  <c r="AL188" i="2"/>
  <c r="AL53" i="2"/>
  <c r="AI47" i="2"/>
  <c r="AL1229" i="2"/>
  <c r="AL66" i="2"/>
  <c r="AL1174" i="2"/>
  <c r="AL1151" i="2"/>
  <c r="AL1145" i="2"/>
  <c r="AL1129" i="2"/>
  <c r="AL1025" i="2"/>
  <c r="AL835" i="2"/>
  <c r="AL799" i="2"/>
  <c r="AL485" i="2"/>
  <c r="AL469" i="2"/>
  <c r="AL466" i="2"/>
  <c r="AL434" i="2"/>
  <c r="AL402" i="2"/>
  <c r="AL229" i="2"/>
  <c r="AL210" i="2"/>
  <c r="AL152" i="2"/>
  <c r="AL1479" i="2"/>
  <c r="AL1359" i="2"/>
  <c r="AL1327" i="2"/>
  <c r="AI1327" i="2" s="1"/>
  <c r="AL1311" i="2"/>
  <c r="AL1260" i="2"/>
  <c r="AL1187" i="2"/>
  <c r="AL491" i="2"/>
  <c r="AL95" i="2"/>
  <c r="AL671" i="2"/>
  <c r="AL633" i="2"/>
  <c r="AL456" i="2"/>
  <c r="AL126" i="2"/>
  <c r="AL101" i="2"/>
  <c r="AL88" i="2"/>
  <c r="AL1510" i="2"/>
  <c r="AL1469" i="2"/>
  <c r="AL1330" i="2"/>
  <c r="AL938" i="2"/>
  <c r="AL851" i="2"/>
  <c r="AL841" i="2"/>
  <c r="AL744" i="2"/>
  <c r="AL519" i="2"/>
  <c r="AL513" i="2"/>
  <c r="AI513" i="2" s="1"/>
  <c r="AL459" i="2"/>
  <c r="AL392" i="2"/>
  <c r="AL376" i="2"/>
  <c r="AL75" i="2"/>
  <c r="AL1474" i="2"/>
  <c r="AL1471" i="2"/>
  <c r="AL1468" i="2"/>
  <c r="AL1422" i="2"/>
  <c r="AL1287" i="2"/>
  <c r="AL1248" i="2"/>
  <c r="AL1245" i="2"/>
  <c r="AL1242" i="2"/>
  <c r="AL1214" i="2"/>
  <c r="AL1059" i="2"/>
  <c r="AL935" i="2"/>
  <c r="AI834" i="2"/>
  <c r="AL769" i="2"/>
  <c r="AL763" i="2"/>
  <c r="AL628" i="2"/>
  <c r="AL622" i="2"/>
  <c r="AI622" i="2" s="1"/>
  <c r="AL619" i="2"/>
  <c r="AL560" i="2"/>
  <c r="AL493" i="2"/>
  <c r="AL478" i="2"/>
  <c r="AL127" i="2"/>
  <c r="AL112" i="2"/>
  <c r="AL97" i="2"/>
  <c r="AI1407" i="2"/>
  <c r="AL842" i="2"/>
  <c r="AL827" i="2"/>
  <c r="AL720" i="2"/>
  <c r="AL625" i="2"/>
  <c r="AL616" i="2"/>
  <c r="AL384" i="2"/>
  <c r="AL297" i="2"/>
  <c r="AL294" i="2"/>
  <c r="AL273" i="2"/>
  <c r="AL261" i="2"/>
  <c r="AL224" i="2"/>
  <c r="AL206" i="2"/>
  <c r="AI206" i="2" s="1"/>
  <c r="AL145" i="2"/>
  <c r="AL71" i="2"/>
  <c r="AL1507" i="2"/>
  <c r="AL1498" i="2"/>
  <c r="AL1477" i="2"/>
  <c r="AL1462" i="2"/>
  <c r="AL1447" i="2"/>
  <c r="AL1434" i="2"/>
  <c r="AL1397" i="2"/>
  <c r="AL1394" i="2"/>
  <c r="AL1223" i="2"/>
  <c r="AL1106" i="2"/>
  <c r="AL1091" i="2"/>
  <c r="AL1076" i="2"/>
  <c r="AL1033" i="2"/>
  <c r="AL1015" i="2"/>
  <c r="AL968" i="2"/>
  <c r="AL956" i="2"/>
  <c r="AI956" i="2" s="1"/>
  <c r="AL944" i="2"/>
  <c r="AL872" i="2"/>
  <c r="AI872" i="2" s="1"/>
  <c r="AL869" i="2"/>
  <c r="AL517" i="2"/>
  <c r="AL399" i="2"/>
  <c r="AL151" i="2"/>
  <c r="AL741" i="2"/>
  <c r="AL726" i="2"/>
  <c r="AL692" i="2"/>
  <c r="AL658" i="2"/>
  <c r="AL655" i="2"/>
  <c r="AL646" i="2"/>
  <c r="AL637" i="2"/>
  <c r="AL634" i="2"/>
  <c r="AL594" i="2"/>
  <c r="AL523" i="2"/>
  <c r="AL508" i="2"/>
  <c r="AL453" i="2"/>
  <c r="AL441" i="2"/>
  <c r="AL432" i="2"/>
  <c r="AL22" i="2"/>
  <c r="AL1437" i="2"/>
  <c r="AI1437" i="2" s="1"/>
  <c r="AL1384" i="2"/>
  <c r="AL1343" i="2"/>
  <c r="AL1313" i="2"/>
  <c r="AL1310" i="2"/>
  <c r="AL1307" i="2"/>
  <c r="AL1301" i="2"/>
  <c r="AL1232" i="2"/>
  <c r="AL1207" i="2"/>
  <c r="AL1124" i="2"/>
  <c r="AL1121" i="2"/>
  <c r="AL911" i="2"/>
  <c r="AL884" i="2"/>
  <c r="AL881" i="2"/>
  <c r="AL683" i="2"/>
  <c r="AL306" i="2"/>
  <c r="AL303" i="2"/>
  <c r="AL233" i="2"/>
  <c r="AL157" i="2"/>
  <c r="AL154" i="2"/>
  <c r="AL74" i="2"/>
  <c r="AI74" i="2" s="1"/>
  <c r="AL37" i="2"/>
  <c r="AL25" i="2"/>
  <c r="AL1412" i="2"/>
  <c r="AL1368" i="2"/>
  <c r="AL1349" i="2"/>
  <c r="AL1286" i="2"/>
  <c r="AL1235" i="2"/>
  <c r="AL1157" i="2"/>
  <c r="AL1067" i="2"/>
  <c r="AL905" i="2"/>
  <c r="AL805" i="2"/>
  <c r="AL787" i="2"/>
  <c r="AL759" i="2"/>
  <c r="AI759" i="2" s="1"/>
  <c r="AL609" i="2"/>
  <c r="AL606" i="2"/>
  <c r="AL584" i="2"/>
  <c r="AL550" i="2"/>
  <c r="AL535" i="2"/>
  <c r="AL529" i="2"/>
  <c r="AL447" i="2"/>
  <c r="AI447" i="2" s="1"/>
  <c r="AL417" i="2"/>
  <c r="AL251" i="2"/>
  <c r="AL166" i="2"/>
  <c r="AL1473" i="2"/>
  <c r="AL1142" i="2"/>
  <c r="AL1002" i="2"/>
  <c r="AL980" i="2"/>
  <c r="AL853" i="2"/>
  <c r="AL771" i="2"/>
  <c r="AL621" i="2"/>
  <c r="AL477" i="2"/>
  <c r="AL324" i="2"/>
  <c r="AL296" i="2"/>
  <c r="AL287" i="2"/>
  <c r="AL248" i="2"/>
  <c r="AL245" i="2"/>
  <c r="AL211" i="2"/>
  <c r="AL208" i="2"/>
  <c r="AL169" i="2"/>
  <c r="AL108" i="2"/>
  <c r="AI108" i="2" s="1"/>
  <c r="AL105" i="2"/>
  <c r="AL46" i="2"/>
  <c r="AL266" i="2"/>
  <c r="AL1509" i="2"/>
  <c r="AL1506" i="2"/>
  <c r="AL1482" i="2"/>
  <c r="AL1476" i="2"/>
  <c r="AL1467" i="2"/>
  <c r="AL1393" i="2"/>
  <c r="AL1355" i="2"/>
  <c r="AL1222" i="2"/>
  <c r="AL1166" i="2"/>
  <c r="AI1166" i="2" s="1"/>
  <c r="AL1111" i="2"/>
  <c r="AL1105" i="2"/>
  <c r="AL1096" i="2"/>
  <c r="AL1081" i="2"/>
  <c r="AL1052" i="2"/>
  <c r="AL1038" i="2"/>
  <c r="AL1008" i="2"/>
  <c r="AL964" i="2"/>
  <c r="AI964" i="2" s="1"/>
  <c r="AL925" i="2"/>
  <c r="AL862" i="2"/>
  <c r="AL829" i="2"/>
  <c r="AL673" i="2"/>
  <c r="AL618" i="2"/>
  <c r="AL559" i="2"/>
  <c r="AL363" i="2"/>
  <c r="AL327" i="2"/>
  <c r="AL193" i="2"/>
  <c r="AL1399" i="2"/>
  <c r="AL922" i="2"/>
  <c r="AL728" i="2"/>
  <c r="AI609" i="2"/>
  <c r="AL380" i="2"/>
  <c r="AL377" i="2"/>
  <c r="AL357" i="2"/>
  <c r="AL144" i="2"/>
  <c r="AL122" i="2"/>
  <c r="AL76" i="2"/>
  <c r="AI76" i="2" s="1"/>
  <c r="AL1491" i="2"/>
  <c r="AL1439" i="2"/>
  <c r="AL1411" i="2"/>
  <c r="AL1364" i="2"/>
  <c r="AL1324" i="2"/>
  <c r="AL1321" i="2"/>
  <c r="AL1303" i="2"/>
  <c r="AL1297" i="2"/>
  <c r="AL1279" i="2"/>
  <c r="AL1234" i="2"/>
  <c r="AL1162" i="2"/>
  <c r="AL1150" i="2"/>
  <c r="AL1138" i="2"/>
  <c r="AL822" i="2"/>
  <c r="AL807" i="2"/>
  <c r="AL795" i="2"/>
  <c r="AL786" i="2"/>
  <c r="AL703" i="2"/>
  <c r="AL669" i="2"/>
  <c r="AL660" i="2"/>
  <c r="AI660" i="2" s="1"/>
  <c r="AL636" i="2"/>
  <c r="AL599" i="2"/>
  <c r="AL583" i="2"/>
  <c r="AL540" i="2"/>
  <c r="AL455" i="2"/>
  <c r="AL449" i="2"/>
  <c r="AL407" i="2"/>
  <c r="AL401" i="2"/>
  <c r="AL371" i="2"/>
  <c r="AL345" i="2"/>
  <c r="AL342" i="2"/>
  <c r="AL119" i="2"/>
  <c r="AL116" i="2"/>
  <c r="AL39" i="2"/>
  <c r="AI1020" i="2"/>
  <c r="AL497" i="2"/>
  <c r="AL446" i="2"/>
  <c r="AL443" i="2"/>
  <c r="AL410" i="2"/>
  <c r="AL348" i="2"/>
  <c r="AI348" i="2" s="1"/>
  <c r="AL311" i="2"/>
  <c r="AL286" i="2"/>
  <c r="AL277" i="2"/>
  <c r="AL253" i="2"/>
  <c r="AL216" i="2"/>
  <c r="AL183" i="2"/>
  <c r="AL171" i="2"/>
  <c r="AL165" i="2"/>
  <c r="AL125" i="2"/>
  <c r="AL98" i="2"/>
  <c r="AL54" i="2"/>
  <c r="AL45" i="2"/>
  <c r="AL33" i="2"/>
  <c r="AL1442" i="2"/>
  <c r="AL1354" i="2"/>
  <c r="AL1252" i="2"/>
  <c r="AL1246" i="2"/>
  <c r="AL1212" i="2"/>
  <c r="AL1141" i="2"/>
  <c r="AL1063" i="2"/>
  <c r="AI1063" i="2" s="1"/>
  <c r="AL992" i="2"/>
  <c r="AL892" i="2"/>
  <c r="AL864" i="2"/>
  <c r="AI864" i="2" s="1"/>
  <c r="AL846" i="2"/>
  <c r="AL825" i="2"/>
  <c r="AL813" i="2"/>
  <c r="AL770" i="2"/>
  <c r="AL767" i="2"/>
  <c r="AL764" i="2"/>
  <c r="AL749" i="2"/>
  <c r="AL709" i="2"/>
  <c r="AL666" i="2"/>
  <c r="AL614" i="2"/>
  <c r="AL552" i="2"/>
  <c r="AL1243" i="2"/>
  <c r="AL1218" i="2"/>
  <c r="AL207" i="2"/>
  <c r="AL60" i="2"/>
  <c r="AL1508" i="2"/>
  <c r="AL1505" i="2"/>
  <c r="AI1505" i="2" s="1"/>
  <c r="AL1487" i="2"/>
  <c r="AL1463" i="2"/>
  <c r="AL1448" i="2"/>
  <c r="AL1445" i="2"/>
  <c r="AL1373" i="2"/>
  <c r="AL1317" i="2"/>
  <c r="AL1168" i="2"/>
  <c r="AL1113" i="2"/>
  <c r="AL1110" i="2"/>
  <c r="AL1043" i="2"/>
  <c r="AL1034" i="2"/>
  <c r="AL1013" i="2"/>
  <c r="AL960" i="2"/>
  <c r="AL948" i="2"/>
  <c r="AL945" i="2"/>
  <c r="AL936" i="2"/>
  <c r="AL933" i="2"/>
  <c r="AL898" i="2"/>
  <c r="AL837" i="2"/>
  <c r="AL773" i="2"/>
  <c r="AI773" i="2" s="1"/>
  <c r="AL736" i="2"/>
  <c r="AL724" i="2"/>
  <c r="AL678" i="2"/>
  <c r="AL644" i="2"/>
  <c r="AL564" i="2"/>
  <c r="AL521" i="2"/>
  <c r="AL512" i="2"/>
  <c r="AL391" i="2"/>
  <c r="AL362" i="2"/>
  <c r="AL353" i="2"/>
  <c r="AL298" i="2"/>
  <c r="AL295" i="2"/>
  <c r="AL231" i="2"/>
  <c r="AL137" i="2"/>
  <c r="AL72" i="2"/>
  <c r="AL69" i="2"/>
  <c r="AL969" i="2"/>
  <c r="AL942" i="2"/>
  <c r="AL918" i="2"/>
  <c r="AL785" i="2"/>
  <c r="AI785" i="2" s="1"/>
  <c r="AL635" i="2"/>
  <c r="AL439" i="2"/>
  <c r="AL421" i="2"/>
  <c r="AI308" i="2"/>
  <c r="AL301" i="2"/>
  <c r="AL1454" i="2"/>
  <c r="AL1404" i="2"/>
  <c r="AL1401" i="2"/>
  <c r="AL1363" i="2"/>
  <c r="AL1341" i="2"/>
  <c r="AL1332" i="2"/>
  <c r="AL1329" i="2"/>
  <c r="AL1320" i="2"/>
  <c r="AL1308" i="2"/>
  <c r="AL1296" i="2"/>
  <c r="AL1275" i="2"/>
  <c r="AL1272" i="2"/>
  <c r="AL1269" i="2"/>
  <c r="AL1227" i="2"/>
  <c r="AL1152" i="2"/>
  <c r="AI1152" i="2" s="1"/>
  <c r="AL1074" i="2"/>
  <c r="AL702" i="2"/>
  <c r="AL696" i="2"/>
  <c r="AL656" i="2"/>
  <c r="AL598" i="2"/>
  <c r="AL567" i="2"/>
  <c r="AL527" i="2"/>
  <c r="AL524" i="2"/>
  <c r="AL454" i="2"/>
  <c r="AL451" i="2"/>
  <c r="AL415" i="2"/>
  <c r="AL400" i="2"/>
  <c r="AL397" i="2"/>
  <c r="AL149" i="2"/>
  <c r="AL121" i="2"/>
  <c r="AL1496" i="2"/>
  <c r="AL1410" i="2"/>
  <c r="AL1366" i="2"/>
  <c r="AL1278" i="2"/>
  <c r="AL1257" i="2"/>
  <c r="AI1257" i="2" s="1"/>
  <c r="AL1236" i="2"/>
  <c r="AL1233" i="2"/>
  <c r="AL1205" i="2"/>
  <c r="AL1192" i="2"/>
  <c r="AL1146" i="2"/>
  <c r="AL1134" i="2"/>
  <c r="AL1131" i="2"/>
  <c r="AL1122" i="2"/>
  <c r="AI1046" i="2"/>
  <c r="AL803" i="2"/>
  <c r="AL745" i="2"/>
  <c r="AL705" i="2"/>
  <c r="AL690" i="2"/>
  <c r="AL668" i="2"/>
  <c r="AL610" i="2"/>
  <c r="AL582" i="2"/>
  <c r="AL576" i="2"/>
  <c r="AL573" i="2"/>
  <c r="AL545" i="2"/>
  <c r="AL442" i="2"/>
  <c r="AL418" i="2"/>
  <c r="AL406" i="2"/>
  <c r="AL347" i="2"/>
  <c r="AL344" i="2"/>
  <c r="AL115" i="2"/>
  <c r="AL81" i="2"/>
  <c r="AL38" i="2"/>
  <c r="AL32" i="2"/>
  <c r="AI1423" i="2"/>
  <c r="AL824" i="2"/>
  <c r="AL809" i="2"/>
  <c r="AL794" i="2"/>
  <c r="AL711" i="2"/>
  <c r="AI711" i="2" s="1"/>
  <c r="AL313" i="2"/>
  <c r="AL285" i="2"/>
  <c r="AL246" i="2"/>
  <c r="AL209" i="2"/>
  <c r="AL167" i="2"/>
  <c r="AL164" i="2"/>
  <c r="AL161" i="2"/>
  <c r="AI161" i="2" s="1"/>
  <c r="AL94" i="2"/>
  <c r="AL12" i="2"/>
  <c r="AL15" i="2"/>
  <c r="M225" i="2"/>
  <c r="M192" i="2"/>
  <c r="M112" i="2"/>
  <c r="M121" i="2"/>
  <c r="M129" i="2"/>
  <c r="M238" i="2"/>
  <c r="M371" i="2"/>
  <c r="AL1489" i="2"/>
  <c r="AI1489" i="2" s="1"/>
  <c r="AL1486" i="2"/>
  <c r="AL1460" i="2"/>
  <c r="AL1457" i="2"/>
  <c r="AL1435" i="2"/>
  <c r="AL1415" i="2"/>
  <c r="AL1387" i="2"/>
  <c r="AL1370" i="2"/>
  <c r="AL1288" i="2"/>
  <c r="AL1249" i="2"/>
  <c r="AL1224" i="2"/>
  <c r="AL1199" i="2"/>
  <c r="AL1188" i="2"/>
  <c r="AL1182" i="2"/>
  <c r="AL1171" i="2"/>
  <c r="AL1155" i="2"/>
  <c r="AL1097" i="2"/>
  <c r="AL1018" i="2"/>
  <c r="AL999" i="2"/>
  <c r="AL921" i="2"/>
  <c r="AL899" i="2"/>
  <c r="AI899" i="2" s="1"/>
  <c r="AL878" i="2"/>
  <c r="AI878" i="2" s="1"/>
  <c r="AL875" i="2"/>
  <c r="AL1133" i="2"/>
  <c r="AL1023" i="2"/>
  <c r="AL976" i="2"/>
  <c r="AL959" i="2"/>
  <c r="AL953" i="2"/>
  <c r="AL934" i="2"/>
  <c r="AL904" i="2"/>
  <c r="AL866" i="2"/>
  <c r="AL611" i="2"/>
  <c r="AL608" i="2"/>
  <c r="AL1494" i="2"/>
  <c r="AL1432" i="2"/>
  <c r="AL1409" i="2"/>
  <c r="AL1398" i="2"/>
  <c r="AL1345" i="2"/>
  <c r="AL1322" i="2"/>
  <c r="AL1293" i="2"/>
  <c r="AL1254" i="2"/>
  <c r="AI1254" i="2" s="1"/>
  <c r="AL1149" i="2"/>
  <c r="AL1057" i="2"/>
  <c r="AL1036" i="2"/>
  <c r="AL1028" i="2"/>
  <c r="AL996" i="2"/>
  <c r="AI996" i="2" s="1"/>
  <c r="AI910" i="2"/>
  <c r="AL863" i="2"/>
  <c r="AL808" i="2"/>
  <c r="AL802" i="2"/>
  <c r="AL758" i="2"/>
  <c r="AL1504" i="2"/>
  <c r="AL1475" i="2"/>
  <c r="AL1440" i="2"/>
  <c r="AL1381" i="2"/>
  <c r="AL1298" i="2"/>
  <c r="AL1290" i="2"/>
  <c r="AL1277" i="2"/>
  <c r="AL1215" i="2"/>
  <c r="AL1143" i="2"/>
  <c r="AL1119" i="2"/>
  <c r="AL1094" i="2"/>
  <c r="AL1044" i="2"/>
  <c r="AI1044" i="2" s="1"/>
  <c r="AL1004" i="2"/>
  <c r="AL662" i="2"/>
  <c r="AI1335" i="2"/>
  <c r="AL1190" i="2"/>
  <c r="AL1127" i="2"/>
  <c r="AL1116" i="2"/>
  <c r="AL1102" i="2"/>
  <c r="AL1086" i="2"/>
  <c r="AL1001" i="2"/>
  <c r="AL987" i="2"/>
  <c r="AI979" i="2"/>
  <c r="AL901" i="2"/>
  <c r="AI852" i="2"/>
  <c r="AL831" i="2"/>
  <c r="AL819" i="2"/>
  <c r="AL761" i="2"/>
  <c r="AL752" i="2"/>
  <c r="AL713" i="2"/>
  <c r="AI713" i="2" s="1"/>
  <c r="AL1485" i="2"/>
  <c r="AL1429" i="2"/>
  <c r="AL1420" i="2"/>
  <c r="AL1414" i="2"/>
  <c r="AL1403" i="2"/>
  <c r="AL1372" i="2"/>
  <c r="AL1347" i="2"/>
  <c r="AL1339" i="2"/>
  <c r="AL1282" i="2"/>
  <c r="AL1264" i="2"/>
  <c r="AI1224" i="2"/>
  <c r="AI1210" i="2"/>
  <c r="AL1173" i="2"/>
  <c r="AL1154" i="2"/>
  <c r="AL1099" i="2"/>
  <c r="AL1062" i="2"/>
  <c r="AL1054" i="2"/>
  <c r="AL1017" i="2"/>
  <c r="AI1010" i="2"/>
  <c r="AL978" i="2"/>
  <c r="AI978" i="2" s="1"/>
  <c r="AI962" i="2"/>
  <c r="AL895" i="2"/>
  <c r="AL716" i="2"/>
  <c r="AL1464" i="2"/>
  <c r="AL1209" i="2"/>
  <c r="AL1022" i="2"/>
  <c r="AL1009" i="2"/>
  <c r="AL955" i="2"/>
  <c r="AL917" i="2"/>
  <c r="AL877" i="2"/>
  <c r="AI877" i="2" s="1"/>
  <c r="AI869" i="2"/>
  <c r="AI1345" i="2"/>
  <c r="AI1060" i="2"/>
  <c r="AL1501" i="2"/>
  <c r="AL1408" i="2"/>
  <c r="AL1400" i="2"/>
  <c r="AL1344" i="2"/>
  <c r="AL1292" i="2"/>
  <c r="AL1217" i="2"/>
  <c r="AL1107" i="2"/>
  <c r="AL1088" i="2"/>
  <c r="AL1027" i="2"/>
  <c r="AL1006" i="2"/>
  <c r="AI1006" i="2" s="1"/>
  <c r="AL883" i="2"/>
  <c r="AI883" i="2" s="1"/>
  <c r="AL880" i="2"/>
  <c r="AL1425" i="2"/>
  <c r="AL1118" i="2"/>
  <c r="AL733" i="2"/>
  <c r="AL1371" i="2"/>
  <c r="AL1360" i="2"/>
  <c r="AL1318" i="2"/>
  <c r="AL1231" i="2"/>
  <c r="AL1228" i="2"/>
  <c r="AL1203" i="2"/>
  <c r="AL1137" i="2"/>
  <c r="AL1115" i="2"/>
  <c r="AL1104" i="2"/>
  <c r="AL989" i="2"/>
  <c r="AL859" i="2"/>
  <c r="AL830" i="2"/>
  <c r="AI830" i="2" s="1"/>
  <c r="AL730" i="2"/>
  <c r="AL1419" i="2"/>
  <c r="AL1466" i="2"/>
  <c r="AL1450" i="2"/>
  <c r="AL1436" i="2"/>
  <c r="AL1428" i="2"/>
  <c r="AL1391" i="2"/>
  <c r="AL1357" i="2"/>
  <c r="AI1355" i="2"/>
  <c r="AL1258" i="2"/>
  <c r="AL1239" i="2"/>
  <c r="AL1186" i="2"/>
  <c r="AL1183" i="2"/>
  <c r="AL1172" i="2"/>
  <c r="AL1112" i="2"/>
  <c r="AL1098" i="2"/>
  <c r="AL1032" i="2"/>
  <c r="AL963" i="2"/>
  <c r="AL941" i="2"/>
  <c r="AL897" i="2"/>
  <c r="AL891" i="2"/>
  <c r="AL850" i="2"/>
  <c r="AL718" i="2"/>
  <c r="AL715" i="2"/>
  <c r="AL682" i="2"/>
  <c r="AI1059" i="2"/>
  <c r="AI1022" i="2"/>
  <c r="AL1495" i="2"/>
  <c r="AI1495" i="2" s="1"/>
  <c r="AL1444" i="2"/>
  <c r="AL1338" i="2"/>
  <c r="AL1328" i="2"/>
  <c r="AL1323" i="2"/>
  <c r="AL1273" i="2"/>
  <c r="AL1244" i="2"/>
  <c r="AL1219" i="2"/>
  <c r="AL1208" i="2"/>
  <c r="AL1161" i="2"/>
  <c r="AL1123" i="2"/>
  <c r="AL1082" i="2"/>
  <c r="AI1082" i="2" s="1"/>
  <c r="AL954" i="2"/>
  <c r="AI944" i="2"/>
  <c r="AI911" i="2"/>
  <c r="AL879" i="2"/>
  <c r="AL876" i="2"/>
  <c r="AL783" i="2"/>
  <c r="AL600" i="2"/>
  <c r="AI1493" i="2"/>
  <c r="AL1441" i="2"/>
  <c r="AL1424" i="2"/>
  <c r="AI1377" i="2"/>
  <c r="AL1194" i="2"/>
  <c r="AL1042" i="2"/>
  <c r="AL1029" i="2"/>
  <c r="AI839" i="2"/>
  <c r="AI1349" i="2"/>
  <c r="AI992" i="2"/>
  <c r="AI824" i="2"/>
  <c r="AL693" i="2"/>
  <c r="AI693" i="2" s="1"/>
  <c r="AL648" i="2"/>
  <c r="AL1461" i="2"/>
  <c r="AI1482" i="2"/>
  <c r="AL1449" i="2"/>
  <c r="AL1421" i="2"/>
  <c r="AL1418" i="2"/>
  <c r="AL1325" i="2"/>
  <c r="AI1325" i="2" s="1"/>
  <c r="AL1312" i="2"/>
  <c r="AL1230" i="2"/>
  <c r="AL1191" i="2"/>
  <c r="AL1177" i="2"/>
  <c r="AL1147" i="2"/>
  <c r="AL1120" i="2"/>
  <c r="AL1117" i="2"/>
  <c r="AL1114" i="2"/>
  <c r="AL1103" i="2"/>
  <c r="AL1071" i="2"/>
  <c r="AI1069" i="2"/>
  <c r="AL1047" i="2"/>
  <c r="AI1000" i="2"/>
  <c r="AL988" i="2"/>
  <c r="AL985" i="2"/>
  <c r="AI815" i="2"/>
  <c r="AL797" i="2"/>
  <c r="AI1402" i="2"/>
  <c r="AI1222" i="2"/>
  <c r="AI977" i="2"/>
  <c r="AL868" i="2"/>
  <c r="AL840" i="2"/>
  <c r="AL826" i="2"/>
  <c r="AL812" i="2"/>
  <c r="AI788" i="2"/>
  <c r="AL779" i="2"/>
  <c r="AL765" i="2"/>
  <c r="AI752" i="2"/>
  <c r="AL734" i="2"/>
  <c r="AL681" i="2"/>
  <c r="AL571" i="2"/>
  <c r="AL546" i="2"/>
  <c r="AL440" i="2"/>
  <c r="AI440" i="2" s="1"/>
  <c r="AL58" i="2"/>
  <c r="AL55" i="2"/>
  <c r="AL754" i="2"/>
  <c r="AL751" i="2"/>
  <c r="AL639" i="2"/>
  <c r="AL494" i="2"/>
  <c r="AL395" i="2"/>
  <c r="AL320" i="2"/>
  <c r="AI213" i="2"/>
  <c r="AL155" i="2"/>
  <c r="AI566" i="2"/>
  <c r="AL848" i="2"/>
  <c r="AL798" i="2"/>
  <c r="AL748" i="2"/>
  <c r="AL731" i="2"/>
  <c r="AL697" i="2"/>
  <c r="AL568" i="2"/>
  <c r="AI568" i="2" s="1"/>
  <c r="AL475" i="2"/>
  <c r="AL470" i="2"/>
  <c r="AL337" i="2"/>
  <c r="AL262" i="2"/>
  <c r="AL259" i="2"/>
  <c r="AL250" i="2"/>
  <c r="AL242" i="2"/>
  <c r="AL212" i="2"/>
  <c r="AL179" i="2"/>
  <c r="AL52" i="2"/>
  <c r="AL31" i="2"/>
  <c r="AL23" i="2"/>
  <c r="AL893" i="2"/>
  <c r="AL890" i="2"/>
  <c r="AL856" i="2"/>
  <c r="AI856" i="2" s="1"/>
  <c r="AL817" i="2"/>
  <c r="AL792" i="2"/>
  <c r="AL789" i="2"/>
  <c r="AL742" i="2"/>
  <c r="AL725" i="2"/>
  <c r="AL722" i="2"/>
  <c r="AL694" i="2"/>
  <c r="AI694" i="2" s="1"/>
  <c r="AL689" i="2"/>
  <c r="AL565" i="2"/>
  <c r="AL562" i="2"/>
  <c r="AL551" i="2"/>
  <c r="AI551" i="2" s="1"/>
  <c r="AL499" i="2"/>
  <c r="AL411" i="2"/>
  <c r="AL331" i="2"/>
  <c r="AL176" i="2"/>
  <c r="AL160" i="2"/>
  <c r="AL49" i="2"/>
  <c r="AL20" i="2"/>
  <c r="AL28" i="2"/>
  <c r="AL14" i="2"/>
  <c r="AL887" i="2"/>
  <c r="AL784" i="2"/>
  <c r="AL719" i="2"/>
  <c r="AI717" i="2"/>
  <c r="AL680" i="2"/>
  <c r="AL652" i="2"/>
  <c r="AL649" i="2"/>
  <c r="AI649" i="2" s="1"/>
  <c r="AL612" i="2"/>
  <c r="AL587" i="2"/>
  <c r="AI587" i="2" s="1"/>
  <c r="AL515" i="2"/>
  <c r="AL507" i="2"/>
  <c r="AL504" i="2"/>
  <c r="AL488" i="2"/>
  <c r="AL480" i="2"/>
  <c r="AL429" i="2"/>
  <c r="AL416" i="2"/>
  <c r="AL408" i="2"/>
  <c r="AL374" i="2"/>
  <c r="AL225" i="2"/>
  <c r="AL201" i="2"/>
  <c r="AL190" i="2"/>
  <c r="AL181" i="2"/>
  <c r="AL581" i="2"/>
  <c r="AI581" i="2" s="1"/>
  <c r="AL405" i="2"/>
  <c r="AL325" i="2"/>
  <c r="AL322" i="2"/>
  <c r="AL272" i="2"/>
  <c r="AI272" i="2" s="1"/>
  <c r="AL124" i="2"/>
  <c r="AL556" i="2"/>
  <c r="AL413" i="2"/>
  <c r="AL230" i="2"/>
  <c r="AI230" i="2" s="1"/>
  <c r="AI212" i="2"/>
  <c r="AL198" i="2"/>
  <c r="AL96" i="2"/>
  <c r="AL85" i="2"/>
  <c r="AI424" i="2"/>
  <c r="AL361" i="2"/>
  <c r="AL358" i="2"/>
  <c r="AL710" i="2"/>
  <c r="AL688" i="2"/>
  <c r="AL561" i="2"/>
  <c r="AL534" i="2"/>
  <c r="AL531" i="2"/>
  <c r="AL501" i="2"/>
  <c r="AL458" i="2"/>
  <c r="AI437" i="2"/>
  <c r="AL316" i="2"/>
  <c r="AI316" i="2" s="1"/>
  <c r="AL302" i="2"/>
  <c r="AL258" i="2"/>
  <c r="AL244" i="2"/>
  <c r="AI239" i="2"/>
  <c r="AL219" i="2"/>
  <c r="AL162" i="2"/>
  <c r="AI141" i="2"/>
  <c r="AL104" i="2"/>
  <c r="AI91" i="2"/>
  <c r="AL68" i="2"/>
  <c r="AL51" i="2"/>
  <c r="AL43" i="2"/>
  <c r="AI77" i="2"/>
  <c r="AL30" i="2"/>
  <c r="AL16" i="2"/>
  <c r="AL721" i="2"/>
  <c r="AI716" i="2"/>
  <c r="AL707" i="2"/>
  <c r="AI702" i="2"/>
  <c r="AL679" i="2"/>
  <c r="AI679" i="2" s="1"/>
  <c r="AL665" i="2"/>
  <c r="AL586" i="2"/>
  <c r="AL539" i="2"/>
  <c r="AL536" i="2"/>
  <c r="AL509" i="2"/>
  <c r="AL333" i="2"/>
  <c r="AL330" i="2"/>
  <c r="AL307" i="2"/>
  <c r="AL255" i="2"/>
  <c r="AL238" i="2"/>
  <c r="AL235" i="2"/>
  <c r="AL186" i="2"/>
  <c r="AL159" i="2"/>
  <c r="AL132" i="2"/>
  <c r="AL129" i="2"/>
  <c r="AL27" i="2"/>
  <c r="AL203" i="2"/>
  <c r="AL148" i="2"/>
  <c r="AL525" i="2"/>
  <c r="AL506" i="2"/>
  <c r="AI506" i="2" s="1"/>
  <c r="AL487" i="2"/>
  <c r="AL444" i="2"/>
  <c r="AI434" i="2"/>
  <c r="AL428" i="2"/>
  <c r="AL378" i="2"/>
  <c r="AL290" i="2"/>
  <c r="AL271" i="2"/>
  <c r="AI271" i="2" s="1"/>
  <c r="AL221" i="2"/>
  <c r="AL200" i="2"/>
  <c r="AL189" i="2"/>
  <c r="AL120" i="2"/>
  <c r="AL109" i="2"/>
  <c r="AL59" i="2"/>
  <c r="AI691" i="2"/>
  <c r="AL640" i="2"/>
  <c r="AL597" i="2"/>
  <c r="AL495" i="2"/>
  <c r="AL476" i="2"/>
  <c r="AL463" i="2"/>
  <c r="AL420" i="2"/>
  <c r="AI420" i="2" s="1"/>
  <c r="AL777" i="2"/>
  <c r="AL712" i="2"/>
  <c r="AL687" i="2"/>
  <c r="AL676" i="2"/>
  <c r="AL659" i="2"/>
  <c r="AL555" i="2"/>
  <c r="AL541" i="2"/>
  <c r="AL522" i="2"/>
  <c r="AL511" i="2"/>
  <c r="AL492" i="2"/>
  <c r="AI402" i="2"/>
  <c r="AL393" i="2"/>
  <c r="AL338" i="2"/>
  <c r="AI338" i="2" s="1"/>
  <c r="AL243" i="2"/>
  <c r="AL84" i="2"/>
  <c r="AI65" i="2"/>
  <c r="AL832" i="2"/>
  <c r="AL810" i="2"/>
  <c r="AL804" i="2"/>
  <c r="AL774" i="2"/>
  <c r="AL746" i="2"/>
  <c r="AL740" i="2"/>
  <c r="AL729" i="2"/>
  <c r="AL723" i="2"/>
  <c r="AL695" i="2"/>
  <c r="AL670" i="2"/>
  <c r="AI603" i="2"/>
  <c r="AL591" i="2"/>
  <c r="AL481" i="2"/>
  <c r="AL365" i="2"/>
  <c r="AL315" i="2"/>
  <c r="AL257" i="2"/>
  <c r="AL240" i="2"/>
  <c r="AL100" i="2"/>
  <c r="AI100" i="2" s="1"/>
  <c r="AL24" i="2"/>
  <c r="AI381" i="2"/>
  <c r="AL888" i="2"/>
  <c r="AL871" i="2"/>
  <c r="AL865" i="2"/>
  <c r="AI865" i="2" s="1"/>
  <c r="AL757" i="2"/>
  <c r="AI757" i="2" s="1"/>
  <c r="AL706" i="2"/>
  <c r="AL653" i="2"/>
  <c r="AL588" i="2"/>
  <c r="AL585" i="2"/>
  <c r="AL577" i="2"/>
  <c r="AL549" i="2"/>
  <c r="AL538" i="2"/>
  <c r="AL516" i="2"/>
  <c r="AL435" i="2"/>
  <c r="AL409" i="2"/>
  <c r="AL332" i="2"/>
  <c r="AI332" i="2" s="1"/>
  <c r="AL329" i="2"/>
  <c r="AL326" i="2"/>
  <c r="AL323" i="2"/>
  <c r="AL312" i="2"/>
  <c r="AL309" i="2"/>
  <c r="AL278" i="2"/>
  <c r="AL194" i="2"/>
  <c r="AL185" i="2"/>
  <c r="AL182" i="2"/>
  <c r="AL139" i="2"/>
  <c r="AL136" i="2"/>
  <c r="AL111" i="2"/>
  <c r="AI90" i="2"/>
  <c r="AL34" i="2"/>
  <c r="AL13" i="2"/>
  <c r="M102" i="2"/>
  <c r="M516" i="2"/>
  <c r="M372" i="2"/>
  <c r="M565" i="2"/>
  <c r="M616" i="2"/>
  <c r="M234" i="2"/>
  <c r="M166" i="2"/>
  <c r="M86" i="2"/>
  <c r="M89" i="2"/>
  <c r="M308" i="2"/>
  <c r="M429" i="2"/>
  <c r="M636" i="2"/>
  <c r="M162" i="2"/>
  <c r="C12" i="3"/>
  <c r="E12" i="3" s="1"/>
  <c r="F12" i="3" s="1"/>
  <c r="T55" i="6" s="1"/>
  <c r="C52" i="3"/>
  <c r="E52" i="3" s="1"/>
  <c r="F52" i="3" s="1"/>
  <c r="T95" i="6" s="1"/>
  <c r="C32" i="3"/>
  <c r="E32" i="3" s="1"/>
  <c r="F32" i="3" s="1"/>
  <c r="T75" i="6" s="1"/>
  <c r="C107" i="20"/>
  <c r="C97" i="20"/>
  <c r="C87" i="20"/>
  <c r="C77" i="20"/>
  <c r="C67" i="20"/>
  <c r="C57" i="20"/>
  <c r="C47" i="20"/>
  <c r="C37" i="20"/>
  <c r="C27" i="20"/>
  <c r="C17" i="20"/>
  <c r="C105" i="21"/>
  <c r="C95" i="21"/>
  <c r="C85" i="21"/>
  <c r="C75" i="21"/>
  <c r="C65" i="21"/>
  <c r="C55" i="21"/>
  <c r="C45" i="21"/>
  <c r="C35" i="21"/>
  <c r="C25" i="21"/>
  <c r="C15" i="21"/>
  <c r="C11" i="3"/>
  <c r="E11" i="3" s="1"/>
  <c r="F11" i="3" s="1"/>
  <c r="T54" i="6" s="1"/>
  <c r="M549" i="2"/>
  <c r="C71" i="3"/>
  <c r="E71" i="3" s="1"/>
  <c r="F71" i="3" s="1"/>
  <c r="T114" i="6" s="1"/>
  <c r="C51" i="3"/>
  <c r="E51" i="3" s="1"/>
  <c r="F51" i="3" s="1"/>
  <c r="T94" i="6" s="1"/>
  <c r="C31" i="3"/>
  <c r="E31" i="3" s="1"/>
  <c r="F31" i="3" s="1"/>
  <c r="T74" i="6" s="1"/>
  <c r="C56" i="20"/>
  <c r="C46" i="20"/>
  <c r="C36" i="20"/>
  <c r="C26" i="20"/>
  <c r="C16" i="20"/>
  <c r="C114" i="21"/>
  <c r="C104" i="21"/>
  <c r="C94" i="21"/>
  <c r="C84" i="21"/>
  <c r="C74" i="21"/>
  <c r="C64" i="21"/>
  <c r="C54" i="21"/>
  <c r="C44" i="21"/>
  <c r="C34" i="21"/>
  <c r="C24" i="21"/>
  <c r="C14" i="21"/>
  <c r="C68" i="3"/>
  <c r="E68" i="3" s="1"/>
  <c r="F68" i="3" s="1"/>
  <c r="T111" i="6" s="1"/>
  <c r="C48" i="3"/>
  <c r="E48" i="3" s="1"/>
  <c r="F48" i="3" s="1"/>
  <c r="T91" i="6" s="1"/>
  <c r="C28" i="3"/>
  <c r="E28" i="3" s="1"/>
  <c r="F28" i="3" s="1"/>
  <c r="T71" i="6" s="1"/>
  <c r="C105" i="20"/>
  <c r="C95" i="20"/>
  <c r="C85" i="20"/>
  <c r="C75" i="20"/>
  <c r="C65" i="20"/>
  <c r="C55" i="20"/>
  <c r="C45" i="20"/>
  <c r="C35" i="20"/>
  <c r="C25" i="20"/>
  <c r="C15" i="20"/>
  <c r="C67" i="3"/>
  <c r="E67" i="3" s="1"/>
  <c r="F67" i="3" s="1"/>
  <c r="T110" i="6" s="1"/>
  <c r="C47" i="3"/>
  <c r="E47" i="3" s="1"/>
  <c r="F47" i="3" s="1"/>
  <c r="T90" i="6" s="1"/>
  <c r="C27" i="3"/>
  <c r="E27" i="3" s="1"/>
  <c r="F27" i="3" s="1"/>
  <c r="T70" i="6" s="1"/>
  <c r="C105" i="19"/>
  <c r="C85" i="19"/>
  <c r="C65" i="19"/>
  <c r="C66" i="3"/>
  <c r="E66" i="3" s="1"/>
  <c r="F66" i="3" s="1"/>
  <c r="T109" i="6" s="1"/>
  <c r="C46" i="3"/>
  <c r="E46" i="3" s="1"/>
  <c r="F46" i="3" s="1"/>
  <c r="T89" i="6" s="1"/>
  <c r="C26" i="3"/>
  <c r="E26" i="3" s="1"/>
  <c r="F26" i="3" s="1"/>
  <c r="T69" i="6" s="1"/>
  <c r="C65" i="3"/>
  <c r="E65" i="3" s="1"/>
  <c r="F65" i="3" s="1"/>
  <c r="T108" i="6" s="1"/>
  <c r="C45" i="3"/>
  <c r="E45" i="3" s="1"/>
  <c r="F45" i="3" s="1"/>
  <c r="T88" i="6" s="1"/>
  <c r="C25" i="3"/>
  <c r="E25" i="3" s="1"/>
  <c r="F25" i="3" s="1"/>
  <c r="T68" i="6" s="1"/>
  <c r="C104" i="19"/>
  <c r="C84" i="19"/>
  <c r="C64" i="19"/>
  <c r="M449" i="2"/>
  <c r="C110" i="21"/>
  <c r="C100" i="21"/>
  <c r="C90" i="21"/>
  <c r="C80" i="21"/>
  <c r="C70" i="21"/>
  <c r="C60" i="21"/>
  <c r="C50" i="21"/>
  <c r="C40" i="21"/>
  <c r="C30" i="21"/>
  <c r="C20" i="21"/>
  <c r="C39" i="21"/>
  <c r="C109" i="21"/>
  <c r="C59" i="21"/>
  <c r="C89" i="21"/>
  <c r="C79" i="21"/>
  <c r="C49" i="21"/>
  <c r="C19" i="21"/>
  <c r="C81" i="19"/>
  <c r="C58" i="3"/>
  <c r="E58" i="3" s="1"/>
  <c r="F58" i="3" s="1"/>
  <c r="T101" i="6" s="1"/>
  <c r="C18" i="3"/>
  <c r="E18" i="3" s="1"/>
  <c r="F18" i="3" s="1"/>
  <c r="T61" i="6" s="1"/>
  <c r="C110" i="20"/>
  <c r="C100" i="20"/>
  <c r="C90" i="20"/>
  <c r="C80" i="20"/>
  <c r="C70" i="20"/>
  <c r="C60" i="20"/>
  <c r="C50" i="20"/>
  <c r="C40" i="20"/>
  <c r="C30" i="20"/>
  <c r="C20" i="20"/>
  <c r="C98" i="21"/>
  <c r="C78" i="21"/>
  <c r="C58" i="21"/>
  <c r="C99" i="21"/>
  <c r="C69" i="21"/>
  <c r="C29" i="21"/>
  <c r="M481" i="2"/>
  <c r="C57" i="3"/>
  <c r="E57" i="3" s="1"/>
  <c r="F57" i="3" s="1"/>
  <c r="T100" i="6" s="1"/>
  <c r="C37" i="3"/>
  <c r="E37" i="3" s="1"/>
  <c r="F37" i="3" s="1"/>
  <c r="T80" i="6" s="1"/>
  <c r="C17" i="3"/>
  <c r="E17" i="3" s="1"/>
  <c r="F17" i="3" s="1"/>
  <c r="T60" i="6" s="1"/>
  <c r="C12" i="19"/>
  <c r="M47" i="2"/>
  <c r="C11" i="21"/>
  <c r="M147" i="2"/>
  <c r="M202" i="2"/>
  <c r="M446" i="2"/>
  <c r="M136" i="2"/>
  <c r="M158" i="2"/>
  <c r="M328" i="2"/>
  <c r="M944" i="2"/>
  <c r="M175" i="2"/>
  <c r="M62" i="2"/>
  <c r="M370" i="2"/>
  <c r="M519" i="2"/>
  <c r="M560" i="2"/>
  <c r="M610" i="2"/>
  <c r="M829" i="2"/>
  <c r="M241" i="2"/>
  <c r="M178" i="2"/>
  <c r="M71" i="2"/>
  <c r="M151" i="2"/>
  <c r="M68" i="2"/>
  <c r="M366" i="2"/>
  <c r="M218" i="2"/>
  <c r="M177" i="2"/>
  <c r="M332" i="2"/>
  <c r="M897" i="2"/>
  <c r="M737" i="2"/>
  <c r="M774" i="2"/>
  <c r="M697" i="2"/>
  <c r="M631" i="2"/>
  <c r="M289" i="2"/>
  <c r="M589" i="2"/>
  <c r="M691" i="2"/>
  <c r="M707" i="2"/>
  <c r="M847" i="2"/>
  <c r="M450" i="2"/>
  <c r="M578" i="2"/>
  <c r="M861" i="2"/>
  <c r="M702" i="2"/>
  <c r="M783" i="2"/>
  <c r="M527" i="2"/>
  <c r="M629" i="2"/>
  <c r="M668" i="2"/>
  <c r="M92" i="2"/>
  <c r="M520" i="2"/>
  <c r="M833" i="2"/>
  <c r="M227" i="2"/>
  <c r="M744" i="2"/>
  <c r="M794" i="2"/>
  <c r="M617" i="2"/>
  <c r="M82" i="2"/>
  <c r="M65" i="2"/>
  <c r="M498" i="2"/>
  <c r="M219" i="2"/>
  <c r="M775" i="2"/>
  <c r="M143" i="2"/>
  <c r="M561" i="2"/>
  <c r="M727" i="2"/>
  <c r="M459" i="2"/>
  <c r="M537" i="2"/>
  <c r="M686" i="2"/>
  <c r="M236" i="2"/>
  <c r="M331" i="2"/>
  <c r="M311" i="2"/>
  <c r="M456" i="2"/>
  <c r="M532" i="2"/>
  <c r="M871" i="2"/>
  <c r="M785" i="2"/>
  <c r="M830" i="2"/>
  <c r="M419" i="2"/>
  <c r="M551" i="2"/>
  <c r="M424" i="2"/>
  <c r="M521" i="2"/>
  <c r="M596" i="2"/>
  <c r="M251" i="2"/>
  <c r="M353" i="2"/>
  <c r="M91" i="2"/>
  <c r="M351" i="2"/>
  <c r="M470" i="2"/>
  <c r="M242" i="2"/>
  <c r="M152" i="2"/>
  <c r="M320" i="2"/>
  <c r="M212" i="2"/>
  <c r="M403" i="2"/>
  <c r="M179" i="2"/>
  <c r="M742" i="2"/>
  <c r="M748" i="2"/>
  <c r="M491" i="2"/>
  <c r="M628" i="2"/>
  <c r="M806" i="2"/>
  <c r="M961" i="2"/>
  <c r="M268" i="2"/>
  <c r="M24" i="2"/>
  <c r="M408" i="2"/>
  <c r="M815" i="2"/>
  <c r="M740" i="2"/>
  <c r="M605" i="2"/>
  <c r="M433" i="2"/>
  <c r="M874" i="2"/>
  <c r="M922" i="2"/>
  <c r="M260" i="2"/>
  <c r="M541" i="2"/>
  <c r="M563" i="2"/>
  <c r="M566" i="2"/>
  <c r="M467" i="2"/>
  <c r="M544" i="2"/>
  <c r="M766" i="2"/>
  <c r="M735" i="2"/>
  <c r="M583" i="2"/>
  <c r="M363" i="2"/>
  <c r="M1006" i="2"/>
  <c r="M568" i="2"/>
  <c r="M607" i="2"/>
  <c r="M626" i="2"/>
  <c r="M1092" i="2"/>
  <c r="M590" i="2"/>
  <c r="M856" i="2"/>
  <c r="M1066" i="2"/>
  <c r="M576" i="2"/>
  <c r="M873" i="2"/>
  <c r="M545" i="2"/>
  <c r="M38" i="2"/>
  <c r="M581" i="2"/>
  <c r="M567" i="2"/>
  <c r="M46" i="2"/>
  <c r="M394" i="2"/>
  <c r="M573" i="2"/>
  <c r="M413" i="2"/>
  <c r="M214" i="2"/>
  <c r="M247" i="2"/>
  <c r="M434" i="2"/>
  <c r="M493" i="2"/>
  <c r="M800" i="2"/>
  <c r="M864" i="2"/>
  <c r="M559" i="2"/>
  <c r="M1036" i="2"/>
  <c r="M652" i="2"/>
  <c r="M711" i="2"/>
  <c r="M731" i="2"/>
  <c r="M321" i="2"/>
  <c r="M271" i="2"/>
  <c r="M84" i="2"/>
  <c r="M172" i="2"/>
  <c r="M812" i="2"/>
  <c r="M946" i="2"/>
  <c r="M1061" i="2"/>
  <c r="M478" i="2"/>
  <c r="M306" i="2"/>
  <c r="M574" i="2"/>
  <c r="M462" i="2"/>
  <c r="M678" i="2"/>
  <c r="M664" i="2"/>
  <c r="M779" i="2"/>
  <c r="M1170" i="2"/>
  <c r="M776" i="2"/>
  <c r="M762" i="2"/>
  <c r="M896" i="2"/>
  <c r="M910" i="2"/>
  <c r="M976" i="2"/>
  <c r="M694" i="2"/>
  <c r="M819" i="2"/>
  <c r="M834" i="2"/>
  <c r="M885" i="2"/>
  <c r="M820" i="2"/>
  <c r="M750" i="2"/>
  <c r="M1302" i="2"/>
  <c r="M1103" i="2"/>
  <c r="M1052" i="2"/>
  <c r="M1122" i="2"/>
  <c r="M1081" i="2"/>
  <c r="M956" i="2"/>
  <c r="M1026" i="2"/>
  <c r="M327" i="2"/>
  <c r="M425" i="2"/>
  <c r="M396" i="2"/>
  <c r="M1057" i="2"/>
  <c r="M352" i="2"/>
  <c r="M1191" i="2"/>
  <c r="M824" i="2"/>
  <c r="M1071" i="2"/>
  <c r="M274" i="2"/>
  <c r="M1210" i="2"/>
  <c r="M1128" i="2"/>
  <c r="M378" i="2"/>
  <c r="M503" i="2"/>
  <c r="M1145" i="2"/>
  <c r="M428" i="2"/>
  <c r="M788" i="2"/>
  <c r="M821" i="2"/>
  <c r="M514" i="2"/>
  <c r="M752" i="2"/>
  <c r="M1160" i="2"/>
  <c r="M1007" i="2"/>
  <c r="M221" i="2"/>
  <c r="M992" i="2"/>
  <c r="M1146" i="2"/>
  <c r="M1199" i="2"/>
  <c r="M153" i="2"/>
  <c r="M368" i="2"/>
  <c r="M712" i="2"/>
  <c r="M597" i="2"/>
  <c r="M1214" i="2"/>
  <c r="M1125" i="2"/>
  <c r="M687" i="2"/>
  <c r="M522" i="2"/>
  <c r="M901" i="2"/>
  <c r="M1179" i="2"/>
  <c r="M37" i="2"/>
  <c r="M941" i="2"/>
  <c r="Y77" i="2"/>
  <c r="W77" i="2" s="1"/>
  <c r="M1457" i="2"/>
  <c r="M1143" i="2"/>
  <c r="M1249" i="2"/>
  <c r="M1047" i="2"/>
  <c r="M1130" i="2"/>
  <c r="AI549" i="2"/>
  <c r="AI1146" i="2"/>
  <c r="M1167" i="2"/>
  <c r="M1009" i="2"/>
  <c r="Y1022" i="2"/>
  <c r="U1022" i="2" s="1"/>
  <c r="M1251" i="2"/>
  <c r="Y788" i="2"/>
  <c r="U788" i="2" s="1"/>
  <c r="M1046" i="2"/>
  <c r="AI1199" i="2"/>
  <c r="M1004" i="2"/>
  <c r="Y1215" i="2"/>
  <c r="U1215" i="2" s="1"/>
  <c r="M1215" i="2"/>
  <c r="AI825" i="2"/>
  <c r="M825" i="2"/>
  <c r="M1038" i="2"/>
  <c r="M1266" i="2"/>
  <c r="M889" i="2"/>
  <c r="M1349" i="2"/>
  <c r="M1360" i="2"/>
  <c r="M936" i="2"/>
  <c r="M811" i="2"/>
  <c r="M914" i="2"/>
  <c r="M1261" i="2"/>
  <c r="Y228" i="2"/>
  <c r="V228" i="2" s="1"/>
  <c r="M228" i="2"/>
  <c r="AI949" i="2"/>
  <c r="M949" i="2"/>
  <c r="Y704" i="2"/>
  <c r="U704" i="2" s="1"/>
  <c r="M704" i="2"/>
  <c r="M693" i="2"/>
  <c r="V247" i="2"/>
  <c r="AI1457" i="2"/>
  <c r="Y1377" i="2"/>
  <c r="X1377" i="2" s="1"/>
  <c r="T1377" i="2" s="1"/>
  <c r="AE1377" i="2" s="1"/>
  <c r="U247" i="2"/>
  <c r="M76" i="2"/>
  <c r="M379" i="2"/>
  <c r="M870" i="2"/>
  <c r="M369" i="2"/>
  <c r="AI889" i="2"/>
  <c r="M586" i="2"/>
  <c r="M1056" i="2"/>
  <c r="M1339" i="2"/>
  <c r="U806" i="2"/>
  <c r="M1273" i="2"/>
  <c r="AI178" i="2"/>
  <c r="M1201" i="2"/>
  <c r="M361" i="2"/>
  <c r="M1060" i="2"/>
  <c r="M199" i="2"/>
  <c r="M1101" i="2"/>
  <c r="U162" i="2"/>
  <c r="M280" i="2"/>
  <c r="U1128" i="2"/>
  <c r="Y587" i="2"/>
  <c r="S587" i="2" s="1"/>
  <c r="M490" i="2"/>
  <c r="M374" i="2"/>
  <c r="AI1264" i="2"/>
  <c r="M796" i="2"/>
  <c r="M982" i="2"/>
  <c r="M1031" i="2"/>
  <c r="M531" i="2"/>
  <c r="M865" i="2"/>
  <c r="AI139" i="2"/>
  <c r="M732" i="2"/>
  <c r="M968" i="2"/>
  <c r="M1194" i="2"/>
  <c r="Y902" i="2"/>
  <c r="V902" i="2" s="1"/>
  <c r="J902" i="2" s="1"/>
  <c r="AI902" i="2"/>
  <c r="AI673" i="2"/>
  <c r="M673" i="2"/>
  <c r="Y376" i="2"/>
  <c r="V376" i="2" s="1"/>
  <c r="M376" i="2"/>
  <c r="Y81" i="2"/>
  <c r="V81" i="2" s="1"/>
  <c r="M81" i="2"/>
  <c r="Y181" i="2"/>
  <c r="W181" i="2" s="1"/>
  <c r="M181" i="2"/>
  <c r="AI751" i="2"/>
  <c r="M751" i="2"/>
  <c r="Y650" i="2"/>
  <c r="V650" i="2" s="1"/>
  <c r="M650" i="2"/>
  <c r="Y198" i="2"/>
  <c r="X198" i="2" s="1"/>
  <c r="T198" i="2" s="1"/>
  <c r="AE198" i="2" s="1"/>
  <c r="M198" i="2"/>
  <c r="M1235" i="2"/>
  <c r="W1160" i="2"/>
  <c r="W806" i="2"/>
  <c r="U687" i="2"/>
  <c r="AI170" i="2"/>
  <c r="W1201" i="2"/>
  <c r="V1201" i="2"/>
  <c r="AI1167" i="2"/>
  <c r="AI897" i="2"/>
  <c r="AI151" i="2"/>
  <c r="M1062" i="2"/>
  <c r="M1211" i="2"/>
  <c r="S583" i="2"/>
  <c r="M1315" i="2"/>
  <c r="S1057" i="2"/>
  <c r="AI322" i="2"/>
  <c r="Y91" i="2"/>
  <c r="S91" i="2" s="1"/>
  <c r="V1211" i="2"/>
  <c r="V897" i="2"/>
  <c r="U1216" i="2"/>
  <c r="U897" i="2"/>
  <c r="AF897" i="2" s="1"/>
  <c r="AG897" i="2" s="1"/>
  <c r="P897" i="2" s="1"/>
  <c r="Y566" i="2"/>
  <c r="U566" i="2" s="1"/>
  <c r="AI527" i="2"/>
  <c r="M1335" i="2"/>
  <c r="U596" i="2"/>
  <c r="M1059" i="2"/>
  <c r="M1093" i="2"/>
  <c r="M1118" i="2"/>
  <c r="M1137" i="2"/>
  <c r="M1202" i="2"/>
  <c r="X687" i="2"/>
  <c r="T687" i="2" s="1"/>
  <c r="AE687" i="2" s="1"/>
  <c r="AI113" i="2"/>
  <c r="Y45" i="2"/>
  <c r="S45" i="2" s="1"/>
  <c r="M45" i="2"/>
  <c r="Y695" i="2"/>
  <c r="U695" i="2" s="1"/>
  <c r="M695" i="2"/>
  <c r="W1217" i="2"/>
  <c r="S1217" i="2"/>
  <c r="Y1108" i="2"/>
  <c r="S1108" i="2" s="1"/>
  <c r="M1108" i="2"/>
  <c r="AI842" i="2"/>
  <c r="Y842" i="2"/>
  <c r="U842" i="2" s="1"/>
  <c r="AI792" i="2"/>
  <c r="M792" i="2"/>
  <c r="X988" i="2"/>
  <c r="T988" i="2" s="1"/>
  <c r="AE988" i="2" s="1"/>
  <c r="V988" i="2"/>
  <c r="W988" i="2"/>
  <c r="Y619" i="2"/>
  <c r="V619" i="2" s="1"/>
  <c r="M619" i="2"/>
  <c r="Y523" i="2"/>
  <c r="V523" i="2" s="1"/>
  <c r="M523" i="2"/>
  <c r="Y1151" i="2"/>
  <c r="S1151" i="2" s="1"/>
  <c r="M1151" i="2"/>
  <c r="Y591" i="2"/>
  <c r="U591" i="2" s="1"/>
  <c r="M591" i="2"/>
  <c r="Y448" i="2"/>
  <c r="W448" i="2" s="1"/>
  <c r="M448" i="2"/>
  <c r="AI1156" i="2"/>
  <c r="M1156" i="2"/>
  <c r="Y672" i="2"/>
  <c r="V672" i="2" s="1"/>
  <c r="M672" i="2"/>
  <c r="Y479" i="2"/>
  <c r="V479" i="2" s="1"/>
  <c r="M479" i="2"/>
  <c r="AI418" i="2"/>
  <c r="M418" i="2"/>
  <c r="Y288" i="2"/>
  <c r="U288" i="2" s="1"/>
  <c r="M288" i="2"/>
  <c r="X508" i="2"/>
  <c r="T508" i="2" s="1"/>
  <c r="AE508" i="2" s="1"/>
  <c r="V508" i="2"/>
  <c r="J508" i="2" s="1"/>
  <c r="Y995" i="2"/>
  <c r="S995" i="2" s="1"/>
  <c r="AI995" i="2"/>
  <c r="M995" i="2"/>
  <c r="Y823" i="2"/>
  <c r="W823" i="2" s="1"/>
  <c r="M823" i="2"/>
  <c r="M977" i="2"/>
  <c r="M1149" i="2"/>
  <c r="AI1081" i="2"/>
  <c r="Y834" i="2"/>
  <c r="U834" i="2" s="1"/>
  <c r="Y212" i="2"/>
  <c r="X212" i="2" s="1"/>
  <c r="T212" i="2" s="1"/>
  <c r="AE212" i="2" s="1"/>
  <c r="AI179" i="2"/>
  <c r="W172" i="2"/>
  <c r="AI137" i="2"/>
  <c r="M1193" i="2"/>
  <c r="AI596" i="2"/>
  <c r="AI687" i="2"/>
  <c r="AI499" i="2"/>
  <c r="M1375" i="2"/>
  <c r="AI1101" i="2"/>
  <c r="AI1036" i="2"/>
  <c r="AI742" i="2"/>
  <c r="M909" i="2"/>
  <c r="M1072" i="2"/>
  <c r="AI1179" i="2"/>
  <c r="U142" i="2"/>
  <c r="W1236" i="2"/>
  <c r="U1236" i="2"/>
  <c r="U909" i="2"/>
  <c r="W79" i="2"/>
  <c r="M1345" i="2"/>
  <c r="W1128" i="2"/>
  <c r="S433" i="2"/>
  <c r="X459" i="2"/>
  <c r="T459" i="2" s="1"/>
  <c r="AE459" i="2" s="1"/>
  <c r="X1216" i="2"/>
  <c r="T1216" i="2" s="1"/>
  <c r="AE1216" i="2" s="1"/>
  <c r="U922" i="2"/>
  <c r="W527" i="2"/>
  <c r="M1423" i="2"/>
  <c r="AI1229" i="2"/>
  <c r="M1098" i="2"/>
  <c r="M1133" i="2"/>
  <c r="Y1449" i="2"/>
  <c r="X1449" i="2" s="1"/>
  <c r="T1449" i="2" s="1"/>
  <c r="AE1449" i="2" s="1"/>
  <c r="V1264" i="2"/>
  <c r="J1264" i="2" s="1"/>
  <c r="V889" i="2"/>
  <c r="AI712" i="2"/>
  <c r="AI1035" i="2"/>
  <c r="M1035" i="2"/>
  <c r="M535" i="2"/>
  <c r="Y535" i="2"/>
  <c r="U535" i="2" s="1"/>
  <c r="M661" i="2"/>
  <c r="Y661" i="2"/>
  <c r="U661" i="2" s="1"/>
  <c r="Y487" i="2"/>
  <c r="X487" i="2" s="1"/>
  <c r="T487" i="2" s="1"/>
  <c r="AE487" i="2" s="1"/>
  <c r="M487" i="2"/>
  <c r="AI427" i="2"/>
  <c r="M427" i="2"/>
  <c r="Y299" i="2"/>
  <c r="W299" i="2" s="1"/>
  <c r="M299" i="2"/>
  <c r="Y875" i="2"/>
  <c r="W875" i="2" s="1"/>
  <c r="M875" i="2"/>
  <c r="AI683" i="2"/>
  <c r="Y683" i="2"/>
  <c r="X683" i="2" s="1"/>
  <c r="T683" i="2" s="1"/>
  <c r="AE683" i="2" s="1"/>
  <c r="Y1376" i="2"/>
  <c r="U1376" i="2" s="1"/>
  <c r="M1376" i="2"/>
  <c r="Y1050" i="2"/>
  <c r="W1050" i="2" s="1"/>
  <c r="M1050" i="2"/>
  <c r="S445" i="2"/>
  <c r="W445" i="2"/>
  <c r="Y432" i="2"/>
  <c r="V432" i="2" s="1"/>
  <c r="M432" i="2"/>
  <c r="AI1415" i="2"/>
  <c r="M1415" i="2"/>
  <c r="Y1294" i="2"/>
  <c r="S1294" i="2" s="1"/>
  <c r="M1294" i="2"/>
  <c r="Y1113" i="2"/>
  <c r="S1113" i="2" s="1"/>
  <c r="M1113" i="2"/>
  <c r="V220" i="2"/>
  <c r="J220" i="2" s="1"/>
  <c r="W220" i="2"/>
  <c r="Y926" i="2"/>
  <c r="U926" i="2" s="1"/>
  <c r="M926" i="2"/>
  <c r="Y385" i="2"/>
  <c r="S385" i="2" s="1"/>
  <c r="AI385" i="2"/>
  <c r="M385" i="2"/>
  <c r="Y293" i="2"/>
  <c r="S293" i="2" s="1"/>
  <c r="M293" i="2"/>
  <c r="Y279" i="2"/>
  <c r="W279" i="2" s="1"/>
  <c r="M279" i="2"/>
  <c r="Y613" i="2"/>
  <c r="V613" i="2" s="1"/>
  <c r="M613" i="2"/>
  <c r="Y594" i="2"/>
  <c r="X594" i="2" s="1"/>
  <c r="T594" i="2" s="1"/>
  <c r="AE594" i="2" s="1"/>
  <c r="M594" i="2"/>
  <c r="Y1409" i="2"/>
  <c r="S1409" i="2" s="1"/>
  <c r="M1409" i="2"/>
  <c r="Y674" i="2"/>
  <c r="S674" i="2" s="1"/>
  <c r="M674" i="2"/>
  <c r="Y502" i="2"/>
  <c r="S502" i="2" s="1"/>
  <c r="M502" i="2"/>
  <c r="Y340" i="2"/>
  <c r="V340" i="2" s="1"/>
  <c r="J340" i="2" s="1"/>
  <c r="M340" i="2"/>
  <c r="U1288" i="2"/>
  <c r="S1288" i="2"/>
  <c r="Y1126" i="2"/>
  <c r="U1126" i="2" s="1"/>
  <c r="M1126" i="2"/>
  <c r="AI939" i="2"/>
  <c r="M939" i="2"/>
  <c r="AI923" i="2"/>
  <c r="M923" i="2"/>
  <c r="M171" i="2"/>
  <c r="Y171" i="2"/>
  <c r="V171" i="2" s="1"/>
  <c r="AI1233" i="2"/>
  <c r="M1233" i="2"/>
  <c r="U1179" i="2"/>
  <c r="V1179" i="2"/>
  <c r="W1179" i="2"/>
  <c r="Y767" i="2"/>
  <c r="S767" i="2" s="1"/>
  <c r="M767" i="2"/>
  <c r="Y555" i="2"/>
  <c r="V555" i="2" s="1"/>
  <c r="M555" i="2"/>
  <c r="V488" i="2"/>
  <c r="J488" i="2" s="1"/>
  <c r="U488" i="2"/>
  <c r="X488" i="2"/>
  <c r="T488" i="2" s="1"/>
  <c r="AE488" i="2" s="1"/>
  <c r="S708" i="2"/>
  <c r="W708" i="2"/>
  <c r="X708" i="2"/>
  <c r="T708" i="2" s="1"/>
  <c r="AE708" i="2" s="1"/>
  <c r="M286" i="2"/>
  <c r="Y286" i="2"/>
  <c r="U286" i="2" s="1"/>
  <c r="Y355" i="2"/>
  <c r="X355" i="2" s="1"/>
  <c r="T355" i="2" s="1"/>
  <c r="AE355" i="2" s="1"/>
  <c r="M355" i="2"/>
  <c r="S1324" i="2"/>
  <c r="U1324" i="2"/>
  <c r="M1085" i="2"/>
  <c r="Y1085" i="2"/>
  <c r="W1085" i="2" s="1"/>
  <c r="Y670" i="2"/>
  <c r="S670" i="2" s="1"/>
  <c r="M670" i="2"/>
  <c r="Y440" i="2"/>
  <c r="W440" i="2" s="1"/>
  <c r="M440" i="2"/>
  <c r="Y189" i="2"/>
  <c r="W189" i="2" s="1"/>
  <c r="M189" i="2"/>
  <c r="Y122" i="2"/>
  <c r="U122" i="2" s="1"/>
  <c r="M122" i="2"/>
  <c r="Y1090" i="2"/>
  <c r="S1090" i="2" s="1"/>
  <c r="AI1090" i="2"/>
  <c r="M1090" i="2"/>
  <c r="Y256" i="2"/>
  <c r="W256" i="2" s="1"/>
  <c r="M256" i="2"/>
  <c r="V1370" i="2"/>
  <c r="J1370" i="2" s="1"/>
  <c r="U914" i="2"/>
  <c r="Y825" i="2"/>
  <c r="W825" i="2" s="1"/>
  <c r="X806" i="2"/>
  <c r="T806" i="2" s="1"/>
  <c r="AE806" i="2" s="1"/>
  <c r="AI372" i="2"/>
  <c r="S303" i="2"/>
  <c r="AI71" i="2"/>
  <c r="AI60" i="2"/>
  <c r="W1280" i="2"/>
  <c r="Y1210" i="2"/>
  <c r="V1210" i="2" s="1"/>
  <c r="AI1191" i="2"/>
  <c r="AI873" i="2"/>
  <c r="V806" i="2"/>
  <c r="S526" i="2"/>
  <c r="S508" i="2"/>
  <c r="AI340" i="2"/>
  <c r="AI1249" i="2"/>
  <c r="X124" i="2"/>
  <c r="T124" i="2" s="1"/>
  <c r="AE124" i="2" s="1"/>
  <c r="AF124" i="2" s="1"/>
  <c r="AG124" i="2" s="1"/>
  <c r="P124" i="2" s="1"/>
  <c r="AI121" i="2"/>
  <c r="M1140" i="2"/>
  <c r="M1397" i="2"/>
  <c r="AI1151" i="2"/>
  <c r="V1128" i="2"/>
  <c r="U988" i="2"/>
  <c r="AI619" i="2"/>
  <c r="AI147" i="2"/>
  <c r="U71" i="2"/>
  <c r="AI1209" i="2"/>
  <c r="AI1193" i="2"/>
  <c r="X404" i="2"/>
  <c r="T404" i="2" s="1"/>
  <c r="AE404" i="2" s="1"/>
  <c r="AI1235" i="2"/>
  <c r="AI1216" i="2"/>
  <c r="V1191" i="2"/>
  <c r="V1167" i="2"/>
  <c r="S988" i="2"/>
  <c r="Y792" i="2"/>
  <c r="U792" i="2" s="1"/>
  <c r="W687" i="2"/>
  <c r="Y607" i="2"/>
  <c r="X607" i="2" s="1"/>
  <c r="T607" i="2" s="1"/>
  <c r="AE607" i="2" s="1"/>
  <c r="U583" i="2"/>
  <c r="S404" i="2"/>
  <c r="X379" i="2"/>
  <c r="T379" i="2" s="1"/>
  <c r="AE379" i="2" s="1"/>
  <c r="AF379" i="2" s="1"/>
  <c r="AG379" i="2" s="1"/>
  <c r="P379" i="2" s="1"/>
  <c r="X1201" i="2"/>
  <c r="T1201" i="2" s="1"/>
  <c r="AE1201" i="2" s="1"/>
  <c r="Y1060" i="2"/>
  <c r="U1060" i="2" s="1"/>
  <c r="W1011" i="2"/>
  <c r="Y1006" i="2"/>
  <c r="S1006" i="2" s="1"/>
  <c r="W800" i="2"/>
  <c r="S687" i="2"/>
  <c r="AI355" i="2"/>
  <c r="U800" i="2"/>
  <c r="X110" i="2"/>
  <c r="T110" i="2" s="1"/>
  <c r="AE110" i="2" s="1"/>
  <c r="AI16" i="2"/>
  <c r="AI1113" i="2"/>
  <c r="AI767" i="2"/>
  <c r="Y702" i="2"/>
  <c r="X702" i="2" s="1"/>
  <c r="T702" i="2" s="1"/>
  <c r="AE702" i="2" s="1"/>
  <c r="W561" i="2"/>
  <c r="V527" i="2"/>
  <c r="AI458" i="2"/>
  <c r="X175" i="2"/>
  <c r="T175" i="2" s="1"/>
  <c r="AE175" i="2" s="1"/>
  <c r="Y1000" i="2"/>
  <c r="W1000" i="2" s="1"/>
  <c r="AI154" i="2"/>
  <c r="AI914" i="2"/>
  <c r="AI571" i="2"/>
  <c r="S446" i="2"/>
  <c r="S306" i="2"/>
  <c r="M1300" i="2"/>
  <c r="AI1290" i="2"/>
  <c r="S1266" i="2"/>
  <c r="AI922" i="2"/>
  <c r="AI733" i="2"/>
  <c r="AI526" i="2"/>
  <c r="AI349" i="2"/>
  <c r="AI303" i="2"/>
  <c r="AI382" i="2"/>
  <c r="Y956" i="2"/>
  <c r="V956" i="2" s="1"/>
  <c r="AI508" i="2"/>
  <c r="U423" i="2"/>
  <c r="Y418" i="2"/>
  <c r="S418" i="2" s="1"/>
  <c r="S179" i="2"/>
  <c r="V172" i="2"/>
  <c r="M1254" i="2"/>
  <c r="AI576" i="2"/>
  <c r="AI389" i="2"/>
  <c r="AI1231" i="2"/>
  <c r="AI1004" i="2"/>
  <c r="V783" i="2"/>
  <c r="S425" i="2"/>
  <c r="AI124" i="2"/>
  <c r="AI1373" i="2"/>
  <c r="Y1373" i="2"/>
  <c r="S1373" i="2" s="1"/>
  <c r="Y1213" i="2"/>
  <c r="V1213" i="2" s="1"/>
  <c r="M1213" i="2"/>
  <c r="Y855" i="2"/>
  <c r="W855" i="2" s="1"/>
  <c r="M855" i="2"/>
  <c r="Y799" i="2"/>
  <c r="S799" i="2" s="1"/>
  <c r="M799" i="2"/>
  <c r="AI1303" i="2"/>
  <c r="M1303" i="2"/>
  <c r="Y1303" i="2"/>
  <c r="S1303" i="2" s="1"/>
  <c r="Y1278" i="2"/>
  <c r="U1278" i="2" s="1"/>
  <c r="M1278" i="2"/>
  <c r="Y95" i="2"/>
  <c r="X95" i="2" s="1"/>
  <c r="T95" i="2" s="1"/>
  <c r="AE95" i="2" s="1"/>
  <c r="AI95" i="2"/>
  <c r="Y1392" i="2"/>
  <c r="S1392" i="2" s="1"/>
  <c r="M1392" i="2"/>
  <c r="Y1263" i="2"/>
  <c r="U1263" i="2" s="1"/>
  <c r="M1263" i="2"/>
  <c r="Y1110" i="2"/>
  <c r="S1110" i="2" s="1"/>
  <c r="M1110" i="2"/>
  <c r="Y817" i="2"/>
  <c r="S817" i="2" s="1"/>
  <c r="M817" i="2"/>
  <c r="Y764" i="2"/>
  <c r="W764" i="2" s="1"/>
  <c r="M764" i="2"/>
  <c r="Y651" i="2"/>
  <c r="W651" i="2" s="1"/>
  <c r="M651" i="2"/>
  <c r="U195" i="2"/>
  <c r="W195" i="2"/>
  <c r="M1176" i="2"/>
  <c r="Y1176" i="2"/>
  <c r="V1176" i="2" s="1"/>
  <c r="M1152" i="2"/>
  <c r="Y1152" i="2"/>
  <c r="V1152" i="2" s="1"/>
  <c r="Y1053" i="2"/>
  <c r="V1053" i="2" s="1"/>
  <c r="M1053" i="2"/>
  <c r="Y643" i="2"/>
  <c r="V643" i="2" s="1"/>
  <c r="M643" i="2"/>
  <c r="Y407" i="2"/>
  <c r="S407" i="2" s="1"/>
  <c r="AI407" i="2"/>
  <c r="M407" i="2"/>
  <c r="Y148" i="2"/>
  <c r="X148" i="2" s="1"/>
  <c r="T148" i="2" s="1"/>
  <c r="AE148" i="2" s="1"/>
  <c r="M148" i="2"/>
  <c r="Y52" i="2"/>
  <c r="V52" i="2" s="1"/>
  <c r="M52" i="2"/>
  <c r="S1400" i="2"/>
  <c r="U1400" i="2"/>
  <c r="W1400" i="2"/>
  <c r="X1400" i="2"/>
  <c r="T1400" i="2" s="1"/>
  <c r="AE1400" i="2" s="1"/>
  <c r="S1359" i="2"/>
  <c r="U1359" i="2"/>
  <c r="Y932" i="2"/>
  <c r="W932" i="2" s="1"/>
  <c r="M932" i="2"/>
  <c r="Y387" i="2"/>
  <c r="U387" i="2" s="1"/>
  <c r="M387" i="2"/>
  <c r="AI972" i="2"/>
  <c r="M972" i="2"/>
  <c r="AI680" i="2"/>
  <c r="M680" i="2"/>
  <c r="Y292" i="2"/>
  <c r="W292" i="2" s="1"/>
  <c r="M292" i="2"/>
  <c r="Y169" i="2"/>
  <c r="S169" i="2" s="1"/>
  <c r="M169" i="2"/>
  <c r="Y156" i="2"/>
  <c r="X156" i="2" s="1"/>
  <c r="T156" i="2" s="1"/>
  <c r="AE156" i="2" s="1"/>
  <c r="M156" i="2"/>
  <c r="Y1104" i="2"/>
  <c r="U1104" i="2" s="1"/>
  <c r="M1104" i="2"/>
  <c r="Y1063" i="2"/>
  <c r="X1063" i="2" s="1"/>
  <c r="T1063" i="2" s="1"/>
  <c r="AE1063" i="2" s="1"/>
  <c r="M1063" i="2"/>
  <c r="Y703" i="2"/>
  <c r="X703" i="2" s="1"/>
  <c r="T703" i="2" s="1"/>
  <c r="AE703" i="2" s="1"/>
  <c r="M703" i="2"/>
  <c r="Y640" i="2"/>
  <c r="W640" i="2" s="1"/>
  <c r="M640" i="2"/>
  <c r="Y495" i="2"/>
  <c r="U495" i="2" s="1"/>
  <c r="M495" i="2"/>
  <c r="Y952" i="2"/>
  <c r="V952" i="2" s="1"/>
  <c r="M952" i="2"/>
  <c r="M876" i="2"/>
  <c r="Y876" i="2"/>
  <c r="V876" i="2" s="1"/>
  <c r="AI876" i="2"/>
  <c r="AI653" i="2"/>
  <c r="M653" i="2"/>
  <c r="Y244" i="2"/>
  <c r="X244" i="2" s="1"/>
  <c r="T244" i="2" s="1"/>
  <c r="AE244" i="2" s="1"/>
  <c r="M244" i="2"/>
  <c r="AI244" i="2"/>
  <c r="AI1162" i="2"/>
  <c r="M1162" i="2"/>
  <c r="Y1162" i="2"/>
  <c r="U1162" i="2" s="1"/>
  <c r="Y669" i="2"/>
  <c r="W669" i="2" s="1"/>
  <c r="M669" i="2"/>
  <c r="AI669" i="2"/>
  <c r="Y627" i="2"/>
  <c r="V627" i="2" s="1"/>
  <c r="M627" i="2"/>
  <c r="Y515" i="2"/>
  <c r="U515" i="2" s="1"/>
  <c r="M515" i="2"/>
  <c r="M356" i="2"/>
  <c r="Y356" i="2"/>
  <c r="S356" i="2" s="1"/>
  <c r="Y854" i="2"/>
  <c r="S854" i="2" s="1"/>
  <c r="M854" i="2"/>
  <c r="Y482" i="2"/>
  <c r="W482" i="2" s="1"/>
  <c r="M482" i="2"/>
  <c r="AI942" i="2"/>
  <c r="M942" i="2"/>
  <c r="Y472" i="2"/>
  <c r="U472" i="2" s="1"/>
  <c r="M472" i="2"/>
  <c r="Y1164" i="2"/>
  <c r="U1164" i="2" s="1"/>
  <c r="M1164" i="2"/>
  <c r="Y1003" i="2"/>
  <c r="S1003" i="2" s="1"/>
  <c r="M1003" i="2"/>
  <c r="Y990" i="2"/>
  <c r="S990" i="2" s="1"/>
  <c r="M990" i="2"/>
  <c r="AI990" i="2"/>
  <c r="AI918" i="2"/>
  <c r="Y918" i="2"/>
  <c r="S918" i="2" s="1"/>
  <c r="M918" i="2"/>
  <c r="Y700" i="2"/>
  <c r="W700" i="2" s="1"/>
  <c r="M700" i="2"/>
  <c r="Y663" i="2"/>
  <c r="X663" i="2" s="1"/>
  <c r="T663" i="2" s="1"/>
  <c r="AE663" i="2" s="1"/>
  <c r="M663" i="2"/>
  <c r="AI663" i="2"/>
  <c r="AI642" i="2"/>
  <c r="M642" i="2"/>
  <c r="Y283" i="2"/>
  <c r="S283" i="2" s="1"/>
  <c r="M283" i="2"/>
  <c r="M1185" i="2"/>
  <c r="Y1185" i="2"/>
  <c r="W1185" i="2" s="1"/>
  <c r="AI1185" i="2"/>
  <c r="Y512" i="2"/>
  <c r="W512" i="2" s="1"/>
  <c r="AI512" i="2"/>
  <c r="Y96" i="2"/>
  <c r="W96" i="2" s="1"/>
  <c r="M96" i="2"/>
  <c r="AI1243" i="2"/>
  <c r="M1243" i="2"/>
  <c r="Y1008" i="2"/>
  <c r="U1008" i="2" s="1"/>
  <c r="M1008" i="2"/>
  <c r="S393" i="2"/>
  <c r="U393" i="2"/>
  <c r="X393" i="2"/>
  <c r="T393" i="2" s="1"/>
  <c r="AE393" i="2" s="1"/>
  <c r="AI1198" i="2"/>
  <c r="Y1198" i="2"/>
  <c r="S1198" i="2" s="1"/>
  <c r="Y1034" i="2"/>
  <c r="V1034" i="2" s="1"/>
  <c r="M1034" i="2"/>
  <c r="Y784" i="2"/>
  <c r="S784" i="2" s="1"/>
  <c r="M784" i="2"/>
  <c r="Y754" i="2"/>
  <c r="V754" i="2" s="1"/>
  <c r="M754" i="2"/>
  <c r="AI754" i="2"/>
  <c r="Y1500" i="2"/>
  <c r="X1500" i="2" s="1"/>
  <c r="T1500" i="2" s="1"/>
  <c r="AE1500" i="2" s="1"/>
  <c r="M1500" i="2"/>
  <c r="S1451" i="2"/>
  <c r="U1451" i="2"/>
  <c r="V1451" i="2"/>
  <c r="Y1203" i="2"/>
  <c r="X1203" i="2" s="1"/>
  <c r="T1203" i="2" s="1"/>
  <c r="AE1203" i="2" s="1"/>
  <c r="AI1203" i="2"/>
  <c r="Y907" i="2"/>
  <c r="W907" i="2" s="1"/>
  <c r="AI907" i="2"/>
  <c r="M907" i="2"/>
  <c r="Y818" i="2"/>
  <c r="U818" i="2" s="1"/>
  <c r="M818" i="2"/>
  <c r="M580" i="2"/>
  <c r="Y580" i="2"/>
  <c r="W580" i="2" s="1"/>
  <c r="S484" i="2"/>
  <c r="X484" i="2"/>
  <c r="T484" i="2" s="1"/>
  <c r="AE484" i="2" s="1"/>
  <c r="Y431" i="2"/>
  <c r="V431" i="2" s="1"/>
  <c r="M431" i="2"/>
  <c r="AI345" i="2"/>
  <c r="M345" i="2"/>
  <c r="U1177" i="2"/>
  <c r="S1177" i="2"/>
  <c r="AI802" i="2"/>
  <c r="M802" i="2"/>
  <c r="AI301" i="2"/>
  <c r="M301" i="2"/>
  <c r="Y1116" i="2"/>
  <c r="V1116" i="2" s="1"/>
  <c r="M1116" i="2"/>
  <c r="Y657" i="2"/>
  <c r="U657" i="2" s="1"/>
  <c r="M657" i="2"/>
  <c r="AI216" i="2"/>
  <c r="M216" i="2"/>
  <c r="Y1293" i="2"/>
  <c r="S1293" i="2" s="1"/>
  <c r="M1293" i="2"/>
  <c r="Y1208" i="2"/>
  <c r="U1208" i="2" s="1"/>
  <c r="M1208" i="2"/>
  <c r="Y1064" i="2"/>
  <c r="U1064" i="2" s="1"/>
  <c r="Y1018" i="2"/>
  <c r="U1018" i="2" s="1"/>
  <c r="M1018" i="2"/>
  <c r="W208" i="2"/>
  <c r="V208" i="2"/>
  <c r="Y1298" i="2"/>
  <c r="W1298" i="2" s="1"/>
  <c r="M1298" i="2"/>
  <c r="AI1298" i="2"/>
  <c r="Y1158" i="2"/>
  <c r="W1158" i="2" s="1"/>
  <c r="M1158" i="2"/>
  <c r="Y756" i="2"/>
  <c r="U756" i="2" s="1"/>
  <c r="M756" i="2"/>
  <c r="Y405" i="2"/>
  <c r="U405" i="2" s="1"/>
  <c r="M405" i="2"/>
  <c r="Y264" i="2"/>
  <c r="S264" i="2" s="1"/>
  <c r="M264" i="2"/>
  <c r="M1180" i="2"/>
  <c r="M1224" i="2"/>
  <c r="Y1378" i="2"/>
  <c r="S1378" i="2" s="1"/>
  <c r="V1290" i="2"/>
  <c r="Y1233" i="2"/>
  <c r="V1233" i="2" s="1"/>
  <c r="Y1220" i="2"/>
  <c r="U1220" i="2" s="1"/>
  <c r="W1167" i="2"/>
  <c r="W783" i="2"/>
  <c r="V668" i="2"/>
  <c r="W596" i="2"/>
  <c r="Y568" i="2"/>
  <c r="X568" i="2" s="1"/>
  <c r="T568" i="2" s="1"/>
  <c r="AE568" i="2" s="1"/>
  <c r="Y551" i="2"/>
  <c r="W551" i="2" s="1"/>
  <c r="W508" i="2"/>
  <c r="U179" i="2"/>
  <c r="AF179" i="2" s="1"/>
  <c r="AG179" i="2" s="1"/>
  <c r="P179" i="2" s="1"/>
  <c r="S151" i="2"/>
  <c r="AI82" i="2"/>
  <c r="M1327" i="2"/>
  <c r="AI1339" i="2"/>
  <c r="AI1120" i="2"/>
  <c r="M1209" i="2"/>
  <c r="M1290" i="2"/>
  <c r="Y1355" i="2"/>
  <c r="V1355" i="2" s="1"/>
  <c r="Y1335" i="2"/>
  <c r="S1335" i="2" s="1"/>
  <c r="AI1219" i="2"/>
  <c r="U1191" i="2"/>
  <c r="U1167" i="2"/>
  <c r="AF1167" i="2" s="1"/>
  <c r="AH1167" i="2" s="1"/>
  <c r="V1160" i="2"/>
  <c r="Y1046" i="2"/>
  <c r="S1046" i="2" s="1"/>
  <c r="AI976" i="2"/>
  <c r="AI901" i="2"/>
  <c r="Y815" i="2"/>
  <c r="V815" i="2" s="1"/>
  <c r="Y717" i="2"/>
  <c r="V717" i="2" s="1"/>
  <c r="J717" i="2" s="1"/>
  <c r="S596" i="2"/>
  <c r="U508" i="2"/>
  <c r="AI59" i="2"/>
  <c r="M1033" i="2"/>
  <c r="M1182" i="2"/>
  <c r="AI1408" i="2"/>
  <c r="AI1359" i="2"/>
  <c r="W1183" i="2"/>
  <c r="AI577" i="2"/>
  <c r="AI469" i="2"/>
  <c r="X1261" i="2"/>
  <c r="T1261" i="2" s="1"/>
  <c r="AE1261" i="2" s="1"/>
  <c r="AI1255" i="2"/>
  <c r="V1183" i="2"/>
  <c r="J1183" i="2" s="1"/>
  <c r="X1125" i="2"/>
  <c r="T1125" i="2" s="1"/>
  <c r="AE1125" i="2" s="1"/>
  <c r="AF1125" i="2" s="1"/>
  <c r="S488" i="2"/>
  <c r="X462" i="2"/>
  <c r="T462" i="2" s="1"/>
  <c r="AE462" i="2" s="1"/>
  <c r="AI417" i="2"/>
  <c r="AI351" i="2"/>
  <c r="U280" i="2"/>
  <c r="AI152" i="2"/>
  <c r="AI107" i="2"/>
  <c r="U1183" i="2"/>
  <c r="AF1183" i="2" s="1"/>
  <c r="AH1183" i="2" s="1"/>
  <c r="X1150" i="2"/>
  <c r="T1150" i="2" s="1"/>
  <c r="AE1150" i="2" s="1"/>
  <c r="AF1150" i="2" s="1"/>
  <c r="W1125" i="2"/>
  <c r="AI1104" i="2"/>
  <c r="Y992" i="2"/>
  <c r="U992" i="2" s="1"/>
  <c r="Y864" i="2"/>
  <c r="W864" i="2" s="1"/>
  <c r="AI799" i="2"/>
  <c r="AI779" i="2"/>
  <c r="V762" i="2"/>
  <c r="AI595" i="2"/>
  <c r="AI567" i="2"/>
  <c r="AI449" i="2"/>
  <c r="X433" i="2"/>
  <c r="T433" i="2" s="1"/>
  <c r="AE433" i="2" s="1"/>
  <c r="AI412" i="2"/>
  <c r="U92" i="2"/>
  <c r="M1069" i="2"/>
  <c r="M1229" i="2"/>
  <c r="AI1400" i="2"/>
  <c r="X1375" i="2"/>
  <c r="T1375" i="2" s="1"/>
  <c r="AE1375" i="2" s="1"/>
  <c r="W1287" i="2"/>
  <c r="AI1279" i="2"/>
  <c r="S1150" i="2"/>
  <c r="S1125" i="2"/>
  <c r="Y1107" i="2"/>
  <c r="U1107" i="2" s="1"/>
  <c r="V785" i="2"/>
  <c r="Y570" i="2"/>
  <c r="S570" i="2" s="1"/>
  <c r="W433" i="2"/>
  <c r="U334" i="2"/>
  <c r="AI299" i="2"/>
  <c r="U1416" i="2"/>
  <c r="AF1416" i="2" s="1"/>
  <c r="AG1416" i="2" s="1"/>
  <c r="P1416" i="2" s="1"/>
  <c r="AI1392" i="2"/>
  <c r="Y1325" i="2"/>
  <c r="W1325" i="2" s="1"/>
  <c r="S1183" i="2"/>
  <c r="U433" i="2"/>
  <c r="AI169" i="2"/>
  <c r="AI122" i="2"/>
  <c r="U112" i="2"/>
  <c r="AI84" i="2"/>
  <c r="S1416" i="2"/>
  <c r="Y1349" i="2"/>
  <c r="V1349" i="2" s="1"/>
  <c r="S1327" i="2"/>
  <c r="Y1224" i="2"/>
  <c r="U1224" i="2" s="1"/>
  <c r="X1221" i="2"/>
  <c r="T1221" i="2" s="1"/>
  <c r="AE1221" i="2" s="1"/>
  <c r="AI1149" i="2"/>
  <c r="Y711" i="2"/>
  <c r="X711" i="2" s="1"/>
  <c r="T711" i="2" s="1"/>
  <c r="AE711" i="2" s="1"/>
  <c r="U605" i="2"/>
  <c r="W577" i="2"/>
  <c r="S143" i="2"/>
  <c r="W82" i="2"/>
  <c r="U64" i="2"/>
  <c r="X1390" i="2"/>
  <c r="T1390" i="2" s="1"/>
  <c r="AE1390" i="2" s="1"/>
  <c r="W1221" i="2"/>
  <c r="W1033" i="2"/>
  <c r="V577" i="2"/>
  <c r="J577" i="2" s="1"/>
  <c r="X417" i="2"/>
  <c r="T417" i="2" s="1"/>
  <c r="AE417" i="2" s="1"/>
  <c r="W1390" i="2"/>
  <c r="Y1320" i="2"/>
  <c r="S1320" i="2" s="1"/>
  <c r="V1221" i="2"/>
  <c r="Y1166" i="2"/>
  <c r="V1166" i="2" s="1"/>
  <c r="Y1099" i="2"/>
  <c r="S1099" i="2" s="1"/>
  <c r="V1033" i="2"/>
  <c r="W1016" i="2"/>
  <c r="W927" i="2"/>
  <c r="Y910" i="2"/>
  <c r="U910" i="2" s="1"/>
  <c r="AI766" i="2"/>
  <c r="Y751" i="2"/>
  <c r="V751" i="2" s="1"/>
  <c r="V417" i="2"/>
  <c r="J417" i="2" s="1"/>
  <c r="Y381" i="2"/>
  <c r="U381" i="2" s="1"/>
  <c r="AI378" i="2"/>
  <c r="AI256" i="2"/>
  <c r="U1033" i="2"/>
  <c r="AF1033" i="2" s="1"/>
  <c r="AG1033" i="2" s="1"/>
  <c r="P1033" i="2" s="1"/>
  <c r="V927" i="2"/>
  <c r="J927" i="2" s="1"/>
  <c r="V779" i="2"/>
  <c r="Y996" i="2"/>
  <c r="U996" i="2" s="1"/>
  <c r="Y962" i="2"/>
  <c r="W962" i="2" s="1"/>
  <c r="U927" i="2"/>
  <c r="AF927" i="2" s="1"/>
  <c r="AH927" i="2" s="1"/>
  <c r="AI818" i="2"/>
  <c r="U779" i="2"/>
  <c r="X238" i="2"/>
  <c r="T238" i="2" s="1"/>
  <c r="AE238" i="2" s="1"/>
  <c r="AF238" i="2" s="1"/>
  <c r="X79" i="2"/>
  <c r="T79" i="2" s="1"/>
  <c r="AE79" i="2" s="1"/>
  <c r="AF79" i="2" s="1"/>
  <c r="AH79" i="2" s="1"/>
  <c r="Y1495" i="2"/>
  <c r="S1495" i="2" s="1"/>
  <c r="S1033" i="2"/>
  <c r="S779" i="2"/>
  <c r="W439" i="2"/>
  <c r="Y402" i="2"/>
  <c r="W402" i="2" s="1"/>
  <c r="Y338" i="2"/>
  <c r="X338" i="2" s="1"/>
  <c r="T338" i="2" s="1"/>
  <c r="AE338" i="2" s="1"/>
  <c r="S238" i="2"/>
  <c r="X89" i="2"/>
  <c r="T89" i="2" s="1"/>
  <c r="AE89" i="2" s="1"/>
  <c r="AI1492" i="2"/>
  <c r="X1300" i="2"/>
  <c r="T1300" i="2" s="1"/>
  <c r="AE1300" i="2" s="1"/>
  <c r="AI1208" i="2"/>
  <c r="Y1156" i="2"/>
  <c r="S1156" i="2" s="1"/>
  <c r="U1146" i="2"/>
  <c r="U983" i="2"/>
  <c r="AI904" i="2"/>
  <c r="Y878" i="2"/>
  <c r="S878" i="2" s="1"/>
  <c r="Y865" i="2"/>
  <c r="W865" i="2" s="1"/>
  <c r="V829" i="2"/>
  <c r="V708" i="2"/>
  <c r="J708" i="2" s="1"/>
  <c r="U425" i="2"/>
  <c r="V353" i="2"/>
  <c r="Y308" i="2"/>
  <c r="X308" i="2" s="1"/>
  <c r="T308" i="2" s="1"/>
  <c r="AE308" i="2" s="1"/>
  <c r="Y271" i="2"/>
  <c r="V271" i="2" s="1"/>
  <c r="M1150" i="2"/>
  <c r="M1354" i="2"/>
  <c r="AI1368" i="2"/>
  <c r="U708" i="2"/>
  <c r="AI288" i="2"/>
  <c r="X151" i="2"/>
  <c r="T151" i="2" s="1"/>
  <c r="AE151" i="2" s="1"/>
  <c r="AF151" i="2" s="1"/>
  <c r="AH151" i="2" s="1"/>
  <c r="M927" i="2"/>
  <c r="M1040" i="2"/>
  <c r="M1221" i="2"/>
  <c r="M1287" i="2"/>
  <c r="W617" i="2"/>
  <c r="AI300" i="2"/>
  <c r="W151" i="2"/>
  <c r="X27" i="2"/>
  <c r="T27" i="2" s="1"/>
  <c r="AE27" i="2" s="1"/>
  <c r="AF27" i="2" s="1"/>
  <c r="AG27" i="2" s="1"/>
  <c r="P27" i="2" s="1"/>
  <c r="M1325" i="2"/>
  <c r="AI1506" i="2"/>
  <c r="X1290" i="2"/>
  <c r="T1290" i="2" s="1"/>
  <c r="AE1290" i="2" s="1"/>
  <c r="AI1115" i="2"/>
  <c r="X668" i="2"/>
  <c r="T668" i="2" s="1"/>
  <c r="AE668" i="2" s="1"/>
  <c r="AF668" i="2" s="1"/>
  <c r="AH668" i="2" s="1"/>
  <c r="X446" i="2"/>
  <c r="T446" i="2" s="1"/>
  <c r="AE446" i="2" s="1"/>
  <c r="AF446" i="2" s="1"/>
  <c r="V151" i="2"/>
  <c r="M1077" i="2"/>
  <c r="M1166" i="2"/>
  <c r="M1270" i="2"/>
  <c r="U1201" i="2"/>
  <c r="AI1183" i="2"/>
  <c r="W668" i="2"/>
  <c r="X596" i="2"/>
  <c r="T596" i="2" s="1"/>
  <c r="AE596" i="2" s="1"/>
  <c r="AI563" i="2"/>
  <c r="W446" i="2"/>
  <c r="AI221" i="2"/>
  <c r="V179" i="2"/>
  <c r="Y76" i="2"/>
  <c r="W76" i="2" s="1"/>
  <c r="Y1015" i="2"/>
  <c r="S1015" i="2" s="1"/>
  <c r="M1015" i="2"/>
  <c r="AI1015" i="2"/>
  <c r="Y1228" i="2"/>
  <c r="U1228" i="2" s="1"/>
  <c r="M1228" i="2"/>
  <c r="AI1228" i="2"/>
  <c r="Y1314" i="2"/>
  <c r="S1314" i="2" s="1"/>
  <c r="M1314" i="2"/>
  <c r="AI1314" i="2"/>
  <c r="Y720" i="2"/>
  <c r="S720" i="2" s="1"/>
  <c r="M720" i="2"/>
  <c r="M1464" i="2"/>
  <c r="Y1464" i="2"/>
  <c r="V1464" i="2" s="1"/>
  <c r="S1360" i="2"/>
  <c r="V1360" i="2"/>
  <c r="W1360" i="2"/>
  <c r="X1360" i="2"/>
  <c r="T1360" i="2" s="1"/>
  <c r="AE1360" i="2" s="1"/>
  <c r="AI1342" i="2"/>
  <c r="Y1342" i="2"/>
  <c r="Y1283" i="2"/>
  <c r="S1283" i="2" s="1"/>
  <c r="AI1283" i="2"/>
  <c r="W1148" i="2"/>
  <c r="S1148" i="2"/>
  <c r="S1095" i="2"/>
  <c r="V1095" i="2"/>
  <c r="Y862" i="2"/>
  <c r="U862" i="2" s="1"/>
  <c r="M862" i="2"/>
  <c r="Y828" i="2"/>
  <c r="S828" i="2" s="1"/>
  <c r="AI828" i="2"/>
  <c r="M1459" i="2"/>
  <c r="Y1459" i="2"/>
  <c r="X1459" i="2" s="1"/>
  <c r="T1459" i="2" s="1"/>
  <c r="AE1459" i="2" s="1"/>
  <c r="AI1337" i="2"/>
  <c r="M1337" i="2"/>
  <c r="V906" i="2"/>
  <c r="J906" i="2" s="1"/>
  <c r="W906" i="2"/>
  <c r="X1484" i="2"/>
  <c r="T1484" i="2" s="1"/>
  <c r="AE1484" i="2" s="1"/>
  <c r="U1484" i="2"/>
  <c r="AI1248" i="2"/>
  <c r="Y1248" i="2"/>
  <c r="W1248" i="2" s="1"/>
  <c r="Y1230" i="2"/>
  <c r="V1230" i="2" s="1"/>
  <c r="AI1230" i="2"/>
  <c r="M1230" i="2"/>
  <c r="M1188" i="2"/>
  <c r="Y1188" i="2"/>
  <c r="S1188" i="2" s="1"/>
  <c r="Y1479" i="2"/>
  <c r="M1479" i="2"/>
  <c r="Y1456" i="2"/>
  <c r="S1456" i="2" s="1"/>
  <c r="M1456" i="2"/>
  <c r="AI1318" i="2"/>
  <c r="Y1318" i="2"/>
  <c r="W1318" i="2" s="1"/>
  <c r="M1318" i="2"/>
  <c r="Y1358" i="2"/>
  <c r="W1358" i="2" s="1"/>
  <c r="M1358" i="2"/>
  <c r="AI1358" i="2"/>
  <c r="S1304" i="2"/>
  <c r="U1304" i="2"/>
  <c r="Y1363" i="2"/>
  <c r="U1363" i="2" s="1"/>
  <c r="M1363" i="2"/>
  <c r="U1333" i="2"/>
  <c r="S1333" i="2"/>
  <c r="V1333" i="2"/>
  <c r="W1333" i="2"/>
  <c r="X1333" i="2"/>
  <c r="T1333" i="2" s="1"/>
  <c r="AE1333" i="2" s="1"/>
  <c r="M1313" i="2"/>
  <c r="Y1313" i="2"/>
  <c r="U1313" i="2" s="1"/>
  <c r="Y1319" i="2"/>
  <c r="AI1319" i="2"/>
  <c r="AI1404" i="2"/>
  <c r="Y1404" i="2"/>
  <c r="X1404" i="2" s="1"/>
  <c r="T1404" i="2" s="1"/>
  <c r="AE1404" i="2" s="1"/>
  <c r="Y1399" i="2"/>
  <c r="X1399" i="2" s="1"/>
  <c r="T1399" i="2" s="1"/>
  <c r="AE1399" i="2" s="1"/>
  <c r="M1399" i="2"/>
  <c r="Y1471" i="2"/>
  <c r="X1471" i="2" s="1"/>
  <c r="T1471" i="2" s="1"/>
  <c r="AE1471" i="2" s="1"/>
  <c r="M1471" i="2"/>
  <c r="V1398" i="2"/>
  <c r="S1398" i="2"/>
  <c r="W1398" i="2"/>
  <c r="Y1332" i="2"/>
  <c r="W1332" i="2" s="1"/>
  <c r="AI1332" i="2"/>
  <c r="Y1207" i="2"/>
  <c r="X1207" i="2" s="1"/>
  <c r="T1207" i="2" s="1"/>
  <c r="AE1207" i="2" s="1"/>
  <c r="M1207" i="2"/>
  <c r="Y987" i="2"/>
  <c r="W987" i="2" s="1"/>
  <c r="M987" i="2"/>
  <c r="X984" i="2"/>
  <c r="T984" i="2" s="1"/>
  <c r="AE984" i="2" s="1"/>
  <c r="W984" i="2"/>
  <c r="Y848" i="2"/>
  <c r="W848" i="2" s="1"/>
  <c r="AI848" i="2"/>
  <c r="Y679" i="2"/>
  <c r="S679" i="2" s="1"/>
  <c r="M679" i="2"/>
  <c r="V1463" i="2"/>
  <c r="X1463" i="2"/>
  <c r="T1463" i="2" s="1"/>
  <c r="AE1463" i="2" s="1"/>
  <c r="S1367" i="2"/>
  <c r="W1367" i="2"/>
  <c r="Y1277" i="2"/>
  <c r="U1277" i="2" s="1"/>
  <c r="M1277" i="2"/>
  <c r="Y1481" i="2"/>
  <c r="U1481" i="2" s="1"/>
  <c r="M1481" i="2"/>
  <c r="AI1481" i="2"/>
  <c r="M1476" i="2"/>
  <c r="Y1476" i="2"/>
  <c r="S1458" i="2"/>
  <c r="V1458" i="2"/>
  <c r="X1458" i="2"/>
  <c r="T1458" i="2" s="1"/>
  <c r="AE1458" i="2" s="1"/>
  <c r="W1272" i="2"/>
  <c r="S1272" i="2"/>
  <c r="S1171" i="2"/>
  <c r="X1171" i="2"/>
  <c r="T1171" i="2" s="1"/>
  <c r="AE1171" i="2" s="1"/>
  <c r="Y1232" i="2"/>
  <c r="V1232" i="2" s="1"/>
  <c r="M1232" i="2"/>
  <c r="AI957" i="2"/>
  <c r="M957" i="2"/>
  <c r="M1250" i="2"/>
  <c r="Y1250" i="2"/>
  <c r="S1250" i="2" s="1"/>
  <c r="S1445" i="2"/>
  <c r="X1445" i="2"/>
  <c r="T1445" i="2" s="1"/>
  <c r="AE1445" i="2" s="1"/>
  <c r="V1445" i="2"/>
  <c r="AI1364" i="2"/>
  <c r="M1364" i="2"/>
  <c r="Y1329" i="2"/>
  <c r="W1329" i="2" s="1"/>
  <c r="M1329" i="2"/>
  <c r="W1234" i="2"/>
  <c r="X1234" i="2"/>
  <c r="T1234" i="2" s="1"/>
  <c r="AE1234" i="2" s="1"/>
  <c r="M1192" i="2"/>
  <c r="Y1192" i="2"/>
  <c r="X1192" i="2" s="1"/>
  <c r="T1192" i="2" s="1"/>
  <c r="AE1192" i="2" s="1"/>
  <c r="V1465" i="2"/>
  <c r="W1465" i="2"/>
  <c r="Y1374" i="2"/>
  <c r="X1374" i="2" s="1"/>
  <c r="T1374" i="2" s="1"/>
  <c r="AE1374" i="2" s="1"/>
  <c r="AI1374" i="2"/>
  <c r="S1322" i="2"/>
  <c r="W1322" i="2"/>
  <c r="Y1136" i="2"/>
  <c r="V1136" i="2" s="1"/>
  <c r="J1136" i="2" s="1"/>
  <c r="AI1136" i="2"/>
  <c r="AI1074" i="2"/>
  <c r="M1074" i="2"/>
  <c r="M659" i="2"/>
  <c r="Y659" i="2"/>
  <c r="W659" i="2" s="1"/>
  <c r="S1460" i="2"/>
  <c r="V1460" i="2"/>
  <c r="X1460" i="2"/>
  <c r="T1460" i="2" s="1"/>
  <c r="AE1460" i="2" s="1"/>
  <c r="S1338" i="2"/>
  <c r="X1338" i="2"/>
  <c r="T1338" i="2" s="1"/>
  <c r="AE1338" i="2" s="1"/>
  <c r="U1338" i="2"/>
  <c r="V1338" i="2"/>
  <c r="Y1218" i="2"/>
  <c r="S1218" i="2" s="1"/>
  <c r="M1218" i="2"/>
  <c r="AI1348" i="2"/>
  <c r="Y1348" i="2"/>
  <c r="Y1163" i="2"/>
  <c r="S1163" i="2" s="1"/>
  <c r="M1163" i="2"/>
  <c r="AI967" i="2"/>
  <c r="Y967" i="2"/>
  <c r="S967" i="2" s="1"/>
  <c r="M967" i="2"/>
  <c r="AI881" i="2"/>
  <c r="Y881" i="2"/>
  <c r="S881" i="2" s="1"/>
  <c r="AI1025" i="2"/>
  <c r="M1025" i="2"/>
  <c r="Y1025" i="2"/>
  <c r="S1025" i="2" s="1"/>
  <c r="Y480" i="2"/>
  <c r="S480" i="2" s="1"/>
  <c r="AI480" i="2"/>
  <c r="M480" i="2"/>
  <c r="Y1412" i="2"/>
  <c r="U1412" i="2" s="1"/>
  <c r="M1412" i="2"/>
  <c r="Y1353" i="2"/>
  <c r="U1353" i="2" s="1"/>
  <c r="M1353" i="2"/>
  <c r="S1200" i="2"/>
  <c r="W715" i="2"/>
  <c r="M1253" i="2"/>
  <c r="V295" i="2"/>
  <c r="J295" i="2" s="1"/>
  <c r="W295" i="2"/>
  <c r="X295" i="2"/>
  <c r="T295" i="2" s="1"/>
  <c r="AE295" i="2" s="1"/>
  <c r="V1486" i="2"/>
  <c r="J1486" i="2" s="1"/>
  <c r="AI1354" i="2"/>
  <c r="AI1329" i="2"/>
  <c r="U1264" i="2"/>
  <c r="AF1264" i="2" s="1"/>
  <c r="AG1264" i="2" s="1"/>
  <c r="P1264" i="2" s="1"/>
  <c r="AI1164" i="2"/>
  <c r="U1016" i="2"/>
  <c r="AF1016" i="2" s="1"/>
  <c r="AG1016" i="2" s="1"/>
  <c r="P1016" i="2" s="1"/>
  <c r="Y852" i="2"/>
  <c r="U852" i="2" s="1"/>
  <c r="Y809" i="2"/>
  <c r="V809" i="2" s="1"/>
  <c r="J809" i="2" s="1"/>
  <c r="AI809" i="2"/>
  <c r="Y513" i="2"/>
  <c r="S513" i="2" s="1"/>
  <c r="M528" i="2"/>
  <c r="M1308" i="2"/>
  <c r="M1333" i="2"/>
  <c r="M1473" i="2"/>
  <c r="AI1333" i="2"/>
  <c r="AI1277" i="2"/>
  <c r="S1193" i="2"/>
  <c r="X1193" i="2"/>
  <c r="T1193" i="2" s="1"/>
  <c r="AE1193" i="2" s="1"/>
  <c r="W1182" i="2"/>
  <c r="X1182" i="2"/>
  <c r="T1182" i="2" s="1"/>
  <c r="AE1182" i="2" s="1"/>
  <c r="S1062" i="2"/>
  <c r="V1062" i="2"/>
  <c r="S870" i="2"/>
  <c r="V870" i="2"/>
  <c r="AI837" i="2"/>
  <c r="Y837" i="2"/>
  <c r="U837" i="2" s="1"/>
  <c r="U652" i="2"/>
  <c r="V652" i="2"/>
  <c r="X652" i="2"/>
  <c r="T652" i="2" s="1"/>
  <c r="AE652" i="2" s="1"/>
  <c r="U578" i="2"/>
  <c r="V578" i="2"/>
  <c r="Y1246" i="2"/>
  <c r="S1246" i="2" s="1"/>
  <c r="AI1246" i="2"/>
  <c r="W1007" i="2"/>
  <c r="M1295" i="2"/>
  <c r="M1445" i="2"/>
  <c r="AI1412" i="2"/>
  <c r="AI1379" i="2"/>
  <c r="AI1372" i="2"/>
  <c r="AI1360" i="2"/>
  <c r="AI1343" i="2"/>
  <c r="Y1144" i="2"/>
  <c r="U1144" i="2" s="1"/>
  <c r="AI1144" i="2"/>
  <c r="Y1030" i="2"/>
  <c r="V1030" i="2" s="1"/>
  <c r="AI1030" i="2"/>
  <c r="AI1008" i="2"/>
  <c r="Y705" i="2"/>
  <c r="S705" i="2" s="1"/>
  <c r="AI705" i="2"/>
  <c r="S616" i="2"/>
  <c r="U616" i="2"/>
  <c r="W616" i="2"/>
  <c r="S331" i="2"/>
  <c r="U331" i="2"/>
  <c r="X331" i="2"/>
  <c r="T331" i="2" s="1"/>
  <c r="AE331" i="2" s="1"/>
  <c r="Y367" i="2"/>
  <c r="X367" i="2" s="1"/>
  <c r="T367" i="2" s="1"/>
  <c r="AE367" i="2" s="1"/>
  <c r="AI367" i="2"/>
  <c r="M1398" i="2"/>
  <c r="AI1487" i="2"/>
  <c r="AI1479" i="2"/>
  <c r="AI1398" i="2"/>
  <c r="AI1302" i="2"/>
  <c r="W1275" i="2"/>
  <c r="V1275" i="2"/>
  <c r="X1275" i="2"/>
  <c r="T1275" i="2" s="1"/>
  <c r="AE1275" i="2" s="1"/>
  <c r="S1219" i="2"/>
  <c r="W1219" i="2"/>
  <c r="Y1119" i="2"/>
  <c r="W1119" i="2" s="1"/>
  <c r="AI1119" i="2"/>
  <c r="U1011" i="2"/>
  <c r="AF1011" i="2" s="1"/>
  <c r="AG1011" i="2" s="1"/>
  <c r="P1011" i="2" s="1"/>
  <c r="Y972" i="2"/>
  <c r="V972" i="2" s="1"/>
  <c r="Y923" i="2"/>
  <c r="W923" i="2" s="1"/>
  <c r="V328" i="2"/>
  <c r="X328" i="2"/>
  <c r="T328" i="2" s="1"/>
  <c r="AE328" i="2" s="1"/>
  <c r="AI31" i="2"/>
  <c r="Y31" i="2"/>
  <c r="X31" i="2" s="1"/>
  <c r="T31" i="2" s="1"/>
  <c r="AE31" i="2" s="1"/>
  <c r="Y840" i="2"/>
  <c r="X840" i="2" s="1"/>
  <c r="T840" i="2" s="1"/>
  <c r="AE840" i="2" s="1"/>
  <c r="AI840" i="2"/>
  <c r="M1135" i="2"/>
  <c r="AI1363" i="2"/>
  <c r="AI1313" i="2"/>
  <c r="W559" i="2"/>
  <c r="M1380" i="2"/>
  <c r="AI1438" i="2"/>
  <c r="AI1369" i="2"/>
  <c r="AI1323" i="2"/>
  <c r="AI1308" i="2"/>
  <c r="AI1293" i="2"/>
  <c r="X1219" i="2"/>
  <c r="T1219" i="2" s="1"/>
  <c r="AE1219" i="2" s="1"/>
  <c r="AI1177" i="2"/>
  <c r="X1052" i="2"/>
  <c r="T1052" i="2" s="1"/>
  <c r="AE1052" i="2" s="1"/>
  <c r="S1052" i="2"/>
  <c r="U1052" i="2"/>
  <c r="Y1020" i="2"/>
  <c r="S1020" i="2" s="1"/>
  <c r="Y725" i="2"/>
  <c r="U725" i="2" s="1"/>
  <c r="AI725" i="2"/>
  <c r="U573" i="2"/>
  <c r="V573" i="2"/>
  <c r="U320" i="2"/>
  <c r="W320" i="2"/>
  <c r="Y688" i="2"/>
  <c r="S688" i="2" s="1"/>
  <c r="AI688" i="2"/>
  <c r="X1486" i="2"/>
  <c r="T1486" i="2" s="1"/>
  <c r="AE1486" i="2" s="1"/>
  <c r="S847" i="2"/>
  <c r="V847" i="2"/>
  <c r="M1310" i="2"/>
  <c r="AI1485" i="2"/>
  <c r="Y1461" i="2"/>
  <c r="V1461" i="2" s="1"/>
  <c r="AI1445" i="2"/>
  <c r="AI1310" i="2"/>
  <c r="S1279" i="2"/>
  <c r="V1219" i="2"/>
  <c r="J1219" i="2" s="1"/>
  <c r="AI1110" i="2"/>
  <c r="W1052" i="2"/>
  <c r="S1038" i="2"/>
  <c r="Y722" i="2"/>
  <c r="U722" i="2" s="1"/>
  <c r="AI722" i="2"/>
  <c r="M1234" i="2"/>
  <c r="AI1477" i="2"/>
  <c r="S1231" i="2"/>
  <c r="V1231" i="2"/>
  <c r="J1231" i="2" s="1"/>
  <c r="W1231" i="2"/>
  <c r="X1231" i="2"/>
  <c r="T1231" i="2" s="1"/>
  <c r="AE1231" i="2" s="1"/>
  <c r="AF1231" i="2" s="1"/>
  <c r="AG1231" i="2" s="1"/>
  <c r="P1231" i="2" s="1"/>
  <c r="V1199" i="2"/>
  <c r="U1199" i="2"/>
  <c r="W1199" i="2"/>
  <c r="X1199" i="2"/>
  <c r="T1199" i="2" s="1"/>
  <c r="AE1199" i="2" s="1"/>
  <c r="AI1093" i="2"/>
  <c r="AI1053" i="2"/>
  <c r="AI1045" i="2"/>
  <c r="Y1045" i="2"/>
  <c r="V1045" i="2" s="1"/>
  <c r="AI947" i="2"/>
  <c r="Y947" i="2"/>
  <c r="S947" i="2" s="1"/>
  <c r="Y898" i="2"/>
  <c r="W898" i="2" s="1"/>
  <c r="AI898" i="2"/>
  <c r="U831" i="2"/>
  <c r="W831" i="2"/>
  <c r="W796" i="2"/>
  <c r="S796" i="2"/>
  <c r="U796" i="2"/>
  <c r="V796" i="2"/>
  <c r="X796" i="2"/>
  <c r="T796" i="2" s="1"/>
  <c r="AE796" i="2" s="1"/>
  <c r="V525" i="2"/>
  <c r="S525" i="2"/>
  <c r="W525" i="2"/>
  <c r="X525" i="2"/>
  <c r="T525" i="2" s="1"/>
  <c r="AE525" i="2" s="1"/>
  <c r="AF525" i="2" s="1"/>
  <c r="Y442" i="2"/>
  <c r="X442" i="2" s="1"/>
  <c r="T442" i="2" s="1"/>
  <c r="AE442" i="2" s="1"/>
  <c r="AI442" i="2"/>
  <c r="M1246" i="2"/>
  <c r="M1323" i="2"/>
  <c r="M1367" i="2"/>
  <c r="AI1471" i="2"/>
  <c r="AI1409" i="2"/>
  <c r="AI1393" i="2"/>
  <c r="S1199" i="2"/>
  <c r="AI1150" i="2"/>
  <c r="X1146" i="2"/>
  <c r="T1146" i="2" s="1"/>
  <c r="AE1146" i="2" s="1"/>
  <c r="S1146" i="2"/>
  <c r="V1146" i="2"/>
  <c r="J1146" i="2" s="1"/>
  <c r="AI1098" i="2"/>
  <c r="AI1075" i="2"/>
  <c r="Y1075" i="2"/>
  <c r="W1075" i="2" s="1"/>
  <c r="AI846" i="2"/>
  <c r="Y846" i="2"/>
  <c r="X846" i="2" s="1"/>
  <c r="T846" i="2" s="1"/>
  <c r="AE846" i="2" s="1"/>
  <c r="AI843" i="2"/>
  <c r="AI714" i="2"/>
  <c r="Y714" i="2"/>
  <c r="X714" i="2" s="1"/>
  <c r="T714" i="2" s="1"/>
  <c r="AE714" i="2" s="1"/>
  <c r="V697" i="2"/>
  <c r="S520" i="2"/>
  <c r="X520" i="2"/>
  <c r="T520" i="2" s="1"/>
  <c r="AE520" i="2" s="1"/>
  <c r="U38" i="2"/>
  <c r="X38" i="2"/>
  <c r="T38" i="2" s="1"/>
  <c r="AE38" i="2" s="1"/>
  <c r="M688" i="2"/>
  <c r="X983" i="2"/>
  <c r="T983" i="2" s="1"/>
  <c r="AE983" i="2" s="1"/>
  <c r="W983" i="2"/>
  <c r="U571" i="2"/>
  <c r="W571" i="2"/>
  <c r="X571" i="2"/>
  <c r="T571" i="2" s="1"/>
  <c r="AE571" i="2" s="1"/>
  <c r="M1177" i="2"/>
  <c r="M1299" i="2"/>
  <c r="M1324" i="2"/>
  <c r="M1338" i="2"/>
  <c r="AI1440" i="2"/>
  <c r="AI1347" i="2"/>
  <c r="W1285" i="2"/>
  <c r="X1270" i="2"/>
  <c r="T1270" i="2" s="1"/>
  <c r="AE1270" i="2" s="1"/>
  <c r="AI1234" i="2"/>
  <c r="AI1218" i="2"/>
  <c r="AI1084" i="2"/>
  <c r="S537" i="2"/>
  <c r="U537" i="2"/>
  <c r="V537" i="2"/>
  <c r="W537" i="2"/>
  <c r="X537" i="2"/>
  <c r="T537" i="2" s="1"/>
  <c r="AE537" i="2" s="1"/>
  <c r="U532" i="2"/>
  <c r="W532" i="2"/>
  <c r="S470" i="2"/>
  <c r="U470" i="2"/>
  <c r="X470" i="2"/>
  <c r="T470" i="2" s="1"/>
  <c r="AE470" i="2" s="1"/>
  <c r="Y406" i="2"/>
  <c r="S406" i="2" s="1"/>
  <c r="AI406" i="2"/>
  <c r="Y330" i="2"/>
  <c r="S330" i="2" s="1"/>
  <c r="AI330" i="2"/>
  <c r="V289" i="2"/>
  <c r="S289" i="2"/>
  <c r="U289" i="2"/>
  <c r="Y359" i="2"/>
  <c r="S359" i="2" s="1"/>
  <c r="AI359" i="2"/>
  <c r="M1236" i="2"/>
  <c r="M1355" i="2"/>
  <c r="Y1407" i="2"/>
  <c r="X1407" i="2" s="1"/>
  <c r="T1407" i="2" s="1"/>
  <c r="AE1407" i="2" s="1"/>
  <c r="AI1353" i="2"/>
  <c r="V1270" i="2"/>
  <c r="U1190" i="2"/>
  <c r="V1177" i="2"/>
  <c r="AI1133" i="2"/>
  <c r="AI1051" i="2"/>
  <c r="V629" i="2"/>
  <c r="X629" i="2"/>
  <c r="T629" i="2" s="1"/>
  <c r="AE629" i="2" s="1"/>
  <c r="V517" i="2"/>
  <c r="J517" i="2" s="1"/>
  <c r="W517" i="2"/>
  <c r="Y164" i="2"/>
  <c r="U164" i="2" s="1"/>
  <c r="AI164" i="2"/>
  <c r="M1458" i="2"/>
  <c r="AI1338" i="2"/>
  <c r="AI1145" i="2"/>
  <c r="AI1131" i="2"/>
  <c r="S1103" i="2"/>
  <c r="U1103" i="2"/>
  <c r="X1103" i="2"/>
  <c r="T1103" i="2" s="1"/>
  <c r="AE1103" i="2" s="1"/>
  <c r="Y1065" i="2"/>
  <c r="AI1065" i="2"/>
  <c r="U874" i="2"/>
  <c r="V874" i="2"/>
  <c r="X874" i="2"/>
  <c r="T874" i="2" s="1"/>
  <c r="AE874" i="2" s="1"/>
  <c r="X682" i="2"/>
  <c r="T682" i="2" s="1"/>
  <c r="AE682" i="2" s="1"/>
  <c r="W682" i="2"/>
  <c r="U682" i="2"/>
  <c r="V682" i="2"/>
  <c r="J682" i="2" s="1"/>
  <c r="X602" i="2"/>
  <c r="T602" i="2" s="1"/>
  <c r="AE602" i="2" s="1"/>
  <c r="S602" i="2"/>
  <c r="U602" i="2"/>
  <c r="V602" i="2"/>
  <c r="W602" i="2"/>
  <c r="V592" i="2"/>
  <c r="J592" i="2" s="1"/>
  <c r="V363" i="2"/>
  <c r="S363" i="2"/>
  <c r="U363" i="2"/>
  <c r="X363" i="2"/>
  <c r="T363" i="2" s="1"/>
  <c r="AE363" i="2" s="1"/>
  <c r="W1103" i="2"/>
  <c r="U1093" i="2"/>
  <c r="U1077" i="2"/>
  <c r="Y1035" i="2"/>
  <c r="W1035" i="2" s="1"/>
  <c r="V961" i="2"/>
  <c r="Y944" i="2"/>
  <c r="X944" i="2" s="1"/>
  <c r="T944" i="2" s="1"/>
  <c r="AE944" i="2" s="1"/>
  <c r="Y939" i="2"/>
  <c r="S939" i="2" s="1"/>
  <c r="V748" i="2"/>
  <c r="X748" i="2"/>
  <c r="T748" i="2" s="1"/>
  <c r="AE748" i="2" s="1"/>
  <c r="X550" i="2"/>
  <c r="T550" i="2" s="1"/>
  <c r="AE550" i="2" s="1"/>
  <c r="U550" i="2"/>
  <c r="Y500" i="2"/>
  <c r="V500" i="2" s="1"/>
  <c r="AI500" i="2"/>
  <c r="AI1328" i="2"/>
  <c r="M1190" i="2"/>
  <c r="M1460" i="2"/>
  <c r="AI1449" i="2"/>
  <c r="AI1299" i="2"/>
  <c r="AI758" i="2"/>
  <c r="Y758" i="2"/>
  <c r="S758" i="2" s="1"/>
  <c r="W592" i="2"/>
  <c r="S592" i="2"/>
  <c r="X467" i="2"/>
  <c r="T467" i="2" s="1"/>
  <c r="AE467" i="2" s="1"/>
  <c r="S467" i="2"/>
  <c r="U467" i="2"/>
  <c r="V467" i="2"/>
  <c r="W467" i="2"/>
  <c r="S450" i="2"/>
  <c r="V450" i="2"/>
  <c r="X450" i="2"/>
  <c r="T450" i="2" s="1"/>
  <c r="AE450" i="2" s="1"/>
  <c r="S54" i="2"/>
  <c r="X54" i="2"/>
  <c r="T54" i="2" s="1"/>
  <c r="AE54" i="2" s="1"/>
  <c r="M1200" i="2"/>
  <c r="AI1288" i="2"/>
  <c r="AI1236" i="2"/>
  <c r="M476" i="2"/>
  <c r="M983" i="2"/>
  <c r="M1064" i="2"/>
  <c r="M1390" i="2"/>
  <c r="M1492" i="2"/>
  <c r="AI1491" i="2"/>
  <c r="AI1486" i="2"/>
  <c r="AI1476" i="2"/>
  <c r="Y1440" i="2"/>
  <c r="S1440" i="2" s="1"/>
  <c r="X1280" i="2"/>
  <c r="T1280" i="2" s="1"/>
  <c r="AE1280" i="2" s="1"/>
  <c r="V1150" i="2"/>
  <c r="Y1044" i="2"/>
  <c r="Y1010" i="2"/>
  <c r="S1010" i="2" s="1"/>
  <c r="S636" i="2"/>
  <c r="U636" i="2"/>
  <c r="V636" i="2"/>
  <c r="U490" i="2"/>
  <c r="V490" i="2"/>
  <c r="X490" i="2"/>
  <c r="T490" i="2" s="1"/>
  <c r="AE490" i="2" s="1"/>
  <c r="X382" i="2"/>
  <c r="T382" i="2" s="1"/>
  <c r="AE382" i="2" s="1"/>
  <c r="U382" i="2"/>
  <c r="W382" i="2"/>
  <c r="S382" i="2"/>
  <c r="V382" i="2"/>
  <c r="J382" i="2" s="1"/>
  <c r="U316" i="2"/>
  <c r="X316" i="2"/>
  <c r="T316" i="2" s="1"/>
  <c r="AE316" i="2" s="1"/>
  <c r="M1328" i="2"/>
  <c r="M1373" i="2"/>
  <c r="M1493" i="2"/>
  <c r="AI1380" i="2"/>
  <c r="S1251" i="2"/>
  <c r="U1251" i="2"/>
  <c r="AF1251" i="2" s="1"/>
  <c r="AH1251" i="2" s="1"/>
  <c r="V1251" i="2"/>
  <c r="W1251" i="2"/>
  <c r="Y1159" i="2"/>
  <c r="V1159" i="2" s="1"/>
  <c r="J1159" i="2" s="1"/>
  <c r="AI1159" i="2"/>
  <c r="V931" i="2"/>
  <c r="X931" i="2"/>
  <c r="T931" i="2" s="1"/>
  <c r="AE931" i="2" s="1"/>
  <c r="S871" i="2"/>
  <c r="V871" i="2"/>
  <c r="X871" i="2"/>
  <c r="T871" i="2" s="1"/>
  <c r="AE871" i="2" s="1"/>
  <c r="V569" i="2"/>
  <c r="J569" i="2" s="1"/>
  <c r="W569" i="2"/>
  <c r="M1055" i="2"/>
  <c r="Y1493" i="2"/>
  <c r="W1493" i="2" s="1"/>
  <c r="U1424" i="2"/>
  <c r="W1416" i="2"/>
  <c r="AI1273" i="2"/>
  <c r="AI1250" i="2"/>
  <c r="W1133" i="2"/>
  <c r="AI1126" i="2"/>
  <c r="AI1071" i="2"/>
  <c r="Y410" i="2"/>
  <c r="W410" i="2" s="1"/>
  <c r="AI410" i="2"/>
  <c r="Y377" i="2"/>
  <c r="X377" i="2" s="1"/>
  <c r="T377" i="2" s="1"/>
  <c r="AE377" i="2" s="1"/>
  <c r="AI377" i="2"/>
  <c r="X370" i="2"/>
  <c r="T370" i="2" s="1"/>
  <c r="AE370" i="2" s="1"/>
  <c r="V370" i="2"/>
  <c r="S370" i="2"/>
  <c r="U370" i="2"/>
  <c r="W370" i="2"/>
  <c r="AI342" i="2"/>
  <c r="Y342" i="2"/>
  <c r="V342" i="2" s="1"/>
  <c r="V1416" i="2"/>
  <c r="J1416" i="2" s="1"/>
  <c r="AI1304" i="2"/>
  <c r="V1288" i="2"/>
  <c r="J1288" i="2" s="1"/>
  <c r="X1236" i="2"/>
  <c r="T1236" i="2" s="1"/>
  <c r="AE1236" i="2" s="1"/>
  <c r="Y1165" i="2"/>
  <c r="W1165" i="2" s="1"/>
  <c r="AI1165" i="2"/>
  <c r="AI891" i="2"/>
  <c r="Y891" i="2"/>
  <c r="S891" i="2" s="1"/>
  <c r="Y802" i="2"/>
  <c r="X802" i="2" s="1"/>
  <c r="T802" i="2" s="1"/>
  <c r="AE802" i="2" s="1"/>
  <c r="W626" i="2"/>
  <c r="U626" i="2"/>
  <c r="V626" i="2"/>
  <c r="X626" i="2"/>
  <c r="T626" i="2" s="1"/>
  <c r="AE626" i="2" s="1"/>
  <c r="Y552" i="2"/>
  <c r="S552" i="2" s="1"/>
  <c r="AI552" i="2"/>
  <c r="S507" i="2"/>
  <c r="U507" i="2"/>
  <c r="V507" i="2"/>
  <c r="J507" i="2" s="1"/>
  <c r="W507" i="2"/>
  <c r="X507" i="2"/>
  <c r="T507" i="2" s="1"/>
  <c r="AE507" i="2" s="1"/>
  <c r="AI497" i="2"/>
  <c r="Y497" i="2"/>
  <c r="S497" i="2" s="1"/>
  <c r="Y452" i="2"/>
  <c r="X452" i="2" s="1"/>
  <c r="T452" i="2" s="1"/>
  <c r="AE452" i="2" s="1"/>
  <c r="AI452" i="2"/>
  <c r="AI126" i="2"/>
  <c r="Y126" i="2"/>
  <c r="S126" i="2" s="1"/>
  <c r="AI629" i="2"/>
  <c r="AI578" i="2"/>
  <c r="AI528" i="2"/>
  <c r="V516" i="2"/>
  <c r="U268" i="2"/>
  <c r="V268" i="2"/>
  <c r="W268" i="2"/>
  <c r="X268" i="2"/>
  <c r="T268" i="2" s="1"/>
  <c r="AE268" i="2" s="1"/>
  <c r="V215" i="2"/>
  <c r="J215" i="2" s="1"/>
  <c r="X215" i="2"/>
  <c r="T215" i="2" s="1"/>
  <c r="AE215" i="2" s="1"/>
  <c r="Y203" i="2"/>
  <c r="S203" i="2" s="1"/>
  <c r="AI203" i="2"/>
  <c r="V180" i="2"/>
  <c r="J180" i="2" s="1"/>
  <c r="Y437" i="2"/>
  <c r="AI388" i="2"/>
  <c r="Y332" i="2"/>
  <c r="U332" i="2" s="1"/>
  <c r="Y210" i="2"/>
  <c r="X210" i="2" s="1"/>
  <c r="T210" i="2" s="1"/>
  <c r="AE210" i="2" s="1"/>
  <c r="AI210" i="2"/>
  <c r="AI748" i="2"/>
  <c r="AI582" i="2"/>
  <c r="AI490" i="2"/>
  <c r="AI462" i="2"/>
  <c r="AI445" i="2"/>
  <c r="AI1163" i="2"/>
  <c r="AI796" i="2"/>
  <c r="AI783" i="2"/>
  <c r="AI703" i="2"/>
  <c r="X522" i="2"/>
  <c r="T522" i="2" s="1"/>
  <c r="AE522" i="2" s="1"/>
  <c r="AI515" i="2"/>
  <c r="W429" i="2"/>
  <c r="AI405" i="2"/>
  <c r="V217" i="2"/>
  <c r="J217" i="2" s="1"/>
  <c r="S217" i="2"/>
  <c r="W217" i="2"/>
  <c r="X217" i="2"/>
  <c r="T217" i="2" s="1"/>
  <c r="AE217" i="2" s="1"/>
  <c r="AI1213" i="2"/>
  <c r="AI1200" i="2"/>
  <c r="AI1176" i="2"/>
  <c r="AI1040" i="2"/>
  <c r="AI831" i="2"/>
  <c r="AI740" i="2"/>
  <c r="AI616" i="2"/>
  <c r="AI544" i="2"/>
  <c r="W522" i="2"/>
  <c r="AI488" i="2"/>
  <c r="AI403" i="2"/>
  <c r="AI353" i="2"/>
  <c r="U234" i="2"/>
  <c r="V234" i="2"/>
  <c r="Y224" i="2"/>
  <c r="X224" i="2" s="1"/>
  <c r="T224" i="2" s="1"/>
  <c r="AE224" i="2" s="1"/>
  <c r="AI224" i="2"/>
  <c r="X112" i="2"/>
  <c r="T112" i="2" s="1"/>
  <c r="AE112" i="2" s="1"/>
  <c r="U102" i="2"/>
  <c r="V102" i="2"/>
  <c r="W102" i="2"/>
  <c r="X1191" i="2"/>
  <c r="T1191" i="2" s="1"/>
  <c r="AE1191" i="2" s="1"/>
  <c r="AI1091" i="2"/>
  <c r="AI835" i="2"/>
  <c r="AI682" i="2"/>
  <c r="Y642" i="2"/>
  <c r="W642" i="2" s="1"/>
  <c r="AI573" i="2"/>
  <c r="AI555" i="2"/>
  <c r="W526" i="2"/>
  <c r="AI517" i="2"/>
  <c r="AI482" i="2"/>
  <c r="S349" i="2"/>
  <c r="X349" i="2"/>
  <c r="T349" i="2" s="1"/>
  <c r="AE349" i="2" s="1"/>
  <c r="X187" i="2"/>
  <c r="T187" i="2" s="1"/>
  <c r="AE187" i="2" s="1"/>
  <c r="V162" i="2"/>
  <c r="W162" i="2"/>
  <c r="X162" i="2"/>
  <c r="T162" i="2" s="1"/>
  <c r="AE162" i="2" s="1"/>
  <c r="W112" i="2"/>
  <c r="W1191" i="2"/>
  <c r="AI1122" i="2"/>
  <c r="AI546" i="2"/>
  <c r="U526" i="2"/>
  <c r="AI507" i="2"/>
  <c r="AI484" i="2"/>
  <c r="X445" i="2"/>
  <c r="T445" i="2" s="1"/>
  <c r="AE445" i="2" s="1"/>
  <c r="AI392" i="2"/>
  <c r="W247" i="2"/>
  <c r="X247" i="2"/>
  <c r="T247" i="2" s="1"/>
  <c r="AE247" i="2" s="1"/>
  <c r="V187" i="2"/>
  <c r="J187" i="2" s="1"/>
  <c r="V112" i="2"/>
  <c r="Y85" i="2"/>
  <c r="V85" i="2" s="1"/>
  <c r="AI85" i="2"/>
  <c r="Y47" i="2"/>
  <c r="X47" i="2" s="1"/>
  <c r="T47" i="2" s="1"/>
  <c r="AE47" i="2" s="1"/>
  <c r="Y813" i="2"/>
  <c r="V813" i="2" s="1"/>
  <c r="J813" i="2" s="1"/>
  <c r="AI813" i="2"/>
  <c r="X731" i="2"/>
  <c r="T731" i="2" s="1"/>
  <c r="AE731" i="2" s="1"/>
  <c r="AF731" i="2" s="1"/>
  <c r="AI720" i="2"/>
  <c r="V582" i="2"/>
  <c r="AI541" i="2"/>
  <c r="AI472" i="2"/>
  <c r="W462" i="2"/>
  <c r="AI459" i="2"/>
  <c r="AI450" i="2"/>
  <c r="W394" i="2"/>
  <c r="Y315" i="2"/>
  <c r="S315" i="2" s="1"/>
  <c r="AI315" i="2"/>
  <c r="AI267" i="2"/>
  <c r="Y267" i="2"/>
  <c r="V267" i="2" s="1"/>
  <c r="V221" i="2"/>
  <c r="S221" i="2"/>
  <c r="U221" i="2"/>
  <c r="W221" i="2"/>
  <c r="X221" i="2"/>
  <c r="T221" i="2" s="1"/>
  <c r="AE221" i="2" s="1"/>
  <c r="AI209" i="2"/>
  <c r="Y209" i="2"/>
  <c r="X209" i="2" s="1"/>
  <c r="T209" i="2" s="1"/>
  <c r="AE209" i="2" s="1"/>
  <c r="AI1188" i="2"/>
  <c r="AI861" i="2"/>
  <c r="U829" i="2"/>
  <c r="X785" i="2"/>
  <c r="T785" i="2" s="1"/>
  <c r="AE785" i="2" s="1"/>
  <c r="S783" i="2"/>
  <c r="W776" i="2"/>
  <c r="S771" i="2"/>
  <c r="Y716" i="2"/>
  <c r="U716" i="2" s="1"/>
  <c r="AI700" i="2"/>
  <c r="Y680" i="2"/>
  <c r="X680" i="2" s="1"/>
  <c r="T680" i="2" s="1"/>
  <c r="AE680" i="2" s="1"/>
  <c r="Y673" i="2"/>
  <c r="S673" i="2" s="1"/>
  <c r="AI519" i="2"/>
  <c r="U462" i="2"/>
  <c r="AI432" i="2"/>
  <c r="Y424" i="2"/>
  <c r="V424" i="2" s="1"/>
  <c r="AI408" i="2"/>
  <c r="V394" i="2"/>
  <c r="W371" i="2"/>
  <c r="X371" i="2"/>
  <c r="T371" i="2" s="1"/>
  <c r="AE371" i="2" s="1"/>
  <c r="U236" i="2"/>
  <c r="X236" i="2"/>
  <c r="T236" i="2" s="1"/>
  <c r="AE236" i="2" s="1"/>
  <c r="AI896" i="2"/>
  <c r="V776" i="2"/>
  <c r="AI695" i="2"/>
  <c r="AI525" i="2"/>
  <c r="U445" i="2"/>
  <c r="V445" i="2"/>
  <c r="J445" i="2" s="1"/>
  <c r="AI370" i="2"/>
  <c r="AI305" i="2"/>
  <c r="Y305" i="2"/>
  <c r="V305" i="2" s="1"/>
  <c r="AI1278" i="2"/>
  <c r="AI984" i="2"/>
  <c r="Y949" i="2"/>
  <c r="S949" i="2" s="1"/>
  <c r="Y877" i="2"/>
  <c r="W877" i="2" s="1"/>
  <c r="U785" i="2"/>
  <c r="Y752" i="2"/>
  <c r="X752" i="2" s="1"/>
  <c r="T752" i="2" s="1"/>
  <c r="AE752" i="2" s="1"/>
  <c r="V707" i="2"/>
  <c r="X586" i="2"/>
  <c r="T586" i="2" s="1"/>
  <c r="AE586" i="2" s="1"/>
  <c r="AF586" i="2" s="1"/>
  <c r="AG586" i="2" s="1"/>
  <c r="P586" i="2" s="1"/>
  <c r="AI583" i="2"/>
  <c r="AI550" i="2"/>
  <c r="X505" i="2"/>
  <c r="T505" i="2" s="1"/>
  <c r="AE505" i="2" s="1"/>
  <c r="AF505" i="2" s="1"/>
  <c r="AH505" i="2" s="1"/>
  <c r="W488" i="2"/>
  <c r="AI476" i="2"/>
  <c r="AI423" i="2"/>
  <c r="U300" i="2"/>
  <c r="V300" i="2"/>
  <c r="J300" i="2" s="1"/>
  <c r="X300" i="2"/>
  <c r="T300" i="2" s="1"/>
  <c r="AE300" i="2" s="1"/>
  <c r="X251" i="2"/>
  <c r="T251" i="2" s="1"/>
  <c r="AE251" i="2" s="1"/>
  <c r="W24" i="2"/>
  <c r="X24" i="2"/>
  <c r="T24" i="2" s="1"/>
  <c r="AE24" i="2" s="1"/>
  <c r="AI927" i="2"/>
  <c r="Y824" i="2"/>
  <c r="W824" i="2" s="1"/>
  <c r="S785" i="2"/>
  <c r="U707" i="2"/>
  <c r="AI648" i="2"/>
  <c r="Y648" i="2"/>
  <c r="W595" i="2"/>
  <c r="Y593" i="2"/>
  <c r="W593" i="2" s="1"/>
  <c r="AI593" i="2"/>
  <c r="W586" i="2"/>
  <c r="AI561" i="2"/>
  <c r="AI514" i="2"/>
  <c r="V505" i="2"/>
  <c r="J505" i="2" s="1"/>
  <c r="AI478" i="2"/>
  <c r="AI387" i="2"/>
  <c r="Y211" i="2"/>
  <c r="S211" i="2" s="1"/>
  <c r="AI211" i="2"/>
  <c r="X142" i="2"/>
  <c r="T142" i="2" s="1"/>
  <c r="AE142" i="2" s="1"/>
  <c r="V142" i="2"/>
  <c r="J142" i="2" s="1"/>
  <c r="W142" i="2"/>
  <c r="AI821" i="2"/>
  <c r="AI697" i="2"/>
  <c r="Y691" i="2"/>
  <c r="W691" i="2" s="1"/>
  <c r="AI610" i="2"/>
  <c r="AI467" i="2"/>
  <c r="V129" i="2"/>
  <c r="W129" i="2"/>
  <c r="X129" i="2"/>
  <c r="T129" i="2" s="1"/>
  <c r="AE129" i="2" s="1"/>
  <c r="AI439" i="2"/>
  <c r="AI594" i="2"/>
  <c r="X583" i="2"/>
  <c r="T583" i="2" s="1"/>
  <c r="AE583" i="2" s="1"/>
  <c r="U220" i="2"/>
  <c r="S220" i="2"/>
  <c r="AI906" i="2"/>
  <c r="AI823" i="2"/>
  <c r="AI636" i="2"/>
  <c r="AI605" i="2"/>
  <c r="V583" i="2"/>
  <c r="AI545" i="2"/>
  <c r="V446" i="2"/>
  <c r="AI374" i="2"/>
  <c r="X220" i="2"/>
  <c r="T220" i="2" s="1"/>
  <c r="AE220" i="2" s="1"/>
  <c r="AI174" i="2"/>
  <c r="Y174" i="2"/>
  <c r="X174" i="2" s="1"/>
  <c r="T174" i="2" s="1"/>
  <c r="AE174" i="2" s="1"/>
  <c r="AI58" i="2"/>
  <c r="Y58" i="2"/>
  <c r="S58" i="2" s="1"/>
  <c r="X208" i="2"/>
  <c r="T208" i="2" s="1"/>
  <c r="AE208" i="2" s="1"/>
  <c r="U172" i="2"/>
  <c r="AF172" i="2" s="1"/>
  <c r="O172" i="2" s="1"/>
  <c r="N172" i="2" s="1"/>
  <c r="AI143" i="2"/>
  <c r="X121" i="2"/>
  <c r="T121" i="2" s="1"/>
  <c r="AE121" i="2" s="1"/>
  <c r="Y100" i="2"/>
  <c r="S100" i="2" s="1"/>
  <c r="V82" i="2"/>
  <c r="AI225" i="2"/>
  <c r="S172" i="2"/>
  <c r="U121" i="2"/>
  <c r="U82" i="2"/>
  <c r="AI219" i="2"/>
  <c r="AI129" i="2"/>
  <c r="AI393" i="2"/>
  <c r="Y301" i="2"/>
  <c r="X301" i="2" s="1"/>
  <c r="T301" i="2" s="1"/>
  <c r="AE301" i="2" s="1"/>
  <c r="V223" i="2"/>
  <c r="J223" i="2" s="1"/>
  <c r="AI81" i="2"/>
  <c r="U223" i="2"/>
  <c r="AI215" i="2"/>
  <c r="AI175" i="2"/>
  <c r="AI131" i="2"/>
  <c r="AI292" i="2"/>
  <c r="V143" i="2"/>
  <c r="AI88" i="2"/>
  <c r="AI70" i="2"/>
  <c r="U225" i="2"/>
  <c r="AI371" i="2"/>
  <c r="AI280" i="2"/>
  <c r="X131" i="2"/>
  <c r="T131" i="2" s="1"/>
  <c r="AE131" i="2" s="1"/>
  <c r="X92" i="2"/>
  <c r="T92" i="2" s="1"/>
  <c r="AE92" i="2" s="1"/>
  <c r="AI64" i="2"/>
  <c r="AI30" i="2"/>
  <c r="AI672" i="2"/>
  <c r="AI626" i="2"/>
  <c r="AI560" i="2"/>
  <c r="AI446" i="2"/>
  <c r="AI413" i="2"/>
  <c r="W238" i="2"/>
  <c r="AI180" i="2"/>
  <c r="W179" i="2"/>
  <c r="U131" i="2"/>
  <c r="W92" i="2"/>
  <c r="V238" i="2"/>
  <c r="V92" i="2"/>
  <c r="AI69" i="2"/>
  <c r="U60" i="2"/>
  <c r="AI182" i="2"/>
  <c r="W62" i="2"/>
  <c r="AI54" i="2"/>
  <c r="AI52" i="2"/>
  <c r="AI80" i="2"/>
  <c r="AI45" i="2"/>
  <c r="AI27" i="2"/>
  <c r="AI293" i="2"/>
  <c r="AI128" i="2"/>
  <c r="AI214" i="2"/>
  <c r="Y1425" i="2"/>
  <c r="M1425" i="2"/>
  <c r="AI1425" i="2"/>
  <c r="AI1389" i="2"/>
  <c r="Y1389" i="2"/>
  <c r="M1389" i="2"/>
  <c r="Y1483" i="2"/>
  <c r="M1483" i="2"/>
  <c r="AI1433" i="2"/>
  <c r="Y1433" i="2"/>
  <c r="M1433" i="2"/>
  <c r="U1447" i="2"/>
  <c r="V1447" i="2"/>
  <c r="X1447" i="2"/>
  <c r="T1447" i="2" s="1"/>
  <c r="AE1447" i="2" s="1"/>
  <c r="S1447" i="2"/>
  <c r="W1447" i="2"/>
  <c r="AI1509" i="2"/>
  <c r="Y1509" i="2"/>
  <c r="S1502" i="2"/>
  <c r="U1502" i="2"/>
  <c r="W1502" i="2"/>
  <c r="V1502" i="2"/>
  <c r="X1502" i="2"/>
  <c r="T1502" i="2" s="1"/>
  <c r="AE1502" i="2" s="1"/>
  <c r="Y1432" i="2"/>
  <c r="M1432" i="2"/>
  <c r="AI1432" i="2"/>
  <c r="M1437" i="2"/>
  <c r="Y1437" i="2"/>
  <c r="M1504" i="2"/>
  <c r="AI1504" i="2"/>
  <c r="Y1504" i="2"/>
  <c r="Y1468" i="2"/>
  <c r="M1468" i="2"/>
  <c r="AI1468" i="2"/>
  <c r="S1507" i="2"/>
  <c r="U1507" i="2"/>
  <c r="W1507" i="2"/>
  <c r="AI1453" i="2"/>
  <c r="Y1453" i="2"/>
  <c r="X1384" i="2"/>
  <c r="T1384" i="2" s="1"/>
  <c r="AE1384" i="2" s="1"/>
  <c r="Y1510" i="2"/>
  <c r="AI1510" i="2"/>
  <c r="M1510" i="2"/>
  <c r="X1507" i="2"/>
  <c r="T1507" i="2" s="1"/>
  <c r="AE1507" i="2" s="1"/>
  <c r="S1487" i="2"/>
  <c r="Y1474" i="2"/>
  <c r="M1474" i="2"/>
  <c r="AI1466" i="2"/>
  <c r="Y1466" i="2"/>
  <c r="Y1448" i="2"/>
  <c r="AI1448" i="2"/>
  <c r="M1448" i="2"/>
  <c r="AI1428" i="2"/>
  <c r="Y1428" i="2"/>
  <c r="M1428" i="2"/>
  <c r="AI1413" i="2"/>
  <c r="Y1413" i="2"/>
  <c r="U1396" i="2"/>
  <c r="X1396" i="2"/>
  <c r="T1396" i="2" s="1"/>
  <c r="AE1396" i="2" s="1"/>
  <c r="S1396" i="2"/>
  <c r="V1396" i="2"/>
  <c r="J1396" i="2" s="1"/>
  <c r="U1384" i="2"/>
  <c r="Y1269" i="2"/>
  <c r="AI1269" i="2"/>
  <c r="V1507" i="2"/>
  <c r="AI1498" i="2"/>
  <c r="M1498" i="2"/>
  <c r="AI1446" i="2"/>
  <c r="M1446" i="2"/>
  <c r="Y1446" i="2"/>
  <c r="Y1430" i="2"/>
  <c r="M1430" i="2"/>
  <c r="AI1426" i="2"/>
  <c r="Y1426" i="2"/>
  <c r="W1396" i="2"/>
  <c r="AI1394" i="2"/>
  <c r="Y1394" i="2"/>
  <c r="M1394" i="2"/>
  <c r="Y1350" i="2"/>
  <c r="M1350" i="2"/>
  <c r="Y1344" i="2"/>
  <c r="AI1344" i="2"/>
  <c r="V1384" i="2"/>
  <c r="W1384" i="2"/>
  <c r="AL1488" i="2"/>
  <c r="AI1488" i="2" s="1"/>
  <c r="AI1507" i="2"/>
  <c r="M1507" i="2"/>
  <c r="Y1501" i="2"/>
  <c r="M1501" i="2"/>
  <c r="W1469" i="2"/>
  <c r="X1469" i="2"/>
  <c r="T1469" i="2" s="1"/>
  <c r="AE1469" i="2" s="1"/>
  <c r="S1469" i="2"/>
  <c r="U1469" i="2"/>
  <c r="V1469" i="2"/>
  <c r="Y1435" i="2"/>
  <c r="AI1435" i="2"/>
  <c r="Y1405" i="2"/>
  <c r="M1405" i="2"/>
  <c r="AI1396" i="2"/>
  <c r="M1396" i="2"/>
  <c r="AI1388" i="2"/>
  <c r="Y1388" i="2"/>
  <c r="AI1386" i="2"/>
  <c r="Y1386" i="2"/>
  <c r="M1386" i="2"/>
  <c r="AI1384" i="2"/>
  <c r="M1384" i="2"/>
  <c r="AI1382" i="2"/>
  <c r="Y1382" i="2"/>
  <c r="S1380" i="2"/>
  <c r="U1380" i="2"/>
  <c r="V1380" i="2"/>
  <c r="W1380" i="2"/>
  <c r="X1380" i="2"/>
  <c r="T1380" i="2" s="1"/>
  <c r="AE1380" i="2" s="1"/>
  <c r="Y1357" i="2"/>
  <c r="AI1357" i="2"/>
  <c r="O151" i="2"/>
  <c r="N151" i="2" s="1"/>
  <c r="W1424" i="2"/>
  <c r="V1424" i="2"/>
  <c r="X1424" i="2"/>
  <c r="T1424" i="2" s="1"/>
  <c r="AE1424" i="2" s="1"/>
  <c r="AI1403" i="2"/>
  <c r="M1403" i="2"/>
  <c r="Y1403" i="2"/>
  <c r="S1496" i="2"/>
  <c r="U1496" i="2"/>
  <c r="W1496" i="2"/>
  <c r="S1488" i="2"/>
  <c r="U1488" i="2"/>
  <c r="W1488" i="2"/>
  <c r="W1451" i="2"/>
  <c r="X1451" i="2"/>
  <c r="T1451" i="2" s="1"/>
  <c r="AE1451" i="2" s="1"/>
  <c r="Y1444" i="2"/>
  <c r="AI1444" i="2"/>
  <c r="AI1420" i="2"/>
  <c r="M1420" i="2"/>
  <c r="Y1420" i="2"/>
  <c r="AI1352" i="2"/>
  <c r="M1352" i="2"/>
  <c r="Y1352" i="2"/>
  <c r="X1496" i="2"/>
  <c r="T1496" i="2" s="1"/>
  <c r="AE1496" i="2" s="1"/>
  <c r="X1488" i="2"/>
  <c r="T1488" i="2" s="1"/>
  <c r="AE1488" i="2" s="1"/>
  <c r="AI1475" i="2"/>
  <c r="M1475" i="2"/>
  <c r="Y1475" i="2"/>
  <c r="Y1472" i="2"/>
  <c r="AI1472" i="2"/>
  <c r="AI1467" i="2"/>
  <c r="Y1467" i="2"/>
  <c r="AI1422" i="2"/>
  <c r="Y1422" i="2"/>
  <c r="Y1307" i="2"/>
  <c r="AI1307" i="2"/>
  <c r="Y1189" i="2"/>
  <c r="AI1189" i="2"/>
  <c r="V1496" i="2"/>
  <c r="V1488" i="2"/>
  <c r="U1485" i="2"/>
  <c r="X1485" i="2"/>
  <c r="T1485" i="2" s="1"/>
  <c r="AE1485" i="2" s="1"/>
  <c r="V1485" i="2"/>
  <c r="W1485" i="2"/>
  <c r="S1485" i="2"/>
  <c r="M1482" i="2"/>
  <c r="Y1482" i="2"/>
  <c r="AL1455" i="2"/>
  <c r="AI1455" i="2" s="1"/>
  <c r="AI1454" i="2"/>
  <c r="Y1454" i="2"/>
  <c r="AI1490" i="2"/>
  <c r="Y1490" i="2"/>
  <c r="AI1418" i="2"/>
  <c r="Y1418" i="2"/>
  <c r="M1357" i="2"/>
  <c r="M1388" i="2"/>
  <c r="Y1499" i="2"/>
  <c r="AI1499" i="2"/>
  <c r="M1499" i="2"/>
  <c r="AI1496" i="2"/>
  <c r="AI1414" i="2"/>
  <c r="Y1414" i="2"/>
  <c r="AI1401" i="2"/>
  <c r="Y1401" i="2"/>
  <c r="Y1362" i="2"/>
  <c r="AI1362" i="2"/>
  <c r="M1362" i="2"/>
  <c r="V1354" i="2"/>
  <c r="W1354" i="2"/>
  <c r="X1354" i="2"/>
  <c r="T1354" i="2" s="1"/>
  <c r="AE1354" i="2" s="1"/>
  <c r="S1354" i="2"/>
  <c r="U1354" i="2"/>
  <c r="AI1508" i="2"/>
  <c r="Y1508" i="2"/>
  <c r="M1505" i="2"/>
  <c r="Y1505" i="2"/>
  <c r="S1491" i="2"/>
  <c r="U1491" i="2"/>
  <c r="AF1491" i="2" s="1"/>
  <c r="O1491" i="2" s="1"/>
  <c r="N1491" i="2" s="1"/>
  <c r="V1491" i="2"/>
  <c r="W1491" i="2"/>
  <c r="U1462" i="2"/>
  <c r="V1462" i="2"/>
  <c r="X1462" i="2"/>
  <c r="T1462" i="2" s="1"/>
  <c r="AE1462" i="2" s="1"/>
  <c r="AI1431" i="2"/>
  <c r="Y1431" i="2"/>
  <c r="AI1411" i="2"/>
  <c r="Y1411" i="2"/>
  <c r="L11" i="2"/>
  <c r="M1344" i="2"/>
  <c r="AI1502" i="2"/>
  <c r="M1502" i="2"/>
  <c r="S1473" i="2"/>
  <c r="V1473" i="2"/>
  <c r="W1462" i="2"/>
  <c r="Y1442" i="2"/>
  <c r="AI1442" i="2"/>
  <c r="AI1410" i="2"/>
  <c r="Y1410" i="2"/>
  <c r="Y1395" i="2"/>
  <c r="Y1385" i="2"/>
  <c r="V1379" i="2"/>
  <c r="J1379" i="2" s="1"/>
  <c r="W1379" i="2"/>
  <c r="S1379" i="2"/>
  <c r="U1379" i="2"/>
  <c r="X1379" i="2"/>
  <c r="T1379" i="2" s="1"/>
  <c r="AE1379" i="2" s="1"/>
  <c r="Y1282" i="2"/>
  <c r="AI1282" i="2"/>
  <c r="M1282" i="2"/>
  <c r="Y1178" i="2"/>
  <c r="AI1178" i="2"/>
  <c r="X1157" i="2"/>
  <c r="T1157" i="2" s="1"/>
  <c r="AE1157" i="2" s="1"/>
  <c r="S1157" i="2"/>
  <c r="U1157" i="2"/>
  <c r="V1157" i="2"/>
  <c r="J1157" i="2" s="1"/>
  <c r="W1157" i="2"/>
  <c r="AI1463" i="2"/>
  <c r="Y1205" i="2"/>
  <c r="AI1205" i="2"/>
  <c r="M1424" i="2"/>
  <c r="Y1494" i="2"/>
  <c r="AI1494" i="2"/>
  <c r="AL1484" i="2"/>
  <c r="AI1484" i="2" s="1"/>
  <c r="AI1474" i="2"/>
  <c r="X1473" i="2"/>
  <c r="T1473" i="2" s="1"/>
  <c r="AE1473" i="2" s="1"/>
  <c r="S1462" i="2"/>
  <c r="AI1452" i="2"/>
  <c r="M1452" i="2"/>
  <c r="Y1452" i="2"/>
  <c r="M1447" i="2"/>
  <c r="AI1447" i="2"/>
  <c r="AI1429" i="2"/>
  <c r="M1427" i="2"/>
  <c r="Y1427" i="2"/>
  <c r="V1408" i="2"/>
  <c r="W1408" i="2"/>
  <c r="X1408" i="2"/>
  <c r="T1408" i="2" s="1"/>
  <c r="AE1408" i="2" s="1"/>
  <c r="S1408" i="2"/>
  <c r="U1408" i="2"/>
  <c r="M1383" i="2"/>
  <c r="Y1383" i="2"/>
  <c r="M1407" i="2"/>
  <c r="Y1470" i="2"/>
  <c r="AI1470" i="2"/>
  <c r="S1465" i="2"/>
  <c r="U1465" i="2"/>
  <c r="X1465" i="2"/>
  <c r="T1465" i="2" s="1"/>
  <c r="AE1465" i="2" s="1"/>
  <c r="AI1462" i="2"/>
  <c r="AI1436" i="2"/>
  <c r="M1436" i="2"/>
  <c r="Y1436" i="2"/>
  <c r="Y1434" i="2"/>
  <c r="AI1434" i="2"/>
  <c r="AI1430" i="2"/>
  <c r="AI1387" i="2"/>
  <c r="Y1387" i="2"/>
  <c r="V1487" i="2"/>
  <c r="W1487" i="2"/>
  <c r="X1487" i="2"/>
  <c r="T1487" i="2" s="1"/>
  <c r="AE1487" i="2" s="1"/>
  <c r="M1426" i="2"/>
  <c r="M1466" i="2"/>
  <c r="U1473" i="2"/>
  <c r="W1457" i="2"/>
  <c r="U1457" i="2"/>
  <c r="AF1457" i="2" s="1"/>
  <c r="AH1457" i="2" s="1"/>
  <c r="V1457" i="2"/>
  <c r="S1457" i="2"/>
  <c r="Y1438" i="2"/>
  <c r="M1438" i="2"/>
  <c r="AI1419" i="2"/>
  <c r="Y1419" i="2"/>
  <c r="AI1381" i="2"/>
  <c r="Y1381" i="2"/>
  <c r="AI1366" i="2"/>
  <c r="Y1366" i="2"/>
  <c r="M1366" i="2"/>
  <c r="M1269" i="2"/>
  <c r="M1467" i="2"/>
  <c r="Y1477" i="2"/>
  <c r="AI1473" i="2"/>
  <c r="W1463" i="2"/>
  <c r="S1463" i="2"/>
  <c r="U1463" i="2"/>
  <c r="AI1391" i="2"/>
  <c r="Y1391" i="2"/>
  <c r="V1368" i="2"/>
  <c r="W1368" i="2"/>
  <c r="X1368" i="2"/>
  <c r="T1368" i="2" s="1"/>
  <c r="AE1368" i="2" s="1"/>
  <c r="S1368" i="2"/>
  <c r="U1368" i="2"/>
  <c r="U1347" i="2"/>
  <c r="V1347" i="2"/>
  <c r="X1347" i="2"/>
  <c r="T1347" i="2" s="1"/>
  <c r="AE1347" i="2" s="1"/>
  <c r="W1347" i="2"/>
  <c r="S1347" i="2"/>
  <c r="S1506" i="2"/>
  <c r="U1506" i="2"/>
  <c r="W1506" i="2"/>
  <c r="X1506" i="2"/>
  <c r="T1506" i="2" s="1"/>
  <c r="AE1506" i="2" s="1"/>
  <c r="AI1501" i="2"/>
  <c r="Y1480" i="2"/>
  <c r="AI1480" i="2"/>
  <c r="AI1469" i="2"/>
  <c r="S1455" i="2"/>
  <c r="U1455" i="2"/>
  <c r="V1455" i="2"/>
  <c r="J1455" i="2" s="1"/>
  <c r="W1455" i="2"/>
  <c r="X1455" i="2"/>
  <c r="T1455" i="2" s="1"/>
  <c r="AE1455" i="2" s="1"/>
  <c r="Y1478" i="2"/>
  <c r="M1478" i="2"/>
  <c r="AI1478" i="2"/>
  <c r="Y1305" i="2"/>
  <c r="M1305" i="2"/>
  <c r="M1431" i="2"/>
  <c r="M1491" i="2"/>
  <c r="AI1497" i="2"/>
  <c r="Y1497" i="2"/>
  <c r="Y1489" i="2"/>
  <c r="AI1464" i="2"/>
  <c r="AI1450" i="2"/>
  <c r="Y1450" i="2"/>
  <c r="AI1424" i="2"/>
  <c r="AI1421" i="2"/>
  <c r="Y1421" i="2"/>
  <c r="Y1417" i="2"/>
  <c r="AI1417" i="2"/>
  <c r="M1417" i="2"/>
  <c r="U1498" i="2"/>
  <c r="V1498" i="2"/>
  <c r="W1498" i="2"/>
  <c r="X1498" i="2"/>
  <c r="T1498" i="2" s="1"/>
  <c r="AE1498" i="2" s="1"/>
  <c r="Y1439" i="2"/>
  <c r="AI1439" i="2"/>
  <c r="M1450" i="2"/>
  <c r="M1469" i="2"/>
  <c r="AI1503" i="2"/>
  <c r="M1503" i="2"/>
  <c r="Y1503" i="2"/>
  <c r="X1492" i="2"/>
  <c r="T1492" i="2" s="1"/>
  <c r="AE1492" i="2" s="1"/>
  <c r="S1492" i="2"/>
  <c r="V1492" i="2"/>
  <c r="W1492" i="2"/>
  <c r="Y1443" i="2"/>
  <c r="AI1443" i="2"/>
  <c r="X1372" i="2"/>
  <c r="T1372" i="2" s="1"/>
  <c r="AE1372" i="2" s="1"/>
  <c r="V1372" i="2"/>
  <c r="W1372" i="2"/>
  <c r="S1372" i="2"/>
  <c r="U1372" i="2"/>
  <c r="AL1367" i="2"/>
  <c r="AI1361" i="2"/>
  <c r="Y1361" i="2"/>
  <c r="M1496" i="2"/>
  <c r="W1484" i="2"/>
  <c r="Y1337" i="2"/>
  <c r="W1330" i="2"/>
  <c r="AI1238" i="2"/>
  <c r="Y1238" i="2"/>
  <c r="V1484" i="2"/>
  <c r="Y1364" i="2"/>
  <c r="AI1296" i="2"/>
  <c r="Y1296" i="2"/>
  <c r="S1234" i="2"/>
  <c r="U1234" i="2"/>
  <c r="V1234" i="2"/>
  <c r="X1229" i="2"/>
  <c r="T1229" i="2" s="1"/>
  <c r="AE1229" i="2" s="1"/>
  <c r="S1229" i="2"/>
  <c r="U1229" i="2"/>
  <c r="V1229" i="2"/>
  <c r="W1229" i="2"/>
  <c r="Y1225" i="2"/>
  <c r="AI1225" i="2"/>
  <c r="AI1215" i="2"/>
  <c r="Y1196" i="2"/>
  <c r="AI1192" i="2"/>
  <c r="AI1157" i="2"/>
  <c r="AI1138" i="2"/>
  <c r="Y1138" i="2"/>
  <c r="AI1441" i="2"/>
  <c r="Y1441" i="2"/>
  <c r="V1369" i="2"/>
  <c r="J1369" i="2" s="1"/>
  <c r="W1369" i="2"/>
  <c r="U1369" i="2"/>
  <c r="AI1351" i="2"/>
  <c r="Y1351" i="2"/>
  <c r="S1330" i="2"/>
  <c r="U1330" i="2"/>
  <c r="X1330" i="2"/>
  <c r="T1330" i="2" s="1"/>
  <c r="AE1330" i="2" s="1"/>
  <c r="V1255" i="2"/>
  <c r="W1255" i="2"/>
  <c r="S1255" i="2"/>
  <c r="U1255" i="2"/>
  <c r="X1255" i="2"/>
  <c r="T1255" i="2" s="1"/>
  <c r="AE1255" i="2" s="1"/>
  <c r="V1253" i="2"/>
  <c r="S1253" i="2"/>
  <c r="U1253" i="2"/>
  <c r="W1253" i="2"/>
  <c r="X1253" i="2"/>
  <c r="T1253" i="2" s="1"/>
  <c r="AE1253" i="2" s="1"/>
  <c r="AL1459" i="2"/>
  <c r="AI1456" i="2"/>
  <c r="AL1378" i="2"/>
  <c r="AI1378" i="2" s="1"/>
  <c r="X1369" i="2"/>
  <c r="T1369" i="2" s="1"/>
  <c r="AE1369" i="2" s="1"/>
  <c r="U1327" i="2"/>
  <c r="V1327" i="2"/>
  <c r="X1327" i="2"/>
  <c r="T1327" i="2" s="1"/>
  <c r="AE1327" i="2" s="1"/>
  <c r="AI1320" i="2"/>
  <c r="Y1309" i="2"/>
  <c r="AI1309" i="2"/>
  <c r="AI1259" i="2"/>
  <c r="Y1259" i="2"/>
  <c r="Y1257" i="2"/>
  <c r="Y1184" i="2"/>
  <c r="O525" i="2"/>
  <c r="N525" i="2" s="1"/>
  <c r="O1033" i="2"/>
  <c r="N1033" i="2" s="1"/>
  <c r="M1451" i="2"/>
  <c r="M1463" i="2"/>
  <c r="S1484" i="2"/>
  <c r="AL1458" i="2"/>
  <c r="AI1458" i="2" s="1"/>
  <c r="Y1402" i="2"/>
  <c r="V1400" i="2"/>
  <c r="J1400" i="2" s="1"/>
  <c r="S1369" i="2"/>
  <c r="AL1350" i="2"/>
  <c r="AI1350" i="2" s="1"/>
  <c r="Y1317" i="2"/>
  <c r="AI1317" i="2"/>
  <c r="AI1306" i="2"/>
  <c r="Y1306" i="2"/>
  <c r="AI1245" i="2"/>
  <c r="AL1237" i="2"/>
  <c r="M1408" i="2"/>
  <c r="Y1429" i="2"/>
  <c r="Y1423" i="2"/>
  <c r="Y1415" i="2"/>
  <c r="S1375" i="2"/>
  <c r="V1375" i="2"/>
  <c r="U1375" i="2"/>
  <c r="X1370" i="2"/>
  <c r="T1370" i="2" s="1"/>
  <c r="AE1370" i="2" s="1"/>
  <c r="Y1345" i="2"/>
  <c r="U1328" i="2"/>
  <c r="S1328" i="2"/>
  <c r="X1328" i="2"/>
  <c r="T1328" i="2" s="1"/>
  <c r="AE1328" i="2" s="1"/>
  <c r="S1300" i="2"/>
  <c r="U1300" i="2"/>
  <c r="W1300" i="2"/>
  <c r="AI1172" i="2"/>
  <c r="Y1172" i="2"/>
  <c r="O1167" i="2"/>
  <c r="N1167" i="2" s="1"/>
  <c r="AI1500" i="2"/>
  <c r="Y1365" i="2"/>
  <c r="Y1334" i="2"/>
  <c r="AI1334" i="2"/>
  <c r="W1328" i="2"/>
  <c r="Y1297" i="2"/>
  <c r="AI1297" i="2"/>
  <c r="AI1242" i="2"/>
  <c r="Y1242" i="2"/>
  <c r="AI1240" i="2"/>
  <c r="Y1240" i="2"/>
  <c r="Y1222" i="2"/>
  <c r="U1202" i="2"/>
  <c r="V1202" i="2"/>
  <c r="X1202" i="2"/>
  <c r="T1202" i="2" s="1"/>
  <c r="AE1202" i="2" s="1"/>
  <c r="S1202" i="2"/>
  <c r="Y1312" i="2"/>
  <c r="AI1312" i="2"/>
  <c r="Y1289" i="2"/>
  <c r="AI1289" i="2"/>
  <c r="U1273" i="2"/>
  <c r="S1273" i="2"/>
  <c r="V1273" i="2"/>
  <c r="W1273" i="2"/>
  <c r="X1273" i="2"/>
  <c r="T1273" i="2" s="1"/>
  <c r="AE1273" i="2" s="1"/>
  <c r="Y1247" i="2"/>
  <c r="S1370" i="2"/>
  <c r="U1370" i="2"/>
  <c r="S1315" i="2"/>
  <c r="U1315" i="2"/>
  <c r="V1315" i="2"/>
  <c r="J1315" i="2" s="1"/>
  <c r="Y1292" i="2"/>
  <c r="AI1292" i="2"/>
  <c r="Y1268" i="2"/>
  <c r="AI1268" i="2"/>
  <c r="S1209" i="2"/>
  <c r="U1209" i="2"/>
  <c r="V1209" i="2"/>
  <c r="W1137" i="2"/>
  <c r="X1137" i="2"/>
  <c r="T1137" i="2" s="1"/>
  <c r="AE1137" i="2" s="1"/>
  <c r="S1137" i="2"/>
  <c r="U1137" i="2"/>
  <c r="V1137" i="2"/>
  <c r="AI1376" i="2"/>
  <c r="AL1340" i="2"/>
  <c r="AI1340" i="2" s="1"/>
  <c r="AI1331" i="2"/>
  <c r="Y1331" i="2"/>
  <c r="X1315" i="2"/>
  <c r="T1315" i="2" s="1"/>
  <c r="AE1315" i="2" s="1"/>
  <c r="AL1285" i="2"/>
  <c r="AI1285" i="2" s="1"/>
  <c r="AI1281" i="2"/>
  <c r="Y1281" i="2"/>
  <c r="V1235" i="2"/>
  <c r="W1235" i="2"/>
  <c r="U1235" i="2"/>
  <c r="X1235" i="2"/>
  <c r="T1235" i="2" s="1"/>
  <c r="AE1235" i="2" s="1"/>
  <c r="X1209" i="2"/>
  <c r="T1209" i="2" s="1"/>
  <c r="AE1209" i="2" s="1"/>
  <c r="AI1399" i="2"/>
  <c r="X1397" i="2"/>
  <c r="T1397" i="2" s="1"/>
  <c r="AE1397" i="2" s="1"/>
  <c r="S1397" i="2"/>
  <c r="V1397" i="2"/>
  <c r="S1390" i="2"/>
  <c r="U1390" i="2"/>
  <c r="W1315" i="2"/>
  <c r="S1310" i="2"/>
  <c r="U1310" i="2"/>
  <c r="AF1310" i="2" s="1"/>
  <c r="AH1310" i="2" s="1"/>
  <c r="V1310" i="2"/>
  <c r="W1310" i="2"/>
  <c r="S1254" i="2"/>
  <c r="U1254" i="2"/>
  <c r="V1254" i="2"/>
  <c r="X1254" i="2"/>
  <c r="T1254" i="2" s="1"/>
  <c r="AE1254" i="2" s="1"/>
  <c r="S1235" i="2"/>
  <c r="W1209" i="2"/>
  <c r="AI1195" i="2"/>
  <c r="Y1195" i="2"/>
  <c r="U1343" i="2"/>
  <c r="V1343" i="2"/>
  <c r="J1343" i="2" s="1"/>
  <c r="Y1284" i="2"/>
  <c r="AI1284" i="2"/>
  <c r="O1183" i="2"/>
  <c r="N1183" i="2" s="1"/>
  <c r="AI1416" i="2"/>
  <c r="U1397" i="2"/>
  <c r="X1343" i="2"/>
  <c r="T1343" i="2" s="1"/>
  <c r="AE1343" i="2" s="1"/>
  <c r="V1339" i="2"/>
  <c r="W1339" i="2"/>
  <c r="X1339" i="2"/>
  <c r="T1339" i="2" s="1"/>
  <c r="AE1339" i="2" s="1"/>
  <c r="S1339" i="2"/>
  <c r="AI1301" i="2"/>
  <c r="Y1301" i="2"/>
  <c r="S1295" i="2"/>
  <c r="U1295" i="2"/>
  <c r="AF1295" i="2" s="1"/>
  <c r="AG1295" i="2" s="1"/>
  <c r="P1295" i="2" s="1"/>
  <c r="V1295" i="2"/>
  <c r="W1295" i="2"/>
  <c r="AI1276" i="2"/>
  <c r="Y1276" i="2"/>
  <c r="V1245" i="2"/>
  <c r="J1245" i="2" s="1"/>
  <c r="W1245" i="2"/>
  <c r="S1245" i="2"/>
  <c r="U1245" i="2"/>
  <c r="AF1245" i="2" s="1"/>
  <c r="AG1245" i="2" s="1"/>
  <c r="P1245" i="2" s="1"/>
  <c r="AI1214" i="2"/>
  <c r="AI1371" i="2"/>
  <c r="Y1371" i="2"/>
  <c r="W1343" i="2"/>
  <c r="AI1330" i="2"/>
  <c r="U1308" i="2"/>
  <c r="V1308" i="2"/>
  <c r="Y1226" i="2"/>
  <c r="U1171" i="2"/>
  <c r="V1171" i="2"/>
  <c r="J1171" i="2" s="1"/>
  <c r="W1171" i="2"/>
  <c r="O1125" i="2"/>
  <c r="N1125" i="2" s="1"/>
  <c r="O1264" i="2"/>
  <c r="N1264" i="2" s="1"/>
  <c r="AL1465" i="2"/>
  <c r="AI1465" i="2" s="1"/>
  <c r="W1460" i="2"/>
  <c r="AL1451" i="2"/>
  <c r="AI1451" i="2" s="1"/>
  <c r="W1445" i="2"/>
  <c r="AL1427" i="2"/>
  <c r="AI1427" i="2" s="1"/>
  <c r="X1398" i="2"/>
  <c r="T1398" i="2" s="1"/>
  <c r="AE1398" i="2" s="1"/>
  <c r="AI1397" i="2"/>
  <c r="X1367" i="2"/>
  <c r="T1367" i="2" s="1"/>
  <c r="AE1367" i="2" s="1"/>
  <c r="U1367" i="2"/>
  <c r="V1367" i="2"/>
  <c r="S1343" i="2"/>
  <c r="X1308" i="2"/>
  <c r="T1308" i="2" s="1"/>
  <c r="AE1308" i="2" s="1"/>
  <c r="Y1260" i="2"/>
  <c r="AI1260" i="2"/>
  <c r="U1252" i="2"/>
  <c r="X1252" i="2"/>
  <c r="T1252" i="2" s="1"/>
  <c r="AE1252" i="2" s="1"/>
  <c r="S1252" i="2"/>
  <c r="V1252" i="2"/>
  <c r="J1252" i="2" s="1"/>
  <c r="W1252" i="2"/>
  <c r="Y1181" i="2"/>
  <c r="AI1181" i="2"/>
  <c r="AI1153" i="2"/>
  <c r="Y1153" i="2"/>
  <c r="M1368" i="2"/>
  <c r="W1486" i="2"/>
  <c r="U1460" i="2"/>
  <c r="W1458" i="2"/>
  <c r="U1445" i="2"/>
  <c r="U1398" i="2"/>
  <c r="AL1383" i="2"/>
  <c r="AI1383" i="2" s="1"/>
  <c r="S1308" i="2"/>
  <c r="V1299" i="2"/>
  <c r="W1299" i="2"/>
  <c r="X1299" i="2"/>
  <c r="T1299" i="2" s="1"/>
  <c r="AE1299" i="2" s="1"/>
  <c r="AF1299" i="2" s="1"/>
  <c r="S1299" i="2"/>
  <c r="Y1274" i="2"/>
  <c r="AI1274" i="2"/>
  <c r="S1194" i="2"/>
  <c r="U1194" i="2"/>
  <c r="W1194" i="2"/>
  <c r="X1194" i="2"/>
  <c r="T1194" i="2" s="1"/>
  <c r="AE1194" i="2" s="1"/>
  <c r="Y1173" i="2"/>
  <c r="AI1173" i="2"/>
  <c r="V1149" i="2"/>
  <c r="X1149" i="2"/>
  <c r="T1149" i="2" s="1"/>
  <c r="AE1149" i="2" s="1"/>
  <c r="S1149" i="2"/>
  <c r="U1149" i="2"/>
  <c r="W1149" i="2"/>
  <c r="U1145" i="2"/>
  <c r="V1145" i="2"/>
  <c r="W1145" i="2"/>
  <c r="X1145" i="2"/>
  <c r="T1145" i="2" s="1"/>
  <c r="AE1145" i="2" s="1"/>
  <c r="Y1124" i="2"/>
  <c r="AI1124" i="2"/>
  <c r="W1122" i="2"/>
  <c r="X1122" i="2"/>
  <c r="T1122" i="2" s="1"/>
  <c r="AE1122" i="2" s="1"/>
  <c r="S1122" i="2"/>
  <c r="V1122" i="2"/>
  <c r="U1122" i="2"/>
  <c r="X1393" i="2"/>
  <c r="T1393" i="2" s="1"/>
  <c r="AE1393" i="2" s="1"/>
  <c r="V1393" i="2"/>
  <c r="J1393" i="2" s="1"/>
  <c r="W1393" i="2"/>
  <c r="AI1336" i="2"/>
  <c r="Y1336" i="2"/>
  <c r="Y1267" i="2"/>
  <c r="AI1223" i="2"/>
  <c r="Y1223" i="2"/>
  <c r="W1214" i="2"/>
  <c r="X1214" i="2"/>
  <c r="T1214" i="2" s="1"/>
  <c r="AE1214" i="2" s="1"/>
  <c r="S1214" i="2"/>
  <c r="U1214" i="2"/>
  <c r="V1214" i="2"/>
  <c r="U1486" i="2"/>
  <c r="AI1461" i="2"/>
  <c r="AI1460" i="2"/>
  <c r="U1458" i="2"/>
  <c r="AI1406" i="2"/>
  <c r="Y1406" i="2"/>
  <c r="U1393" i="2"/>
  <c r="AI1370" i="2"/>
  <c r="AI1367" i="2"/>
  <c r="AL1365" i="2"/>
  <c r="AI1365" i="2" s="1"/>
  <c r="U1323" i="2"/>
  <c r="W1323" i="2"/>
  <c r="X1323" i="2"/>
  <c r="T1323" i="2" s="1"/>
  <c r="AE1323" i="2" s="1"/>
  <c r="AI1294" i="2"/>
  <c r="AI1212" i="2"/>
  <c r="Y1212" i="2"/>
  <c r="AI1194" i="2"/>
  <c r="AI1459" i="2"/>
  <c r="S1393" i="2"/>
  <c r="AL1390" i="2"/>
  <c r="AI1390" i="2" s="1"/>
  <c r="Y1340" i="2"/>
  <c r="AI1326" i="2"/>
  <c r="Y1326" i="2"/>
  <c r="V1323" i="2"/>
  <c r="AI1316" i="2"/>
  <c r="Y1316" i="2"/>
  <c r="AI1311" i="2"/>
  <c r="Y1311" i="2"/>
  <c r="U1302" i="2"/>
  <c r="V1302" i="2"/>
  <c r="X1302" i="2"/>
  <c r="T1302" i="2" s="1"/>
  <c r="AE1302" i="2" s="1"/>
  <c r="W1302" i="2"/>
  <c r="S1302" i="2"/>
  <c r="AI1265" i="2"/>
  <c r="Y1265" i="2"/>
  <c r="AI1161" i="2"/>
  <c r="Y1161" i="2"/>
  <c r="AI1155" i="2"/>
  <c r="Y1155" i="2"/>
  <c r="S1285" i="2"/>
  <c r="U1285" i="2"/>
  <c r="AF1285" i="2" s="1"/>
  <c r="AH1285" i="2" s="1"/>
  <c r="Y1258" i="2"/>
  <c r="AI1258" i="2"/>
  <c r="AI1252" i="2"/>
  <c r="V1249" i="2"/>
  <c r="Y1241" i="2"/>
  <c r="Y1187" i="2"/>
  <c r="AI1187" i="2"/>
  <c r="V1359" i="2"/>
  <c r="J1359" i="2" s="1"/>
  <c r="W1359" i="2"/>
  <c r="X1359" i="2"/>
  <c r="T1359" i="2" s="1"/>
  <c r="AE1359" i="2" s="1"/>
  <c r="AI1275" i="2"/>
  <c r="AI1232" i="2"/>
  <c r="AI1220" i="2"/>
  <c r="W1115" i="2"/>
  <c r="V1115" i="2"/>
  <c r="X1115" i="2"/>
  <c r="T1115" i="2" s="1"/>
  <c r="AE1115" i="2" s="1"/>
  <c r="S1115" i="2"/>
  <c r="U1115" i="2"/>
  <c r="Y1078" i="2"/>
  <c r="AI1078" i="2"/>
  <c r="AI1019" i="2"/>
  <c r="Y1019" i="2"/>
  <c r="V1279" i="2"/>
  <c r="J1279" i="2" s="1"/>
  <c r="W1279" i="2"/>
  <c r="X1279" i="2"/>
  <c r="T1279" i="2" s="1"/>
  <c r="AE1279" i="2" s="1"/>
  <c r="U1272" i="2"/>
  <c r="V1272" i="2"/>
  <c r="J1272" i="2" s="1"/>
  <c r="X1272" i="2"/>
  <c r="T1272" i="2" s="1"/>
  <c r="AE1272" i="2" s="1"/>
  <c r="AI1271" i="2"/>
  <c r="Y1271" i="2"/>
  <c r="V1266" i="2"/>
  <c r="W1266" i="2"/>
  <c r="AL1251" i="2"/>
  <c r="AI1251" i="2" s="1"/>
  <c r="AI1202" i="2"/>
  <c r="AI1121" i="2"/>
  <c r="Y1121" i="2"/>
  <c r="S1102" i="2"/>
  <c r="U1102" i="2"/>
  <c r="W1102" i="2"/>
  <c r="X1102" i="2"/>
  <c r="T1102" i="2" s="1"/>
  <c r="AE1102" i="2" s="1"/>
  <c r="V1102" i="2"/>
  <c r="AI1239" i="2"/>
  <c r="Y1239" i="2"/>
  <c r="AI1237" i="2"/>
  <c r="Y1237" i="2"/>
  <c r="S1175" i="2"/>
  <c r="V1175" i="2"/>
  <c r="J1175" i="2" s="1"/>
  <c r="X1175" i="2"/>
  <c r="T1175" i="2" s="1"/>
  <c r="AE1175" i="2" s="1"/>
  <c r="W1175" i="2"/>
  <c r="Y1168" i="2"/>
  <c r="AI1168" i="2"/>
  <c r="Y1147" i="2"/>
  <c r="AI1147" i="2"/>
  <c r="Y1080" i="2"/>
  <c r="AI1080" i="2"/>
  <c r="U1360" i="2"/>
  <c r="AI1356" i="2"/>
  <c r="Y1356" i="2"/>
  <c r="U1322" i="2"/>
  <c r="V1322" i="2"/>
  <c r="J1322" i="2" s="1"/>
  <c r="X1322" i="2"/>
  <c r="T1322" i="2" s="1"/>
  <c r="AE1322" i="2" s="1"/>
  <c r="AL1300" i="2"/>
  <c r="AI1300" i="2" s="1"/>
  <c r="X1288" i="2"/>
  <c r="T1288" i="2" s="1"/>
  <c r="AE1288" i="2" s="1"/>
  <c r="U1287" i="2"/>
  <c r="V1287" i="2"/>
  <c r="X1287" i="2"/>
  <c r="T1287" i="2" s="1"/>
  <c r="AE1287" i="2" s="1"/>
  <c r="AI1286" i="2"/>
  <c r="Y1286" i="2"/>
  <c r="V1190" i="2"/>
  <c r="W1190" i="2"/>
  <c r="X1190" i="2"/>
  <c r="T1190" i="2" s="1"/>
  <c r="AE1190" i="2" s="1"/>
  <c r="Y1154" i="2"/>
  <c r="AI1154" i="2"/>
  <c r="AL1148" i="2"/>
  <c r="AI1148" i="2" s="1"/>
  <c r="W1132" i="2"/>
  <c r="X1132" i="2"/>
  <c r="T1132" i="2" s="1"/>
  <c r="AE1132" i="2" s="1"/>
  <c r="S1132" i="2"/>
  <c r="U1132" i="2"/>
  <c r="AI892" i="2"/>
  <c r="Y892" i="2"/>
  <c r="AL1395" i="2"/>
  <c r="AI1395" i="2" s="1"/>
  <c r="AL1375" i="2"/>
  <c r="AI1375" i="2" s="1"/>
  <c r="AI1341" i="2"/>
  <c r="Y1341" i="2"/>
  <c r="AI1321" i="2"/>
  <c r="Y1321" i="2"/>
  <c r="V1304" i="2"/>
  <c r="J1304" i="2" s="1"/>
  <c r="W1304" i="2"/>
  <c r="X1304" i="2"/>
  <c r="T1304" i="2" s="1"/>
  <c r="AE1304" i="2" s="1"/>
  <c r="W1288" i="2"/>
  <c r="S1280" i="2"/>
  <c r="U1280" i="2"/>
  <c r="AL1270" i="2"/>
  <c r="AI1270" i="2" s="1"/>
  <c r="AI1262" i="2"/>
  <c r="Y1262" i="2"/>
  <c r="S1256" i="2"/>
  <c r="U1256" i="2"/>
  <c r="AF1256" i="2" s="1"/>
  <c r="AG1256" i="2" s="1"/>
  <c r="P1256" i="2" s="1"/>
  <c r="V1256" i="2"/>
  <c r="J1256" i="2" s="1"/>
  <c r="W1256" i="2"/>
  <c r="AL1201" i="2"/>
  <c r="AI1201" i="2" s="1"/>
  <c r="V1200" i="2"/>
  <c r="W1200" i="2"/>
  <c r="X1200" i="2"/>
  <c r="T1200" i="2" s="1"/>
  <c r="AE1200" i="2" s="1"/>
  <c r="AF1200" i="2" s="1"/>
  <c r="AL1184" i="2"/>
  <c r="AI1184" i="2" s="1"/>
  <c r="U1130" i="2"/>
  <c r="S1130" i="2"/>
  <c r="V1130" i="2"/>
  <c r="J1130" i="2" s="1"/>
  <c r="X1130" i="2"/>
  <c r="T1130" i="2" s="1"/>
  <c r="AE1130" i="2" s="1"/>
  <c r="X1128" i="2"/>
  <c r="T1128" i="2" s="1"/>
  <c r="AE1128" i="2" s="1"/>
  <c r="S1056" i="2"/>
  <c r="V1056" i="2"/>
  <c r="U1056" i="2"/>
  <c r="W1056" i="2"/>
  <c r="X1056" i="2"/>
  <c r="T1056" i="2" s="1"/>
  <c r="AE1056" i="2" s="1"/>
  <c r="Y928" i="2"/>
  <c r="Y912" i="2"/>
  <c r="AI912" i="2"/>
  <c r="V1324" i="2"/>
  <c r="W1324" i="2"/>
  <c r="X1324" i="2"/>
  <c r="T1324" i="2" s="1"/>
  <c r="AE1324" i="2" s="1"/>
  <c r="AI1182" i="2"/>
  <c r="AI1171" i="2"/>
  <c r="Y1139" i="2"/>
  <c r="AI1139" i="2"/>
  <c r="W1120" i="2"/>
  <c r="V1120" i="2"/>
  <c r="J1120" i="2" s="1"/>
  <c r="S1120" i="2"/>
  <c r="X1120" i="2"/>
  <c r="T1120" i="2" s="1"/>
  <c r="AE1120" i="2" s="1"/>
  <c r="AF1120" i="2" s="1"/>
  <c r="AI1039" i="2"/>
  <c r="Y1039" i="2"/>
  <c r="S1275" i="2"/>
  <c r="U1275" i="2"/>
  <c r="AL1266" i="2"/>
  <c r="AI1266" i="2" s="1"/>
  <c r="S1264" i="2"/>
  <c r="W1264" i="2"/>
  <c r="Y1186" i="2"/>
  <c r="AI1186" i="2"/>
  <c r="X1179" i="2"/>
  <c r="T1179" i="2" s="1"/>
  <c r="AE1179" i="2" s="1"/>
  <c r="S1179" i="2"/>
  <c r="U1148" i="2"/>
  <c r="V1148" i="2"/>
  <c r="J1148" i="2" s="1"/>
  <c r="X1148" i="2"/>
  <c r="T1148" i="2" s="1"/>
  <c r="AE1148" i="2" s="1"/>
  <c r="AI1142" i="2"/>
  <c r="AI1112" i="2"/>
  <c r="Y1112" i="2"/>
  <c r="AI1346" i="2"/>
  <c r="Y1346" i="2"/>
  <c r="AL1295" i="2"/>
  <c r="AI1295" i="2" s="1"/>
  <c r="S1290" i="2"/>
  <c r="U1290" i="2"/>
  <c r="AL1280" i="2"/>
  <c r="AI1280" i="2" s="1"/>
  <c r="AI1272" i="2"/>
  <c r="Y1206" i="2"/>
  <c r="AL1405" i="2"/>
  <c r="AI1405" i="2" s="1"/>
  <c r="AL1385" i="2"/>
  <c r="AI1385" i="2" s="1"/>
  <c r="W1338" i="2"/>
  <c r="AI1322" i="2"/>
  <c r="AL1305" i="2"/>
  <c r="AI1305" i="2" s="1"/>
  <c r="AI1287" i="2"/>
  <c r="S1261" i="2"/>
  <c r="U1261" i="2"/>
  <c r="V1261" i="2"/>
  <c r="AI1244" i="2"/>
  <c r="Y1244" i="2"/>
  <c r="AI1227" i="2"/>
  <c r="Y1227" i="2"/>
  <c r="AL1211" i="2"/>
  <c r="AI1211" i="2" s="1"/>
  <c r="U1204" i="2"/>
  <c r="V1204" i="2"/>
  <c r="J1204" i="2" s="1"/>
  <c r="W1204" i="2"/>
  <c r="X1204" i="2"/>
  <c r="T1204" i="2" s="1"/>
  <c r="AE1204" i="2" s="1"/>
  <c r="AI1197" i="2"/>
  <c r="Y1197" i="2"/>
  <c r="AI1190" i="2"/>
  <c r="AL1175" i="2"/>
  <c r="AI1175" i="2" s="1"/>
  <c r="Y1096" i="2"/>
  <c r="AI1096" i="2"/>
  <c r="AL1315" i="2"/>
  <c r="AI1315" i="2" s="1"/>
  <c r="S1270" i="2"/>
  <c r="U1270" i="2"/>
  <c r="S1249" i="2"/>
  <c r="W1249" i="2"/>
  <c r="AL1247" i="2"/>
  <c r="AI1247" i="2" s="1"/>
  <c r="S1182" i="2"/>
  <c r="U1182" i="2"/>
  <c r="V1182" i="2"/>
  <c r="X1142" i="2"/>
  <c r="T1142" i="2" s="1"/>
  <c r="AE1142" i="2" s="1"/>
  <c r="S1142" i="2"/>
  <c r="U1142" i="2"/>
  <c r="V1142" i="2"/>
  <c r="S1111" i="2"/>
  <c r="U1111" i="2"/>
  <c r="V1111" i="2"/>
  <c r="J1111" i="2" s="1"/>
  <c r="W1111" i="2"/>
  <c r="X1111" i="2"/>
  <c r="T1111" i="2" s="1"/>
  <c r="AE1111" i="2" s="1"/>
  <c r="AI1324" i="2"/>
  <c r="AI1291" i="2"/>
  <c r="Y1291" i="2"/>
  <c r="V1285" i="2"/>
  <c r="J1285" i="2" s="1"/>
  <c r="X1266" i="2"/>
  <c r="T1266" i="2" s="1"/>
  <c r="AE1266" i="2" s="1"/>
  <c r="AL1263" i="2"/>
  <c r="AI1263" i="2" s="1"/>
  <c r="AI1261" i="2"/>
  <c r="X1249" i="2"/>
  <c r="T1249" i="2" s="1"/>
  <c r="AE1249" i="2" s="1"/>
  <c r="AF1249" i="2" s="1"/>
  <c r="S1216" i="2"/>
  <c r="V1216" i="2"/>
  <c r="AI1204" i="2"/>
  <c r="V1193" i="2"/>
  <c r="U1193" i="2"/>
  <c r="W1193" i="2"/>
  <c r="W1180" i="2"/>
  <c r="X1180" i="2"/>
  <c r="T1180" i="2" s="1"/>
  <c r="AE1180" i="2" s="1"/>
  <c r="S1180" i="2"/>
  <c r="U1180" i="2"/>
  <c r="V1180" i="2"/>
  <c r="U1170" i="2"/>
  <c r="V1170" i="2"/>
  <c r="W1170" i="2"/>
  <c r="X1170" i="2"/>
  <c r="T1170" i="2" s="1"/>
  <c r="AE1170" i="2" s="1"/>
  <c r="S1170" i="2"/>
  <c r="U1098" i="2"/>
  <c r="V1098" i="2"/>
  <c r="W1098" i="2"/>
  <c r="X1098" i="2"/>
  <c r="T1098" i="2" s="1"/>
  <c r="AE1098" i="2" s="1"/>
  <c r="S1098" i="2"/>
  <c r="Y1049" i="2"/>
  <c r="AI1049" i="2"/>
  <c r="AL1108" i="2"/>
  <c r="AI1108" i="2" s="1"/>
  <c r="S1092" i="2"/>
  <c r="U1092" i="2"/>
  <c r="X1092" i="2"/>
  <c r="T1092" i="2" s="1"/>
  <c r="AE1092" i="2" s="1"/>
  <c r="AI1089" i="2"/>
  <c r="Y1089" i="2"/>
  <c r="AI1076" i="2"/>
  <c r="Y1076" i="2"/>
  <c r="S1041" i="2"/>
  <c r="V1041" i="2"/>
  <c r="J1041" i="2" s="1"/>
  <c r="U1041" i="2"/>
  <c r="W1041" i="2"/>
  <c r="X1041" i="2"/>
  <c r="T1041" i="2" s="1"/>
  <c r="AE1041" i="2" s="1"/>
  <c r="AI1034" i="2"/>
  <c r="AL1221" i="2"/>
  <c r="AI1221" i="2" s="1"/>
  <c r="X1211" i="2"/>
  <c r="T1211" i="2" s="1"/>
  <c r="AE1211" i="2" s="1"/>
  <c r="AI1207" i="2"/>
  <c r="AI1169" i="2"/>
  <c r="Y1169" i="2"/>
  <c r="U1160" i="2"/>
  <c r="AF1160" i="2" s="1"/>
  <c r="AG1160" i="2" s="1"/>
  <c r="P1160" i="2" s="1"/>
  <c r="V1092" i="2"/>
  <c r="J1092" i="2" s="1"/>
  <c r="Y1087" i="2"/>
  <c r="X1072" i="2"/>
  <c r="T1072" i="2" s="1"/>
  <c r="AE1072" i="2" s="1"/>
  <c r="S1072" i="2"/>
  <c r="U1072" i="2"/>
  <c r="V1072" i="2"/>
  <c r="AI1070" i="2"/>
  <c r="Y1070" i="2"/>
  <c r="AL1256" i="2"/>
  <c r="AI1256" i="2" s="1"/>
  <c r="V1236" i="2"/>
  <c r="W1211" i="2"/>
  <c r="S1160" i="2"/>
  <c r="AL1158" i="2"/>
  <c r="AI1158" i="2" s="1"/>
  <c r="V1125" i="2"/>
  <c r="AI1085" i="2"/>
  <c r="S1081" i="2"/>
  <c r="V1081" i="2"/>
  <c r="W1081" i="2"/>
  <c r="X1081" i="2"/>
  <c r="T1081" i="2" s="1"/>
  <c r="AE1081" i="2" s="1"/>
  <c r="U1081" i="2"/>
  <c r="AI1009" i="2"/>
  <c r="AL1003" i="2"/>
  <c r="AI1003" i="2" s="1"/>
  <c r="Y980" i="2"/>
  <c r="AI980" i="2"/>
  <c r="Y1174" i="2"/>
  <c r="AI1174" i="2"/>
  <c r="AI1141" i="2"/>
  <c r="AI1132" i="2"/>
  <c r="Y1083" i="2"/>
  <c r="AI1083" i="2"/>
  <c r="Y1013" i="2"/>
  <c r="AI1013" i="2"/>
  <c r="AI930" i="2"/>
  <c r="Y930" i="2"/>
  <c r="Y1243" i="2"/>
  <c r="AL1226" i="2"/>
  <c r="AI1226" i="2" s="1"/>
  <c r="U1211" i="2"/>
  <c r="AI1180" i="2"/>
  <c r="AL1109" i="2"/>
  <c r="AI1109" i="2" s="1"/>
  <c r="Y1043" i="2"/>
  <c r="AI1043" i="2"/>
  <c r="AL1206" i="2"/>
  <c r="AI1206" i="2" s="1"/>
  <c r="S1133" i="2"/>
  <c r="U1133" i="2"/>
  <c r="AF1133" i="2" s="1"/>
  <c r="AH1133" i="2" s="1"/>
  <c r="V1133" i="2"/>
  <c r="Y1129" i="2"/>
  <c r="AI1129" i="2"/>
  <c r="W1100" i="2"/>
  <c r="X1100" i="2"/>
  <c r="T1100" i="2" s="1"/>
  <c r="AE1100" i="2" s="1"/>
  <c r="S1100" i="2"/>
  <c r="U1100" i="2"/>
  <c r="Y1059" i="2"/>
  <c r="AI1105" i="2"/>
  <c r="Y1105" i="2"/>
  <c r="W1077" i="2"/>
  <c r="W1055" i="2"/>
  <c r="X1055" i="2"/>
  <c r="T1055" i="2" s="1"/>
  <c r="AE1055" i="2" s="1"/>
  <c r="V1055" i="2"/>
  <c r="S1055" i="2"/>
  <c r="U1055" i="2"/>
  <c r="U1009" i="2"/>
  <c r="V1009" i="2"/>
  <c r="W1009" i="2"/>
  <c r="X1009" i="2"/>
  <c r="T1009" i="2" s="1"/>
  <c r="AE1009" i="2" s="1"/>
  <c r="S1009" i="2"/>
  <c r="AI993" i="2"/>
  <c r="Y993" i="2"/>
  <c r="X1057" i="2"/>
  <c r="T1057" i="2" s="1"/>
  <c r="AE1057" i="2" s="1"/>
  <c r="U1057" i="2"/>
  <c r="W1057" i="2"/>
  <c r="AI1055" i="2"/>
  <c r="W968" i="2"/>
  <c r="X968" i="2"/>
  <c r="T968" i="2" s="1"/>
  <c r="AE968" i="2" s="1"/>
  <c r="U968" i="2"/>
  <c r="V968" i="2"/>
  <c r="S968" i="2"/>
  <c r="W963" i="2"/>
  <c r="X963" i="2"/>
  <c r="T963" i="2" s="1"/>
  <c r="AE963" i="2" s="1"/>
  <c r="U963" i="2"/>
  <c r="V963" i="2"/>
  <c r="J963" i="2" s="1"/>
  <c r="S963" i="2"/>
  <c r="Y934" i="2"/>
  <c r="AI934" i="2"/>
  <c r="Y921" i="2"/>
  <c r="AI921" i="2"/>
  <c r="AI866" i="2"/>
  <c r="Y866" i="2"/>
  <c r="S982" i="2"/>
  <c r="V982" i="2"/>
  <c r="W982" i="2"/>
  <c r="X982" i="2"/>
  <c r="T982" i="2" s="1"/>
  <c r="AE982" i="2" s="1"/>
  <c r="Y905" i="2"/>
  <c r="AI905" i="2"/>
  <c r="U1217" i="2"/>
  <c r="V1217" i="2"/>
  <c r="J1217" i="2" s="1"/>
  <c r="X1217" i="2"/>
  <c r="T1217" i="2" s="1"/>
  <c r="AE1217" i="2" s="1"/>
  <c r="AI1114" i="2"/>
  <c r="Y1114" i="2"/>
  <c r="V1103" i="2"/>
  <c r="Y1069" i="2"/>
  <c r="AI1005" i="2"/>
  <c r="Y1005" i="2"/>
  <c r="S1101" i="2"/>
  <c r="V1101" i="2"/>
  <c r="U1101" i="2"/>
  <c r="X1101" i="2"/>
  <c r="T1101" i="2" s="1"/>
  <c r="AE1101" i="2" s="1"/>
  <c r="Y1088" i="2"/>
  <c r="AI1088" i="2"/>
  <c r="AI1086" i="2"/>
  <c r="Y1086" i="2"/>
  <c r="S1077" i="2"/>
  <c r="X1077" i="2"/>
  <c r="T1077" i="2" s="1"/>
  <c r="AE1077" i="2" s="1"/>
  <c r="W1040" i="2"/>
  <c r="X1040" i="2"/>
  <c r="T1040" i="2" s="1"/>
  <c r="AE1040" i="2" s="1"/>
  <c r="V1040" i="2"/>
  <c r="S1040" i="2"/>
  <c r="U1040" i="2"/>
  <c r="V999" i="2"/>
  <c r="W999" i="2"/>
  <c r="S999" i="2"/>
  <c r="U999" i="2"/>
  <c r="X999" i="2"/>
  <c r="T999" i="2" s="1"/>
  <c r="AE999" i="2" s="1"/>
  <c r="AI997" i="2"/>
  <c r="Y997" i="2"/>
  <c r="S986" i="2"/>
  <c r="U986" i="2"/>
  <c r="AF986" i="2" s="1"/>
  <c r="AG986" i="2" s="1"/>
  <c r="P986" i="2" s="1"/>
  <c r="W986" i="2"/>
  <c r="V986" i="2"/>
  <c r="J986" i="2" s="1"/>
  <c r="AI1137" i="2"/>
  <c r="AI1103" i="2"/>
  <c r="W1101" i="2"/>
  <c r="Y1073" i="2"/>
  <c r="AI1073" i="2"/>
  <c r="S1031" i="2"/>
  <c r="V1031" i="2"/>
  <c r="W1031" i="2"/>
  <c r="X1031" i="2"/>
  <c r="T1031" i="2" s="1"/>
  <c r="AE1031" i="2" s="1"/>
  <c r="S896" i="2"/>
  <c r="U896" i="2"/>
  <c r="X896" i="2"/>
  <c r="T896" i="2" s="1"/>
  <c r="AE896" i="2" s="1"/>
  <c r="V896" i="2"/>
  <c r="W896" i="2"/>
  <c r="S1143" i="2"/>
  <c r="U1143" i="2"/>
  <c r="V1143" i="2"/>
  <c r="Y1123" i="2"/>
  <c r="AI1123" i="2"/>
  <c r="S1109" i="2"/>
  <c r="X1109" i="2"/>
  <c r="T1109" i="2" s="1"/>
  <c r="AE1109" i="2" s="1"/>
  <c r="AI1106" i="2"/>
  <c r="Y1106" i="2"/>
  <c r="S1091" i="2"/>
  <c r="V1091" i="2"/>
  <c r="X1091" i="2"/>
  <c r="T1091" i="2" s="1"/>
  <c r="AE1091" i="2" s="1"/>
  <c r="U1091" i="2"/>
  <c r="W1091" i="2"/>
  <c r="U1084" i="2"/>
  <c r="V1084" i="2"/>
  <c r="J1084" i="2" s="1"/>
  <c r="W1084" i="2"/>
  <c r="X1084" i="2"/>
  <c r="T1084" i="2" s="1"/>
  <c r="AE1084" i="2" s="1"/>
  <c r="S1084" i="2"/>
  <c r="AI1042" i="2"/>
  <c r="Y1042" i="2"/>
  <c r="S1036" i="2"/>
  <c r="V1036" i="2"/>
  <c r="U1036" i="2"/>
  <c r="W1036" i="2"/>
  <c r="X1036" i="2"/>
  <c r="T1036" i="2" s="1"/>
  <c r="AE1036" i="2" s="1"/>
  <c r="U1031" i="2"/>
  <c r="Y1014" i="2"/>
  <c r="AI1014" i="2"/>
  <c r="AL1241" i="2"/>
  <c r="AI1241" i="2" s="1"/>
  <c r="U1219" i="2"/>
  <c r="AI1217" i="2"/>
  <c r="AL1196" i="2"/>
  <c r="AI1196" i="2" s="1"/>
  <c r="X1143" i="2"/>
  <c r="T1143" i="2" s="1"/>
  <c r="AE1143" i="2" s="1"/>
  <c r="AL1125" i="2"/>
  <c r="AI1125" i="2" s="1"/>
  <c r="W1109" i="2"/>
  <c r="S1051" i="2"/>
  <c r="V1051" i="2"/>
  <c r="U1051" i="2"/>
  <c r="W1051" i="2"/>
  <c r="X1051" i="2"/>
  <c r="T1051" i="2" s="1"/>
  <c r="AE1051" i="2" s="1"/>
  <c r="U1221" i="2"/>
  <c r="W1143" i="2"/>
  <c r="U1140" i="2"/>
  <c r="V1140" i="2"/>
  <c r="W1140" i="2"/>
  <c r="X1140" i="2"/>
  <c r="T1140" i="2" s="1"/>
  <c r="AE1140" i="2" s="1"/>
  <c r="S1131" i="2"/>
  <c r="U1131" i="2"/>
  <c r="Y1127" i="2"/>
  <c r="AI1127" i="2"/>
  <c r="AI1116" i="2"/>
  <c r="V1109" i="2"/>
  <c r="J1109" i="2" s="1"/>
  <c r="AL1066" i="2"/>
  <c r="AI1066" i="2" s="1"/>
  <c r="AI1029" i="2"/>
  <c r="Y1029" i="2"/>
  <c r="W1177" i="2"/>
  <c r="X1177" i="2"/>
  <c r="T1177" i="2" s="1"/>
  <c r="AE1177" i="2" s="1"/>
  <c r="S1167" i="2"/>
  <c r="AI1143" i="2"/>
  <c r="X1131" i="2"/>
  <c r="T1131" i="2" s="1"/>
  <c r="AE1131" i="2" s="1"/>
  <c r="U1109" i="2"/>
  <c r="Y1094" i="2"/>
  <c r="AI1094" i="2"/>
  <c r="U1135" i="2"/>
  <c r="AF1135" i="2" s="1"/>
  <c r="AH1135" i="2" s="1"/>
  <c r="S1135" i="2"/>
  <c r="V1135" i="2"/>
  <c r="W1135" i="2"/>
  <c r="W1131" i="2"/>
  <c r="U1118" i="2"/>
  <c r="V1118" i="2"/>
  <c r="J1118" i="2" s="1"/>
  <c r="W1118" i="2"/>
  <c r="X1118" i="2"/>
  <c r="T1118" i="2" s="1"/>
  <c r="AE1118" i="2" s="1"/>
  <c r="S1118" i="2"/>
  <c r="AI1054" i="2"/>
  <c r="Y1054" i="2"/>
  <c r="S1047" i="2"/>
  <c r="V1047" i="2"/>
  <c r="W1047" i="2"/>
  <c r="X1047" i="2"/>
  <c r="T1047" i="2" s="1"/>
  <c r="AE1047" i="2" s="1"/>
  <c r="AF1047" i="2" s="1"/>
  <c r="Y981" i="2"/>
  <c r="AI841" i="2"/>
  <c r="Y841" i="2"/>
  <c r="AI953" i="2"/>
  <c r="Y953" i="2"/>
  <c r="Y1141" i="2"/>
  <c r="AI1117" i="2"/>
  <c r="Y1117" i="2"/>
  <c r="AI1099" i="2"/>
  <c r="Y1024" i="2"/>
  <c r="AI1024" i="2"/>
  <c r="Y977" i="2"/>
  <c r="W1095" i="2"/>
  <c r="X1095" i="2"/>
  <c r="T1095" i="2" s="1"/>
  <c r="AE1095" i="2" s="1"/>
  <c r="U1095" i="2"/>
  <c r="S1061" i="2"/>
  <c r="V1061" i="2"/>
  <c r="U1061" i="2"/>
  <c r="AF1061" i="2" s="1"/>
  <c r="AH1061" i="2" s="1"/>
  <c r="W1061" i="2"/>
  <c r="AI1027" i="2"/>
  <c r="Y1027" i="2"/>
  <c r="AI1012" i="2"/>
  <c r="Y1012" i="2"/>
  <c r="Y994" i="2"/>
  <c r="AI994" i="2"/>
  <c r="Y1134" i="2"/>
  <c r="AI1134" i="2"/>
  <c r="AI1118" i="2"/>
  <c r="AI1111" i="2"/>
  <c r="Y1058" i="2"/>
  <c r="AI1058" i="2"/>
  <c r="S1032" i="2"/>
  <c r="U1032" i="2"/>
  <c r="V1032" i="2"/>
  <c r="W1032" i="2"/>
  <c r="Y868" i="2"/>
  <c r="AI868" i="2"/>
  <c r="AL1160" i="2"/>
  <c r="AI1160" i="2" s="1"/>
  <c r="X1032" i="2"/>
  <c r="T1032" i="2" s="1"/>
  <c r="AE1032" i="2" s="1"/>
  <c r="AL1026" i="2"/>
  <c r="AI1026" i="2" s="1"/>
  <c r="Y957" i="2"/>
  <c r="AI943" i="2"/>
  <c r="Y943" i="2"/>
  <c r="Y894" i="2"/>
  <c r="AI894" i="2"/>
  <c r="Y985" i="2"/>
  <c r="AI985" i="2"/>
  <c r="S774" i="2"/>
  <c r="U774" i="2"/>
  <c r="V774" i="2"/>
  <c r="J774" i="2" s="1"/>
  <c r="W774" i="2"/>
  <c r="X774" i="2"/>
  <c r="T774" i="2" s="1"/>
  <c r="AE774" i="2" s="1"/>
  <c r="AL1130" i="2"/>
  <c r="AI1130" i="2" s="1"/>
  <c r="AL1095" i="2"/>
  <c r="AI1095" i="2" s="1"/>
  <c r="AI1092" i="2"/>
  <c r="AI989" i="2"/>
  <c r="Y989" i="2"/>
  <c r="Y966" i="2"/>
  <c r="AL1170" i="2"/>
  <c r="AI1170" i="2" s="1"/>
  <c r="W1150" i="2"/>
  <c r="AL1135" i="2"/>
  <c r="AI1135" i="2" s="1"/>
  <c r="Y1048" i="2"/>
  <c r="AI1048" i="2"/>
  <c r="Y1028" i="2"/>
  <c r="AI1028" i="2"/>
  <c r="Y1023" i="2"/>
  <c r="AI1023" i="2"/>
  <c r="AI791" i="2"/>
  <c r="Y791" i="2"/>
  <c r="AL1140" i="2"/>
  <c r="AI1140" i="2" s="1"/>
  <c r="X1093" i="2"/>
  <c r="T1093" i="2" s="1"/>
  <c r="AE1093" i="2" s="1"/>
  <c r="S1093" i="2"/>
  <c r="V1093" i="2"/>
  <c r="AI1079" i="2"/>
  <c r="Y1079" i="2"/>
  <c r="Y1068" i="2"/>
  <c r="AI1068" i="2"/>
  <c r="Y1021" i="2"/>
  <c r="AI999" i="2"/>
  <c r="Y970" i="2"/>
  <c r="AI970" i="2"/>
  <c r="AI1107" i="2"/>
  <c r="Y1082" i="2"/>
  <c r="S1071" i="2"/>
  <c r="V1071" i="2"/>
  <c r="W1071" i="2"/>
  <c r="X1071" i="2"/>
  <c r="T1071" i="2" s="1"/>
  <c r="AE1071" i="2" s="1"/>
  <c r="AF1071" i="2" s="1"/>
  <c r="AI974" i="2"/>
  <c r="Y974" i="2"/>
  <c r="Y965" i="2"/>
  <c r="AI965" i="2"/>
  <c r="AL1100" i="2"/>
  <c r="AI1100" i="2" s="1"/>
  <c r="AL1087" i="2"/>
  <c r="AI1087" i="2" s="1"/>
  <c r="S1066" i="2"/>
  <c r="V1066" i="2"/>
  <c r="W1066" i="2"/>
  <c r="X1066" i="2"/>
  <c r="T1066" i="2" s="1"/>
  <c r="AE1066" i="2" s="1"/>
  <c r="U1066" i="2"/>
  <c r="U1038" i="2"/>
  <c r="AF1038" i="2" s="1"/>
  <c r="O1038" i="2" s="1"/>
  <c r="N1038" i="2" s="1"/>
  <c r="S1026" i="2"/>
  <c r="V1026" i="2"/>
  <c r="W1004" i="2"/>
  <c r="X1004" i="2"/>
  <c r="T1004" i="2" s="1"/>
  <c r="AE1004" i="2" s="1"/>
  <c r="V1004" i="2"/>
  <c r="AI973" i="2"/>
  <c r="Y973" i="2"/>
  <c r="S971" i="2"/>
  <c r="U971" i="2"/>
  <c r="W971" i="2"/>
  <c r="AI948" i="2"/>
  <c r="Y948" i="2"/>
  <c r="AI938" i="2"/>
  <c r="Y938" i="2"/>
  <c r="AI913" i="2"/>
  <c r="Y913" i="2"/>
  <c r="U880" i="2"/>
  <c r="X880" i="2"/>
  <c r="T880" i="2" s="1"/>
  <c r="AE880" i="2" s="1"/>
  <c r="S880" i="2"/>
  <c r="V880" i="2"/>
  <c r="J880" i="2" s="1"/>
  <c r="Y867" i="2"/>
  <c r="AI850" i="2"/>
  <c r="Y850" i="2"/>
  <c r="AL1061" i="2"/>
  <c r="AI1061" i="2" s="1"/>
  <c r="U1004" i="2"/>
  <c r="Y979" i="2"/>
  <c r="S976" i="2"/>
  <c r="U976" i="2"/>
  <c r="W976" i="2"/>
  <c r="X976" i="2"/>
  <c r="T976" i="2" s="1"/>
  <c r="AE976" i="2" s="1"/>
  <c r="X971" i="2"/>
  <c r="T971" i="2" s="1"/>
  <c r="AE971" i="2" s="1"/>
  <c r="S951" i="2"/>
  <c r="U951" i="2"/>
  <c r="W951" i="2"/>
  <c r="V951" i="2"/>
  <c r="J951" i="2" s="1"/>
  <c r="X951" i="2"/>
  <c r="T951" i="2" s="1"/>
  <c r="AE951" i="2" s="1"/>
  <c r="W880" i="2"/>
  <c r="Y929" i="2"/>
  <c r="AI929" i="2"/>
  <c r="AI920" i="2"/>
  <c r="Y920" i="2"/>
  <c r="AI1017" i="2"/>
  <c r="Y964" i="2"/>
  <c r="S941" i="2"/>
  <c r="U941" i="2"/>
  <c r="W941" i="2"/>
  <c r="X941" i="2"/>
  <c r="T941" i="2" s="1"/>
  <c r="AE941" i="2" s="1"/>
  <c r="V941" i="2"/>
  <c r="Y789" i="2"/>
  <c r="AI789" i="2"/>
  <c r="AI1097" i="2"/>
  <c r="AI1037" i="2"/>
  <c r="S1011" i="2"/>
  <c r="V1011" i="2"/>
  <c r="J1011" i="2" s="1"/>
  <c r="AI959" i="2"/>
  <c r="Y959" i="2"/>
  <c r="AI954" i="2"/>
  <c r="Y954" i="2"/>
  <c r="S946" i="2"/>
  <c r="U946" i="2"/>
  <c r="W946" i="2"/>
  <c r="X946" i="2"/>
  <c r="T946" i="2" s="1"/>
  <c r="AE946" i="2" s="1"/>
  <c r="S936" i="2"/>
  <c r="U936" i="2"/>
  <c r="AF936" i="2" s="1"/>
  <c r="AH936" i="2" s="1"/>
  <c r="W936" i="2"/>
  <c r="V936" i="2"/>
  <c r="AL928" i="2"/>
  <c r="AI928" i="2" s="1"/>
  <c r="AI1052" i="2"/>
  <c r="AI1033" i="2"/>
  <c r="AL1016" i="2"/>
  <c r="AI1016" i="2" s="1"/>
  <c r="Y991" i="2"/>
  <c r="U885" i="2"/>
  <c r="X885" i="2"/>
  <c r="T885" i="2" s="1"/>
  <c r="AE885" i="2" s="1"/>
  <c r="V885" i="2"/>
  <c r="W885" i="2"/>
  <c r="Y1074" i="2"/>
  <c r="AI1067" i="2"/>
  <c r="AI1050" i="2"/>
  <c r="Y969" i="2"/>
  <c r="AI969" i="2"/>
  <c r="AI925" i="2"/>
  <c r="Y925" i="2"/>
  <c r="Y900" i="2"/>
  <c r="AI900" i="2"/>
  <c r="Y810" i="2"/>
  <c r="AI810" i="2"/>
  <c r="AI1057" i="2"/>
  <c r="AI1038" i="2"/>
  <c r="AI1018" i="2"/>
  <c r="Y975" i="2"/>
  <c r="AI975" i="2"/>
  <c r="Y955" i="2"/>
  <c r="AI955" i="2"/>
  <c r="AL951" i="2"/>
  <c r="AI951" i="2" s="1"/>
  <c r="Y942" i="2"/>
  <c r="S901" i="2"/>
  <c r="U901" i="2"/>
  <c r="V901" i="2"/>
  <c r="X901" i="2"/>
  <c r="T901" i="2" s="1"/>
  <c r="AE901" i="2" s="1"/>
  <c r="W901" i="2"/>
  <c r="AI816" i="2"/>
  <c r="Y816" i="2"/>
  <c r="X1062" i="2"/>
  <c r="T1062" i="2" s="1"/>
  <c r="AE1062" i="2" s="1"/>
  <c r="AL1041" i="2"/>
  <c r="AI1041" i="2" s="1"/>
  <c r="AL1011" i="2"/>
  <c r="AI1011" i="2" s="1"/>
  <c r="S983" i="2"/>
  <c r="Y950" i="2"/>
  <c r="AI950" i="2"/>
  <c r="AI888" i="2"/>
  <c r="Y888" i="2"/>
  <c r="W1062" i="2"/>
  <c r="AL1056" i="2"/>
  <c r="AI1056" i="2" s="1"/>
  <c r="X1007" i="2"/>
  <c r="T1007" i="2" s="1"/>
  <c r="AE1007" i="2" s="1"/>
  <c r="AF1007" i="2" s="1"/>
  <c r="V1002" i="2"/>
  <c r="J1002" i="2" s="1"/>
  <c r="W1002" i="2"/>
  <c r="X1002" i="2"/>
  <c r="T1002" i="2" s="1"/>
  <c r="AE1002" i="2" s="1"/>
  <c r="AI1001" i="2"/>
  <c r="Y1001" i="2"/>
  <c r="Y960" i="2"/>
  <c r="AI960" i="2"/>
  <c r="AL931" i="2"/>
  <c r="AI931" i="2" s="1"/>
  <c r="Y919" i="2"/>
  <c r="AI919" i="2"/>
  <c r="Y917" i="2"/>
  <c r="AI917" i="2"/>
  <c r="AI963" i="2"/>
  <c r="Y915" i="2"/>
  <c r="AI915" i="2"/>
  <c r="AL1077" i="2"/>
  <c r="AI1077" i="2" s="1"/>
  <c r="AL1072" i="2"/>
  <c r="AI1072" i="2" s="1"/>
  <c r="U1062" i="2"/>
  <c r="S1016" i="2"/>
  <c r="V1016" i="2"/>
  <c r="J1016" i="2" s="1"/>
  <c r="V1007" i="2"/>
  <c r="V984" i="2"/>
  <c r="J984" i="2" s="1"/>
  <c r="Y924" i="2"/>
  <c r="AI924" i="2"/>
  <c r="Y899" i="2"/>
  <c r="AI863" i="2"/>
  <c r="Y863" i="2"/>
  <c r="Y1097" i="2"/>
  <c r="Y1037" i="2"/>
  <c r="AI1032" i="2"/>
  <c r="X1026" i="2"/>
  <c r="T1026" i="2" s="1"/>
  <c r="AE1026" i="2" s="1"/>
  <c r="AL1021" i="2"/>
  <c r="AI1021" i="2" s="1"/>
  <c r="Y1017" i="2"/>
  <c r="S1002" i="2"/>
  <c r="U984" i="2"/>
  <c r="AL946" i="2"/>
  <c r="AI946" i="2" s="1"/>
  <c r="AI936" i="2"/>
  <c r="AL909" i="2"/>
  <c r="AI909" i="2" s="1"/>
  <c r="AI1047" i="2"/>
  <c r="W1038" i="2"/>
  <c r="W1026" i="2"/>
  <c r="S1007" i="2"/>
  <c r="AI1002" i="2"/>
  <c r="AI968" i="2"/>
  <c r="AI958" i="2"/>
  <c r="Y958" i="2"/>
  <c r="Y945" i="2"/>
  <c r="AI945" i="2"/>
  <c r="AI933" i="2"/>
  <c r="Y933" i="2"/>
  <c r="W904" i="2"/>
  <c r="X904" i="2"/>
  <c r="T904" i="2" s="1"/>
  <c r="AE904" i="2" s="1"/>
  <c r="S904" i="2"/>
  <c r="U904" i="2"/>
  <c r="Y884" i="2"/>
  <c r="AI884" i="2"/>
  <c r="AI882" i="2"/>
  <c r="Y882" i="2"/>
  <c r="X835" i="2"/>
  <c r="T835" i="2" s="1"/>
  <c r="AE835" i="2" s="1"/>
  <c r="AF835" i="2" s="1"/>
  <c r="V835" i="2"/>
  <c r="J835" i="2" s="1"/>
  <c r="S835" i="2"/>
  <c r="AI1102" i="2"/>
  <c r="Y1067" i="2"/>
  <c r="AI1062" i="2"/>
  <c r="V1038" i="2"/>
  <c r="AL1031" i="2"/>
  <c r="AI1031" i="2" s="1"/>
  <c r="U1026" i="2"/>
  <c r="AI1007" i="2"/>
  <c r="Y998" i="2"/>
  <c r="AI998" i="2"/>
  <c r="S984" i="2"/>
  <c r="AI941" i="2"/>
  <c r="AI893" i="2"/>
  <c r="Y893" i="2"/>
  <c r="W861" i="2"/>
  <c r="S861" i="2"/>
  <c r="V861" i="2"/>
  <c r="X861" i="2"/>
  <c r="T861" i="2" s="1"/>
  <c r="AE861" i="2" s="1"/>
  <c r="U861" i="2"/>
  <c r="AL858" i="2"/>
  <c r="AI858" i="2" s="1"/>
  <c r="W835" i="2"/>
  <c r="S833" i="2"/>
  <c r="U833" i="2"/>
  <c r="V833" i="2"/>
  <c r="W833" i="2"/>
  <c r="X833" i="2"/>
  <c r="T833" i="2" s="1"/>
  <c r="AE833" i="2" s="1"/>
  <c r="AI770" i="2"/>
  <c r="Y770" i="2"/>
  <c r="AI932" i="2"/>
  <c r="Y859" i="2"/>
  <c r="AI859" i="2"/>
  <c r="AL961" i="2"/>
  <c r="AI961" i="2" s="1"/>
  <c r="AI937" i="2"/>
  <c r="X922" i="2"/>
  <c r="T922" i="2" s="1"/>
  <c r="AE922" i="2" s="1"/>
  <c r="S922" i="2"/>
  <c r="V922" i="2"/>
  <c r="AI903" i="2"/>
  <c r="AI890" i="2"/>
  <c r="Y890" i="2"/>
  <c r="AI887" i="2"/>
  <c r="Y887" i="2"/>
  <c r="Y798" i="2"/>
  <c r="AI798" i="2"/>
  <c r="AI774" i="2"/>
  <c r="Y763" i="2"/>
  <c r="AI763" i="2"/>
  <c r="Y743" i="2"/>
  <c r="AI706" i="2"/>
  <c r="Y706" i="2"/>
  <c r="AI952" i="2"/>
  <c r="AI880" i="2"/>
  <c r="Y872" i="2"/>
  <c r="W870" i="2"/>
  <c r="U870" i="2"/>
  <c r="X870" i="2"/>
  <c r="T870" i="2" s="1"/>
  <c r="AE870" i="2" s="1"/>
  <c r="Y916" i="2"/>
  <c r="AI916" i="2"/>
  <c r="Y908" i="2"/>
  <c r="AI908" i="2"/>
  <c r="W829" i="2"/>
  <c r="X829" i="2"/>
  <c r="T829" i="2" s="1"/>
  <c r="AE829" i="2" s="1"/>
  <c r="Y856" i="2"/>
  <c r="AI844" i="2"/>
  <c r="Y844" i="2"/>
  <c r="Y690" i="2"/>
  <c r="AI690" i="2"/>
  <c r="Y860" i="2"/>
  <c r="AI860" i="2"/>
  <c r="Y858" i="2"/>
  <c r="Y808" i="2"/>
  <c r="AI808" i="2"/>
  <c r="Y797" i="2"/>
  <c r="AI797" i="2"/>
  <c r="AI795" i="2"/>
  <c r="Y795" i="2"/>
  <c r="AI851" i="2"/>
  <c r="Y851" i="2"/>
  <c r="X820" i="2"/>
  <c r="T820" i="2" s="1"/>
  <c r="AE820" i="2" s="1"/>
  <c r="W820" i="2"/>
  <c r="U820" i="2"/>
  <c r="S820" i="2"/>
  <c r="V820" i="2"/>
  <c r="AI988" i="2"/>
  <c r="AI987" i="2"/>
  <c r="AI983" i="2"/>
  <c r="AI982" i="2"/>
  <c r="AL971" i="2"/>
  <c r="AI971" i="2" s="1"/>
  <c r="Y935" i="2"/>
  <c r="AI935" i="2"/>
  <c r="S897" i="2"/>
  <c r="W897" i="2"/>
  <c r="AL874" i="2"/>
  <c r="AI874" i="2" s="1"/>
  <c r="W873" i="2"/>
  <c r="S873" i="2"/>
  <c r="U873" i="2"/>
  <c r="X873" i="2"/>
  <c r="T873" i="2" s="1"/>
  <c r="AE873" i="2" s="1"/>
  <c r="AI849" i="2"/>
  <c r="Y849" i="2"/>
  <c r="AI832" i="2"/>
  <c r="Y832" i="2"/>
  <c r="V786" i="2"/>
  <c r="J786" i="2" s="1"/>
  <c r="W786" i="2"/>
  <c r="U786" i="2"/>
  <c r="S786" i="2"/>
  <c r="X786" i="2"/>
  <c r="T786" i="2" s="1"/>
  <c r="AE786" i="2" s="1"/>
  <c r="Y778" i="2"/>
  <c r="AL991" i="2"/>
  <c r="AI991" i="2" s="1"/>
  <c r="S961" i="2"/>
  <c r="U961" i="2"/>
  <c r="AF961" i="2" s="1"/>
  <c r="AG961" i="2" s="1"/>
  <c r="P961" i="2" s="1"/>
  <c r="W961" i="2"/>
  <c r="S931" i="2"/>
  <c r="U931" i="2"/>
  <c r="W931" i="2"/>
  <c r="S927" i="2"/>
  <c r="S909" i="2"/>
  <c r="V909" i="2"/>
  <c r="X909" i="2"/>
  <c r="T909" i="2" s="1"/>
  <c r="AE909" i="2" s="1"/>
  <c r="S906" i="2"/>
  <c r="U906" i="2"/>
  <c r="X906" i="2"/>
  <c r="T906" i="2" s="1"/>
  <c r="AE906" i="2" s="1"/>
  <c r="V873" i="2"/>
  <c r="J873" i="2" s="1"/>
  <c r="Y723" i="2"/>
  <c r="AI723" i="2"/>
  <c r="AI681" i="2"/>
  <c r="Y681" i="2"/>
  <c r="W845" i="2"/>
  <c r="U845" i="2"/>
  <c r="S845" i="2"/>
  <c r="V845" i="2"/>
  <c r="J845" i="2" s="1"/>
  <c r="X845" i="2"/>
  <c r="T845" i="2" s="1"/>
  <c r="AE845" i="2" s="1"/>
  <c r="Y838" i="2"/>
  <c r="X830" i="2"/>
  <c r="T830" i="2" s="1"/>
  <c r="AE830" i="2" s="1"/>
  <c r="S830" i="2"/>
  <c r="U830" i="2"/>
  <c r="W830" i="2"/>
  <c r="AL986" i="2"/>
  <c r="AI986" i="2" s="1"/>
  <c r="AL981" i="2"/>
  <c r="AI981" i="2" s="1"/>
  <c r="Y940" i="2"/>
  <c r="AI940" i="2"/>
  <c r="AI885" i="2"/>
  <c r="Y869" i="2"/>
  <c r="W857" i="2"/>
  <c r="X857" i="2"/>
  <c r="T857" i="2" s="1"/>
  <c r="AE857" i="2" s="1"/>
  <c r="U857" i="2"/>
  <c r="S857" i="2"/>
  <c r="V857" i="2"/>
  <c r="J857" i="2" s="1"/>
  <c r="AI801" i="2"/>
  <c r="Y801" i="2"/>
  <c r="AI782" i="2"/>
  <c r="Y782" i="2"/>
  <c r="AL966" i="2"/>
  <c r="AI966" i="2" s="1"/>
  <c r="X914" i="2"/>
  <c r="T914" i="2" s="1"/>
  <c r="AE914" i="2" s="1"/>
  <c r="S914" i="2"/>
  <c r="V914" i="2"/>
  <c r="Y903" i="2"/>
  <c r="S889" i="2"/>
  <c r="W889" i="2"/>
  <c r="X889" i="2"/>
  <c r="T889" i="2" s="1"/>
  <c r="AE889" i="2" s="1"/>
  <c r="AF889" i="2" s="1"/>
  <c r="Y879" i="2"/>
  <c r="AI879" i="2"/>
  <c r="Y978" i="2"/>
  <c r="Y937" i="2"/>
  <c r="Y911" i="2"/>
  <c r="AI895" i="2"/>
  <c r="Y895" i="2"/>
  <c r="AI886" i="2"/>
  <c r="Y886" i="2"/>
  <c r="Y883" i="2"/>
  <c r="AI730" i="2"/>
  <c r="Y730" i="2"/>
  <c r="AI836" i="2"/>
  <c r="Y836" i="2"/>
  <c r="AI807" i="2"/>
  <c r="Y807" i="2"/>
  <c r="Y768" i="2"/>
  <c r="Y677" i="2"/>
  <c r="AI677" i="2"/>
  <c r="AI853" i="2"/>
  <c r="S831" i="2"/>
  <c r="V831" i="2"/>
  <c r="J831" i="2" s="1"/>
  <c r="X831" i="2"/>
  <c r="T831" i="2" s="1"/>
  <c r="AE831" i="2" s="1"/>
  <c r="S766" i="2"/>
  <c r="U766" i="2"/>
  <c r="X766" i="2"/>
  <c r="T766" i="2" s="1"/>
  <c r="AE766" i="2" s="1"/>
  <c r="W766" i="2"/>
  <c r="V766" i="2"/>
  <c r="AI745" i="2"/>
  <c r="Y745" i="2"/>
  <c r="AL857" i="2"/>
  <c r="AI857" i="2" s="1"/>
  <c r="AL838" i="2"/>
  <c r="AI838" i="2" s="1"/>
  <c r="V821" i="2"/>
  <c r="S821" i="2"/>
  <c r="U821" i="2"/>
  <c r="W821" i="2"/>
  <c r="X821" i="2"/>
  <c r="T821" i="2" s="1"/>
  <c r="AE821" i="2" s="1"/>
  <c r="AI814" i="2"/>
  <c r="Y814" i="2"/>
  <c r="AI862" i="2"/>
  <c r="AL847" i="2"/>
  <c r="AI847" i="2" s="1"/>
  <c r="V819" i="2"/>
  <c r="W819" i="2"/>
  <c r="S819" i="2"/>
  <c r="U819" i="2"/>
  <c r="AI803" i="2"/>
  <c r="Y803" i="2"/>
  <c r="AI726" i="2"/>
  <c r="Y726" i="2"/>
  <c r="AI854" i="2"/>
  <c r="AI826" i="2"/>
  <c r="Y826" i="2"/>
  <c r="X819" i="2"/>
  <c r="T819" i="2" s="1"/>
  <c r="AE819" i="2" s="1"/>
  <c r="X812" i="2"/>
  <c r="T812" i="2" s="1"/>
  <c r="AE812" i="2" s="1"/>
  <c r="S812" i="2"/>
  <c r="U812" i="2"/>
  <c r="V812" i="2"/>
  <c r="W812" i="2"/>
  <c r="AI654" i="2"/>
  <c r="Y654" i="2"/>
  <c r="W847" i="2"/>
  <c r="X847" i="2"/>
  <c r="T847" i="2" s="1"/>
  <c r="AE847" i="2" s="1"/>
  <c r="U847" i="2"/>
  <c r="AI736" i="2"/>
  <c r="Y736" i="2"/>
  <c r="W871" i="2"/>
  <c r="AL855" i="2"/>
  <c r="AI855" i="2" s="1"/>
  <c r="AL845" i="2"/>
  <c r="AI845" i="2" s="1"/>
  <c r="S843" i="2"/>
  <c r="U843" i="2"/>
  <c r="AF843" i="2" s="1"/>
  <c r="AH843" i="2" s="1"/>
  <c r="V843" i="2"/>
  <c r="J843" i="2" s="1"/>
  <c r="Y839" i="2"/>
  <c r="AI827" i="2"/>
  <c r="Y827" i="2"/>
  <c r="AI822" i="2"/>
  <c r="Y822" i="2"/>
  <c r="AI671" i="2"/>
  <c r="Y671" i="2"/>
  <c r="U871" i="2"/>
  <c r="AL867" i="2"/>
  <c r="AI867" i="2" s="1"/>
  <c r="W843" i="2"/>
  <c r="AI871" i="2"/>
  <c r="V811" i="2"/>
  <c r="W811" i="2"/>
  <c r="S811" i="2"/>
  <c r="X811" i="2"/>
  <c r="T811" i="2" s="1"/>
  <c r="AE811" i="2" s="1"/>
  <c r="AF811" i="2" s="1"/>
  <c r="X794" i="2"/>
  <c r="T794" i="2" s="1"/>
  <c r="AE794" i="2" s="1"/>
  <c r="S794" i="2"/>
  <c r="U794" i="2"/>
  <c r="V794" i="2"/>
  <c r="W794" i="2"/>
  <c r="Y790" i="2"/>
  <c r="AI790" i="2"/>
  <c r="V773" i="2"/>
  <c r="J773" i="2" s="1"/>
  <c r="X773" i="2"/>
  <c r="T773" i="2" s="1"/>
  <c r="AE773" i="2" s="1"/>
  <c r="U773" i="2"/>
  <c r="W773" i="2"/>
  <c r="X727" i="2"/>
  <c r="T727" i="2" s="1"/>
  <c r="AE727" i="2" s="1"/>
  <c r="W727" i="2"/>
  <c r="S727" i="2"/>
  <c r="U727" i="2"/>
  <c r="V727" i="2"/>
  <c r="AI875" i="2"/>
  <c r="S874" i="2"/>
  <c r="W874" i="2"/>
  <c r="Y853" i="2"/>
  <c r="Y781" i="2"/>
  <c r="AI769" i="2"/>
  <c r="Y769" i="2"/>
  <c r="Y755" i="2"/>
  <c r="AI755" i="2"/>
  <c r="Y738" i="2"/>
  <c r="AI780" i="2"/>
  <c r="AI777" i="2"/>
  <c r="S740" i="2"/>
  <c r="X740" i="2"/>
  <c r="T740" i="2" s="1"/>
  <c r="AE740" i="2" s="1"/>
  <c r="U740" i="2"/>
  <c r="W740" i="2"/>
  <c r="X787" i="2"/>
  <c r="T787" i="2" s="1"/>
  <c r="AE787" i="2" s="1"/>
  <c r="S787" i="2"/>
  <c r="W787" i="2"/>
  <c r="U787" i="2"/>
  <c r="AL768" i="2"/>
  <c r="AI768" i="2" s="1"/>
  <c r="AI760" i="2"/>
  <c r="Y760" i="2"/>
  <c r="AI734" i="2"/>
  <c r="Y734" i="2"/>
  <c r="AI699" i="2"/>
  <c r="Y699" i="2"/>
  <c r="V787" i="2"/>
  <c r="J787" i="2" s="1"/>
  <c r="X775" i="2"/>
  <c r="T775" i="2" s="1"/>
  <c r="AE775" i="2" s="1"/>
  <c r="U775" i="2"/>
  <c r="S775" i="2"/>
  <c r="W775" i="2"/>
  <c r="U693" i="2"/>
  <c r="W693" i="2"/>
  <c r="S693" i="2"/>
  <c r="V693" i="2"/>
  <c r="X800" i="2"/>
  <c r="T800" i="2" s="1"/>
  <c r="AE800" i="2" s="1"/>
  <c r="S800" i="2"/>
  <c r="AI787" i="2"/>
  <c r="AL776" i="2"/>
  <c r="V775" i="2"/>
  <c r="AI771" i="2"/>
  <c r="X762" i="2"/>
  <c r="T762" i="2" s="1"/>
  <c r="AE762" i="2" s="1"/>
  <c r="W762" i="2"/>
  <c r="S762" i="2"/>
  <c r="Y749" i="2"/>
  <c r="AI749" i="2"/>
  <c r="W744" i="2"/>
  <c r="U744" i="2"/>
  <c r="X744" i="2"/>
  <c r="T744" i="2" s="1"/>
  <c r="AE744" i="2" s="1"/>
  <c r="V744" i="2"/>
  <c r="X693" i="2"/>
  <c r="T693" i="2" s="1"/>
  <c r="AE693" i="2" s="1"/>
  <c r="AI819" i="2"/>
  <c r="AL806" i="2"/>
  <c r="AI806" i="2" s="1"/>
  <c r="AI724" i="2"/>
  <c r="Y724" i="2"/>
  <c r="Y718" i="2"/>
  <c r="AI718" i="2"/>
  <c r="AI829" i="2"/>
  <c r="AI805" i="2"/>
  <c r="Y805" i="2"/>
  <c r="Y759" i="2"/>
  <c r="AI741" i="2"/>
  <c r="Y741" i="2"/>
  <c r="S735" i="2"/>
  <c r="X735" i="2"/>
  <c r="T735" i="2" s="1"/>
  <c r="AE735" i="2" s="1"/>
  <c r="W735" i="2"/>
  <c r="U735" i="2"/>
  <c r="AI721" i="2"/>
  <c r="Y721" i="2"/>
  <c r="Y667" i="2"/>
  <c r="AI667" i="2"/>
  <c r="S750" i="2"/>
  <c r="U750" i="2"/>
  <c r="W750" i="2"/>
  <c r="X750" i="2"/>
  <c r="T750" i="2" s="1"/>
  <c r="AE750" i="2" s="1"/>
  <c r="V750" i="2"/>
  <c r="AI812" i="2"/>
  <c r="W771" i="2"/>
  <c r="V771" i="2"/>
  <c r="X771" i="2"/>
  <c r="T771" i="2" s="1"/>
  <c r="AE771" i="2" s="1"/>
  <c r="AI764" i="2"/>
  <c r="AI761" i="2"/>
  <c r="Y761" i="2"/>
  <c r="Y739" i="2"/>
  <c r="AI739" i="2"/>
  <c r="V731" i="2"/>
  <c r="S731" i="2"/>
  <c r="W645" i="2"/>
  <c r="V645" i="2"/>
  <c r="J645" i="2" s="1"/>
  <c r="U645" i="2"/>
  <c r="S645" i="2"/>
  <c r="X645" i="2"/>
  <c r="T645" i="2" s="1"/>
  <c r="AE645" i="2" s="1"/>
  <c r="AL833" i="2"/>
  <c r="AI833" i="2" s="1"/>
  <c r="AI817" i="2"/>
  <c r="AL800" i="2"/>
  <c r="AI800" i="2" s="1"/>
  <c r="W731" i="2"/>
  <c r="AI729" i="2"/>
  <c r="Y729" i="2"/>
  <c r="Y713" i="2"/>
  <c r="W664" i="2"/>
  <c r="V664" i="2"/>
  <c r="U664" i="2"/>
  <c r="X664" i="2"/>
  <c r="T664" i="2" s="1"/>
  <c r="AE664" i="2" s="1"/>
  <c r="S664" i="2"/>
  <c r="Y471" i="2"/>
  <c r="AI471" i="2"/>
  <c r="Y660" i="2"/>
  <c r="Y649" i="2"/>
  <c r="AI647" i="2"/>
  <c r="Y647" i="2"/>
  <c r="Y609" i="2"/>
  <c r="AI870" i="2"/>
  <c r="AL820" i="2"/>
  <c r="AI820" i="2" s="1"/>
  <c r="AL778" i="2"/>
  <c r="AI778" i="2" s="1"/>
  <c r="Y777" i="2"/>
  <c r="Y757" i="2"/>
  <c r="X572" i="2"/>
  <c r="T572" i="2" s="1"/>
  <c r="AE572" i="2" s="1"/>
  <c r="U572" i="2"/>
  <c r="V572" i="2"/>
  <c r="J572" i="2" s="1"/>
  <c r="S572" i="2"/>
  <c r="W572" i="2"/>
  <c r="AI793" i="2"/>
  <c r="Y793" i="2"/>
  <c r="Y780" i="2"/>
  <c r="Y772" i="2"/>
  <c r="AI772" i="2"/>
  <c r="AI744" i="2"/>
  <c r="U776" i="2"/>
  <c r="X776" i="2"/>
  <c r="T776" i="2" s="1"/>
  <c r="AE776" i="2" s="1"/>
  <c r="Y728" i="2"/>
  <c r="AI728" i="2"/>
  <c r="AI701" i="2"/>
  <c r="Y701" i="2"/>
  <c r="Y632" i="2"/>
  <c r="AI685" i="2"/>
  <c r="Y685" i="2"/>
  <c r="AI776" i="2"/>
  <c r="W694" i="2"/>
  <c r="S694" i="2"/>
  <c r="U694" i="2"/>
  <c r="AF694" i="2" s="1"/>
  <c r="AH694" i="2" s="1"/>
  <c r="V694" i="2"/>
  <c r="AI692" i="2"/>
  <c r="Y692" i="2"/>
  <c r="S668" i="2"/>
  <c r="Y622" i="2"/>
  <c r="AI811" i="2"/>
  <c r="AI794" i="2"/>
  <c r="AI784" i="2"/>
  <c r="Y765" i="2"/>
  <c r="AI765" i="2"/>
  <c r="S715" i="2"/>
  <c r="X715" i="2"/>
  <c r="T715" i="2" s="1"/>
  <c r="AE715" i="2" s="1"/>
  <c r="AF715" i="2" s="1"/>
  <c r="V715" i="2"/>
  <c r="Y621" i="2"/>
  <c r="AI621" i="2"/>
  <c r="Y463" i="2"/>
  <c r="AI463" i="2"/>
  <c r="AI461" i="2"/>
  <c r="Y461" i="2"/>
  <c r="Y473" i="2"/>
  <c r="AI473" i="2"/>
  <c r="X783" i="2"/>
  <c r="T783" i="2" s="1"/>
  <c r="AE783" i="2" s="1"/>
  <c r="AF783" i="2" s="1"/>
  <c r="Y698" i="2"/>
  <c r="AI698" i="2"/>
  <c r="AI684" i="2"/>
  <c r="Y684" i="2"/>
  <c r="AI635" i="2"/>
  <c r="Y635" i="2"/>
  <c r="Y585" i="2"/>
  <c r="AI585" i="2"/>
  <c r="S753" i="2"/>
  <c r="U753" i="2"/>
  <c r="W753" i="2"/>
  <c r="X753" i="2"/>
  <c r="T753" i="2" s="1"/>
  <c r="AE753" i="2" s="1"/>
  <c r="AI750" i="2"/>
  <c r="X742" i="2"/>
  <c r="T742" i="2" s="1"/>
  <c r="AE742" i="2" s="1"/>
  <c r="U742" i="2"/>
  <c r="W742" i="2"/>
  <c r="S742" i="2"/>
  <c r="X737" i="2"/>
  <c r="T737" i="2" s="1"/>
  <c r="AE737" i="2" s="1"/>
  <c r="V737" i="2"/>
  <c r="W737" i="2"/>
  <c r="S737" i="2"/>
  <c r="U737" i="2"/>
  <c r="U678" i="2"/>
  <c r="S678" i="2"/>
  <c r="V678" i="2"/>
  <c r="X678" i="2"/>
  <c r="T678" i="2" s="1"/>
  <c r="AE678" i="2" s="1"/>
  <c r="Y804" i="2"/>
  <c r="AI804" i="2"/>
  <c r="V753" i="2"/>
  <c r="J753" i="2" s="1"/>
  <c r="V742" i="2"/>
  <c r="AI715" i="2"/>
  <c r="AI696" i="2"/>
  <c r="Y696" i="2"/>
  <c r="AI644" i="2"/>
  <c r="Y644" i="2"/>
  <c r="S748" i="2"/>
  <c r="W748" i="2"/>
  <c r="AI719" i="2"/>
  <c r="Y662" i="2"/>
  <c r="AI662" i="2"/>
  <c r="AI633" i="2"/>
  <c r="Y633" i="2"/>
  <c r="V565" i="2"/>
  <c r="J565" i="2" s="1"/>
  <c r="X565" i="2"/>
  <c r="T565" i="2" s="1"/>
  <c r="AE565" i="2" s="1"/>
  <c r="W565" i="2"/>
  <c r="U565" i="2"/>
  <c r="V541" i="2"/>
  <c r="U541" i="2"/>
  <c r="W541" i="2"/>
  <c r="S541" i="2"/>
  <c r="X541" i="2"/>
  <c r="T541" i="2" s="1"/>
  <c r="AE541" i="2" s="1"/>
  <c r="AI786" i="2"/>
  <c r="X779" i="2"/>
  <c r="T779" i="2" s="1"/>
  <c r="AE779" i="2" s="1"/>
  <c r="S733" i="2"/>
  <c r="V733" i="2"/>
  <c r="J733" i="2" s="1"/>
  <c r="W733" i="2"/>
  <c r="X707" i="2"/>
  <c r="T707" i="2" s="1"/>
  <c r="AE707" i="2" s="1"/>
  <c r="W707" i="2"/>
  <c r="AL645" i="2"/>
  <c r="AI645" i="2" s="1"/>
  <c r="V597" i="2"/>
  <c r="S597" i="2"/>
  <c r="X597" i="2"/>
  <c r="T597" i="2" s="1"/>
  <c r="AE597" i="2" s="1"/>
  <c r="W597" i="2"/>
  <c r="U597" i="2"/>
  <c r="AI704" i="2"/>
  <c r="AI689" i="2"/>
  <c r="Y689" i="2"/>
  <c r="AI670" i="2"/>
  <c r="Y656" i="2"/>
  <c r="AI656" i="2"/>
  <c r="AL627" i="2"/>
  <c r="X599" i="2"/>
  <c r="T599" i="2" s="1"/>
  <c r="AE599" i="2" s="1"/>
  <c r="S599" i="2"/>
  <c r="U599" i="2"/>
  <c r="W599" i="2"/>
  <c r="Y530" i="2"/>
  <c r="AI530" i="2"/>
  <c r="AL775" i="2"/>
  <c r="AI775" i="2" s="1"/>
  <c r="AL747" i="2"/>
  <c r="AI747" i="2" s="1"/>
  <c r="AL650" i="2"/>
  <c r="AI650" i="2" s="1"/>
  <c r="V624" i="2"/>
  <c r="J624" i="2" s="1"/>
  <c r="W624" i="2"/>
  <c r="S624" i="2"/>
  <c r="U624" i="2"/>
  <c r="X624" i="2"/>
  <c r="T624" i="2" s="1"/>
  <c r="AE624" i="2" s="1"/>
  <c r="Y611" i="2"/>
  <c r="AI611" i="2"/>
  <c r="Y601" i="2"/>
  <c r="AI601" i="2"/>
  <c r="AI658" i="2"/>
  <c r="Y658" i="2"/>
  <c r="AI638" i="2"/>
  <c r="Y638" i="2"/>
  <c r="AI620" i="2"/>
  <c r="Y620" i="2"/>
  <c r="AI735" i="2"/>
  <c r="X712" i="2"/>
  <c r="T712" i="2" s="1"/>
  <c r="AE712" i="2" s="1"/>
  <c r="W712" i="2"/>
  <c r="S712" i="2"/>
  <c r="U712" i="2"/>
  <c r="V712" i="2"/>
  <c r="AI604" i="2"/>
  <c r="Y604" i="2"/>
  <c r="U590" i="2"/>
  <c r="AF590" i="2" s="1"/>
  <c r="O590" i="2" s="1"/>
  <c r="N590" i="2" s="1"/>
  <c r="V590" i="2"/>
  <c r="W590" i="2"/>
  <c r="S590" i="2"/>
  <c r="AI553" i="2"/>
  <c r="Y553" i="2"/>
  <c r="AL756" i="2"/>
  <c r="AI756" i="2" s="1"/>
  <c r="X747" i="2"/>
  <c r="T747" i="2" s="1"/>
  <c r="AE747" i="2" s="1"/>
  <c r="W747" i="2"/>
  <c r="AI746" i="2"/>
  <c r="Y746" i="2"/>
  <c r="AL743" i="2"/>
  <c r="AI743" i="2" s="1"/>
  <c r="AL738" i="2"/>
  <c r="AI738" i="2" s="1"/>
  <c r="AI731" i="2"/>
  <c r="AI709" i="2"/>
  <c r="Y709" i="2"/>
  <c r="AI661" i="2"/>
  <c r="AI641" i="2"/>
  <c r="Y641" i="2"/>
  <c r="Y606" i="2"/>
  <c r="AI606" i="2"/>
  <c r="AI565" i="2"/>
  <c r="AL762" i="2"/>
  <c r="AI762" i="2" s="1"/>
  <c r="V747" i="2"/>
  <c r="J747" i="2" s="1"/>
  <c r="X732" i="2"/>
  <c r="T732" i="2" s="1"/>
  <c r="AE732" i="2" s="1"/>
  <c r="W732" i="2"/>
  <c r="U732" i="2"/>
  <c r="AL651" i="2"/>
  <c r="AI651" i="2" s="1"/>
  <c r="Y608" i="2"/>
  <c r="AI608" i="2"/>
  <c r="Y630" i="2"/>
  <c r="AI630" i="2"/>
  <c r="AL781" i="2"/>
  <c r="AI781" i="2" s="1"/>
  <c r="AI753" i="2"/>
  <c r="S747" i="2"/>
  <c r="S732" i="2"/>
  <c r="Y719" i="2"/>
  <c r="X697" i="2"/>
  <c r="T697" i="2" s="1"/>
  <c r="AE697" i="2" s="1"/>
  <c r="W697" i="2"/>
  <c r="U697" i="2"/>
  <c r="Y639" i="2"/>
  <c r="AI639" i="2"/>
  <c r="AI599" i="2"/>
  <c r="U748" i="2"/>
  <c r="X733" i="2"/>
  <c r="T733" i="2" s="1"/>
  <c r="AE733" i="2" s="1"/>
  <c r="Y710" i="2"/>
  <c r="AI710" i="2"/>
  <c r="AI612" i="2"/>
  <c r="Y612" i="2"/>
  <c r="S565" i="2"/>
  <c r="V563" i="2"/>
  <c r="U563" i="2"/>
  <c r="S563" i="2"/>
  <c r="X563" i="2"/>
  <c r="T563" i="2" s="1"/>
  <c r="AE563" i="2" s="1"/>
  <c r="AL737" i="2"/>
  <c r="AI737" i="2" s="1"/>
  <c r="Y686" i="2"/>
  <c r="Y653" i="2"/>
  <c r="AL631" i="2"/>
  <c r="AI631" i="2" s="1"/>
  <c r="V561" i="2"/>
  <c r="X561" i="2"/>
  <c r="T561" i="2" s="1"/>
  <c r="AE561" i="2" s="1"/>
  <c r="AF561" i="2" s="1"/>
  <c r="S561" i="2"/>
  <c r="AI707" i="2"/>
  <c r="AI674" i="2"/>
  <c r="AI668" i="2"/>
  <c r="AI623" i="2"/>
  <c r="Y623" i="2"/>
  <c r="X574" i="2"/>
  <c r="T574" i="2" s="1"/>
  <c r="AE574" i="2" s="1"/>
  <c r="U574" i="2"/>
  <c r="S574" i="2"/>
  <c r="W574" i="2"/>
  <c r="AL554" i="2"/>
  <c r="AI554" i="2" s="1"/>
  <c r="AI540" i="2"/>
  <c r="Y540" i="2"/>
  <c r="AI534" i="2"/>
  <c r="Y534" i="2"/>
  <c r="AL727" i="2"/>
  <c r="AI727" i="2" s="1"/>
  <c r="AI637" i="2"/>
  <c r="Y637" i="2"/>
  <c r="AL632" i="2"/>
  <c r="AI632" i="2" s="1"/>
  <c r="AI614" i="2"/>
  <c r="Y614" i="2"/>
  <c r="AI588" i="2"/>
  <c r="Y588" i="2"/>
  <c r="V574" i="2"/>
  <c r="Y675" i="2"/>
  <c r="AI675" i="2"/>
  <c r="W631" i="2"/>
  <c r="V631" i="2"/>
  <c r="U631" i="2"/>
  <c r="X631" i="2"/>
  <c r="T631" i="2" s="1"/>
  <c r="AE631" i="2" s="1"/>
  <c r="Y581" i="2"/>
  <c r="AI627" i="2"/>
  <c r="AI502" i="2"/>
  <c r="AI708" i="2"/>
  <c r="AI655" i="2"/>
  <c r="Y655" i="2"/>
  <c r="AI652" i="2"/>
  <c r="AI640" i="2"/>
  <c r="AI634" i="2"/>
  <c r="Y634" i="2"/>
  <c r="V560" i="2"/>
  <c r="S560" i="2"/>
  <c r="U560" i="2"/>
  <c r="W560" i="2"/>
  <c r="X560" i="2"/>
  <c r="T560" i="2" s="1"/>
  <c r="AE560" i="2" s="1"/>
  <c r="AI562" i="2"/>
  <c r="Y562" i="2"/>
  <c r="Y548" i="2"/>
  <c r="AI548" i="2"/>
  <c r="Y529" i="2"/>
  <c r="AI529" i="2"/>
  <c r="V521" i="2"/>
  <c r="U521" i="2"/>
  <c r="W521" i="2"/>
  <c r="X521" i="2"/>
  <c r="T521" i="2" s="1"/>
  <c r="AE521" i="2" s="1"/>
  <c r="S521" i="2"/>
  <c r="AI664" i="2"/>
  <c r="AI659" i="2"/>
  <c r="S628" i="2"/>
  <c r="U628" i="2"/>
  <c r="V628" i="2"/>
  <c r="S610" i="2"/>
  <c r="U610" i="2"/>
  <c r="W610" i="2"/>
  <c r="X610" i="2"/>
  <c r="T610" i="2" s="1"/>
  <c r="AE610" i="2" s="1"/>
  <c r="X564" i="2"/>
  <c r="T564" i="2" s="1"/>
  <c r="AE564" i="2" s="1"/>
  <c r="S564" i="2"/>
  <c r="V564" i="2"/>
  <c r="J564" i="2" s="1"/>
  <c r="W564" i="2"/>
  <c r="U564" i="2"/>
  <c r="AI558" i="2"/>
  <c r="Y558" i="2"/>
  <c r="X628" i="2"/>
  <c r="T628" i="2" s="1"/>
  <c r="AE628" i="2" s="1"/>
  <c r="U595" i="2"/>
  <c r="X595" i="2"/>
  <c r="T595" i="2" s="1"/>
  <c r="AE595" i="2" s="1"/>
  <c r="S595" i="2"/>
  <c r="X589" i="2"/>
  <c r="T589" i="2" s="1"/>
  <c r="AE589" i="2" s="1"/>
  <c r="S589" i="2"/>
  <c r="V589" i="2"/>
  <c r="V586" i="2"/>
  <c r="S586" i="2"/>
  <c r="AI564" i="2"/>
  <c r="Y554" i="2"/>
  <c r="Y533" i="2"/>
  <c r="AI533" i="2"/>
  <c r="V531" i="2"/>
  <c r="X531" i="2"/>
  <c r="T531" i="2" s="1"/>
  <c r="AE531" i="2" s="1"/>
  <c r="S531" i="2"/>
  <c r="U531" i="2"/>
  <c r="W531" i="2"/>
  <c r="AI676" i="2"/>
  <c r="Y676" i="2"/>
  <c r="Y665" i="2"/>
  <c r="AI665" i="2"/>
  <c r="W628" i="2"/>
  <c r="AI618" i="2"/>
  <c r="Y618" i="2"/>
  <c r="Y603" i="2"/>
  <c r="Y600" i="2"/>
  <c r="AI600" i="2"/>
  <c r="Y584" i="2"/>
  <c r="AI584" i="2"/>
  <c r="U476" i="2"/>
  <c r="S476" i="2"/>
  <c r="X476" i="2"/>
  <c r="T476" i="2" s="1"/>
  <c r="AE476" i="2" s="1"/>
  <c r="W476" i="2"/>
  <c r="V476" i="2"/>
  <c r="AL732" i="2"/>
  <c r="AI732" i="2" s="1"/>
  <c r="Y646" i="2"/>
  <c r="AI646" i="2"/>
  <c r="S598" i="2"/>
  <c r="U598" i="2"/>
  <c r="V598" i="2"/>
  <c r="J598" i="2" s="1"/>
  <c r="W598" i="2"/>
  <c r="X598" i="2"/>
  <c r="T598" i="2" s="1"/>
  <c r="AE598" i="2" s="1"/>
  <c r="U589" i="2"/>
  <c r="V575" i="2"/>
  <c r="J575" i="2" s="1"/>
  <c r="S575" i="2"/>
  <c r="U575" i="2"/>
  <c r="AF575" i="2" s="1"/>
  <c r="AG575" i="2" s="1"/>
  <c r="P575" i="2" s="1"/>
  <c r="W575" i="2"/>
  <c r="Y451" i="2"/>
  <c r="AI451" i="2"/>
  <c r="W629" i="2"/>
  <c r="S629" i="2"/>
  <c r="U629" i="2"/>
  <c r="AI678" i="2"/>
  <c r="AI666" i="2"/>
  <c r="Y666" i="2"/>
  <c r="S652" i="2"/>
  <c r="W652" i="2"/>
  <c r="AI625" i="2"/>
  <c r="Y625" i="2"/>
  <c r="AL572" i="2"/>
  <c r="AI572" i="2" s="1"/>
  <c r="Y557" i="2"/>
  <c r="Y547" i="2"/>
  <c r="V545" i="2"/>
  <c r="X545" i="2"/>
  <c r="T545" i="2" s="1"/>
  <c r="AE545" i="2" s="1"/>
  <c r="W545" i="2"/>
  <c r="U545" i="2"/>
  <c r="S545" i="2"/>
  <c r="U518" i="2"/>
  <c r="V518" i="2"/>
  <c r="W518" i="2"/>
  <c r="X518" i="2"/>
  <c r="T518" i="2" s="1"/>
  <c r="AE518" i="2" s="1"/>
  <c r="S518" i="2"/>
  <c r="Y615" i="2"/>
  <c r="AI615" i="2"/>
  <c r="Y556" i="2"/>
  <c r="AI556" i="2"/>
  <c r="AI523" i="2"/>
  <c r="V413" i="2"/>
  <c r="U413" i="2"/>
  <c r="X413" i="2"/>
  <c r="T413" i="2" s="1"/>
  <c r="AE413" i="2" s="1"/>
  <c r="W413" i="2"/>
  <c r="S413" i="2"/>
  <c r="S682" i="2"/>
  <c r="AI586" i="2"/>
  <c r="V576" i="2"/>
  <c r="S576" i="2"/>
  <c r="W576" i="2"/>
  <c r="X576" i="2"/>
  <c r="T576" i="2" s="1"/>
  <c r="AE576" i="2" s="1"/>
  <c r="V567" i="2"/>
  <c r="X567" i="2"/>
  <c r="T567" i="2" s="1"/>
  <c r="AE567" i="2" s="1"/>
  <c r="U567" i="2"/>
  <c r="W567" i="2"/>
  <c r="X559" i="2"/>
  <c r="T559" i="2" s="1"/>
  <c r="AE559" i="2" s="1"/>
  <c r="S559" i="2"/>
  <c r="U559" i="2"/>
  <c r="S498" i="2"/>
  <c r="V498" i="2"/>
  <c r="U498" i="2"/>
  <c r="W498" i="2"/>
  <c r="X498" i="2"/>
  <c r="T498" i="2" s="1"/>
  <c r="AE498" i="2" s="1"/>
  <c r="S492" i="2"/>
  <c r="V492" i="2"/>
  <c r="J492" i="2" s="1"/>
  <c r="W492" i="2"/>
  <c r="U492" i="2"/>
  <c r="X492" i="2"/>
  <c r="T492" i="2" s="1"/>
  <c r="AE492" i="2" s="1"/>
  <c r="Y435" i="2"/>
  <c r="AI435" i="2"/>
  <c r="AI411" i="2"/>
  <c r="Y411" i="2"/>
  <c r="AI628" i="2"/>
  <c r="U617" i="2"/>
  <c r="V617" i="2"/>
  <c r="V616" i="2"/>
  <c r="X616" i="2"/>
  <c r="T616" i="2" s="1"/>
  <c r="AE616" i="2" s="1"/>
  <c r="Y579" i="2"/>
  <c r="AI579" i="2"/>
  <c r="X528" i="2"/>
  <c r="T528" i="2" s="1"/>
  <c r="AE528" i="2" s="1"/>
  <c r="W528" i="2"/>
  <c r="U528" i="2"/>
  <c r="V528" i="2"/>
  <c r="AI521" i="2"/>
  <c r="X617" i="2"/>
  <c r="T617" i="2" s="1"/>
  <c r="AE617" i="2" s="1"/>
  <c r="AI598" i="2"/>
  <c r="W573" i="2"/>
  <c r="S573" i="2"/>
  <c r="X573" i="2"/>
  <c r="T573" i="2" s="1"/>
  <c r="AE573" i="2" s="1"/>
  <c r="X549" i="2"/>
  <c r="T549" i="2" s="1"/>
  <c r="AE549" i="2" s="1"/>
  <c r="U549" i="2"/>
  <c r="W549" i="2"/>
  <c r="S549" i="2"/>
  <c r="S528" i="2"/>
  <c r="AI520" i="2"/>
  <c r="AI511" i="2"/>
  <c r="Y511" i="2"/>
  <c r="AI504" i="2"/>
  <c r="Y504" i="2"/>
  <c r="Y454" i="2"/>
  <c r="AI454" i="2"/>
  <c r="AI391" i="2"/>
  <c r="Y391" i="2"/>
  <c r="W636" i="2"/>
  <c r="X636" i="2"/>
  <c r="T636" i="2" s="1"/>
  <c r="AE636" i="2" s="1"/>
  <c r="AL624" i="2"/>
  <c r="AI624" i="2" s="1"/>
  <c r="X544" i="2"/>
  <c r="T544" i="2" s="1"/>
  <c r="AE544" i="2" s="1"/>
  <c r="W544" i="2"/>
  <c r="S544" i="2"/>
  <c r="U544" i="2"/>
  <c r="V544" i="2"/>
  <c r="Y542" i="2"/>
  <c r="Y494" i="2"/>
  <c r="AI494" i="2"/>
  <c r="U408" i="2"/>
  <c r="W408" i="2"/>
  <c r="S408" i="2"/>
  <c r="V408" i="2"/>
  <c r="X408" i="2"/>
  <c r="T408" i="2" s="1"/>
  <c r="AE408" i="2" s="1"/>
  <c r="W458" i="2"/>
  <c r="V458" i="2"/>
  <c r="J458" i="2" s="1"/>
  <c r="U458" i="2"/>
  <c r="X458" i="2"/>
  <c r="T458" i="2" s="1"/>
  <c r="AE458" i="2" s="1"/>
  <c r="Y538" i="2"/>
  <c r="AI538" i="2"/>
  <c r="U516" i="2"/>
  <c r="AF516" i="2" s="1"/>
  <c r="AH516" i="2" s="1"/>
  <c r="W516" i="2"/>
  <c r="S516" i="2"/>
  <c r="S458" i="2"/>
  <c r="Y399" i="2"/>
  <c r="AI399" i="2"/>
  <c r="V605" i="2"/>
  <c r="W605" i="2"/>
  <c r="X605" i="2"/>
  <c r="T605" i="2" s="1"/>
  <c r="AE605" i="2" s="1"/>
  <c r="AL590" i="2"/>
  <c r="AI590" i="2" s="1"/>
  <c r="U577" i="2"/>
  <c r="AF577" i="2" s="1"/>
  <c r="AH577" i="2" s="1"/>
  <c r="AL543" i="2"/>
  <c r="AI543" i="2" s="1"/>
  <c r="S481" i="2"/>
  <c r="U481" i="2"/>
  <c r="AF481" i="2" s="1"/>
  <c r="AG481" i="2" s="1"/>
  <c r="P481" i="2" s="1"/>
  <c r="V481" i="2"/>
  <c r="AL657" i="2"/>
  <c r="AI657" i="2" s="1"/>
  <c r="AI589" i="2"/>
  <c r="S577" i="2"/>
  <c r="AI574" i="2"/>
  <c r="W481" i="2"/>
  <c r="AI466" i="2"/>
  <c r="Y466" i="2"/>
  <c r="X578" i="2"/>
  <c r="T578" i="2" s="1"/>
  <c r="AE578" i="2" s="1"/>
  <c r="W578" i="2"/>
  <c r="S578" i="2"/>
  <c r="X569" i="2"/>
  <c r="T569" i="2" s="1"/>
  <c r="AE569" i="2" s="1"/>
  <c r="S569" i="2"/>
  <c r="U569" i="2"/>
  <c r="AI536" i="2"/>
  <c r="Y536" i="2"/>
  <c r="AI575" i="2"/>
  <c r="AI569" i="2"/>
  <c r="Y543" i="2"/>
  <c r="U522" i="2"/>
  <c r="V522" i="2"/>
  <c r="X519" i="2"/>
  <c r="T519" i="2" s="1"/>
  <c r="AE519" i="2" s="1"/>
  <c r="U519" i="2"/>
  <c r="S519" i="2"/>
  <c r="V519" i="2"/>
  <c r="Y510" i="2"/>
  <c r="AI510" i="2"/>
  <c r="W428" i="2"/>
  <c r="U428" i="2"/>
  <c r="S428" i="2"/>
  <c r="X428" i="2"/>
  <c r="T428" i="2" s="1"/>
  <c r="AE428" i="2" s="1"/>
  <c r="AI503" i="2"/>
  <c r="Y447" i="2"/>
  <c r="V546" i="2"/>
  <c r="W546" i="2"/>
  <c r="U546" i="2"/>
  <c r="AF546" i="2" s="1"/>
  <c r="AG546" i="2" s="1"/>
  <c r="P546" i="2" s="1"/>
  <c r="AI524" i="2"/>
  <c r="Y524" i="2"/>
  <c r="V520" i="2"/>
  <c r="J520" i="2" s="1"/>
  <c r="U520" i="2"/>
  <c r="W520" i="2"/>
  <c r="AL498" i="2"/>
  <c r="AI498" i="2" s="1"/>
  <c r="Y475" i="2"/>
  <c r="AI475" i="2"/>
  <c r="Y457" i="2"/>
  <c r="AI457" i="2"/>
  <c r="AI591" i="2"/>
  <c r="S546" i="2"/>
  <c r="AI535" i="2"/>
  <c r="AI516" i="2"/>
  <c r="AI509" i="2"/>
  <c r="Y509" i="2"/>
  <c r="S486" i="2"/>
  <c r="U486" i="2"/>
  <c r="V486" i="2"/>
  <c r="J486" i="2" s="1"/>
  <c r="W486" i="2"/>
  <c r="Y483" i="2"/>
  <c r="AI483" i="2"/>
  <c r="U468" i="2"/>
  <c r="W468" i="2"/>
  <c r="X468" i="2"/>
  <c r="T468" i="2" s="1"/>
  <c r="AE468" i="2" s="1"/>
  <c r="Y455" i="2"/>
  <c r="AI455" i="2"/>
  <c r="AI436" i="2"/>
  <c r="Y436" i="2"/>
  <c r="Y434" i="2"/>
  <c r="AI643" i="2"/>
  <c r="AL592" i="2"/>
  <c r="AI592" i="2" s="1"/>
  <c r="AI559" i="2"/>
  <c r="S517" i="2"/>
  <c r="U517" i="2"/>
  <c r="AI493" i="2"/>
  <c r="AI489" i="2"/>
  <c r="Y489" i="2"/>
  <c r="X486" i="2"/>
  <c r="T486" i="2" s="1"/>
  <c r="AE486" i="2" s="1"/>
  <c r="V468" i="2"/>
  <c r="J468" i="2" s="1"/>
  <c r="AI453" i="2"/>
  <c r="Y453" i="2"/>
  <c r="AL613" i="2"/>
  <c r="AI613" i="2" s="1"/>
  <c r="AI597" i="2"/>
  <c r="S532" i="2"/>
  <c r="V532" i="2"/>
  <c r="J532" i="2" s="1"/>
  <c r="X532" i="2"/>
  <c r="T532" i="2" s="1"/>
  <c r="AE532" i="2" s="1"/>
  <c r="AI531" i="2"/>
  <c r="X517" i="2"/>
  <c r="T517" i="2" s="1"/>
  <c r="AE517" i="2" s="1"/>
  <c r="X503" i="2"/>
  <c r="T503" i="2" s="1"/>
  <c r="AE503" i="2" s="1"/>
  <c r="AI486" i="2"/>
  <c r="S465" i="2"/>
  <c r="W465" i="2"/>
  <c r="X465" i="2"/>
  <c r="T465" i="2" s="1"/>
  <c r="AE465" i="2" s="1"/>
  <c r="U465" i="2"/>
  <c r="AI414" i="2"/>
  <c r="Y414" i="2"/>
  <c r="Y345" i="2"/>
  <c r="Y506" i="2"/>
  <c r="X478" i="2"/>
  <c r="T478" i="2" s="1"/>
  <c r="AE478" i="2" s="1"/>
  <c r="S478" i="2"/>
  <c r="W478" i="2"/>
  <c r="U478" i="2"/>
  <c r="Y441" i="2"/>
  <c r="AI441" i="2"/>
  <c r="Y427" i="2"/>
  <c r="U412" i="2"/>
  <c r="V412" i="2"/>
  <c r="J412" i="2" s="1"/>
  <c r="X412" i="2"/>
  <c r="T412" i="2" s="1"/>
  <c r="AE412" i="2" s="1"/>
  <c r="W412" i="2"/>
  <c r="S372" i="2"/>
  <c r="W372" i="2"/>
  <c r="U372" i="2"/>
  <c r="X372" i="2"/>
  <c r="T372" i="2" s="1"/>
  <c r="AE372" i="2" s="1"/>
  <c r="V372" i="2"/>
  <c r="S503" i="2"/>
  <c r="V503" i="2"/>
  <c r="U503" i="2"/>
  <c r="AI448" i="2"/>
  <c r="U527" i="2"/>
  <c r="X527" i="2"/>
  <c r="T527" i="2" s="1"/>
  <c r="AE527" i="2" s="1"/>
  <c r="AI522" i="2"/>
  <c r="AI481" i="2"/>
  <c r="U469" i="2"/>
  <c r="W469" i="2"/>
  <c r="X469" i="2"/>
  <c r="T469" i="2" s="1"/>
  <c r="AE469" i="2" s="1"/>
  <c r="U456" i="2"/>
  <c r="AF456" i="2" s="1"/>
  <c r="AG456" i="2" s="1"/>
  <c r="P456" i="2" s="1"/>
  <c r="W456" i="2"/>
  <c r="S456" i="2"/>
  <c r="V456" i="2"/>
  <c r="Y430" i="2"/>
  <c r="AI430" i="2"/>
  <c r="AL602" i="2"/>
  <c r="AI602" i="2" s="1"/>
  <c r="X592" i="2"/>
  <c r="T592" i="2" s="1"/>
  <c r="AE592" i="2" s="1"/>
  <c r="U514" i="2"/>
  <c r="W514" i="2"/>
  <c r="AI501" i="2"/>
  <c r="Y501" i="2"/>
  <c r="S493" i="2"/>
  <c r="U493" i="2"/>
  <c r="AF493" i="2" s="1"/>
  <c r="AG493" i="2" s="1"/>
  <c r="P493" i="2" s="1"/>
  <c r="V493" i="2"/>
  <c r="W493" i="2"/>
  <c r="V469" i="2"/>
  <c r="S419" i="2"/>
  <c r="U419" i="2"/>
  <c r="V419" i="2"/>
  <c r="W419" i="2"/>
  <c r="X419" i="2"/>
  <c r="T419" i="2" s="1"/>
  <c r="AE419" i="2" s="1"/>
  <c r="V571" i="2"/>
  <c r="S571" i="2"/>
  <c r="X514" i="2"/>
  <c r="T514" i="2" s="1"/>
  <c r="AE514" i="2" s="1"/>
  <c r="AI496" i="2"/>
  <c r="Y496" i="2"/>
  <c r="Y474" i="2"/>
  <c r="S469" i="2"/>
  <c r="Y304" i="2"/>
  <c r="AI304" i="2"/>
  <c r="AI518" i="2"/>
  <c r="S514" i="2"/>
  <c r="Y312" i="2"/>
  <c r="AI312" i="2"/>
  <c r="Y310" i="2"/>
  <c r="S582" i="2"/>
  <c r="X582" i="2"/>
  <c r="T582" i="2" s="1"/>
  <c r="AE582" i="2" s="1"/>
  <c r="AI580" i="2"/>
  <c r="V550" i="2"/>
  <c r="J550" i="2" s="1"/>
  <c r="S550" i="2"/>
  <c r="W550" i="2"/>
  <c r="AI539" i="2"/>
  <c r="Y539" i="2"/>
  <c r="U499" i="2"/>
  <c r="AF499" i="2" s="1"/>
  <c r="O499" i="2" s="1"/>
  <c r="N499" i="2" s="1"/>
  <c r="W499" i="2"/>
  <c r="V499" i="2"/>
  <c r="S499" i="2"/>
  <c r="AI464" i="2"/>
  <c r="Y464" i="2"/>
  <c r="AI398" i="2"/>
  <c r="Y398" i="2"/>
  <c r="AL617" i="2"/>
  <c r="AI617" i="2" s="1"/>
  <c r="W582" i="2"/>
  <c r="AL537" i="2"/>
  <c r="AI537" i="2" s="1"/>
  <c r="AL532" i="2"/>
  <c r="AI532" i="2" s="1"/>
  <c r="Y477" i="2"/>
  <c r="AI477" i="2"/>
  <c r="U459" i="2"/>
  <c r="S459" i="2"/>
  <c r="W459" i="2"/>
  <c r="Y438" i="2"/>
  <c r="AI438" i="2"/>
  <c r="X526" i="2"/>
  <c r="T526" i="2" s="1"/>
  <c r="AE526" i="2" s="1"/>
  <c r="Y375" i="2"/>
  <c r="AI375" i="2"/>
  <c r="Y324" i="2"/>
  <c r="AI324" i="2"/>
  <c r="Y420" i="2"/>
  <c r="U366" i="2"/>
  <c r="V366" i="2"/>
  <c r="W366" i="2"/>
  <c r="X366" i="2"/>
  <c r="T366" i="2" s="1"/>
  <c r="AE366" i="2" s="1"/>
  <c r="Y358" i="2"/>
  <c r="AI358" i="2"/>
  <c r="AI354" i="2"/>
  <c r="Y354" i="2"/>
  <c r="Y364" i="2"/>
  <c r="AI364" i="2"/>
  <c r="AI401" i="2"/>
  <c r="Y401" i="2"/>
  <c r="Y397" i="2"/>
  <c r="AI397" i="2"/>
  <c r="AL386" i="2"/>
  <c r="AI386" i="2" s="1"/>
  <c r="S378" i="2"/>
  <c r="X378" i="2"/>
  <c r="T378" i="2" s="1"/>
  <c r="AE378" i="2" s="1"/>
  <c r="V378" i="2"/>
  <c r="W378" i="2"/>
  <c r="U378" i="2"/>
  <c r="Y485" i="2"/>
  <c r="AI485" i="2"/>
  <c r="Y460" i="2"/>
  <c r="AI460" i="2"/>
  <c r="Y416" i="2"/>
  <c r="AI416" i="2"/>
  <c r="Y409" i="2"/>
  <c r="AI409" i="2"/>
  <c r="U383" i="2"/>
  <c r="V383" i="2"/>
  <c r="J383" i="2" s="1"/>
  <c r="W383" i="2"/>
  <c r="S383" i="2"/>
  <c r="X383" i="2"/>
  <c r="T383" i="2" s="1"/>
  <c r="AE383" i="2" s="1"/>
  <c r="AL547" i="2"/>
  <c r="AI547" i="2" s="1"/>
  <c r="S491" i="2"/>
  <c r="U491" i="2"/>
  <c r="V491" i="2"/>
  <c r="W491" i="2"/>
  <c r="X491" i="2"/>
  <c r="T491" i="2" s="1"/>
  <c r="AE491" i="2" s="1"/>
  <c r="V423" i="2"/>
  <c r="J423" i="2" s="1"/>
  <c r="X423" i="2"/>
  <c r="T423" i="2" s="1"/>
  <c r="AE423" i="2" s="1"/>
  <c r="W423" i="2"/>
  <c r="AI302" i="2"/>
  <c r="Y302" i="2"/>
  <c r="AI278" i="2"/>
  <c r="Y278" i="2"/>
  <c r="AL542" i="2"/>
  <c r="AI542" i="2" s="1"/>
  <c r="AI468" i="2"/>
  <c r="U396" i="2"/>
  <c r="AF396" i="2" s="1"/>
  <c r="AH396" i="2" s="1"/>
  <c r="V396" i="2"/>
  <c r="W396" i="2"/>
  <c r="S396" i="2"/>
  <c r="S389" i="2"/>
  <c r="X389" i="2"/>
  <c r="T389" i="2" s="1"/>
  <c r="AE389" i="2" s="1"/>
  <c r="W389" i="2"/>
  <c r="V389" i="2"/>
  <c r="J389" i="2" s="1"/>
  <c r="AI492" i="2"/>
  <c r="U449" i="2"/>
  <c r="X449" i="2"/>
  <c r="T449" i="2" s="1"/>
  <c r="AE449" i="2" s="1"/>
  <c r="W449" i="2"/>
  <c r="AI314" i="2"/>
  <c r="Y314" i="2"/>
  <c r="AL557" i="2"/>
  <c r="AI557" i="2" s="1"/>
  <c r="V449" i="2"/>
  <c r="AI396" i="2"/>
  <c r="V361" i="2"/>
  <c r="W361" i="2"/>
  <c r="X361" i="2"/>
  <c r="T361" i="2" s="1"/>
  <c r="AE361" i="2" s="1"/>
  <c r="U361" i="2"/>
  <c r="Y347" i="2"/>
  <c r="AI347" i="2"/>
  <c r="Y415" i="2"/>
  <c r="AI415" i="2"/>
  <c r="Y400" i="2"/>
  <c r="AI400" i="2"/>
  <c r="Y384" i="2"/>
  <c r="AI384" i="2"/>
  <c r="Y318" i="2"/>
  <c r="AI318" i="2"/>
  <c r="U484" i="2"/>
  <c r="W484" i="2"/>
  <c r="V484" i="2"/>
  <c r="J484" i="2" s="1"/>
  <c r="AI479" i="2"/>
  <c r="AL465" i="2"/>
  <c r="AI465" i="2" s="1"/>
  <c r="V462" i="2"/>
  <c r="AI443" i="2"/>
  <c r="Y443" i="2"/>
  <c r="U439" i="2"/>
  <c r="V439" i="2"/>
  <c r="J439" i="2" s="1"/>
  <c r="X439" i="2"/>
  <c r="T439" i="2" s="1"/>
  <c r="AE439" i="2" s="1"/>
  <c r="AL430" i="2"/>
  <c r="X429" i="2"/>
  <c r="T429" i="2" s="1"/>
  <c r="AE429" i="2" s="1"/>
  <c r="U429" i="2"/>
  <c r="AI428" i="2"/>
  <c r="AI421" i="2"/>
  <c r="Y421" i="2"/>
  <c r="AI395" i="2"/>
  <c r="U388" i="2"/>
  <c r="V388" i="2"/>
  <c r="S388" i="2"/>
  <c r="W388" i="2"/>
  <c r="X388" i="2"/>
  <c r="T388" i="2" s="1"/>
  <c r="AE388" i="2" s="1"/>
  <c r="S368" i="2"/>
  <c r="U368" i="2"/>
  <c r="AF368" i="2" s="1"/>
  <c r="AG368" i="2" s="1"/>
  <c r="P368" i="2" s="1"/>
  <c r="V368" i="2"/>
  <c r="W368" i="2"/>
  <c r="AI456" i="2"/>
  <c r="V429" i="2"/>
  <c r="V403" i="2"/>
  <c r="W403" i="2"/>
  <c r="U403" i="2"/>
  <c r="AI361" i="2"/>
  <c r="U352" i="2"/>
  <c r="V352" i="2"/>
  <c r="W352" i="2"/>
  <c r="S352" i="2"/>
  <c r="X352" i="2"/>
  <c r="T352" i="2" s="1"/>
  <c r="AE352" i="2" s="1"/>
  <c r="AL474" i="2"/>
  <c r="AI474" i="2" s="1"/>
  <c r="V470" i="2"/>
  <c r="W470" i="2"/>
  <c r="X403" i="2"/>
  <c r="T403" i="2" s="1"/>
  <c r="AE403" i="2" s="1"/>
  <c r="S379" i="2"/>
  <c r="W379" i="2"/>
  <c r="V379" i="2"/>
  <c r="V374" i="2"/>
  <c r="W374" i="2"/>
  <c r="X374" i="2"/>
  <c r="T374" i="2" s="1"/>
  <c r="AE374" i="2" s="1"/>
  <c r="U374" i="2"/>
  <c r="S336" i="2"/>
  <c r="W336" i="2"/>
  <c r="V336" i="2"/>
  <c r="J336" i="2" s="1"/>
  <c r="X336" i="2"/>
  <c r="T336" i="2" s="1"/>
  <c r="AE336" i="2" s="1"/>
  <c r="AF336" i="2" s="1"/>
  <c r="Y273" i="2"/>
  <c r="AI273" i="2"/>
  <c r="AI257" i="2"/>
  <c r="Y257" i="2"/>
  <c r="AI491" i="2"/>
  <c r="S490" i="2"/>
  <c r="W490" i="2"/>
  <c r="Y444" i="2"/>
  <c r="AI444" i="2"/>
  <c r="Y426" i="2"/>
  <c r="AI426" i="2"/>
  <c r="AI422" i="2"/>
  <c r="Y422" i="2"/>
  <c r="AI419" i="2"/>
  <c r="AL373" i="2"/>
  <c r="AI373" i="2" s="1"/>
  <c r="Y357" i="2"/>
  <c r="AI357" i="2"/>
  <c r="AI344" i="2"/>
  <c r="Y344" i="2"/>
  <c r="AI307" i="2"/>
  <c r="Y307" i="2"/>
  <c r="AI297" i="2"/>
  <c r="Y297" i="2"/>
  <c r="S505" i="2"/>
  <c r="W505" i="2"/>
  <c r="AI487" i="2"/>
  <c r="U450" i="2"/>
  <c r="W450" i="2"/>
  <c r="Y323" i="2"/>
  <c r="AI323" i="2"/>
  <c r="X395" i="2"/>
  <c r="T395" i="2" s="1"/>
  <c r="AE395" i="2" s="1"/>
  <c r="V395" i="2"/>
  <c r="J395" i="2" s="1"/>
  <c r="W395" i="2"/>
  <c r="U395" i="2"/>
  <c r="X392" i="2"/>
  <c r="T392" i="2" s="1"/>
  <c r="AE392" i="2" s="1"/>
  <c r="W392" i="2"/>
  <c r="S392" i="2"/>
  <c r="X369" i="2"/>
  <c r="T369" i="2" s="1"/>
  <c r="AE369" i="2" s="1"/>
  <c r="S369" i="2"/>
  <c r="U369" i="2"/>
  <c r="W369" i="2"/>
  <c r="U392" i="2"/>
  <c r="Y386" i="2"/>
  <c r="Y333" i="2"/>
  <c r="AI333" i="2"/>
  <c r="Y360" i="2"/>
  <c r="AI360" i="2"/>
  <c r="AI505" i="2"/>
  <c r="AI495" i="2"/>
  <c r="AI470" i="2"/>
  <c r="U404" i="2"/>
  <c r="W404" i="2"/>
  <c r="V393" i="2"/>
  <c r="J393" i="2" s="1"/>
  <c r="W393" i="2"/>
  <c r="Y380" i="2"/>
  <c r="AI380" i="2"/>
  <c r="Y373" i="2"/>
  <c r="S351" i="2"/>
  <c r="V351" i="2"/>
  <c r="U351" i="2"/>
  <c r="X351" i="2"/>
  <c r="T351" i="2" s="1"/>
  <c r="AE351" i="2" s="1"/>
  <c r="AI279" i="2"/>
  <c r="AI339" i="2"/>
  <c r="Y339" i="2"/>
  <c r="AL425" i="2"/>
  <c r="AI425" i="2" s="1"/>
  <c r="AL383" i="2"/>
  <c r="AI383" i="2" s="1"/>
  <c r="Y291" i="2"/>
  <c r="Y284" i="2"/>
  <c r="AI284" i="2"/>
  <c r="AI276" i="2"/>
  <c r="Y276" i="2"/>
  <c r="Y335" i="2"/>
  <c r="AI335" i="2"/>
  <c r="W322" i="2"/>
  <c r="S322" i="2"/>
  <c r="X322" i="2"/>
  <c r="T322" i="2" s="1"/>
  <c r="AE322" i="2" s="1"/>
  <c r="Y282" i="2"/>
  <c r="AI429" i="2"/>
  <c r="S417" i="2"/>
  <c r="U417" i="2"/>
  <c r="AL404" i="2"/>
  <c r="AI404" i="2" s="1"/>
  <c r="U394" i="2"/>
  <c r="AF394" i="2" s="1"/>
  <c r="AH394" i="2" s="1"/>
  <c r="AL366" i="2"/>
  <c r="AI366" i="2" s="1"/>
  <c r="AI356" i="2"/>
  <c r="U322" i="2"/>
  <c r="AL310" i="2"/>
  <c r="AI310" i="2" s="1"/>
  <c r="Y255" i="2"/>
  <c r="AI255" i="2"/>
  <c r="S394" i="2"/>
  <c r="Y365" i="2"/>
  <c r="AI365" i="2"/>
  <c r="X353" i="2"/>
  <c r="T353" i="2" s="1"/>
  <c r="AE353" i="2" s="1"/>
  <c r="S353" i="2"/>
  <c r="U353" i="2"/>
  <c r="Y317" i="2"/>
  <c r="AI259" i="2"/>
  <c r="Y259" i="2"/>
  <c r="AL448" i="2"/>
  <c r="Y346" i="2"/>
  <c r="AL334" i="2"/>
  <c r="AI334" i="2" s="1"/>
  <c r="AI294" i="2"/>
  <c r="Y294" i="2"/>
  <c r="AL279" i="2"/>
  <c r="Y261" i="2"/>
  <c r="AI261" i="2"/>
  <c r="AI325" i="2"/>
  <c r="Y325" i="2"/>
  <c r="S320" i="2"/>
  <c r="V320" i="2"/>
  <c r="J320" i="2" s="1"/>
  <c r="X320" i="2"/>
  <c r="T320" i="2" s="1"/>
  <c r="AE320" i="2" s="1"/>
  <c r="Y248" i="2"/>
  <c r="AI248" i="2"/>
  <c r="Y246" i="2"/>
  <c r="AI246" i="2"/>
  <c r="AI362" i="2"/>
  <c r="Y362" i="2"/>
  <c r="AI265" i="2"/>
  <c r="Y265" i="2"/>
  <c r="Y263" i="2"/>
  <c r="AI263" i="2"/>
  <c r="AI250" i="2"/>
  <c r="Y250" i="2"/>
  <c r="AI241" i="2"/>
  <c r="V226" i="2"/>
  <c r="J226" i="2" s="1"/>
  <c r="W226" i="2"/>
  <c r="X226" i="2"/>
  <c r="T226" i="2" s="1"/>
  <c r="AE226" i="2" s="1"/>
  <c r="U226" i="2"/>
  <c r="S226" i="2"/>
  <c r="Y133" i="2"/>
  <c r="AI133" i="2"/>
  <c r="AI275" i="2"/>
  <c r="Y275" i="2"/>
  <c r="AL433" i="2"/>
  <c r="AI433" i="2" s="1"/>
  <c r="AI431" i="2"/>
  <c r="AL394" i="2"/>
  <c r="AI394" i="2" s="1"/>
  <c r="U371" i="2"/>
  <c r="S371" i="2"/>
  <c r="AL368" i="2"/>
  <c r="AI368" i="2" s="1"/>
  <c r="Y254" i="2"/>
  <c r="Y329" i="2"/>
  <c r="AI329" i="2"/>
  <c r="S321" i="2"/>
  <c r="U321" i="2"/>
  <c r="V321" i="2"/>
  <c r="W321" i="2"/>
  <c r="X321" i="2"/>
  <c r="T321" i="2" s="1"/>
  <c r="AE321" i="2" s="1"/>
  <c r="S300" i="2"/>
  <c r="W300" i="2"/>
  <c r="AI290" i="2"/>
  <c r="Y290" i="2"/>
  <c r="X260" i="2"/>
  <c r="T260" i="2" s="1"/>
  <c r="AE260" i="2" s="1"/>
  <c r="U260" i="2"/>
  <c r="W260" i="2"/>
  <c r="V241" i="2"/>
  <c r="S241" i="2"/>
  <c r="W241" i="2"/>
  <c r="X241" i="2"/>
  <c r="T241" i="2" s="1"/>
  <c r="AE241" i="2" s="1"/>
  <c r="U241" i="2"/>
  <c r="X425" i="2"/>
  <c r="T425" i="2" s="1"/>
  <c r="AE425" i="2" s="1"/>
  <c r="V425" i="2"/>
  <c r="Y390" i="2"/>
  <c r="AI390" i="2"/>
  <c r="AI321" i="2"/>
  <c r="Y298" i="2"/>
  <c r="AI298" i="2"/>
  <c r="X262" i="2"/>
  <c r="T262" i="2" s="1"/>
  <c r="AE262" i="2" s="1"/>
  <c r="S262" i="2"/>
  <c r="U262" i="2"/>
  <c r="V262" i="2"/>
  <c r="J262" i="2" s="1"/>
  <c r="W262" i="2"/>
  <c r="V260" i="2"/>
  <c r="W311" i="2"/>
  <c r="X311" i="2"/>
  <c r="T311" i="2" s="1"/>
  <c r="AE311" i="2" s="1"/>
  <c r="S311" i="2"/>
  <c r="AI376" i="2"/>
  <c r="V311" i="2"/>
  <c r="V303" i="2"/>
  <c r="J303" i="2" s="1"/>
  <c r="W303" i="2"/>
  <c r="X303" i="2"/>
  <c r="T303" i="2" s="1"/>
  <c r="AE303" i="2" s="1"/>
  <c r="AF303" i="2" s="1"/>
  <c r="Y348" i="2"/>
  <c r="Y272" i="2"/>
  <c r="AL352" i="2"/>
  <c r="AI352" i="2" s="1"/>
  <c r="AL341" i="2"/>
  <c r="AI341" i="2" s="1"/>
  <c r="V331" i="2"/>
  <c r="W331" i="2"/>
  <c r="U306" i="2"/>
  <c r="AF306" i="2" s="1"/>
  <c r="AH306" i="2" s="1"/>
  <c r="W306" i="2"/>
  <c r="V306" i="2"/>
  <c r="S295" i="2"/>
  <c r="U295" i="2"/>
  <c r="Y188" i="2"/>
  <c r="AI188" i="2"/>
  <c r="AI285" i="2"/>
  <c r="Y285" i="2"/>
  <c r="AI337" i="2"/>
  <c r="V327" i="2"/>
  <c r="X327" i="2"/>
  <c r="T327" i="2" s="1"/>
  <c r="AE327" i="2" s="1"/>
  <c r="S327" i="2"/>
  <c r="AI326" i="2"/>
  <c r="Y326" i="2"/>
  <c r="Y319" i="2"/>
  <c r="AI319" i="2"/>
  <c r="AL317" i="2"/>
  <c r="AI317" i="2" s="1"/>
  <c r="AI306" i="2"/>
  <c r="AI295" i="2"/>
  <c r="Y266" i="2"/>
  <c r="AI266" i="2"/>
  <c r="W158" i="2"/>
  <c r="X158" i="2"/>
  <c r="T158" i="2" s="1"/>
  <c r="AE158" i="2" s="1"/>
  <c r="U158" i="2"/>
  <c r="V158" i="2"/>
  <c r="S158" i="2"/>
  <c r="AI363" i="2"/>
  <c r="AI331" i="2"/>
  <c r="W327" i="2"/>
  <c r="AI320" i="2"/>
  <c r="V316" i="2"/>
  <c r="J316" i="2" s="1"/>
  <c r="W316" i="2"/>
  <c r="S316" i="2"/>
  <c r="AI311" i="2"/>
  <c r="W289" i="2"/>
  <c r="X289" i="2"/>
  <c r="T289" i="2" s="1"/>
  <c r="AE289" i="2" s="1"/>
  <c r="AI269" i="2"/>
  <c r="Y269" i="2"/>
  <c r="AI240" i="2"/>
  <c r="Y240" i="2"/>
  <c r="U327" i="2"/>
  <c r="X274" i="2"/>
  <c r="T274" i="2" s="1"/>
  <c r="AE274" i="2" s="1"/>
  <c r="V274" i="2"/>
  <c r="S274" i="2"/>
  <c r="W274" i="2"/>
  <c r="AI379" i="2"/>
  <c r="S328" i="2"/>
  <c r="U328" i="2"/>
  <c r="W328" i="2"/>
  <c r="AI327" i="2"/>
  <c r="AL291" i="2"/>
  <c r="AI291" i="2" s="1"/>
  <c r="AI286" i="2"/>
  <c r="Y277" i="2"/>
  <c r="AI277" i="2"/>
  <c r="AI262" i="2"/>
  <c r="V251" i="2"/>
  <c r="S251" i="2"/>
  <c r="U251" i="2"/>
  <c r="V227" i="2"/>
  <c r="U227" i="2"/>
  <c r="W227" i="2"/>
  <c r="S227" i="2"/>
  <c r="X227" i="2"/>
  <c r="T227" i="2" s="1"/>
  <c r="AE227" i="2" s="1"/>
  <c r="W349" i="2"/>
  <c r="U349" i="2"/>
  <c r="S343" i="2"/>
  <c r="V343" i="2"/>
  <c r="J343" i="2" s="1"/>
  <c r="Y341" i="2"/>
  <c r="AI296" i="2"/>
  <c r="Y296" i="2"/>
  <c r="AI287" i="2"/>
  <c r="Y287" i="2"/>
  <c r="AI260" i="2"/>
  <c r="Y258" i="2"/>
  <c r="AI258" i="2"/>
  <c r="AI249" i="2"/>
  <c r="Y249" i="2"/>
  <c r="AI229" i="2"/>
  <c r="Y229" i="2"/>
  <c r="X219" i="2"/>
  <c r="T219" i="2" s="1"/>
  <c r="AE219" i="2" s="1"/>
  <c r="W219" i="2"/>
  <c r="U219" i="2"/>
  <c r="V219" i="2"/>
  <c r="S219" i="2"/>
  <c r="W363" i="2"/>
  <c r="AL346" i="2"/>
  <c r="AI346" i="2" s="1"/>
  <c r="X343" i="2"/>
  <c r="T343" i="2" s="1"/>
  <c r="AE343" i="2" s="1"/>
  <c r="Y313" i="2"/>
  <c r="AI313" i="2"/>
  <c r="AI350" i="2"/>
  <c r="Y350" i="2"/>
  <c r="W343" i="2"/>
  <c r="W334" i="2"/>
  <c r="V334" i="2"/>
  <c r="X334" i="2"/>
  <c r="T334" i="2" s="1"/>
  <c r="AE334" i="2" s="1"/>
  <c r="Y281" i="2"/>
  <c r="AL252" i="2"/>
  <c r="AI252" i="2" s="1"/>
  <c r="Y270" i="2"/>
  <c r="AI270" i="2"/>
  <c r="AI201" i="2"/>
  <c r="Y201" i="2"/>
  <c r="X233" i="2"/>
  <c r="T233" i="2" s="1"/>
  <c r="AE233" i="2" s="1"/>
  <c r="U233" i="2"/>
  <c r="V233" i="2"/>
  <c r="J233" i="2" s="1"/>
  <c r="W233" i="2"/>
  <c r="S233" i="2"/>
  <c r="Y237" i="2"/>
  <c r="Y235" i="2"/>
  <c r="AI235" i="2"/>
  <c r="AI123" i="2"/>
  <c r="Y123" i="2"/>
  <c r="AL369" i="2"/>
  <c r="AI369" i="2" s="1"/>
  <c r="Y337" i="2"/>
  <c r="AI309" i="2"/>
  <c r="Y309" i="2"/>
  <c r="AL283" i="2"/>
  <c r="AI283" i="2" s="1"/>
  <c r="AI274" i="2"/>
  <c r="Y252" i="2"/>
  <c r="Y245" i="2"/>
  <c r="AI245" i="2"/>
  <c r="AI243" i="2"/>
  <c r="Y243" i="2"/>
  <c r="X242" i="2"/>
  <c r="T242" i="2" s="1"/>
  <c r="AE242" i="2" s="1"/>
  <c r="W242" i="2"/>
  <c r="S242" i="2"/>
  <c r="U242" i="2"/>
  <c r="V242" i="2"/>
  <c r="Y193" i="2"/>
  <c r="AI193" i="2"/>
  <c r="Y185" i="2"/>
  <c r="AI185" i="2"/>
  <c r="AL336" i="2"/>
  <c r="AI336" i="2" s="1"/>
  <c r="V236" i="2"/>
  <c r="W236" i="2"/>
  <c r="S236" i="2"/>
  <c r="S280" i="2"/>
  <c r="W280" i="2"/>
  <c r="X280" i="2"/>
  <c r="T280" i="2" s="1"/>
  <c r="AE280" i="2" s="1"/>
  <c r="AL343" i="2"/>
  <c r="AI343" i="2" s="1"/>
  <c r="Y253" i="2"/>
  <c r="AI253" i="2"/>
  <c r="AI242" i="2"/>
  <c r="Y231" i="2"/>
  <c r="AI231" i="2"/>
  <c r="Y200" i="2"/>
  <c r="AI200" i="2"/>
  <c r="AI183" i="2"/>
  <c r="Y183" i="2"/>
  <c r="Y239" i="2"/>
  <c r="X234" i="2"/>
  <c r="T234" i="2" s="1"/>
  <c r="AE234" i="2" s="1"/>
  <c r="S234" i="2"/>
  <c r="W234" i="2"/>
  <c r="Y216" i="2"/>
  <c r="AI199" i="2"/>
  <c r="AI196" i="2"/>
  <c r="Y196" i="2"/>
  <c r="AI144" i="2"/>
  <c r="Y144" i="2"/>
  <c r="AI186" i="2"/>
  <c r="Y186" i="2"/>
  <c r="V177" i="2"/>
  <c r="W177" i="2"/>
  <c r="S177" i="2"/>
  <c r="X177" i="2"/>
  <c r="T177" i="2" s="1"/>
  <c r="AE177" i="2" s="1"/>
  <c r="AF177" i="2" s="1"/>
  <c r="W232" i="2"/>
  <c r="V232" i="2"/>
  <c r="X232" i="2"/>
  <c r="T232" i="2" s="1"/>
  <c r="AE232" i="2" s="1"/>
  <c r="U232" i="2"/>
  <c r="AL218" i="2"/>
  <c r="AI218" i="2" s="1"/>
  <c r="Y184" i="2"/>
  <c r="AI184" i="2"/>
  <c r="Y173" i="2"/>
  <c r="Y106" i="2"/>
  <c r="AI226" i="2"/>
  <c r="W199" i="2"/>
  <c r="X199" i="2"/>
  <c r="T199" i="2" s="1"/>
  <c r="AE199" i="2" s="1"/>
  <c r="V199" i="2"/>
  <c r="J199" i="2" s="1"/>
  <c r="U199" i="2"/>
  <c r="AI189" i="2"/>
  <c r="Y213" i="2"/>
  <c r="Y206" i="2"/>
  <c r="V192" i="2"/>
  <c r="U192" i="2"/>
  <c r="X192" i="2"/>
  <c r="T192" i="2" s="1"/>
  <c r="AE192" i="2" s="1"/>
  <c r="W192" i="2"/>
  <c r="Y165" i="2"/>
  <c r="AI165" i="2"/>
  <c r="Y204" i="2"/>
  <c r="AI204" i="2"/>
  <c r="Y167" i="2"/>
  <c r="AI167" i="2"/>
  <c r="Y197" i="2"/>
  <c r="AL228" i="2"/>
  <c r="AI228" i="2" s="1"/>
  <c r="AL205" i="2"/>
  <c r="AI205" i="2" s="1"/>
  <c r="X202" i="2"/>
  <c r="T202" i="2" s="1"/>
  <c r="AE202" i="2" s="1"/>
  <c r="S202" i="2"/>
  <c r="U202" i="2"/>
  <c r="V202" i="2"/>
  <c r="W202" i="2"/>
  <c r="AI155" i="2"/>
  <c r="Y155" i="2"/>
  <c r="AL234" i="2"/>
  <c r="AI234" i="2" s="1"/>
  <c r="S230" i="2"/>
  <c r="U230" i="2"/>
  <c r="V230" i="2"/>
  <c r="X218" i="2"/>
  <c r="T218" i="2" s="1"/>
  <c r="AE218" i="2" s="1"/>
  <c r="V218" i="2"/>
  <c r="AL281" i="2"/>
  <c r="AI281" i="2" s="1"/>
  <c r="AL268" i="2"/>
  <c r="AI268" i="2" s="1"/>
  <c r="AL254" i="2"/>
  <c r="AI254" i="2" s="1"/>
  <c r="AI251" i="2"/>
  <c r="X230" i="2"/>
  <c r="T230" i="2" s="1"/>
  <c r="AE230" i="2" s="1"/>
  <c r="AL223" i="2"/>
  <c r="AI223" i="2" s="1"/>
  <c r="W218" i="2"/>
  <c r="Y176" i="2"/>
  <c r="AI176" i="2"/>
  <c r="Y149" i="2"/>
  <c r="AI149" i="2"/>
  <c r="Y134" i="2"/>
  <c r="AI134" i="2"/>
  <c r="W230" i="2"/>
  <c r="U218" i="2"/>
  <c r="AI207" i="2"/>
  <c r="Y207" i="2"/>
  <c r="S147" i="2"/>
  <c r="U147" i="2"/>
  <c r="V147" i="2"/>
  <c r="X147" i="2"/>
  <c r="T147" i="2" s="1"/>
  <c r="AE147" i="2" s="1"/>
  <c r="AI233" i="2"/>
  <c r="Y222" i="2"/>
  <c r="Y191" i="2"/>
  <c r="AI191" i="2"/>
  <c r="AI157" i="2"/>
  <c r="Y157" i="2"/>
  <c r="W147" i="2"/>
  <c r="AL289" i="2"/>
  <c r="AI289" i="2" s="1"/>
  <c r="U215" i="2"/>
  <c r="W215" i="2"/>
  <c r="W205" i="2"/>
  <c r="V205" i="2"/>
  <c r="J205" i="2" s="1"/>
  <c r="X205" i="2"/>
  <c r="T205" i="2" s="1"/>
  <c r="AE205" i="2" s="1"/>
  <c r="U205" i="2"/>
  <c r="AL158" i="2"/>
  <c r="AI158" i="2" s="1"/>
  <c r="AI127" i="2"/>
  <c r="Y127" i="2"/>
  <c r="X225" i="2"/>
  <c r="T225" i="2" s="1"/>
  <c r="AE225" i="2" s="1"/>
  <c r="V225" i="2"/>
  <c r="W225" i="2"/>
  <c r="AL217" i="2"/>
  <c r="AI217" i="2" s="1"/>
  <c r="S215" i="2"/>
  <c r="S208" i="2"/>
  <c r="U208" i="2"/>
  <c r="X223" i="2"/>
  <c r="T223" i="2" s="1"/>
  <c r="AE223" i="2" s="1"/>
  <c r="W223" i="2"/>
  <c r="AL202" i="2"/>
  <c r="AI202" i="2" s="1"/>
  <c r="AL222" i="2"/>
  <c r="AI222" i="2" s="1"/>
  <c r="X182" i="2"/>
  <c r="T182" i="2" s="1"/>
  <c r="AE182" i="2" s="1"/>
  <c r="S182" i="2"/>
  <c r="W182" i="2"/>
  <c r="U182" i="2"/>
  <c r="X214" i="2"/>
  <c r="T214" i="2" s="1"/>
  <c r="AE214" i="2" s="1"/>
  <c r="AF214" i="2" s="1"/>
  <c r="W214" i="2"/>
  <c r="S214" i="2"/>
  <c r="V182" i="2"/>
  <c r="J182" i="2" s="1"/>
  <c r="Y159" i="2"/>
  <c r="AI159" i="2"/>
  <c r="AL282" i="2"/>
  <c r="AI282" i="2" s="1"/>
  <c r="V214" i="2"/>
  <c r="AI198" i="2"/>
  <c r="S195" i="2"/>
  <c r="V195" i="2"/>
  <c r="J195" i="2" s="1"/>
  <c r="X195" i="2"/>
  <c r="T195" i="2" s="1"/>
  <c r="AE195" i="2" s="1"/>
  <c r="W153" i="2"/>
  <c r="S153" i="2"/>
  <c r="U153" i="2"/>
  <c r="V153" i="2"/>
  <c r="X153" i="2"/>
  <c r="T153" i="2" s="1"/>
  <c r="AE153" i="2" s="1"/>
  <c r="Y146" i="2"/>
  <c r="AI146" i="2"/>
  <c r="Y94" i="2"/>
  <c r="AI94" i="2"/>
  <c r="U217" i="2"/>
  <c r="AL197" i="2"/>
  <c r="AI197" i="2" s="1"/>
  <c r="Y98" i="2"/>
  <c r="AI98" i="2"/>
  <c r="AL247" i="2"/>
  <c r="AI247" i="2" s="1"/>
  <c r="W180" i="2"/>
  <c r="U180" i="2"/>
  <c r="X180" i="2"/>
  <c r="T180" i="2" s="1"/>
  <c r="AE180" i="2" s="1"/>
  <c r="AI135" i="2"/>
  <c r="Y135" i="2"/>
  <c r="AL264" i="2"/>
  <c r="AI264" i="2" s="1"/>
  <c r="AI238" i="2"/>
  <c r="AI220" i="2"/>
  <c r="AL195" i="2"/>
  <c r="AI195" i="2" s="1"/>
  <c r="S175" i="2"/>
  <c r="V175" i="2"/>
  <c r="U175" i="2"/>
  <c r="V170" i="2"/>
  <c r="J170" i="2" s="1"/>
  <c r="U170" i="2"/>
  <c r="X170" i="2"/>
  <c r="T170" i="2" s="1"/>
  <c r="AE170" i="2" s="1"/>
  <c r="W170" i="2"/>
  <c r="Y194" i="2"/>
  <c r="AI194" i="2"/>
  <c r="U178" i="2"/>
  <c r="AF178" i="2" s="1"/>
  <c r="AH178" i="2" s="1"/>
  <c r="S178" i="2"/>
  <c r="W178" i="2"/>
  <c r="V178" i="2"/>
  <c r="U168" i="2"/>
  <c r="S168" i="2"/>
  <c r="V168" i="2"/>
  <c r="X168" i="2"/>
  <c r="T168" i="2" s="1"/>
  <c r="AE168" i="2" s="1"/>
  <c r="W168" i="2"/>
  <c r="Y141" i="2"/>
  <c r="U120" i="2"/>
  <c r="W120" i="2"/>
  <c r="X120" i="2"/>
  <c r="T120" i="2" s="1"/>
  <c r="AE120" i="2" s="1"/>
  <c r="S120" i="2"/>
  <c r="V120" i="2"/>
  <c r="J120" i="2" s="1"/>
  <c r="AI115" i="2"/>
  <c r="Y115" i="2"/>
  <c r="AI208" i="2"/>
  <c r="V166" i="2"/>
  <c r="S166" i="2"/>
  <c r="U166" i="2"/>
  <c r="AF166" i="2" s="1"/>
  <c r="AH166" i="2" s="1"/>
  <c r="W166" i="2"/>
  <c r="W113" i="2"/>
  <c r="S113" i="2"/>
  <c r="U113" i="2"/>
  <c r="V113" i="2"/>
  <c r="J113" i="2" s="1"/>
  <c r="X113" i="2"/>
  <c r="T113" i="2" s="1"/>
  <c r="AE113" i="2" s="1"/>
  <c r="Y119" i="2"/>
  <c r="AI119" i="2"/>
  <c r="AI166" i="2"/>
  <c r="U187" i="2"/>
  <c r="W187" i="2"/>
  <c r="AL156" i="2"/>
  <c r="AI156" i="2" s="1"/>
  <c r="U150" i="2"/>
  <c r="W150" i="2"/>
  <c r="V150" i="2"/>
  <c r="J150" i="2" s="1"/>
  <c r="X150" i="2"/>
  <c r="T150" i="2" s="1"/>
  <c r="AE150" i="2" s="1"/>
  <c r="AI132" i="2"/>
  <c r="Y132" i="2"/>
  <c r="AL118" i="2"/>
  <c r="AI118" i="2" s="1"/>
  <c r="V107" i="2"/>
  <c r="W107" i="2"/>
  <c r="X107" i="2"/>
  <c r="T107" i="2" s="1"/>
  <c r="AE107" i="2" s="1"/>
  <c r="S107" i="2"/>
  <c r="U107" i="2"/>
  <c r="AL232" i="2"/>
  <c r="AI232" i="2" s="1"/>
  <c r="AI190" i="2"/>
  <c r="Y190" i="2"/>
  <c r="AI153" i="2"/>
  <c r="S137" i="2"/>
  <c r="U137" i="2"/>
  <c r="V137" i="2"/>
  <c r="J137" i="2" s="1"/>
  <c r="W137" i="2"/>
  <c r="X137" i="2"/>
  <c r="T137" i="2" s="1"/>
  <c r="AE137" i="2" s="1"/>
  <c r="Y118" i="2"/>
  <c r="AL227" i="2"/>
  <c r="AI227" i="2" s="1"/>
  <c r="AI181" i="2"/>
  <c r="Y108" i="2"/>
  <c r="AI103" i="2"/>
  <c r="Y103" i="2"/>
  <c r="AL237" i="2"/>
  <c r="AI237" i="2" s="1"/>
  <c r="AL173" i="2"/>
  <c r="AI173" i="2" s="1"/>
  <c r="V152" i="2"/>
  <c r="W152" i="2"/>
  <c r="S152" i="2"/>
  <c r="X152" i="2"/>
  <c r="T152" i="2" s="1"/>
  <c r="AE152" i="2" s="1"/>
  <c r="AI140" i="2"/>
  <c r="Y140" i="2"/>
  <c r="W138" i="2"/>
  <c r="S138" i="2"/>
  <c r="U138" i="2"/>
  <c r="V138" i="2"/>
  <c r="X138" i="2"/>
  <c r="T138" i="2" s="1"/>
  <c r="AE138" i="2" s="1"/>
  <c r="S136" i="2"/>
  <c r="V136" i="2"/>
  <c r="X136" i="2"/>
  <c r="T136" i="2" s="1"/>
  <c r="AE136" i="2" s="1"/>
  <c r="U136" i="2"/>
  <c r="W136" i="2"/>
  <c r="AL172" i="2"/>
  <c r="AI172" i="2" s="1"/>
  <c r="AI111" i="2"/>
  <c r="Y111" i="2"/>
  <c r="AI78" i="2"/>
  <c r="Y78" i="2"/>
  <c r="AI160" i="2"/>
  <c r="Y160" i="2"/>
  <c r="AL150" i="2"/>
  <c r="AI150" i="2" s="1"/>
  <c r="AI148" i="2"/>
  <c r="AI136" i="2"/>
  <c r="AI125" i="2"/>
  <c r="Y125" i="2"/>
  <c r="Y105" i="2"/>
  <c r="AI105" i="2"/>
  <c r="W46" i="2"/>
  <c r="X46" i="2"/>
  <c r="T46" i="2" s="1"/>
  <c r="AE46" i="2" s="1"/>
  <c r="S46" i="2"/>
  <c r="U46" i="2"/>
  <c r="V46" i="2"/>
  <c r="AI145" i="2"/>
  <c r="Y145" i="2"/>
  <c r="AI120" i="2"/>
  <c r="AI116" i="2"/>
  <c r="Y116" i="2"/>
  <c r="S80" i="2"/>
  <c r="V80" i="2"/>
  <c r="X80" i="2"/>
  <c r="T80" i="2" s="1"/>
  <c r="AE80" i="2" s="1"/>
  <c r="U80" i="2"/>
  <c r="W80" i="2"/>
  <c r="Y161" i="2"/>
  <c r="S139" i="2"/>
  <c r="X139" i="2"/>
  <c r="T139" i="2" s="1"/>
  <c r="AE139" i="2" s="1"/>
  <c r="AF139" i="2" s="1"/>
  <c r="W139" i="2"/>
  <c r="V139" i="2"/>
  <c r="W128" i="2"/>
  <c r="S128" i="2"/>
  <c r="U128" i="2"/>
  <c r="AF128" i="2" s="1"/>
  <c r="AG128" i="2" s="1"/>
  <c r="P128" i="2" s="1"/>
  <c r="V128" i="2"/>
  <c r="AL187" i="2"/>
  <c r="AI187" i="2" s="1"/>
  <c r="AL138" i="2"/>
  <c r="AI171" i="2"/>
  <c r="Y163" i="2"/>
  <c r="AI163" i="2"/>
  <c r="AL168" i="2"/>
  <c r="AI168" i="2" s="1"/>
  <c r="S154" i="2"/>
  <c r="W154" i="2"/>
  <c r="U154" i="2"/>
  <c r="V154" i="2"/>
  <c r="J154" i="2" s="1"/>
  <c r="X154" i="2"/>
  <c r="T154" i="2" s="1"/>
  <c r="AE154" i="2" s="1"/>
  <c r="Y117" i="2"/>
  <c r="Y66" i="2"/>
  <c r="AI66" i="2"/>
  <c r="AL130" i="2"/>
  <c r="AI130" i="2" s="1"/>
  <c r="AI61" i="2"/>
  <c r="Y61" i="2"/>
  <c r="AI75" i="2"/>
  <c r="Y75" i="2"/>
  <c r="Y97" i="2"/>
  <c r="AI97" i="2"/>
  <c r="AL192" i="2"/>
  <c r="AI192" i="2" s="1"/>
  <c r="AI162" i="2"/>
  <c r="V131" i="2"/>
  <c r="J131" i="2" s="1"/>
  <c r="W131" i="2"/>
  <c r="Y90" i="2"/>
  <c r="Y57" i="2"/>
  <c r="AI43" i="2"/>
  <c r="Y43" i="2"/>
  <c r="AI51" i="2"/>
  <c r="Y51" i="2"/>
  <c r="Y72" i="2"/>
  <c r="AI72" i="2"/>
  <c r="AL56" i="2"/>
  <c r="AI56" i="2" s="1"/>
  <c r="Y26" i="2"/>
  <c r="AI26" i="2"/>
  <c r="AI18" i="2"/>
  <c r="Y18" i="2"/>
  <c r="V101" i="2"/>
  <c r="J101" i="2" s="1"/>
  <c r="X101" i="2"/>
  <c r="T101" i="2" s="1"/>
  <c r="AE101" i="2" s="1"/>
  <c r="S101" i="2"/>
  <c r="AI109" i="2"/>
  <c r="Y109" i="2"/>
  <c r="W101" i="2"/>
  <c r="AI36" i="2"/>
  <c r="S124" i="2"/>
  <c r="W124" i="2"/>
  <c r="V124" i="2"/>
  <c r="J124" i="2" s="1"/>
  <c r="Y104" i="2"/>
  <c r="AI104" i="2"/>
  <c r="U101" i="2"/>
  <c r="V88" i="2"/>
  <c r="S88" i="2"/>
  <c r="W88" i="2"/>
  <c r="X88" i="2"/>
  <c r="T88" i="2" s="1"/>
  <c r="AE88" i="2" s="1"/>
  <c r="V68" i="2"/>
  <c r="X68" i="2"/>
  <c r="T68" i="2" s="1"/>
  <c r="AE68" i="2" s="1"/>
  <c r="S68" i="2"/>
  <c r="U68" i="2"/>
  <c r="S129" i="2"/>
  <c r="U129" i="2"/>
  <c r="AI101" i="2"/>
  <c r="S84" i="2"/>
  <c r="W84" i="2"/>
  <c r="X84" i="2"/>
  <c r="T84" i="2" s="1"/>
  <c r="AE84" i="2" s="1"/>
  <c r="V84" i="2"/>
  <c r="U84" i="2"/>
  <c r="U70" i="2"/>
  <c r="AF70" i="2" s="1"/>
  <c r="AG70" i="2" s="1"/>
  <c r="P70" i="2" s="1"/>
  <c r="S70" i="2"/>
  <c r="V70" i="2"/>
  <c r="J70" i="2" s="1"/>
  <c r="W70" i="2"/>
  <c r="Y34" i="2"/>
  <c r="AI34" i="2"/>
  <c r="W143" i="2"/>
  <c r="X143" i="2"/>
  <c r="T143" i="2" s="1"/>
  <c r="AE143" i="2" s="1"/>
  <c r="AF143" i="2" s="1"/>
  <c r="AI138" i="2"/>
  <c r="S110" i="2"/>
  <c r="V110" i="2"/>
  <c r="J110" i="2" s="1"/>
  <c r="W110" i="2"/>
  <c r="Y99" i="2"/>
  <c r="S62" i="2"/>
  <c r="U62" i="2"/>
  <c r="X62" i="2"/>
  <c r="T62" i="2" s="1"/>
  <c r="AE62" i="2" s="1"/>
  <c r="Y50" i="2"/>
  <c r="W56" i="2"/>
  <c r="U56" i="2"/>
  <c r="V56" i="2"/>
  <c r="J56" i="2" s="1"/>
  <c r="X56" i="2"/>
  <c r="T56" i="2" s="1"/>
  <c r="AE56" i="2" s="1"/>
  <c r="AI48" i="2"/>
  <c r="Y48" i="2"/>
  <c r="AI46" i="2"/>
  <c r="W36" i="2"/>
  <c r="S36" i="2"/>
  <c r="U36" i="2"/>
  <c r="V36" i="2"/>
  <c r="J36" i="2" s="1"/>
  <c r="X36" i="2"/>
  <c r="T36" i="2" s="1"/>
  <c r="AE36" i="2" s="1"/>
  <c r="V121" i="2"/>
  <c r="W121" i="2"/>
  <c r="AL177" i="2"/>
  <c r="AI177" i="2" s="1"/>
  <c r="AI142" i="2"/>
  <c r="Y114" i="2"/>
  <c r="AI114" i="2"/>
  <c r="Y22" i="2"/>
  <c r="AI22" i="2"/>
  <c r="Y130" i="2"/>
  <c r="S87" i="2"/>
  <c r="U87" i="2"/>
  <c r="X87" i="2"/>
  <c r="T87" i="2" s="1"/>
  <c r="AE87" i="2" s="1"/>
  <c r="W87" i="2"/>
  <c r="AI96" i="2"/>
  <c r="Y19" i="2"/>
  <c r="AI19" i="2"/>
  <c r="Y67" i="2"/>
  <c r="AI67" i="2"/>
  <c r="AL117" i="2"/>
  <c r="AI117" i="2" s="1"/>
  <c r="V93" i="2"/>
  <c r="J93" i="2" s="1"/>
  <c r="X93" i="2"/>
  <c r="T93" i="2" s="1"/>
  <c r="AE93" i="2" s="1"/>
  <c r="S93" i="2"/>
  <c r="U93" i="2"/>
  <c r="W93" i="2"/>
  <c r="Y83" i="2"/>
  <c r="AI83" i="2"/>
  <c r="AI55" i="2"/>
  <c r="Y55" i="2"/>
  <c r="Y49" i="2"/>
  <c r="AI49" i="2"/>
  <c r="AL99" i="2"/>
  <c r="AI99" i="2" s="1"/>
  <c r="AL87" i="2"/>
  <c r="AI87" i="2" s="1"/>
  <c r="AI62" i="2"/>
  <c r="X102" i="2"/>
  <c r="T102" i="2" s="1"/>
  <c r="AE102" i="2" s="1"/>
  <c r="S102" i="2"/>
  <c r="U89" i="2"/>
  <c r="V89" i="2"/>
  <c r="S89" i="2"/>
  <c r="AL79" i="2"/>
  <c r="AI79" i="2" s="1"/>
  <c r="Y65" i="2"/>
  <c r="S37" i="2"/>
  <c r="U37" i="2"/>
  <c r="AF37" i="2" s="1"/>
  <c r="AG37" i="2" s="1"/>
  <c r="P37" i="2" s="1"/>
  <c r="V37" i="2"/>
  <c r="J37" i="2" s="1"/>
  <c r="W37" i="2"/>
  <c r="Y25" i="2"/>
  <c r="AI25" i="2"/>
  <c r="S86" i="2"/>
  <c r="V86" i="2"/>
  <c r="X86" i="2"/>
  <c r="T86" i="2" s="1"/>
  <c r="AE86" i="2" s="1"/>
  <c r="AF86" i="2" s="1"/>
  <c r="W86" i="2"/>
  <c r="X60" i="2"/>
  <c r="T60" i="2" s="1"/>
  <c r="AE60" i="2" s="1"/>
  <c r="S60" i="2"/>
  <c r="W60" i="2"/>
  <c r="AI29" i="2"/>
  <c r="Y29" i="2"/>
  <c r="Y15" i="2"/>
  <c r="AI15" i="2"/>
  <c r="AI42" i="2"/>
  <c r="Y42" i="2"/>
  <c r="Y40" i="2"/>
  <c r="AI40" i="2"/>
  <c r="AI33" i="2"/>
  <c r="Y33" i="2"/>
  <c r="AL106" i="2"/>
  <c r="AI106" i="2" s="1"/>
  <c r="AL92" i="2"/>
  <c r="AI92" i="2" s="1"/>
  <c r="AI73" i="2"/>
  <c r="Y73" i="2"/>
  <c r="AL57" i="2"/>
  <c r="AI57" i="2" s="1"/>
  <c r="AI112" i="2"/>
  <c r="AL86" i="2"/>
  <c r="AI86" i="2" s="1"/>
  <c r="S69" i="2"/>
  <c r="U69" i="2"/>
  <c r="X69" i="2"/>
  <c r="T69" i="2" s="1"/>
  <c r="AE69" i="2" s="1"/>
  <c r="V69" i="2"/>
  <c r="W69" i="2"/>
  <c r="AL44" i="2"/>
  <c r="AI44" i="2" s="1"/>
  <c r="AI37" i="2"/>
  <c r="AI28" i="2"/>
  <c r="Y28" i="2"/>
  <c r="AL89" i="2"/>
  <c r="AI89" i="2" s="1"/>
  <c r="Y39" i="2"/>
  <c r="AI39" i="2"/>
  <c r="S59" i="2"/>
  <c r="U59" i="2"/>
  <c r="W59" i="2"/>
  <c r="X59" i="2"/>
  <c r="T59" i="2" s="1"/>
  <c r="AE59" i="2" s="1"/>
  <c r="Y41" i="2"/>
  <c r="W16" i="2"/>
  <c r="S16" i="2"/>
  <c r="U16" i="2"/>
  <c r="V16" i="2"/>
  <c r="J16" i="2" s="1"/>
  <c r="X16" i="2"/>
  <c r="T16" i="2" s="1"/>
  <c r="AE16" i="2" s="1"/>
  <c r="AI63" i="2"/>
  <c r="Y63" i="2"/>
  <c r="Y20" i="2"/>
  <c r="AI20" i="2"/>
  <c r="V64" i="2"/>
  <c r="X64" i="2"/>
  <c r="T64" i="2" s="1"/>
  <c r="AE64" i="2" s="1"/>
  <c r="S64" i="2"/>
  <c r="U54" i="2"/>
  <c r="W54" i="2"/>
  <c r="AI53" i="2"/>
  <c r="Y53" i="2"/>
  <c r="S24" i="2"/>
  <c r="U24" i="2"/>
  <c r="V24" i="2"/>
  <c r="Y74" i="2"/>
  <c r="V54" i="2"/>
  <c r="J54" i="2" s="1"/>
  <c r="Y17" i="2"/>
  <c r="AI17" i="2"/>
  <c r="AI93" i="2"/>
  <c r="V79" i="2"/>
  <c r="J79" i="2" s="1"/>
  <c r="S79" i="2"/>
  <c r="AL41" i="2"/>
  <c r="AI41" i="2" s="1"/>
  <c r="AL110" i="2"/>
  <c r="AI110" i="2" s="1"/>
  <c r="W71" i="2"/>
  <c r="V71" i="2"/>
  <c r="X71" i="2"/>
  <c r="T71" i="2" s="1"/>
  <c r="AE71" i="2" s="1"/>
  <c r="AL102" i="2"/>
  <c r="AI102" i="2" s="1"/>
  <c r="Y44" i="2"/>
  <c r="AI13" i="2"/>
  <c r="Y13" i="2"/>
  <c r="X82" i="2"/>
  <c r="T82" i="2" s="1"/>
  <c r="AE82" i="2" s="1"/>
  <c r="AI68" i="2"/>
  <c r="AL50" i="2"/>
  <c r="AI50" i="2" s="1"/>
  <c r="S27" i="2"/>
  <c r="V27" i="2"/>
  <c r="W27" i="2"/>
  <c r="S23" i="2"/>
  <c r="U23" i="2"/>
  <c r="V23" i="2"/>
  <c r="W23" i="2"/>
  <c r="X23" i="2"/>
  <c r="T23" i="2" s="1"/>
  <c r="AE23" i="2" s="1"/>
  <c r="S38" i="2"/>
  <c r="V38" i="2"/>
  <c r="W38" i="2"/>
  <c r="AI21" i="2"/>
  <c r="Y21" i="2"/>
  <c r="AI35" i="2"/>
  <c r="Y35" i="2"/>
  <c r="Y32" i="2"/>
  <c r="AI32" i="2"/>
  <c r="S30" i="2"/>
  <c r="U30" i="2"/>
  <c r="V30" i="2"/>
  <c r="J30" i="2" s="1"/>
  <c r="W30" i="2"/>
  <c r="X30" i="2"/>
  <c r="T30" i="2" s="1"/>
  <c r="AE30" i="2" s="1"/>
  <c r="AI14" i="2"/>
  <c r="Y14" i="2"/>
  <c r="AI38" i="2"/>
  <c r="AI23" i="2"/>
  <c r="AI24" i="2"/>
  <c r="AI12" i="2"/>
  <c r="Y12" i="2"/>
  <c r="M12" i="2"/>
  <c r="X11" i="2"/>
  <c r="T11" i="2" s="1"/>
  <c r="AE11" i="2" s="1"/>
  <c r="W11" i="2"/>
  <c r="V11" i="2"/>
  <c r="S11" i="2"/>
  <c r="M1332" i="2"/>
  <c r="M852" i="2"/>
  <c r="M452" i="2"/>
  <c r="M412" i="2"/>
  <c r="M1272" i="2"/>
  <c r="M392" i="2"/>
  <c r="M1487" i="2"/>
  <c r="M1252" i="2"/>
  <c r="M1484" i="2"/>
  <c r="M1472" i="2"/>
  <c r="M692" i="2"/>
  <c r="M632" i="2"/>
  <c r="M1444" i="2"/>
  <c r="M1032" i="2"/>
  <c r="M592" i="2"/>
  <c r="M1509" i="2"/>
  <c r="M572" i="2"/>
  <c r="M1372" i="2"/>
  <c r="M512" i="2"/>
  <c r="M492" i="2"/>
  <c r="M1411" i="2"/>
  <c r="M1231" i="2"/>
  <c r="M1171" i="2"/>
  <c r="M1131" i="2"/>
  <c r="M1111" i="2"/>
  <c r="M1091" i="2"/>
  <c r="M1051" i="2"/>
  <c r="M1011" i="2"/>
  <c r="M971" i="2"/>
  <c r="M951" i="2"/>
  <c r="M931" i="2"/>
  <c r="M911" i="2"/>
  <c r="M831" i="2"/>
  <c r="M771" i="2"/>
  <c r="M571" i="2"/>
  <c r="M471" i="2"/>
  <c r="M451" i="2"/>
  <c r="M391" i="2"/>
  <c r="M211" i="2"/>
  <c r="M131" i="2"/>
  <c r="M51" i="2"/>
  <c r="M31" i="2"/>
  <c r="M1132" i="2"/>
  <c r="M1490" i="2"/>
  <c r="M1410" i="2"/>
  <c r="M1370" i="2"/>
  <c r="M1330" i="2"/>
  <c r="M1010" i="2"/>
  <c r="M770" i="2"/>
  <c r="M730" i="2"/>
  <c r="M570" i="2"/>
  <c r="M550" i="2"/>
  <c r="M230" i="2"/>
  <c r="M210" i="2"/>
  <c r="M170" i="2"/>
  <c r="M150" i="2"/>
  <c r="M130" i="2"/>
  <c r="M110" i="2"/>
  <c r="M70" i="2"/>
  <c r="M50" i="2"/>
  <c r="M30" i="2"/>
  <c r="M232" i="2"/>
  <c r="M1369" i="2"/>
  <c r="M1169" i="2"/>
  <c r="M1109" i="2"/>
  <c r="M869" i="2"/>
  <c r="M809" i="2"/>
  <c r="M649" i="2"/>
  <c r="M609" i="2"/>
  <c r="M569" i="2"/>
  <c r="M489" i="2"/>
  <c r="M469" i="2"/>
  <c r="M389" i="2"/>
  <c r="M349" i="2"/>
  <c r="M309" i="2"/>
  <c r="M269" i="2"/>
  <c r="M209" i="2"/>
  <c r="M69" i="2"/>
  <c r="M29" i="2"/>
  <c r="M1508" i="2"/>
  <c r="M1488" i="2"/>
  <c r="M1348" i="2"/>
  <c r="M1288" i="2"/>
  <c r="M1248" i="2"/>
  <c r="M1168" i="2"/>
  <c r="M1148" i="2"/>
  <c r="M1088" i="2"/>
  <c r="M988" i="2"/>
  <c r="M848" i="2"/>
  <c r="M828" i="2"/>
  <c r="M708" i="2"/>
  <c r="M588" i="2"/>
  <c r="M548" i="2"/>
  <c r="M508" i="2"/>
  <c r="M488" i="2"/>
  <c r="M468" i="2"/>
  <c r="M388" i="2"/>
  <c r="M348" i="2"/>
  <c r="M208" i="2"/>
  <c r="M1347" i="2"/>
  <c r="M1307" i="2"/>
  <c r="M1227" i="2"/>
  <c r="M1127" i="2"/>
  <c r="M1027" i="2"/>
  <c r="M827" i="2"/>
  <c r="M807" i="2"/>
  <c r="M787" i="2"/>
  <c r="M747" i="2"/>
  <c r="M587" i="2"/>
  <c r="M507" i="2"/>
  <c r="M367" i="2"/>
  <c r="M347" i="2"/>
  <c r="M267" i="2"/>
  <c r="M187" i="2"/>
  <c r="M107" i="2"/>
  <c r="M87" i="2"/>
  <c r="M67" i="2"/>
  <c r="M27" i="2"/>
  <c r="M1506" i="2"/>
  <c r="M1486" i="2"/>
  <c r="M1326" i="2"/>
  <c r="M1286" i="2"/>
  <c r="M1226" i="2"/>
  <c r="M1206" i="2"/>
  <c r="M1186" i="2"/>
  <c r="M1086" i="2"/>
  <c r="M986" i="2"/>
  <c r="M966" i="2"/>
  <c r="M906" i="2"/>
  <c r="M786" i="2"/>
  <c r="M746" i="2"/>
  <c r="M706" i="2"/>
  <c r="M546" i="2"/>
  <c r="M526" i="2"/>
  <c r="M486" i="2"/>
  <c r="M386" i="2"/>
  <c r="M266" i="2"/>
  <c r="M226" i="2"/>
  <c r="M206" i="2"/>
  <c r="M186" i="2"/>
  <c r="M1485" i="2"/>
  <c r="M1465" i="2"/>
  <c r="M1285" i="2"/>
  <c r="M1245" i="2"/>
  <c r="M1165" i="2"/>
  <c r="M985" i="2"/>
  <c r="M845" i="2"/>
  <c r="M705" i="2"/>
  <c r="M645" i="2"/>
  <c r="M525" i="2"/>
  <c r="M505" i="2"/>
  <c r="M465" i="2"/>
  <c r="M445" i="2"/>
  <c r="M325" i="2"/>
  <c r="M305" i="2"/>
  <c r="M285" i="2"/>
  <c r="M205" i="2"/>
  <c r="M1404" i="2"/>
  <c r="M1304" i="2"/>
  <c r="M1284" i="2"/>
  <c r="M1264" i="2"/>
  <c r="M1204" i="2"/>
  <c r="M1084" i="2"/>
  <c r="M1044" i="2"/>
  <c r="M1024" i="2"/>
  <c r="M984" i="2"/>
  <c r="M904" i="2"/>
  <c r="M844" i="2"/>
  <c r="M724" i="2"/>
  <c r="M644" i="2"/>
  <c r="M624" i="2"/>
  <c r="M564" i="2"/>
  <c r="M524" i="2"/>
  <c r="M484" i="2"/>
  <c r="M464" i="2"/>
  <c r="M444" i="2"/>
  <c r="M404" i="2"/>
  <c r="M164" i="2"/>
  <c r="M124" i="2"/>
  <c r="M64" i="2"/>
  <c r="M44" i="2"/>
  <c r="M1343" i="2"/>
  <c r="M1283" i="2"/>
  <c r="M1203" i="2"/>
  <c r="M1183" i="2"/>
  <c r="M1023" i="2"/>
  <c r="M963" i="2"/>
  <c r="M883" i="2"/>
  <c r="M843" i="2"/>
  <c r="M683" i="2"/>
  <c r="M603" i="2"/>
  <c r="M483" i="2"/>
  <c r="M463" i="2"/>
  <c r="M423" i="2"/>
  <c r="M383" i="2"/>
  <c r="M343" i="2"/>
  <c r="M323" i="2"/>
  <c r="M303" i="2"/>
  <c r="M223" i="2"/>
  <c r="M203" i="2"/>
  <c r="M123" i="2"/>
  <c r="M83" i="2"/>
  <c r="M63" i="2"/>
  <c r="M23" i="2"/>
  <c r="M1462" i="2"/>
  <c r="M1402" i="2"/>
  <c r="M1342" i="2"/>
  <c r="M1322" i="2"/>
  <c r="M1262" i="2"/>
  <c r="M1222" i="2"/>
  <c r="M1142" i="2"/>
  <c r="M1102" i="2"/>
  <c r="M1022" i="2"/>
  <c r="M1002" i="2"/>
  <c r="M962" i="2"/>
  <c r="M902" i="2"/>
  <c r="M882" i="2"/>
  <c r="M842" i="2"/>
  <c r="M682" i="2"/>
  <c r="M662" i="2"/>
  <c r="M602" i="2"/>
  <c r="M582" i="2"/>
  <c r="M562" i="2"/>
  <c r="M402" i="2"/>
  <c r="M382" i="2"/>
  <c r="M322" i="2"/>
  <c r="M262" i="2"/>
  <c r="M182" i="2"/>
  <c r="M142" i="2"/>
  <c r="M1441" i="2"/>
  <c r="M1421" i="2"/>
  <c r="M1381" i="2"/>
  <c r="M1341" i="2"/>
  <c r="M1161" i="2"/>
  <c r="M1041" i="2"/>
  <c r="M1021" i="2"/>
  <c r="M1001" i="2"/>
  <c r="M881" i="2"/>
  <c r="M741" i="2"/>
  <c r="M721" i="2"/>
  <c r="M641" i="2"/>
  <c r="M381" i="2"/>
  <c r="M161" i="2"/>
  <c r="M141" i="2"/>
  <c r="M101" i="2"/>
  <c r="M61" i="2"/>
  <c r="M21" i="2"/>
  <c r="M1480" i="2"/>
  <c r="M1400" i="2"/>
  <c r="M1280" i="2"/>
  <c r="M1120" i="2"/>
  <c r="M1100" i="2"/>
  <c r="M1020" i="2"/>
  <c r="M1000" i="2"/>
  <c r="M980" i="2"/>
  <c r="M960" i="2"/>
  <c r="M900" i="2"/>
  <c r="M880" i="2"/>
  <c r="M860" i="2"/>
  <c r="M780" i="2"/>
  <c r="M620" i="2"/>
  <c r="M400" i="2"/>
  <c r="M300" i="2"/>
  <c r="M220" i="2"/>
  <c r="M180" i="2"/>
  <c r="M120" i="2"/>
  <c r="M80" i="2"/>
  <c r="M20" i="2"/>
  <c r="M1419" i="2"/>
  <c r="M1379" i="2"/>
  <c r="M1359" i="2"/>
  <c r="M1319" i="2"/>
  <c r="M1279" i="2"/>
  <c r="M1259" i="2"/>
  <c r="M1239" i="2"/>
  <c r="M1219" i="2"/>
  <c r="M1159" i="2"/>
  <c r="M1119" i="2"/>
  <c r="M1019" i="2"/>
  <c r="M999" i="2"/>
  <c r="M979" i="2"/>
  <c r="M959" i="2"/>
  <c r="M879" i="2"/>
  <c r="M839" i="2"/>
  <c r="M759" i="2"/>
  <c r="M739" i="2"/>
  <c r="M699" i="2"/>
  <c r="M599" i="2"/>
  <c r="M499" i="2"/>
  <c r="M439" i="2"/>
  <c r="M339" i="2"/>
  <c r="M239" i="2"/>
  <c r="M99" i="2"/>
  <c r="M79" i="2"/>
  <c r="M59" i="2"/>
  <c r="M1198" i="2"/>
  <c r="M938" i="2"/>
  <c r="M878" i="2"/>
  <c r="M858" i="2"/>
  <c r="M758" i="2"/>
  <c r="M718" i="2"/>
  <c r="M618" i="2"/>
  <c r="M598" i="2"/>
  <c r="M558" i="2"/>
  <c r="M518" i="2"/>
  <c r="M458" i="2"/>
  <c r="M338" i="2"/>
  <c r="M278" i="2"/>
  <c r="M258" i="2"/>
  <c r="M138" i="2"/>
  <c r="M1377" i="2"/>
  <c r="M1297" i="2"/>
  <c r="M1217" i="2"/>
  <c r="M1157" i="2"/>
  <c r="M877" i="2"/>
  <c r="M857" i="2"/>
  <c r="M717" i="2"/>
  <c r="M637" i="2"/>
  <c r="M577" i="2"/>
  <c r="M517" i="2"/>
  <c r="M457" i="2"/>
  <c r="M437" i="2"/>
  <c r="M417" i="2"/>
  <c r="M317" i="2"/>
  <c r="M297" i="2"/>
  <c r="M257" i="2"/>
  <c r="M237" i="2"/>
  <c r="M217" i="2"/>
  <c r="M197" i="2"/>
  <c r="M137" i="2"/>
  <c r="M57" i="2"/>
  <c r="M1416" i="2"/>
  <c r="M1336" i="2"/>
  <c r="M1316" i="2"/>
  <c r="M1256" i="2"/>
  <c r="M1216" i="2"/>
  <c r="M1136" i="2"/>
  <c r="M1016" i="2"/>
  <c r="M996" i="2"/>
  <c r="M816" i="2"/>
  <c r="M716" i="2"/>
  <c r="M556" i="2"/>
  <c r="M536" i="2"/>
  <c r="M336" i="2"/>
  <c r="M316" i="2"/>
  <c r="M296" i="2"/>
  <c r="M276" i="2"/>
  <c r="M196" i="2"/>
  <c r="M56" i="2"/>
  <c r="M36" i="2"/>
  <c r="M16" i="2"/>
  <c r="M1495" i="2"/>
  <c r="M1455" i="2"/>
  <c r="M1435" i="2"/>
  <c r="M1275" i="2"/>
  <c r="M1255" i="2"/>
  <c r="M1175" i="2"/>
  <c r="M1155" i="2"/>
  <c r="M1115" i="2"/>
  <c r="M1095" i="2"/>
  <c r="M1075" i="2"/>
  <c r="M915" i="2"/>
  <c r="M835" i="2"/>
  <c r="M795" i="2"/>
  <c r="M715" i="2"/>
  <c r="M655" i="2"/>
  <c r="M635" i="2"/>
  <c r="M615" i="2"/>
  <c r="M595" i="2"/>
  <c r="M575" i="2"/>
  <c r="M435" i="2"/>
  <c r="M395" i="2"/>
  <c r="M335" i="2"/>
  <c r="M315" i="2"/>
  <c r="M295" i="2"/>
  <c r="M275" i="2"/>
  <c r="M255" i="2"/>
  <c r="M215" i="2"/>
  <c r="M195" i="2"/>
  <c r="M135" i="2"/>
  <c r="M95" i="2"/>
  <c r="M75" i="2"/>
  <c r="M15" i="2"/>
  <c r="M1454" i="2"/>
  <c r="M1374" i="2"/>
  <c r="M1334" i="2"/>
  <c r="M934" i="2"/>
  <c r="M814" i="2"/>
  <c r="M734" i="2"/>
  <c r="M634" i="2"/>
  <c r="M614" i="2"/>
  <c r="M414" i="2"/>
  <c r="M334" i="2"/>
  <c r="M254" i="2"/>
  <c r="M154" i="2"/>
  <c r="M134" i="2"/>
  <c r="M114" i="2"/>
  <c r="M54" i="2"/>
  <c r="M34" i="2"/>
  <c r="M14" i="2"/>
  <c r="M1453" i="2"/>
  <c r="M1393" i="2"/>
  <c r="M1173" i="2"/>
  <c r="M1153" i="2"/>
  <c r="M913" i="2"/>
  <c r="M813" i="2"/>
  <c r="M793" i="2"/>
  <c r="M773" i="2"/>
  <c r="M753" i="2"/>
  <c r="M733" i="2"/>
  <c r="M713" i="2"/>
  <c r="M533" i="2"/>
  <c r="M513" i="2"/>
  <c r="M393" i="2"/>
  <c r="M333" i="2"/>
  <c r="M313" i="2"/>
  <c r="M253" i="2"/>
  <c r="M233" i="2"/>
  <c r="M213" i="2"/>
  <c r="M193" i="2"/>
  <c r="M173" i="2"/>
  <c r="M133" i="2"/>
  <c r="M113" i="2"/>
  <c r="M93" i="2"/>
  <c r="M53" i="2"/>
  <c r="M33" i="2"/>
  <c r="M13" i="2"/>
  <c r="M11" i="2"/>
  <c r="H7" i="21"/>
  <c r="R7" i="21"/>
  <c r="K7" i="20"/>
  <c r="I5" i="20"/>
  <c r="AO5" i="20"/>
  <c r="J7" i="20"/>
  <c r="AP7" i="19"/>
  <c r="AQ7" i="19"/>
  <c r="AR7" i="19"/>
  <c r="U43" i="11"/>
  <c r="U19" i="11"/>
  <c r="U99" i="11"/>
  <c r="U14" i="11"/>
  <c r="U18" i="11"/>
  <c r="U22" i="11"/>
  <c r="U26" i="11"/>
  <c r="U30" i="11"/>
  <c r="U34" i="11"/>
  <c r="U38" i="11"/>
  <c r="U42" i="11"/>
  <c r="U46" i="11"/>
  <c r="U50" i="11"/>
  <c r="U54" i="11"/>
  <c r="U58" i="11"/>
  <c r="U62" i="11"/>
  <c r="U66" i="11"/>
  <c r="U70" i="11"/>
  <c r="U74" i="11"/>
  <c r="U78" i="11"/>
  <c r="U82" i="11"/>
  <c r="U86" i="11"/>
  <c r="U90" i="11"/>
  <c r="U94" i="11"/>
  <c r="U98" i="11"/>
  <c r="U102" i="11"/>
  <c r="U106" i="11"/>
  <c r="U110" i="11"/>
  <c r="U114" i="11"/>
  <c r="U13" i="11"/>
  <c r="U17" i="11"/>
  <c r="U21" i="11"/>
  <c r="U25" i="11"/>
  <c r="U29" i="11"/>
  <c r="U33" i="11"/>
  <c r="U37" i="11"/>
  <c r="U41" i="11"/>
  <c r="U45" i="11"/>
  <c r="U49" i="11"/>
  <c r="U53" i="11"/>
  <c r="U57" i="11"/>
  <c r="U61" i="11"/>
  <c r="U65" i="11"/>
  <c r="U69" i="11"/>
  <c r="U73" i="11"/>
  <c r="U77" i="11"/>
  <c r="U81" i="11"/>
  <c r="U85" i="11"/>
  <c r="U89" i="11"/>
  <c r="U93" i="11"/>
  <c r="U97" i="11"/>
  <c r="U101" i="11"/>
  <c r="U105" i="11"/>
  <c r="U109" i="11"/>
  <c r="U113" i="11"/>
  <c r="U12" i="11"/>
  <c r="U16" i="11"/>
  <c r="U20" i="11"/>
  <c r="U24" i="11"/>
  <c r="U28" i="11"/>
  <c r="U32" i="11"/>
  <c r="U36" i="11"/>
  <c r="U40" i="11"/>
  <c r="U44" i="11"/>
  <c r="U48" i="11"/>
  <c r="U52" i="11"/>
  <c r="U56" i="11"/>
  <c r="U60" i="11"/>
  <c r="U64" i="11"/>
  <c r="U68" i="11"/>
  <c r="U72" i="11"/>
  <c r="U76" i="11"/>
  <c r="U80" i="11"/>
  <c r="U84" i="11"/>
  <c r="U88" i="11"/>
  <c r="U92" i="11"/>
  <c r="U96" i="11"/>
  <c r="U100" i="11"/>
  <c r="U104" i="11"/>
  <c r="U108" i="11"/>
  <c r="U112" i="11"/>
  <c r="J1132" i="2"/>
  <c r="J392" i="2"/>
  <c r="J349" i="2"/>
  <c r="AI11" i="2"/>
  <c r="J1280" i="2"/>
  <c r="J87" i="2"/>
  <c r="J59" i="2"/>
  <c r="J322" i="2"/>
  <c r="J465" i="2"/>
  <c r="J404" i="2"/>
  <c r="J599" i="2"/>
  <c r="J526" i="2"/>
  <c r="J971" i="2"/>
  <c r="J1131" i="2"/>
  <c r="J1330" i="2"/>
  <c r="J1506" i="2"/>
  <c r="O897" i="2" l="1"/>
  <c r="N897" i="2" s="1"/>
  <c r="O1016" i="2"/>
  <c r="N1016" i="2" s="1"/>
  <c r="O379" i="2"/>
  <c r="N379" i="2" s="1"/>
  <c r="O927" i="2"/>
  <c r="N927" i="2" s="1"/>
  <c r="O27" i="2"/>
  <c r="N27" i="2" s="1"/>
  <c r="O238" i="2"/>
  <c r="N238" i="2" s="1"/>
  <c r="O124" i="2"/>
  <c r="N124" i="2" s="1"/>
  <c r="O179" i="2"/>
  <c r="N179" i="2" s="1"/>
  <c r="O79" i="2"/>
  <c r="N79" i="2" s="1"/>
  <c r="O1245" i="2"/>
  <c r="N1245" i="2" s="1"/>
  <c r="O1150" i="2"/>
  <c r="N1150" i="2" s="1"/>
  <c r="O668" i="2"/>
  <c r="N668" i="2" s="1"/>
  <c r="O1231" i="2"/>
  <c r="N1231" i="2" s="1"/>
  <c r="O1251" i="2"/>
  <c r="N1251" i="2" s="1"/>
  <c r="O694" i="2"/>
  <c r="N694" i="2" s="1"/>
  <c r="O731" i="2"/>
  <c r="N731" i="2" s="1"/>
  <c r="O986" i="2"/>
  <c r="N986" i="2" s="1"/>
  <c r="O1285" i="2"/>
  <c r="N1285" i="2" s="1"/>
  <c r="O1416" i="2"/>
  <c r="N1416" i="2" s="1"/>
  <c r="O446" i="2"/>
  <c r="N446" i="2" s="1"/>
  <c r="O1061" i="2"/>
  <c r="N1061" i="2" s="1"/>
  <c r="O1120" i="2"/>
  <c r="N1120" i="2" s="1"/>
  <c r="O1256" i="2"/>
  <c r="N1256" i="2" s="1"/>
  <c r="O86" i="2"/>
  <c r="N86" i="2" s="1"/>
  <c r="O889" i="2"/>
  <c r="N889" i="2" s="1"/>
  <c r="O1457" i="2"/>
  <c r="N1457" i="2" s="1"/>
  <c r="O961" i="2"/>
  <c r="N961" i="2" s="1"/>
  <c r="O396" i="2"/>
  <c r="N396" i="2" s="1"/>
  <c r="O783" i="2"/>
  <c r="N783" i="2" s="1"/>
  <c r="O303" i="2"/>
  <c r="N303" i="2" s="1"/>
  <c r="O336" i="2"/>
  <c r="N336" i="2" s="1"/>
  <c r="O1007" i="2"/>
  <c r="N1007" i="2" s="1"/>
  <c r="O561" i="2"/>
  <c r="N561" i="2" s="1"/>
  <c r="O1160" i="2"/>
  <c r="N1160" i="2" s="1"/>
  <c r="O306" i="2"/>
  <c r="N306" i="2" s="1"/>
  <c r="O843" i="2"/>
  <c r="N843" i="2" s="1"/>
  <c r="O546" i="2"/>
  <c r="N546" i="2" s="1"/>
  <c r="O1071" i="2"/>
  <c r="N1071" i="2" s="1"/>
  <c r="O178" i="2"/>
  <c r="N178" i="2" s="1"/>
  <c r="O835" i="2"/>
  <c r="N835" i="2" s="1"/>
  <c r="O715" i="2"/>
  <c r="N715" i="2" s="1"/>
  <c r="O577" i="2"/>
  <c r="N577" i="2" s="1"/>
  <c r="O505" i="2"/>
  <c r="N505" i="2" s="1"/>
  <c r="O143" i="2"/>
  <c r="N143" i="2" s="1"/>
  <c r="O1047" i="2"/>
  <c r="N1047" i="2" s="1"/>
  <c r="O1011" i="2"/>
  <c r="N1011" i="2" s="1"/>
  <c r="O1133" i="2"/>
  <c r="N1133" i="2" s="1"/>
  <c r="O1295" i="2"/>
  <c r="N1295" i="2" s="1"/>
  <c r="O214" i="2"/>
  <c r="N214" i="2" s="1"/>
  <c r="O128" i="2"/>
  <c r="N128" i="2" s="1"/>
  <c r="O586" i="2"/>
  <c r="N586" i="2" s="1"/>
  <c r="O1135" i="2"/>
  <c r="N1135" i="2" s="1"/>
  <c r="O936" i="2"/>
  <c r="N936" i="2" s="1"/>
  <c r="O575" i="2"/>
  <c r="N575" i="2" s="1"/>
  <c r="O37" i="2"/>
  <c r="N37" i="2" s="1"/>
  <c r="O177" i="2"/>
  <c r="N177" i="2" s="1"/>
  <c r="O456" i="2"/>
  <c r="N456" i="2" s="1"/>
  <c r="O166" i="2"/>
  <c r="N166" i="2" s="1"/>
  <c r="O139" i="2"/>
  <c r="N139" i="2" s="1"/>
  <c r="O394" i="2"/>
  <c r="N394" i="2" s="1"/>
  <c r="O368" i="2"/>
  <c r="N368" i="2" s="1"/>
  <c r="O516" i="2"/>
  <c r="N516" i="2" s="1"/>
  <c r="O811" i="2"/>
  <c r="N811" i="2" s="1"/>
  <c r="O493" i="2"/>
  <c r="N493" i="2" s="1"/>
  <c r="O70" i="2"/>
  <c r="N70" i="2" s="1"/>
  <c r="O1249" i="2"/>
  <c r="N1249" i="2" s="1"/>
  <c r="O1299" i="2"/>
  <c r="N1299" i="2" s="1"/>
  <c r="O1200" i="2"/>
  <c r="N1200" i="2" s="1"/>
  <c r="O481" i="2"/>
  <c r="N481" i="2" s="1"/>
  <c r="O1310" i="2"/>
  <c r="N1310" i="2" s="1"/>
  <c r="U279" i="2"/>
  <c r="U95" i="2"/>
  <c r="AF95" i="2" s="1"/>
  <c r="S591" i="2"/>
  <c r="V535" i="2"/>
  <c r="X650" i="2"/>
  <c r="T650" i="2" s="1"/>
  <c r="AE650" i="2" s="1"/>
  <c r="X502" i="2"/>
  <c r="T502" i="2" s="1"/>
  <c r="AE502" i="2" s="1"/>
  <c r="U502" i="2"/>
  <c r="V156" i="2"/>
  <c r="V502" i="2"/>
  <c r="J502" i="2" s="1"/>
  <c r="S1022" i="2"/>
  <c r="V683" i="2"/>
  <c r="J683" i="2" s="1"/>
  <c r="AG927" i="2"/>
  <c r="P927" i="2" s="1"/>
  <c r="X1215" i="2"/>
  <c r="T1215" i="2" s="1"/>
  <c r="AE1215" i="2" s="1"/>
  <c r="X1126" i="2"/>
  <c r="T1126" i="2" s="1"/>
  <c r="AE1126" i="2" s="1"/>
  <c r="S1215" i="2"/>
  <c r="W1215" i="2"/>
  <c r="V1215" i="2"/>
  <c r="J1215" i="2" s="1"/>
  <c r="W1126" i="2"/>
  <c r="U96" i="2"/>
  <c r="S376" i="2"/>
  <c r="U418" i="2"/>
  <c r="U376" i="2"/>
  <c r="S862" i="2"/>
  <c r="U359" i="2"/>
  <c r="W834" i="2"/>
  <c r="W711" i="2"/>
  <c r="S1263" i="2"/>
  <c r="X1263" i="2"/>
  <c r="T1263" i="2" s="1"/>
  <c r="AE1263" i="2" s="1"/>
  <c r="W594" i="2"/>
  <c r="V1006" i="2"/>
  <c r="J1006" i="2" s="1"/>
  <c r="V594" i="2"/>
  <c r="J594" i="2" s="1"/>
  <c r="W1006" i="2"/>
  <c r="S818" i="2"/>
  <c r="X1006" i="2"/>
  <c r="T1006" i="2" s="1"/>
  <c r="AE1006" i="2" s="1"/>
  <c r="W910" i="2"/>
  <c r="U1006" i="2"/>
  <c r="X1107" i="2"/>
  <c r="T1107" i="2" s="1"/>
  <c r="AE1107" i="2" s="1"/>
  <c r="V910" i="2"/>
  <c r="J910" i="2" s="1"/>
  <c r="S910" i="2"/>
  <c r="V854" i="2"/>
  <c r="J854" i="2" s="1"/>
  <c r="U854" i="2"/>
  <c r="W854" i="2"/>
  <c r="S663" i="2"/>
  <c r="W722" i="2"/>
  <c r="X854" i="2"/>
  <c r="T854" i="2" s="1"/>
  <c r="AE854" i="2" s="1"/>
  <c r="W663" i="2"/>
  <c r="W91" i="2"/>
  <c r="X91" i="2"/>
  <c r="T91" i="2" s="1"/>
  <c r="AE91" i="2" s="1"/>
  <c r="V91" i="2"/>
  <c r="J91" i="2" s="1"/>
  <c r="X305" i="2"/>
  <c r="T305" i="2" s="1"/>
  <c r="AE305" i="2" s="1"/>
  <c r="S305" i="2"/>
  <c r="U650" i="2"/>
  <c r="AF909" i="2"/>
  <c r="AH909" i="2" s="1"/>
  <c r="W535" i="2"/>
  <c r="S650" i="2"/>
  <c r="S535" i="2"/>
  <c r="W679" i="2"/>
  <c r="W650" i="2"/>
  <c r="W1335" i="2"/>
  <c r="X591" i="2"/>
  <c r="T591" i="2" s="1"/>
  <c r="AE591" i="2" s="1"/>
  <c r="W591" i="2"/>
  <c r="S756" i="2"/>
  <c r="V591" i="2"/>
  <c r="J591" i="2" s="1"/>
  <c r="X756" i="2"/>
  <c r="T756" i="2" s="1"/>
  <c r="AE756" i="2" s="1"/>
  <c r="V756" i="2"/>
  <c r="S95" i="2"/>
  <c r="W1053" i="2"/>
  <c r="AF914" i="2"/>
  <c r="AG914" i="2" s="1"/>
  <c r="P914" i="2" s="1"/>
  <c r="W355" i="2"/>
  <c r="V355" i="2"/>
  <c r="J355" i="2" s="1"/>
  <c r="U355" i="2"/>
  <c r="AF355" i="2" s="1"/>
  <c r="S907" i="2"/>
  <c r="S355" i="2"/>
  <c r="V907" i="2"/>
  <c r="J907" i="2" s="1"/>
  <c r="X410" i="2"/>
  <c r="T410" i="2" s="1"/>
  <c r="AE410" i="2" s="1"/>
  <c r="U907" i="2"/>
  <c r="X907" i="2"/>
  <c r="T907" i="2" s="1"/>
  <c r="AE907" i="2" s="1"/>
  <c r="U1053" i="2"/>
  <c r="W198" i="2"/>
  <c r="X1090" i="2"/>
  <c r="T1090" i="2" s="1"/>
  <c r="AE1090" i="2" s="1"/>
  <c r="S96" i="2"/>
  <c r="W587" i="2"/>
  <c r="X96" i="2"/>
  <c r="T96" i="2" s="1"/>
  <c r="AE96" i="2" s="1"/>
  <c r="V96" i="2"/>
  <c r="J96" i="2" s="1"/>
  <c r="V513" i="2"/>
  <c r="J513" i="2" s="1"/>
  <c r="U683" i="2"/>
  <c r="AF683" i="2" s="1"/>
  <c r="W683" i="2"/>
  <c r="U703" i="2"/>
  <c r="AF703" i="2" s="1"/>
  <c r="S703" i="2"/>
  <c r="X376" i="2"/>
  <c r="T376" i="2" s="1"/>
  <c r="AE376" i="2" s="1"/>
  <c r="X418" i="2"/>
  <c r="T418" i="2" s="1"/>
  <c r="AE418" i="2" s="1"/>
  <c r="W376" i="2"/>
  <c r="W81" i="2"/>
  <c r="W418" i="2"/>
  <c r="V990" i="2"/>
  <c r="J990" i="2" s="1"/>
  <c r="S1298" i="2"/>
  <c r="V122" i="2"/>
  <c r="J122" i="2" s="1"/>
  <c r="X286" i="2"/>
  <c r="T286" i="2" s="1"/>
  <c r="AE286" i="2" s="1"/>
  <c r="S279" i="2"/>
  <c r="W286" i="2"/>
  <c r="V279" i="2"/>
  <c r="J279" i="2" s="1"/>
  <c r="V515" i="2"/>
  <c r="J515" i="2" s="1"/>
  <c r="V286" i="2"/>
  <c r="J286" i="2" s="1"/>
  <c r="S286" i="2"/>
  <c r="X279" i="2"/>
  <c r="T279" i="2" s="1"/>
  <c r="AE279" i="2" s="1"/>
  <c r="X515" i="2"/>
  <c r="T515" i="2" s="1"/>
  <c r="AE515" i="2" s="1"/>
  <c r="U1152" i="2"/>
  <c r="W515" i="2"/>
  <c r="X1152" i="2"/>
  <c r="T1152" i="2" s="1"/>
  <c r="AE1152" i="2" s="1"/>
  <c r="S515" i="2"/>
  <c r="V823" i="2"/>
  <c r="J823" i="2" s="1"/>
  <c r="S823" i="2"/>
  <c r="W495" i="2"/>
  <c r="W1152" i="2"/>
  <c r="S181" i="2"/>
  <c r="S495" i="2"/>
  <c r="V918" i="2"/>
  <c r="J918" i="2" s="1"/>
  <c r="X45" i="2"/>
  <c r="T45" i="2" s="1"/>
  <c r="AE45" i="2" s="1"/>
  <c r="X918" i="2"/>
  <c r="T918" i="2" s="1"/>
  <c r="AE918" i="2" s="1"/>
  <c r="U45" i="2"/>
  <c r="W918" i="2"/>
  <c r="W45" i="2"/>
  <c r="U918" i="2"/>
  <c r="V45" i="2"/>
  <c r="J45" i="2" s="1"/>
  <c r="X181" i="2"/>
  <c r="T181" i="2" s="1"/>
  <c r="AE181" i="2" s="1"/>
  <c r="U181" i="2"/>
  <c r="V181" i="2"/>
  <c r="S77" i="2"/>
  <c r="X587" i="2"/>
  <c r="T587" i="2" s="1"/>
  <c r="AE587" i="2" s="1"/>
  <c r="V1107" i="2"/>
  <c r="J1107" i="2" s="1"/>
  <c r="S717" i="2"/>
  <c r="V818" i="2"/>
  <c r="J818" i="2" s="1"/>
  <c r="V944" i="2"/>
  <c r="J944" i="2" s="1"/>
  <c r="S1166" i="2"/>
  <c r="W717" i="2"/>
  <c r="W818" i="2"/>
  <c r="U944" i="2"/>
  <c r="AF944" i="2" s="1"/>
  <c r="X717" i="2"/>
  <c r="T717" i="2" s="1"/>
  <c r="AE717" i="2" s="1"/>
  <c r="X818" i="2"/>
  <c r="T818" i="2" s="1"/>
  <c r="AE818" i="2" s="1"/>
  <c r="U891" i="2"/>
  <c r="S944" i="2"/>
  <c r="U717" i="2"/>
  <c r="X1151" i="2"/>
  <c r="T1151" i="2" s="1"/>
  <c r="AE1151" i="2" s="1"/>
  <c r="V587" i="2"/>
  <c r="J587" i="2" s="1"/>
  <c r="X910" i="2"/>
  <c r="T910" i="2" s="1"/>
  <c r="AE910" i="2" s="1"/>
  <c r="U77" i="2"/>
  <c r="U587" i="2"/>
  <c r="V77" i="2"/>
  <c r="J77" i="2" s="1"/>
  <c r="U679" i="2"/>
  <c r="S1107" i="2"/>
  <c r="X211" i="2"/>
  <c r="T211" i="2" s="1"/>
  <c r="AE211" i="2" s="1"/>
  <c r="U211" i="2"/>
  <c r="X1116" i="2"/>
  <c r="T1116" i="2" s="1"/>
  <c r="AE1116" i="2" s="1"/>
  <c r="W211" i="2"/>
  <c r="S1116" i="2"/>
  <c r="W1116" i="2"/>
  <c r="U271" i="2"/>
  <c r="W1392" i="2"/>
  <c r="U432" i="2"/>
  <c r="X815" i="2"/>
  <c r="T815" i="2" s="1"/>
  <c r="AE815" i="2" s="1"/>
  <c r="U627" i="2"/>
  <c r="X627" i="2"/>
  <c r="T627" i="2" s="1"/>
  <c r="AE627" i="2" s="1"/>
  <c r="S627" i="2"/>
  <c r="V497" i="2"/>
  <c r="J497" i="2" s="1"/>
  <c r="W815" i="2"/>
  <c r="X81" i="2"/>
  <c r="T81" i="2" s="1"/>
  <c r="AE81" i="2" s="1"/>
  <c r="AF280" i="2"/>
  <c r="AH280" i="2" s="1"/>
  <c r="AF520" i="2"/>
  <c r="U972" i="2"/>
  <c r="U81" i="2"/>
  <c r="X972" i="2"/>
  <c r="T972" i="2" s="1"/>
  <c r="AE972" i="2" s="1"/>
  <c r="S81" i="2"/>
  <c r="AF779" i="2"/>
  <c r="AH779" i="2" s="1"/>
  <c r="V1015" i="2"/>
  <c r="J1015" i="2" s="1"/>
  <c r="W972" i="2"/>
  <c r="X1015" i="2"/>
  <c r="T1015" i="2" s="1"/>
  <c r="AE1015" i="2" s="1"/>
  <c r="S972" i="2"/>
  <c r="V256" i="2"/>
  <c r="J256" i="2" s="1"/>
  <c r="U1015" i="2"/>
  <c r="U256" i="2"/>
  <c r="X497" i="2"/>
  <c r="T497" i="2" s="1"/>
  <c r="AE497" i="2" s="1"/>
  <c r="U932" i="2"/>
  <c r="X256" i="2"/>
  <c r="T256" i="2" s="1"/>
  <c r="AE256" i="2" s="1"/>
  <c r="U497" i="2"/>
  <c r="S1176" i="2"/>
  <c r="U815" i="2"/>
  <c r="S815" i="2"/>
  <c r="V987" i="2"/>
  <c r="J987" i="2" s="1"/>
  <c r="W497" i="2"/>
  <c r="U987" i="2"/>
  <c r="W1015" i="2"/>
  <c r="X932" i="2"/>
  <c r="T932" i="2" s="1"/>
  <c r="AE932" i="2" s="1"/>
  <c r="X949" i="2"/>
  <c r="T949" i="2" s="1"/>
  <c r="AE949" i="2" s="1"/>
  <c r="X720" i="2"/>
  <c r="T720" i="2" s="1"/>
  <c r="AE720" i="2" s="1"/>
  <c r="X1294" i="2"/>
  <c r="T1294" i="2" s="1"/>
  <c r="AE1294" i="2" s="1"/>
  <c r="AF320" i="2"/>
  <c r="AG320" i="2" s="1"/>
  <c r="P320" i="2" s="1"/>
  <c r="U1166" i="2"/>
  <c r="AF629" i="2"/>
  <c r="X1136" i="2"/>
  <c r="T1136" i="2" s="1"/>
  <c r="AE1136" i="2" s="1"/>
  <c r="V967" i="2"/>
  <c r="J967" i="2" s="1"/>
  <c r="S1136" i="2"/>
  <c r="U967" i="2"/>
  <c r="W1136" i="2"/>
  <c r="U1136" i="2"/>
  <c r="U410" i="2"/>
  <c r="U1163" i="2"/>
  <c r="S410" i="2"/>
  <c r="V410" i="2"/>
  <c r="J410" i="2" s="1"/>
  <c r="AF1458" i="2"/>
  <c r="X283" i="2"/>
  <c r="T283" i="2" s="1"/>
  <c r="AE283" i="2" s="1"/>
  <c r="X784" i="2"/>
  <c r="T784" i="2" s="1"/>
  <c r="AE784" i="2" s="1"/>
  <c r="U85" i="2"/>
  <c r="V784" i="2"/>
  <c r="J784" i="2" s="1"/>
  <c r="V244" i="2"/>
  <c r="J244" i="2" s="1"/>
  <c r="U1355" i="2"/>
  <c r="U244" i="2"/>
  <c r="AF244" i="2" s="1"/>
  <c r="U784" i="2"/>
  <c r="W944" i="2"/>
  <c r="W244" i="2"/>
  <c r="X1022" i="2"/>
  <c r="T1022" i="2" s="1"/>
  <c r="AE1022" i="2" s="1"/>
  <c r="S244" i="2"/>
  <c r="W1022" i="2"/>
  <c r="V1022" i="2"/>
  <c r="J1022" i="2" s="1"/>
  <c r="U817" i="2"/>
  <c r="X1314" i="2"/>
  <c r="T1314" i="2" s="1"/>
  <c r="AE1314" i="2" s="1"/>
  <c r="X85" i="2"/>
  <c r="T85" i="2" s="1"/>
  <c r="AE85" i="2" s="1"/>
  <c r="S85" i="2"/>
  <c r="AF484" i="2"/>
  <c r="S1232" i="2"/>
  <c r="X1378" i="2"/>
  <c r="T1378" i="2" s="1"/>
  <c r="AE1378" i="2" s="1"/>
  <c r="W85" i="2"/>
  <c r="X688" i="2"/>
  <c r="T688" i="2" s="1"/>
  <c r="AE688" i="2" s="1"/>
  <c r="U1232" i="2"/>
  <c r="W1355" i="2"/>
  <c r="W1378" i="2"/>
  <c r="W228" i="2"/>
  <c r="W688" i="2"/>
  <c r="X1355" i="2"/>
  <c r="T1355" i="2" s="1"/>
  <c r="AE1355" i="2" s="1"/>
  <c r="U1378" i="2"/>
  <c r="S228" i="2"/>
  <c r="V688" i="2"/>
  <c r="J688" i="2" s="1"/>
  <c r="W817" i="2"/>
  <c r="S1355" i="2"/>
  <c r="V1378" i="2"/>
  <c r="J1378" i="2" s="1"/>
  <c r="U228" i="2"/>
  <c r="U688" i="2"/>
  <c r="V817" i="2"/>
  <c r="J817" i="2" s="1"/>
  <c r="X228" i="2"/>
  <c r="T228" i="2" s="1"/>
  <c r="AE228" i="2" s="1"/>
  <c r="W283" i="2"/>
  <c r="X817" i="2"/>
  <c r="T817" i="2" s="1"/>
  <c r="AE817" i="2" s="1"/>
  <c r="V283" i="2"/>
  <c r="J283" i="2" s="1"/>
  <c r="U283" i="2"/>
  <c r="W784" i="2"/>
  <c r="X1373" i="2"/>
  <c r="T1373" i="2" s="1"/>
  <c r="AE1373" i="2" s="1"/>
  <c r="U1116" i="2"/>
  <c r="S1152" i="2"/>
  <c r="AF550" i="2"/>
  <c r="AH550" i="2" s="1"/>
  <c r="AF393" i="2"/>
  <c r="S271" i="2"/>
  <c r="V1392" i="2"/>
  <c r="J1392" i="2" s="1"/>
  <c r="W271" i="2"/>
  <c r="X1392" i="2"/>
  <c r="T1392" i="2" s="1"/>
  <c r="AE1392" i="2" s="1"/>
  <c r="X432" i="2"/>
  <c r="T432" i="2" s="1"/>
  <c r="AE432" i="2" s="1"/>
  <c r="W432" i="2"/>
  <c r="W862" i="2"/>
  <c r="S432" i="2"/>
  <c r="V725" i="2"/>
  <c r="J725" i="2" s="1"/>
  <c r="X862" i="2"/>
  <c r="T862" i="2" s="1"/>
  <c r="AE862" i="2" s="1"/>
  <c r="X725" i="2"/>
  <c r="T725" i="2" s="1"/>
  <c r="AE725" i="2" s="1"/>
  <c r="W356" i="2"/>
  <c r="U1392" i="2"/>
  <c r="AF220" i="2"/>
  <c r="V356" i="2"/>
  <c r="J356" i="2" s="1"/>
  <c r="S381" i="2"/>
  <c r="U680" i="2"/>
  <c r="AF680" i="2" s="1"/>
  <c r="V862" i="2"/>
  <c r="J862" i="2" s="1"/>
  <c r="U356" i="2"/>
  <c r="W680" i="2"/>
  <c r="X356" i="2"/>
  <c r="T356" i="2" s="1"/>
  <c r="AE356" i="2" s="1"/>
  <c r="S405" i="2"/>
  <c r="X448" i="2"/>
  <c r="T448" i="2" s="1"/>
  <c r="AE448" i="2" s="1"/>
  <c r="W643" i="2"/>
  <c r="V680" i="2"/>
  <c r="J680" i="2" s="1"/>
  <c r="X315" i="2"/>
  <c r="T315" i="2" s="1"/>
  <c r="AE315" i="2" s="1"/>
  <c r="V377" i="2"/>
  <c r="V405" i="2"/>
  <c r="J405" i="2" s="1"/>
  <c r="V448" i="2"/>
  <c r="J448" i="2" s="1"/>
  <c r="S680" i="2"/>
  <c r="W171" i="2"/>
  <c r="X405" i="2"/>
  <c r="T405" i="2" s="1"/>
  <c r="AE405" i="2" s="1"/>
  <c r="U448" i="2"/>
  <c r="U643" i="2"/>
  <c r="X271" i="2"/>
  <c r="T271" i="2" s="1"/>
  <c r="AE271" i="2" s="1"/>
  <c r="S448" i="2"/>
  <c r="S643" i="2"/>
  <c r="X643" i="2"/>
  <c r="T643" i="2" s="1"/>
  <c r="AE643" i="2" s="1"/>
  <c r="W990" i="2"/>
  <c r="W878" i="2"/>
  <c r="S877" i="2"/>
  <c r="S1126" i="2"/>
  <c r="U377" i="2"/>
  <c r="AF377" i="2" s="1"/>
  <c r="U513" i="2"/>
  <c r="V1298" i="2"/>
  <c r="J1298" i="2" s="1"/>
  <c r="W513" i="2"/>
  <c r="W703" i="2"/>
  <c r="X381" i="2"/>
  <c r="T381" i="2" s="1"/>
  <c r="AE381" i="2" s="1"/>
  <c r="X513" i="2"/>
  <c r="T513" i="2" s="1"/>
  <c r="AE513" i="2" s="1"/>
  <c r="V703" i="2"/>
  <c r="J703" i="2" s="1"/>
  <c r="W381" i="2"/>
  <c r="AF89" i="2"/>
  <c r="W174" i="2"/>
  <c r="V381" i="2"/>
  <c r="J381" i="2" s="1"/>
  <c r="V174" i="2"/>
  <c r="J174" i="2" s="1"/>
  <c r="W406" i="2"/>
  <c r="S174" i="2"/>
  <c r="U174" i="2"/>
  <c r="AF174" i="2" s="1"/>
  <c r="AG174" i="2" s="1"/>
  <c r="P174" i="2" s="1"/>
  <c r="AF707" i="2"/>
  <c r="AG707" i="2" s="1"/>
  <c r="P707" i="2" s="1"/>
  <c r="AF334" i="2"/>
  <c r="AH334" i="2" s="1"/>
  <c r="U424" i="2"/>
  <c r="S683" i="2"/>
  <c r="V878" i="2"/>
  <c r="J878" i="2" s="1"/>
  <c r="X878" i="2"/>
  <c r="T878" i="2" s="1"/>
  <c r="AE878" i="2" s="1"/>
  <c r="X1298" i="2"/>
  <c r="T1298" i="2" s="1"/>
  <c r="AE1298" i="2" s="1"/>
  <c r="X424" i="2"/>
  <c r="T424" i="2" s="1"/>
  <c r="AE424" i="2" s="1"/>
  <c r="X990" i="2"/>
  <c r="T990" i="2" s="1"/>
  <c r="AE990" i="2" s="1"/>
  <c r="U878" i="2"/>
  <c r="U1298" i="2"/>
  <c r="U1374" i="2"/>
  <c r="AF1374" i="2" s="1"/>
  <c r="U990" i="2"/>
  <c r="W1163" i="2"/>
  <c r="W1107" i="2"/>
  <c r="S189" i="2"/>
  <c r="V406" i="2"/>
  <c r="J406" i="2" s="1"/>
  <c r="U877" i="2"/>
  <c r="V1325" i="2"/>
  <c r="J1325" i="2" s="1"/>
  <c r="AF602" i="2"/>
  <c r="X1104" i="2"/>
  <c r="T1104" i="2" s="1"/>
  <c r="AE1104" i="2" s="1"/>
  <c r="X406" i="2"/>
  <c r="T406" i="2" s="1"/>
  <c r="AE406" i="2" s="1"/>
  <c r="S1459" i="2"/>
  <c r="S424" i="2"/>
  <c r="X1164" i="2"/>
  <c r="T1164" i="2" s="1"/>
  <c r="AE1164" i="2" s="1"/>
  <c r="X340" i="2"/>
  <c r="T340" i="2" s="1"/>
  <c r="AE340" i="2" s="1"/>
  <c r="W1018" i="2"/>
  <c r="V877" i="2"/>
  <c r="J877" i="2" s="1"/>
  <c r="U1459" i="2"/>
  <c r="AF1459" i="2" s="1"/>
  <c r="AF583" i="2"/>
  <c r="U189" i="2"/>
  <c r="S47" i="2"/>
  <c r="V189" i="2"/>
  <c r="J189" i="2" s="1"/>
  <c r="X764" i="2"/>
  <c r="T764" i="2" s="1"/>
  <c r="AE764" i="2" s="1"/>
  <c r="X189" i="2"/>
  <c r="T189" i="2" s="1"/>
  <c r="AE189" i="2" s="1"/>
  <c r="S788" i="2"/>
  <c r="X754" i="2"/>
  <c r="T754" i="2" s="1"/>
  <c r="AE754" i="2" s="1"/>
  <c r="V788" i="2"/>
  <c r="J788" i="2" s="1"/>
  <c r="X1233" i="2"/>
  <c r="T1233" i="2" s="1"/>
  <c r="AE1233" i="2" s="1"/>
  <c r="S754" i="2"/>
  <c r="X788" i="2"/>
  <c r="T788" i="2" s="1"/>
  <c r="AE788" i="2" s="1"/>
  <c r="W1233" i="2"/>
  <c r="W754" i="2"/>
  <c r="W788" i="2"/>
  <c r="U1233" i="2"/>
  <c r="X1064" i="2"/>
  <c r="T1064" i="2" s="1"/>
  <c r="AE1064" i="2" s="1"/>
  <c r="S1233" i="2"/>
  <c r="W1064" i="2"/>
  <c r="V1064" i="2"/>
  <c r="U299" i="2"/>
  <c r="S1064" i="2"/>
  <c r="S299" i="2"/>
  <c r="U764" i="2"/>
  <c r="X299" i="2"/>
  <c r="T299" i="2" s="1"/>
  <c r="AE299" i="2" s="1"/>
  <c r="S764" i="2"/>
  <c r="V299" i="2"/>
  <c r="J299" i="2" s="1"/>
  <c r="V764" i="2"/>
  <c r="J764" i="2" s="1"/>
  <c r="AF931" i="2"/>
  <c r="AF268" i="2"/>
  <c r="V1374" i="2"/>
  <c r="J1374" i="2" s="1"/>
  <c r="U385" i="2"/>
  <c r="X385" i="2"/>
  <c r="T385" i="2" s="1"/>
  <c r="AE385" i="2" s="1"/>
  <c r="AF596" i="2"/>
  <c r="S669" i="2"/>
  <c r="AF423" i="2"/>
  <c r="AH423" i="2" s="1"/>
  <c r="W1046" i="2"/>
  <c r="W442" i="2"/>
  <c r="V714" i="2"/>
  <c r="J714" i="2" s="1"/>
  <c r="V442" i="2"/>
  <c r="J442" i="2" s="1"/>
  <c r="S714" i="2"/>
  <c r="X962" i="2"/>
  <c r="T962" i="2" s="1"/>
  <c r="AE962" i="2" s="1"/>
  <c r="X100" i="2"/>
  <c r="T100" i="2" s="1"/>
  <c r="AE100" i="2" s="1"/>
  <c r="AF417" i="2"/>
  <c r="U442" i="2"/>
  <c r="AF442" i="2" s="1"/>
  <c r="U714" i="2"/>
  <c r="AF714" i="2" s="1"/>
  <c r="O714" i="2" s="1"/>
  <c r="N714" i="2" s="1"/>
  <c r="V962" i="2"/>
  <c r="J962" i="2" s="1"/>
  <c r="W100" i="2"/>
  <c r="U962" i="2"/>
  <c r="U100" i="2"/>
  <c r="S442" i="2"/>
  <c r="S962" i="2"/>
  <c r="S792" i="2"/>
  <c r="W359" i="2"/>
  <c r="W792" i="2"/>
  <c r="V792" i="2"/>
  <c r="J792" i="2" s="1"/>
  <c r="V359" i="2"/>
  <c r="J359" i="2" s="1"/>
  <c r="X359" i="2"/>
  <c r="T359" i="2" s="1"/>
  <c r="AE359" i="2" s="1"/>
  <c r="W1090" i="2"/>
  <c r="V1104" i="2"/>
  <c r="W846" i="2"/>
  <c r="S1104" i="2"/>
  <c r="U846" i="2"/>
  <c r="AF846" i="2" s="1"/>
  <c r="W1104" i="2"/>
  <c r="V224" i="2"/>
  <c r="J224" i="2" s="1"/>
  <c r="W340" i="2"/>
  <c r="V1018" i="2"/>
  <c r="J1018" i="2" s="1"/>
  <c r="W224" i="2"/>
  <c r="U340" i="2"/>
  <c r="X902" i="2"/>
  <c r="T902" i="2" s="1"/>
  <c r="AE902" i="2" s="1"/>
  <c r="X1030" i="2"/>
  <c r="T1030" i="2" s="1"/>
  <c r="AE1030" i="2" s="1"/>
  <c r="S1220" i="2"/>
  <c r="S340" i="2"/>
  <c r="W902" i="2"/>
  <c r="W1220" i="2"/>
  <c r="V659" i="2"/>
  <c r="J659" i="2" s="1"/>
  <c r="U902" i="2"/>
  <c r="V1220" i="2"/>
  <c r="J1220" i="2" s="1"/>
  <c r="U1185" i="2"/>
  <c r="AF1390" i="2"/>
  <c r="AG1390" i="2" s="1"/>
  <c r="P1390" i="2" s="1"/>
  <c r="AF142" i="2"/>
  <c r="AG142" i="2" s="1"/>
  <c r="P142" i="2" s="1"/>
  <c r="I142" i="2" s="1"/>
  <c r="AF445" i="2"/>
  <c r="U659" i="2"/>
  <c r="S902" i="2"/>
  <c r="S1185" i="2"/>
  <c r="S659" i="2"/>
  <c r="V855" i="2"/>
  <c r="J855" i="2" s="1"/>
  <c r="S855" i="2"/>
  <c r="X855" i="2"/>
  <c r="T855" i="2" s="1"/>
  <c r="AE855" i="2" s="1"/>
  <c r="U855" i="2"/>
  <c r="S472" i="2"/>
  <c r="V472" i="2"/>
  <c r="J472" i="2" s="1"/>
  <c r="X1335" i="2"/>
  <c r="T1335" i="2" s="1"/>
  <c r="AE1335" i="2" s="1"/>
  <c r="W156" i="2"/>
  <c r="V846" i="2"/>
  <c r="J846" i="2" s="1"/>
  <c r="S1164" i="2"/>
  <c r="S1481" i="2"/>
  <c r="U1075" i="2"/>
  <c r="V1335" i="2"/>
  <c r="J1335" i="2" s="1"/>
  <c r="X659" i="2"/>
  <c r="T659" i="2" s="1"/>
  <c r="AE659" i="2" s="1"/>
  <c r="S1075" i="2"/>
  <c r="W1164" i="2"/>
  <c r="U1335" i="2"/>
  <c r="AF1300" i="2"/>
  <c r="V1075" i="2"/>
  <c r="J1075" i="2" s="1"/>
  <c r="V1164" i="2"/>
  <c r="J1164" i="2" s="1"/>
  <c r="W431" i="2"/>
  <c r="W164" i="2"/>
  <c r="U431" i="2"/>
  <c r="S164" i="2"/>
  <c r="X52" i="2"/>
  <c r="T52" i="2" s="1"/>
  <c r="AE52" i="2" s="1"/>
  <c r="V164" i="2"/>
  <c r="J164" i="2" s="1"/>
  <c r="W52" i="2"/>
  <c r="X164" i="2"/>
  <c r="T164" i="2" s="1"/>
  <c r="AE164" i="2" s="1"/>
  <c r="X1220" i="2"/>
  <c r="T1220" i="2" s="1"/>
  <c r="AE1220" i="2" s="1"/>
  <c r="S1213" i="2"/>
  <c r="U52" i="2"/>
  <c r="X1213" i="2"/>
  <c r="T1213" i="2" s="1"/>
  <c r="AE1213" i="2" s="1"/>
  <c r="S52" i="2"/>
  <c r="W1213" i="2"/>
  <c r="AF54" i="2"/>
  <c r="V330" i="2"/>
  <c r="J330" i="2" s="1"/>
  <c r="U1213" i="2"/>
  <c r="X330" i="2"/>
  <c r="T330" i="2" s="1"/>
  <c r="AE330" i="2" s="1"/>
  <c r="V1185" i="2"/>
  <c r="J1185" i="2" s="1"/>
  <c r="AF1445" i="2"/>
  <c r="X923" i="2"/>
  <c r="T923" i="2" s="1"/>
  <c r="AE923" i="2" s="1"/>
  <c r="V923" i="2"/>
  <c r="J923" i="2" s="1"/>
  <c r="U923" i="2"/>
  <c r="V1353" i="2"/>
  <c r="J1353" i="2" s="1"/>
  <c r="S210" i="2"/>
  <c r="W210" i="2"/>
  <c r="S1353" i="2"/>
  <c r="V210" i="2"/>
  <c r="J210" i="2" s="1"/>
  <c r="U1246" i="2"/>
  <c r="X1353" i="2"/>
  <c r="T1353" i="2" s="1"/>
  <c r="AE1353" i="2" s="1"/>
  <c r="U210" i="2"/>
  <c r="AF210" i="2" s="1"/>
  <c r="AG210" i="2" s="1"/>
  <c r="P210" i="2" s="1"/>
  <c r="S923" i="2"/>
  <c r="X613" i="2"/>
  <c r="T613" i="2" s="1"/>
  <c r="AE613" i="2" s="1"/>
  <c r="V1165" i="2"/>
  <c r="J1165" i="2" s="1"/>
  <c r="AF251" i="2"/>
  <c r="S1165" i="2"/>
  <c r="AG1183" i="2"/>
  <c r="P1183" i="2" s="1"/>
  <c r="V1373" i="2"/>
  <c r="J1373" i="2" s="1"/>
  <c r="X1020" i="2"/>
  <c r="T1020" i="2" s="1"/>
  <c r="AE1020" i="2" s="1"/>
  <c r="S613" i="2"/>
  <c r="S1060" i="2"/>
  <c r="U700" i="2"/>
  <c r="U613" i="2"/>
  <c r="V1060" i="2"/>
  <c r="J1060" i="2" s="1"/>
  <c r="V700" i="2"/>
  <c r="J700" i="2" s="1"/>
  <c r="X1060" i="2"/>
  <c r="T1060" i="2" s="1"/>
  <c r="AE1060" i="2" s="1"/>
  <c r="W613" i="2"/>
  <c r="X700" i="2"/>
  <c r="T700" i="2" s="1"/>
  <c r="AE700" i="2" s="1"/>
  <c r="W1060" i="2"/>
  <c r="U308" i="2"/>
  <c r="AF308" i="2" s="1"/>
  <c r="S700" i="2"/>
  <c r="W502" i="2"/>
  <c r="W308" i="2"/>
  <c r="V308" i="2"/>
  <c r="J308" i="2" s="1"/>
  <c r="S308" i="2"/>
  <c r="V825" i="2"/>
  <c r="J825" i="2" s="1"/>
  <c r="S1035" i="2"/>
  <c r="X695" i="2"/>
  <c r="T695" i="2" s="1"/>
  <c r="AE695" i="2" s="1"/>
  <c r="S716" i="2"/>
  <c r="W716" i="2"/>
  <c r="U825" i="2"/>
  <c r="X1035" i="2"/>
  <c r="T1035" i="2" s="1"/>
  <c r="AE1035" i="2" s="1"/>
  <c r="W695" i="2"/>
  <c r="X716" i="2"/>
  <c r="T716" i="2" s="1"/>
  <c r="AE716" i="2" s="1"/>
  <c r="S825" i="2"/>
  <c r="X1440" i="2"/>
  <c r="T1440" i="2" s="1"/>
  <c r="AE1440" i="2" s="1"/>
  <c r="S695" i="2"/>
  <c r="V716" i="2"/>
  <c r="J716" i="2" s="1"/>
  <c r="X825" i="2"/>
  <c r="T825" i="2" s="1"/>
  <c r="AE825" i="2" s="1"/>
  <c r="U1165" i="2"/>
  <c r="X1165" i="2"/>
  <c r="T1165" i="2" s="1"/>
  <c r="AE1165" i="2" s="1"/>
  <c r="W1440" i="2"/>
  <c r="V1263" i="2"/>
  <c r="J1263" i="2" s="1"/>
  <c r="U264" i="2"/>
  <c r="U301" i="2"/>
  <c r="AF301" i="2" s="1"/>
  <c r="AF1193" i="2"/>
  <c r="V264" i="2"/>
  <c r="J264" i="2" s="1"/>
  <c r="W301" i="2"/>
  <c r="X891" i="2"/>
  <c r="T891" i="2" s="1"/>
  <c r="AE891" i="2" s="1"/>
  <c r="W264" i="2"/>
  <c r="W891" i="2"/>
  <c r="X264" i="2"/>
  <c r="T264" i="2" s="1"/>
  <c r="AE264" i="2" s="1"/>
  <c r="V891" i="2"/>
  <c r="J891" i="2" s="1"/>
  <c r="AG1251" i="2"/>
  <c r="P1251" i="2" s="1"/>
  <c r="X992" i="2"/>
  <c r="T992" i="2" s="1"/>
  <c r="AE992" i="2" s="1"/>
  <c r="X834" i="2"/>
  <c r="T834" i="2" s="1"/>
  <c r="AE834" i="2" s="1"/>
  <c r="W992" i="2"/>
  <c r="U198" i="2"/>
  <c r="AF198" i="2" s="1"/>
  <c r="AF24" i="2"/>
  <c r="S402" i="2"/>
  <c r="V992" i="2"/>
  <c r="J992" i="2" s="1"/>
  <c r="S992" i="2"/>
  <c r="W876" i="2"/>
  <c r="V1108" i="2"/>
  <c r="J1108" i="2" s="1"/>
  <c r="U1108" i="2"/>
  <c r="U876" i="2"/>
  <c r="X939" i="2"/>
  <c r="T939" i="2" s="1"/>
  <c r="AE939" i="2" s="1"/>
  <c r="V673" i="2"/>
  <c r="J673" i="2" s="1"/>
  <c r="S711" i="2"/>
  <c r="U673" i="2"/>
  <c r="V828" i="2"/>
  <c r="J828" i="2" s="1"/>
  <c r="V198" i="2"/>
  <c r="J198" i="2" s="1"/>
  <c r="U305" i="2"/>
  <c r="AF573" i="2"/>
  <c r="AH573" i="2" s="1"/>
  <c r="V711" i="2"/>
  <c r="J711" i="2" s="1"/>
  <c r="W673" i="2"/>
  <c r="U828" i="2"/>
  <c r="S198" i="2"/>
  <c r="W305" i="2"/>
  <c r="U711" i="2"/>
  <c r="AF711" i="2" s="1"/>
  <c r="X673" i="2"/>
  <c r="T673" i="2" s="1"/>
  <c r="AE673" i="2" s="1"/>
  <c r="V570" i="2"/>
  <c r="J570" i="2" s="1"/>
  <c r="X1108" i="2"/>
  <c r="T1108" i="2" s="1"/>
  <c r="AE1108" i="2" s="1"/>
  <c r="X292" i="2"/>
  <c r="T292" i="2" s="1"/>
  <c r="AE292" i="2" s="1"/>
  <c r="W1108" i="2"/>
  <c r="U292" i="2"/>
  <c r="U1010" i="2"/>
  <c r="S1085" i="2"/>
  <c r="S292" i="2"/>
  <c r="V1085" i="2"/>
  <c r="J1085" i="2" s="1"/>
  <c r="X1293" i="2"/>
  <c r="T1293" i="2" s="1"/>
  <c r="AE1293" i="2" s="1"/>
  <c r="X1409" i="2"/>
  <c r="T1409" i="2" s="1"/>
  <c r="AE1409" i="2" s="1"/>
  <c r="V292" i="2"/>
  <c r="J292" i="2" s="1"/>
  <c r="U1085" i="2"/>
  <c r="S661" i="2"/>
  <c r="X1085" i="2"/>
  <c r="T1085" i="2" s="1"/>
  <c r="AE1085" i="2" s="1"/>
  <c r="U1409" i="2"/>
  <c r="V802" i="2"/>
  <c r="J802" i="2" s="1"/>
  <c r="W1409" i="2"/>
  <c r="S1374" i="2"/>
  <c r="AF295" i="2"/>
  <c r="W1293" i="2"/>
  <c r="V1409" i="2"/>
  <c r="J1409" i="2" s="1"/>
  <c r="X751" i="2"/>
  <c r="T751" i="2" s="1"/>
  <c r="AE751" i="2" s="1"/>
  <c r="V1010" i="2"/>
  <c r="J1010" i="2" s="1"/>
  <c r="AF1179" i="2"/>
  <c r="W751" i="2"/>
  <c r="X1010" i="2"/>
  <c r="T1010" i="2" s="1"/>
  <c r="AE1010" i="2" s="1"/>
  <c r="W212" i="2"/>
  <c r="U751" i="2"/>
  <c r="X864" i="2"/>
  <c r="T864" i="2" s="1"/>
  <c r="AE864" i="2" s="1"/>
  <c r="W1010" i="2"/>
  <c r="V212" i="2"/>
  <c r="J212" i="2" s="1"/>
  <c r="AF605" i="2"/>
  <c r="AH605" i="2" s="1"/>
  <c r="S751" i="2"/>
  <c r="V864" i="2"/>
  <c r="J864" i="2" s="1"/>
  <c r="U212" i="2"/>
  <c r="AF212" i="2" s="1"/>
  <c r="U864" i="2"/>
  <c r="S212" i="2"/>
  <c r="W802" i="2"/>
  <c r="S864" i="2"/>
  <c r="X570" i="2"/>
  <c r="T570" i="2" s="1"/>
  <c r="AE570" i="2" s="1"/>
  <c r="W570" i="2"/>
  <c r="U570" i="2"/>
  <c r="W852" i="2"/>
  <c r="V288" i="2"/>
  <c r="J288" i="2" s="1"/>
  <c r="X288" i="2"/>
  <c r="T288" i="2" s="1"/>
  <c r="AE288" i="2" s="1"/>
  <c r="V875" i="2"/>
  <c r="J875" i="2" s="1"/>
  <c r="U1025" i="2"/>
  <c r="W122" i="2"/>
  <c r="X852" i="2"/>
  <c r="T852" i="2" s="1"/>
  <c r="AE852" i="2" s="1"/>
  <c r="S956" i="2"/>
  <c r="AF652" i="2"/>
  <c r="V704" i="2"/>
  <c r="J704" i="2" s="1"/>
  <c r="S875" i="2"/>
  <c r="X704" i="2"/>
  <c r="T704" i="2" s="1"/>
  <c r="AE704" i="2" s="1"/>
  <c r="X875" i="2"/>
  <c r="T875" i="2" s="1"/>
  <c r="AE875" i="2" s="1"/>
  <c r="S837" i="2"/>
  <c r="S704" i="2"/>
  <c r="U875" i="2"/>
  <c r="W704" i="2"/>
  <c r="V702" i="2"/>
  <c r="J702" i="2" s="1"/>
  <c r="S288" i="2"/>
  <c r="V651" i="2"/>
  <c r="J651" i="2" s="1"/>
  <c r="U702" i="2"/>
  <c r="AF702" i="2" s="1"/>
  <c r="V1025" i="2"/>
  <c r="J1025" i="2" s="1"/>
  <c r="S651" i="2"/>
  <c r="S702" i="2"/>
  <c r="X1025" i="2"/>
  <c r="T1025" i="2" s="1"/>
  <c r="AE1025" i="2" s="1"/>
  <c r="W926" i="2"/>
  <c r="X651" i="2"/>
  <c r="T651" i="2" s="1"/>
  <c r="AE651" i="2" s="1"/>
  <c r="W702" i="2"/>
  <c r="W1025" i="2"/>
  <c r="S926" i="2"/>
  <c r="U651" i="2"/>
  <c r="V837" i="2"/>
  <c r="J837" i="2" s="1"/>
  <c r="X837" i="2"/>
  <c r="T837" i="2" s="1"/>
  <c r="AE837" i="2" s="1"/>
  <c r="W837" i="2"/>
  <c r="X926" i="2"/>
  <c r="T926" i="2" s="1"/>
  <c r="AE926" i="2" s="1"/>
  <c r="X956" i="2"/>
  <c r="T956" i="2" s="1"/>
  <c r="AE956" i="2" s="1"/>
  <c r="S122" i="2"/>
  <c r="S852" i="2"/>
  <c r="V852" i="2"/>
  <c r="J852" i="2" s="1"/>
  <c r="W956" i="2"/>
  <c r="X122" i="2"/>
  <c r="T122" i="2" s="1"/>
  <c r="AE122" i="2" s="1"/>
  <c r="U956" i="2"/>
  <c r="S996" i="2"/>
  <c r="X552" i="2"/>
  <c r="T552" i="2" s="1"/>
  <c r="AE552" i="2" s="1"/>
  <c r="W552" i="2"/>
  <c r="U552" i="2"/>
  <c r="V552" i="2"/>
  <c r="J552" i="2" s="1"/>
  <c r="S752" i="2"/>
  <c r="AF349" i="2"/>
  <c r="AF289" i="2"/>
  <c r="AG289" i="2" s="1"/>
  <c r="P289" i="2" s="1"/>
  <c r="U752" i="2"/>
  <c r="AF752" i="2" s="1"/>
  <c r="O752" i="2" s="1"/>
  <c r="N752" i="2" s="1"/>
  <c r="AF1270" i="2"/>
  <c r="U809" i="2"/>
  <c r="W809" i="2"/>
  <c r="S1332" i="2"/>
  <c r="S809" i="2"/>
  <c r="X809" i="2"/>
  <c r="T809" i="2" s="1"/>
  <c r="AE809" i="2" s="1"/>
  <c r="V996" i="2"/>
  <c r="J996" i="2" s="1"/>
  <c r="S876" i="2"/>
  <c r="AF1338" i="2"/>
  <c r="X996" i="2"/>
  <c r="T996" i="2" s="1"/>
  <c r="AE996" i="2" s="1"/>
  <c r="U47" i="2"/>
  <c r="AF47" i="2" s="1"/>
  <c r="X865" i="2"/>
  <c r="T865" i="2" s="1"/>
  <c r="AE865" i="2" s="1"/>
  <c r="V865" i="2"/>
  <c r="J865" i="2" s="1"/>
  <c r="U865" i="2"/>
  <c r="AF208" i="2"/>
  <c r="V568" i="2"/>
  <c r="J568" i="2" s="1"/>
  <c r="S865" i="2"/>
  <c r="S568" i="2"/>
  <c r="W568" i="2"/>
  <c r="S523" i="2"/>
  <c r="U568" i="2"/>
  <c r="AF568" i="2" s="1"/>
  <c r="W424" i="2"/>
  <c r="W714" i="2"/>
  <c r="AF578" i="2"/>
  <c r="AG578" i="2" s="1"/>
  <c r="P578" i="2" s="1"/>
  <c r="AF1219" i="2"/>
  <c r="AG1219" i="2" s="1"/>
  <c r="P1219" i="2" s="1"/>
  <c r="I1219" i="2" s="1"/>
  <c r="S76" i="2"/>
  <c r="U76" i="2"/>
  <c r="AF616" i="2"/>
  <c r="AG616" i="2" s="1"/>
  <c r="P616" i="2" s="1"/>
  <c r="V47" i="2"/>
  <c r="J47" i="2" s="1"/>
  <c r="AF187" i="2"/>
  <c r="AG187" i="2" s="1"/>
  <c r="P187" i="2" s="1"/>
  <c r="AF162" i="2"/>
  <c r="W47" i="2"/>
  <c r="U939" i="2"/>
  <c r="X876" i="2"/>
  <c r="T876" i="2" s="1"/>
  <c r="AE876" i="2" s="1"/>
  <c r="X402" i="2"/>
  <c r="T402" i="2" s="1"/>
  <c r="AE402" i="2" s="1"/>
  <c r="AF984" i="2"/>
  <c r="AF331" i="2"/>
  <c r="V1481" i="2"/>
  <c r="J1481" i="2" s="1"/>
  <c r="U1349" i="2"/>
  <c r="U1192" i="2"/>
  <c r="AF1192" i="2" s="1"/>
  <c r="W1399" i="2"/>
  <c r="W1374" i="2"/>
  <c r="V695" i="2"/>
  <c r="J695" i="2" s="1"/>
  <c r="W657" i="2"/>
  <c r="V657" i="2"/>
  <c r="J657" i="2" s="1"/>
  <c r="S657" i="2"/>
  <c r="X877" i="2"/>
  <c r="T877" i="2" s="1"/>
  <c r="AE877" i="2" s="1"/>
  <c r="X1228" i="2"/>
  <c r="T1228" i="2" s="1"/>
  <c r="AE1228" i="2" s="1"/>
  <c r="W555" i="2"/>
  <c r="V1228" i="2"/>
  <c r="J1228" i="2" s="1"/>
  <c r="X1325" i="2"/>
  <c r="T1325" i="2" s="1"/>
  <c r="AE1325" i="2" s="1"/>
  <c r="X555" i="2"/>
  <c r="T555" i="2" s="1"/>
  <c r="AE555" i="2" s="1"/>
  <c r="W1495" i="2"/>
  <c r="V1495" i="2"/>
  <c r="J1495" i="2" s="1"/>
  <c r="W939" i="2"/>
  <c r="X1495" i="2"/>
  <c r="T1495" i="2" s="1"/>
  <c r="AE1495" i="2" s="1"/>
  <c r="V939" i="2"/>
  <c r="J939" i="2" s="1"/>
  <c r="X1224" i="2"/>
  <c r="T1224" i="2" s="1"/>
  <c r="AE1224" i="2" s="1"/>
  <c r="AF1146" i="2"/>
  <c r="X657" i="2"/>
  <c r="T657" i="2" s="1"/>
  <c r="AE657" i="2" s="1"/>
  <c r="AF1290" i="2"/>
  <c r="AF1400" i="2"/>
  <c r="W1320" i="2"/>
  <c r="V1440" i="2"/>
  <c r="J1440" i="2" s="1"/>
  <c r="V834" i="2"/>
  <c r="J834" i="2" s="1"/>
  <c r="V1320" i="2"/>
  <c r="J1320" i="2" s="1"/>
  <c r="S834" i="2"/>
  <c r="X1320" i="2"/>
  <c r="T1320" i="2" s="1"/>
  <c r="AE1320" i="2" s="1"/>
  <c r="U555" i="2"/>
  <c r="U1320" i="2"/>
  <c r="V926" i="2"/>
  <c r="J926" i="2" s="1"/>
  <c r="X77" i="2"/>
  <c r="T77" i="2" s="1"/>
  <c r="AE77" i="2" s="1"/>
  <c r="S1412" i="2"/>
  <c r="X1412" i="2"/>
  <c r="T1412" i="2" s="1"/>
  <c r="AE1412" i="2" s="1"/>
  <c r="V1412" i="2"/>
  <c r="J1412" i="2" s="1"/>
  <c r="AF708" i="2"/>
  <c r="AF687" i="2"/>
  <c r="X661" i="2"/>
  <c r="T661" i="2" s="1"/>
  <c r="AE661" i="2" s="1"/>
  <c r="AF433" i="2"/>
  <c r="X823" i="2"/>
  <c r="T823" i="2" s="1"/>
  <c r="AE823" i="2" s="1"/>
  <c r="U823" i="2"/>
  <c r="AF988" i="2"/>
  <c r="O988" i="2" s="1"/>
  <c r="N988" i="2" s="1"/>
  <c r="AF748" i="2"/>
  <c r="W996" i="2"/>
  <c r="V1399" i="2"/>
  <c r="J1399" i="2" s="1"/>
  <c r="S725" i="2"/>
  <c r="W627" i="2"/>
  <c r="U1449" i="2"/>
  <c r="AF1449" i="2" s="1"/>
  <c r="AG1449" i="2" s="1"/>
  <c r="P1449" i="2" s="1"/>
  <c r="AF129" i="2"/>
  <c r="AG129" i="2" s="1"/>
  <c r="P129" i="2" s="1"/>
  <c r="S607" i="2"/>
  <c r="U1035" i="2"/>
  <c r="X995" i="2"/>
  <c r="T995" i="2" s="1"/>
  <c r="AE995" i="2" s="1"/>
  <c r="W995" i="2"/>
  <c r="V1035" i="2"/>
  <c r="J1035" i="2" s="1"/>
  <c r="V932" i="2"/>
  <c r="J932" i="2" s="1"/>
  <c r="S932" i="2"/>
  <c r="W1156" i="2"/>
  <c r="W293" i="2"/>
  <c r="U840" i="2"/>
  <c r="AF840" i="2" s="1"/>
  <c r="O840" i="2" s="1"/>
  <c r="N840" i="2" s="1"/>
  <c r="V1156" i="2"/>
  <c r="J1156" i="2" s="1"/>
  <c r="V1358" i="2"/>
  <c r="J1358" i="2" s="1"/>
  <c r="S952" i="2"/>
  <c r="V995" i="2"/>
  <c r="J995" i="2" s="1"/>
  <c r="S840" i="2"/>
  <c r="U1176" i="2"/>
  <c r="U1156" i="2"/>
  <c r="S256" i="2"/>
  <c r="V1449" i="2"/>
  <c r="J1449" i="2" s="1"/>
  <c r="AF1128" i="2"/>
  <c r="V1471" i="2"/>
  <c r="J1471" i="2" s="1"/>
  <c r="X1358" i="2"/>
  <c r="T1358" i="2" s="1"/>
  <c r="AE1358" i="2" s="1"/>
  <c r="W1449" i="2"/>
  <c r="X640" i="2"/>
  <c r="T640" i="2" s="1"/>
  <c r="AE640" i="2" s="1"/>
  <c r="V31" i="2"/>
  <c r="J31" i="2" s="1"/>
  <c r="S1358" i="2"/>
  <c r="S1376" i="2"/>
  <c r="U31" i="2"/>
  <c r="AF31" i="2" s="1"/>
  <c r="AF175" i="2"/>
  <c r="W607" i="2"/>
  <c r="W1250" i="2"/>
  <c r="X1376" i="2"/>
  <c r="T1376" i="2" s="1"/>
  <c r="AE1376" i="2" s="1"/>
  <c r="S31" i="2"/>
  <c r="V607" i="2"/>
  <c r="J607" i="2" s="1"/>
  <c r="X523" i="2"/>
  <c r="T523" i="2" s="1"/>
  <c r="AE523" i="2" s="1"/>
  <c r="V1250" i="2"/>
  <c r="J1250" i="2" s="1"/>
  <c r="X293" i="2"/>
  <c r="T293" i="2" s="1"/>
  <c r="AE293" i="2" s="1"/>
  <c r="W31" i="2"/>
  <c r="U607" i="2"/>
  <c r="AF607" i="2" s="1"/>
  <c r="W523" i="2"/>
  <c r="X947" i="2"/>
  <c r="T947" i="2" s="1"/>
  <c r="AE947" i="2" s="1"/>
  <c r="S1449" i="2"/>
  <c r="W1377" i="2"/>
  <c r="W947" i="2"/>
  <c r="X1046" i="2"/>
  <c r="T1046" i="2" s="1"/>
  <c r="AE1046" i="2" s="1"/>
  <c r="U1377" i="2"/>
  <c r="AF1377" i="2" s="1"/>
  <c r="U523" i="2"/>
  <c r="V947" i="2"/>
  <c r="J947" i="2" s="1"/>
  <c r="U1046" i="2"/>
  <c r="U1358" i="2"/>
  <c r="V1377" i="2"/>
  <c r="J1377" i="2" s="1"/>
  <c r="U293" i="2"/>
  <c r="U947" i="2"/>
  <c r="V1046" i="2"/>
  <c r="J1046" i="2" s="1"/>
  <c r="S1377" i="2"/>
  <c r="W1176" i="2"/>
  <c r="W725" i="2"/>
  <c r="AF121" i="2"/>
  <c r="AH121" i="2" s="1"/>
  <c r="U1045" i="2"/>
  <c r="U1373" i="2"/>
  <c r="U1407" i="2"/>
  <c r="AF1407" i="2" s="1"/>
  <c r="AG1407" i="2" s="1"/>
  <c r="P1407" i="2" s="1"/>
  <c r="V1158" i="2"/>
  <c r="J1158" i="2" s="1"/>
  <c r="V1151" i="2"/>
  <c r="J1151" i="2" s="1"/>
  <c r="U1158" i="2"/>
  <c r="AF1191" i="2"/>
  <c r="AF247" i="2"/>
  <c r="V881" i="2"/>
  <c r="J881" i="2" s="1"/>
  <c r="AF490" i="2"/>
  <c r="U1151" i="2"/>
  <c r="U952" i="2"/>
  <c r="S555" i="2"/>
  <c r="S367" i="2"/>
  <c r="AF328" i="2"/>
  <c r="W367" i="2"/>
  <c r="X551" i="2"/>
  <c r="T551" i="2" s="1"/>
  <c r="AE551" i="2" s="1"/>
  <c r="S1045" i="2"/>
  <c r="V367" i="2"/>
  <c r="J367" i="2" s="1"/>
  <c r="U551" i="2"/>
  <c r="X1045" i="2"/>
  <c r="T1045" i="2" s="1"/>
  <c r="AE1045" i="2" s="1"/>
  <c r="X342" i="2"/>
  <c r="T342" i="2" s="1"/>
  <c r="AE342" i="2" s="1"/>
  <c r="U367" i="2"/>
  <c r="AF367" i="2" s="1"/>
  <c r="S551" i="2"/>
  <c r="W1045" i="2"/>
  <c r="U1404" i="2"/>
  <c r="AF1404" i="2" s="1"/>
  <c r="V551" i="2"/>
  <c r="J551" i="2" s="1"/>
  <c r="AF682" i="2"/>
  <c r="X813" i="2"/>
  <c r="T813" i="2" s="1"/>
  <c r="AE813" i="2" s="1"/>
  <c r="X1481" i="2"/>
  <c r="T1481" i="2" s="1"/>
  <c r="AE1481" i="2" s="1"/>
  <c r="U813" i="2"/>
  <c r="W1203" i="2"/>
  <c r="S813" i="2"/>
  <c r="AF1182" i="2"/>
  <c r="U1203" i="2"/>
  <c r="AF1203" i="2" s="1"/>
  <c r="W1277" i="2"/>
  <c r="W1464" i="2"/>
  <c r="W813" i="2"/>
  <c r="S1203" i="2"/>
  <c r="S1277" i="2"/>
  <c r="W58" i="2"/>
  <c r="V1203" i="2"/>
  <c r="J1203" i="2" s="1"/>
  <c r="X1277" i="2"/>
  <c r="T1277" i="2" s="1"/>
  <c r="AE1277" i="2" s="1"/>
  <c r="X58" i="2"/>
  <c r="T58" i="2" s="1"/>
  <c r="AE58" i="2" s="1"/>
  <c r="V1277" i="2"/>
  <c r="J1277" i="2" s="1"/>
  <c r="W1151" i="2"/>
  <c r="W1373" i="2"/>
  <c r="U1464" i="2"/>
  <c r="S846" i="2"/>
  <c r="V211" i="2"/>
  <c r="J211" i="2" s="1"/>
  <c r="X792" i="2"/>
  <c r="T792" i="2" s="1"/>
  <c r="AE792" i="2" s="1"/>
  <c r="W1232" i="2"/>
  <c r="W288" i="2"/>
  <c r="AF1234" i="2"/>
  <c r="AF462" i="2"/>
  <c r="U995" i="2"/>
  <c r="AF1375" i="2"/>
  <c r="AH1375" i="2" s="1"/>
  <c r="U402" i="2"/>
  <c r="X1232" i="2"/>
  <c r="T1232" i="2" s="1"/>
  <c r="AE1232" i="2" s="1"/>
  <c r="U1314" i="2"/>
  <c r="W1314" i="2"/>
  <c r="V1314" i="2"/>
  <c r="J1314" i="2" s="1"/>
  <c r="X535" i="2"/>
  <c r="T535" i="2" s="1"/>
  <c r="AE535" i="2" s="1"/>
  <c r="AH70" i="2"/>
  <c r="U1495" i="2"/>
  <c r="V385" i="2"/>
  <c r="J385" i="2" s="1"/>
  <c r="AF1216" i="2"/>
  <c r="V705" i="2"/>
  <c r="J705" i="2" s="1"/>
  <c r="W1162" i="2"/>
  <c r="S1407" i="2"/>
  <c r="U91" i="2"/>
  <c r="U705" i="2"/>
  <c r="X1162" i="2"/>
  <c r="T1162" i="2" s="1"/>
  <c r="AE1162" i="2" s="1"/>
  <c r="W1407" i="2"/>
  <c r="S332" i="2"/>
  <c r="W705" i="2"/>
  <c r="U1500" i="2"/>
  <c r="AF1500" i="2" s="1"/>
  <c r="V1407" i="2"/>
  <c r="J1407" i="2" s="1"/>
  <c r="V332" i="2"/>
  <c r="J332" i="2" s="1"/>
  <c r="X705" i="2"/>
  <c r="T705" i="2" s="1"/>
  <c r="AE705" i="2" s="1"/>
  <c r="X848" i="2"/>
  <c r="T848" i="2" s="1"/>
  <c r="AE848" i="2" s="1"/>
  <c r="W1500" i="2"/>
  <c r="W1063" i="2"/>
  <c r="V1500" i="2"/>
  <c r="J1500" i="2" s="1"/>
  <c r="U1063" i="2"/>
  <c r="AF1063" i="2" s="1"/>
  <c r="S338" i="2"/>
  <c r="X1003" i="2"/>
  <c r="T1003" i="2" s="1"/>
  <c r="AE1003" i="2" s="1"/>
  <c r="V1063" i="2"/>
  <c r="J1063" i="2" s="1"/>
  <c r="AF1333" i="2"/>
  <c r="AF806" i="2"/>
  <c r="AH806" i="2" s="1"/>
  <c r="AF219" i="2"/>
  <c r="AH219" i="2" s="1"/>
  <c r="U512" i="2"/>
  <c r="AF1484" i="2"/>
  <c r="AH1484" i="2" s="1"/>
  <c r="V512" i="2"/>
  <c r="J512" i="2" s="1"/>
  <c r="AF829" i="2"/>
  <c r="AH829" i="2" s="1"/>
  <c r="W1003" i="2"/>
  <c r="AF1275" i="2"/>
  <c r="S452" i="2"/>
  <c r="V452" i="2"/>
  <c r="J452" i="2" s="1"/>
  <c r="S1063" i="2"/>
  <c r="W799" i="2"/>
  <c r="X799" i="2"/>
  <c r="T799" i="2" s="1"/>
  <c r="AE799" i="2" s="1"/>
  <c r="V1003" i="2"/>
  <c r="J1003" i="2" s="1"/>
  <c r="W1313" i="2"/>
  <c r="V799" i="2"/>
  <c r="J799" i="2" s="1"/>
  <c r="U1003" i="2"/>
  <c r="X1313" i="2"/>
  <c r="T1313" i="2" s="1"/>
  <c r="AE1313" i="2" s="1"/>
  <c r="U799" i="2"/>
  <c r="V1313" i="2"/>
  <c r="J1313" i="2" s="1"/>
  <c r="S1313" i="2"/>
  <c r="W1481" i="2"/>
  <c r="AF217" i="2"/>
  <c r="W342" i="2"/>
  <c r="W1030" i="2"/>
  <c r="S342" i="2"/>
  <c r="U758" i="2"/>
  <c r="V840" i="2"/>
  <c r="J840" i="2" s="1"/>
  <c r="W1224" i="2"/>
  <c r="V1294" i="2"/>
  <c r="J1294" i="2" s="1"/>
  <c r="V1207" i="2"/>
  <c r="J1207" i="2" s="1"/>
  <c r="W1294" i="2"/>
  <c r="U342" i="2"/>
  <c r="W840" i="2"/>
  <c r="W1110" i="2"/>
  <c r="S1224" i="2"/>
  <c r="V1224" i="2"/>
  <c r="J1224" i="2" s="1"/>
  <c r="AF508" i="2"/>
  <c r="X1099" i="2"/>
  <c r="T1099" i="2" s="1"/>
  <c r="AE1099" i="2" s="1"/>
  <c r="S431" i="2"/>
  <c r="AF537" i="2"/>
  <c r="U670" i="2"/>
  <c r="AG178" i="2"/>
  <c r="P178" i="2" s="1"/>
  <c r="AF560" i="2"/>
  <c r="AG560" i="2" s="1"/>
  <c r="P560" i="2" s="1"/>
  <c r="X674" i="2"/>
  <c r="T674" i="2" s="1"/>
  <c r="AE674" i="2" s="1"/>
  <c r="X670" i="2"/>
  <c r="T670" i="2" s="1"/>
  <c r="AE670" i="2" s="1"/>
  <c r="W1099" i="2"/>
  <c r="W385" i="2"/>
  <c r="AF230" i="2"/>
  <c r="AG230" i="2" s="1"/>
  <c r="P230" i="2" s="1"/>
  <c r="X267" i="2"/>
  <c r="T267" i="2" s="1"/>
  <c r="AE267" i="2" s="1"/>
  <c r="V487" i="2"/>
  <c r="J487" i="2" s="1"/>
  <c r="W670" i="2"/>
  <c r="V898" i="2"/>
  <c r="J898" i="2" s="1"/>
  <c r="V1099" i="2"/>
  <c r="J1099" i="2" s="1"/>
  <c r="W267" i="2"/>
  <c r="U487" i="2"/>
  <c r="AF487" i="2" s="1"/>
  <c r="V670" i="2"/>
  <c r="J670" i="2" s="1"/>
  <c r="S898" i="2"/>
  <c r="U1099" i="2"/>
  <c r="AF1201" i="2"/>
  <c r="X722" i="2"/>
  <c r="T722" i="2" s="1"/>
  <c r="AE722" i="2" s="1"/>
  <c r="S267" i="2"/>
  <c r="S487" i="2"/>
  <c r="U898" i="2"/>
  <c r="V1456" i="2"/>
  <c r="J1456" i="2" s="1"/>
  <c r="U267" i="2"/>
  <c r="U674" i="2"/>
  <c r="X898" i="2"/>
  <c r="T898" i="2" s="1"/>
  <c r="AE898" i="2" s="1"/>
  <c r="AF1072" i="2"/>
  <c r="X472" i="2"/>
  <c r="T472" i="2" s="1"/>
  <c r="AE472" i="2" s="1"/>
  <c r="S672" i="2"/>
  <c r="V674" i="2"/>
  <c r="J674" i="2" s="1"/>
  <c r="X824" i="2"/>
  <c r="T824" i="2" s="1"/>
  <c r="AE824" i="2" s="1"/>
  <c r="AF1202" i="2"/>
  <c r="AG1202" i="2" s="1"/>
  <c r="P1202" i="2" s="1"/>
  <c r="W674" i="2"/>
  <c r="AF572" i="2"/>
  <c r="AH572" i="2" s="1"/>
  <c r="AH1016" i="2"/>
  <c r="AF1255" i="2"/>
  <c r="W487" i="2"/>
  <c r="V722" i="2"/>
  <c r="J722" i="2" s="1"/>
  <c r="AF873" i="2"/>
  <c r="AG873" i="2" s="1"/>
  <c r="P873" i="2" s="1"/>
  <c r="V824" i="2"/>
  <c r="J824" i="2" s="1"/>
  <c r="U1030" i="2"/>
  <c r="W1412" i="2"/>
  <c r="AH179" i="2"/>
  <c r="V418" i="2"/>
  <c r="J418" i="2" s="1"/>
  <c r="S722" i="2"/>
  <c r="U824" i="2"/>
  <c r="S824" i="2"/>
  <c r="S1030" i="2"/>
  <c r="U1294" i="2"/>
  <c r="AH446" i="2"/>
  <c r="AG446" i="2"/>
  <c r="P446" i="2" s="1"/>
  <c r="W169" i="2"/>
  <c r="X842" i="2"/>
  <c r="T842" i="2" s="1"/>
  <c r="AE842" i="2" s="1"/>
  <c r="V1329" i="2"/>
  <c r="J1329" i="2" s="1"/>
  <c r="V1162" i="2"/>
  <c r="J1162" i="2" s="1"/>
  <c r="X1053" i="2"/>
  <c r="T1053" i="2" s="1"/>
  <c r="AE1053" i="2" s="1"/>
  <c r="X387" i="2"/>
  <c r="T387" i="2" s="1"/>
  <c r="AE387" i="2" s="1"/>
  <c r="V100" i="2"/>
  <c r="J100" i="2" s="1"/>
  <c r="X169" i="2"/>
  <c r="T169" i="2" s="1"/>
  <c r="AE169" i="2" s="1"/>
  <c r="AF369" i="2"/>
  <c r="AG369" i="2" s="1"/>
  <c r="P369" i="2" s="1"/>
  <c r="W842" i="2"/>
  <c r="U1020" i="2"/>
  <c r="V1020" i="2"/>
  <c r="J1020" i="2" s="1"/>
  <c r="X1156" i="2"/>
  <c r="T1156" i="2" s="1"/>
  <c r="AE1156" i="2" s="1"/>
  <c r="S1162" i="2"/>
  <c r="U1440" i="2"/>
  <c r="U640" i="2"/>
  <c r="V1126" i="2"/>
  <c r="J1126" i="2" s="1"/>
  <c r="W1020" i="2"/>
  <c r="S1208" i="2"/>
  <c r="AF1221" i="2"/>
  <c r="X1113" i="2"/>
  <c r="T1113" i="2" s="1"/>
  <c r="AE1113" i="2" s="1"/>
  <c r="V1208" i="2"/>
  <c r="J1208" i="2" s="1"/>
  <c r="W1144" i="2"/>
  <c r="X1208" i="2"/>
  <c r="T1208" i="2" s="1"/>
  <c r="AE1208" i="2" s="1"/>
  <c r="AF486" i="2"/>
  <c r="AH486" i="2" s="1"/>
  <c r="V1113" i="2"/>
  <c r="J1113" i="2" s="1"/>
  <c r="X1144" i="2"/>
  <c r="T1144" i="2" s="1"/>
  <c r="AE1144" i="2" s="1"/>
  <c r="W1113" i="2"/>
  <c r="AF1370" i="2"/>
  <c r="AG1370" i="2" s="1"/>
  <c r="P1370" i="2" s="1"/>
  <c r="I1370" i="2" s="1"/>
  <c r="V1144" i="2"/>
  <c r="J1144" i="2" s="1"/>
  <c r="AF1408" i="2"/>
  <c r="AG1408" i="2" s="1"/>
  <c r="P1408" i="2" s="1"/>
  <c r="S1464" i="2"/>
  <c r="X1363" i="2"/>
  <c r="T1363" i="2" s="1"/>
  <c r="AE1363" i="2" s="1"/>
  <c r="U1113" i="2"/>
  <c r="AF1463" i="2"/>
  <c r="U1399" i="2"/>
  <c r="AF1399" i="2" s="1"/>
  <c r="AG1399" i="2" s="1"/>
  <c r="P1399" i="2" s="1"/>
  <c r="X1464" i="2"/>
  <c r="T1464" i="2" s="1"/>
  <c r="AE1464" i="2" s="1"/>
  <c r="W756" i="2"/>
  <c r="X1185" i="2"/>
  <c r="T1185" i="2" s="1"/>
  <c r="AE1185" i="2" s="1"/>
  <c r="X672" i="2"/>
  <c r="T672" i="2" s="1"/>
  <c r="AE672" i="2" s="1"/>
  <c r="V402" i="2"/>
  <c r="J402" i="2" s="1"/>
  <c r="AF459" i="2"/>
  <c r="S1399" i="2"/>
  <c r="AF467" i="2"/>
  <c r="O467" i="2" s="1"/>
  <c r="N467" i="2" s="1"/>
  <c r="AF983" i="2"/>
  <c r="S479" i="2"/>
  <c r="W1159" i="2"/>
  <c r="W479" i="2"/>
  <c r="X1159" i="2"/>
  <c r="T1159" i="2" s="1"/>
  <c r="AE1159" i="2" s="1"/>
  <c r="V1008" i="2"/>
  <c r="J1008" i="2" s="1"/>
  <c r="U479" i="2"/>
  <c r="W1008" i="2"/>
  <c r="V440" i="2"/>
  <c r="J440" i="2" s="1"/>
  <c r="AF478" i="2"/>
  <c r="AG478" i="2" s="1"/>
  <c r="P478" i="2" s="1"/>
  <c r="S566" i="2"/>
  <c r="AF1148" i="2"/>
  <c r="AH1148" i="2" s="1"/>
  <c r="X1008" i="2"/>
  <c r="T1008" i="2" s="1"/>
  <c r="AE1008" i="2" s="1"/>
  <c r="V126" i="2"/>
  <c r="J126" i="2" s="1"/>
  <c r="V148" i="2"/>
  <c r="J148" i="2" s="1"/>
  <c r="U440" i="2"/>
  <c r="X566" i="2"/>
  <c r="T566" i="2" s="1"/>
  <c r="AE566" i="2" s="1"/>
  <c r="U767" i="2"/>
  <c r="AF1157" i="2"/>
  <c r="W126" i="2"/>
  <c r="AF404" i="2"/>
  <c r="S440" i="2"/>
  <c r="S593" i="2"/>
  <c r="V566" i="2"/>
  <c r="J566" i="2" s="1"/>
  <c r="W767" i="2"/>
  <c r="X1210" i="2"/>
  <c r="T1210" i="2" s="1"/>
  <c r="AE1210" i="2" s="1"/>
  <c r="U1210" i="2"/>
  <c r="AF425" i="2"/>
  <c r="AG425" i="2" s="1"/>
  <c r="P425" i="2" s="1"/>
  <c r="X126" i="2"/>
  <c r="T126" i="2" s="1"/>
  <c r="AE126" i="2" s="1"/>
  <c r="U148" i="2"/>
  <c r="AF148" i="2" s="1"/>
  <c r="X440" i="2"/>
  <c r="T440" i="2" s="1"/>
  <c r="AE440" i="2" s="1"/>
  <c r="U593" i="2"/>
  <c r="X767" i="2"/>
  <c r="T767" i="2" s="1"/>
  <c r="AE767" i="2" s="1"/>
  <c r="S842" i="2"/>
  <c r="S1210" i="2"/>
  <c r="AF1460" i="2"/>
  <c r="U126" i="2"/>
  <c r="V767" i="2"/>
  <c r="J767" i="2" s="1"/>
  <c r="S148" i="2"/>
  <c r="V169" i="2"/>
  <c r="J169" i="2" s="1"/>
  <c r="V842" i="2"/>
  <c r="J842" i="2" s="1"/>
  <c r="W1210" i="2"/>
  <c r="X1329" i="2"/>
  <c r="T1329" i="2" s="1"/>
  <c r="AE1329" i="2" s="1"/>
  <c r="X479" i="2"/>
  <c r="T479" i="2" s="1"/>
  <c r="AE479" i="2" s="1"/>
  <c r="W148" i="2"/>
  <c r="U169" i="2"/>
  <c r="W566" i="2"/>
  <c r="AG238" i="2"/>
  <c r="P238" i="2" s="1"/>
  <c r="AH238" i="2"/>
  <c r="AH1150" i="2"/>
  <c r="AG1150" i="2"/>
  <c r="P1150" i="2" s="1"/>
  <c r="U1250" i="2"/>
  <c r="AF92" i="2"/>
  <c r="AF871" i="2"/>
  <c r="AF1077" i="2"/>
  <c r="AG1077" i="2" s="1"/>
  <c r="P1077" i="2" s="1"/>
  <c r="V407" i="2"/>
  <c r="J407" i="2" s="1"/>
  <c r="W672" i="2"/>
  <c r="U1293" i="2"/>
  <c r="W1278" i="2"/>
  <c r="X619" i="2"/>
  <c r="T619" i="2" s="1"/>
  <c r="AE619" i="2" s="1"/>
  <c r="S619" i="2"/>
  <c r="W619" i="2"/>
  <c r="U407" i="2"/>
  <c r="V495" i="2"/>
  <c r="J495" i="2" s="1"/>
  <c r="U672" i="2"/>
  <c r="U754" i="2"/>
  <c r="AF1209" i="2"/>
  <c r="AG1209" i="2" s="1"/>
  <c r="P1209" i="2" s="1"/>
  <c r="AF1272" i="2"/>
  <c r="AG1272" i="2" s="1"/>
  <c r="P1272" i="2" s="1"/>
  <c r="V1293" i="2"/>
  <c r="J1293" i="2" s="1"/>
  <c r="AF1145" i="2"/>
  <c r="AG1145" i="2" s="1"/>
  <c r="P1145" i="2" s="1"/>
  <c r="U1456" i="2"/>
  <c r="U406" i="2"/>
  <c r="X1166" i="2"/>
  <c r="T1166" i="2" s="1"/>
  <c r="AE1166" i="2" s="1"/>
  <c r="X1250" i="2"/>
  <c r="T1250" i="2" s="1"/>
  <c r="AE1250" i="2" s="1"/>
  <c r="X1456" i="2"/>
  <c r="T1456" i="2" s="1"/>
  <c r="AE1456" i="2" s="1"/>
  <c r="V293" i="2"/>
  <c r="J293" i="2" s="1"/>
  <c r="X171" i="2"/>
  <c r="T171" i="2" s="1"/>
  <c r="AE171" i="2" s="1"/>
  <c r="AF205" i="2"/>
  <c r="AG205" i="2" s="1"/>
  <c r="P205" i="2" s="1"/>
  <c r="AF880" i="2"/>
  <c r="AG880" i="2" s="1"/>
  <c r="P880" i="2" s="1"/>
  <c r="AF366" i="2"/>
  <c r="AG366" i="2" s="1"/>
  <c r="P366" i="2" s="1"/>
  <c r="AF904" i="2"/>
  <c r="AF946" i="2"/>
  <c r="AG946" i="2" s="1"/>
  <c r="P946" i="2" s="1"/>
  <c r="X1198" i="2"/>
  <c r="T1198" i="2" s="1"/>
  <c r="AE1198" i="2" s="1"/>
  <c r="AH37" i="2"/>
  <c r="X1075" i="2"/>
  <c r="T1075" i="2" s="1"/>
  <c r="AE1075" i="2" s="1"/>
  <c r="AF1103" i="2"/>
  <c r="AH1103" i="2" s="1"/>
  <c r="AF260" i="2"/>
  <c r="AH260" i="2" s="1"/>
  <c r="AF1004" i="2"/>
  <c r="S171" i="2"/>
  <c r="AF112" i="2"/>
  <c r="AH112" i="2" s="1"/>
  <c r="V387" i="2"/>
  <c r="J387" i="2" s="1"/>
  <c r="U619" i="2"/>
  <c r="AF30" i="2"/>
  <c r="AH30" i="2" s="1"/>
  <c r="V58" i="2"/>
  <c r="J58" i="2" s="1"/>
  <c r="AF492" i="2"/>
  <c r="AH492" i="2" s="1"/>
  <c r="AF740" i="2"/>
  <c r="AG740" i="2" s="1"/>
  <c r="P740" i="2" s="1"/>
  <c r="X1332" i="2"/>
  <c r="T1332" i="2" s="1"/>
  <c r="AE1332" i="2" s="1"/>
  <c r="W1456" i="2"/>
  <c r="W1363" i="2"/>
  <c r="X407" i="2"/>
  <c r="T407" i="2" s="1"/>
  <c r="AE407" i="2" s="1"/>
  <c r="AF363" i="2"/>
  <c r="AH363" i="2" s="1"/>
  <c r="W1208" i="2"/>
  <c r="AF110" i="2"/>
  <c r="U58" i="2"/>
  <c r="AF234" i="2"/>
  <c r="AG234" i="2" s="1"/>
  <c r="P234" i="2" s="1"/>
  <c r="X332" i="2"/>
  <c r="T332" i="2" s="1"/>
  <c r="AE332" i="2" s="1"/>
  <c r="AF395" i="2"/>
  <c r="AG395" i="2" s="1"/>
  <c r="P395" i="2" s="1"/>
  <c r="I395" i="2" s="1"/>
  <c r="V1332" i="2"/>
  <c r="J1332" i="2" s="1"/>
  <c r="S1230" i="2"/>
  <c r="S1363" i="2"/>
  <c r="X482" i="2"/>
  <c r="T482" i="2" s="1"/>
  <c r="AE482" i="2" s="1"/>
  <c r="S387" i="2"/>
  <c r="W1263" i="2"/>
  <c r="W1376" i="2"/>
  <c r="V1376" i="2"/>
  <c r="J1376" i="2" s="1"/>
  <c r="W332" i="2"/>
  <c r="AF321" i="2"/>
  <c r="AH321" i="2" s="1"/>
  <c r="AH456" i="2"/>
  <c r="AF737" i="2"/>
  <c r="AF951" i="2"/>
  <c r="AG951" i="2" s="1"/>
  <c r="P951" i="2" s="1"/>
  <c r="I951" i="2" s="1"/>
  <c r="U1332" i="2"/>
  <c r="W1230" i="2"/>
  <c r="W407" i="2"/>
  <c r="W387" i="2"/>
  <c r="V1090" i="2"/>
  <c r="J1090" i="2" s="1"/>
  <c r="U1090" i="2"/>
  <c r="X495" i="2"/>
  <c r="T495" i="2" s="1"/>
  <c r="AE495" i="2" s="1"/>
  <c r="W1166" i="2"/>
  <c r="AF488" i="2"/>
  <c r="O488" i="2" s="1"/>
  <c r="N488" i="2" s="1"/>
  <c r="AF773" i="2"/>
  <c r="AH773" i="2" s="1"/>
  <c r="X1000" i="2"/>
  <c r="T1000" i="2" s="1"/>
  <c r="AE1000" i="2" s="1"/>
  <c r="U1248" i="2"/>
  <c r="AG577" i="2"/>
  <c r="P577" i="2" s="1"/>
  <c r="V1000" i="2"/>
  <c r="J1000" i="2" s="1"/>
  <c r="X1248" i="2"/>
  <c r="T1248" i="2" s="1"/>
  <c r="AE1248" i="2" s="1"/>
  <c r="AF38" i="2"/>
  <c r="O38" i="2" s="1"/>
  <c r="N38" i="2" s="1"/>
  <c r="U1050" i="2"/>
  <c r="U1000" i="2"/>
  <c r="S1248" i="2"/>
  <c r="S1050" i="2"/>
  <c r="S1000" i="2"/>
  <c r="V1248" i="2"/>
  <c r="J1248" i="2" s="1"/>
  <c r="AF150" i="2"/>
  <c r="AH150" i="2" s="1"/>
  <c r="V1050" i="2"/>
  <c r="J1050" i="2" s="1"/>
  <c r="AF370" i="2"/>
  <c r="AF316" i="2"/>
  <c r="O316" i="2" s="1"/>
  <c r="N316" i="2" s="1"/>
  <c r="X1050" i="2"/>
  <c r="T1050" i="2" s="1"/>
  <c r="AE1050" i="2" s="1"/>
  <c r="AF1261" i="2"/>
  <c r="X1176" i="2"/>
  <c r="T1176" i="2" s="1"/>
  <c r="AE1176" i="2" s="1"/>
  <c r="W661" i="2"/>
  <c r="V661" i="2"/>
  <c r="J661" i="2" s="1"/>
  <c r="W338" i="2"/>
  <c r="V338" i="2"/>
  <c r="J338" i="2" s="1"/>
  <c r="AH1416" i="2"/>
  <c r="S594" i="2"/>
  <c r="U594" i="2"/>
  <c r="AF594" i="2" s="1"/>
  <c r="U338" i="2"/>
  <c r="AF338" i="2" s="1"/>
  <c r="AF787" i="2"/>
  <c r="AH787" i="2" s="1"/>
  <c r="AF697" i="2"/>
  <c r="AG697" i="2" s="1"/>
  <c r="P697" i="2" s="1"/>
  <c r="W472" i="2"/>
  <c r="W405" i="2"/>
  <c r="X431" i="2"/>
  <c r="T431" i="2" s="1"/>
  <c r="AE431" i="2" s="1"/>
  <c r="S1053" i="2"/>
  <c r="S1008" i="2"/>
  <c r="U171" i="2"/>
  <c r="AG731" i="2"/>
  <c r="P731" i="2" s="1"/>
  <c r="AH731" i="2"/>
  <c r="AF233" i="2"/>
  <c r="AH233" i="2" s="1"/>
  <c r="AG505" i="2"/>
  <c r="P505" i="2" s="1"/>
  <c r="AH575" i="2"/>
  <c r="S1034" i="2"/>
  <c r="AF1287" i="2"/>
  <c r="AG1287" i="2" s="1"/>
  <c r="P1287" i="2" s="1"/>
  <c r="U1207" i="2"/>
  <c r="AF1207" i="2" s="1"/>
  <c r="U1325" i="2"/>
  <c r="S1144" i="2"/>
  <c r="S1404" i="2"/>
  <c r="V1198" i="2"/>
  <c r="J1198" i="2" s="1"/>
  <c r="U1198" i="2"/>
  <c r="W1198" i="2"/>
  <c r="U482" i="2"/>
  <c r="S482" i="2"/>
  <c r="V482" i="2"/>
  <c r="J482" i="2" s="1"/>
  <c r="AF1217" i="2"/>
  <c r="AH1217" i="2" s="1"/>
  <c r="S1325" i="2"/>
  <c r="W1404" i="2"/>
  <c r="S1493" i="2"/>
  <c r="AF449" i="2"/>
  <c r="AG449" i="2" s="1"/>
  <c r="P449" i="2" s="1"/>
  <c r="AF906" i="2"/>
  <c r="AG906" i="2" s="1"/>
  <c r="P906" i="2" s="1"/>
  <c r="AF885" i="2"/>
  <c r="AH885" i="2" s="1"/>
  <c r="AF963" i="2"/>
  <c r="AG963" i="2" s="1"/>
  <c r="P963" i="2" s="1"/>
  <c r="AF1397" i="2"/>
  <c r="AH1397" i="2" s="1"/>
  <c r="V1404" i="2"/>
  <c r="J1404" i="2" s="1"/>
  <c r="X1493" i="2"/>
  <c r="T1493" i="2" s="1"/>
  <c r="AE1493" i="2" s="1"/>
  <c r="U1461" i="2"/>
  <c r="U663" i="2"/>
  <c r="AF663" i="2" s="1"/>
  <c r="O663" i="2" s="1"/>
  <c r="N663" i="2" s="1"/>
  <c r="V663" i="2"/>
  <c r="J663" i="2" s="1"/>
  <c r="AF215" i="2"/>
  <c r="AF1031" i="2"/>
  <c r="AH1031" i="2" s="1"/>
  <c r="V1493" i="2"/>
  <c r="J1493" i="2" s="1"/>
  <c r="AF1496" i="2"/>
  <c r="AG1496" i="2" s="1"/>
  <c r="P1496" i="2" s="1"/>
  <c r="U1493" i="2"/>
  <c r="AH1245" i="2"/>
  <c r="S1500" i="2"/>
  <c r="W952" i="2"/>
  <c r="X952" i="2"/>
  <c r="T952" i="2" s="1"/>
  <c r="AE952" i="2" s="1"/>
  <c r="AF170" i="2"/>
  <c r="AH170" i="2" s="1"/>
  <c r="W480" i="2"/>
  <c r="AF372" i="2"/>
  <c r="AG372" i="2" s="1"/>
  <c r="P372" i="2" s="1"/>
  <c r="X500" i="2"/>
  <c r="T500" i="2" s="1"/>
  <c r="AE500" i="2" s="1"/>
  <c r="AF1051" i="2"/>
  <c r="AH1295" i="2"/>
  <c r="V1363" i="2"/>
  <c r="J1363" i="2" s="1"/>
  <c r="AG79" i="2"/>
  <c r="P79" i="2" s="1"/>
  <c r="S1278" i="2"/>
  <c r="W95" i="2"/>
  <c r="V95" i="2"/>
  <c r="J95" i="2" s="1"/>
  <c r="U500" i="2"/>
  <c r="AH897" i="2"/>
  <c r="AF1009" i="2"/>
  <c r="AG1009" i="2" s="1"/>
  <c r="P1009" i="2" s="1"/>
  <c r="V1278" i="2"/>
  <c r="J1278" i="2" s="1"/>
  <c r="AF1052" i="2"/>
  <c r="O1052" i="2" s="1"/>
  <c r="N1052" i="2" s="1"/>
  <c r="X1278" i="2"/>
  <c r="T1278" i="2" s="1"/>
  <c r="AE1278" i="2" s="1"/>
  <c r="X580" i="2"/>
  <c r="T580" i="2" s="1"/>
  <c r="AE580" i="2" s="1"/>
  <c r="X1034" i="2"/>
  <c r="T1034" i="2" s="1"/>
  <c r="AE1034" i="2" s="1"/>
  <c r="W500" i="2"/>
  <c r="AF242" i="2"/>
  <c r="AG242" i="2" s="1"/>
  <c r="P242" i="2" s="1"/>
  <c r="AF353" i="2"/>
  <c r="AH353" i="2" s="1"/>
  <c r="S500" i="2"/>
  <c r="AF528" i="2"/>
  <c r="AH528" i="2" s="1"/>
  <c r="S580" i="2"/>
  <c r="AF735" i="2"/>
  <c r="AG735" i="2" s="1"/>
  <c r="P735" i="2" s="1"/>
  <c r="AH961" i="2"/>
  <c r="AF1143" i="2"/>
  <c r="AG1143" i="2" s="1"/>
  <c r="P1143" i="2" s="1"/>
  <c r="AF1393" i="2"/>
  <c r="AG1393" i="2" s="1"/>
  <c r="P1393" i="2" s="1"/>
  <c r="AF1485" i="2"/>
  <c r="AG1485" i="2" s="1"/>
  <c r="P1485" i="2" s="1"/>
  <c r="S1461" i="2"/>
  <c r="V640" i="2"/>
  <c r="J640" i="2" s="1"/>
  <c r="S640" i="2"/>
  <c r="U1303" i="2"/>
  <c r="V1303" i="2"/>
  <c r="J1303" i="2" s="1"/>
  <c r="W1303" i="2"/>
  <c r="X1303" i="2"/>
  <c r="T1303" i="2" s="1"/>
  <c r="AE1303" i="2" s="1"/>
  <c r="U580" i="2"/>
  <c r="V580" i="2"/>
  <c r="J580" i="2" s="1"/>
  <c r="AF1115" i="2"/>
  <c r="AH1115" i="2" s="1"/>
  <c r="V76" i="2"/>
  <c r="J76" i="2" s="1"/>
  <c r="X76" i="2"/>
  <c r="T76" i="2" s="1"/>
  <c r="AE76" i="2" s="1"/>
  <c r="AF412" i="2"/>
  <c r="AG412" i="2" s="1"/>
  <c r="P412" i="2" s="1"/>
  <c r="S1349" i="2"/>
  <c r="AF300" i="2"/>
  <c r="O300" i="2" s="1"/>
  <c r="N300" i="2" s="1"/>
  <c r="X1158" i="2"/>
  <c r="T1158" i="2" s="1"/>
  <c r="AE1158" i="2" s="1"/>
  <c r="W1034" i="2"/>
  <c r="V669" i="2"/>
  <c r="J669" i="2" s="1"/>
  <c r="U669" i="2"/>
  <c r="X669" i="2"/>
  <c r="T669" i="2" s="1"/>
  <c r="AE669" i="2" s="1"/>
  <c r="AF469" i="2"/>
  <c r="AG469" i="2" s="1"/>
  <c r="P469" i="2" s="1"/>
  <c r="AF532" i="2"/>
  <c r="AH532" i="2" s="1"/>
  <c r="X691" i="2"/>
  <c r="T691" i="2" s="1"/>
  <c r="AE691" i="2" s="1"/>
  <c r="U1034" i="2"/>
  <c r="S512" i="2"/>
  <c r="X512" i="2"/>
  <c r="T512" i="2" s="1"/>
  <c r="AE512" i="2" s="1"/>
  <c r="AF378" i="2"/>
  <c r="AG378" i="2" s="1"/>
  <c r="P378" i="2" s="1"/>
  <c r="AF519" i="2"/>
  <c r="AH519" i="2" s="1"/>
  <c r="AF574" i="2"/>
  <c r="AH574" i="2" s="1"/>
  <c r="AG694" i="2"/>
  <c r="P694" i="2" s="1"/>
  <c r="AF896" i="2"/>
  <c r="AF1384" i="2"/>
  <c r="X1461" i="2"/>
  <c r="T1461" i="2" s="1"/>
  <c r="AE1461" i="2" s="1"/>
  <c r="V1110" i="2"/>
  <c r="J1110" i="2" s="1"/>
  <c r="AH379" i="2"/>
  <c r="W1461" i="2"/>
  <c r="AF223" i="2"/>
  <c r="AH223" i="2" s="1"/>
  <c r="X1018" i="2"/>
  <c r="T1018" i="2" s="1"/>
  <c r="AE1018" i="2" s="1"/>
  <c r="S1018" i="2"/>
  <c r="AF624" i="2"/>
  <c r="AG624" i="2" s="1"/>
  <c r="P624" i="2" s="1"/>
  <c r="X1349" i="2"/>
  <c r="T1349" i="2" s="1"/>
  <c r="AE1349" i="2" s="1"/>
  <c r="W1207" i="2"/>
  <c r="W1349" i="2"/>
  <c r="AF507" i="2"/>
  <c r="AF470" i="2"/>
  <c r="S156" i="2"/>
  <c r="U156" i="2"/>
  <c r="AF156" i="2" s="1"/>
  <c r="O156" i="2" s="1"/>
  <c r="N156" i="2" s="1"/>
  <c r="AF180" i="2"/>
  <c r="AH180" i="2" s="1"/>
  <c r="AF628" i="2"/>
  <c r="AH628" i="2" s="1"/>
  <c r="AF845" i="2"/>
  <c r="U1110" i="2"/>
  <c r="S1158" i="2"/>
  <c r="AF1214" i="2"/>
  <c r="S1207" i="2"/>
  <c r="AF1451" i="2"/>
  <c r="AF1507" i="2"/>
  <c r="AH1507" i="2" s="1"/>
  <c r="AF236" i="2"/>
  <c r="O236" i="2" s="1"/>
  <c r="N236" i="2" s="1"/>
  <c r="AH368" i="2"/>
  <c r="X1110" i="2"/>
  <c r="T1110" i="2" s="1"/>
  <c r="AE1110" i="2" s="1"/>
  <c r="AF1280" i="2"/>
  <c r="AF1502" i="2"/>
  <c r="AF1190" i="2"/>
  <c r="AF571" i="2"/>
  <c r="AG525" i="2"/>
  <c r="P525" i="2" s="1"/>
  <c r="AH525" i="2"/>
  <c r="AF136" i="2"/>
  <c r="AH136" i="2" s="1"/>
  <c r="AF1236" i="2"/>
  <c r="U1044" i="2"/>
  <c r="V1044" i="2"/>
  <c r="J1044" i="2" s="1"/>
  <c r="W1044" i="2"/>
  <c r="X1044" i="2"/>
  <c r="T1044" i="2" s="1"/>
  <c r="AE1044" i="2" s="1"/>
  <c r="S1044" i="2"/>
  <c r="X1065" i="2"/>
  <c r="T1065" i="2" s="1"/>
  <c r="AE1065" i="2" s="1"/>
  <c r="V1065" i="2"/>
  <c r="J1065" i="2" s="1"/>
  <c r="U1065" i="2"/>
  <c r="S1065" i="2"/>
  <c r="W1065" i="2"/>
  <c r="AF796" i="2"/>
  <c r="AH796" i="2" s="1"/>
  <c r="AF80" i="2"/>
  <c r="AH80" i="2" s="1"/>
  <c r="S691" i="2"/>
  <c r="V691" i="2"/>
  <c r="J691" i="2" s="1"/>
  <c r="U691" i="2"/>
  <c r="V648" i="2"/>
  <c r="J648" i="2" s="1"/>
  <c r="X648" i="2"/>
  <c r="T648" i="2" s="1"/>
  <c r="AE648" i="2" s="1"/>
  <c r="W648" i="2"/>
  <c r="S648" i="2"/>
  <c r="U648" i="2"/>
  <c r="AH1125" i="2"/>
  <c r="AG1125" i="2"/>
  <c r="P1125" i="2" s="1"/>
  <c r="AF1171" i="2"/>
  <c r="W1342" i="2"/>
  <c r="S1342" i="2"/>
  <c r="U1342" i="2"/>
  <c r="V1342" i="2"/>
  <c r="J1342" i="2" s="1"/>
  <c r="X1342" i="2"/>
  <c r="T1342" i="2" s="1"/>
  <c r="AE1342" i="2" s="1"/>
  <c r="S1319" i="2"/>
  <c r="U1319" i="2"/>
  <c r="X1319" i="2"/>
  <c r="T1319" i="2" s="1"/>
  <c r="AE1319" i="2" s="1"/>
  <c r="V1319" i="2"/>
  <c r="J1319" i="2" s="1"/>
  <c r="W1319" i="2"/>
  <c r="AG172" i="2"/>
  <c r="P172" i="2" s="1"/>
  <c r="AH172" i="2"/>
  <c r="AF361" i="2"/>
  <c r="AG361" i="2" s="1"/>
  <c r="P361" i="2" s="1"/>
  <c r="AF84" i="2"/>
  <c r="AH84" i="2" s="1"/>
  <c r="AF262" i="2"/>
  <c r="AG262" i="2" s="1"/>
  <c r="P262" i="2" s="1"/>
  <c r="AF545" i="2"/>
  <c r="AG545" i="2" s="1"/>
  <c r="P545" i="2" s="1"/>
  <c r="AF1095" i="2"/>
  <c r="AF1057" i="2"/>
  <c r="AH1057" i="2" s="1"/>
  <c r="AF1180" i="2"/>
  <c r="AH1180" i="2" s="1"/>
  <c r="V1192" i="2"/>
  <c r="J1192" i="2" s="1"/>
  <c r="V679" i="2"/>
  <c r="J679" i="2" s="1"/>
  <c r="X679" i="2"/>
  <c r="T679" i="2" s="1"/>
  <c r="AE679" i="2" s="1"/>
  <c r="U1283" i="2"/>
  <c r="X1283" i="2"/>
  <c r="T1283" i="2" s="1"/>
  <c r="AE1283" i="2" s="1"/>
  <c r="V1283" i="2"/>
  <c r="J1283" i="2" s="1"/>
  <c r="W1283" i="2"/>
  <c r="AF168" i="2"/>
  <c r="AG168" i="2" s="1"/>
  <c r="P168" i="2" s="1"/>
  <c r="AF383" i="2"/>
  <c r="AG383" i="2" s="1"/>
  <c r="P383" i="2" s="1"/>
  <c r="V848" i="2"/>
  <c r="J848" i="2" s="1"/>
  <c r="W1353" i="2"/>
  <c r="AF785" i="2"/>
  <c r="W1459" i="2"/>
  <c r="V1459" i="2"/>
  <c r="J1459" i="2" s="1"/>
  <c r="AF16" i="2"/>
  <c r="AG16" i="2" s="1"/>
  <c r="P16" i="2" s="1"/>
  <c r="AF408" i="2"/>
  <c r="AH408" i="2" s="1"/>
  <c r="U848" i="2"/>
  <c r="AG1061" i="2"/>
  <c r="P1061" i="2" s="1"/>
  <c r="V1119" i="2"/>
  <c r="J1119" i="2" s="1"/>
  <c r="X1119" i="2"/>
  <c r="T1119" i="2" s="1"/>
  <c r="AE1119" i="2" s="1"/>
  <c r="AF36" i="2"/>
  <c r="AG36" i="2" s="1"/>
  <c r="P36" i="2" s="1"/>
  <c r="AF392" i="2"/>
  <c r="AG392" i="2" s="1"/>
  <c r="P392" i="2" s="1"/>
  <c r="AF374" i="2"/>
  <c r="AG374" i="2" s="1"/>
  <c r="P374" i="2" s="1"/>
  <c r="I374" i="2" s="1"/>
  <c r="AF776" i="2"/>
  <c r="AH776" i="2" s="1"/>
  <c r="AF766" i="2"/>
  <c r="AG766" i="2" s="1"/>
  <c r="P766" i="2" s="1"/>
  <c r="S848" i="2"/>
  <c r="AF1118" i="2"/>
  <c r="AG1118" i="2" s="1"/>
  <c r="P1118" i="2" s="1"/>
  <c r="AH1231" i="2"/>
  <c r="W949" i="2"/>
  <c r="U949" i="2"/>
  <c r="V949" i="2"/>
  <c r="J949" i="2" s="1"/>
  <c r="AF221" i="2"/>
  <c r="O221" i="2" s="1"/>
  <c r="N221" i="2" s="1"/>
  <c r="S987" i="2"/>
  <c r="X987" i="2"/>
  <c r="T987" i="2" s="1"/>
  <c r="AE987" i="2" s="1"/>
  <c r="AF138" i="2"/>
  <c r="AH138" i="2" s="1"/>
  <c r="AF476" i="2"/>
  <c r="AF847" i="2"/>
  <c r="AG847" i="2" s="1"/>
  <c r="P847" i="2" s="1"/>
  <c r="U480" i="2"/>
  <c r="V480" i="2"/>
  <c r="J480" i="2" s="1"/>
  <c r="X480" i="2"/>
  <c r="T480" i="2" s="1"/>
  <c r="AE480" i="2" s="1"/>
  <c r="U1479" i="2"/>
  <c r="S1479" i="2"/>
  <c r="V1479" i="2"/>
  <c r="J1479" i="2" s="1"/>
  <c r="W1479" i="2"/>
  <c r="X1479" i="2"/>
  <c r="T1479" i="2" s="1"/>
  <c r="AE1479" i="2" s="1"/>
  <c r="S209" i="2"/>
  <c r="AF514" i="2"/>
  <c r="AH514" i="2" s="1"/>
  <c r="AF522" i="2"/>
  <c r="AF833" i="2"/>
  <c r="AG833" i="2" s="1"/>
  <c r="P833" i="2" s="1"/>
  <c r="S1476" i="2"/>
  <c r="U1476" i="2"/>
  <c r="V1476" i="2"/>
  <c r="J1476" i="2" s="1"/>
  <c r="W1476" i="2"/>
  <c r="X1476" i="2"/>
  <c r="T1476" i="2" s="1"/>
  <c r="AE1476" i="2" s="1"/>
  <c r="V1188" i="2"/>
  <c r="J1188" i="2" s="1"/>
  <c r="U1188" i="2"/>
  <c r="W1188" i="2"/>
  <c r="X1188" i="2"/>
  <c r="T1188" i="2" s="1"/>
  <c r="AE1188" i="2" s="1"/>
  <c r="W828" i="2"/>
  <c r="X828" i="2"/>
  <c r="T828" i="2" s="1"/>
  <c r="AE828" i="2" s="1"/>
  <c r="AF1347" i="2"/>
  <c r="W203" i="2"/>
  <c r="V642" i="2"/>
  <c r="J642" i="2" s="1"/>
  <c r="AF693" i="2"/>
  <c r="AH693" i="2" s="1"/>
  <c r="S301" i="2"/>
  <c r="V301" i="2"/>
  <c r="J301" i="2" s="1"/>
  <c r="W1246" i="2"/>
  <c r="X1246" i="2"/>
  <c r="T1246" i="2" s="1"/>
  <c r="AE1246" i="2" s="1"/>
  <c r="V1246" i="2"/>
  <c r="J1246" i="2" s="1"/>
  <c r="S1329" i="2"/>
  <c r="U1329" i="2"/>
  <c r="W209" i="2"/>
  <c r="U203" i="2"/>
  <c r="AF503" i="2"/>
  <c r="AH481" i="2"/>
  <c r="AF521" i="2"/>
  <c r="U642" i="2"/>
  <c r="AF820" i="2"/>
  <c r="AG820" i="2" s="1"/>
  <c r="P820" i="2" s="1"/>
  <c r="AF1026" i="2"/>
  <c r="AG1026" i="2" s="1"/>
  <c r="P1026" i="2" s="1"/>
  <c r="AF774" i="2"/>
  <c r="AF1360" i="2"/>
  <c r="AH1360" i="2" s="1"/>
  <c r="AF1254" i="2"/>
  <c r="AG1254" i="2" s="1"/>
  <c r="P1254" i="2" s="1"/>
  <c r="AG1310" i="2"/>
  <c r="P1310" i="2" s="1"/>
  <c r="AF626" i="2"/>
  <c r="O626" i="2" s="1"/>
  <c r="N626" i="2" s="1"/>
  <c r="W720" i="2"/>
  <c r="U720" i="2"/>
  <c r="V720" i="2"/>
  <c r="J720" i="2" s="1"/>
  <c r="AF23" i="2"/>
  <c r="AG23" i="2" s="1"/>
  <c r="P23" i="2" s="1"/>
  <c r="AF59" i="2"/>
  <c r="AG59" i="2" s="1"/>
  <c r="P59" i="2" s="1"/>
  <c r="X203" i="2"/>
  <c r="T203" i="2" s="1"/>
  <c r="AE203" i="2" s="1"/>
  <c r="AF450" i="2"/>
  <c r="O450" i="2" s="1"/>
  <c r="N450" i="2" s="1"/>
  <c r="AF439" i="2"/>
  <c r="AH439" i="2" s="1"/>
  <c r="AF564" i="2"/>
  <c r="AG564" i="2" s="1"/>
  <c r="P564" i="2" s="1"/>
  <c r="I564" i="2" s="1"/>
  <c r="X642" i="2"/>
  <c r="T642" i="2" s="1"/>
  <c r="AE642" i="2" s="1"/>
  <c r="S642" i="2"/>
  <c r="U1119" i="2"/>
  <c r="AF1102" i="2"/>
  <c r="AG1102" i="2" s="1"/>
  <c r="P1102" i="2" s="1"/>
  <c r="AF1149" i="2"/>
  <c r="AH1149" i="2" s="1"/>
  <c r="AF1398" i="2"/>
  <c r="AG1398" i="2" s="1"/>
  <c r="P1398" i="2" s="1"/>
  <c r="U209" i="2"/>
  <c r="AF209" i="2" s="1"/>
  <c r="AH209" i="2" s="1"/>
  <c r="V209" i="2"/>
  <c r="J209" i="2" s="1"/>
  <c r="AF131" i="2"/>
  <c r="V203" i="2"/>
  <c r="J203" i="2" s="1"/>
  <c r="S1119" i="2"/>
  <c r="X1318" i="2"/>
  <c r="T1318" i="2" s="1"/>
  <c r="AE1318" i="2" s="1"/>
  <c r="AH1264" i="2"/>
  <c r="U315" i="2"/>
  <c r="V315" i="2"/>
  <c r="J315" i="2" s="1"/>
  <c r="W315" i="2"/>
  <c r="U802" i="2"/>
  <c r="AF802" i="2" s="1"/>
  <c r="S802" i="2"/>
  <c r="AF382" i="2"/>
  <c r="O382" i="2" s="1"/>
  <c r="N382" i="2" s="1"/>
  <c r="U881" i="2"/>
  <c r="W881" i="2"/>
  <c r="X881" i="2"/>
  <c r="T881" i="2" s="1"/>
  <c r="AE881" i="2" s="1"/>
  <c r="AF549" i="2"/>
  <c r="AG549" i="2" s="1"/>
  <c r="P549" i="2" s="1"/>
  <c r="AG668" i="2"/>
  <c r="P668" i="2" s="1"/>
  <c r="V1318" i="2"/>
  <c r="J1318" i="2" s="1"/>
  <c r="S377" i="2"/>
  <c r="W377" i="2"/>
  <c r="V758" i="2"/>
  <c r="J758" i="2" s="1"/>
  <c r="W758" i="2"/>
  <c r="X758" i="2"/>
  <c r="T758" i="2" s="1"/>
  <c r="AE758" i="2" s="1"/>
  <c r="U1230" i="2"/>
  <c r="X1230" i="2"/>
  <c r="T1230" i="2" s="1"/>
  <c r="AE1230" i="2" s="1"/>
  <c r="AF617" i="2"/>
  <c r="AH617" i="2" s="1"/>
  <c r="AF567" i="2"/>
  <c r="AH567" i="2" s="1"/>
  <c r="U1318" i="2"/>
  <c r="U224" i="2"/>
  <c r="AF224" i="2" s="1"/>
  <c r="S224" i="2"/>
  <c r="W330" i="2"/>
  <c r="U330" i="2"/>
  <c r="W967" i="2"/>
  <c r="X967" i="2"/>
  <c r="T967" i="2" s="1"/>
  <c r="AE967" i="2" s="1"/>
  <c r="S1471" i="2"/>
  <c r="U1471" i="2"/>
  <c r="AF1471" i="2" s="1"/>
  <c r="W1471" i="2"/>
  <c r="AF327" i="2"/>
  <c r="AG327" i="2" s="1"/>
  <c r="P327" i="2" s="1"/>
  <c r="AF241" i="2"/>
  <c r="AH241" i="2" s="1"/>
  <c r="AF371" i="2"/>
  <c r="AF429" i="2"/>
  <c r="AG429" i="2" s="1"/>
  <c r="P429" i="2" s="1"/>
  <c r="AF819" i="2"/>
  <c r="AG819" i="2" s="1"/>
  <c r="P819" i="2" s="1"/>
  <c r="AF857" i="2"/>
  <c r="AG857" i="2" s="1"/>
  <c r="P857" i="2" s="1"/>
  <c r="I857" i="2" s="1"/>
  <c r="S1228" i="2"/>
  <c r="W1228" i="2"/>
  <c r="AF468" i="2"/>
  <c r="AG468" i="2" s="1"/>
  <c r="P468" i="2" s="1"/>
  <c r="AF1486" i="2"/>
  <c r="S1318" i="2"/>
  <c r="W1192" i="2"/>
  <c r="V1218" i="2"/>
  <c r="J1218" i="2" s="1"/>
  <c r="U1218" i="2"/>
  <c r="W1218" i="2"/>
  <c r="X1218" i="2"/>
  <c r="T1218" i="2" s="1"/>
  <c r="AE1218" i="2" s="1"/>
  <c r="AF120" i="2"/>
  <c r="AH120" i="2" s="1"/>
  <c r="AG396" i="2"/>
  <c r="P396" i="2" s="1"/>
  <c r="AF518" i="2"/>
  <c r="AH518" i="2" s="1"/>
  <c r="AF812" i="2"/>
  <c r="AH812" i="2" s="1"/>
  <c r="AF1132" i="2"/>
  <c r="AH1132" i="2" s="1"/>
  <c r="AF1122" i="2"/>
  <c r="S1192" i="2"/>
  <c r="U452" i="2"/>
  <c r="AF452" i="2" s="1"/>
  <c r="W452" i="2"/>
  <c r="S1159" i="2"/>
  <c r="U1159" i="2"/>
  <c r="AF874" i="2"/>
  <c r="O874" i="2" s="1"/>
  <c r="N874" i="2" s="1"/>
  <c r="AF1199" i="2"/>
  <c r="O1199" i="2" s="1"/>
  <c r="N1199" i="2" s="1"/>
  <c r="V1163" i="2"/>
  <c r="J1163" i="2" s="1"/>
  <c r="X1163" i="2"/>
  <c r="T1163" i="2" s="1"/>
  <c r="AE1163" i="2" s="1"/>
  <c r="V752" i="2"/>
  <c r="J752" i="2" s="1"/>
  <c r="W752" i="2"/>
  <c r="AH27" i="2"/>
  <c r="AF101" i="2"/>
  <c r="AH101" i="2" s="1"/>
  <c r="AF428" i="2"/>
  <c r="AG428" i="2" s="1"/>
  <c r="P428" i="2" s="1"/>
  <c r="AG936" i="2"/>
  <c r="P936" i="2" s="1"/>
  <c r="AF1084" i="2"/>
  <c r="AG1084" i="2" s="1"/>
  <c r="P1084" i="2" s="1"/>
  <c r="AF1100" i="2"/>
  <c r="AG1100" i="2" s="1"/>
  <c r="P1100" i="2" s="1"/>
  <c r="AF1142" i="2"/>
  <c r="AH1142" i="2" s="1"/>
  <c r="V593" i="2"/>
  <c r="J593" i="2" s="1"/>
  <c r="X593" i="2"/>
  <c r="T593" i="2" s="1"/>
  <c r="AE593" i="2" s="1"/>
  <c r="X437" i="2"/>
  <c r="T437" i="2" s="1"/>
  <c r="AE437" i="2" s="1"/>
  <c r="S437" i="2"/>
  <c r="U437" i="2"/>
  <c r="V437" i="2"/>
  <c r="J437" i="2" s="1"/>
  <c r="W437" i="2"/>
  <c r="S1348" i="2"/>
  <c r="U1348" i="2"/>
  <c r="V1348" i="2"/>
  <c r="J1348" i="2" s="1"/>
  <c r="W1348" i="2"/>
  <c r="X1348" i="2"/>
  <c r="T1348" i="2" s="1"/>
  <c r="AE1348" i="2" s="1"/>
  <c r="W344" i="2"/>
  <c r="X344" i="2"/>
  <c r="T344" i="2" s="1"/>
  <c r="AE344" i="2" s="1"/>
  <c r="U344" i="2"/>
  <c r="S344" i="2"/>
  <c r="V344" i="2"/>
  <c r="J344" i="2" s="1"/>
  <c r="W646" i="2"/>
  <c r="X646" i="2"/>
  <c r="T646" i="2" s="1"/>
  <c r="AE646" i="2" s="1"/>
  <c r="S646" i="2"/>
  <c r="U646" i="2"/>
  <c r="V646" i="2"/>
  <c r="J646" i="2" s="1"/>
  <c r="V83" i="2"/>
  <c r="J83" i="2" s="1"/>
  <c r="S83" i="2"/>
  <c r="X83" i="2"/>
  <c r="T83" i="2" s="1"/>
  <c r="AE83" i="2" s="1"/>
  <c r="U83" i="2"/>
  <c r="W83" i="2"/>
  <c r="S67" i="2"/>
  <c r="U67" i="2"/>
  <c r="V67" i="2"/>
  <c r="J67" i="2" s="1"/>
  <c r="W67" i="2"/>
  <c r="X67" i="2"/>
  <c r="T67" i="2" s="1"/>
  <c r="AE67" i="2" s="1"/>
  <c r="V18" i="2"/>
  <c r="J18" i="2" s="1"/>
  <c r="W18" i="2"/>
  <c r="X18" i="2"/>
  <c r="T18" i="2" s="1"/>
  <c r="AE18" i="2" s="1"/>
  <c r="S18" i="2"/>
  <c r="U18" i="2"/>
  <c r="AH124" i="2"/>
  <c r="U98" i="2"/>
  <c r="V98" i="2"/>
  <c r="J98" i="2" s="1"/>
  <c r="W98" i="2"/>
  <c r="S98" i="2"/>
  <c r="X98" i="2"/>
  <c r="T98" i="2" s="1"/>
  <c r="AE98" i="2" s="1"/>
  <c r="V176" i="2"/>
  <c r="J176" i="2" s="1"/>
  <c r="W176" i="2"/>
  <c r="U176" i="2"/>
  <c r="S176" i="2"/>
  <c r="X176" i="2"/>
  <c r="T176" i="2" s="1"/>
  <c r="AE176" i="2" s="1"/>
  <c r="AF199" i="2"/>
  <c r="AG199" i="2" s="1"/>
  <c r="P199" i="2" s="1"/>
  <c r="V183" i="2"/>
  <c r="J183" i="2" s="1"/>
  <c r="U183" i="2"/>
  <c r="W183" i="2"/>
  <c r="S183" i="2"/>
  <c r="X183" i="2"/>
  <c r="T183" i="2" s="1"/>
  <c r="AE183" i="2" s="1"/>
  <c r="V337" i="2"/>
  <c r="J337" i="2" s="1"/>
  <c r="W337" i="2"/>
  <c r="S337" i="2"/>
  <c r="U337" i="2"/>
  <c r="X337" i="2"/>
  <c r="T337" i="2" s="1"/>
  <c r="AE337" i="2" s="1"/>
  <c r="S333" i="2"/>
  <c r="W333" i="2"/>
  <c r="V333" i="2"/>
  <c r="J333" i="2" s="1"/>
  <c r="U333" i="2"/>
  <c r="X333" i="2"/>
  <c r="T333" i="2" s="1"/>
  <c r="AE333" i="2" s="1"/>
  <c r="AH336" i="2"/>
  <c r="AG336" i="2"/>
  <c r="P336" i="2" s="1"/>
  <c r="I336" i="2" s="1"/>
  <c r="S310" i="2"/>
  <c r="X310" i="2"/>
  <c r="T310" i="2" s="1"/>
  <c r="AE310" i="2" s="1"/>
  <c r="W310" i="2"/>
  <c r="U310" i="2"/>
  <c r="V310" i="2"/>
  <c r="J310" i="2" s="1"/>
  <c r="S345" i="2"/>
  <c r="W345" i="2"/>
  <c r="X345" i="2"/>
  <c r="T345" i="2" s="1"/>
  <c r="AE345" i="2" s="1"/>
  <c r="U345" i="2"/>
  <c r="V345" i="2"/>
  <c r="J345" i="2" s="1"/>
  <c r="W434" i="2"/>
  <c r="U434" i="2"/>
  <c r="V434" i="2"/>
  <c r="J434" i="2" s="1"/>
  <c r="X434" i="2"/>
  <c r="T434" i="2" s="1"/>
  <c r="AE434" i="2" s="1"/>
  <c r="S434" i="2"/>
  <c r="S543" i="2"/>
  <c r="U543" i="2"/>
  <c r="V543" i="2"/>
  <c r="J543" i="2" s="1"/>
  <c r="W543" i="2"/>
  <c r="X543" i="2"/>
  <c r="T543" i="2" s="1"/>
  <c r="AE543" i="2" s="1"/>
  <c r="AH546" i="2"/>
  <c r="V540" i="2"/>
  <c r="J540" i="2" s="1"/>
  <c r="W540" i="2"/>
  <c r="X540" i="2"/>
  <c r="T540" i="2" s="1"/>
  <c r="AE540" i="2" s="1"/>
  <c r="S540" i="2"/>
  <c r="U540" i="2"/>
  <c r="S630" i="2"/>
  <c r="U630" i="2"/>
  <c r="V630" i="2"/>
  <c r="J630" i="2" s="1"/>
  <c r="W630" i="2"/>
  <c r="X630" i="2"/>
  <c r="T630" i="2" s="1"/>
  <c r="AE630" i="2" s="1"/>
  <c r="S690" i="2"/>
  <c r="X690" i="2"/>
  <c r="T690" i="2" s="1"/>
  <c r="AE690" i="2" s="1"/>
  <c r="V690" i="2"/>
  <c r="J690" i="2" s="1"/>
  <c r="W690" i="2"/>
  <c r="U690" i="2"/>
  <c r="U706" i="2"/>
  <c r="V706" i="2"/>
  <c r="J706" i="2" s="1"/>
  <c r="S706" i="2"/>
  <c r="X706" i="2"/>
  <c r="T706" i="2" s="1"/>
  <c r="AE706" i="2" s="1"/>
  <c r="W706" i="2"/>
  <c r="S1468" i="2"/>
  <c r="U1468" i="2"/>
  <c r="V1468" i="2"/>
  <c r="J1468" i="2" s="1"/>
  <c r="W1468" i="2"/>
  <c r="X1468" i="2"/>
  <c r="T1468" i="2" s="1"/>
  <c r="AE1468" i="2" s="1"/>
  <c r="V790" i="2"/>
  <c r="J790" i="2" s="1"/>
  <c r="X790" i="2"/>
  <c r="T790" i="2" s="1"/>
  <c r="AE790" i="2" s="1"/>
  <c r="S790" i="2"/>
  <c r="U790" i="2"/>
  <c r="W790" i="2"/>
  <c r="X270" i="2"/>
  <c r="T270" i="2" s="1"/>
  <c r="AE270" i="2" s="1"/>
  <c r="S270" i="2"/>
  <c r="U270" i="2"/>
  <c r="V270" i="2"/>
  <c r="J270" i="2" s="1"/>
  <c r="W270" i="2"/>
  <c r="X53" i="2"/>
  <c r="T53" i="2" s="1"/>
  <c r="AE53" i="2" s="1"/>
  <c r="U53" i="2"/>
  <c r="S53" i="2"/>
  <c r="W53" i="2"/>
  <c r="V53" i="2"/>
  <c r="J53" i="2" s="1"/>
  <c r="V132" i="2"/>
  <c r="J132" i="2" s="1"/>
  <c r="U132" i="2"/>
  <c r="W132" i="2"/>
  <c r="X132" i="2"/>
  <c r="T132" i="2" s="1"/>
  <c r="AE132" i="2" s="1"/>
  <c r="S132" i="2"/>
  <c r="W194" i="2"/>
  <c r="X194" i="2"/>
  <c r="T194" i="2" s="1"/>
  <c r="AE194" i="2" s="1"/>
  <c r="U194" i="2"/>
  <c r="V194" i="2"/>
  <c r="J194" i="2" s="1"/>
  <c r="S194" i="2"/>
  <c r="V281" i="2"/>
  <c r="J281" i="2" s="1"/>
  <c r="X281" i="2"/>
  <c r="T281" i="2" s="1"/>
  <c r="AE281" i="2" s="1"/>
  <c r="S281" i="2"/>
  <c r="U281" i="2"/>
  <c r="W281" i="2"/>
  <c r="X229" i="2"/>
  <c r="T229" i="2" s="1"/>
  <c r="AE229" i="2" s="1"/>
  <c r="S229" i="2"/>
  <c r="W229" i="2"/>
  <c r="U229" i="2"/>
  <c r="V229" i="2"/>
  <c r="J229" i="2" s="1"/>
  <c r="AF227" i="2"/>
  <c r="AH227" i="2" s="1"/>
  <c r="X380" i="2"/>
  <c r="T380" i="2" s="1"/>
  <c r="AE380" i="2" s="1"/>
  <c r="V380" i="2"/>
  <c r="J380" i="2" s="1"/>
  <c r="U380" i="2"/>
  <c r="W380" i="2"/>
  <c r="S380" i="2"/>
  <c r="U386" i="2"/>
  <c r="S386" i="2"/>
  <c r="W386" i="2"/>
  <c r="X386" i="2"/>
  <c r="T386" i="2" s="1"/>
  <c r="AE386" i="2" s="1"/>
  <c r="V386" i="2"/>
  <c r="J386" i="2" s="1"/>
  <c r="X430" i="2"/>
  <c r="T430" i="2" s="1"/>
  <c r="AE430" i="2" s="1"/>
  <c r="W430" i="2"/>
  <c r="V430" i="2"/>
  <c r="J430" i="2" s="1"/>
  <c r="U430" i="2"/>
  <c r="S430" i="2"/>
  <c r="U494" i="2"/>
  <c r="W494" i="2"/>
  <c r="S494" i="2"/>
  <c r="X494" i="2"/>
  <c r="T494" i="2" s="1"/>
  <c r="AE494" i="2" s="1"/>
  <c r="V494" i="2"/>
  <c r="J494" i="2" s="1"/>
  <c r="U511" i="2"/>
  <c r="S511" i="2"/>
  <c r="W511" i="2"/>
  <c r="X511" i="2"/>
  <c r="T511" i="2" s="1"/>
  <c r="AE511" i="2" s="1"/>
  <c r="V511" i="2"/>
  <c r="J511" i="2" s="1"/>
  <c r="U547" i="2"/>
  <c r="X547" i="2"/>
  <c r="T547" i="2" s="1"/>
  <c r="AE547" i="2" s="1"/>
  <c r="S547" i="2"/>
  <c r="V547" i="2"/>
  <c r="J547" i="2" s="1"/>
  <c r="W547" i="2"/>
  <c r="AG590" i="2"/>
  <c r="P590" i="2" s="1"/>
  <c r="AH590" i="2"/>
  <c r="S849" i="2"/>
  <c r="X849" i="2"/>
  <c r="T849" i="2" s="1"/>
  <c r="AE849" i="2" s="1"/>
  <c r="U849" i="2"/>
  <c r="V849" i="2"/>
  <c r="J849" i="2" s="1"/>
  <c r="W849" i="2"/>
  <c r="S1504" i="2"/>
  <c r="U1504" i="2"/>
  <c r="X1504" i="2"/>
  <c r="T1504" i="2" s="1"/>
  <c r="AE1504" i="2" s="1"/>
  <c r="V1504" i="2"/>
  <c r="J1504" i="2" s="1"/>
  <c r="W1504" i="2"/>
  <c r="X365" i="2"/>
  <c r="T365" i="2" s="1"/>
  <c r="AE365" i="2" s="1"/>
  <c r="U365" i="2"/>
  <c r="V365" i="2"/>
  <c r="J365" i="2" s="1"/>
  <c r="W365" i="2"/>
  <c r="S365" i="2"/>
  <c r="S713" i="2"/>
  <c r="U713" i="2"/>
  <c r="W713" i="2"/>
  <c r="X713" i="2"/>
  <c r="T713" i="2" s="1"/>
  <c r="AE713" i="2" s="1"/>
  <c r="V713" i="2"/>
  <c r="J713" i="2" s="1"/>
  <c r="W97" i="2"/>
  <c r="X97" i="2"/>
  <c r="T97" i="2" s="1"/>
  <c r="AE97" i="2" s="1"/>
  <c r="S97" i="2"/>
  <c r="V97" i="2"/>
  <c r="J97" i="2" s="1"/>
  <c r="U97" i="2"/>
  <c r="V161" i="2"/>
  <c r="J161" i="2" s="1"/>
  <c r="S161" i="2"/>
  <c r="U161" i="2"/>
  <c r="X161" i="2"/>
  <c r="T161" i="2" s="1"/>
  <c r="AE161" i="2" s="1"/>
  <c r="W161" i="2"/>
  <c r="W118" i="2"/>
  <c r="S118" i="2"/>
  <c r="U118" i="2"/>
  <c r="V118" i="2"/>
  <c r="J118" i="2" s="1"/>
  <c r="X118" i="2"/>
  <c r="T118" i="2" s="1"/>
  <c r="AE118" i="2" s="1"/>
  <c r="U155" i="2"/>
  <c r="W155" i="2"/>
  <c r="X155" i="2"/>
  <c r="T155" i="2" s="1"/>
  <c r="AE155" i="2" s="1"/>
  <c r="S155" i="2"/>
  <c r="V155" i="2"/>
  <c r="J155" i="2" s="1"/>
  <c r="V186" i="2"/>
  <c r="J186" i="2" s="1"/>
  <c r="W186" i="2"/>
  <c r="X186" i="2"/>
  <c r="T186" i="2" s="1"/>
  <c r="AE186" i="2" s="1"/>
  <c r="S186" i="2"/>
  <c r="U186" i="2"/>
  <c r="W123" i="2"/>
  <c r="U123" i="2"/>
  <c r="X123" i="2"/>
  <c r="T123" i="2" s="1"/>
  <c r="AE123" i="2" s="1"/>
  <c r="V123" i="2"/>
  <c r="J123" i="2" s="1"/>
  <c r="S123" i="2"/>
  <c r="W248" i="2"/>
  <c r="U248" i="2"/>
  <c r="V248" i="2"/>
  <c r="J248" i="2" s="1"/>
  <c r="X248" i="2"/>
  <c r="T248" i="2" s="1"/>
  <c r="AE248" i="2" s="1"/>
  <c r="S248" i="2"/>
  <c r="S335" i="2"/>
  <c r="V335" i="2"/>
  <c r="J335" i="2" s="1"/>
  <c r="X335" i="2"/>
  <c r="T335" i="2" s="1"/>
  <c r="AE335" i="2" s="1"/>
  <c r="W335" i="2"/>
  <c r="U335" i="2"/>
  <c r="V357" i="2"/>
  <c r="J357" i="2" s="1"/>
  <c r="W357" i="2"/>
  <c r="X357" i="2"/>
  <c r="T357" i="2" s="1"/>
  <c r="AE357" i="2" s="1"/>
  <c r="U357" i="2"/>
  <c r="S357" i="2"/>
  <c r="X312" i="2"/>
  <c r="T312" i="2" s="1"/>
  <c r="AE312" i="2" s="1"/>
  <c r="U312" i="2"/>
  <c r="V312" i="2"/>
  <c r="J312" i="2" s="1"/>
  <c r="W312" i="2"/>
  <c r="S312" i="2"/>
  <c r="V653" i="2"/>
  <c r="J653" i="2" s="1"/>
  <c r="X653" i="2"/>
  <c r="T653" i="2" s="1"/>
  <c r="AE653" i="2" s="1"/>
  <c r="U653" i="2"/>
  <c r="W653" i="2"/>
  <c r="S653" i="2"/>
  <c r="U608" i="2"/>
  <c r="V608" i="2"/>
  <c r="J608" i="2" s="1"/>
  <c r="W608" i="2"/>
  <c r="X608" i="2"/>
  <c r="T608" i="2" s="1"/>
  <c r="AE608" i="2" s="1"/>
  <c r="S608" i="2"/>
  <c r="U1259" i="2"/>
  <c r="V1259" i="2"/>
  <c r="J1259" i="2" s="1"/>
  <c r="W1259" i="2"/>
  <c r="X1259" i="2"/>
  <c r="T1259" i="2" s="1"/>
  <c r="AE1259" i="2" s="1"/>
  <c r="S1259" i="2"/>
  <c r="AF62" i="2"/>
  <c r="AG62" i="2" s="1"/>
  <c r="P62" i="2" s="1"/>
  <c r="W26" i="2"/>
  <c r="S26" i="2"/>
  <c r="U26" i="2"/>
  <c r="V26" i="2"/>
  <c r="J26" i="2" s="1"/>
  <c r="X26" i="2"/>
  <c r="T26" i="2" s="1"/>
  <c r="AE26" i="2" s="1"/>
  <c r="V75" i="2"/>
  <c r="J75" i="2" s="1"/>
  <c r="X75" i="2"/>
  <c r="T75" i="2" s="1"/>
  <c r="AE75" i="2" s="1"/>
  <c r="W75" i="2"/>
  <c r="U75" i="2"/>
  <c r="S75" i="2"/>
  <c r="AH128" i="2"/>
  <c r="U115" i="2"/>
  <c r="S115" i="2"/>
  <c r="W115" i="2"/>
  <c r="X115" i="2"/>
  <c r="T115" i="2" s="1"/>
  <c r="AE115" i="2" s="1"/>
  <c r="V115" i="2"/>
  <c r="J115" i="2" s="1"/>
  <c r="AF311" i="2"/>
  <c r="AG311" i="2" s="1"/>
  <c r="P311" i="2" s="1"/>
  <c r="V347" i="2"/>
  <c r="J347" i="2" s="1"/>
  <c r="W347" i="2"/>
  <c r="U347" i="2"/>
  <c r="X347" i="2"/>
  <c r="T347" i="2" s="1"/>
  <c r="AE347" i="2" s="1"/>
  <c r="S347" i="2"/>
  <c r="AF491" i="2"/>
  <c r="AG491" i="2" s="1"/>
  <c r="P491" i="2" s="1"/>
  <c r="W398" i="2"/>
  <c r="U398" i="2"/>
  <c r="V398" i="2"/>
  <c r="J398" i="2" s="1"/>
  <c r="S398" i="2"/>
  <c r="X398" i="2"/>
  <c r="T398" i="2" s="1"/>
  <c r="AE398" i="2" s="1"/>
  <c r="U447" i="2"/>
  <c r="X447" i="2"/>
  <c r="T447" i="2" s="1"/>
  <c r="AE447" i="2" s="1"/>
  <c r="V447" i="2"/>
  <c r="J447" i="2" s="1"/>
  <c r="W447" i="2"/>
  <c r="S447" i="2"/>
  <c r="U542" i="2"/>
  <c r="X542" i="2"/>
  <c r="T542" i="2" s="1"/>
  <c r="AE542" i="2" s="1"/>
  <c r="V542" i="2"/>
  <c r="J542" i="2" s="1"/>
  <c r="W542" i="2"/>
  <c r="S542" i="2"/>
  <c r="X579" i="2"/>
  <c r="T579" i="2" s="1"/>
  <c r="AE579" i="2" s="1"/>
  <c r="V579" i="2"/>
  <c r="J579" i="2" s="1"/>
  <c r="U579" i="2"/>
  <c r="W579" i="2"/>
  <c r="S579" i="2"/>
  <c r="AF498" i="2"/>
  <c r="AG498" i="2" s="1"/>
  <c r="P498" i="2" s="1"/>
  <c r="S675" i="2"/>
  <c r="U675" i="2"/>
  <c r="V675" i="2"/>
  <c r="J675" i="2" s="1"/>
  <c r="X675" i="2"/>
  <c r="T675" i="2" s="1"/>
  <c r="AE675" i="2" s="1"/>
  <c r="W675" i="2"/>
  <c r="AF762" i="2"/>
  <c r="AG762" i="2" s="1"/>
  <c r="P762" i="2" s="1"/>
  <c r="U1242" i="2"/>
  <c r="X1242" i="2"/>
  <c r="T1242" i="2" s="1"/>
  <c r="AE1242" i="2" s="1"/>
  <c r="W1242" i="2"/>
  <c r="S1242" i="2"/>
  <c r="V1242" i="2"/>
  <c r="J1242" i="2" s="1"/>
  <c r="S65" i="2"/>
  <c r="U65" i="2"/>
  <c r="V65" i="2"/>
  <c r="J65" i="2" s="1"/>
  <c r="X65" i="2"/>
  <c r="T65" i="2" s="1"/>
  <c r="AE65" i="2" s="1"/>
  <c r="W65" i="2"/>
  <c r="S104" i="2"/>
  <c r="X104" i="2"/>
  <c r="T104" i="2" s="1"/>
  <c r="AE104" i="2" s="1"/>
  <c r="U104" i="2"/>
  <c r="V104" i="2"/>
  <c r="J104" i="2" s="1"/>
  <c r="W104" i="2"/>
  <c r="U163" i="2"/>
  <c r="W163" i="2"/>
  <c r="V163" i="2"/>
  <c r="J163" i="2" s="1"/>
  <c r="S163" i="2"/>
  <c r="X163" i="2"/>
  <c r="T163" i="2" s="1"/>
  <c r="AE163" i="2" s="1"/>
  <c r="V105" i="2"/>
  <c r="J105" i="2" s="1"/>
  <c r="X105" i="2"/>
  <c r="T105" i="2" s="1"/>
  <c r="AE105" i="2" s="1"/>
  <c r="U105" i="2"/>
  <c r="S105" i="2"/>
  <c r="W105" i="2"/>
  <c r="U103" i="2"/>
  <c r="V103" i="2"/>
  <c r="J103" i="2" s="1"/>
  <c r="W103" i="2"/>
  <c r="X103" i="2"/>
  <c r="T103" i="2" s="1"/>
  <c r="AE103" i="2" s="1"/>
  <c r="S103" i="2"/>
  <c r="AF147" i="2"/>
  <c r="AH147" i="2" s="1"/>
  <c r="S167" i="2"/>
  <c r="W167" i="2"/>
  <c r="U167" i="2"/>
  <c r="V167" i="2"/>
  <c r="J167" i="2" s="1"/>
  <c r="X167" i="2"/>
  <c r="T167" i="2" s="1"/>
  <c r="AE167" i="2" s="1"/>
  <c r="AF274" i="2"/>
  <c r="AG274" i="2" s="1"/>
  <c r="P274" i="2" s="1"/>
  <c r="X323" i="2"/>
  <c r="T323" i="2" s="1"/>
  <c r="AE323" i="2" s="1"/>
  <c r="U323" i="2"/>
  <c r="V323" i="2"/>
  <c r="J323" i="2" s="1"/>
  <c r="S323" i="2"/>
  <c r="W323" i="2"/>
  <c r="S538" i="2"/>
  <c r="U538" i="2"/>
  <c r="V538" i="2"/>
  <c r="J538" i="2" s="1"/>
  <c r="X538" i="2"/>
  <c r="T538" i="2" s="1"/>
  <c r="AE538" i="2" s="1"/>
  <c r="W538" i="2"/>
  <c r="S665" i="2"/>
  <c r="U665" i="2"/>
  <c r="V665" i="2"/>
  <c r="J665" i="2" s="1"/>
  <c r="X665" i="2"/>
  <c r="T665" i="2" s="1"/>
  <c r="AE665" i="2" s="1"/>
  <c r="W665" i="2"/>
  <c r="AF71" i="2"/>
  <c r="AH71" i="2" s="1"/>
  <c r="S15" i="2"/>
  <c r="U15" i="2"/>
  <c r="V15" i="2"/>
  <c r="W15" i="2"/>
  <c r="X15" i="2"/>
  <c r="W61" i="2"/>
  <c r="U61" i="2"/>
  <c r="X61" i="2"/>
  <c r="T61" i="2" s="1"/>
  <c r="AE61" i="2" s="1"/>
  <c r="S61" i="2"/>
  <c r="V61" i="2"/>
  <c r="J61" i="2" s="1"/>
  <c r="V125" i="2"/>
  <c r="J125" i="2" s="1"/>
  <c r="S125" i="2"/>
  <c r="U125" i="2"/>
  <c r="X125" i="2"/>
  <c r="T125" i="2" s="1"/>
  <c r="AE125" i="2" s="1"/>
  <c r="W125" i="2"/>
  <c r="U94" i="2"/>
  <c r="W94" i="2"/>
  <c r="X94" i="2"/>
  <c r="T94" i="2" s="1"/>
  <c r="AE94" i="2" s="1"/>
  <c r="V94" i="2"/>
  <c r="J94" i="2" s="1"/>
  <c r="S94" i="2"/>
  <c r="S200" i="2"/>
  <c r="U200" i="2"/>
  <c r="W200" i="2"/>
  <c r="X200" i="2"/>
  <c r="T200" i="2" s="1"/>
  <c r="AE200" i="2" s="1"/>
  <c r="V200" i="2"/>
  <c r="J200" i="2" s="1"/>
  <c r="S235" i="2"/>
  <c r="U235" i="2"/>
  <c r="V235" i="2"/>
  <c r="J235" i="2" s="1"/>
  <c r="W235" i="2"/>
  <c r="X235" i="2"/>
  <c r="T235" i="2" s="1"/>
  <c r="AE235" i="2" s="1"/>
  <c r="W348" i="2"/>
  <c r="S348" i="2"/>
  <c r="U348" i="2"/>
  <c r="V348" i="2"/>
  <c r="J348" i="2" s="1"/>
  <c r="X348" i="2"/>
  <c r="T348" i="2" s="1"/>
  <c r="AE348" i="2" s="1"/>
  <c r="U250" i="2"/>
  <c r="W250" i="2"/>
  <c r="X250" i="2"/>
  <c r="T250" i="2" s="1"/>
  <c r="AE250" i="2" s="1"/>
  <c r="S250" i="2"/>
  <c r="V250" i="2"/>
  <c r="J250" i="2" s="1"/>
  <c r="S255" i="2"/>
  <c r="U255" i="2"/>
  <c r="V255" i="2"/>
  <c r="J255" i="2" s="1"/>
  <c r="W255" i="2"/>
  <c r="X255" i="2"/>
  <c r="T255" i="2" s="1"/>
  <c r="AE255" i="2" s="1"/>
  <c r="W324" i="2"/>
  <c r="V324" i="2"/>
  <c r="J324" i="2" s="1"/>
  <c r="U324" i="2"/>
  <c r="S324" i="2"/>
  <c r="X324" i="2"/>
  <c r="T324" i="2" s="1"/>
  <c r="AE324" i="2" s="1"/>
  <c r="W464" i="2"/>
  <c r="V464" i="2"/>
  <c r="J464" i="2" s="1"/>
  <c r="S464" i="2"/>
  <c r="X464" i="2"/>
  <c r="T464" i="2" s="1"/>
  <c r="AE464" i="2" s="1"/>
  <c r="U464" i="2"/>
  <c r="AF419" i="2"/>
  <c r="AG419" i="2" s="1"/>
  <c r="P419" i="2" s="1"/>
  <c r="U451" i="2"/>
  <c r="S451" i="2"/>
  <c r="V451" i="2"/>
  <c r="J451" i="2" s="1"/>
  <c r="X451" i="2"/>
  <c r="T451" i="2" s="1"/>
  <c r="AE451" i="2" s="1"/>
  <c r="W451" i="2"/>
  <c r="W676" i="2"/>
  <c r="S676" i="2"/>
  <c r="V676" i="2"/>
  <c r="J676" i="2" s="1"/>
  <c r="X676" i="2"/>
  <c r="T676" i="2" s="1"/>
  <c r="AE676" i="2" s="1"/>
  <c r="U676" i="2"/>
  <c r="V588" i="2"/>
  <c r="J588" i="2" s="1"/>
  <c r="S588" i="2"/>
  <c r="W588" i="2"/>
  <c r="U588" i="2"/>
  <c r="X588" i="2"/>
  <c r="T588" i="2" s="1"/>
  <c r="AE588" i="2" s="1"/>
  <c r="AF732" i="2"/>
  <c r="AH732" i="2" s="1"/>
  <c r="U620" i="2"/>
  <c r="V620" i="2"/>
  <c r="J620" i="2" s="1"/>
  <c r="W620" i="2"/>
  <c r="S620" i="2"/>
  <c r="X620" i="2"/>
  <c r="T620" i="2" s="1"/>
  <c r="AE620" i="2" s="1"/>
  <c r="S780" i="2"/>
  <c r="U780" i="2"/>
  <c r="V780" i="2"/>
  <c r="J780" i="2" s="1"/>
  <c r="W780" i="2"/>
  <c r="X780" i="2"/>
  <c r="T780" i="2" s="1"/>
  <c r="AE780" i="2" s="1"/>
  <c r="W958" i="2"/>
  <c r="X958" i="2"/>
  <c r="T958" i="2" s="1"/>
  <c r="AE958" i="2" s="1"/>
  <c r="S958" i="2"/>
  <c r="U958" i="2"/>
  <c r="V958" i="2"/>
  <c r="J958" i="2" s="1"/>
  <c r="V985" i="2"/>
  <c r="J985" i="2" s="1"/>
  <c r="W985" i="2"/>
  <c r="X985" i="2"/>
  <c r="T985" i="2" s="1"/>
  <c r="AE985" i="2" s="1"/>
  <c r="S985" i="2"/>
  <c r="U985" i="2"/>
  <c r="S42" i="2"/>
  <c r="X42" i="2"/>
  <c r="T42" i="2" s="1"/>
  <c r="AE42" i="2" s="1"/>
  <c r="V42" i="2"/>
  <c r="J42" i="2" s="1"/>
  <c r="W42" i="2"/>
  <c r="U42" i="2"/>
  <c r="W213" i="2"/>
  <c r="S213" i="2"/>
  <c r="U213" i="2"/>
  <c r="V213" i="2"/>
  <c r="J213" i="2" s="1"/>
  <c r="X213" i="2"/>
  <c r="T213" i="2" s="1"/>
  <c r="AE213" i="2" s="1"/>
  <c r="W309" i="2"/>
  <c r="U309" i="2"/>
  <c r="X309" i="2"/>
  <c r="T309" i="2" s="1"/>
  <c r="AE309" i="2" s="1"/>
  <c r="S309" i="2"/>
  <c r="V309" i="2"/>
  <c r="J309" i="2" s="1"/>
  <c r="S485" i="2"/>
  <c r="W485" i="2"/>
  <c r="U485" i="2"/>
  <c r="V485" i="2"/>
  <c r="J485" i="2" s="1"/>
  <c r="X485" i="2"/>
  <c r="T485" i="2" s="1"/>
  <c r="AE485" i="2" s="1"/>
  <c r="U506" i="2"/>
  <c r="S506" i="2"/>
  <c r="V506" i="2"/>
  <c r="J506" i="2" s="1"/>
  <c r="W506" i="2"/>
  <c r="X506" i="2"/>
  <c r="T506" i="2" s="1"/>
  <c r="AE506" i="2" s="1"/>
  <c r="V222" i="2"/>
  <c r="J222" i="2" s="1"/>
  <c r="X222" i="2"/>
  <c r="T222" i="2" s="1"/>
  <c r="AE222" i="2" s="1"/>
  <c r="W222" i="2"/>
  <c r="S222" i="2"/>
  <c r="U222" i="2"/>
  <c r="AF64" i="2"/>
  <c r="AH64" i="2" s="1"/>
  <c r="AF87" i="2"/>
  <c r="AG87" i="2" s="1"/>
  <c r="P87" i="2" s="1"/>
  <c r="S99" i="2"/>
  <c r="W99" i="2"/>
  <c r="X99" i="2"/>
  <c r="T99" i="2" s="1"/>
  <c r="AE99" i="2" s="1"/>
  <c r="V99" i="2"/>
  <c r="J99" i="2" s="1"/>
  <c r="U99" i="2"/>
  <c r="S159" i="2"/>
  <c r="W159" i="2"/>
  <c r="X159" i="2"/>
  <c r="T159" i="2" s="1"/>
  <c r="AE159" i="2" s="1"/>
  <c r="U159" i="2"/>
  <c r="V159" i="2"/>
  <c r="J159" i="2" s="1"/>
  <c r="AF202" i="2"/>
  <c r="AG202" i="2" s="1"/>
  <c r="P202" i="2" s="1"/>
  <c r="X106" i="2"/>
  <c r="T106" i="2" s="1"/>
  <c r="AE106" i="2" s="1"/>
  <c r="U106" i="2"/>
  <c r="V106" i="2"/>
  <c r="J106" i="2" s="1"/>
  <c r="S106" i="2"/>
  <c r="W106" i="2"/>
  <c r="U350" i="2"/>
  <c r="V350" i="2"/>
  <c r="J350" i="2" s="1"/>
  <c r="S350" i="2"/>
  <c r="W350" i="2"/>
  <c r="X350" i="2"/>
  <c r="T350" i="2" s="1"/>
  <c r="AE350" i="2" s="1"/>
  <c r="X258" i="2"/>
  <c r="T258" i="2" s="1"/>
  <c r="AE258" i="2" s="1"/>
  <c r="U258" i="2"/>
  <c r="V258" i="2"/>
  <c r="J258" i="2" s="1"/>
  <c r="S258" i="2"/>
  <c r="W258" i="2"/>
  <c r="X390" i="2"/>
  <c r="T390" i="2" s="1"/>
  <c r="AE390" i="2" s="1"/>
  <c r="W390" i="2"/>
  <c r="U390" i="2"/>
  <c r="V390" i="2"/>
  <c r="J390" i="2" s="1"/>
  <c r="S390" i="2"/>
  <c r="S325" i="2"/>
  <c r="V325" i="2"/>
  <c r="J325" i="2" s="1"/>
  <c r="W325" i="2"/>
  <c r="U325" i="2"/>
  <c r="X325" i="2"/>
  <c r="T325" i="2" s="1"/>
  <c r="AE325" i="2" s="1"/>
  <c r="U317" i="2"/>
  <c r="S317" i="2"/>
  <c r="W317" i="2"/>
  <c r="X317" i="2"/>
  <c r="T317" i="2" s="1"/>
  <c r="AE317" i="2" s="1"/>
  <c r="V317" i="2"/>
  <c r="J317" i="2" s="1"/>
  <c r="S422" i="2"/>
  <c r="W422" i="2"/>
  <c r="U422" i="2"/>
  <c r="V422" i="2"/>
  <c r="J422" i="2" s="1"/>
  <c r="X422" i="2"/>
  <c r="T422" i="2" s="1"/>
  <c r="AE422" i="2" s="1"/>
  <c r="S397" i="2"/>
  <c r="V397" i="2"/>
  <c r="J397" i="2" s="1"/>
  <c r="X397" i="2"/>
  <c r="T397" i="2" s="1"/>
  <c r="AE397" i="2" s="1"/>
  <c r="U397" i="2"/>
  <c r="W397" i="2"/>
  <c r="AH493" i="2"/>
  <c r="AF559" i="2"/>
  <c r="AF413" i="2"/>
  <c r="AG413" i="2" s="1"/>
  <c r="P413" i="2" s="1"/>
  <c r="U709" i="2"/>
  <c r="W709" i="2"/>
  <c r="X709" i="2"/>
  <c r="T709" i="2" s="1"/>
  <c r="AE709" i="2" s="1"/>
  <c r="S709" i="2"/>
  <c r="V709" i="2"/>
  <c r="J709" i="2" s="1"/>
  <c r="AF733" i="2"/>
  <c r="AG733" i="2" s="1"/>
  <c r="P733" i="2" s="1"/>
  <c r="I733" i="2" s="1"/>
  <c r="U868" i="2"/>
  <c r="W868" i="2"/>
  <c r="X868" i="2"/>
  <c r="T868" i="2" s="1"/>
  <c r="AE868" i="2" s="1"/>
  <c r="S868" i="2"/>
  <c r="V868" i="2"/>
  <c r="J868" i="2" s="1"/>
  <c r="U1027" i="2"/>
  <c r="S1027" i="2"/>
  <c r="V1027" i="2"/>
  <c r="J1027" i="2" s="1"/>
  <c r="W1027" i="2"/>
  <c r="X1027" i="2"/>
  <c r="T1027" i="2" s="1"/>
  <c r="AE1027" i="2" s="1"/>
  <c r="W1439" i="2"/>
  <c r="X1439" i="2"/>
  <c r="T1439" i="2" s="1"/>
  <c r="AE1439" i="2" s="1"/>
  <c r="S1439" i="2"/>
  <c r="U1439" i="2"/>
  <c r="V1439" i="2"/>
  <c r="J1439" i="2" s="1"/>
  <c r="S73" i="2"/>
  <c r="V73" i="2"/>
  <c r="J73" i="2" s="1"/>
  <c r="X73" i="2"/>
  <c r="T73" i="2" s="1"/>
  <c r="AE73" i="2" s="1"/>
  <c r="W73" i="2"/>
  <c r="U73" i="2"/>
  <c r="S29" i="2"/>
  <c r="U29" i="2"/>
  <c r="V29" i="2"/>
  <c r="J29" i="2" s="1"/>
  <c r="W29" i="2"/>
  <c r="X29" i="2"/>
  <c r="T29" i="2" s="1"/>
  <c r="AE29" i="2" s="1"/>
  <c r="W51" i="2"/>
  <c r="S51" i="2"/>
  <c r="U51" i="2"/>
  <c r="V51" i="2"/>
  <c r="J51" i="2" s="1"/>
  <c r="X51" i="2"/>
  <c r="T51" i="2" s="1"/>
  <c r="AE51" i="2" s="1"/>
  <c r="S108" i="2"/>
  <c r="U108" i="2"/>
  <c r="V108" i="2"/>
  <c r="J108" i="2" s="1"/>
  <c r="X108" i="2"/>
  <c r="T108" i="2" s="1"/>
  <c r="AE108" i="2" s="1"/>
  <c r="W108" i="2"/>
  <c r="X204" i="2"/>
  <c r="T204" i="2" s="1"/>
  <c r="AE204" i="2" s="1"/>
  <c r="S204" i="2"/>
  <c r="U204" i="2"/>
  <c r="W204" i="2"/>
  <c r="V204" i="2"/>
  <c r="J204" i="2" s="1"/>
  <c r="V231" i="2"/>
  <c r="J231" i="2" s="1"/>
  <c r="U231" i="2"/>
  <c r="S231" i="2"/>
  <c r="W231" i="2"/>
  <c r="X231" i="2"/>
  <c r="T231" i="2" s="1"/>
  <c r="AE231" i="2" s="1"/>
  <c r="AF403" i="2"/>
  <c r="AG403" i="2" s="1"/>
  <c r="P403" i="2" s="1"/>
  <c r="X584" i="2"/>
  <c r="T584" i="2" s="1"/>
  <c r="AE584" i="2" s="1"/>
  <c r="U584" i="2"/>
  <c r="W584" i="2"/>
  <c r="V584" i="2"/>
  <c r="J584" i="2" s="1"/>
  <c r="S584" i="2"/>
  <c r="U895" i="2"/>
  <c r="X895" i="2"/>
  <c r="T895" i="2" s="1"/>
  <c r="AE895" i="2" s="1"/>
  <c r="S895" i="2"/>
  <c r="V895" i="2"/>
  <c r="J895" i="2" s="1"/>
  <c r="W895" i="2"/>
  <c r="S1067" i="2"/>
  <c r="W1067" i="2"/>
  <c r="X1067" i="2"/>
  <c r="T1067" i="2" s="1"/>
  <c r="AE1067" i="2" s="1"/>
  <c r="U1067" i="2"/>
  <c r="V1067" i="2"/>
  <c r="J1067" i="2" s="1"/>
  <c r="S32" i="2"/>
  <c r="W32" i="2"/>
  <c r="X32" i="2"/>
  <c r="T32" i="2" s="1"/>
  <c r="AE32" i="2" s="1"/>
  <c r="U32" i="2"/>
  <c r="V32" i="2"/>
  <c r="J32" i="2" s="1"/>
  <c r="W39" i="2"/>
  <c r="S39" i="2"/>
  <c r="X39" i="2"/>
  <c r="T39" i="2" s="1"/>
  <c r="AE39" i="2" s="1"/>
  <c r="V39" i="2"/>
  <c r="J39" i="2" s="1"/>
  <c r="U39" i="2"/>
  <c r="AG151" i="2"/>
  <c r="P151" i="2" s="1"/>
  <c r="AF195" i="2"/>
  <c r="AG195" i="2" s="1"/>
  <c r="P195" i="2" s="1"/>
  <c r="V196" i="2"/>
  <c r="J196" i="2" s="1"/>
  <c r="U196" i="2"/>
  <c r="X196" i="2"/>
  <c r="T196" i="2" s="1"/>
  <c r="AE196" i="2" s="1"/>
  <c r="W196" i="2"/>
  <c r="S196" i="2"/>
  <c r="W287" i="2"/>
  <c r="X287" i="2"/>
  <c r="T287" i="2" s="1"/>
  <c r="AE287" i="2" s="1"/>
  <c r="S287" i="2"/>
  <c r="U287" i="2"/>
  <c r="V287" i="2"/>
  <c r="J287" i="2" s="1"/>
  <c r="U277" i="2"/>
  <c r="W277" i="2"/>
  <c r="V277" i="2"/>
  <c r="J277" i="2" s="1"/>
  <c r="X277" i="2"/>
  <c r="T277" i="2" s="1"/>
  <c r="AE277" i="2" s="1"/>
  <c r="S277" i="2"/>
  <c r="U263" i="2"/>
  <c r="S263" i="2"/>
  <c r="V263" i="2"/>
  <c r="J263" i="2" s="1"/>
  <c r="X263" i="2"/>
  <c r="T263" i="2" s="1"/>
  <c r="AE263" i="2" s="1"/>
  <c r="W263" i="2"/>
  <c r="V536" i="2"/>
  <c r="J536" i="2" s="1"/>
  <c r="S536" i="2"/>
  <c r="U536" i="2"/>
  <c r="W536" i="2"/>
  <c r="X536" i="2"/>
  <c r="T536" i="2" s="1"/>
  <c r="AE536" i="2" s="1"/>
  <c r="U558" i="2"/>
  <c r="V558" i="2"/>
  <c r="J558" i="2" s="1"/>
  <c r="X558" i="2"/>
  <c r="T558" i="2" s="1"/>
  <c r="AE558" i="2" s="1"/>
  <c r="W558" i="2"/>
  <c r="S558" i="2"/>
  <c r="V634" i="2"/>
  <c r="J634" i="2" s="1"/>
  <c r="W634" i="2"/>
  <c r="X634" i="2"/>
  <c r="T634" i="2" s="1"/>
  <c r="AE634" i="2" s="1"/>
  <c r="S634" i="2"/>
  <c r="U634" i="2"/>
  <c r="S859" i="2"/>
  <c r="U859" i="2"/>
  <c r="W859" i="2"/>
  <c r="X859" i="2"/>
  <c r="T859" i="2" s="1"/>
  <c r="AE859" i="2" s="1"/>
  <c r="V859" i="2"/>
  <c r="J859" i="2" s="1"/>
  <c r="S1268" i="2"/>
  <c r="U1268" i="2"/>
  <c r="W1268" i="2"/>
  <c r="V1268" i="2"/>
  <c r="J1268" i="2" s="1"/>
  <c r="X1268" i="2"/>
  <c r="T1268" i="2" s="1"/>
  <c r="AE1268" i="2" s="1"/>
  <c r="S35" i="2"/>
  <c r="V35" i="2"/>
  <c r="J35" i="2" s="1"/>
  <c r="W35" i="2"/>
  <c r="X35" i="2"/>
  <c r="T35" i="2" s="1"/>
  <c r="AE35" i="2" s="1"/>
  <c r="U35" i="2"/>
  <c r="S20" i="2"/>
  <c r="U20" i="2"/>
  <c r="V20" i="2"/>
  <c r="J20" i="2" s="1"/>
  <c r="X20" i="2"/>
  <c r="T20" i="2" s="1"/>
  <c r="AE20" i="2" s="1"/>
  <c r="W20" i="2"/>
  <c r="W48" i="2"/>
  <c r="U48" i="2"/>
  <c r="V48" i="2"/>
  <c r="J48" i="2" s="1"/>
  <c r="X48" i="2"/>
  <c r="T48" i="2" s="1"/>
  <c r="AE48" i="2" s="1"/>
  <c r="S48" i="2"/>
  <c r="U43" i="2"/>
  <c r="V43" i="2"/>
  <c r="J43" i="2" s="1"/>
  <c r="W43" i="2"/>
  <c r="X43" i="2"/>
  <c r="T43" i="2" s="1"/>
  <c r="AE43" i="2" s="1"/>
  <c r="S43" i="2"/>
  <c r="W66" i="2"/>
  <c r="S66" i="2"/>
  <c r="U66" i="2"/>
  <c r="X66" i="2"/>
  <c r="T66" i="2" s="1"/>
  <c r="AE66" i="2" s="1"/>
  <c r="V66" i="2"/>
  <c r="J66" i="2" s="1"/>
  <c r="X116" i="2"/>
  <c r="T116" i="2" s="1"/>
  <c r="AE116" i="2" s="1"/>
  <c r="U116" i="2"/>
  <c r="W116" i="2"/>
  <c r="S116" i="2"/>
  <c r="V116" i="2"/>
  <c r="J116" i="2" s="1"/>
  <c r="U313" i="2"/>
  <c r="W313" i="2"/>
  <c r="S313" i="2"/>
  <c r="V313" i="2"/>
  <c r="J313" i="2" s="1"/>
  <c r="X313" i="2"/>
  <c r="T313" i="2" s="1"/>
  <c r="AE313" i="2" s="1"/>
  <c r="W329" i="2"/>
  <c r="S329" i="2"/>
  <c r="U329" i="2"/>
  <c r="V329" i="2"/>
  <c r="J329" i="2" s="1"/>
  <c r="X329" i="2"/>
  <c r="T329" i="2" s="1"/>
  <c r="AE329" i="2" s="1"/>
  <c r="W265" i="2"/>
  <c r="X265" i="2"/>
  <c r="T265" i="2" s="1"/>
  <c r="AE265" i="2" s="1"/>
  <c r="S265" i="2"/>
  <c r="U265" i="2"/>
  <c r="V265" i="2"/>
  <c r="J265" i="2" s="1"/>
  <c r="U261" i="2"/>
  <c r="W261" i="2"/>
  <c r="S261" i="2"/>
  <c r="V261" i="2"/>
  <c r="J261" i="2" s="1"/>
  <c r="X261" i="2"/>
  <c r="T261" i="2" s="1"/>
  <c r="AE261" i="2" s="1"/>
  <c r="W284" i="2"/>
  <c r="V284" i="2"/>
  <c r="J284" i="2" s="1"/>
  <c r="U284" i="2"/>
  <c r="X284" i="2"/>
  <c r="T284" i="2" s="1"/>
  <c r="AE284" i="2" s="1"/>
  <c r="S284" i="2"/>
  <c r="U426" i="2"/>
  <c r="V426" i="2"/>
  <c r="J426" i="2" s="1"/>
  <c r="X426" i="2"/>
  <c r="T426" i="2" s="1"/>
  <c r="AE426" i="2" s="1"/>
  <c r="W426" i="2"/>
  <c r="S426" i="2"/>
  <c r="S318" i="2"/>
  <c r="X318" i="2"/>
  <c r="T318" i="2" s="1"/>
  <c r="AE318" i="2" s="1"/>
  <c r="W318" i="2"/>
  <c r="U318" i="2"/>
  <c r="V318" i="2"/>
  <c r="J318" i="2" s="1"/>
  <c r="S483" i="2"/>
  <c r="X483" i="2"/>
  <c r="T483" i="2" s="1"/>
  <c r="AE483" i="2" s="1"/>
  <c r="U483" i="2"/>
  <c r="W483" i="2"/>
  <c r="V483" i="2"/>
  <c r="J483" i="2" s="1"/>
  <c r="V658" i="2"/>
  <c r="J658" i="2" s="1"/>
  <c r="S658" i="2"/>
  <c r="U658" i="2"/>
  <c r="W658" i="2"/>
  <c r="X658" i="2"/>
  <c r="T658" i="2" s="1"/>
  <c r="AE658" i="2" s="1"/>
  <c r="X769" i="2"/>
  <c r="T769" i="2" s="1"/>
  <c r="AE769" i="2" s="1"/>
  <c r="U769" i="2"/>
  <c r="S769" i="2"/>
  <c r="V769" i="2"/>
  <c r="J769" i="2" s="1"/>
  <c r="W769" i="2"/>
  <c r="U795" i="2"/>
  <c r="X795" i="2"/>
  <c r="T795" i="2" s="1"/>
  <c r="AE795" i="2" s="1"/>
  <c r="S795" i="2"/>
  <c r="V795" i="2"/>
  <c r="J795" i="2" s="1"/>
  <c r="W795" i="2"/>
  <c r="U908" i="2"/>
  <c r="V908" i="2"/>
  <c r="J908" i="2" s="1"/>
  <c r="W908" i="2"/>
  <c r="S908" i="2"/>
  <c r="X908" i="2"/>
  <c r="T908" i="2" s="1"/>
  <c r="AE908" i="2" s="1"/>
  <c r="U1079" i="2"/>
  <c r="X1079" i="2"/>
  <c r="T1079" i="2" s="1"/>
  <c r="AE1079" i="2" s="1"/>
  <c r="W1079" i="2"/>
  <c r="S1079" i="2"/>
  <c r="V1079" i="2"/>
  <c r="J1079" i="2" s="1"/>
  <c r="U109" i="2"/>
  <c r="V109" i="2"/>
  <c r="J109" i="2" s="1"/>
  <c r="S109" i="2"/>
  <c r="X109" i="2"/>
  <c r="T109" i="2" s="1"/>
  <c r="AE109" i="2" s="1"/>
  <c r="W109" i="2"/>
  <c r="U141" i="2"/>
  <c r="W141" i="2"/>
  <c r="V141" i="2"/>
  <c r="J141" i="2" s="1"/>
  <c r="X141" i="2"/>
  <c r="T141" i="2" s="1"/>
  <c r="AE141" i="2" s="1"/>
  <c r="S141" i="2"/>
  <c r="AF225" i="2"/>
  <c r="AH225" i="2" s="1"/>
  <c r="S193" i="2"/>
  <c r="U193" i="2"/>
  <c r="W193" i="2"/>
  <c r="V193" i="2"/>
  <c r="J193" i="2" s="1"/>
  <c r="X193" i="2"/>
  <c r="T193" i="2" s="1"/>
  <c r="AE193" i="2" s="1"/>
  <c r="W245" i="2"/>
  <c r="U245" i="2"/>
  <c r="X245" i="2"/>
  <c r="T245" i="2" s="1"/>
  <c r="AE245" i="2" s="1"/>
  <c r="S245" i="2"/>
  <c r="V245" i="2"/>
  <c r="J245" i="2" s="1"/>
  <c r="AF343" i="2"/>
  <c r="AG343" i="2" s="1"/>
  <c r="P343" i="2" s="1"/>
  <c r="S291" i="2"/>
  <c r="W291" i="2"/>
  <c r="V291" i="2"/>
  <c r="J291" i="2" s="1"/>
  <c r="X291" i="2"/>
  <c r="T291" i="2" s="1"/>
  <c r="AE291" i="2" s="1"/>
  <c r="U291" i="2"/>
  <c r="AG306" i="2"/>
  <c r="P306" i="2" s="1"/>
  <c r="AG499" i="2"/>
  <c r="P499" i="2" s="1"/>
  <c r="AH499" i="2"/>
  <c r="AF517" i="2"/>
  <c r="AH517" i="2" s="1"/>
  <c r="S637" i="2"/>
  <c r="U637" i="2"/>
  <c r="V637" i="2"/>
  <c r="J637" i="2" s="1"/>
  <c r="W637" i="2"/>
  <c r="X637" i="2"/>
  <c r="T637" i="2" s="1"/>
  <c r="AE637" i="2" s="1"/>
  <c r="U644" i="2"/>
  <c r="W644" i="2"/>
  <c r="V644" i="2"/>
  <c r="J644" i="2" s="1"/>
  <c r="X644" i="2"/>
  <c r="T644" i="2" s="1"/>
  <c r="AE644" i="2" s="1"/>
  <c r="S644" i="2"/>
  <c r="AF678" i="2"/>
  <c r="AH678" i="2" s="1"/>
  <c r="S635" i="2"/>
  <c r="U635" i="2"/>
  <c r="X635" i="2"/>
  <c r="T635" i="2" s="1"/>
  <c r="AE635" i="2" s="1"/>
  <c r="W635" i="2"/>
  <c r="V635" i="2"/>
  <c r="J635" i="2" s="1"/>
  <c r="V463" i="2"/>
  <c r="J463" i="2" s="1"/>
  <c r="S463" i="2"/>
  <c r="X463" i="2"/>
  <c r="T463" i="2" s="1"/>
  <c r="AE463" i="2" s="1"/>
  <c r="U463" i="2"/>
  <c r="W463" i="2"/>
  <c r="W21" i="2"/>
  <c r="S21" i="2"/>
  <c r="U21" i="2"/>
  <c r="V21" i="2"/>
  <c r="J21" i="2" s="1"/>
  <c r="X21" i="2"/>
  <c r="T21" i="2" s="1"/>
  <c r="AE21" i="2" s="1"/>
  <c r="AF68" i="2"/>
  <c r="AG68" i="2" s="1"/>
  <c r="P68" i="2" s="1"/>
  <c r="AH214" i="2"/>
  <c r="AG214" i="2"/>
  <c r="P214" i="2" s="1"/>
  <c r="U127" i="2"/>
  <c r="S127" i="2"/>
  <c r="W127" i="2"/>
  <c r="X127" i="2"/>
  <c r="T127" i="2" s="1"/>
  <c r="AE127" i="2" s="1"/>
  <c r="V127" i="2"/>
  <c r="J127" i="2" s="1"/>
  <c r="U157" i="2"/>
  <c r="W157" i="2"/>
  <c r="V157" i="2"/>
  <c r="J157" i="2" s="1"/>
  <c r="S157" i="2"/>
  <c r="X157" i="2"/>
  <c r="T157" i="2" s="1"/>
  <c r="AE157" i="2" s="1"/>
  <c r="S253" i="2"/>
  <c r="V253" i="2"/>
  <c r="J253" i="2" s="1"/>
  <c r="X253" i="2"/>
  <c r="T253" i="2" s="1"/>
  <c r="AE253" i="2" s="1"/>
  <c r="W253" i="2"/>
  <c r="U253" i="2"/>
  <c r="S252" i="2"/>
  <c r="U252" i="2"/>
  <c r="V252" i="2"/>
  <c r="J252" i="2" s="1"/>
  <c r="W252" i="2"/>
  <c r="X252" i="2"/>
  <c r="T252" i="2" s="1"/>
  <c r="AE252" i="2" s="1"/>
  <c r="U240" i="2"/>
  <c r="W240" i="2"/>
  <c r="S240" i="2"/>
  <c r="V240" i="2"/>
  <c r="J240" i="2" s="1"/>
  <c r="X240" i="2"/>
  <c r="T240" i="2" s="1"/>
  <c r="AE240" i="2" s="1"/>
  <c r="W326" i="2"/>
  <c r="X326" i="2"/>
  <c r="T326" i="2" s="1"/>
  <c r="AE326" i="2" s="1"/>
  <c r="S326" i="2"/>
  <c r="V326" i="2"/>
  <c r="J326" i="2" s="1"/>
  <c r="U326" i="2"/>
  <c r="AG303" i="2"/>
  <c r="P303" i="2" s="1"/>
  <c r="I303" i="2" s="1"/>
  <c r="AH303" i="2"/>
  <c r="W294" i="2"/>
  <c r="X294" i="2"/>
  <c r="T294" i="2" s="1"/>
  <c r="AE294" i="2" s="1"/>
  <c r="S294" i="2"/>
  <c r="V294" i="2"/>
  <c r="J294" i="2" s="1"/>
  <c r="U294" i="2"/>
  <c r="W339" i="2"/>
  <c r="S339" i="2"/>
  <c r="V339" i="2"/>
  <c r="J339" i="2" s="1"/>
  <c r="X339" i="2"/>
  <c r="T339" i="2" s="1"/>
  <c r="AE339" i="2" s="1"/>
  <c r="U339" i="2"/>
  <c r="S444" i="2"/>
  <c r="X444" i="2"/>
  <c r="T444" i="2" s="1"/>
  <c r="AE444" i="2" s="1"/>
  <c r="V444" i="2"/>
  <c r="J444" i="2" s="1"/>
  <c r="W444" i="2"/>
  <c r="U444" i="2"/>
  <c r="S443" i="2"/>
  <c r="U443" i="2"/>
  <c r="W443" i="2"/>
  <c r="X443" i="2"/>
  <c r="T443" i="2" s="1"/>
  <c r="AE443" i="2" s="1"/>
  <c r="V443" i="2"/>
  <c r="J443" i="2" s="1"/>
  <c r="U384" i="2"/>
  <c r="V384" i="2"/>
  <c r="J384" i="2" s="1"/>
  <c r="W384" i="2"/>
  <c r="S384" i="2"/>
  <c r="X384" i="2"/>
  <c r="T384" i="2" s="1"/>
  <c r="AE384" i="2" s="1"/>
  <c r="V278" i="2"/>
  <c r="J278" i="2" s="1"/>
  <c r="U278" i="2"/>
  <c r="S278" i="2"/>
  <c r="W278" i="2"/>
  <c r="X278" i="2"/>
  <c r="T278" i="2" s="1"/>
  <c r="AE278" i="2" s="1"/>
  <c r="W438" i="2"/>
  <c r="V438" i="2"/>
  <c r="J438" i="2" s="1"/>
  <c r="X438" i="2"/>
  <c r="T438" i="2" s="1"/>
  <c r="AE438" i="2" s="1"/>
  <c r="S438" i="2"/>
  <c r="U438" i="2"/>
  <c r="X539" i="2"/>
  <c r="T539" i="2" s="1"/>
  <c r="AE539" i="2" s="1"/>
  <c r="W539" i="2"/>
  <c r="V539" i="2"/>
  <c r="J539" i="2" s="1"/>
  <c r="U539" i="2"/>
  <c r="S539" i="2"/>
  <c r="X524" i="2"/>
  <c r="T524" i="2" s="1"/>
  <c r="AE524" i="2" s="1"/>
  <c r="S524" i="2"/>
  <c r="U524" i="2"/>
  <c r="V524" i="2"/>
  <c r="J524" i="2" s="1"/>
  <c r="W524" i="2"/>
  <c r="V746" i="2"/>
  <c r="J746" i="2" s="1"/>
  <c r="S746" i="2"/>
  <c r="U746" i="2"/>
  <c r="X746" i="2"/>
  <c r="T746" i="2" s="1"/>
  <c r="AE746" i="2" s="1"/>
  <c r="W746" i="2"/>
  <c r="S959" i="2"/>
  <c r="X959" i="2"/>
  <c r="T959" i="2" s="1"/>
  <c r="AE959" i="2" s="1"/>
  <c r="V959" i="2"/>
  <c r="J959" i="2" s="1"/>
  <c r="W959" i="2"/>
  <c r="U959" i="2"/>
  <c r="X929" i="2"/>
  <c r="T929" i="2" s="1"/>
  <c r="AE929" i="2" s="1"/>
  <c r="S929" i="2"/>
  <c r="V929" i="2"/>
  <c r="J929" i="2" s="1"/>
  <c r="W929" i="2"/>
  <c r="U929" i="2"/>
  <c r="AH1038" i="2"/>
  <c r="AG1038" i="2"/>
  <c r="P1038" i="2" s="1"/>
  <c r="U1069" i="2"/>
  <c r="S1069" i="2"/>
  <c r="V1069" i="2"/>
  <c r="J1069" i="2" s="1"/>
  <c r="W1069" i="2"/>
  <c r="X1069" i="2"/>
  <c r="T1069" i="2" s="1"/>
  <c r="AE1069" i="2" s="1"/>
  <c r="W1265" i="2"/>
  <c r="U1265" i="2"/>
  <c r="V1265" i="2"/>
  <c r="J1265" i="2" s="1"/>
  <c r="S1265" i="2"/>
  <c r="X1265" i="2"/>
  <c r="T1265" i="2" s="1"/>
  <c r="AE1265" i="2" s="1"/>
  <c r="S130" i="2"/>
  <c r="X130" i="2"/>
  <c r="T130" i="2" s="1"/>
  <c r="AE130" i="2" s="1"/>
  <c r="U130" i="2"/>
  <c r="W130" i="2"/>
  <c r="V130" i="2"/>
  <c r="J130" i="2" s="1"/>
  <c r="AG143" i="2"/>
  <c r="P143" i="2" s="1"/>
  <c r="AH143" i="2"/>
  <c r="W341" i="2"/>
  <c r="V341" i="2"/>
  <c r="J341" i="2" s="1"/>
  <c r="S341" i="2"/>
  <c r="X341" i="2"/>
  <c r="T341" i="2" s="1"/>
  <c r="AE341" i="2" s="1"/>
  <c r="U341" i="2"/>
  <c r="AF158" i="2"/>
  <c r="U421" i="2"/>
  <c r="W421" i="2"/>
  <c r="V421" i="2"/>
  <c r="J421" i="2" s="1"/>
  <c r="S421" i="2"/>
  <c r="X421" i="2"/>
  <c r="T421" i="2" s="1"/>
  <c r="AE421" i="2" s="1"/>
  <c r="S409" i="2"/>
  <c r="U409" i="2"/>
  <c r="W409" i="2"/>
  <c r="X409" i="2"/>
  <c r="T409" i="2" s="1"/>
  <c r="AE409" i="2" s="1"/>
  <c r="V409" i="2"/>
  <c r="J409" i="2" s="1"/>
  <c r="U364" i="2"/>
  <c r="S364" i="2"/>
  <c r="X364" i="2"/>
  <c r="T364" i="2" s="1"/>
  <c r="AE364" i="2" s="1"/>
  <c r="V364" i="2"/>
  <c r="J364" i="2" s="1"/>
  <c r="W364" i="2"/>
  <c r="S501" i="2"/>
  <c r="U501" i="2"/>
  <c r="V501" i="2"/>
  <c r="J501" i="2" s="1"/>
  <c r="W501" i="2"/>
  <c r="X501" i="2"/>
  <c r="T501" i="2" s="1"/>
  <c r="AE501" i="2" s="1"/>
  <c r="V606" i="2"/>
  <c r="J606" i="2" s="1"/>
  <c r="W606" i="2"/>
  <c r="X606" i="2"/>
  <c r="T606" i="2" s="1"/>
  <c r="AE606" i="2" s="1"/>
  <c r="S606" i="2"/>
  <c r="U606" i="2"/>
  <c r="W621" i="2"/>
  <c r="S621" i="2"/>
  <c r="V621" i="2"/>
  <c r="J621" i="2" s="1"/>
  <c r="U621" i="2"/>
  <c r="X621" i="2"/>
  <c r="T621" i="2" s="1"/>
  <c r="AE621" i="2" s="1"/>
  <c r="S692" i="2"/>
  <c r="X692" i="2"/>
  <c r="T692" i="2" s="1"/>
  <c r="AE692" i="2" s="1"/>
  <c r="W692" i="2"/>
  <c r="V692" i="2"/>
  <c r="J692" i="2" s="1"/>
  <c r="U692" i="2"/>
  <c r="U778" i="2"/>
  <c r="W778" i="2"/>
  <c r="V778" i="2"/>
  <c r="J778" i="2" s="1"/>
  <c r="X778" i="2"/>
  <c r="T778" i="2" s="1"/>
  <c r="AE778" i="2" s="1"/>
  <c r="S778" i="2"/>
  <c r="S942" i="2"/>
  <c r="U942" i="2"/>
  <c r="V942" i="2"/>
  <c r="J942" i="2" s="1"/>
  <c r="W942" i="2"/>
  <c r="X942" i="2"/>
  <c r="T942" i="2" s="1"/>
  <c r="AE942" i="2" s="1"/>
  <c r="S991" i="2"/>
  <c r="W991" i="2"/>
  <c r="V991" i="2"/>
  <c r="J991" i="2" s="1"/>
  <c r="X991" i="2"/>
  <c r="T991" i="2" s="1"/>
  <c r="AE991" i="2" s="1"/>
  <c r="U991" i="2"/>
  <c r="S979" i="2"/>
  <c r="U979" i="2"/>
  <c r="V979" i="2"/>
  <c r="J979" i="2" s="1"/>
  <c r="W979" i="2"/>
  <c r="X979" i="2"/>
  <c r="T979" i="2" s="1"/>
  <c r="AE979" i="2" s="1"/>
  <c r="W948" i="2"/>
  <c r="X948" i="2"/>
  <c r="T948" i="2" s="1"/>
  <c r="AE948" i="2" s="1"/>
  <c r="U948" i="2"/>
  <c r="V948" i="2"/>
  <c r="J948" i="2" s="1"/>
  <c r="S948" i="2"/>
  <c r="U1187" i="2"/>
  <c r="W1187" i="2"/>
  <c r="X1187" i="2"/>
  <c r="T1187" i="2" s="1"/>
  <c r="AE1187" i="2" s="1"/>
  <c r="S1187" i="2"/>
  <c r="V1187" i="2"/>
  <c r="J1187" i="2" s="1"/>
  <c r="S28" i="2"/>
  <c r="V28" i="2"/>
  <c r="J28" i="2" s="1"/>
  <c r="W28" i="2"/>
  <c r="X28" i="2"/>
  <c r="T28" i="2" s="1"/>
  <c r="AE28" i="2" s="1"/>
  <c r="U28" i="2"/>
  <c r="AG86" i="2"/>
  <c r="P86" i="2" s="1"/>
  <c r="AH86" i="2"/>
  <c r="S145" i="2"/>
  <c r="U145" i="2"/>
  <c r="X145" i="2"/>
  <c r="T145" i="2" s="1"/>
  <c r="AE145" i="2" s="1"/>
  <c r="V145" i="2"/>
  <c r="J145" i="2" s="1"/>
  <c r="W145" i="2"/>
  <c r="S78" i="2"/>
  <c r="X78" i="2"/>
  <c r="T78" i="2" s="1"/>
  <c r="AE78" i="2" s="1"/>
  <c r="W78" i="2"/>
  <c r="U78" i="2"/>
  <c r="V78" i="2"/>
  <c r="J78" i="2" s="1"/>
  <c r="S135" i="2"/>
  <c r="W135" i="2"/>
  <c r="V135" i="2"/>
  <c r="J135" i="2" s="1"/>
  <c r="U135" i="2"/>
  <c r="X135" i="2"/>
  <c r="T135" i="2" s="1"/>
  <c r="AE135" i="2" s="1"/>
  <c r="U354" i="2"/>
  <c r="V354" i="2"/>
  <c r="J354" i="2" s="1"/>
  <c r="W354" i="2"/>
  <c r="S354" i="2"/>
  <c r="X354" i="2"/>
  <c r="T354" i="2" s="1"/>
  <c r="AE354" i="2" s="1"/>
  <c r="U441" i="2"/>
  <c r="V441" i="2"/>
  <c r="J441" i="2" s="1"/>
  <c r="S441" i="2"/>
  <c r="W441" i="2"/>
  <c r="X441" i="2"/>
  <c r="T441" i="2" s="1"/>
  <c r="AE441" i="2" s="1"/>
  <c r="S510" i="2"/>
  <c r="U510" i="2"/>
  <c r="W510" i="2"/>
  <c r="X510" i="2"/>
  <c r="T510" i="2" s="1"/>
  <c r="AE510" i="2" s="1"/>
  <c r="V510" i="2"/>
  <c r="J510" i="2" s="1"/>
  <c r="W641" i="2"/>
  <c r="V641" i="2"/>
  <c r="J641" i="2" s="1"/>
  <c r="X641" i="2"/>
  <c r="T641" i="2" s="1"/>
  <c r="AE641" i="2" s="1"/>
  <c r="S641" i="2"/>
  <c r="U641" i="2"/>
  <c r="U1237" i="2"/>
  <c r="X1237" i="2"/>
  <c r="T1237" i="2" s="1"/>
  <c r="AE1237" i="2" s="1"/>
  <c r="S1237" i="2"/>
  <c r="W1237" i="2"/>
  <c r="V1237" i="2"/>
  <c r="J1237" i="2" s="1"/>
  <c r="S17" i="2"/>
  <c r="U17" i="2"/>
  <c r="V17" i="2"/>
  <c r="J17" i="2" s="1"/>
  <c r="X17" i="2"/>
  <c r="T17" i="2" s="1"/>
  <c r="AE17" i="2" s="1"/>
  <c r="W17" i="2"/>
  <c r="AF192" i="2"/>
  <c r="AG192" i="2" s="1"/>
  <c r="P192" i="2" s="1"/>
  <c r="AF232" i="2"/>
  <c r="AH232" i="2" s="1"/>
  <c r="V216" i="2"/>
  <c r="J216" i="2" s="1"/>
  <c r="S216" i="2"/>
  <c r="W216" i="2"/>
  <c r="X216" i="2"/>
  <c r="T216" i="2" s="1"/>
  <c r="AE216" i="2" s="1"/>
  <c r="U216" i="2"/>
  <c r="W275" i="2"/>
  <c r="U275" i="2"/>
  <c r="X275" i="2"/>
  <c r="T275" i="2" s="1"/>
  <c r="AE275" i="2" s="1"/>
  <c r="S275" i="2"/>
  <c r="V275" i="2"/>
  <c r="J275" i="2" s="1"/>
  <c r="U346" i="2"/>
  <c r="X346" i="2"/>
  <c r="T346" i="2" s="1"/>
  <c r="AE346" i="2" s="1"/>
  <c r="S346" i="2"/>
  <c r="V346" i="2"/>
  <c r="J346" i="2" s="1"/>
  <c r="W346" i="2"/>
  <c r="AF527" i="2"/>
  <c r="AH527" i="2" s="1"/>
  <c r="U509" i="2"/>
  <c r="W509" i="2"/>
  <c r="S509" i="2"/>
  <c r="V509" i="2"/>
  <c r="J509" i="2" s="1"/>
  <c r="X509" i="2"/>
  <c r="T509" i="2" s="1"/>
  <c r="AE509" i="2" s="1"/>
  <c r="W612" i="2"/>
  <c r="U612" i="2"/>
  <c r="X612" i="2"/>
  <c r="T612" i="2" s="1"/>
  <c r="AE612" i="2" s="1"/>
  <c r="S612" i="2"/>
  <c r="V612" i="2"/>
  <c r="J612" i="2" s="1"/>
  <c r="U719" i="2"/>
  <c r="W719" i="2"/>
  <c r="S719" i="2"/>
  <c r="V719" i="2"/>
  <c r="J719" i="2" s="1"/>
  <c r="X719" i="2"/>
  <c r="T719" i="2" s="1"/>
  <c r="AE719" i="2" s="1"/>
  <c r="AF747" i="2"/>
  <c r="AH747" i="2" s="1"/>
  <c r="V826" i="2"/>
  <c r="J826" i="2" s="1"/>
  <c r="S826" i="2"/>
  <c r="W826" i="2"/>
  <c r="U826" i="2"/>
  <c r="X826" i="2"/>
  <c r="T826" i="2" s="1"/>
  <c r="AE826" i="2" s="1"/>
  <c r="S917" i="2"/>
  <c r="V917" i="2"/>
  <c r="J917" i="2" s="1"/>
  <c r="X917" i="2"/>
  <c r="T917" i="2" s="1"/>
  <c r="AE917" i="2" s="1"/>
  <c r="U917" i="2"/>
  <c r="W917" i="2"/>
  <c r="AF1304" i="2"/>
  <c r="AH1304" i="2" s="1"/>
  <c r="S149" i="2"/>
  <c r="X149" i="2"/>
  <c r="T149" i="2" s="1"/>
  <c r="AE149" i="2" s="1"/>
  <c r="W149" i="2"/>
  <c r="U149" i="2"/>
  <c r="V149" i="2"/>
  <c r="J149" i="2" s="1"/>
  <c r="S22" i="2"/>
  <c r="U22" i="2"/>
  <c r="V22" i="2"/>
  <c r="J22" i="2" s="1"/>
  <c r="W22" i="2"/>
  <c r="X22" i="2"/>
  <c r="T22" i="2" s="1"/>
  <c r="AE22" i="2" s="1"/>
  <c r="U50" i="2"/>
  <c r="V50" i="2"/>
  <c r="J50" i="2" s="1"/>
  <c r="W50" i="2"/>
  <c r="X50" i="2"/>
  <c r="T50" i="2" s="1"/>
  <c r="AE50" i="2" s="1"/>
  <c r="S50" i="2"/>
  <c r="S34" i="2"/>
  <c r="V34" i="2"/>
  <c r="J34" i="2" s="1"/>
  <c r="X34" i="2"/>
  <c r="T34" i="2" s="1"/>
  <c r="AE34" i="2" s="1"/>
  <c r="W34" i="2"/>
  <c r="U34" i="2"/>
  <c r="AF88" i="2"/>
  <c r="AH88" i="2" s="1"/>
  <c r="AF60" i="2"/>
  <c r="AG60" i="2" s="1"/>
  <c r="P60" i="2" s="1"/>
  <c r="AG166" i="2"/>
  <c r="P166" i="2" s="1"/>
  <c r="X254" i="2"/>
  <c r="T254" i="2" s="1"/>
  <c r="AE254" i="2" s="1"/>
  <c r="V254" i="2"/>
  <c r="J254" i="2" s="1"/>
  <c r="U254" i="2"/>
  <c r="W254" i="2"/>
  <c r="S254" i="2"/>
  <c r="X435" i="2"/>
  <c r="T435" i="2" s="1"/>
  <c r="AE435" i="2" s="1"/>
  <c r="S435" i="2"/>
  <c r="U435" i="2"/>
  <c r="V435" i="2"/>
  <c r="J435" i="2" s="1"/>
  <c r="W435" i="2"/>
  <c r="AF576" i="2"/>
  <c r="AG576" i="2" s="1"/>
  <c r="P576" i="2" s="1"/>
  <c r="V556" i="2"/>
  <c r="J556" i="2" s="1"/>
  <c r="X556" i="2"/>
  <c r="T556" i="2" s="1"/>
  <c r="AE556" i="2" s="1"/>
  <c r="S556" i="2"/>
  <c r="U556" i="2"/>
  <c r="W556" i="2"/>
  <c r="V581" i="2"/>
  <c r="J581" i="2" s="1"/>
  <c r="S581" i="2"/>
  <c r="W581" i="2"/>
  <c r="X581" i="2"/>
  <c r="T581" i="2" s="1"/>
  <c r="AE581" i="2" s="1"/>
  <c r="U581" i="2"/>
  <c r="AH586" i="2"/>
  <c r="W759" i="2"/>
  <c r="U759" i="2"/>
  <c r="S759" i="2"/>
  <c r="V759" i="2"/>
  <c r="J759" i="2" s="1"/>
  <c r="X759" i="2"/>
  <c r="T759" i="2" s="1"/>
  <c r="AE759" i="2" s="1"/>
  <c r="AF1288" i="2"/>
  <c r="AH1288" i="2" s="1"/>
  <c r="AG177" i="2"/>
  <c r="P177" i="2" s="1"/>
  <c r="AH177" i="2"/>
  <c r="S272" i="2"/>
  <c r="W272" i="2"/>
  <c r="U272" i="2"/>
  <c r="V272" i="2"/>
  <c r="J272" i="2" s="1"/>
  <c r="X272" i="2"/>
  <c r="T272" i="2" s="1"/>
  <c r="AE272" i="2" s="1"/>
  <c r="X534" i="2"/>
  <c r="T534" i="2" s="1"/>
  <c r="AE534" i="2" s="1"/>
  <c r="S534" i="2"/>
  <c r="U534" i="2"/>
  <c r="W534" i="2"/>
  <c r="V534" i="2"/>
  <c r="J534" i="2" s="1"/>
  <c r="S453" i="2"/>
  <c r="V453" i="2"/>
  <c r="J453" i="2" s="1"/>
  <c r="W453" i="2"/>
  <c r="U453" i="2"/>
  <c r="X453" i="2"/>
  <c r="T453" i="2" s="1"/>
  <c r="AE453" i="2" s="1"/>
  <c r="X49" i="2"/>
  <c r="T49" i="2" s="1"/>
  <c r="AE49" i="2" s="1"/>
  <c r="S49" i="2"/>
  <c r="U49" i="2"/>
  <c r="V49" i="2"/>
  <c r="J49" i="2" s="1"/>
  <c r="W49" i="2"/>
  <c r="AF102" i="2"/>
  <c r="AH102" i="2" s="1"/>
  <c r="V140" i="2"/>
  <c r="J140" i="2" s="1"/>
  <c r="W140" i="2"/>
  <c r="X140" i="2"/>
  <c r="T140" i="2" s="1"/>
  <c r="AE140" i="2" s="1"/>
  <c r="S140" i="2"/>
  <c r="U140" i="2"/>
  <c r="AF182" i="2"/>
  <c r="AG182" i="2" s="1"/>
  <c r="P182" i="2" s="1"/>
  <c r="I182" i="2" s="1"/>
  <c r="S134" i="2"/>
  <c r="V134" i="2"/>
  <c r="J134" i="2" s="1"/>
  <c r="U134" i="2"/>
  <c r="W134" i="2"/>
  <c r="X134" i="2"/>
  <c r="T134" i="2" s="1"/>
  <c r="AE134" i="2" s="1"/>
  <c r="V201" i="2"/>
  <c r="J201" i="2" s="1"/>
  <c r="W201" i="2"/>
  <c r="X201" i="2"/>
  <c r="T201" i="2" s="1"/>
  <c r="AE201" i="2" s="1"/>
  <c r="U201" i="2"/>
  <c r="S201" i="2"/>
  <c r="U266" i="2"/>
  <c r="V266" i="2"/>
  <c r="J266" i="2" s="1"/>
  <c r="W266" i="2"/>
  <c r="S266" i="2"/>
  <c r="X266" i="2"/>
  <c r="T266" i="2" s="1"/>
  <c r="AE266" i="2" s="1"/>
  <c r="AF389" i="2"/>
  <c r="AG389" i="2" s="1"/>
  <c r="P389" i="2" s="1"/>
  <c r="V460" i="2"/>
  <c r="J460" i="2" s="1"/>
  <c r="X460" i="2"/>
  <c r="T460" i="2" s="1"/>
  <c r="AE460" i="2" s="1"/>
  <c r="U460" i="2"/>
  <c r="S460" i="2"/>
  <c r="W460" i="2"/>
  <c r="W358" i="2"/>
  <c r="X358" i="2"/>
  <c r="T358" i="2" s="1"/>
  <c r="AE358" i="2" s="1"/>
  <c r="S358" i="2"/>
  <c r="U358" i="2"/>
  <c r="V358" i="2"/>
  <c r="J358" i="2" s="1"/>
  <c r="AG394" i="2"/>
  <c r="P394" i="2" s="1"/>
  <c r="W562" i="2"/>
  <c r="V562" i="2"/>
  <c r="J562" i="2" s="1"/>
  <c r="U562" i="2"/>
  <c r="S562" i="2"/>
  <c r="X562" i="2"/>
  <c r="T562" i="2" s="1"/>
  <c r="AE562" i="2" s="1"/>
  <c r="AG516" i="2"/>
  <c r="P516" i="2" s="1"/>
  <c r="S553" i="2"/>
  <c r="U553" i="2"/>
  <c r="W553" i="2"/>
  <c r="X553" i="2"/>
  <c r="T553" i="2" s="1"/>
  <c r="AE553" i="2" s="1"/>
  <c r="V553" i="2"/>
  <c r="J553" i="2" s="1"/>
  <c r="W1073" i="2"/>
  <c r="X1073" i="2"/>
  <c r="T1073" i="2" s="1"/>
  <c r="AE1073" i="2" s="1"/>
  <c r="S1073" i="2"/>
  <c r="U1073" i="2"/>
  <c r="V1073" i="2"/>
  <c r="J1073" i="2" s="1"/>
  <c r="S114" i="2"/>
  <c r="V114" i="2"/>
  <c r="J114" i="2" s="1"/>
  <c r="W114" i="2"/>
  <c r="X114" i="2"/>
  <c r="T114" i="2" s="1"/>
  <c r="AE114" i="2" s="1"/>
  <c r="U114" i="2"/>
  <c r="W912" i="2"/>
  <c r="X912" i="2"/>
  <c r="T912" i="2" s="1"/>
  <c r="AE912" i="2" s="1"/>
  <c r="U912" i="2"/>
  <c r="V912" i="2"/>
  <c r="J912" i="2" s="1"/>
  <c r="S912" i="2"/>
  <c r="S44" i="2"/>
  <c r="U44" i="2"/>
  <c r="V44" i="2"/>
  <c r="J44" i="2" s="1"/>
  <c r="W44" i="2"/>
  <c r="X44" i="2"/>
  <c r="T44" i="2" s="1"/>
  <c r="AE44" i="2" s="1"/>
  <c r="S74" i="2"/>
  <c r="U74" i="2"/>
  <c r="V74" i="2"/>
  <c r="J74" i="2" s="1"/>
  <c r="W74" i="2"/>
  <c r="X74" i="2"/>
  <c r="T74" i="2" s="1"/>
  <c r="AE74" i="2" s="1"/>
  <c r="V40" i="2"/>
  <c r="J40" i="2" s="1"/>
  <c r="S40" i="2"/>
  <c r="U40" i="2"/>
  <c r="W40" i="2"/>
  <c r="X40" i="2"/>
  <c r="T40" i="2" s="1"/>
  <c r="AE40" i="2" s="1"/>
  <c r="W55" i="2"/>
  <c r="V55" i="2"/>
  <c r="J55" i="2" s="1"/>
  <c r="S55" i="2"/>
  <c r="U55" i="2"/>
  <c r="X55" i="2"/>
  <c r="T55" i="2" s="1"/>
  <c r="AE55" i="2" s="1"/>
  <c r="V191" i="2"/>
  <c r="J191" i="2" s="1"/>
  <c r="S191" i="2"/>
  <c r="U191" i="2"/>
  <c r="X191" i="2"/>
  <c r="T191" i="2" s="1"/>
  <c r="AE191" i="2" s="1"/>
  <c r="W191" i="2"/>
  <c r="U206" i="2"/>
  <c r="X206" i="2"/>
  <c r="T206" i="2" s="1"/>
  <c r="AE206" i="2" s="1"/>
  <c r="S206" i="2"/>
  <c r="V206" i="2"/>
  <c r="J206" i="2" s="1"/>
  <c r="W206" i="2"/>
  <c r="X269" i="2"/>
  <c r="T269" i="2" s="1"/>
  <c r="AE269" i="2" s="1"/>
  <c r="U269" i="2"/>
  <c r="V269" i="2"/>
  <c r="J269" i="2" s="1"/>
  <c r="S269" i="2"/>
  <c r="W269" i="2"/>
  <c r="S285" i="2"/>
  <c r="V285" i="2"/>
  <c r="J285" i="2" s="1"/>
  <c r="X285" i="2"/>
  <c r="T285" i="2" s="1"/>
  <c r="AE285" i="2" s="1"/>
  <c r="U285" i="2"/>
  <c r="W285" i="2"/>
  <c r="V282" i="2"/>
  <c r="J282" i="2" s="1"/>
  <c r="U282" i="2"/>
  <c r="W282" i="2"/>
  <c r="X282" i="2"/>
  <c r="T282" i="2" s="1"/>
  <c r="AE282" i="2" s="1"/>
  <c r="S282" i="2"/>
  <c r="AF582" i="2"/>
  <c r="AG582" i="2" s="1"/>
  <c r="P582" i="2" s="1"/>
  <c r="S496" i="2"/>
  <c r="U496" i="2"/>
  <c r="V496" i="2"/>
  <c r="J496" i="2" s="1"/>
  <c r="X496" i="2"/>
  <c r="T496" i="2" s="1"/>
  <c r="AE496" i="2" s="1"/>
  <c r="W496" i="2"/>
  <c r="AF592" i="2"/>
  <c r="AH592" i="2" s="1"/>
  <c r="AF631" i="2"/>
  <c r="AG631" i="2" s="1"/>
  <c r="P631" i="2" s="1"/>
  <c r="X903" i="2"/>
  <c r="T903" i="2" s="1"/>
  <c r="AE903" i="2" s="1"/>
  <c r="W903" i="2"/>
  <c r="S903" i="2"/>
  <c r="U903" i="2"/>
  <c r="V903" i="2"/>
  <c r="J903" i="2" s="1"/>
  <c r="S998" i="2"/>
  <c r="V998" i="2"/>
  <c r="J998" i="2" s="1"/>
  <c r="X998" i="2"/>
  <c r="T998" i="2" s="1"/>
  <c r="AE998" i="2" s="1"/>
  <c r="U998" i="2"/>
  <c r="W998" i="2"/>
  <c r="S13" i="2"/>
  <c r="U13" i="2"/>
  <c r="V13" i="2"/>
  <c r="W13" i="2"/>
  <c r="X13" i="2"/>
  <c r="T13" i="2" s="1"/>
  <c r="AE13" i="2" s="1"/>
  <c r="V33" i="2"/>
  <c r="J33" i="2" s="1"/>
  <c r="W33" i="2"/>
  <c r="S33" i="2"/>
  <c r="U33" i="2"/>
  <c r="X33" i="2"/>
  <c r="T33" i="2" s="1"/>
  <c r="AE33" i="2" s="1"/>
  <c r="AF56" i="2"/>
  <c r="AH56" i="2" s="1"/>
  <c r="S57" i="2"/>
  <c r="V57" i="2"/>
  <c r="J57" i="2" s="1"/>
  <c r="W57" i="2"/>
  <c r="X57" i="2"/>
  <c r="T57" i="2" s="1"/>
  <c r="AE57" i="2" s="1"/>
  <c r="U57" i="2"/>
  <c r="U117" i="2"/>
  <c r="W117" i="2"/>
  <c r="V117" i="2"/>
  <c r="J117" i="2" s="1"/>
  <c r="S117" i="2"/>
  <c r="X117" i="2"/>
  <c r="T117" i="2" s="1"/>
  <c r="AE117" i="2" s="1"/>
  <c r="U160" i="2"/>
  <c r="V160" i="2"/>
  <c r="J160" i="2" s="1"/>
  <c r="X160" i="2"/>
  <c r="T160" i="2" s="1"/>
  <c r="AE160" i="2" s="1"/>
  <c r="S160" i="2"/>
  <c r="W160" i="2"/>
  <c r="AF137" i="2"/>
  <c r="AG137" i="2" s="1"/>
  <c r="P137" i="2" s="1"/>
  <c r="I137" i="2" s="1"/>
  <c r="S146" i="2"/>
  <c r="V146" i="2"/>
  <c r="J146" i="2" s="1"/>
  <c r="X146" i="2"/>
  <c r="T146" i="2" s="1"/>
  <c r="AE146" i="2" s="1"/>
  <c r="U146" i="2"/>
  <c r="W146" i="2"/>
  <c r="S144" i="2"/>
  <c r="X144" i="2"/>
  <c r="T144" i="2" s="1"/>
  <c r="AE144" i="2" s="1"/>
  <c r="U144" i="2"/>
  <c r="V144" i="2"/>
  <c r="J144" i="2" s="1"/>
  <c r="W144" i="2"/>
  <c r="AF388" i="2"/>
  <c r="AG388" i="2" s="1"/>
  <c r="P388" i="2" s="1"/>
  <c r="X420" i="2"/>
  <c r="T420" i="2" s="1"/>
  <c r="AE420" i="2" s="1"/>
  <c r="S420" i="2"/>
  <c r="U420" i="2"/>
  <c r="V420" i="2"/>
  <c r="J420" i="2" s="1"/>
  <c r="W420" i="2"/>
  <c r="AF569" i="2"/>
  <c r="AG569" i="2" s="1"/>
  <c r="P569" i="2" s="1"/>
  <c r="AF458" i="2"/>
  <c r="AG458" i="2" s="1"/>
  <c r="P458" i="2" s="1"/>
  <c r="I458" i="2" s="1"/>
  <c r="AF544" i="2"/>
  <c r="AG544" i="2" s="1"/>
  <c r="P544" i="2" s="1"/>
  <c r="V557" i="2"/>
  <c r="J557" i="2" s="1"/>
  <c r="W557" i="2"/>
  <c r="U557" i="2"/>
  <c r="S557" i="2"/>
  <c r="X557" i="2"/>
  <c r="T557" i="2" s="1"/>
  <c r="AE557" i="2" s="1"/>
  <c r="AF610" i="2"/>
  <c r="AG610" i="2" s="1"/>
  <c r="P610" i="2" s="1"/>
  <c r="AH561" i="2"/>
  <c r="AG561" i="2"/>
  <c r="P561" i="2" s="1"/>
  <c r="S710" i="2"/>
  <c r="X710" i="2"/>
  <c r="T710" i="2" s="1"/>
  <c r="AE710" i="2" s="1"/>
  <c r="W710" i="2"/>
  <c r="V710" i="2"/>
  <c r="J710" i="2" s="1"/>
  <c r="U710" i="2"/>
  <c r="AF712" i="2"/>
  <c r="AH712" i="2" s="1"/>
  <c r="V585" i="2"/>
  <c r="J585" i="2" s="1"/>
  <c r="S585" i="2"/>
  <c r="W585" i="2"/>
  <c r="U585" i="2"/>
  <c r="X585" i="2"/>
  <c r="T585" i="2" s="1"/>
  <c r="AE585" i="2" s="1"/>
  <c r="AF645" i="2"/>
  <c r="AH645" i="2" s="1"/>
  <c r="U721" i="2"/>
  <c r="V721" i="2"/>
  <c r="J721" i="2" s="1"/>
  <c r="S721" i="2"/>
  <c r="W721" i="2"/>
  <c r="X721" i="2"/>
  <c r="T721" i="2" s="1"/>
  <c r="AE721" i="2" s="1"/>
  <c r="S760" i="2"/>
  <c r="V760" i="2"/>
  <c r="J760" i="2" s="1"/>
  <c r="X760" i="2"/>
  <c r="T760" i="2" s="1"/>
  <c r="AE760" i="2" s="1"/>
  <c r="W760" i="2"/>
  <c r="U760" i="2"/>
  <c r="AF830" i="2"/>
  <c r="AG830" i="2" s="1"/>
  <c r="P830" i="2" s="1"/>
  <c r="S860" i="2"/>
  <c r="U860" i="2"/>
  <c r="W860" i="2"/>
  <c r="X860" i="2"/>
  <c r="T860" i="2" s="1"/>
  <c r="AE860" i="2" s="1"/>
  <c r="V860" i="2"/>
  <c r="J860" i="2" s="1"/>
  <c r="AF901" i="2"/>
  <c r="AG901" i="2" s="1"/>
  <c r="P901" i="2" s="1"/>
  <c r="AF976" i="2"/>
  <c r="AG976" i="2" s="1"/>
  <c r="P976" i="2" s="1"/>
  <c r="W938" i="2"/>
  <c r="X938" i="2"/>
  <c r="T938" i="2" s="1"/>
  <c r="AE938" i="2" s="1"/>
  <c r="S938" i="2"/>
  <c r="U938" i="2"/>
  <c r="V938" i="2"/>
  <c r="J938" i="2" s="1"/>
  <c r="W1082" i="2"/>
  <c r="X1082" i="2"/>
  <c r="T1082" i="2" s="1"/>
  <c r="AE1082" i="2" s="1"/>
  <c r="V1082" i="2"/>
  <c r="J1082" i="2" s="1"/>
  <c r="S1082" i="2"/>
  <c r="U1082" i="2"/>
  <c r="X1068" i="2"/>
  <c r="T1068" i="2" s="1"/>
  <c r="AE1068" i="2" s="1"/>
  <c r="S1068" i="2"/>
  <c r="V1068" i="2"/>
  <c r="J1068" i="2" s="1"/>
  <c r="W1068" i="2"/>
  <c r="U1068" i="2"/>
  <c r="U1012" i="2"/>
  <c r="X1012" i="2"/>
  <c r="T1012" i="2" s="1"/>
  <c r="AE1012" i="2" s="1"/>
  <c r="S1012" i="2"/>
  <c r="V1012" i="2"/>
  <c r="J1012" i="2" s="1"/>
  <c r="W1012" i="2"/>
  <c r="U1014" i="2"/>
  <c r="V1014" i="2"/>
  <c r="J1014" i="2" s="1"/>
  <c r="S1014" i="2"/>
  <c r="X1014" i="2"/>
  <c r="T1014" i="2" s="1"/>
  <c r="AE1014" i="2" s="1"/>
  <c r="W1014" i="2"/>
  <c r="AF1040" i="2"/>
  <c r="AF1081" i="2"/>
  <c r="AG1081" i="2" s="1"/>
  <c r="P1081" i="2" s="1"/>
  <c r="AF1130" i="2"/>
  <c r="AH1130" i="2" s="1"/>
  <c r="S1391" i="2"/>
  <c r="X1391" i="2"/>
  <c r="T1391" i="2" s="1"/>
  <c r="AE1391" i="2" s="1"/>
  <c r="U1391" i="2"/>
  <c r="V1391" i="2"/>
  <c r="J1391" i="2" s="1"/>
  <c r="W1391" i="2"/>
  <c r="V1383" i="2"/>
  <c r="J1383" i="2" s="1"/>
  <c r="W1383" i="2"/>
  <c r="X1383" i="2"/>
  <c r="T1383" i="2" s="1"/>
  <c r="AE1383" i="2" s="1"/>
  <c r="S1383" i="2"/>
  <c r="U1383" i="2"/>
  <c r="V530" i="2"/>
  <c r="J530" i="2" s="1"/>
  <c r="U530" i="2"/>
  <c r="S530" i="2"/>
  <c r="W530" i="2"/>
  <c r="X530" i="2"/>
  <c r="T530" i="2" s="1"/>
  <c r="AE530" i="2" s="1"/>
  <c r="S718" i="2"/>
  <c r="V718" i="2"/>
  <c r="J718" i="2" s="1"/>
  <c r="U718" i="2"/>
  <c r="W718" i="2"/>
  <c r="X718" i="2"/>
  <c r="T718" i="2" s="1"/>
  <c r="AE718" i="2" s="1"/>
  <c r="V736" i="2"/>
  <c r="J736" i="2" s="1"/>
  <c r="U736" i="2"/>
  <c r="S736" i="2"/>
  <c r="X736" i="2"/>
  <c r="T736" i="2" s="1"/>
  <c r="AE736" i="2" s="1"/>
  <c r="W736" i="2"/>
  <c r="S745" i="2"/>
  <c r="X745" i="2"/>
  <c r="T745" i="2" s="1"/>
  <c r="AE745" i="2" s="1"/>
  <c r="V745" i="2"/>
  <c r="J745" i="2" s="1"/>
  <c r="U745" i="2"/>
  <c r="W745" i="2"/>
  <c r="X677" i="2"/>
  <c r="T677" i="2" s="1"/>
  <c r="AE677" i="2" s="1"/>
  <c r="V677" i="2"/>
  <c r="J677" i="2" s="1"/>
  <c r="W677" i="2"/>
  <c r="S677" i="2"/>
  <c r="U677" i="2"/>
  <c r="S911" i="2"/>
  <c r="X911" i="2"/>
  <c r="T911" i="2" s="1"/>
  <c r="AE911" i="2" s="1"/>
  <c r="W911" i="2"/>
  <c r="U911" i="2"/>
  <c r="V911" i="2"/>
  <c r="J911" i="2" s="1"/>
  <c r="S838" i="2"/>
  <c r="X838" i="2"/>
  <c r="T838" i="2" s="1"/>
  <c r="AE838" i="2" s="1"/>
  <c r="U838" i="2"/>
  <c r="V838" i="2"/>
  <c r="J838" i="2" s="1"/>
  <c r="W838" i="2"/>
  <c r="U1017" i="2"/>
  <c r="W1017" i="2"/>
  <c r="X1017" i="2"/>
  <c r="T1017" i="2" s="1"/>
  <c r="AE1017" i="2" s="1"/>
  <c r="V1017" i="2"/>
  <c r="J1017" i="2" s="1"/>
  <c r="S1017" i="2"/>
  <c r="X919" i="2"/>
  <c r="T919" i="2" s="1"/>
  <c r="AE919" i="2" s="1"/>
  <c r="S919" i="2"/>
  <c r="U919" i="2"/>
  <c r="V919" i="2"/>
  <c r="J919" i="2" s="1"/>
  <c r="W919" i="2"/>
  <c r="U900" i="2"/>
  <c r="X900" i="2"/>
  <c r="T900" i="2" s="1"/>
  <c r="AE900" i="2" s="1"/>
  <c r="V900" i="2"/>
  <c r="J900" i="2" s="1"/>
  <c r="W900" i="2"/>
  <c r="S900" i="2"/>
  <c r="AF1066" i="2"/>
  <c r="AG1066" i="2" s="1"/>
  <c r="P1066" i="2" s="1"/>
  <c r="S894" i="2"/>
  <c r="U894" i="2"/>
  <c r="X894" i="2"/>
  <c r="T894" i="2" s="1"/>
  <c r="AE894" i="2" s="1"/>
  <c r="V894" i="2"/>
  <c r="J894" i="2" s="1"/>
  <c r="W894" i="2"/>
  <c r="V866" i="2"/>
  <c r="J866" i="2" s="1"/>
  <c r="W866" i="2"/>
  <c r="X866" i="2"/>
  <c r="T866" i="2" s="1"/>
  <c r="AE866" i="2" s="1"/>
  <c r="S866" i="2"/>
  <c r="U866" i="2"/>
  <c r="U1059" i="2"/>
  <c r="S1059" i="2"/>
  <c r="V1059" i="2"/>
  <c r="J1059" i="2" s="1"/>
  <c r="X1059" i="2"/>
  <c r="T1059" i="2" s="1"/>
  <c r="AE1059" i="2" s="1"/>
  <c r="W1059" i="2"/>
  <c r="U1227" i="2"/>
  <c r="X1227" i="2"/>
  <c r="T1227" i="2" s="1"/>
  <c r="AE1227" i="2" s="1"/>
  <c r="W1227" i="2"/>
  <c r="S1227" i="2"/>
  <c r="V1227" i="2"/>
  <c r="J1227" i="2" s="1"/>
  <c r="U1239" i="2"/>
  <c r="V1239" i="2"/>
  <c r="J1239" i="2" s="1"/>
  <c r="X1239" i="2"/>
  <c r="T1239" i="2" s="1"/>
  <c r="AE1239" i="2" s="1"/>
  <c r="S1239" i="2"/>
  <c r="W1239" i="2"/>
  <c r="AF1330" i="2"/>
  <c r="U471" i="2"/>
  <c r="S471" i="2"/>
  <c r="V471" i="2"/>
  <c r="J471" i="2" s="1"/>
  <c r="W471" i="2"/>
  <c r="X471" i="2"/>
  <c r="T471" i="2" s="1"/>
  <c r="AE471" i="2" s="1"/>
  <c r="U724" i="2"/>
  <c r="W724" i="2"/>
  <c r="V724" i="2"/>
  <c r="J724" i="2" s="1"/>
  <c r="S724" i="2"/>
  <c r="X724" i="2"/>
  <c r="T724" i="2" s="1"/>
  <c r="AE724" i="2" s="1"/>
  <c r="W827" i="2"/>
  <c r="X827" i="2"/>
  <c r="T827" i="2" s="1"/>
  <c r="AE827" i="2" s="1"/>
  <c r="S827" i="2"/>
  <c r="U827" i="2"/>
  <c r="V827" i="2"/>
  <c r="J827" i="2" s="1"/>
  <c r="S768" i="2"/>
  <c r="U768" i="2"/>
  <c r="W768" i="2"/>
  <c r="V768" i="2"/>
  <c r="J768" i="2" s="1"/>
  <c r="X768" i="2"/>
  <c r="T768" i="2" s="1"/>
  <c r="AE768" i="2" s="1"/>
  <c r="S937" i="2"/>
  <c r="U937" i="2"/>
  <c r="X937" i="2"/>
  <c r="T937" i="2" s="1"/>
  <c r="AE937" i="2" s="1"/>
  <c r="V937" i="2"/>
  <c r="J937" i="2" s="1"/>
  <c r="W937" i="2"/>
  <c r="U743" i="2"/>
  <c r="W743" i="2"/>
  <c r="X743" i="2"/>
  <c r="T743" i="2" s="1"/>
  <c r="AE743" i="2" s="1"/>
  <c r="S743" i="2"/>
  <c r="V743" i="2"/>
  <c r="J743" i="2" s="1"/>
  <c r="U925" i="2"/>
  <c r="X925" i="2"/>
  <c r="T925" i="2" s="1"/>
  <c r="AE925" i="2" s="1"/>
  <c r="W925" i="2"/>
  <c r="V925" i="2"/>
  <c r="J925" i="2" s="1"/>
  <c r="S925" i="2"/>
  <c r="S966" i="2"/>
  <c r="U966" i="2"/>
  <c r="W966" i="2"/>
  <c r="V966" i="2"/>
  <c r="J966" i="2" s="1"/>
  <c r="X966" i="2"/>
  <c r="T966" i="2" s="1"/>
  <c r="AE966" i="2" s="1"/>
  <c r="W943" i="2"/>
  <c r="X943" i="2"/>
  <c r="T943" i="2" s="1"/>
  <c r="AE943" i="2" s="1"/>
  <c r="U943" i="2"/>
  <c r="V943" i="2"/>
  <c r="J943" i="2" s="1"/>
  <c r="S943" i="2"/>
  <c r="S981" i="2"/>
  <c r="U981" i="2"/>
  <c r="W981" i="2"/>
  <c r="X981" i="2"/>
  <c r="T981" i="2" s="1"/>
  <c r="AE981" i="2" s="1"/>
  <c r="V981" i="2"/>
  <c r="J981" i="2" s="1"/>
  <c r="AF1036" i="2"/>
  <c r="AG1036" i="2" s="1"/>
  <c r="P1036" i="2" s="1"/>
  <c r="S1123" i="2"/>
  <c r="X1123" i="2"/>
  <c r="T1123" i="2" s="1"/>
  <c r="AE1123" i="2" s="1"/>
  <c r="W1123" i="2"/>
  <c r="U1123" i="2"/>
  <c r="V1123" i="2"/>
  <c r="J1123" i="2" s="1"/>
  <c r="S1114" i="2"/>
  <c r="U1114" i="2"/>
  <c r="W1114" i="2"/>
  <c r="X1114" i="2"/>
  <c r="T1114" i="2" s="1"/>
  <c r="AE1114" i="2" s="1"/>
  <c r="V1114" i="2"/>
  <c r="J1114" i="2" s="1"/>
  <c r="X1043" i="2"/>
  <c r="T1043" i="2" s="1"/>
  <c r="AE1043" i="2" s="1"/>
  <c r="V1043" i="2"/>
  <c r="J1043" i="2" s="1"/>
  <c r="W1043" i="2"/>
  <c r="S1043" i="2"/>
  <c r="U1043" i="2"/>
  <c r="U1083" i="2"/>
  <c r="V1083" i="2"/>
  <c r="J1083" i="2" s="1"/>
  <c r="W1083" i="2"/>
  <c r="X1083" i="2"/>
  <c r="T1083" i="2" s="1"/>
  <c r="AE1083" i="2" s="1"/>
  <c r="S1083" i="2"/>
  <c r="AF1041" i="2"/>
  <c r="AG1041" i="2" s="1"/>
  <c r="P1041" i="2" s="1"/>
  <c r="S1206" i="2"/>
  <c r="W1206" i="2"/>
  <c r="X1206" i="2"/>
  <c r="T1206" i="2" s="1"/>
  <c r="AE1206" i="2" s="1"/>
  <c r="U1206" i="2"/>
  <c r="V1206" i="2"/>
  <c r="J1206" i="2" s="1"/>
  <c r="S1321" i="2"/>
  <c r="W1321" i="2"/>
  <c r="X1321" i="2"/>
  <c r="T1321" i="2" s="1"/>
  <c r="AE1321" i="2" s="1"/>
  <c r="U1321" i="2"/>
  <c r="V1321" i="2"/>
  <c r="J1321" i="2" s="1"/>
  <c r="AF1323" i="2"/>
  <c r="AH1323" i="2" s="1"/>
  <c r="U1292" i="2"/>
  <c r="V1292" i="2"/>
  <c r="J1292" i="2" s="1"/>
  <c r="X1292" i="2"/>
  <c r="T1292" i="2" s="1"/>
  <c r="AE1292" i="2" s="1"/>
  <c r="S1292" i="2"/>
  <c r="W1292" i="2"/>
  <c r="V1309" i="2"/>
  <c r="J1309" i="2" s="1"/>
  <c r="W1309" i="2"/>
  <c r="X1309" i="2"/>
  <c r="T1309" i="2" s="1"/>
  <c r="AE1309" i="2" s="1"/>
  <c r="S1309" i="2"/>
  <c r="U1309" i="2"/>
  <c r="AF1492" i="2"/>
  <c r="AG1492" i="2" s="1"/>
  <c r="P1492" i="2" s="1"/>
  <c r="S14" i="2"/>
  <c r="U14" i="2"/>
  <c r="V14" i="2"/>
  <c r="W14" i="2"/>
  <c r="X14" i="2"/>
  <c r="W41" i="2"/>
  <c r="S41" i="2"/>
  <c r="V41" i="2"/>
  <c r="J41" i="2" s="1"/>
  <c r="U41" i="2"/>
  <c r="X41" i="2"/>
  <c r="T41" i="2" s="1"/>
  <c r="AE41" i="2" s="1"/>
  <c r="AF69" i="2"/>
  <c r="AH69" i="2" s="1"/>
  <c r="V25" i="2"/>
  <c r="J25" i="2" s="1"/>
  <c r="W25" i="2"/>
  <c r="X25" i="2"/>
  <c r="T25" i="2" s="1"/>
  <c r="AE25" i="2" s="1"/>
  <c r="S25" i="2"/>
  <c r="U25" i="2"/>
  <c r="U90" i="2"/>
  <c r="X90" i="2"/>
  <c r="T90" i="2" s="1"/>
  <c r="AE90" i="2" s="1"/>
  <c r="W90" i="2"/>
  <c r="S90" i="2"/>
  <c r="V90" i="2"/>
  <c r="J90" i="2" s="1"/>
  <c r="X111" i="2"/>
  <c r="T111" i="2" s="1"/>
  <c r="AE111" i="2" s="1"/>
  <c r="V111" i="2"/>
  <c r="J111" i="2" s="1"/>
  <c r="W111" i="2"/>
  <c r="S111" i="2"/>
  <c r="U111" i="2"/>
  <c r="U190" i="2"/>
  <c r="S190" i="2"/>
  <c r="W190" i="2"/>
  <c r="V190" i="2"/>
  <c r="J190" i="2" s="1"/>
  <c r="X190" i="2"/>
  <c r="T190" i="2" s="1"/>
  <c r="AE190" i="2" s="1"/>
  <c r="S119" i="2"/>
  <c r="X119" i="2"/>
  <c r="T119" i="2" s="1"/>
  <c r="AE119" i="2" s="1"/>
  <c r="W119" i="2"/>
  <c r="U119" i="2"/>
  <c r="V119" i="2"/>
  <c r="J119" i="2" s="1"/>
  <c r="AF153" i="2"/>
  <c r="AG153" i="2" s="1"/>
  <c r="P153" i="2" s="1"/>
  <c r="X207" i="2"/>
  <c r="T207" i="2" s="1"/>
  <c r="AE207" i="2" s="1"/>
  <c r="U207" i="2"/>
  <c r="W207" i="2"/>
  <c r="S207" i="2"/>
  <c r="V207" i="2"/>
  <c r="J207" i="2" s="1"/>
  <c r="U165" i="2"/>
  <c r="W165" i="2"/>
  <c r="X165" i="2"/>
  <c r="T165" i="2" s="1"/>
  <c r="AE165" i="2" s="1"/>
  <c r="V165" i="2"/>
  <c r="J165" i="2" s="1"/>
  <c r="S165" i="2"/>
  <c r="U173" i="2"/>
  <c r="X173" i="2"/>
  <c r="T173" i="2" s="1"/>
  <c r="AE173" i="2" s="1"/>
  <c r="V173" i="2"/>
  <c r="J173" i="2" s="1"/>
  <c r="W173" i="2"/>
  <c r="S173" i="2"/>
  <c r="S188" i="2"/>
  <c r="V188" i="2"/>
  <c r="J188" i="2" s="1"/>
  <c r="U188" i="2"/>
  <c r="W188" i="2"/>
  <c r="X188" i="2"/>
  <c r="T188" i="2" s="1"/>
  <c r="AE188" i="2" s="1"/>
  <c r="S298" i="2"/>
  <c r="W298" i="2"/>
  <c r="U298" i="2"/>
  <c r="V298" i="2"/>
  <c r="J298" i="2" s="1"/>
  <c r="X298" i="2"/>
  <c r="T298" i="2" s="1"/>
  <c r="AE298" i="2" s="1"/>
  <c r="S290" i="2"/>
  <c r="V290" i="2"/>
  <c r="J290" i="2" s="1"/>
  <c r="W290" i="2"/>
  <c r="U290" i="2"/>
  <c r="X290" i="2"/>
  <c r="T290" i="2" s="1"/>
  <c r="AE290" i="2" s="1"/>
  <c r="W133" i="2"/>
  <c r="S133" i="2"/>
  <c r="U133" i="2"/>
  <c r="V133" i="2"/>
  <c r="J133" i="2" s="1"/>
  <c r="X133" i="2"/>
  <c r="T133" i="2" s="1"/>
  <c r="AE133" i="2" s="1"/>
  <c r="S362" i="2"/>
  <c r="W362" i="2"/>
  <c r="X362" i="2"/>
  <c r="T362" i="2" s="1"/>
  <c r="AE362" i="2" s="1"/>
  <c r="U362" i="2"/>
  <c r="V362" i="2"/>
  <c r="J362" i="2" s="1"/>
  <c r="X259" i="2"/>
  <c r="T259" i="2" s="1"/>
  <c r="AE259" i="2" s="1"/>
  <c r="U259" i="2"/>
  <c r="W259" i="2"/>
  <c r="V259" i="2"/>
  <c r="J259" i="2" s="1"/>
  <c r="S259" i="2"/>
  <c r="AF351" i="2"/>
  <c r="AG351" i="2" s="1"/>
  <c r="P351" i="2" s="1"/>
  <c r="V297" i="2"/>
  <c r="J297" i="2" s="1"/>
  <c r="S297" i="2"/>
  <c r="U297" i="2"/>
  <c r="X297" i="2"/>
  <c r="T297" i="2" s="1"/>
  <c r="AE297" i="2" s="1"/>
  <c r="W297" i="2"/>
  <c r="V257" i="2"/>
  <c r="J257" i="2" s="1"/>
  <c r="U257" i="2"/>
  <c r="W257" i="2"/>
  <c r="S257" i="2"/>
  <c r="X257" i="2"/>
  <c r="T257" i="2" s="1"/>
  <c r="AE257" i="2" s="1"/>
  <c r="X400" i="2"/>
  <c r="T400" i="2" s="1"/>
  <c r="AE400" i="2" s="1"/>
  <c r="U400" i="2"/>
  <c r="W400" i="2"/>
  <c r="S400" i="2"/>
  <c r="V400" i="2"/>
  <c r="J400" i="2" s="1"/>
  <c r="U401" i="2"/>
  <c r="S401" i="2"/>
  <c r="W401" i="2"/>
  <c r="V401" i="2"/>
  <c r="J401" i="2" s="1"/>
  <c r="X401" i="2"/>
  <c r="T401" i="2" s="1"/>
  <c r="AE401" i="2" s="1"/>
  <c r="X375" i="2"/>
  <c r="T375" i="2" s="1"/>
  <c r="AE375" i="2" s="1"/>
  <c r="U375" i="2"/>
  <c r="V375" i="2"/>
  <c r="J375" i="2" s="1"/>
  <c r="W375" i="2"/>
  <c r="S375" i="2"/>
  <c r="W414" i="2"/>
  <c r="V414" i="2"/>
  <c r="J414" i="2" s="1"/>
  <c r="U414" i="2"/>
  <c r="X414" i="2"/>
  <c r="T414" i="2" s="1"/>
  <c r="AE414" i="2" s="1"/>
  <c r="S414" i="2"/>
  <c r="U436" i="2"/>
  <c r="V436" i="2"/>
  <c r="J436" i="2" s="1"/>
  <c r="X436" i="2"/>
  <c r="T436" i="2" s="1"/>
  <c r="AE436" i="2" s="1"/>
  <c r="S436" i="2"/>
  <c r="W436" i="2"/>
  <c r="AF636" i="2"/>
  <c r="V601" i="2"/>
  <c r="J601" i="2" s="1"/>
  <c r="W601" i="2"/>
  <c r="X601" i="2"/>
  <c r="T601" i="2" s="1"/>
  <c r="AE601" i="2" s="1"/>
  <c r="S601" i="2"/>
  <c r="U601" i="2"/>
  <c r="AF599" i="2"/>
  <c r="AG599" i="2" s="1"/>
  <c r="P599" i="2" s="1"/>
  <c r="I599" i="2" s="1"/>
  <c r="V633" i="2"/>
  <c r="J633" i="2" s="1"/>
  <c r="W633" i="2"/>
  <c r="X633" i="2"/>
  <c r="T633" i="2" s="1"/>
  <c r="AE633" i="2" s="1"/>
  <c r="U633" i="2"/>
  <c r="S633" i="2"/>
  <c r="AF794" i="2"/>
  <c r="AH794" i="2" s="1"/>
  <c r="W978" i="2"/>
  <c r="X978" i="2"/>
  <c r="T978" i="2" s="1"/>
  <c r="AE978" i="2" s="1"/>
  <c r="V978" i="2"/>
  <c r="J978" i="2" s="1"/>
  <c r="S978" i="2"/>
  <c r="U978" i="2"/>
  <c r="X869" i="2"/>
  <c r="T869" i="2" s="1"/>
  <c r="AE869" i="2" s="1"/>
  <c r="V869" i="2"/>
  <c r="J869" i="2" s="1"/>
  <c r="S869" i="2"/>
  <c r="U869" i="2"/>
  <c r="W869" i="2"/>
  <c r="S844" i="2"/>
  <c r="X844" i="2"/>
  <c r="T844" i="2" s="1"/>
  <c r="AE844" i="2" s="1"/>
  <c r="V844" i="2"/>
  <c r="J844" i="2" s="1"/>
  <c r="U844" i="2"/>
  <c r="W844" i="2"/>
  <c r="W933" i="2"/>
  <c r="X933" i="2"/>
  <c r="T933" i="2" s="1"/>
  <c r="AE933" i="2" s="1"/>
  <c r="V933" i="2"/>
  <c r="J933" i="2" s="1"/>
  <c r="U933" i="2"/>
  <c r="S933" i="2"/>
  <c r="V950" i="2"/>
  <c r="J950" i="2" s="1"/>
  <c r="W950" i="2"/>
  <c r="X950" i="2"/>
  <c r="T950" i="2" s="1"/>
  <c r="AE950" i="2" s="1"/>
  <c r="S950" i="2"/>
  <c r="U950" i="2"/>
  <c r="V955" i="2"/>
  <c r="J955" i="2" s="1"/>
  <c r="W955" i="2"/>
  <c r="X955" i="2"/>
  <c r="T955" i="2" s="1"/>
  <c r="AE955" i="2" s="1"/>
  <c r="S955" i="2"/>
  <c r="U955" i="2"/>
  <c r="AF941" i="2"/>
  <c r="AG941" i="2" s="1"/>
  <c r="P941" i="2" s="1"/>
  <c r="AF1032" i="2"/>
  <c r="AH1047" i="2"/>
  <c r="AG1047" i="2"/>
  <c r="P1047" i="2" s="1"/>
  <c r="U1087" i="2"/>
  <c r="V1087" i="2"/>
  <c r="J1087" i="2" s="1"/>
  <c r="W1087" i="2"/>
  <c r="X1087" i="2"/>
  <c r="T1087" i="2" s="1"/>
  <c r="AE1087" i="2" s="1"/>
  <c r="S1087" i="2"/>
  <c r="X1244" i="2"/>
  <c r="T1244" i="2" s="1"/>
  <c r="AE1244" i="2" s="1"/>
  <c r="U1244" i="2"/>
  <c r="W1244" i="2"/>
  <c r="S1244" i="2"/>
  <c r="V1244" i="2"/>
  <c r="J1244" i="2" s="1"/>
  <c r="W1260" i="2"/>
  <c r="S1260" i="2"/>
  <c r="U1260" i="2"/>
  <c r="V1260" i="2"/>
  <c r="J1260" i="2" s="1"/>
  <c r="X1260" i="2"/>
  <c r="T1260" i="2" s="1"/>
  <c r="AE1260" i="2" s="1"/>
  <c r="V1289" i="2"/>
  <c r="J1289" i="2" s="1"/>
  <c r="W1289" i="2"/>
  <c r="X1289" i="2"/>
  <c r="T1289" i="2" s="1"/>
  <c r="AE1289" i="2" s="1"/>
  <c r="S1289" i="2"/>
  <c r="U1289" i="2"/>
  <c r="U1361" i="2"/>
  <c r="S1361" i="2"/>
  <c r="V1361" i="2"/>
  <c r="J1361" i="2" s="1"/>
  <c r="X1361" i="2"/>
  <c r="T1361" i="2" s="1"/>
  <c r="AE1361" i="2" s="1"/>
  <c r="W1361" i="2"/>
  <c r="AF1473" i="2"/>
  <c r="S1466" i="2"/>
  <c r="W1466" i="2"/>
  <c r="X1466" i="2"/>
  <c r="T1466" i="2" s="1"/>
  <c r="AE1466" i="2" s="1"/>
  <c r="V1466" i="2"/>
  <c r="J1466" i="2" s="1"/>
  <c r="U1466" i="2"/>
  <c r="X757" i="2"/>
  <c r="T757" i="2" s="1"/>
  <c r="AE757" i="2" s="1"/>
  <c r="V757" i="2"/>
  <c r="J757" i="2" s="1"/>
  <c r="W757" i="2"/>
  <c r="U757" i="2"/>
  <c r="S757" i="2"/>
  <c r="V741" i="2"/>
  <c r="J741" i="2" s="1"/>
  <c r="U741" i="2"/>
  <c r="X741" i="2"/>
  <c r="T741" i="2" s="1"/>
  <c r="AE741" i="2" s="1"/>
  <c r="W741" i="2"/>
  <c r="S741" i="2"/>
  <c r="S839" i="2"/>
  <c r="U839" i="2"/>
  <c r="V839" i="2"/>
  <c r="J839" i="2" s="1"/>
  <c r="W839" i="2"/>
  <c r="X839" i="2"/>
  <c r="T839" i="2" s="1"/>
  <c r="AE839" i="2" s="1"/>
  <c r="W863" i="2"/>
  <c r="U863" i="2"/>
  <c r="S863" i="2"/>
  <c r="V863" i="2"/>
  <c r="J863" i="2" s="1"/>
  <c r="X863" i="2"/>
  <c r="T863" i="2" s="1"/>
  <c r="AE863" i="2" s="1"/>
  <c r="AF1062" i="2"/>
  <c r="V960" i="2"/>
  <c r="J960" i="2" s="1"/>
  <c r="W960" i="2"/>
  <c r="X960" i="2"/>
  <c r="T960" i="2" s="1"/>
  <c r="AE960" i="2" s="1"/>
  <c r="S960" i="2"/>
  <c r="U960" i="2"/>
  <c r="AF971" i="2"/>
  <c r="AH971" i="2" s="1"/>
  <c r="W1127" i="2"/>
  <c r="X1127" i="2"/>
  <c r="T1127" i="2" s="1"/>
  <c r="AE1127" i="2" s="1"/>
  <c r="S1127" i="2"/>
  <c r="U1127" i="2"/>
  <c r="V1127" i="2"/>
  <c r="J1127" i="2" s="1"/>
  <c r="S921" i="2"/>
  <c r="U921" i="2"/>
  <c r="V921" i="2"/>
  <c r="J921" i="2" s="1"/>
  <c r="W921" i="2"/>
  <c r="X921" i="2"/>
  <c r="T921" i="2" s="1"/>
  <c r="AE921" i="2" s="1"/>
  <c r="AG1249" i="2"/>
  <c r="P1249" i="2" s="1"/>
  <c r="AH1249" i="2"/>
  <c r="V1139" i="2"/>
  <c r="J1139" i="2" s="1"/>
  <c r="X1139" i="2"/>
  <c r="T1139" i="2" s="1"/>
  <c r="AE1139" i="2" s="1"/>
  <c r="S1139" i="2"/>
  <c r="U1139" i="2"/>
  <c r="W1139" i="2"/>
  <c r="U1271" i="2"/>
  <c r="W1271" i="2"/>
  <c r="X1271" i="2"/>
  <c r="T1271" i="2" s="1"/>
  <c r="AE1271" i="2" s="1"/>
  <c r="V1271" i="2"/>
  <c r="J1271" i="2" s="1"/>
  <c r="S1271" i="2"/>
  <c r="AF1194" i="2"/>
  <c r="S1226" i="2"/>
  <c r="V1226" i="2"/>
  <c r="J1226" i="2" s="1"/>
  <c r="W1226" i="2"/>
  <c r="X1226" i="2"/>
  <c r="T1226" i="2" s="1"/>
  <c r="AE1226" i="2" s="1"/>
  <c r="U1226" i="2"/>
  <c r="AF218" i="2"/>
  <c r="AH218" i="2" s="1"/>
  <c r="X184" i="2"/>
  <c r="T184" i="2" s="1"/>
  <c r="AE184" i="2" s="1"/>
  <c r="S184" i="2"/>
  <c r="V184" i="2"/>
  <c r="J184" i="2" s="1"/>
  <c r="W184" i="2"/>
  <c r="U184" i="2"/>
  <c r="W185" i="2"/>
  <c r="X185" i="2"/>
  <c r="T185" i="2" s="1"/>
  <c r="AE185" i="2" s="1"/>
  <c r="S185" i="2"/>
  <c r="U185" i="2"/>
  <c r="V185" i="2"/>
  <c r="J185" i="2" s="1"/>
  <c r="U360" i="2"/>
  <c r="V360" i="2"/>
  <c r="J360" i="2" s="1"/>
  <c r="W360" i="2"/>
  <c r="X360" i="2"/>
  <c r="T360" i="2" s="1"/>
  <c r="AE360" i="2" s="1"/>
  <c r="S360" i="2"/>
  <c r="V307" i="2"/>
  <c r="J307" i="2" s="1"/>
  <c r="S307" i="2"/>
  <c r="U307" i="2"/>
  <c r="W307" i="2"/>
  <c r="X307" i="2"/>
  <c r="T307" i="2" s="1"/>
  <c r="AE307" i="2" s="1"/>
  <c r="X415" i="2"/>
  <c r="T415" i="2" s="1"/>
  <c r="AE415" i="2" s="1"/>
  <c r="V415" i="2"/>
  <c r="J415" i="2" s="1"/>
  <c r="S415" i="2"/>
  <c r="W415" i="2"/>
  <c r="U415" i="2"/>
  <c r="W314" i="2"/>
  <c r="S314" i="2"/>
  <c r="U314" i="2"/>
  <c r="V314" i="2"/>
  <c r="J314" i="2" s="1"/>
  <c r="X314" i="2"/>
  <c r="T314" i="2" s="1"/>
  <c r="AE314" i="2" s="1"/>
  <c r="AF526" i="2"/>
  <c r="AG526" i="2" s="1"/>
  <c r="P526" i="2" s="1"/>
  <c r="I526" i="2" s="1"/>
  <c r="W304" i="2"/>
  <c r="V304" i="2"/>
  <c r="J304" i="2" s="1"/>
  <c r="X304" i="2"/>
  <c r="T304" i="2" s="1"/>
  <c r="AE304" i="2" s="1"/>
  <c r="S304" i="2"/>
  <c r="U304" i="2"/>
  <c r="AF465" i="2"/>
  <c r="AG465" i="2" s="1"/>
  <c r="P465" i="2" s="1"/>
  <c r="U489" i="2"/>
  <c r="W489" i="2"/>
  <c r="S489" i="2"/>
  <c r="V489" i="2"/>
  <c r="J489" i="2" s="1"/>
  <c r="X489" i="2"/>
  <c r="T489" i="2" s="1"/>
  <c r="AE489" i="2" s="1"/>
  <c r="U391" i="2"/>
  <c r="W391" i="2"/>
  <c r="S391" i="2"/>
  <c r="V391" i="2"/>
  <c r="J391" i="2" s="1"/>
  <c r="X391" i="2"/>
  <c r="T391" i="2" s="1"/>
  <c r="AE391" i="2" s="1"/>
  <c r="AF531" i="2"/>
  <c r="AH531" i="2" s="1"/>
  <c r="AF595" i="2"/>
  <c r="AH595" i="2" s="1"/>
  <c r="X604" i="2"/>
  <c r="T604" i="2" s="1"/>
  <c r="AE604" i="2" s="1"/>
  <c r="S604" i="2"/>
  <c r="U604" i="2"/>
  <c r="V604" i="2"/>
  <c r="J604" i="2" s="1"/>
  <c r="W604" i="2"/>
  <c r="V611" i="2"/>
  <c r="J611" i="2" s="1"/>
  <c r="W611" i="2"/>
  <c r="S611" i="2"/>
  <c r="X611" i="2"/>
  <c r="T611" i="2" s="1"/>
  <c r="AE611" i="2" s="1"/>
  <c r="U611" i="2"/>
  <c r="U696" i="2"/>
  <c r="V696" i="2"/>
  <c r="J696" i="2" s="1"/>
  <c r="S696" i="2"/>
  <c r="W696" i="2"/>
  <c r="X696" i="2"/>
  <c r="T696" i="2" s="1"/>
  <c r="AE696" i="2" s="1"/>
  <c r="AG715" i="2"/>
  <c r="P715" i="2" s="1"/>
  <c r="AH715" i="2"/>
  <c r="S728" i="2"/>
  <c r="U728" i="2"/>
  <c r="V728" i="2"/>
  <c r="J728" i="2" s="1"/>
  <c r="W728" i="2"/>
  <c r="X728" i="2"/>
  <c r="T728" i="2" s="1"/>
  <c r="AE728" i="2" s="1"/>
  <c r="AF664" i="2"/>
  <c r="AH664" i="2" s="1"/>
  <c r="X807" i="2"/>
  <c r="T807" i="2" s="1"/>
  <c r="AE807" i="2" s="1"/>
  <c r="U807" i="2"/>
  <c r="V807" i="2"/>
  <c r="J807" i="2" s="1"/>
  <c r="W807" i="2"/>
  <c r="S807" i="2"/>
  <c r="S879" i="2"/>
  <c r="V879" i="2"/>
  <c r="J879" i="2" s="1"/>
  <c r="W879" i="2"/>
  <c r="U879" i="2"/>
  <c r="X879" i="2"/>
  <c r="T879" i="2" s="1"/>
  <c r="AE879" i="2" s="1"/>
  <c r="X851" i="2"/>
  <c r="T851" i="2" s="1"/>
  <c r="AE851" i="2" s="1"/>
  <c r="S851" i="2"/>
  <c r="U851" i="2"/>
  <c r="V851" i="2"/>
  <c r="J851" i="2" s="1"/>
  <c r="W851" i="2"/>
  <c r="U856" i="2"/>
  <c r="X856" i="2"/>
  <c r="T856" i="2" s="1"/>
  <c r="AE856" i="2" s="1"/>
  <c r="S856" i="2"/>
  <c r="V856" i="2"/>
  <c r="J856" i="2" s="1"/>
  <c r="W856" i="2"/>
  <c r="W763" i="2"/>
  <c r="X763" i="2"/>
  <c r="T763" i="2" s="1"/>
  <c r="AE763" i="2" s="1"/>
  <c r="S763" i="2"/>
  <c r="U763" i="2"/>
  <c r="V763" i="2"/>
  <c r="J763" i="2" s="1"/>
  <c r="AF861" i="2"/>
  <c r="S1001" i="2"/>
  <c r="U1001" i="2"/>
  <c r="V1001" i="2"/>
  <c r="J1001" i="2" s="1"/>
  <c r="X1001" i="2"/>
  <c r="T1001" i="2" s="1"/>
  <c r="AE1001" i="2" s="1"/>
  <c r="W1001" i="2"/>
  <c r="V975" i="2"/>
  <c r="J975" i="2" s="1"/>
  <c r="W975" i="2"/>
  <c r="X975" i="2"/>
  <c r="T975" i="2" s="1"/>
  <c r="AE975" i="2" s="1"/>
  <c r="S975" i="2"/>
  <c r="U975" i="2"/>
  <c r="S969" i="2"/>
  <c r="U969" i="2"/>
  <c r="W969" i="2"/>
  <c r="V969" i="2"/>
  <c r="J969" i="2" s="1"/>
  <c r="X969" i="2"/>
  <c r="T969" i="2" s="1"/>
  <c r="AE969" i="2" s="1"/>
  <c r="S964" i="2"/>
  <c r="U964" i="2"/>
  <c r="V964" i="2"/>
  <c r="J964" i="2" s="1"/>
  <c r="W964" i="2"/>
  <c r="X964" i="2"/>
  <c r="T964" i="2" s="1"/>
  <c r="AE964" i="2" s="1"/>
  <c r="S791" i="2"/>
  <c r="U791" i="2"/>
  <c r="X791" i="2"/>
  <c r="T791" i="2" s="1"/>
  <c r="AE791" i="2" s="1"/>
  <c r="W791" i="2"/>
  <c r="V791" i="2"/>
  <c r="J791" i="2" s="1"/>
  <c r="X1117" i="2"/>
  <c r="T1117" i="2" s="1"/>
  <c r="AE1117" i="2" s="1"/>
  <c r="V1117" i="2"/>
  <c r="J1117" i="2" s="1"/>
  <c r="S1117" i="2"/>
  <c r="U1117" i="2"/>
  <c r="W1117" i="2"/>
  <c r="AF1131" i="2"/>
  <c r="AG1131" i="2" s="1"/>
  <c r="P1131" i="2" s="1"/>
  <c r="W1042" i="2"/>
  <c r="X1042" i="2"/>
  <c r="T1042" i="2" s="1"/>
  <c r="AE1042" i="2" s="1"/>
  <c r="S1042" i="2"/>
  <c r="U1042" i="2"/>
  <c r="V1042" i="2"/>
  <c r="J1042" i="2" s="1"/>
  <c r="AF1055" i="2"/>
  <c r="AH1055" i="2" s="1"/>
  <c r="V1154" i="2"/>
  <c r="J1154" i="2" s="1"/>
  <c r="X1154" i="2"/>
  <c r="T1154" i="2" s="1"/>
  <c r="AE1154" i="2" s="1"/>
  <c r="W1154" i="2"/>
  <c r="S1154" i="2"/>
  <c r="U1154" i="2"/>
  <c r="X1356" i="2"/>
  <c r="T1356" i="2" s="1"/>
  <c r="AE1356" i="2" s="1"/>
  <c r="V1356" i="2"/>
  <c r="J1356" i="2" s="1"/>
  <c r="W1356" i="2"/>
  <c r="S1356" i="2"/>
  <c r="U1356" i="2"/>
  <c r="V1223" i="2"/>
  <c r="J1223" i="2" s="1"/>
  <c r="S1223" i="2"/>
  <c r="U1223" i="2"/>
  <c r="W1223" i="2"/>
  <c r="X1223" i="2"/>
  <c r="T1223" i="2" s="1"/>
  <c r="AE1223" i="2" s="1"/>
  <c r="AF1339" i="2"/>
  <c r="AG1339" i="2" s="1"/>
  <c r="P1339" i="2" s="1"/>
  <c r="S1415" i="2"/>
  <c r="U1415" i="2"/>
  <c r="X1415" i="2"/>
  <c r="T1415" i="2" s="1"/>
  <c r="AE1415" i="2" s="1"/>
  <c r="V1415" i="2"/>
  <c r="J1415" i="2" s="1"/>
  <c r="W1415" i="2"/>
  <c r="S1503" i="2"/>
  <c r="W1503" i="2"/>
  <c r="X1503" i="2"/>
  <c r="T1503" i="2" s="1"/>
  <c r="AE1503" i="2" s="1"/>
  <c r="U1503" i="2"/>
  <c r="V1503" i="2"/>
  <c r="J1503" i="2" s="1"/>
  <c r="AF93" i="2"/>
  <c r="AH93" i="2" s="1"/>
  <c r="S19" i="2"/>
  <c r="U19" i="2"/>
  <c r="V19" i="2"/>
  <c r="J19" i="2" s="1"/>
  <c r="X19" i="2"/>
  <c r="T19" i="2" s="1"/>
  <c r="AE19" i="2" s="1"/>
  <c r="W19" i="2"/>
  <c r="AF154" i="2"/>
  <c r="AG154" i="2" s="1"/>
  <c r="P154" i="2" s="1"/>
  <c r="I154" i="2" s="1"/>
  <c r="AG139" i="2"/>
  <c r="P139" i="2" s="1"/>
  <c r="AH139" i="2"/>
  <c r="AF46" i="2"/>
  <c r="AG46" i="2" s="1"/>
  <c r="P46" i="2" s="1"/>
  <c r="AF152" i="2"/>
  <c r="AH152" i="2" s="1"/>
  <c r="AF107" i="2"/>
  <c r="AG107" i="2" s="1"/>
  <c r="P107" i="2" s="1"/>
  <c r="AF113" i="2"/>
  <c r="AH113" i="2" s="1"/>
  <c r="V243" i="2"/>
  <c r="J243" i="2" s="1"/>
  <c r="S243" i="2"/>
  <c r="W243" i="2"/>
  <c r="U243" i="2"/>
  <c r="X243" i="2"/>
  <c r="T243" i="2" s="1"/>
  <c r="AE243" i="2" s="1"/>
  <c r="U237" i="2"/>
  <c r="S237" i="2"/>
  <c r="W237" i="2"/>
  <c r="X237" i="2"/>
  <c r="T237" i="2" s="1"/>
  <c r="AE237" i="2" s="1"/>
  <c r="V237" i="2"/>
  <c r="J237" i="2" s="1"/>
  <c r="X249" i="2"/>
  <c r="T249" i="2" s="1"/>
  <c r="AE249" i="2" s="1"/>
  <c r="S249" i="2"/>
  <c r="U249" i="2"/>
  <c r="V249" i="2"/>
  <c r="J249" i="2" s="1"/>
  <c r="W249" i="2"/>
  <c r="AF226" i="2"/>
  <c r="AH226" i="2" s="1"/>
  <c r="V246" i="2"/>
  <c r="J246" i="2" s="1"/>
  <c r="U246" i="2"/>
  <c r="W246" i="2"/>
  <c r="X246" i="2"/>
  <c r="T246" i="2" s="1"/>
  <c r="AE246" i="2" s="1"/>
  <c r="S246" i="2"/>
  <c r="V373" i="2"/>
  <c r="J373" i="2" s="1"/>
  <c r="W373" i="2"/>
  <c r="X373" i="2"/>
  <c r="T373" i="2" s="1"/>
  <c r="AE373" i="2" s="1"/>
  <c r="U373" i="2"/>
  <c r="S373" i="2"/>
  <c r="V273" i="2"/>
  <c r="J273" i="2" s="1"/>
  <c r="W273" i="2"/>
  <c r="S273" i="2"/>
  <c r="U273" i="2"/>
  <c r="X273" i="2"/>
  <c r="T273" i="2" s="1"/>
  <c r="AE273" i="2" s="1"/>
  <c r="W302" i="2"/>
  <c r="V302" i="2"/>
  <c r="J302" i="2" s="1"/>
  <c r="S302" i="2"/>
  <c r="U302" i="2"/>
  <c r="X302" i="2"/>
  <c r="T302" i="2" s="1"/>
  <c r="AE302" i="2" s="1"/>
  <c r="X455" i="2"/>
  <c r="T455" i="2" s="1"/>
  <c r="AE455" i="2" s="1"/>
  <c r="U455" i="2"/>
  <c r="S455" i="2"/>
  <c r="W455" i="2"/>
  <c r="V455" i="2"/>
  <c r="J455" i="2" s="1"/>
  <c r="U411" i="2"/>
  <c r="S411" i="2"/>
  <c r="W411" i="2"/>
  <c r="X411" i="2"/>
  <c r="T411" i="2" s="1"/>
  <c r="AE411" i="2" s="1"/>
  <c r="V411" i="2"/>
  <c r="J411" i="2" s="1"/>
  <c r="S625" i="2"/>
  <c r="X625" i="2"/>
  <c r="T625" i="2" s="1"/>
  <c r="AE625" i="2" s="1"/>
  <c r="U625" i="2"/>
  <c r="V625" i="2"/>
  <c r="J625" i="2" s="1"/>
  <c r="W625" i="2"/>
  <c r="V614" i="2"/>
  <c r="J614" i="2" s="1"/>
  <c r="U614" i="2"/>
  <c r="S614" i="2"/>
  <c r="W614" i="2"/>
  <c r="X614" i="2"/>
  <c r="T614" i="2" s="1"/>
  <c r="AE614" i="2" s="1"/>
  <c r="S623" i="2"/>
  <c r="W623" i="2"/>
  <c r="V623" i="2"/>
  <c r="J623" i="2" s="1"/>
  <c r="X623" i="2"/>
  <c r="T623" i="2" s="1"/>
  <c r="AE623" i="2" s="1"/>
  <c r="U623" i="2"/>
  <c r="U686" i="2"/>
  <c r="W686" i="2"/>
  <c r="S686" i="2"/>
  <c r="V686" i="2"/>
  <c r="J686" i="2" s="1"/>
  <c r="X686" i="2"/>
  <c r="T686" i="2" s="1"/>
  <c r="AE686" i="2" s="1"/>
  <c r="W639" i="2"/>
  <c r="S639" i="2"/>
  <c r="U639" i="2"/>
  <c r="V639" i="2"/>
  <c r="J639" i="2" s="1"/>
  <c r="X639" i="2"/>
  <c r="T639" i="2" s="1"/>
  <c r="AE639" i="2" s="1"/>
  <c r="AF597" i="2"/>
  <c r="AH597" i="2" s="1"/>
  <c r="S662" i="2"/>
  <c r="X662" i="2"/>
  <c r="T662" i="2" s="1"/>
  <c r="AE662" i="2" s="1"/>
  <c r="V662" i="2"/>
  <c r="J662" i="2" s="1"/>
  <c r="U662" i="2"/>
  <c r="W662" i="2"/>
  <c r="W684" i="2"/>
  <c r="U684" i="2"/>
  <c r="S684" i="2"/>
  <c r="V684" i="2"/>
  <c r="J684" i="2" s="1"/>
  <c r="X684" i="2"/>
  <c r="T684" i="2" s="1"/>
  <c r="AE684" i="2" s="1"/>
  <c r="X777" i="2"/>
  <c r="T777" i="2" s="1"/>
  <c r="AE777" i="2" s="1"/>
  <c r="W777" i="2"/>
  <c r="U777" i="2"/>
  <c r="S777" i="2"/>
  <c r="V777" i="2"/>
  <c r="J777" i="2" s="1"/>
  <c r="AF750" i="2"/>
  <c r="AH750" i="2" s="1"/>
  <c r="S738" i="2"/>
  <c r="V738" i="2"/>
  <c r="J738" i="2" s="1"/>
  <c r="W738" i="2"/>
  <c r="X738" i="2"/>
  <c r="T738" i="2" s="1"/>
  <c r="AE738" i="2" s="1"/>
  <c r="U738" i="2"/>
  <c r="S853" i="2"/>
  <c r="U853" i="2"/>
  <c r="V853" i="2"/>
  <c r="J853" i="2" s="1"/>
  <c r="X853" i="2"/>
  <c r="T853" i="2" s="1"/>
  <c r="AE853" i="2" s="1"/>
  <c r="W853" i="2"/>
  <c r="AH811" i="2"/>
  <c r="AG811" i="2"/>
  <c r="P811" i="2" s="1"/>
  <c r="W814" i="2"/>
  <c r="X814" i="2"/>
  <c r="T814" i="2" s="1"/>
  <c r="AE814" i="2" s="1"/>
  <c r="U814" i="2"/>
  <c r="V814" i="2"/>
  <c r="J814" i="2" s="1"/>
  <c r="S814" i="2"/>
  <c r="AG889" i="2"/>
  <c r="P889" i="2" s="1"/>
  <c r="AH889" i="2"/>
  <c r="W973" i="2"/>
  <c r="X973" i="2"/>
  <c r="T973" i="2" s="1"/>
  <c r="AE973" i="2" s="1"/>
  <c r="V973" i="2"/>
  <c r="J973" i="2" s="1"/>
  <c r="S973" i="2"/>
  <c r="U973" i="2"/>
  <c r="W989" i="2"/>
  <c r="X989" i="2"/>
  <c r="T989" i="2" s="1"/>
  <c r="AE989" i="2" s="1"/>
  <c r="S989" i="2"/>
  <c r="V989" i="2"/>
  <c r="J989" i="2" s="1"/>
  <c r="U989" i="2"/>
  <c r="S934" i="2"/>
  <c r="U934" i="2"/>
  <c r="X934" i="2"/>
  <c r="T934" i="2" s="1"/>
  <c r="AE934" i="2" s="1"/>
  <c r="V934" i="2"/>
  <c r="J934" i="2" s="1"/>
  <c r="W934" i="2"/>
  <c r="X1186" i="2"/>
  <c r="T1186" i="2" s="1"/>
  <c r="AE1186" i="2" s="1"/>
  <c r="U1186" i="2"/>
  <c r="V1186" i="2"/>
  <c r="J1186" i="2" s="1"/>
  <c r="W1186" i="2"/>
  <c r="S1186" i="2"/>
  <c r="AF1302" i="2"/>
  <c r="AG1302" i="2" s="1"/>
  <c r="P1302" i="2" s="1"/>
  <c r="AG1135" i="2"/>
  <c r="P1135" i="2" s="1"/>
  <c r="I1135" i="2" s="1"/>
  <c r="V1334" i="2"/>
  <c r="J1334" i="2" s="1"/>
  <c r="W1334" i="2"/>
  <c r="X1334" i="2"/>
  <c r="T1334" i="2" s="1"/>
  <c r="AE1334" i="2" s="1"/>
  <c r="S1334" i="2"/>
  <c r="U1334" i="2"/>
  <c r="X1423" i="2"/>
  <c r="T1423" i="2" s="1"/>
  <c r="AE1423" i="2" s="1"/>
  <c r="S1423" i="2"/>
  <c r="U1423" i="2"/>
  <c r="V1423" i="2"/>
  <c r="J1423" i="2" s="1"/>
  <c r="W1423" i="2"/>
  <c r="U1306" i="2"/>
  <c r="X1306" i="2"/>
  <c r="T1306" i="2" s="1"/>
  <c r="AE1306" i="2" s="1"/>
  <c r="S1306" i="2"/>
  <c r="V1306" i="2"/>
  <c r="J1306" i="2" s="1"/>
  <c r="W1306" i="2"/>
  <c r="AF1372" i="2"/>
  <c r="U1480" i="2"/>
  <c r="X1480" i="2"/>
  <c r="T1480" i="2" s="1"/>
  <c r="AE1480" i="2" s="1"/>
  <c r="S1480" i="2"/>
  <c r="V1480" i="2"/>
  <c r="J1480" i="2" s="1"/>
  <c r="W1480" i="2"/>
  <c r="S654" i="2"/>
  <c r="U654" i="2"/>
  <c r="X654" i="2"/>
  <c r="T654" i="2" s="1"/>
  <c r="AE654" i="2" s="1"/>
  <c r="V654" i="2"/>
  <c r="J654" i="2" s="1"/>
  <c r="W654" i="2"/>
  <c r="S836" i="2"/>
  <c r="U836" i="2"/>
  <c r="W836" i="2"/>
  <c r="V836" i="2"/>
  <c r="J836" i="2" s="1"/>
  <c r="X836" i="2"/>
  <c r="T836" i="2" s="1"/>
  <c r="AE836" i="2" s="1"/>
  <c r="V945" i="2"/>
  <c r="J945" i="2" s="1"/>
  <c r="W945" i="2"/>
  <c r="X945" i="2"/>
  <c r="T945" i="2" s="1"/>
  <c r="AE945" i="2" s="1"/>
  <c r="S945" i="2"/>
  <c r="U945" i="2"/>
  <c r="W1037" i="2"/>
  <c r="X1037" i="2"/>
  <c r="T1037" i="2" s="1"/>
  <c r="AE1037" i="2" s="1"/>
  <c r="S1037" i="2"/>
  <c r="U1037" i="2"/>
  <c r="V1037" i="2"/>
  <c r="J1037" i="2" s="1"/>
  <c r="V1141" i="2"/>
  <c r="J1141" i="2" s="1"/>
  <c r="W1141" i="2"/>
  <c r="X1141" i="2"/>
  <c r="T1141" i="2" s="1"/>
  <c r="AE1141" i="2" s="1"/>
  <c r="S1141" i="2"/>
  <c r="U1141" i="2"/>
  <c r="U1054" i="2"/>
  <c r="S1054" i="2"/>
  <c r="V1054" i="2"/>
  <c r="J1054" i="2" s="1"/>
  <c r="W1054" i="2"/>
  <c r="X1054" i="2"/>
  <c r="T1054" i="2" s="1"/>
  <c r="AE1054" i="2" s="1"/>
  <c r="S1086" i="2"/>
  <c r="V1086" i="2"/>
  <c r="J1086" i="2" s="1"/>
  <c r="U1086" i="2"/>
  <c r="W1086" i="2"/>
  <c r="X1086" i="2"/>
  <c r="T1086" i="2" s="1"/>
  <c r="AE1086" i="2" s="1"/>
  <c r="V1129" i="2"/>
  <c r="J1129" i="2" s="1"/>
  <c r="X1129" i="2"/>
  <c r="T1129" i="2" s="1"/>
  <c r="AE1129" i="2" s="1"/>
  <c r="S1129" i="2"/>
  <c r="U1129" i="2"/>
  <c r="W1129" i="2"/>
  <c r="AF1211" i="2"/>
  <c r="U1089" i="2"/>
  <c r="S1089" i="2"/>
  <c r="V1089" i="2"/>
  <c r="J1089" i="2" s="1"/>
  <c r="W1089" i="2"/>
  <c r="X1089" i="2"/>
  <c r="T1089" i="2" s="1"/>
  <c r="AE1089" i="2" s="1"/>
  <c r="AF1170" i="2"/>
  <c r="AG1170" i="2" s="1"/>
  <c r="P1170" i="2" s="1"/>
  <c r="AH1011" i="2"/>
  <c r="W1311" i="2"/>
  <c r="X1311" i="2"/>
  <c r="T1311" i="2" s="1"/>
  <c r="AE1311" i="2" s="1"/>
  <c r="S1311" i="2"/>
  <c r="U1311" i="2"/>
  <c r="V1311" i="2"/>
  <c r="J1311" i="2" s="1"/>
  <c r="X1267" i="2"/>
  <c r="T1267" i="2" s="1"/>
  <c r="AE1267" i="2" s="1"/>
  <c r="S1267" i="2"/>
  <c r="U1267" i="2"/>
  <c r="V1267" i="2"/>
  <c r="J1267" i="2" s="1"/>
  <c r="W1267" i="2"/>
  <c r="W1429" i="2"/>
  <c r="U1429" i="2"/>
  <c r="X1429" i="2"/>
  <c r="T1429" i="2" s="1"/>
  <c r="AE1429" i="2" s="1"/>
  <c r="S1429" i="2"/>
  <c r="V1429" i="2"/>
  <c r="J1429" i="2" s="1"/>
  <c r="X1386" i="2"/>
  <c r="T1386" i="2" s="1"/>
  <c r="AE1386" i="2" s="1"/>
  <c r="S1386" i="2"/>
  <c r="U1386" i="2"/>
  <c r="W1386" i="2"/>
  <c r="V1386" i="2"/>
  <c r="J1386" i="2" s="1"/>
  <c r="W457" i="2"/>
  <c r="S457" i="2"/>
  <c r="U457" i="2"/>
  <c r="X457" i="2"/>
  <c r="T457" i="2" s="1"/>
  <c r="AE457" i="2" s="1"/>
  <c r="V457" i="2"/>
  <c r="J457" i="2" s="1"/>
  <c r="U466" i="2"/>
  <c r="V466" i="2"/>
  <c r="J466" i="2" s="1"/>
  <c r="X466" i="2"/>
  <c r="T466" i="2" s="1"/>
  <c r="AE466" i="2" s="1"/>
  <c r="W466" i="2"/>
  <c r="S466" i="2"/>
  <c r="S454" i="2"/>
  <c r="X454" i="2"/>
  <c r="T454" i="2" s="1"/>
  <c r="AE454" i="2" s="1"/>
  <c r="W454" i="2"/>
  <c r="U454" i="2"/>
  <c r="V454" i="2"/>
  <c r="J454" i="2" s="1"/>
  <c r="AF589" i="2"/>
  <c r="AG589" i="2" s="1"/>
  <c r="P589" i="2" s="1"/>
  <c r="W656" i="2"/>
  <c r="V656" i="2"/>
  <c r="J656" i="2" s="1"/>
  <c r="S656" i="2"/>
  <c r="U656" i="2"/>
  <c r="X656" i="2"/>
  <c r="T656" i="2" s="1"/>
  <c r="AE656" i="2" s="1"/>
  <c r="AF742" i="2"/>
  <c r="AG742" i="2" s="1"/>
  <c r="P742" i="2" s="1"/>
  <c r="S765" i="2"/>
  <c r="U765" i="2"/>
  <c r="W765" i="2"/>
  <c r="V765" i="2"/>
  <c r="J765" i="2" s="1"/>
  <c r="X765" i="2"/>
  <c r="T765" i="2" s="1"/>
  <c r="AE765" i="2" s="1"/>
  <c r="S755" i="2"/>
  <c r="W755" i="2"/>
  <c r="U755" i="2"/>
  <c r="V755" i="2"/>
  <c r="J755" i="2" s="1"/>
  <c r="X755" i="2"/>
  <c r="T755" i="2" s="1"/>
  <c r="AE755" i="2" s="1"/>
  <c r="V940" i="2"/>
  <c r="J940" i="2" s="1"/>
  <c r="W940" i="2"/>
  <c r="X940" i="2"/>
  <c r="T940" i="2" s="1"/>
  <c r="AE940" i="2" s="1"/>
  <c r="U940" i="2"/>
  <c r="S940" i="2"/>
  <c r="V798" i="2"/>
  <c r="J798" i="2" s="1"/>
  <c r="X798" i="2"/>
  <c r="T798" i="2" s="1"/>
  <c r="AE798" i="2" s="1"/>
  <c r="U798" i="2"/>
  <c r="S798" i="2"/>
  <c r="W798" i="2"/>
  <c r="X850" i="2"/>
  <c r="T850" i="2" s="1"/>
  <c r="AE850" i="2" s="1"/>
  <c r="V850" i="2"/>
  <c r="J850" i="2" s="1"/>
  <c r="W850" i="2"/>
  <c r="U850" i="2"/>
  <c r="S850" i="2"/>
  <c r="X1023" i="2"/>
  <c r="T1023" i="2" s="1"/>
  <c r="AE1023" i="2" s="1"/>
  <c r="S1023" i="2"/>
  <c r="U1023" i="2"/>
  <c r="W1023" i="2"/>
  <c r="V1023" i="2"/>
  <c r="J1023" i="2" s="1"/>
  <c r="W953" i="2"/>
  <c r="X953" i="2"/>
  <c r="T953" i="2" s="1"/>
  <c r="AE953" i="2" s="1"/>
  <c r="S953" i="2"/>
  <c r="U953" i="2"/>
  <c r="V953" i="2"/>
  <c r="J953" i="2" s="1"/>
  <c r="AH1160" i="2"/>
  <c r="U892" i="2"/>
  <c r="V892" i="2"/>
  <c r="J892" i="2" s="1"/>
  <c r="W892" i="2"/>
  <c r="S892" i="2"/>
  <c r="X892" i="2"/>
  <c r="T892" i="2" s="1"/>
  <c r="AE892" i="2" s="1"/>
  <c r="X1406" i="2"/>
  <c r="T1406" i="2" s="1"/>
  <c r="AE1406" i="2" s="1"/>
  <c r="S1406" i="2"/>
  <c r="V1406" i="2"/>
  <c r="J1406" i="2" s="1"/>
  <c r="W1406" i="2"/>
  <c r="U1406" i="2"/>
  <c r="V1124" i="2"/>
  <c r="J1124" i="2" s="1"/>
  <c r="X1124" i="2"/>
  <c r="T1124" i="2" s="1"/>
  <c r="AE1124" i="2" s="1"/>
  <c r="W1124" i="2"/>
  <c r="U1124" i="2"/>
  <c r="S1124" i="2"/>
  <c r="U1153" i="2"/>
  <c r="S1153" i="2"/>
  <c r="V1153" i="2"/>
  <c r="J1153" i="2" s="1"/>
  <c r="W1153" i="2"/>
  <c r="X1153" i="2"/>
  <c r="T1153" i="2" s="1"/>
  <c r="AE1153" i="2" s="1"/>
  <c r="W1477" i="2"/>
  <c r="X1477" i="2"/>
  <c r="T1477" i="2" s="1"/>
  <c r="AE1477" i="2" s="1"/>
  <c r="S1477" i="2"/>
  <c r="U1477" i="2"/>
  <c r="V1477" i="2"/>
  <c r="J1477" i="2" s="1"/>
  <c r="X1427" i="2"/>
  <c r="T1427" i="2" s="1"/>
  <c r="AE1427" i="2" s="1"/>
  <c r="U1427" i="2"/>
  <c r="V1427" i="2"/>
  <c r="J1427" i="2" s="1"/>
  <c r="W1427" i="2"/>
  <c r="S1427" i="2"/>
  <c r="W1097" i="2"/>
  <c r="X1097" i="2"/>
  <c r="T1097" i="2" s="1"/>
  <c r="AE1097" i="2" s="1"/>
  <c r="U1097" i="2"/>
  <c r="S1097" i="2"/>
  <c r="V1097" i="2"/>
  <c r="J1097" i="2" s="1"/>
  <c r="S789" i="2"/>
  <c r="X789" i="2"/>
  <c r="T789" i="2" s="1"/>
  <c r="AE789" i="2" s="1"/>
  <c r="W789" i="2"/>
  <c r="U789" i="2"/>
  <c r="V789" i="2"/>
  <c r="J789" i="2" s="1"/>
  <c r="S957" i="2"/>
  <c r="W957" i="2"/>
  <c r="X957" i="2"/>
  <c r="T957" i="2" s="1"/>
  <c r="AE957" i="2" s="1"/>
  <c r="V957" i="2"/>
  <c r="J957" i="2" s="1"/>
  <c r="U957" i="2"/>
  <c r="U997" i="2"/>
  <c r="V997" i="2"/>
  <c r="J997" i="2" s="1"/>
  <c r="X997" i="2"/>
  <c r="T997" i="2" s="1"/>
  <c r="AE997" i="2" s="1"/>
  <c r="S997" i="2"/>
  <c r="W997" i="2"/>
  <c r="U993" i="2"/>
  <c r="V993" i="2"/>
  <c r="J993" i="2" s="1"/>
  <c r="W993" i="2"/>
  <c r="S993" i="2"/>
  <c r="X993" i="2"/>
  <c r="T993" i="2" s="1"/>
  <c r="AE993" i="2" s="1"/>
  <c r="V1243" i="2"/>
  <c r="J1243" i="2" s="1"/>
  <c r="X1243" i="2"/>
  <c r="T1243" i="2" s="1"/>
  <c r="AE1243" i="2" s="1"/>
  <c r="S1243" i="2"/>
  <c r="U1243" i="2"/>
  <c r="W1243" i="2"/>
  <c r="X1174" i="2"/>
  <c r="T1174" i="2" s="1"/>
  <c r="AE1174" i="2" s="1"/>
  <c r="U1174" i="2"/>
  <c r="V1174" i="2"/>
  <c r="J1174" i="2" s="1"/>
  <c r="S1174" i="2"/>
  <c r="W1174" i="2"/>
  <c r="W1080" i="2"/>
  <c r="X1080" i="2"/>
  <c r="T1080" i="2" s="1"/>
  <c r="AE1080" i="2" s="1"/>
  <c r="V1080" i="2"/>
  <c r="J1080" i="2" s="1"/>
  <c r="S1080" i="2"/>
  <c r="U1080" i="2"/>
  <c r="AF1279" i="2"/>
  <c r="AH1279" i="2" s="1"/>
  <c r="V1258" i="2"/>
  <c r="J1258" i="2" s="1"/>
  <c r="U1258" i="2"/>
  <c r="W1258" i="2"/>
  <c r="X1258" i="2"/>
  <c r="T1258" i="2" s="1"/>
  <c r="AE1258" i="2" s="1"/>
  <c r="S1258" i="2"/>
  <c r="S1316" i="2"/>
  <c r="W1316" i="2"/>
  <c r="U1316" i="2"/>
  <c r="V1316" i="2"/>
  <c r="J1316" i="2" s="1"/>
  <c r="X1316" i="2"/>
  <c r="T1316" i="2" s="1"/>
  <c r="AE1316" i="2" s="1"/>
  <c r="V1274" i="2"/>
  <c r="J1274" i="2" s="1"/>
  <c r="W1274" i="2"/>
  <c r="X1274" i="2"/>
  <c r="T1274" i="2" s="1"/>
  <c r="AE1274" i="2" s="1"/>
  <c r="U1274" i="2"/>
  <c r="S1274" i="2"/>
  <c r="X1172" i="2"/>
  <c r="T1172" i="2" s="1"/>
  <c r="AE1172" i="2" s="1"/>
  <c r="S1172" i="2"/>
  <c r="U1172" i="2"/>
  <c r="V1172" i="2"/>
  <c r="J1172" i="2" s="1"/>
  <c r="W1172" i="2"/>
  <c r="S1305" i="2"/>
  <c r="U1305" i="2"/>
  <c r="X1305" i="2"/>
  <c r="T1305" i="2" s="1"/>
  <c r="AE1305" i="2" s="1"/>
  <c r="V1305" i="2"/>
  <c r="J1305" i="2" s="1"/>
  <c r="W1305" i="2"/>
  <c r="U416" i="2"/>
  <c r="V416" i="2"/>
  <c r="J416" i="2" s="1"/>
  <c r="X416" i="2"/>
  <c r="T416" i="2" s="1"/>
  <c r="AE416" i="2" s="1"/>
  <c r="S416" i="2"/>
  <c r="W416" i="2"/>
  <c r="V475" i="2"/>
  <c r="J475" i="2" s="1"/>
  <c r="W475" i="2"/>
  <c r="S475" i="2"/>
  <c r="U475" i="2"/>
  <c r="X475" i="2"/>
  <c r="T475" i="2" s="1"/>
  <c r="AE475" i="2" s="1"/>
  <c r="U399" i="2"/>
  <c r="S399" i="2"/>
  <c r="W399" i="2"/>
  <c r="X399" i="2"/>
  <c r="T399" i="2" s="1"/>
  <c r="AE399" i="2" s="1"/>
  <c r="V399" i="2"/>
  <c r="J399" i="2" s="1"/>
  <c r="W666" i="2"/>
  <c r="X666" i="2"/>
  <c r="T666" i="2" s="1"/>
  <c r="AE666" i="2" s="1"/>
  <c r="S666" i="2"/>
  <c r="U666" i="2"/>
  <c r="V666" i="2"/>
  <c r="J666" i="2" s="1"/>
  <c r="U533" i="2"/>
  <c r="W533" i="2"/>
  <c r="S533" i="2"/>
  <c r="V533" i="2"/>
  <c r="J533" i="2" s="1"/>
  <c r="X533" i="2"/>
  <c r="T533" i="2" s="1"/>
  <c r="AE533" i="2" s="1"/>
  <c r="AF563" i="2"/>
  <c r="AG563" i="2" s="1"/>
  <c r="P563" i="2" s="1"/>
  <c r="W689" i="2"/>
  <c r="S689" i="2"/>
  <c r="U689" i="2"/>
  <c r="X689" i="2"/>
  <c r="T689" i="2" s="1"/>
  <c r="AE689" i="2" s="1"/>
  <c r="V689" i="2"/>
  <c r="J689" i="2" s="1"/>
  <c r="AF541" i="2"/>
  <c r="AG541" i="2" s="1"/>
  <c r="P541" i="2" s="1"/>
  <c r="S698" i="2"/>
  <c r="W698" i="2"/>
  <c r="X698" i="2"/>
  <c r="T698" i="2" s="1"/>
  <c r="AE698" i="2" s="1"/>
  <c r="U698" i="2"/>
  <c r="V698" i="2"/>
  <c r="J698" i="2" s="1"/>
  <c r="V609" i="2"/>
  <c r="J609" i="2" s="1"/>
  <c r="U609" i="2"/>
  <c r="W609" i="2"/>
  <c r="S609" i="2"/>
  <c r="X609" i="2"/>
  <c r="T609" i="2" s="1"/>
  <c r="AE609" i="2" s="1"/>
  <c r="U729" i="2"/>
  <c r="W729" i="2"/>
  <c r="V729" i="2"/>
  <c r="J729" i="2" s="1"/>
  <c r="S729" i="2"/>
  <c r="X729" i="2"/>
  <c r="T729" i="2" s="1"/>
  <c r="AE729" i="2" s="1"/>
  <c r="S805" i="2"/>
  <c r="U805" i="2"/>
  <c r="V805" i="2"/>
  <c r="J805" i="2" s="1"/>
  <c r="W805" i="2"/>
  <c r="X805" i="2"/>
  <c r="T805" i="2" s="1"/>
  <c r="AE805" i="2" s="1"/>
  <c r="AF775" i="2"/>
  <c r="AH775" i="2" s="1"/>
  <c r="U671" i="2"/>
  <c r="V671" i="2"/>
  <c r="J671" i="2" s="1"/>
  <c r="S671" i="2"/>
  <c r="W671" i="2"/>
  <c r="X671" i="2"/>
  <c r="T671" i="2" s="1"/>
  <c r="AE671" i="2" s="1"/>
  <c r="V726" i="2"/>
  <c r="J726" i="2" s="1"/>
  <c r="X726" i="2"/>
  <c r="T726" i="2" s="1"/>
  <c r="AE726" i="2" s="1"/>
  <c r="W726" i="2"/>
  <c r="S726" i="2"/>
  <c r="U726" i="2"/>
  <c r="AF821" i="2"/>
  <c r="AH821" i="2" s="1"/>
  <c r="W893" i="2"/>
  <c r="S893" i="2"/>
  <c r="U893" i="2"/>
  <c r="V893" i="2"/>
  <c r="J893" i="2" s="1"/>
  <c r="X893" i="2"/>
  <c r="T893" i="2" s="1"/>
  <c r="AE893" i="2" s="1"/>
  <c r="AH1007" i="2"/>
  <c r="AG1007" i="2"/>
  <c r="P1007" i="2" s="1"/>
  <c r="X867" i="2"/>
  <c r="T867" i="2" s="1"/>
  <c r="AE867" i="2" s="1"/>
  <c r="W867" i="2"/>
  <c r="V867" i="2"/>
  <c r="J867" i="2" s="1"/>
  <c r="U867" i="2"/>
  <c r="S867" i="2"/>
  <c r="V965" i="2"/>
  <c r="J965" i="2" s="1"/>
  <c r="W965" i="2"/>
  <c r="X965" i="2"/>
  <c r="T965" i="2" s="1"/>
  <c r="AE965" i="2" s="1"/>
  <c r="S965" i="2"/>
  <c r="U965" i="2"/>
  <c r="X1028" i="2"/>
  <c r="T1028" i="2" s="1"/>
  <c r="AE1028" i="2" s="1"/>
  <c r="S1028" i="2"/>
  <c r="U1028" i="2"/>
  <c r="V1028" i="2"/>
  <c r="J1028" i="2" s="1"/>
  <c r="W1028" i="2"/>
  <c r="X1058" i="2"/>
  <c r="T1058" i="2" s="1"/>
  <c r="AE1058" i="2" s="1"/>
  <c r="W1058" i="2"/>
  <c r="S1058" i="2"/>
  <c r="U1058" i="2"/>
  <c r="V1058" i="2"/>
  <c r="J1058" i="2" s="1"/>
  <c r="S977" i="2"/>
  <c r="W977" i="2"/>
  <c r="X977" i="2"/>
  <c r="T977" i="2" s="1"/>
  <c r="AE977" i="2" s="1"/>
  <c r="V977" i="2"/>
  <c r="J977" i="2" s="1"/>
  <c r="U977" i="2"/>
  <c r="AG843" i="2"/>
  <c r="P843" i="2" s="1"/>
  <c r="AF1140" i="2"/>
  <c r="AG1140" i="2" s="1"/>
  <c r="P1140" i="2" s="1"/>
  <c r="S1088" i="2"/>
  <c r="U1088" i="2"/>
  <c r="X1088" i="2"/>
  <c r="T1088" i="2" s="1"/>
  <c r="AE1088" i="2" s="1"/>
  <c r="W1088" i="2"/>
  <c r="V1088" i="2"/>
  <c r="J1088" i="2" s="1"/>
  <c r="U905" i="2"/>
  <c r="X905" i="2"/>
  <c r="T905" i="2" s="1"/>
  <c r="AE905" i="2" s="1"/>
  <c r="V905" i="2"/>
  <c r="J905" i="2" s="1"/>
  <c r="W905" i="2"/>
  <c r="S905" i="2"/>
  <c r="X930" i="2"/>
  <c r="T930" i="2" s="1"/>
  <c r="AE930" i="2" s="1"/>
  <c r="U930" i="2"/>
  <c r="V930" i="2"/>
  <c r="J930" i="2" s="1"/>
  <c r="W930" i="2"/>
  <c r="S930" i="2"/>
  <c r="AF1092" i="2"/>
  <c r="AG1092" i="2" s="1"/>
  <c r="P1092" i="2" s="1"/>
  <c r="U1291" i="2"/>
  <c r="S1291" i="2"/>
  <c r="V1291" i="2"/>
  <c r="J1291" i="2" s="1"/>
  <c r="X1291" i="2"/>
  <c r="T1291" i="2" s="1"/>
  <c r="AE1291" i="2" s="1"/>
  <c r="W1291" i="2"/>
  <c r="S1096" i="2"/>
  <c r="V1096" i="2"/>
  <c r="J1096" i="2" s="1"/>
  <c r="X1096" i="2"/>
  <c r="T1096" i="2" s="1"/>
  <c r="AE1096" i="2" s="1"/>
  <c r="U1096" i="2"/>
  <c r="W1096" i="2"/>
  <c r="AH1256" i="2"/>
  <c r="S1450" i="2"/>
  <c r="W1450" i="2"/>
  <c r="U1450" i="2"/>
  <c r="V1450" i="2"/>
  <c r="J1450" i="2" s="1"/>
  <c r="X1450" i="2"/>
  <c r="T1450" i="2" s="1"/>
  <c r="AE1450" i="2" s="1"/>
  <c r="W600" i="2"/>
  <c r="V600" i="2"/>
  <c r="J600" i="2" s="1"/>
  <c r="X600" i="2"/>
  <c r="T600" i="2" s="1"/>
  <c r="AE600" i="2" s="1"/>
  <c r="U600" i="2"/>
  <c r="S600" i="2"/>
  <c r="X529" i="2"/>
  <c r="T529" i="2" s="1"/>
  <c r="AE529" i="2" s="1"/>
  <c r="V529" i="2"/>
  <c r="J529" i="2" s="1"/>
  <c r="U529" i="2"/>
  <c r="S529" i="2"/>
  <c r="W529" i="2"/>
  <c r="W804" i="2"/>
  <c r="V804" i="2"/>
  <c r="J804" i="2" s="1"/>
  <c r="S804" i="2"/>
  <c r="U804" i="2"/>
  <c r="X804" i="2"/>
  <c r="T804" i="2" s="1"/>
  <c r="AE804" i="2" s="1"/>
  <c r="S647" i="2"/>
  <c r="V647" i="2"/>
  <c r="J647" i="2" s="1"/>
  <c r="U647" i="2"/>
  <c r="W647" i="2"/>
  <c r="X647" i="2"/>
  <c r="T647" i="2" s="1"/>
  <c r="AE647" i="2" s="1"/>
  <c r="U739" i="2"/>
  <c r="W739" i="2"/>
  <c r="V739" i="2"/>
  <c r="J739" i="2" s="1"/>
  <c r="X739" i="2"/>
  <c r="T739" i="2" s="1"/>
  <c r="AE739" i="2" s="1"/>
  <c r="S739" i="2"/>
  <c r="AF727" i="2"/>
  <c r="AG727" i="2" s="1"/>
  <c r="P727" i="2" s="1"/>
  <c r="S916" i="2"/>
  <c r="U916" i="2"/>
  <c r="V916" i="2"/>
  <c r="J916" i="2" s="1"/>
  <c r="W916" i="2"/>
  <c r="X916" i="2"/>
  <c r="T916" i="2" s="1"/>
  <c r="AE916" i="2" s="1"/>
  <c r="V887" i="2"/>
  <c r="J887" i="2" s="1"/>
  <c r="X887" i="2"/>
  <c r="T887" i="2" s="1"/>
  <c r="AE887" i="2" s="1"/>
  <c r="W887" i="2"/>
  <c r="S887" i="2"/>
  <c r="U887" i="2"/>
  <c r="V770" i="2"/>
  <c r="J770" i="2" s="1"/>
  <c r="W770" i="2"/>
  <c r="U770" i="2"/>
  <c r="X770" i="2"/>
  <c r="T770" i="2" s="1"/>
  <c r="AE770" i="2" s="1"/>
  <c r="S770" i="2"/>
  <c r="X899" i="2"/>
  <c r="T899" i="2" s="1"/>
  <c r="AE899" i="2" s="1"/>
  <c r="V899" i="2"/>
  <c r="J899" i="2" s="1"/>
  <c r="W899" i="2"/>
  <c r="U899" i="2"/>
  <c r="S899" i="2"/>
  <c r="U1074" i="2"/>
  <c r="V1074" i="2"/>
  <c r="J1074" i="2" s="1"/>
  <c r="W1074" i="2"/>
  <c r="S1074" i="2"/>
  <c r="X1074" i="2"/>
  <c r="T1074" i="2" s="1"/>
  <c r="AE1074" i="2" s="1"/>
  <c r="S974" i="2"/>
  <c r="U974" i="2"/>
  <c r="W974" i="2"/>
  <c r="X974" i="2"/>
  <c r="T974" i="2" s="1"/>
  <c r="AE974" i="2" s="1"/>
  <c r="V974" i="2"/>
  <c r="J974" i="2" s="1"/>
  <c r="V970" i="2"/>
  <c r="J970" i="2" s="1"/>
  <c r="W970" i="2"/>
  <c r="X970" i="2"/>
  <c r="T970" i="2" s="1"/>
  <c r="AE970" i="2" s="1"/>
  <c r="U970" i="2"/>
  <c r="S970" i="2"/>
  <c r="W841" i="2"/>
  <c r="X841" i="2"/>
  <c r="T841" i="2" s="1"/>
  <c r="AE841" i="2" s="1"/>
  <c r="S841" i="2"/>
  <c r="U841" i="2"/>
  <c r="V841" i="2"/>
  <c r="J841" i="2" s="1"/>
  <c r="AH986" i="2"/>
  <c r="W1105" i="2"/>
  <c r="V1105" i="2"/>
  <c r="J1105" i="2" s="1"/>
  <c r="X1105" i="2"/>
  <c r="T1105" i="2" s="1"/>
  <c r="AE1105" i="2" s="1"/>
  <c r="S1105" i="2"/>
  <c r="U1105" i="2"/>
  <c r="V980" i="2"/>
  <c r="J980" i="2" s="1"/>
  <c r="W980" i="2"/>
  <c r="U980" i="2"/>
  <c r="X980" i="2"/>
  <c r="T980" i="2" s="1"/>
  <c r="AE980" i="2" s="1"/>
  <c r="S980" i="2"/>
  <c r="AF1002" i="2"/>
  <c r="AH1002" i="2" s="1"/>
  <c r="AF1056" i="2"/>
  <c r="AG1056" i="2" s="1"/>
  <c r="P1056" i="2" s="1"/>
  <c r="X1147" i="2"/>
  <c r="T1147" i="2" s="1"/>
  <c r="AE1147" i="2" s="1"/>
  <c r="U1147" i="2"/>
  <c r="V1147" i="2"/>
  <c r="J1147" i="2" s="1"/>
  <c r="S1147" i="2"/>
  <c r="W1147" i="2"/>
  <c r="U1181" i="2"/>
  <c r="W1181" i="2"/>
  <c r="S1181" i="2"/>
  <c r="V1181" i="2"/>
  <c r="J1181" i="2" s="1"/>
  <c r="X1181" i="2"/>
  <c r="T1181" i="2" s="1"/>
  <c r="AE1181" i="2" s="1"/>
  <c r="AF1367" i="2"/>
  <c r="AH1367" i="2" s="1"/>
  <c r="U1276" i="2"/>
  <c r="S1276" i="2"/>
  <c r="V1276" i="2"/>
  <c r="J1276" i="2" s="1"/>
  <c r="X1276" i="2"/>
  <c r="T1276" i="2" s="1"/>
  <c r="AE1276" i="2" s="1"/>
  <c r="W1276" i="2"/>
  <c r="U1441" i="2"/>
  <c r="V1441" i="2"/>
  <c r="J1441" i="2" s="1"/>
  <c r="X1441" i="2"/>
  <c r="T1441" i="2" s="1"/>
  <c r="AE1441" i="2" s="1"/>
  <c r="S1441" i="2"/>
  <c r="W1441" i="2"/>
  <c r="X615" i="2"/>
  <c r="T615" i="2" s="1"/>
  <c r="AE615" i="2" s="1"/>
  <c r="S615" i="2"/>
  <c r="W615" i="2"/>
  <c r="U615" i="2"/>
  <c r="V615" i="2"/>
  <c r="J615" i="2" s="1"/>
  <c r="AF598" i="2"/>
  <c r="AG598" i="2" s="1"/>
  <c r="P598" i="2" s="1"/>
  <c r="I598" i="2" s="1"/>
  <c r="W603" i="2"/>
  <c r="U603" i="2"/>
  <c r="V603" i="2"/>
  <c r="J603" i="2" s="1"/>
  <c r="X603" i="2"/>
  <c r="T603" i="2" s="1"/>
  <c r="AE603" i="2" s="1"/>
  <c r="S603" i="2"/>
  <c r="W655" i="2"/>
  <c r="S655" i="2"/>
  <c r="V655" i="2"/>
  <c r="J655" i="2" s="1"/>
  <c r="U655" i="2"/>
  <c r="X655" i="2"/>
  <c r="T655" i="2" s="1"/>
  <c r="AE655" i="2" s="1"/>
  <c r="AF565" i="2"/>
  <c r="AG783" i="2"/>
  <c r="P783" i="2" s="1"/>
  <c r="AH783" i="2"/>
  <c r="V761" i="2"/>
  <c r="J761" i="2" s="1"/>
  <c r="U761" i="2"/>
  <c r="S761" i="2"/>
  <c r="W761" i="2"/>
  <c r="X761" i="2"/>
  <c r="T761" i="2" s="1"/>
  <c r="AE761" i="2" s="1"/>
  <c r="S781" i="2"/>
  <c r="W781" i="2"/>
  <c r="X781" i="2"/>
  <c r="T781" i="2" s="1"/>
  <c r="AE781" i="2" s="1"/>
  <c r="V781" i="2"/>
  <c r="J781" i="2" s="1"/>
  <c r="U781" i="2"/>
  <c r="U803" i="2"/>
  <c r="W803" i="2"/>
  <c r="X803" i="2"/>
  <c r="T803" i="2" s="1"/>
  <c r="AE803" i="2" s="1"/>
  <c r="S803" i="2"/>
  <c r="V803" i="2"/>
  <c r="J803" i="2" s="1"/>
  <c r="V935" i="2"/>
  <c r="J935" i="2" s="1"/>
  <c r="W935" i="2"/>
  <c r="X935" i="2"/>
  <c r="T935" i="2" s="1"/>
  <c r="AE935" i="2" s="1"/>
  <c r="S935" i="2"/>
  <c r="U935" i="2"/>
  <c r="X797" i="2"/>
  <c r="T797" i="2" s="1"/>
  <c r="AE797" i="2" s="1"/>
  <c r="S797" i="2"/>
  <c r="U797" i="2"/>
  <c r="W797" i="2"/>
  <c r="V797" i="2"/>
  <c r="J797" i="2" s="1"/>
  <c r="AH1033" i="2"/>
  <c r="X1048" i="2"/>
  <c r="T1048" i="2" s="1"/>
  <c r="AE1048" i="2" s="1"/>
  <c r="S1048" i="2"/>
  <c r="U1048" i="2"/>
  <c r="V1048" i="2"/>
  <c r="J1048" i="2" s="1"/>
  <c r="W1048" i="2"/>
  <c r="AF999" i="2"/>
  <c r="AG999" i="2" s="1"/>
  <c r="P999" i="2" s="1"/>
  <c r="AF1101" i="2"/>
  <c r="AH1101" i="2" s="1"/>
  <c r="W1070" i="2"/>
  <c r="X1070" i="2"/>
  <c r="T1070" i="2" s="1"/>
  <c r="AE1070" i="2" s="1"/>
  <c r="V1070" i="2"/>
  <c r="J1070" i="2" s="1"/>
  <c r="U1070" i="2"/>
  <c r="S1070" i="2"/>
  <c r="AF1177" i="2"/>
  <c r="AG1177" i="2" s="1"/>
  <c r="P1177" i="2" s="1"/>
  <c r="S1121" i="2"/>
  <c r="V1121" i="2"/>
  <c r="J1121" i="2" s="1"/>
  <c r="X1121" i="2"/>
  <c r="T1121" i="2" s="1"/>
  <c r="AE1121" i="2" s="1"/>
  <c r="W1121" i="2"/>
  <c r="U1121" i="2"/>
  <c r="U1019" i="2"/>
  <c r="V1019" i="2"/>
  <c r="J1019" i="2" s="1"/>
  <c r="S1019" i="2"/>
  <c r="W1019" i="2"/>
  <c r="X1019" i="2"/>
  <c r="T1019" i="2" s="1"/>
  <c r="AE1019" i="2" s="1"/>
  <c r="S1326" i="2"/>
  <c r="U1326" i="2"/>
  <c r="V1326" i="2"/>
  <c r="J1326" i="2" s="1"/>
  <c r="W1326" i="2"/>
  <c r="X1326" i="2"/>
  <c r="T1326" i="2" s="1"/>
  <c r="AE1326" i="2" s="1"/>
  <c r="U1212" i="2"/>
  <c r="V1212" i="2"/>
  <c r="J1212" i="2" s="1"/>
  <c r="X1212" i="2"/>
  <c r="T1212" i="2" s="1"/>
  <c r="AE1212" i="2" s="1"/>
  <c r="S1212" i="2"/>
  <c r="W1212" i="2"/>
  <c r="V1336" i="2"/>
  <c r="J1336" i="2" s="1"/>
  <c r="S1336" i="2"/>
  <c r="W1336" i="2"/>
  <c r="X1336" i="2"/>
  <c r="T1336" i="2" s="1"/>
  <c r="AE1336" i="2" s="1"/>
  <c r="U1336" i="2"/>
  <c r="AG1299" i="2"/>
  <c r="P1299" i="2" s="1"/>
  <c r="AH1299" i="2"/>
  <c r="AG1167" i="2"/>
  <c r="P1167" i="2" s="1"/>
  <c r="U1281" i="2"/>
  <c r="S1281" i="2"/>
  <c r="X1281" i="2"/>
  <c r="T1281" i="2" s="1"/>
  <c r="AE1281" i="2" s="1"/>
  <c r="V1281" i="2"/>
  <c r="J1281" i="2" s="1"/>
  <c r="W1281" i="2"/>
  <c r="AF82" i="2"/>
  <c r="AH82" i="2" s="1"/>
  <c r="U63" i="2"/>
  <c r="W63" i="2"/>
  <c r="S63" i="2"/>
  <c r="V63" i="2"/>
  <c r="J63" i="2" s="1"/>
  <c r="X63" i="2"/>
  <c r="T63" i="2" s="1"/>
  <c r="AE63" i="2" s="1"/>
  <c r="S72" i="2"/>
  <c r="V72" i="2"/>
  <c r="J72" i="2" s="1"/>
  <c r="W72" i="2"/>
  <c r="X72" i="2"/>
  <c r="T72" i="2" s="1"/>
  <c r="AE72" i="2" s="1"/>
  <c r="U72" i="2"/>
  <c r="X197" i="2"/>
  <c r="T197" i="2" s="1"/>
  <c r="AE197" i="2" s="1"/>
  <c r="V197" i="2"/>
  <c r="J197" i="2" s="1"/>
  <c r="S197" i="2"/>
  <c r="U197" i="2"/>
  <c r="W197" i="2"/>
  <c r="X239" i="2"/>
  <c r="T239" i="2" s="1"/>
  <c r="AE239" i="2" s="1"/>
  <c r="V239" i="2"/>
  <c r="J239" i="2" s="1"/>
  <c r="U239" i="2"/>
  <c r="W239" i="2"/>
  <c r="S239" i="2"/>
  <c r="S296" i="2"/>
  <c r="U296" i="2"/>
  <c r="V296" i="2"/>
  <c r="J296" i="2" s="1"/>
  <c r="X296" i="2"/>
  <c r="T296" i="2" s="1"/>
  <c r="AE296" i="2" s="1"/>
  <c r="W296" i="2"/>
  <c r="W319" i="2"/>
  <c r="X319" i="2"/>
  <c r="T319" i="2" s="1"/>
  <c r="AE319" i="2" s="1"/>
  <c r="V319" i="2"/>
  <c r="J319" i="2" s="1"/>
  <c r="U319" i="2"/>
  <c r="S319" i="2"/>
  <c r="AF322" i="2"/>
  <c r="AG322" i="2" s="1"/>
  <c r="P322" i="2" s="1"/>
  <c r="I322" i="2" s="1"/>
  <c r="S276" i="2"/>
  <c r="W276" i="2"/>
  <c r="X276" i="2"/>
  <c r="T276" i="2" s="1"/>
  <c r="AE276" i="2" s="1"/>
  <c r="U276" i="2"/>
  <c r="V276" i="2"/>
  <c r="J276" i="2" s="1"/>
  <c r="AF352" i="2"/>
  <c r="AG352" i="2" s="1"/>
  <c r="P352" i="2" s="1"/>
  <c r="I352" i="2" s="1"/>
  <c r="S477" i="2"/>
  <c r="X477" i="2"/>
  <c r="T477" i="2" s="1"/>
  <c r="AE477" i="2" s="1"/>
  <c r="U477" i="2"/>
  <c r="V477" i="2"/>
  <c r="J477" i="2" s="1"/>
  <c r="W477" i="2"/>
  <c r="X474" i="2"/>
  <c r="T474" i="2" s="1"/>
  <c r="AE474" i="2" s="1"/>
  <c r="W474" i="2"/>
  <c r="S474" i="2"/>
  <c r="U474" i="2"/>
  <c r="V474" i="2"/>
  <c r="J474" i="2" s="1"/>
  <c r="S427" i="2"/>
  <c r="U427" i="2"/>
  <c r="V427" i="2"/>
  <c r="J427" i="2" s="1"/>
  <c r="W427" i="2"/>
  <c r="X427" i="2"/>
  <c r="T427" i="2" s="1"/>
  <c r="AE427" i="2" s="1"/>
  <c r="U504" i="2"/>
  <c r="W504" i="2"/>
  <c r="S504" i="2"/>
  <c r="X504" i="2"/>
  <c r="T504" i="2" s="1"/>
  <c r="AE504" i="2" s="1"/>
  <c r="V504" i="2"/>
  <c r="J504" i="2" s="1"/>
  <c r="S618" i="2"/>
  <c r="W618" i="2"/>
  <c r="U618" i="2"/>
  <c r="V618" i="2"/>
  <c r="J618" i="2" s="1"/>
  <c r="X618" i="2"/>
  <c r="T618" i="2" s="1"/>
  <c r="AE618" i="2" s="1"/>
  <c r="X554" i="2"/>
  <c r="T554" i="2" s="1"/>
  <c r="AE554" i="2" s="1"/>
  <c r="S554" i="2"/>
  <c r="U554" i="2"/>
  <c r="W554" i="2"/>
  <c r="V554" i="2"/>
  <c r="J554" i="2" s="1"/>
  <c r="W548" i="2"/>
  <c r="S548" i="2"/>
  <c r="X548" i="2"/>
  <c r="T548" i="2" s="1"/>
  <c r="AE548" i="2" s="1"/>
  <c r="U548" i="2"/>
  <c r="V548" i="2"/>
  <c r="J548" i="2" s="1"/>
  <c r="W638" i="2"/>
  <c r="V638" i="2"/>
  <c r="J638" i="2" s="1"/>
  <c r="S638" i="2"/>
  <c r="U638" i="2"/>
  <c r="X638" i="2"/>
  <c r="T638" i="2" s="1"/>
  <c r="AE638" i="2" s="1"/>
  <c r="AF753" i="2"/>
  <c r="AG753" i="2" s="1"/>
  <c r="P753" i="2" s="1"/>
  <c r="I753" i="2" s="1"/>
  <c r="S622" i="2"/>
  <c r="W622" i="2"/>
  <c r="U622" i="2"/>
  <c r="V622" i="2"/>
  <c r="J622" i="2" s="1"/>
  <c r="X622" i="2"/>
  <c r="T622" i="2" s="1"/>
  <c r="AE622" i="2" s="1"/>
  <c r="S685" i="2"/>
  <c r="X685" i="2"/>
  <c r="T685" i="2" s="1"/>
  <c r="AE685" i="2" s="1"/>
  <c r="U685" i="2"/>
  <c r="V685" i="2"/>
  <c r="J685" i="2" s="1"/>
  <c r="W685" i="2"/>
  <c r="AF744" i="2"/>
  <c r="AG744" i="2" s="1"/>
  <c r="P744" i="2" s="1"/>
  <c r="AF800" i="2"/>
  <c r="AG800" i="2" s="1"/>
  <c r="P800" i="2" s="1"/>
  <c r="AF831" i="2"/>
  <c r="S730" i="2"/>
  <c r="X730" i="2"/>
  <c r="T730" i="2" s="1"/>
  <c r="AE730" i="2" s="1"/>
  <c r="U730" i="2"/>
  <c r="W730" i="2"/>
  <c r="V730" i="2"/>
  <c r="J730" i="2" s="1"/>
  <c r="AF786" i="2"/>
  <c r="AG786" i="2" s="1"/>
  <c r="P786" i="2" s="1"/>
  <c r="AF870" i="2"/>
  <c r="AH870" i="2" s="1"/>
  <c r="U890" i="2"/>
  <c r="X890" i="2"/>
  <c r="T890" i="2" s="1"/>
  <c r="AE890" i="2" s="1"/>
  <c r="V890" i="2"/>
  <c r="J890" i="2" s="1"/>
  <c r="W890" i="2"/>
  <c r="S890" i="2"/>
  <c r="AF922" i="2"/>
  <c r="AG922" i="2" s="1"/>
  <c r="P922" i="2" s="1"/>
  <c r="AG835" i="2"/>
  <c r="P835" i="2" s="1"/>
  <c r="AH835" i="2"/>
  <c r="S924" i="2"/>
  <c r="U924" i="2"/>
  <c r="W924" i="2"/>
  <c r="V924" i="2"/>
  <c r="J924" i="2" s="1"/>
  <c r="X924" i="2"/>
  <c r="T924" i="2" s="1"/>
  <c r="AE924" i="2" s="1"/>
  <c r="U915" i="2"/>
  <c r="X915" i="2"/>
  <c r="T915" i="2" s="1"/>
  <c r="AE915" i="2" s="1"/>
  <c r="V915" i="2"/>
  <c r="J915" i="2" s="1"/>
  <c r="W915" i="2"/>
  <c r="S915" i="2"/>
  <c r="S816" i="2"/>
  <c r="U816" i="2"/>
  <c r="W816" i="2"/>
  <c r="X816" i="2"/>
  <c r="T816" i="2" s="1"/>
  <c r="AE816" i="2" s="1"/>
  <c r="V816" i="2"/>
  <c r="J816" i="2" s="1"/>
  <c r="AF1093" i="2"/>
  <c r="AH1093" i="2" s="1"/>
  <c r="U1094" i="2"/>
  <c r="S1094" i="2"/>
  <c r="W1094" i="2"/>
  <c r="X1094" i="2"/>
  <c r="T1094" i="2" s="1"/>
  <c r="AE1094" i="2" s="1"/>
  <c r="V1094" i="2"/>
  <c r="J1094" i="2" s="1"/>
  <c r="U1029" i="2"/>
  <c r="V1029" i="2"/>
  <c r="J1029" i="2" s="1"/>
  <c r="X1029" i="2"/>
  <c r="T1029" i="2" s="1"/>
  <c r="AE1029" i="2" s="1"/>
  <c r="S1029" i="2"/>
  <c r="W1029" i="2"/>
  <c r="AF1091" i="2"/>
  <c r="X1013" i="2"/>
  <c r="T1013" i="2" s="1"/>
  <c r="AE1013" i="2" s="1"/>
  <c r="W1013" i="2"/>
  <c r="S1013" i="2"/>
  <c r="U1013" i="2"/>
  <c r="V1013" i="2"/>
  <c r="J1013" i="2" s="1"/>
  <c r="V1169" i="2"/>
  <c r="J1169" i="2" s="1"/>
  <c r="X1169" i="2"/>
  <c r="T1169" i="2" s="1"/>
  <c r="AE1169" i="2" s="1"/>
  <c r="U1169" i="2"/>
  <c r="W1169" i="2"/>
  <c r="S1169" i="2"/>
  <c r="X1262" i="2"/>
  <c r="T1262" i="2" s="1"/>
  <c r="AE1262" i="2" s="1"/>
  <c r="S1262" i="2"/>
  <c r="U1262" i="2"/>
  <c r="V1262" i="2"/>
  <c r="J1262" i="2" s="1"/>
  <c r="W1262" i="2"/>
  <c r="X1168" i="2"/>
  <c r="T1168" i="2" s="1"/>
  <c r="AE1168" i="2" s="1"/>
  <c r="U1168" i="2"/>
  <c r="V1168" i="2"/>
  <c r="J1168" i="2" s="1"/>
  <c r="W1168" i="2"/>
  <c r="S1168" i="2"/>
  <c r="AG1285" i="2"/>
  <c r="P1285" i="2" s="1"/>
  <c r="I1285" i="2" s="1"/>
  <c r="W1419" i="2"/>
  <c r="S1419" i="2"/>
  <c r="V1419" i="2"/>
  <c r="J1419" i="2" s="1"/>
  <c r="X1419" i="2"/>
  <c r="T1419" i="2" s="1"/>
  <c r="AE1419" i="2" s="1"/>
  <c r="U1419" i="2"/>
  <c r="U473" i="2"/>
  <c r="W473" i="2"/>
  <c r="V473" i="2"/>
  <c r="J473" i="2" s="1"/>
  <c r="X473" i="2"/>
  <c r="T473" i="2" s="1"/>
  <c r="AE473" i="2" s="1"/>
  <c r="S473" i="2"/>
  <c r="S649" i="2"/>
  <c r="X649" i="2"/>
  <c r="T649" i="2" s="1"/>
  <c r="AE649" i="2" s="1"/>
  <c r="U649" i="2"/>
  <c r="W649" i="2"/>
  <c r="V649" i="2"/>
  <c r="J649" i="2" s="1"/>
  <c r="U699" i="2"/>
  <c r="W699" i="2"/>
  <c r="V699" i="2"/>
  <c r="J699" i="2" s="1"/>
  <c r="S699" i="2"/>
  <c r="X699" i="2"/>
  <c r="T699" i="2" s="1"/>
  <c r="AE699" i="2" s="1"/>
  <c r="X782" i="2"/>
  <c r="T782" i="2" s="1"/>
  <c r="AE782" i="2" s="1"/>
  <c r="U782" i="2"/>
  <c r="S782" i="2"/>
  <c r="V782" i="2"/>
  <c r="J782" i="2" s="1"/>
  <c r="W782" i="2"/>
  <c r="U681" i="2"/>
  <c r="V681" i="2"/>
  <c r="J681" i="2" s="1"/>
  <c r="W681" i="2"/>
  <c r="X681" i="2"/>
  <c r="T681" i="2" s="1"/>
  <c r="AE681" i="2" s="1"/>
  <c r="S681" i="2"/>
  <c r="W808" i="2"/>
  <c r="U808" i="2"/>
  <c r="S808" i="2"/>
  <c r="V808" i="2"/>
  <c r="J808" i="2" s="1"/>
  <c r="X808" i="2"/>
  <c r="T808" i="2" s="1"/>
  <c r="AE808" i="2" s="1"/>
  <c r="S882" i="2"/>
  <c r="U882" i="2"/>
  <c r="W882" i="2"/>
  <c r="X882" i="2"/>
  <c r="T882" i="2" s="1"/>
  <c r="AE882" i="2" s="1"/>
  <c r="V882" i="2"/>
  <c r="J882" i="2" s="1"/>
  <c r="W810" i="2"/>
  <c r="V810" i="2"/>
  <c r="J810" i="2" s="1"/>
  <c r="S810" i="2"/>
  <c r="X810" i="2"/>
  <c r="T810" i="2" s="1"/>
  <c r="AE810" i="2" s="1"/>
  <c r="U810" i="2"/>
  <c r="AG1071" i="2"/>
  <c r="P1071" i="2" s="1"/>
  <c r="AH1071" i="2"/>
  <c r="AF968" i="2"/>
  <c r="AG968" i="2" s="1"/>
  <c r="P968" i="2" s="1"/>
  <c r="U1049" i="2"/>
  <c r="S1049" i="2"/>
  <c r="V1049" i="2"/>
  <c r="J1049" i="2" s="1"/>
  <c r="W1049" i="2"/>
  <c r="X1049" i="2"/>
  <c r="T1049" i="2" s="1"/>
  <c r="AE1049" i="2" s="1"/>
  <c r="U1197" i="2"/>
  <c r="V1197" i="2"/>
  <c r="J1197" i="2" s="1"/>
  <c r="X1197" i="2"/>
  <c r="T1197" i="2" s="1"/>
  <c r="AE1197" i="2" s="1"/>
  <c r="W1197" i="2"/>
  <c r="S1197" i="2"/>
  <c r="AF982" i="2"/>
  <c r="AH982" i="2" s="1"/>
  <c r="V1346" i="2"/>
  <c r="J1346" i="2" s="1"/>
  <c r="S1346" i="2"/>
  <c r="U1346" i="2"/>
  <c r="W1346" i="2"/>
  <c r="X1346" i="2"/>
  <c r="T1346" i="2" s="1"/>
  <c r="AE1346" i="2" s="1"/>
  <c r="U1247" i="2"/>
  <c r="X1247" i="2"/>
  <c r="T1247" i="2" s="1"/>
  <c r="AE1247" i="2" s="1"/>
  <c r="V1247" i="2"/>
  <c r="J1247" i="2" s="1"/>
  <c r="W1247" i="2"/>
  <c r="S1247" i="2"/>
  <c r="S1296" i="2"/>
  <c r="W1296" i="2"/>
  <c r="X1296" i="2"/>
  <c r="T1296" i="2" s="1"/>
  <c r="AE1296" i="2" s="1"/>
  <c r="U1296" i="2"/>
  <c r="V1296" i="2"/>
  <c r="J1296" i="2" s="1"/>
  <c r="S632" i="2"/>
  <c r="V632" i="2"/>
  <c r="J632" i="2" s="1"/>
  <c r="X632" i="2"/>
  <c r="T632" i="2" s="1"/>
  <c r="AE632" i="2" s="1"/>
  <c r="U632" i="2"/>
  <c r="W632" i="2"/>
  <c r="X772" i="2"/>
  <c r="T772" i="2" s="1"/>
  <c r="AE772" i="2" s="1"/>
  <c r="S772" i="2"/>
  <c r="U772" i="2"/>
  <c r="V772" i="2"/>
  <c r="J772" i="2" s="1"/>
  <c r="W772" i="2"/>
  <c r="AF771" i="2"/>
  <c r="AH771" i="2" s="1"/>
  <c r="S858" i="2"/>
  <c r="U858" i="2"/>
  <c r="V858" i="2"/>
  <c r="J858" i="2" s="1"/>
  <c r="W858" i="2"/>
  <c r="X858" i="2"/>
  <c r="T858" i="2" s="1"/>
  <c r="AE858" i="2" s="1"/>
  <c r="W888" i="2"/>
  <c r="X888" i="2"/>
  <c r="T888" i="2" s="1"/>
  <c r="AE888" i="2" s="1"/>
  <c r="S888" i="2"/>
  <c r="V888" i="2"/>
  <c r="J888" i="2" s="1"/>
  <c r="U888" i="2"/>
  <c r="S1021" i="2"/>
  <c r="V1021" i="2"/>
  <c r="J1021" i="2" s="1"/>
  <c r="W1021" i="2"/>
  <c r="X1021" i="2"/>
  <c r="T1021" i="2" s="1"/>
  <c r="AE1021" i="2" s="1"/>
  <c r="U1021" i="2"/>
  <c r="V1134" i="2"/>
  <c r="J1134" i="2" s="1"/>
  <c r="X1134" i="2"/>
  <c r="T1134" i="2" s="1"/>
  <c r="AE1134" i="2" s="1"/>
  <c r="S1134" i="2"/>
  <c r="U1134" i="2"/>
  <c r="W1134" i="2"/>
  <c r="AG1133" i="2"/>
  <c r="P1133" i="2" s="1"/>
  <c r="U1286" i="2"/>
  <c r="S1286" i="2"/>
  <c r="W1286" i="2"/>
  <c r="X1286" i="2"/>
  <c r="T1286" i="2" s="1"/>
  <c r="AE1286" i="2" s="1"/>
  <c r="V1286" i="2"/>
  <c r="J1286" i="2" s="1"/>
  <c r="AF1175" i="2"/>
  <c r="W1078" i="2"/>
  <c r="X1078" i="2"/>
  <c r="T1078" i="2" s="1"/>
  <c r="AE1078" i="2" s="1"/>
  <c r="U1078" i="2"/>
  <c r="V1078" i="2"/>
  <c r="J1078" i="2" s="1"/>
  <c r="S1078" i="2"/>
  <c r="W1161" i="2"/>
  <c r="X1161" i="2"/>
  <c r="T1161" i="2" s="1"/>
  <c r="AE1161" i="2" s="1"/>
  <c r="U1161" i="2"/>
  <c r="V1161" i="2"/>
  <c r="J1161" i="2" s="1"/>
  <c r="S1161" i="2"/>
  <c r="S1340" i="2"/>
  <c r="U1340" i="2"/>
  <c r="W1340" i="2"/>
  <c r="X1340" i="2"/>
  <c r="T1340" i="2" s="1"/>
  <c r="AE1340" i="2" s="1"/>
  <c r="V1340" i="2"/>
  <c r="J1340" i="2" s="1"/>
  <c r="X1184" i="2"/>
  <c r="T1184" i="2" s="1"/>
  <c r="AE1184" i="2" s="1"/>
  <c r="U1184" i="2"/>
  <c r="V1184" i="2"/>
  <c r="J1184" i="2" s="1"/>
  <c r="W1184" i="2"/>
  <c r="S1184" i="2"/>
  <c r="S1138" i="2"/>
  <c r="U1138" i="2"/>
  <c r="V1138" i="2"/>
  <c r="J1138" i="2" s="1"/>
  <c r="W1138" i="2"/>
  <c r="X1138" i="2"/>
  <c r="T1138" i="2" s="1"/>
  <c r="AE1138" i="2" s="1"/>
  <c r="S1443" i="2"/>
  <c r="V1443" i="2"/>
  <c r="J1443" i="2" s="1"/>
  <c r="W1443" i="2"/>
  <c r="U1443" i="2"/>
  <c r="X1443" i="2"/>
  <c r="T1443" i="2" s="1"/>
  <c r="AE1443" i="2" s="1"/>
  <c r="U1282" i="2"/>
  <c r="V1282" i="2"/>
  <c r="J1282" i="2" s="1"/>
  <c r="X1282" i="2"/>
  <c r="T1282" i="2" s="1"/>
  <c r="AE1282" i="2" s="1"/>
  <c r="S1282" i="2"/>
  <c r="W1282" i="2"/>
  <c r="AG1491" i="2"/>
  <c r="P1491" i="2" s="1"/>
  <c r="AH1491" i="2"/>
  <c r="S660" i="2"/>
  <c r="U660" i="2"/>
  <c r="W660" i="2"/>
  <c r="X660" i="2"/>
  <c r="T660" i="2" s="1"/>
  <c r="AE660" i="2" s="1"/>
  <c r="V660" i="2"/>
  <c r="J660" i="2" s="1"/>
  <c r="W749" i="2"/>
  <c r="S749" i="2"/>
  <c r="V749" i="2"/>
  <c r="J749" i="2" s="1"/>
  <c r="X749" i="2"/>
  <c r="T749" i="2" s="1"/>
  <c r="AE749" i="2" s="1"/>
  <c r="U749" i="2"/>
  <c r="U734" i="2"/>
  <c r="W734" i="2"/>
  <c r="S734" i="2"/>
  <c r="X734" i="2"/>
  <c r="T734" i="2" s="1"/>
  <c r="AE734" i="2" s="1"/>
  <c r="V734" i="2"/>
  <c r="J734" i="2" s="1"/>
  <c r="W822" i="2"/>
  <c r="X822" i="2"/>
  <c r="T822" i="2" s="1"/>
  <c r="AE822" i="2" s="1"/>
  <c r="V822" i="2"/>
  <c r="J822" i="2" s="1"/>
  <c r="U822" i="2"/>
  <c r="S822" i="2"/>
  <c r="W883" i="2"/>
  <c r="X883" i="2"/>
  <c r="T883" i="2" s="1"/>
  <c r="AE883" i="2" s="1"/>
  <c r="V883" i="2"/>
  <c r="J883" i="2" s="1"/>
  <c r="S883" i="2"/>
  <c r="U883" i="2"/>
  <c r="U801" i="2"/>
  <c r="W801" i="2"/>
  <c r="X801" i="2"/>
  <c r="T801" i="2" s="1"/>
  <c r="AE801" i="2" s="1"/>
  <c r="V801" i="2"/>
  <c r="J801" i="2" s="1"/>
  <c r="S801" i="2"/>
  <c r="S872" i="2"/>
  <c r="U872" i="2"/>
  <c r="W872" i="2"/>
  <c r="V872" i="2"/>
  <c r="J872" i="2" s="1"/>
  <c r="X872" i="2"/>
  <c r="T872" i="2" s="1"/>
  <c r="AE872" i="2" s="1"/>
  <c r="U920" i="2"/>
  <c r="X920" i="2"/>
  <c r="T920" i="2" s="1"/>
  <c r="AE920" i="2" s="1"/>
  <c r="V920" i="2"/>
  <c r="J920" i="2" s="1"/>
  <c r="W920" i="2"/>
  <c r="S920" i="2"/>
  <c r="U913" i="2"/>
  <c r="V913" i="2"/>
  <c r="J913" i="2" s="1"/>
  <c r="S913" i="2"/>
  <c r="W913" i="2"/>
  <c r="X913" i="2"/>
  <c r="T913" i="2" s="1"/>
  <c r="AE913" i="2" s="1"/>
  <c r="AF1109" i="2"/>
  <c r="AH1109" i="2" s="1"/>
  <c r="W1005" i="2"/>
  <c r="U1005" i="2"/>
  <c r="X1005" i="2"/>
  <c r="T1005" i="2" s="1"/>
  <c r="AE1005" i="2" s="1"/>
  <c r="S1005" i="2"/>
  <c r="V1005" i="2"/>
  <c r="J1005" i="2" s="1"/>
  <c r="S1112" i="2"/>
  <c r="U1112" i="2"/>
  <c r="V1112" i="2"/>
  <c r="J1112" i="2" s="1"/>
  <c r="X1112" i="2"/>
  <c r="T1112" i="2" s="1"/>
  <c r="AE1112" i="2" s="1"/>
  <c r="W1112" i="2"/>
  <c r="AF1324" i="2"/>
  <c r="AH1324" i="2" s="1"/>
  <c r="AF1266" i="2"/>
  <c r="V1364" i="2"/>
  <c r="J1364" i="2" s="1"/>
  <c r="W1364" i="2"/>
  <c r="X1364" i="2"/>
  <c r="T1364" i="2" s="1"/>
  <c r="AE1364" i="2" s="1"/>
  <c r="S1364" i="2"/>
  <c r="U1364" i="2"/>
  <c r="X1489" i="2"/>
  <c r="T1489" i="2" s="1"/>
  <c r="AE1489" i="2" s="1"/>
  <c r="S1489" i="2"/>
  <c r="U1489" i="2"/>
  <c r="V1489" i="2"/>
  <c r="J1489" i="2" s="1"/>
  <c r="W1489" i="2"/>
  <c r="U461" i="2"/>
  <c r="S461" i="2"/>
  <c r="V461" i="2"/>
  <c r="J461" i="2" s="1"/>
  <c r="W461" i="2"/>
  <c r="X461" i="2"/>
  <c r="T461" i="2" s="1"/>
  <c r="AE461" i="2" s="1"/>
  <c r="U701" i="2"/>
  <c r="V701" i="2"/>
  <c r="J701" i="2" s="1"/>
  <c r="X701" i="2"/>
  <c r="T701" i="2" s="1"/>
  <c r="AE701" i="2" s="1"/>
  <c r="S701" i="2"/>
  <c r="W701" i="2"/>
  <c r="S793" i="2"/>
  <c r="U793" i="2"/>
  <c r="V793" i="2"/>
  <c r="J793" i="2" s="1"/>
  <c r="W793" i="2"/>
  <c r="X793" i="2"/>
  <c r="T793" i="2" s="1"/>
  <c r="AE793" i="2" s="1"/>
  <c r="X667" i="2"/>
  <c r="T667" i="2" s="1"/>
  <c r="AE667" i="2" s="1"/>
  <c r="V667" i="2"/>
  <c r="J667" i="2" s="1"/>
  <c r="W667" i="2"/>
  <c r="U667" i="2"/>
  <c r="S667" i="2"/>
  <c r="X886" i="2"/>
  <c r="T886" i="2" s="1"/>
  <c r="AE886" i="2" s="1"/>
  <c r="S886" i="2"/>
  <c r="V886" i="2"/>
  <c r="J886" i="2" s="1"/>
  <c r="U886" i="2"/>
  <c r="W886" i="2"/>
  <c r="S723" i="2"/>
  <c r="W723" i="2"/>
  <c r="V723" i="2"/>
  <c r="J723" i="2" s="1"/>
  <c r="X723" i="2"/>
  <c r="T723" i="2" s="1"/>
  <c r="AE723" i="2" s="1"/>
  <c r="U723" i="2"/>
  <c r="W832" i="2"/>
  <c r="X832" i="2"/>
  <c r="T832" i="2" s="1"/>
  <c r="AE832" i="2" s="1"/>
  <c r="S832" i="2"/>
  <c r="V832" i="2"/>
  <c r="J832" i="2" s="1"/>
  <c r="U832" i="2"/>
  <c r="S884" i="2"/>
  <c r="W884" i="2"/>
  <c r="X884" i="2"/>
  <c r="T884" i="2" s="1"/>
  <c r="AE884" i="2" s="1"/>
  <c r="U884" i="2"/>
  <c r="V884" i="2"/>
  <c r="J884" i="2" s="1"/>
  <c r="S954" i="2"/>
  <c r="X954" i="2"/>
  <c r="T954" i="2" s="1"/>
  <c r="AE954" i="2" s="1"/>
  <c r="U954" i="2"/>
  <c r="V954" i="2"/>
  <c r="J954" i="2" s="1"/>
  <c r="W954" i="2"/>
  <c r="S994" i="2"/>
  <c r="U994" i="2"/>
  <c r="W994" i="2"/>
  <c r="X994" i="2"/>
  <c r="T994" i="2" s="1"/>
  <c r="AE994" i="2" s="1"/>
  <c r="V994" i="2"/>
  <c r="J994" i="2" s="1"/>
  <c r="U1024" i="2"/>
  <c r="V1024" i="2"/>
  <c r="J1024" i="2" s="1"/>
  <c r="S1024" i="2"/>
  <c r="X1024" i="2"/>
  <c r="T1024" i="2" s="1"/>
  <c r="AE1024" i="2" s="1"/>
  <c r="W1024" i="2"/>
  <c r="S1106" i="2"/>
  <c r="V1106" i="2"/>
  <c r="J1106" i="2" s="1"/>
  <c r="X1106" i="2"/>
  <c r="T1106" i="2" s="1"/>
  <c r="AE1106" i="2" s="1"/>
  <c r="U1106" i="2"/>
  <c r="W1106" i="2"/>
  <c r="U1039" i="2"/>
  <c r="S1039" i="2"/>
  <c r="V1039" i="2"/>
  <c r="J1039" i="2" s="1"/>
  <c r="X1039" i="2"/>
  <c r="T1039" i="2" s="1"/>
  <c r="AE1039" i="2" s="1"/>
  <c r="W1039" i="2"/>
  <c r="V1240" i="2"/>
  <c r="J1240" i="2" s="1"/>
  <c r="W1240" i="2"/>
  <c r="U1240" i="2"/>
  <c r="X1240" i="2"/>
  <c r="T1240" i="2" s="1"/>
  <c r="AE1240" i="2" s="1"/>
  <c r="S1240" i="2"/>
  <c r="S1438" i="2"/>
  <c r="U1438" i="2"/>
  <c r="V1438" i="2"/>
  <c r="J1438" i="2" s="1"/>
  <c r="W1438" i="2"/>
  <c r="X1438" i="2"/>
  <c r="T1438" i="2" s="1"/>
  <c r="AE1438" i="2" s="1"/>
  <c r="W1434" i="2"/>
  <c r="S1434" i="2"/>
  <c r="U1434" i="2"/>
  <c r="V1434" i="2"/>
  <c r="J1434" i="2" s="1"/>
  <c r="X1434" i="2"/>
  <c r="T1434" i="2" s="1"/>
  <c r="AE1434" i="2" s="1"/>
  <c r="U1297" i="2"/>
  <c r="V1297" i="2"/>
  <c r="J1297" i="2" s="1"/>
  <c r="X1297" i="2"/>
  <c r="T1297" i="2" s="1"/>
  <c r="AE1297" i="2" s="1"/>
  <c r="S1297" i="2"/>
  <c r="W1297" i="2"/>
  <c r="AF1328" i="2"/>
  <c r="AF1253" i="2"/>
  <c r="AG1253" i="2" s="1"/>
  <c r="P1253" i="2" s="1"/>
  <c r="S1196" i="2"/>
  <c r="U1196" i="2"/>
  <c r="V1196" i="2"/>
  <c r="J1196" i="2" s="1"/>
  <c r="W1196" i="2"/>
  <c r="X1196" i="2"/>
  <c r="T1196" i="2" s="1"/>
  <c r="AE1196" i="2" s="1"/>
  <c r="AF1465" i="2"/>
  <c r="V1431" i="2"/>
  <c r="J1431" i="2" s="1"/>
  <c r="W1431" i="2"/>
  <c r="X1431" i="2"/>
  <c r="T1431" i="2" s="1"/>
  <c r="AE1431" i="2" s="1"/>
  <c r="S1431" i="2"/>
  <c r="U1431" i="2"/>
  <c r="S1499" i="2"/>
  <c r="U1499" i="2"/>
  <c r="W1499" i="2"/>
  <c r="X1499" i="2"/>
  <c r="T1499" i="2" s="1"/>
  <c r="AE1499" i="2" s="1"/>
  <c r="V1499" i="2"/>
  <c r="J1499" i="2" s="1"/>
  <c r="V1388" i="2"/>
  <c r="J1388" i="2" s="1"/>
  <c r="W1388" i="2"/>
  <c r="S1388" i="2"/>
  <c r="U1388" i="2"/>
  <c r="X1388" i="2"/>
  <c r="T1388" i="2" s="1"/>
  <c r="AE1388" i="2" s="1"/>
  <c r="V1344" i="2"/>
  <c r="J1344" i="2" s="1"/>
  <c r="W1344" i="2"/>
  <c r="X1344" i="2"/>
  <c r="T1344" i="2" s="1"/>
  <c r="AE1344" i="2" s="1"/>
  <c r="U1344" i="2"/>
  <c r="S1344" i="2"/>
  <c r="AF1396" i="2"/>
  <c r="AH1396" i="2" s="1"/>
  <c r="AF1487" i="2"/>
  <c r="AG1487" i="2" s="1"/>
  <c r="P1487" i="2" s="1"/>
  <c r="U1312" i="2"/>
  <c r="V1312" i="2"/>
  <c r="J1312" i="2" s="1"/>
  <c r="X1312" i="2"/>
  <c r="T1312" i="2" s="1"/>
  <c r="AE1312" i="2" s="1"/>
  <c r="W1312" i="2"/>
  <c r="S1312" i="2"/>
  <c r="S1345" i="2"/>
  <c r="U1345" i="2"/>
  <c r="V1345" i="2"/>
  <c r="J1345" i="2" s="1"/>
  <c r="W1345" i="2"/>
  <c r="X1345" i="2"/>
  <c r="T1345" i="2" s="1"/>
  <c r="AE1345" i="2" s="1"/>
  <c r="S1351" i="2"/>
  <c r="V1351" i="2"/>
  <c r="J1351" i="2" s="1"/>
  <c r="X1351" i="2"/>
  <c r="T1351" i="2" s="1"/>
  <c r="AE1351" i="2" s="1"/>
  <c r="W1351" i="2"/>
  <c r="U1351" i="2"/>
  <c r="AF1498" i="2"/>
  <c r="V1366" i="2"/>
  <c r="J1366" i="2" s="1"/>
  <c r="W1366" i="2"/>
  <c r="S1366" i="2"/>
  <c r="U1366" i="2"/>
  <c r="X1366" i="2"/>
  <c r="T1366" i="2" s="1"/>
  <c r="AE1366" i="2" s="1"/>
  <c r="S1410" i="2"/>
  <c r="U1410" i="2"/>
  <c r="V1410" i="2"/>
  <c r="J1410" i="2" s="1"/>
  <c r="W1410" i="2"/>
  <c r="X1410" i="2"/>
  <c r="T1410" i="2" s="1"/>
  <c r="AE1410" i="2" s="1"/>
  <c r="W1432" i="2"/>
  <c r="U1432" i="2"/>
  <c r="V1432" i="2"/>
  <c r="J1432" i="2" s="1"/>
  <c r="X1432" i="2"/>
  <c r="T1432" i="2" s="1"/>
  <c r="AE1432" i="2" s="1"/>
  <c r="S1432" i="2"/>
  <c r="X1497" i="2"/>
  <c r="T1497" i="2" s="1"/>
  <c r="AE1497" i="2" s="1"/>
  <c r="S1497" i="2"/>
  <c r="U1497" i="2"/>
  <c r="V1497" i="2"/>
  <c r="J1497" i="2" s="1"/>
  <c r="W1497" i="2"/>
  <c r="S1474" i="2"/>
  <c r="W1474" i="2"/>
  <c r="X1474" i="2"/>
  <c r="T1474" i="2" s="1"/>
  <c r="AE1474" i="2" s="1"/>
  <c r="V1474" i="2"/>
  <c r="J1474" i="2" s="1"/>
  <c r="U1474" i="2"/>
  <c r="S1076" i="2"/>
  <c r="V1076" i="2"/>
  <c r="J1076" i="2" s="1"/>
  <c r="W1076" i="2"/>
  <c r="U1076" i="2"/>
  <c r="X1076" i="2"/>
  <c r="T1076" i="2" s="1"/>
  <c r="AE1076" i="2" s="1"/>
  <c r="AF1111" i="2"/>
  <c r="AH1111" i="2" s="1"/>
  <c r="U928" i="2"/>
  <c r="V928" i="2"/>
  <c r="J928" i="2" s="1"/>
  <c r="S928" i="2"/>
  <c r="X928" i="2"/>
  <c r="T928" i="2" s="1"/>
  <c r="AE928" i="2" s="1"/>
  <c r="W928" i="2"/>
  <c r="AH1200" i="2"/>
  <c r="AG1200" i="2"/>
  <c r="P1200" i="2" s="1"/>
  <c r="S1341" i="2"/>
  <c r="W1341" i="2"/>
  <c r="X1341" i="2"/>
  <c r="T1341" i="2" s="1"/>
  <c r="AE1341" i="2" s="1"/>
  <c r="U1341" i="2"/>
  <c r="V1341" i="2"/>
  <c r="J1341" i="2" s="1"/>
  <c r="AF1322" i="2"/>
  <c r="X1173" i="2"/>
  <c r="T1173" i="2" s="1"/>
  <c r="AE1173" i="2" s="1"/>
  <c r="W1173" i="2"/>
  <c r="S1173" i="2"/>
  <c r="U1173" i="2"/>
  <c r="V1173" i="2"/>
  <c r="J1173" i="2" s="1"/>
  <c r="AF1252" i="2"/>
  <c r="AG1252" i="2" s="1"/>
  <c r="P1252" i="2" s="1"/>
  <c r="AF1315" i="2"/>
  <c r="X1402" i="2"/>
  <c r="T1402" i="2" s="1"/>
  <c r="AE1402" i="2" s="1"/>
  <c r="V1402" i="2"/>
  <c r="J1402" i="2" s="1"/>
  <c r="W1402" i="2"/>
  <c r="S1402" i="2"/>
  <c r="U1402" i="2"/>
  <c r="AF1327" i="2"/>
  <c r="AG1327" i="2" s="1"/>
  <c r="P1327" i="2" s="1"/>
  <c r="AF1369" i="2"/>
  <c r="AG1369" i="2" s="1"/>
  <c r="P1369" i="2" s="1"/>
  <c r="I1369" i="2" s="1"/>
  <c r="V1225" i="2"/>
  <c r="J1225" i="2" s="1"/>
  <c r="W1225" i="2"/>
  <c r="U1225" i="2"/>
  <c r="X1225" i="2"/>
  <c r="T1225" i="2" s="1"/>
  <c r="AE1225" i="2" s="1"/>
  <c r="S1225" i="2"/>
  <c r="AF1455" i="2"/>
  <c r="AG1455" i="2" s="1"/>
  <c r="P1455" i="2" s="1"/>
  <c r="I1455" i="2" s="1"/>
  <c r="S1381" i="2"/>
  <c r="U1381" i="2"/>
  <c r="V1381" i="2"/>
  <c r="J1381" i="2" s="1"/>
  <c r="W1381" i="2"/>
  <c r="X1381" i="2"/>
  <c r="T1381" i="2" s="1"/>
  <c r="AE1381" i="2" s="1"/>
  <c r="U1470" i="2"/>
  <c r="X1470" i="2"/>
  <c r="T1470" i="2" s="1"/>
  <c r="AE1470" i="2" s="1"/>
  <c r="V1470" i="2"/>
  <c r="J1470" i="2" s="1"/>
  <c r="S1470" i="2"/>
  <c r="W1470" i="2"/>
  <c r="U1178" i="2"/>
  <c r="V1178" i="2"/>
  <c r="J1178" i="2" s="1"/>
  <c r="W1178" i="2"/>
  <c r="X1178" i="2"/>
  <c r="T1178" i="2" s="1"/>
  <c r="AE1178" i="2" s="1"/>
  <c r="S1178" i="2"/>
  <c r="V1418" i="2"/>
  <c r="J1418" i="2" s="1"/>
  <c r="U1418" i="2"/>
  <c r="W1418" i="2"/>
  <c r="X1418" i="2"/>
  <c r="T1418" i="2" s="1"/>
  <c r="AE1418" i="2" s="1"/>
  <c r="S1418" i="2"/>
  <c r="S1403" i="2"/>
  <c r="X1403" i="2"/>
  <c r="T1403" i="2" s="1"/>
  <c r="AE1403" i="2" s="1"/>
  <c r="U1403" i="2"/>
  <c r="V1403" i="2"/>
  <c r="J1403" i="2" s="1"/>
  <c r="W1403" i="2"/>
  <c r="S1350" i="2"/>
  <c r="V1350" i="2"/>
  <c r="J1350" i="2" s="1"/>
  <c r="X1350" i="2"/>
  <c r="T1350" i="2" s="1"/>
  <c r="AE1350" i="2" s="1"/>
  <c r="U1350" i="2"/>
  <c r="W1350" i="2"/>
  <c r="V1417" i="2"/>
  <c r="J1417" i="2" s="1"/>
  <c r="W1417" i="2"/>
  <c r="X1417" i="2"/>
  <c r="T1417" i="2" s="1"/>
  <c r="AE1417" i="2" s="1"/>
  <c r="S1417" i="2"/>
  <c r="U1417" i="2"/>
  <c r="X1387" i="2"/>
  <c r="T1387" i="2" s="1"/>
  <c r="AE1387" i="2" s="1"/>
  <c r="V1387" i="2"/>
  <c r="J1387" i="2" s="1"/>
  <c r="W1387" i="2"/>
  <c r="U1387" i="2"/>
  <c r="S1387" i="2"/>
  <c r="AF1462" i="2"/>
  <c r="S1401" i="2"/>
  <c r="W1401" i="2"/>
  <c r="X1401" i="2"/>
  <c r="T1401" i="2" s="1"/>
  <c r="AE1401" i="2" s="1"/>
  <c r="U1401" i="2"/>
  <c r="V1401" i="2"/>
  <c r="J1401" i="2" s="1"/>
  <c r="U1422" i="2"/>
  <c r="S1422" i="2"/>
  <c r="X1422" i="2"/>
  <c r="T1422" i="2" s="1"/>
  <c r="AE1422" i="2" s="1"/>
  <c r="W1422" i="2"/>
  <c r="V1422" i="2"/>
  <c r="J1422" i="2" s="1"/>
  <c r="AF1488" i="2"/>
  <c r="AG1488" i="2" s="1"/>
  <c r="P1488" i="2" s="1"/>
  <c r="I1488" i="2" s="1"/>
  <c r="S1241" i="2"/>
  <c r="V1241" i="2"/>
  <c r="J1241" i="2" s="1"/>
  <c r="W1241" i="2"/>
  <c r="U1241" i="2"/>
  <c r="X1241" i="2"/>
  <c r="T1241" i="2" s="1"/>
  <c r="AE1241" i="2" s="1"/>
  <c r="S1371" i="2"/>
  <c r="X1371" i="2"/>
  <c r="T1371" i="2" s="1"/>
  <c r="AE1371" i="2" s="1"/>
  <c r="U1371" i="2"/>
  <c r="V1371" i="2"/>
  <c r="J1371" i="2" s="1"/>
  <c r="W1371" i="2"/>
  <c r="U1301" i="2"/>
  <c r="V1301" i="2"/>
  <c r="J1301" i="2" s="1"/>
  <c r="X1301" i="2"/>
  <c r="T1301" i="2" s="1"/>
  <c r="AE1301" i="2" s="1"/>
  <c r="S1301" i="2"/>
  <c r="W1301" i="2"/>
  <c r="V1284" i="2"/>
  <c r="J1284" i="2" s="1"/>
  <c r="W1284" i="2"/>
  <c r="X1284" i="2"/>
  <c r="T1284" i="2" s="1"/>
  <c r="AE1284" i="2" s="1"/>
  <c r="S1284" i="2"/>
  <c r="U1284" i="2"/>
  <c r="AF1235" i="2"/>
  <c r="AH1235" i="2" s="1"/>
  <c r="S1365" i="2"/>
  <c r="V1365" i="2"/>
  <c r="J1365" i="2" s="1"/>
  <c r="W1365" i="2"/>
  <c r="U1365" i="2"/>
  <c r="X1365" i="2"/>
  <c r="T1365" i="2" s="1"/>
  <c r="AE1365" i="2" s="1"/>
  <c r="U1337" i="2"/>
  <c r="V1337" i="2"/>
  <c r="J1337" i="2" s="1"/>
  <c r="X1337" i="2"/>
  <c r="T1337" i="2" s="1"/>
  <c r="AE1337" i="2" s="1"/>
  <c r="S1337" i="2"/>
  <c r="W1337" i="2"/>
  <c r="U1421" i="2"/>
  <c r="X1421" i="2"/>
  <c r="T1421" i="2" s="1"/>
  <c r="AE1421" i="2" s="1"/>
  <c r="W1421" i="2"/>
  <c r="S1421" i="2"/>
  <c r="V1421" i="2"/>
  <c r="J1421" i="2" s="1"/>
  <c r="U1490" i="2"/>
  <c r="X1490" i="2"/>
  <c r="T1490" i="2" s="1"/>
  <c r="AE1490" i="2" s="1"/>
  <c r="V1490" i="2"/>
  <c r="J1490" i="2" s="1"/>
  <c r="W1490" i="2"/>
  <c r="S1490" i="2"/>
  <c r="U1357" i="2"/>
  <c r="V1357" i="2"/>
  <c r="J1357" i="2" s="1"/>
  <c r="X1357" i="2"/>
  <c r="T1357" i="2" s="1"/>
  <c r="AE1357" i="2" s="1"/>
  <c r="W1357" i="2"/>
  <c r="S1357" i="2"/>
  <c r="S1501" i="2"/>
  <c r="U1501" i="2"/>
  <c r="W1501" i="2"/>
  <c r="X1501" i="2"/>
  <c r="T1501" i="2" s="1"/>
  <c r="AE1501" i="2" s="1"/>
  <c r="V1501" i="2"/>
  <c r="J1501" i="2" s="1"/>
  <c r="AF1229" i="2"/>
  <c r="AH1229" i="2" s="1"/>
  <c r="U1452" i="2"/>
  <c r="V1452" i="2"/>
  <c r="J1452" i="2" s="1"/>
  <c r="W1452" i="2"/>
  <c r="X1452" i="2"/>
  <c r="T1452" i="2" s="1"/>
  <c r="AE1452" i="2" s="1"/>
  <c r="S1452" i="2"/>
  <c r="S1405" i="2"/>
  <c r="U1405" i="2"/>
  <c r="V1405" i="2"/>
  <c r="J1405" i="2" s="1"/>
  <c r="X1405" i="2"/>
  <c r="T1405" i="2" s="1"/>
  <c r="AE1405" i="2" s="1"/>
  <c r="W1405" i="2"/>
  <c r="W1413" i="2"/>
  <c r="V1413" i="2"/>
  <c r="J1413" i="2" s="1"/>
  <c r="X1413" i="2"/>
  <c r="T1413" i="2" s="1"/>
  <c r="AE1413" i="2" s="1"/>
  <c r="U1413" i="2"/>
  <c r="S1413" i="2"/>
  <c r="S1437" i="2"/>
  <c r="U1437" i="2"/>
  <c r="V1437" i="2"/>
  <c r="J1437" i="2" s="1"/>
  <c r="W1437" i="2"/>
  <c r="X1437" i="2"/>
  <c r="T1437" i="2" s="1"/>
  <c r="AE1437" i="2" s="1"/>
  <c r="S1425" i="2"/>
  <c r="W1425" i="2"/>
  <c r="U1425" i="2"/>
  <c r="V1425" i="2"/>
  <c r="J1425" i="2" s="1"/>
  <c r="X1425" i="2"/>
  <c r="T1425" i="2" s="1"/>
  <c r="AE1425" i="2" s="1"/>
  <c r="W1414" i="2"/>
  <c r="X1414" i="2"/>
  <c r="T1414" i="2" s="1"/>
  <c r="AE1414" i="2" s="1"/>
  <c r="S1414" i="2"/>
  <c r="U1414" i="2"/>
  <c r="V1414" i="2"/>
  <c r="J1414" i="2" s="1"/>
  <c r="U1352" i="2"/>
  <c r="V1352" i="2"/>
  <c r="J1352" i="2" s="1"/>
  <c r="X1352" i="2"/>
  <c r="T1352" i="2" s="1"/>
  <c r="AE1352" i="2" s="1"/>
  <c r="W1352" i="2"/>
  <c r="S1352" i="2"/>
  <c r="U1433" i="2"/>
  <c r="V1433" i="2"/>
  <c r="J1433" i="2" s="1"/>
  <c r="W1433" i="2"/>
  <c r="X1433" i="2"/>
  <c r="T1433" i="2" s="1"/>
  <c r="AE1433" i="2" s="1"/>
  <c r="S1433" i="2"/>
  <c r="V1394" i="2"/>
  <c r="J1394" i="2" s="1"/>
  <c r="W1394" i="2"/>
  <c r="X1394" i="2"/>
  <c r="T1394" i="2" s="1"/>
  <c r="AE1394" i="2" s="1"/>
  <c r="U1394" i="2"/>
  <c r="S1394" i="2"/>
  <c r="V1510" i="2"/>
  <c r="J1510" i="2" s="1"/>
  <c r="W1510" i="2"/>
  <c r="U1510" i="2"/>
  <c r="X1510" i="2"/>
  <c r="T1510" i="2" s="1"/>
  <c r="AE1510" i="2" s="1"/>
  <c r="S1510" i="2"/>
  <c r="U1467" i="2"/>
  <c r="V1467" i="2"/>
  <c r="J1467" i="2" s="1"/>
  <c r="W1467" i="2"/>
  <c r="X1467" i="2"/>
  <c r="T1467" i="2" s="1"/>
  <c r="AE1467" i="2" s="1"/>
  <c r="S1467" i="2"/>
  <c r="U1428" i="2"/>
  <c r="X1428" i="2"/>
  <c r="T1428" i="2" s="1"/>
  <c r="AE1428" i="2" s="1"/>
  <c r="V1428" i="2"/>
  <c r="J1428" i="2" s="1"/>
  <c r="W1428" i="2"/>
  <c r="S1428" i="2"/>
  <c r="AG1457" i="2"/>
  <c r="P1457" i="2" s="1"/>
  <c r="U1478" i="2"/>
  <c r="W1478" i="2"/>
  <c r="S1478" i="2"/>
  <c r="V1478" i="2"/>
  <c r="J1478" i="2" s="1"/>
  <c r="X1478" i="2"/>
  <c r="T1478" i="2" s="1"/>
  <c r="AE1478" i="2" s="1"/>
  <c r="AF1379" i="2"/>
  <c r="AG1379" i="2" s="1"/>
  <c r="P1379" i="2" s="1"/>
  <c r="S1411" i="2"/>
  <c r="U1411" i="2"/>
  <c r="V1411" i="2"/>
  <c r="J1411" i="2" s="1"/>
  <c r="W1411" i="2"/>
  <c r="X1411" i="2"/>
  <c r="T1411" i="2" s="1"/>
  <c r="AE1411" i="2" s="1"/>
  <c r="V1505" i="2"/>
  <c r="J1505" i="2" s="1"/>
  <c r="W1505" i="2"/>
  <c r="U1505" i="2"/>
  <c r="S1505" i="2"/>
  <c r="X1505" i="2"/>
  <c r="T1505" i="2" s="1"/>
  <c r="AE1505" i="2" s="1"/>
  <c r="AF1354" i="2"/>
  <c r="AG1354" i="2" s="1"/>
  <c r="P1354" i="2" s="1"/>
  <c r="S1420" i="2"/>
  <c r="X1420" i="2"/>
  <c r="T1420" i="2" s="1"/>
  <c r="AE1420" i="2" s="1"/>
  <c r="W1420" i="2"/>
  <c r="U1420" i="2"/>
  <c r="V1420" i="2"/>
  <c r="J1420" i="2" s="1"/>
  <c r="S1435" i="2"/>
  <c r="V1435" i="2"/>
  <c r="J1435" i="2" s="1"/>
  <c r="U1435" i="2"/>
  <c r="W1435" i="2"/>
  <c r="X1435" i="2"/>
  <c r="T1435" i="2" s="1"/>
  <c r="AE1435" i="2" s="1"/>
  <c r="V1269" i="2"/>
  <c r="J1269" i="2" s="1"/>
  <c r="W1269" i="2"/>
  <c r="X1269" i="2"/>
  <c r="T1269" i="2" s="1"/>
  <c r="AE1269" i="2" s="1"/>
  <c r="S1269" i="2"/>
  <c r="U1269" i="2"/>
  <c r="U1483" i="2"/>
  <c r="V1483" i="2"/>
  <c r="J1483" i="2" s="1"/>
  <c r="W1483" i="2"/>
  <c r="S1483" i="2"/>
  <c r="X1483" i="2"/>
  <c r="T1483" i="2" s="1"/>
  <c r="AE1483" i="2" s="1"/>
  <c r="V1205" i="2"/>
  <c r="J1205" i="2" s="1"/>
  <c r="W1205" i="2"/>
  <c r="U1205" i="2"/>
  <c r="X1205" i="2"/>
  <c r="T1205" i="2" s="1"/>
  <c r="AE1205" i="2" s="1"/>
  <c r="S1205" i="2"/>
  <c r="V1442" i="2"/>
  <c r="J1442" i="2" s="1"/>
  <c r="S1442" i="2"/>
  <c r="W1442" i="2"/>
  <c r="U1442" i="2"/>
  <c r="X1442" i="2"/>
  <c r="T1442" i="2" s="1"/>
  <c r="AE1442" i="2" s="1"/>
  <c r="AF1380" i="2"/>
  <c r="AG1380" i="2" s="1"/>
  <c r="P1380" i="2" s="1"/>
  <c r="AF1424" i="2"/>
  <c r="AG1424" i="2" s="1"/>
  <c r="P1424" i="2" s="1"/>
  <c r="S1509" i="2"/>
  <c r="U1509" i="2"/>
  <c r="X1509" i="2"/>
  <c r="T1509" i="2" s="1"/>
  <c r="AE1509" i="2" s="1"/>
  <c r="V1509" i="2"/>
  <c r="J1509" i="2" s="1"/>
  <c r="W1509" i="2"/>
  <c r="S1508" i="2"/>
  <c r="W1508" i="2"/>
  <c r="X1508" i="2"/>
  <c r="T1508" i="2" s="1"/>
  <c r="AE1508" i="2" s="1"/>
  <c r="U1508" i="2"/>
  <c r="V1508" i="2"/>
  <c r="J1508" i="2" s="1"/>
  <c r="S1472" i="2"/>
  <c r="U1472" i="2"/>
  <c r="V1472" i="2"/>
  <c r="J1472" i="2" s="1"/>
  <c r="W1472" i="2"/>
  <c r="X1472" i="2"/>
  <c r="T1472" i="2" s="1"/>
  <c r="AE1472" i="2" s="1"/>
  <c r="V1426" i="2"/>
  <c r="J1426" i="2" s="1"/>
  <c r="W1426" i="2"/>
  <c r="X1426" i="2"/>
  <c r="T1426" i="2" s="1"/>
  <c r="AE1426" i="2" s="1"/>
  <c r="U1426" i="2"/>
  <c r="S1426" i="2"/>
  <c r="V1155" i="2"/>
  <c r="J1155" i="2" s="1"/>
  <c r="W1155" i="2"/>
  <c r="X1155" i="2"/>
  <c r="T1155" i="2" s="1"/>
  <c r="AE1155" i="2" s="1"/>
  <c r="S1155" i="2"/>
  <c r="U1155" i="2"/>
  <c r="AF1308" i="2"/>
  <c r="AF1343" i="2"/>
  <c r="AF1137" i="2"/>
  <c r="AG1137" i="2" s="1"/>
  <c r="P1137" i="2" s="1"/>
  <c r="U1222" i="2"/>
  <c r="X1222" i="2"/>
  <c r="T1222" i="2" s="1"/>
  <c r="AE1222" i="2" s="1"/>
  <c r="S1222" i="2"/>
  <c r="V1222" i="2"/>
  <c r="J1222" i="2" s="1"/>
  <c r="W1222" i="2"/>
  <c r="U1257" i="2"/>
  <c r="X1257" i="2"/>
  <c r="T1257" i="2" s="1"/>
  <c r="AE1257" i="2" s="1"/>
  <c r="V1257" i="2"/>
  <c r="J1257" i="2" s="1"/>
  <c r="W1257" i="2"/>
  <c r="S1257" i="2"/>
  <c r="AF1368" i="2"/>
  <c r="S1436" i="2"/>
  <c r="V1436" i="2"/>
  <c r="J1436" i="2" s="1"/>
  <c r="U1436" i="2"/>
  <c r="W1436" i="2"/>
  <c r="X1436" i="2"/>
  <c r="T1436" i="2" s="1"/>
  <c r="AE1436" i="2" s="1"/>
  <c r="W1454" i="2"/>
  <c r="S1454" i="2"/>
  <c r="U1454" i="2"/>
  <c r="V1454" i="2"/>
  <c r="J1454" i="2" s="1"/>
  <c r="X1454" i="2"/>
  <c r="T1454" i="2" s="1"/>
  <c r="AE1454" i="2" s="1"/>
  <c r="U1475" i="2"/>
  <c r="X1475" i="2"/>
  <c r="T1475" i="2" s="1"/>
  <c r="AE1475" i="2" s="1"/>
  <c r="V1475" i="2"/>
  <c r="J1475" i="2" s="1"/>
  <c r="W1475" i="2"/>
  <c r="S1475" i="2"/>
  <c r="X1382" i="2"/>
  <c r="T1382" i="2" s="1"/>
  <c r="AE1382" i="2" s="1"/>
  <c r="U1382" i="2"/>
  <c r="V1382" i="2"/>
  <c r="J1382" i="2" s="1"/>
  <c r="W1382" i="2"/>
  <c r="S1382" i="2"/>
  <c r="S1448" i="2"/>
  <c r="V1448" i="2"/>
  <c r="J1448" i="2" s="1"/>
  <c r="X1448" i="2"/>
  <c r="T1448" i="2" s="1"/>
  <c r="AE1448" i="2" s="1"/>
  <c r="W1448" i="2"/>
  <c r="U1448" i="2"/>
  <c r="V1389" i="2"/>
  <c r="J1389" i="2" s="1"/>
  <c r="W1389" i="2"/>
  <c r="U1389" i="2"/>
  <c r="S1389" i="2"/>
  <c r="X1389" i="2"/>
  <c r="T1389" i="2" s="1"/>
  <c r="AE1389" i="2" s="1"/>
  <c r="W1444" i="2"/>
  <c r="S1444" i="2"/>
  <c r="V1444" i="2"/>
  <c r="J1444" i="2" s="1"/>
  <c r="X1444" i="2"/>
  <c r="T1444" i="2" s="1"/>
  <c r="AE1444" i="2" s="1"/>
  <c r="U1444" i="2"/>
  <c r="V1238" i="2"/>
  <c r="J1238" i="2" s="1"/>
  <c r="S1238" i="2"/>
  <c r="U1238" i="2"/>
  <c r="X1238" i="2"/>
  <c r="T1238" i="2" s="1"/>
  <c r="AE1238" i="2" s="1"/>
  <c r="W1238" i="2"/>
  <c r="S1385" i="2"/>
  <c r="U1385" i="2"/>
  <c r="V1385" i="2"/>
  <c r="J1385" i="2" s="1"/>
  <c r="X1385" i="2"/>
  <c r="T1385" i="2" s="1"/>
  <c r="AE1385" i="2" s="1"/>
  <c r="W1385" i="2"/>
  <c r="X1189" i="2"/>
  <c r="T1189" i="2" s="1"/>
  <c r="AE1189" i="2" s="1"/>
  <c r="S1189" i="2"/>
  <c r="U1189" i="2"/>
  <c r="V1189" i="2"/>
  <c r="J1189" i="2" s="1"/>
  <c r="W1189" i="2"/>
  <c r="S1430" i="2"/>
  <c r="X1430" i="2"/>
  <c r="T1430" i="2" s="1"/>
  <c r="AE1430" i="2" s="1"/>
  <c r="W1430" i="2"/>
  <c r="U1430" i="2"/>
  <c r="V1430" i="2"/>
  <c r="J1430" i="2" s="1"/>
  <c r="S1494" i="2"/>
  <c r="U1494" i="2"/>
  <c r="W1494" i="2"/>
  <c r="X1494" i="2"/>
  <c r="T1494" i="2" s="1"/>
  <c r="AE1494" i="2" s="1"/>
  <c r="V1494" i="2"/>
  <c r="J1494" i="2" s="1"/>
  <c r="S1482" i="2"/>
  <c r="W1482" i="2"/>
  <c r="X1482" i="2"/>
  <c r="T1482" i="2" s="1"/>
  <c r="AE1482" i="2" s="1"/>
  <c r="U1482" i="2"/>
  <c r="V1482" i="2"/>
  <c r="J1482" i="2" s="1"/>
  <c r="AF1469" i="2"/>
  <c r="AG1469" i="2" s="1"/>
  <c r="P1469" i="2" s="1"/>
  <c r="AF1098" i="2"/>
  <c r="AH1098" i="2" s="1"/>
  <c r="AF1204" i="2"/>
  <c r="AH1204" i="2" s="1"/>
  <c r="AH1120" i="2"/>
  <c r="AG1120" i="2"/>
  <c r="P1120" i="2" s="1"/>
  <c r="AF1359" i="2"/>
  <c r="AG1359" i="2" s="1"/>
  <c r="P1359" i="2" s="1"/>
  <c r="V1195" i="2"/>
  <c r="J1195" i="2" s="1"/>
  <c r="W1195" i="2"/>
  <c r="S1195" i="2"/>
  <c r="U1195" i="2"/>
  <c r="X1195" i="2"/>
  <c r="T1195" i="2" s="1"/>
  <c r="AE1195" i="2" s="1"/>
  <c r="U1331" i="2"/>
  <c r="S1331" i="2"/>
  <c r="V1331" i="2"/>
  <c r="J1331" i="2" s="1"/>
  <c r="W1331" i="2"/>
  <c r="X1331" i="2"/>
  <c r="T1331" i="2" s="1"/>
  <c r="AE1331" i="2" s="1"/>
  <c r="AF1273" i="2"/>
  <c r="AG1273" i="2" s="1"/>
  <c r="P1273" i="2" s="1"/>
  <c r="U1317" i="2"/>
  <c r="V1317" i="2"/>
  <c r="J1317" i="2" s="1"/>
  <c r="X1317" i="2"/>
  <c r="T1317" i="2" s="1"/>
  <c r="AE1317" i="2" s="1"/>
  <c r="S1317" i="2"/>
  <c r="W1317" i="2"/>
  <c r="AF1506" i="2"/>
  <c r="S1395" i="2"/>
  <c r="V1395" i="2"/>
  <c r="J1395" i="2" s="1"/>
  <c r="U1395" i="2"/>
  <c r="W1395" i="2"/>
  <c r="X1395" i="2"/>
  <c r="T1395" i="2" s="1"/>
  <c r="AE1395" i="2" s="1"/>
  <c r="U1362" i="2"/>
  <c r="X1362" i="2"/>
  <c r="T1362" i="2" s="1"/>
  <c r="AE1362" i="2" s="1"/>
  <c r="S1362" i="2"/>
  <c r="V1362" i="2"/>
  <c r="J1362" i="2" s="1"/>
  <c r="W1362" i="2"/>
  <c r="U1307" i="2"/>
  <c r="V1307" i="2"/>
  <c r="J1307" i="2" s="1"/>
  <c r="X1307" i="2"/>
  <c r="T1307" i="2" s="1"/>
  <c r="AE1307" i="2" s="1"/>
  <c r="S1307" i="2"/>
  <c r="W1307" i="2"/>
  <c r="S1446" i="2"/>
  <c r="U1446" i="2"/>
  <c r="V1446" i="2"/>
  <c r="J1446" i="2" s="1"/>
  <c r="W1446" i="2"/>
  <c r="X1446" i="2"/>
  <c r="T1446" i="2" s="1"/>
  <c r="AE1446" i="2" s="1"/>
  <c r="U1453" i="2"/>
  <c r="V1453" i="2"/>
  <c r="J1453" i="2" s="1"/>
  <c r="W1453" i="2"/>
  <c r="X1453" i="2"/>
  <c r="T1453" i="2" s="1"/>
  <c r="AE1453" i="2" s="1"/>
  <c r="S1453" i="2"/>
  <c r="AF1447" i="2"/>
  <c r="AG1447" i="2" s="1"/>
  <c r="P1447" i="2" s="1"/>
  <c r="X12" i="2"/>
  <c r="W12" i="2"/>
  <c r="V12" i="2"/>
  <c r="S12" i="2"/>
  <c r="U12" i="2"/>
  <c r="J1143" i="2"/>
  <c r="J1360" i="2"/>
  <c r="J1384" i="2"/>
  <c r="J1300" i="2"/>
  <c r="J1299" i="2"/>
  <c r="J820" i="2"/>
  <c r="J1140" i="2"/>
  <c r="J1266" i="2"/>
  <c r="J478" i="2"/>
  <c r="J744" i="2"/>
  <c r="J1302" i="2"/>
  <c r="J1007" i="2"/>
  <c r="J754" i="2"/>
  <c r="J1137" i="2"/>
  <c r="J574" i="2"/>
  <c r="J833" i="2"/>
  <c r="J1424" i="2"/>
  <c r="J1488" i="2"/>
  <c r="J432" i="2"/>
  <c r="J563" i="2"/>
  <c r="J560" i="2"/>
  <c r="J535" i="2"/>
  <c r="J1354" i="2"/>
  <c r="J1004" i="2"/>
  <c r="J697" i="2"/>
  <c r="J1367" i="2"/>
  <c r="J228" i="2"/>
  <c r="J518" i="2"/>
  <c r="J352" i="2"/>
  <c r="J596" i="2"/>
  <c r="J830" i="2"/>
  <c r="J1179" i="2"/>
  <c r="I1264" i="2"/>
  <c r="J85" i="2"/>
  <c r="J214" i="2"/>
  <c r="J289" i="2"/>
  <c r="J1036" i="2"/>
  <c r="J328" i="2"/>
  <c r="J138" i="2"/>
  <c r="J89" i="2"/>
  <c r="J731" i="2"/>
  <c r="J1135" i="2"/>
  <c r="J821" i="2"/>
  <c r="J616" i="2"/>
  <c r="J1098" i="2"/>
  <c r="J102" i="2"/>
  <c r="J626" i="2"/>
  <c r="J376" i="2"/>
  <c r="J268" i="2"/>
  <c r="J629" i="2"/>
  <c r="J578" i="2"/>
  <c r="J491" i="2"/>
  <c r="J1473" i="2"/>
  <c r="J742" i="2"/>
  <c r="J1460" i="2"/>
  <c r="J64" i="2"/>
  <c r="J394" i="2"/>
  <c r="J735" i="2"/>
  <c r="J84" i="2"/>
  <c r="J374" i="2"/>
  <c r="J976" i="2"/>
  <c r="J459" i="2"/>
  <c r="J449" i="2"/>
  <c r="J158" i="2"/>
  <c r="J1051" i="2"/>
  <c r="J1166" i="2"/>
  <c r="J280" i="2"/>
  <c r="J171" i="2"/>
  <c r="J1235" i="2"/>
  <c r="J800" i="2"/>
  <c r="J413" i="2"/>
  <c r="J46" i="2"/>
  <c r="J794" i="2"/>
  <c r="J177" i="2"/>
  <c r="J595" i="2"/>
  <c r="J238" i="2"/>
  <c r="J1066" i="2"/>
  <c r="J1229" i="2"/>
  <c r="J583" i="2"/>
  <c r="J147" i="2"/>
  <c r="J586" i="2"/>
  <c r="J1463" i="2"/>
  <c r="J1270" i="2"/>
  <c r="J260" i="2"/>
  <c r="J1214" i="2"/>
  <c r="J433" i="2"/>
  <c r="J208" i="2"/>
  <c r="J1191" i="2"/>
  <c r="J668" i="2"/>
  <c r="J972" i="2"/>
  <c r="J771" i="2"/>
  <c r="J737" i="2"/>
  <c r="J531" i="2"/>
  <c r="J870" i="2"/>
  <c r="J571" i="2"/>
  <c r="J481" i="2"/>
  <c r="J1201" i="2"/>
  <c r="J775" i="2"/>
  <c r="J469" i="2"/>
  <c r="J178" i="2"/>
  <c r="J1333" i="2"/>
  <c r="J1230" i="2"/>
  <c r="J1122" i="2"/>
  <c r="J1077" i="2"/>
  <c r="J983" i="2"/>
  <c r="J1062" i="2"/>
  <c r="J861" i="2"/>
  <c r="J766" i="2"/>
  <c r="J617" i="2"/>
  <c r="J541" i="2"/>
  <c r="J628" i="2"/>
  <c r="J490" i="2"/>
  <c r="J462" i="2"/>
  <c r="J151" i="2"/>
  <c r="I70" i="2"/>
  <c r="J62" i="2"/>
  <c r="J1081" i="2"/>
  <c r="J914" i="2"/>
  <c r="J1465" i="2"/>
  <c r="J1275" i="2"/>
  <c r="J1273" i="2"/>
  <c r="J1055" i="2"/>
  <c r="J1071" i="2"/>
  <c r="J896" i="2"/>
  <c r="J652" i="2"/>
  <c r="J521" i="2"/>
  <c r="J545" i="2"/>
  <c r="J371" i="2"/>
  <c r="J88" i="2"/>
  <c r="J241" i="2"/>
  <c r="J756" i="2"/>
  <c r="J527" i="2"/>
  <c r="J567" i="2"/>
  <c r="J1445" i="2"/>
  <c r="J1462" i="2"/>
  <c r="J1323" i="2"/>
  <c r="J1372" i="2"/>
  <c r="J1380" i="2"/>
  <c r="J1327" i="2"/>
  <c r="J1236" i="2"/>
  <c r="J1180" i="2"/>
  <c r="J1160" i="2"/>
  <c r="J1091" i="2"/>
  <c r="J1142" i="2"/>
  <c r="J1040" i="2"/>
  <c r="J871" i="2"/>
  <c r="J715" i="2"/>
  <c r="J664" i="2"/>
  <c r="J522" i="2"/>
  <c r="J650" i="2"/>
  <c r="J271" i="2"/>
  <c r="J429" i="2"/>
  <c r="J519" i="2"/>
  <c r="AF11" i="2"/>
  <c r="AG11" i="2" s="1"/>
  <c r="J81" i="2"/>
  <c r="J1464" i="2"/>
  <c r="J1251" i="2"/>
  <c r="J1209" i="2"/>
  <c r="J1100" i="2"/>
  <c r="J1072" i="2"/>
  <c r="J1170" i="2"/>
  <c r="J1052" i="2"/>
  <c r="J982" i="2"/>
  <c r="J762" i="2"/>
  <c r="J631" i="2"/>
  <c r="J503" i="2"/>
  <c r="J431" i="2"/>
  <c r="J225" i="2"/>
  <c r="J1485" i="2"/>
  <c r="J1492" i="2"/>
  <c r="J1491" i="2"/>
  <c r="J1398" i="2"/>
  <c r="J1064" i="2"/>
  <c r="J1200" i="2"/>
  <c r="J1095" i="2"/>
  <c r="J1045" i="2"/>
  <c r="J847" i="2"/>
  <c r="J740" i="2"/>
  <c r="J396" i="2"/>
  <c r="J368" i="2"/>
  <c r="J311" i="2"/>
  <c r="J247" i="2"/>
  <c r="I124" i="2"/>
  <c r="J1211" i="2"/>
  <c r="J785" i="2"/>
  <c r="J470" i="2"/>
  <c r="J1408" i="2"/>
  <c r="J1458" i="2"/>
  <c r="J1390" i="2"/>
  <c r="J1502" i="2"/>
  <c r="J1254" i="2"/>
  <c r="J1261" i="2"/>
  <c r="J1093" i="2"/>
  <c r="J1210" i="2"/>
  <c r="J1061" i="2"/>
  <c r="J1102" i="2"/>
  <c r="J1038" i="2"/>
  <c r="J1057" i="2"/>
  <c r="J909" i="2"/>
  <c r="J806" i="2"/>
  <c r="J812" i="2"/>
  <c r="J493" i="2"/>
  <c r="J636" i="2"/>
  <c r="J549" i="2"/>
  <c r="J499" i="2"/>
  <c r="J450" i="2"/>
  <c r="J467" i="2"/>
  <c r="J236" i="2"/>
  <c r="J379" i="2"/>
  <c r="J251" i="2"/>
  <c r="J175" i="2"/>
  <c r="J60" i="2"/>
  <c r="J221" i="2"/>
  <c r="J52" i="2"/>
  <c r="J152" i="2"/>
  <c r="J1149" i="2"/>
  <c r="J904" i="2"/>
  <c r="J605" i="2"/>
  <c r="J1487" i="2"/>
  <c r="J1507" i="2"/>
  <c r="J1397" i="2"/>
  <c r="J1496" i="2"/>
  <c r="J1234" i="2"/>
  <c r="J1031" i="2"/>
  <c r="J815" i="2"/>
  <c r="J678" i="2"/>
  <c r="J672" i="2"/>
  <c r="J274" i="2"/>
  <c r="J234" i="2"/>
  <c r="J1199" i="2"/>
  <c r="J1150" i="2"/>
  <c r="J1047" i="2"/>
  <c r="J876" i="2"/>
  <c r="J589" i="2"/>
  <c r="J408" i="2"/>
  <c r="J544" i="2"/>
  <c r="J162" i="2"/>
  <c r="J82" i="2"/>
  <c r="J446" i="2"/>
  <c r="J143" i="2"/>
  <c r="J321" i="2"/>
  <c r="J139" i="2"/>
  <c r="J1469" i="2"/>
  <c r="J1182" i="2"/>
  <c r="J1221" i="2"/>
  <c r="J968" i="2"/>
  <c r="J922" i="2"/>
  <c r="J613" i="2"/>
  <c r="J361" i="2"/>
  <c r="J372" i="2"/>
  <c r="J424" i="2"/>
  <c r="J242" i="2"/>
  <c r="J305" i="2"/>
  <c r="J419" i="2"/>
  <c r="J232" i="2"/>
  <c r="J202" i="2"/>
  <c r="I1416" i="2"/>
  <c r="J1339" i="2"/>
  <c r="J1125" i="2"/>
  <c r="J1193" i="2"/>
  <c r="I1256" i="2"/>
  <c r="J1115" i="2"/>
  <c r="J1030" i="2"/>
  <c r="J999" i="2"/>
  <c r="J783" i="2"/>
  <c r="J619" i="2"/>
  <c r="J602" i="2"/>
  <c r="J727" i="2"/>
  <c r="J546" i="2"/>
  <c r="J479" i="2"/>
  <c r="J428" i="2"/>
  <c r="J153" i="2"/>
  <c r="J68" i="2"/>
  <c r="J327" i="2"/>
  <c r="J988" i="2"/>
  <c r="J597" i="2"/>
  <c r="J525" i="2"/>
  <c r="J456" i="2"/>
  <c r="J366" i="2"/>
  <c r="J227" i="2"/>
  <c r="J136" i="2"/>
  <c r="J181" i="2"/>
  <c r="J92" i="2"/>
  <c r="J23" i="2"/>
  <c r="J121" i="2"/>
  <c r="J129" i="2"/>
  <c r="J86" i="2"/>
  <c r="J1349" i="2"/>
  <c r="J1338" i="2"/>
  <c r="J1310" i="2"/>
  <c r="J1253" i="2"/>
  <c r="J1249" i="2"/>
  <c r="J1213" i="2"/>
  <c r="J1034" i="2"/>
  <c r="J961" i="2"/>
  <c r="J1032" i="2"/>
  <c r="J1053" i="2"/>
  <c r="J779" i="2"/>
  <c r="J748" i="2"/>
  <c r="J561" i="2"/>
  <c r="J403" i="2"/>
  <c r="J369" i="2"/>
  <c r="J230" i="2"/>
  <c r="J425" i="2"/>
  <c r="J370" i="2"/>
  <c r="J80" i="2"/>
  <c r="J128" i="2"/>
  <c r="J219" i="2"/>
  <c r="J172" i="2"/>
  <c r="J1287" i="2"/>
  <c r="J1152" i="2"/>
  <c r="J1290" i="2"/>
  <c r="J1103" i="2"/>
  <c r="J952" i="2"/>
  <c r="J1056" i="2"/>
  <c r="J750" i="2"/>
  <c r="J627" i="2"/>
  <c r="J528" i="2"/>
  <c r="J27" i="2"/>
  <c r="J38" i="2"/>
  <c r="J819" i="2"/>
  <c r="J1368" i="2"/>
  <c r="J1355" i="2"/>
  <c r="J1308" i="2"/>
  <c r="J1145" i="2"/>
  <c r="J931" i="2"/>
  <c r="J694" i="2"/>
  <c r="J693" i="2"/>
  <c r="J776" i="2"/>
  <c r="J156" i="2"/>
  <c r="J1447" i="2"/>
  <c r="J1461" i="2"/>
  <c r="J1375" i="2"/>
  <c r="J1328" i="2"/>
  <c r="J1133" i="2"/>
  <c r="J1232" i="2"/>
  <c r="J1101" i="2"/>
  <c r="J1176" i="2"/>
  <c r="J936" i="2"/>
  <c r="J811" i="2"/>
  <c r="J707" i="2"/>
  <c r="J885" i="2"/>
  <c r="J559" i="2"/>
  <c r="J500" i="2"/>
  <c r="J351" i="2"/>
  <c r="J378" i="2"/>
  <c r="J331" i="2"/>
  <c r="J69" i="2"/>
  <c r="J166" i="2"/>
  <c r="J192" i="2"/>
  <c r="J218" i="2"/>
  <c r="J1484" i="2"/>
  <c r="J1451" i="2"/>
  <c r="J1347" i="2"/>
  <c r="J1202" i="2"/>
  <c r="J1116" i="2"/>
  <c r="J946" i="2"/>
  <c r="J874" i="2"/>
  <c r="J590" i="2"/>
  <c r="J514" i="2"/>
  <c r="J1324" i="2"/>
  <c r="J1255" i="2"/>
  <c r="J1190" i="2"/>
  <c r="J1233" i="2"/>
  <c r="J1194" i="2"/>
  <c r="J1167" i="2"/>
  <c r="J1104" i="2"/>
  <c r="J751" i="2"/>
  <c r="J476" i="2"/>
  <c r="J610" i="2"/>
  <c r="J523" i="2"/>
  <c r="J582" i="2"/>
  <c r="J555" i="2"/>
  <c r="J498" i="2"/>
  <c r="J388" i="2"/>
  <c r="J267" i="2"/>
  <c r="J334" i="2"/>
  <c r="J306" i="2"/>
  <c r="J168" i="2"/>
  <c r="J1457" i="2"/>
  <c r="J1216" i="2"/>
  <c r="J1128" i="2"/>
  <c r="J1026" i="2"/>
  <c r="J1009" i="2"/>
  <c r="J956" i="2"/>
  <c r="J897" i="2"/>
  <c r="J687" i="2"/>
  <c r="J643" i="2"/>
  <c r="J537" i="2"/>
  <c r="J516" i="2"/>
  <c r="J363" i="2"/>
  <c r="J107" i="2"/>
  <c r="J179" i="2"/>
  <c r="J71" i="2"/>
  <c r="J24" i="2"/>
  <c r="J112" i="2"/>
  <c r="J1498" i="2"/>
  <c r="J1295" i="2"/>
  <c r="J1177" i="2"/>
  <c r="J1033" i="2"/>
  <c r="J889" i="2"/>
  <c r="J829" i="2"/>
  <c r="J732" i="2"/>
  <c r="J941" i="2"/>
  <c r="J901" i="2"/>
  <c r="J796" i="2"/>
  <c r="J712" i="2"/>
  <c r="J576" i="2"/>
  <c r="J573" i="2"/>
  <c r="J377" i="2"/>
  <c r="J342" i="2"/>
  <c r="J353" i="2"/>
  <c r="AF342" i="2" l="1"/>
  <c r="AG342" i="2" s="1"/>
  <c r="P342" i="2" s="1"/>
  <c r="O320" i="2"/>
  <c r="N320" i="2" s="1"/>
  <c r="AG1372" i="2"/>
  <c r="P1372" i="2" s="1"/>
  <c r="O1372" i="2"/>
  <c r="N1372" i="2" s="1"/>
  <c r="AH1473" i="2"/>
  <c r="O1473" i="2"/>
  <c r="N1473" i="2" s="1"/>
  <c r="AG131" i="2"/>
  <c r="P131" i="2" s="1"/>
  <c r="I131" i="2" s="1"/>
  <c r="O131" i="2"/>
  <c r="N131" i="2" s="1"/>
  <c r="AG896" i="2"/>
  <c r="P896" i="2" s="1"/>
  <c r="O896" i="2"/>
  <c r="N896" i="2" s="1"/>
  <c r="AF332" i="2"/>
  <c r="AH332" i="2" s="1"/>
  <c r="AG217" i="2"/>
  <c r="P217" i="2" s="1"/>
  <c r="I217" i="2" s="1"/>
  <c r="O217" i="2"/>
  <c r="N217" i="2" s="1"/>
  <c r="AG433" i="2"/>
  <c r="P433" i="2" s="1"/>
  <c r="O433" i="2"/>
  <c r="N433" i="2" s="1"/>
  <c r="AG1146" i="2"/>
  <c r="P1146" i="2" s="1"/>
  <c r="O1146" i="2"/>
  <c r="N1146" i="2" s="1"/>
  <c r="AF716" i="2"/>
  <c r="AG716" i="2" s="1"/>
  <c r="P716" i="2" s="1"/>
  <c r="I716" i="2" s="1"/>
  <c r="AH268" i="2"/>
  <c r="O268" i="2"/>
  <c r="N268" i="2" s="1"/>
  <c r="AG680" i="2"/>
  <c r="P680" i="2" s="1"/>
  <c r="O680" i="2"/>
  <c r="N680" i="2" s="1"/>
  <c r="O1041" i="2"/>
  <c r="N1041" i="2" s="1"/>
  <c r="O1324" i="2"/>
  <c r="N1324" i="2" s="1"/>
  <c r="O595" i="2"/>
  <c r="N595" i="2" s="1"/>
  <c r="O951" i="2"/>
  <c r="N951" i="2" s="1"/>
  <c r="O219" i="2"/>
  <c r="N219" i="2" s="1"/>
  <c r="O449" i="2"/>
  <c r="N449" i="2" s="1"/>
  <c r="O62" i="2"/>
  <c r="N62" i="2" s="1"/>
  <c r="O1149" i="2"/>
  <c r="N1149" i="2" s="1"/>
  <c r="O1359" i="2"/>
  <c r="N1359" i="2" s="1"/>
  <c r="O610" i="2"/>
  <c r="N610" i="2" s="1"/>
  <c r="O1375" i="2"/>
  <c r="N1375" i="2" s="1"/>
  <c r="O922" i="2"/>
  <c r="N922" i="2" s="1"/>
  <c r="O753" i="2"/>
  <c r="N753" i="2" s="1"/>
  <c r="O631" i="2"/>
  <c r="N631" i="2" s="1"/>
  <c r="AH861" i="2"/>
  <c r="O861" i="2"/>
  <c r="N861" i="2" s="1"/>
  <c r="AH452" i="2"/>
  <c r="O452" i="2"/>
  <c r="N452" i="2" s="1"/>
  <c r="AH1347" i="2"/>
  <c r="O1347" i="2"/>
  <c r="N1347" i="2" s="1"/>
  <c r="AH1171" i="2"/>
  <c r="O1171" i="2"/>
  <c r="N1171" i="2" s="1"/>
  <c r="AG845" i="2"/>
  <c r="P845" i="2" s="1"/>
  <c r="O845" i="2"/>
  <c r="N845" i="2" s="1"/>
  <c r="AH370" i="2"/>
  <c r="O370" i="2"/>
  <c r="N370" i="2" s="1"/>
  <c r="AF792" i="2"/>
  <c r="AH792" i="2" s="1"/>
  <c r="AH175" i="2"/>
  <c r="O175" i="2"/>
  <c r="N175" i="2" s="1"/>
  <c r="AF661" i="2"/>
  <c r="AH661" i="2" s="1"/>
  <c r="AF1224" i="2"/>
  <c r="AG1224" i="2" s="1"/>
  <c r="P1224" i="2" s="1"/>
  <c r="AG349" i="2"/>
  <c r="P349" i="2" s="1"/>
  <c r="O349" i="2"/>
  <c r="N349" i="2" s="1"/>
  <c r="AH652" i="2"/>
  <c r="O652" i="2"/>
  <c r="N652" i="2" s="1"/>
  <c r="AG931" i="2"/>
  <c r="P931" i="2" s="1"/>
  <c r="I931" i="2" s="1"/>
  <c r="O931" i="2"/>
  <c r="N931" i="2" s="1"/>
  <c r="AF1126" i="2"/>
  <c r="O1126" i="2" s="1"/>
  <c r="N1126" i="2" s="1"/>
  <c r="O968" i="2"/>
  <c r="N968" i="2" s="1"/>
  <c r="O885" i="2"/>
  <c r="N885" i="2" s="1"/>
  <c r="O598" i="2"/>
  <c r="N598" i="2" s="1"/>
  <c r="O1002" i="2"/>
  <c r="N1002" i="2" s="1"/>
  <c r="O136" i="2"/>
  <c r="N136" i="2" s="1"/>
  <c r="O205" i="2"/>
  <c r="N205" i="2" s="1"/>
  <c r="O30" i="2"/>
  <c r="N30" i="2" s="1"/>
  <c r="O1272" i="2"/>
  <c r="N1272" i="2" s="1"/>
  <c r="O1092" i="2"/>
  <c r="N1092" i="2" s="1"/>
  <c r="O478" i="2"/>
  <c r="N478" i="2" s="1"/>
  <c r="O1424" i="2"/>
  <c r="N1424" i="2" s="1"/>
  <c r="O740" i="2"/>
  <c r="N740" i="2" s="1"/>
  <c r="O599" i="2"/>
  <c r="N599" i="2" s="1"/>
  <c r="O528" i="2"/>
  <c r="N528" i="2" s="1"/>
  <c r="AH158" i="2"/>
  <c r="O158" i="2"/>
  <c r="N158" i="2" s="1"/>
  <c r="AG371" i="2"/>
  <c r="P371" i="2" s="1"/>
  <c r="O371" i="2"/>
  <c r="N371" i="2" s="1"/>
  <c r="AH774" i="2"/>
  <c r="O774" i="2"/>
  <c r="N774" i="2" s="1"/>
  <c r="AF722" i="2"/>
  <c r="AH722" i="2" s="1"/>
  <c r="AH537" i="2"/>
  <c r="O537" i="2"/>
  <c r="N537" i="2" s="1"/>
  <c r="AF1481" i="2"/>
  <c r="AG1481" i="2" s="1"/>
  <c r="P1481" i="2" s="1"/>
  <c r="AG490" i="2"/>
  <c r="P490" i="2" s="1"/>
  <c r="O490" i="2"/>
  <c r="N490" i="2" s="1"/>
  <c r="AG31" i="2"/>
  <c r="P31" i="2" s="1"/>
  <c r="O31" i="2"/>
  <c r="N31" i="2" s="1"/>
  <c r="AG687" i="2"/>
  <c r="P687" i="2" s="1"/>
  <c r="O687" i="2"/>
  <c r="N687" i="2" s="1"/>
  <c r="AG331" i="2"/>
  <c r="P331" i="2" s="1"/>
  <c r="O331" i="2"/>
  <c r="N331" i="2" s="1"/>
  <c r="AF1215" i="2"/>
  <c r="O1215" i="2" s="1"/>
  <c r="N1215" i="2" s="1"/>
  <c r="O1093" i="2"/>
  <c r="N1093" i="2" s="1"/>
  <c r="O906" i="2"/>
  <c r="N906" i="2" s="1"/>
  <c r="O617" i="2"/>
  <c r="N617" i="2" s="1"/>
  <c r="O857" i="2"/>
  <c r="N857" i="2" s="1"/>
  <c r="O101" i="2"/>
  <c r="N101" i="2" s="1"/>
  <c r="O170" i="2"/>
  <c r="N170" i="2" s="1"/>
  <c r="O1130" i="2"/>
  <c r="N1130" i="2" s="1"/>
  <c r="O1009" i="2"/>
  <c r="N1009" i="2" s="1"/>
  <c r="O311" i="2"/>
  <c r="N311" i="2" s="1"/>
  <c r="O773" i="2"/>
  <c r="N773" i="2" s="1"/>
  <c r="O541" i="2"/>
  <c r="N541" i="2" s="1"/>
  <c r="O408" i="2"/>
  <c r="N408" i="2" s="1"/>
  <c r="O468" i="2"/>
  <c r="N468" i="2" s="1"/>
  <c r="AG831" i="2"/>
  <c r="P831" i="2" s="1"/>
  <c r="I831" i="2" s="1"/>
  <c r="O831" i="2"/>
  <c r="N831" i="2" s="1"/>
  <c r="AG1122" i="2"/>
  <c r="P1122" i="2" s="1"/>
  <c r="O1122" i="2"/>
  <c r="N1122" i="2" s="1"/>
  <c r="AH110" i="2"/>
  <c r="O110" i="2"/>
  <c r="N110" i="2" s="1"/>
  <c r="AF1144" i="2"/>
  <c r="O1144" i="2" s="1"/>
  <c r="N1144" i="2" s="1"/>
  <c r="AH1201" i="2"/>
  <c r="O1201" i="2"/>
  <c r="N1201" i="2" s="1"/>
  <c r="AH1333" i="2"/>
  <c r="O1333" i="2"/>
  <c r="N1333" i="2" s="1"/>
  <c r="AG708" i="2"/>
  <c r="P708" i="2" s="1"/>
  <c r="I708" i="2" s="1"/>
  <c r="O708" i="2"/>
  <c r="N708" i="2" s="1"/>
  <c r="AG984" i="2"/>
  <c r="P984" i="2" s="1"/>
  <c r="I984" i="2" s="1"/>
  <c r="O984" i="2"/>
  <c r="N984" i="2" s="1"/>
  <c r="AF852" i="2"/>
  <c r="AH852" i="2" s="1"/>
  <c r="AG220" i="2"/>
  <c r="P220" i="2" s="1"/>
  <c r="I220" i="2" s="1"/>
  <c r="O220" i="2"/>
  <c r="N220" i="2" s="1"/>
  <c r="O628" i="2"/>
  <c r="N628" i="2" s="1"/>
  <c r="O847" i="2"/>
  <c r="N847" i="2" s="1"/>
  <c r="O526" i="2"/>
  <c r="N526" i="2" s="1"/>
  <c r="O762" i="2"/>
  <c r="N762" i="2" s="1"/>
  <c r="O1390" i="2"/>
  <c r="N1390" i="2" s="1"/>
  <c r="O150" i="2"/>
  <c r="N150" i="2" s="1"/>
  <c r="O192" i="2"/>
  <c r="N192" i="2" s="1"/>
  <c r="O999" i="2"/>
  <c r="N999" i="2" s="1"/>
  <c r="O744" i="2"/>
  <c r="N744" i="2" s="1"/>
  <c r="O343" i="2"/>
  <c r="N343" i="2" s="1"/>
  <c r="O645" i="2"/>
  <c r="N645" i="2" s="1"/>
  <c r="O747" i="2"/>
  <c r="N747" i="2" s="1"/>
  <c r="O582" i="2"/>
  <c r="N582" i="2" s="1"/>
  <c r="O439" i="2"/>
  <c r="N439" i="2" s="1"/>
  <c r="AH1506" i="2"/>
  <c r="O1506" i="2"/>
  <c r="N1506" i="2" s="1"/>
  <c r="AH1343" i="2"/>
  <c r="O1343" i="2"/>
  <c r="N1343" i="2" s="1"/>
  <c r="AG1462" i="2"/>
  <c r="P1462" i="2" s="1"/>
  <c r="I1462" i="2" s="1"/>
  <c r="O1462" i="2"/>
  <c r="N1462" i="2" s="1"/>
  <c r="AH1095" i="2"/>
  <c r="O1095" i="2"/>
  <c r="N1095" i="2" s="1"/>
  <c r="AG1236" i="2"/>
  <c r="P1236" i="2" s="1"/>
  <c r="O1236" i="2"/>
  <c r="N1236" i="2" s="1"/>
  <c r="AF1278" i="2"/>
  <c r="AH1278" i="2" s="1"/>
  <c r="AF387" i="2"/>
  <c r="AH387" i="2" s="1"/>
  <c r="AH682" i="2"/>
  <c r="O682" i="2"/>
  <c r="N682" i="2" s="1"/>
  <c r="AH247" i="2"/>
  <c r="O247" i="2"/>
  <c r="N247" i="2" s="1"/>
  <c r="AG1377" i="2"/>
  <c r="P1377" i="2" s="1"/>
  <c r="O1377" i="2"/>
  <c r="N1377" i="2" s="1"/>
  <c r="AG208" i="2"/>
  <c r="P208" i="2" s="1"/>
  <c r="I208" i="2" s="1"/>
  <c r="O208" i="2"/>
  <c r="N208" i="2" s="1"/>
  <c r="AG1445" i="2"/>
  <c r="P1445" i="2" s="1"/>
  <c r="O1445" i="2"/>
  <c r="N1445" i="2" s="1"/>
  <c r="AG355" i="2"/>
  <c r="P355" i="2" s="1"/>
  <c r="O355" i="2"/>
  <c r="N355" i="2" s="1"/>
  <c r="O413" i="2"/>
  <c r="N413" i="2" s="1"/>
  <c r="O707" i="2"/>
  <c r="N707" i="2" s="1"/>
  <c r="O182" i="2"/>
  <c r="N182" i="2" s="1"/>
  <c r="O589" i="2"/>
  <c r="N589" i="2" s="1"/>
  <c r="O1447" i="2"/>
  <c r="N1447" i="2" s="1"/>
  <c r="O1484" i="2"/>
  <c r="N1484" i="2" s="1"/>
  <c r="O1360" i="2"/>
  <c r="N1360" i="2" s="1"/>
  <c r="O624" i="2"/>
  <c r="N624" i="2" s="1"/>
  <c r="O776" i="2"/>
  <c r="N776" i="2" s="1"/>
  <c r="O232" i="2"/>
  <c r="N232" i="2" s="1"/>
  <c r="O574" i="2"/>
  <c r="N574" i="2" s="1"/>
  <c r="O361" i="2"/>
  <c r="N361" i="2" s="1"/>
  <c r="O241" i="2"/>
  <c r="N241" i="2" s="1"/>
  <c r="O369" i="2"/>
  <c r="N369" i="2" s="1"/>
  <c r="AG1308" i="2"/>
  <c r="P1308" i="2" s="1"/>
  <c r="O1308" i="2"/>
  <c r="N1308" i="2" s="1"/>
  <c r="AG1322" i="2"/>
  <c r="P1322" i="2" s="1"/>
  <c r="I1322" i="2" s="1"/>
  <c r="O1322" i="2"/>
  <c r="N1322" i="2" s="1"/>
  <c r="AG1175" i="2"/>
  <c r="P1175" i="2" s="1"/>
  <c r="O1175" i="2"/>
  <c r="N1175" i="2" s="1"/>
  <c r="AG1194" i="2"/>
  <c r="P1194" i="2" s="1"/>
  <c r="O1194" i="2"/>
  <c r="N1194" i="2" s="1"/>
  <c r="AH1330" i="2"/>
  <c r="O1330" i="2"/>
  <c r="N1330" i="2" s="1"/>
  <c r="AH904" i="2"/>
  <c r="O904" i="2"/>
  <c r="N904" i="2" s="1"/>
  <c r="AH404" i="2"/>
  <c r="O404" i="2"/>
  <c r="N404" i="2" s="1"/>
  <c r="AH983" i="2"/>
  <c r="O983" i="2"/>
  <c r="N983" i="2" s="1"/>
  <c r="AH1255" i="2"/>
  <c r="O1255" i="2"/>
  <c r="N1255" i="2" s="1"/>
  <c r="AG508" i="2"/>
  <c r="P508" i="2" s="1"/>
  <c r="I508" i="2" s="1"/>
  <c r="O508" i="2"/>
  <c r="N508" i="2" s="1"/>
  <c r="AF1313" i="2"/>
  <c r="AH1313" i="2" s="1"/>
  <c r="AG1216" i="2"/>
  <c r="P1216" i="2" s="1"/>
  <c r="O1216" i="2"/>
  <c r="N1216" i="2" s="1"/>
  <c r="AH1191" i="2"/>
  <c r="O1191" i="2"/>
  <c r="N1191" i="2" s="1"/>
  <c r="AF1412" i="2"/>
  <c r="O1412" i="2" s="1"/>
  <c r="N1412" i="2" s="1"/>
  <c r="AH442" i="2"/>
  <c r="O442" i="2"/>
  <c r="N442" i="2" s="1"/>
  <c r="AG89" i="2"/>
  <c r="P89" i="2" s="1"/>
  <c r="O89" i="2"/>
  <c r="N89" i="2" s="1"/>
  <c r="AF405" i="2"/>
  <c r="O405" i="2" s="1"/>
  <c r="N405" i="2" s="1"/>
  <c r="O498" i="2"/>
  <c r="N498" i="2" s="1"/>
  <c r="O712" i="2"/>
  <c r="N712" i="2" s="1"/>
  <c r="O1379" i="2"/>
  <c r="N1379" i="2" s="1"/>
  <c r="O545" i="2"/>
  <c r="N545" i="2" s="1"/>
  <c r="O1369" i="2"/>
  <c r="N1369" i="2" s="1"/>
  <c r="O1455" i="2"/>
  <c r="N1455" i="2" s="1"/>
  <c r="O1219" i="2"/>
  <c r="N1219" i="2" s="1"/>
  <c r="O388" i="2"/>
  <c r="N388" i="2" s="1"/>
  <c r="O518" i="2"/>
  <c r="N518" i="2" s="1"/>
  <c r="O107" i="2"/>
  <c r="N107" i="2" s="1"/>
  <c r="O531" i="2"/>
  <c r="N531" i="2" s="1"/>
  <c r="O322" i="2"/>
  <c r="N322" i="2" s="1"/>
  <c r="O327" i="2"/>
  <c r="N327" i="2" s="1"/>
  <c r="O230" i="2"/>
  <c r="N230" i="2" s="1"/>
  <c r="AG565" i="2"/>
  <c r="P565" i="2" s="1"/>
  <c r="O565" i="2"/>
  <c r="N565" i="2" s="1"/>
  <c r="AG1471" i="2"/>
  <c r="P1471" i="2" s="1"/>
  <c r="O1471" i="2"/>
  <c r="N1471" i="2" s="1"/>
  <c r="AG521" i="2"/>
  <c r="P521" i="2" s="1"/>
  <c r="I521" i="2" s="1"/>
  <c r="O521" i="2"/>
  <c r="N521" i="2" s="1"/>
  <c r="AH476" i="2"/>
  <c r="O476" i="2"/>
  <c r="N476" i="2" s="1"/>
  <c r="AG470" i="2"/>
  <c r="P470" i="2" s="1"/>
  <c r="O470" i="2"/>
  <c r="N470" i="2" s="1"/>
  <c r="AF1208" i="2"/>
  <c r="AH1208" i="2" s="1"/>
  <c r="AH1404" i="2"/>
  <c r="O1404" i="2"/>
  <c r="N1404" i="2" s="1"/>
  <c r="AF695" i="2"/>
  <c r="AG695" i="2" s="1"/>
  <c r="P695" i="2" s="1"/>
  <c r="I695" i="2" s="1"/>
  <c r="AH1300" i="2"/>
  <c r="O1300" i="2"/>
  <c r="N1300" i="2" s="1"/>
  <c r="AH417" i="2"/>
  <c r="O417" i="2"/>
  <c r="N417" i="2" s="1"/>
  <c r="AF725" i="2"/>
  <c r="AG725" i="2" s="1"/>
  <c r="P725" i="2" s="1"/>
  <c r="I725" i="2" s="1"/>
  <c r="AH1458" i="2"/>
  <c r="O1458" i="2"/>
  <c r="N1458" i="2" s="1"/>
  <c r="O458" i="2"/>
  <c r="N458" i="2" s="1"/>
  <c r="O563" i="2"/>
  <c r="N563" i="2" s="1"/>
  <c r="O1148" i="2"/>
  <c r="N1148" i="2" s="1"/>
  <c r="O544" i="2"/>
  <c r="N544" i="2" s="1"/>
  <c r="O1202" i="2"/>
  <c r="N1202" i="2" s="1"/>
  <c r="O1209" i="2"/>
  <c r="N1209" i="2" s="1"/>
  <c r="O363" i="2"/>
  <c r="N363" i="2" s="1"/>
  <c r="O1407" i="2"/>
  <c r="N1407" i="2" s="1"/>
  <c r="O605" i="2"/>
  <c r="N605" i="2" s="1"/>
  <c r="O60" i="2"/>
  <c r="N60" i="2" s="1"/>
  <c r="O616" i="2"/>
  <c r="N616" i="2" s="1"/>
  <c r="O234" i="2"/>
  <c r="N234" i="2" s="1"/>
  <c r="O113" i="2"/>
  <c r="N113" i="2" s="1"/>
  <c r="O195" i="2"/>
  <c r="N195" i="2" s="1"/>
  <c r="AG507" i="2"/>
  <c r="P507" i="2" s="1"/>
  <c r="I507" i="2" s="1"/>
  <c r="O507" i="2"/>
  <c r="N507" i="2" s="1"/>
  <c r="AG737" i="2"/>
  <c r="P737" i="2" s="1"/>
  <c r="O737" i="2"/>
  <c r="N737" i="2" s="1"/>
  <c r="AG1157" i="2"/>
  <c r="P1157" i="2" s="1"/>
  <c r="O1157" i="2"/>
  <c r="N1157" i="2" s="1"/>
  <c r="AH487" i="2"/>
  <c r="O487" i="2"/>
  <c r="N487" i="2" s="1"/>
  <c r="AH1063" i="2"/>
  <c r="O1063" i="2"/>
  <c r="N1063" i="2" s="1"/>
  <c r="AF288" i="2"/>
  <c r="AH288" i="2" s="1"/>
  <c r="AG846" i="2"/>
  <c r="P846" i="2" s="1"/>
  <c r="O846" i="2"/>
  <c r="N846" i="2" s="1"/>
  <c r="AG1374" i="2"/>
  <c r="P1374" i="2" s="1"/>
  <c r="I1374" i="2" s="1"/>
  <c r="O1374" i="2"/>
  <c r="N1374" i="2" s="1"/>
  <c r="AF862" i="2"/>
  <c r="O862" i="2" s="1"/>
  <c r="N862" i="2" s="1"/>
  <c r="AH484" i="2"/>
  <c r="O484" i="2"/>
  <c r="N484" i="2" s="1"/>
  <c r="AH520" i="2"/>
  <c r="O520" i="2"/>
  <c r="N520" i="2" s="1"/>
  <c r="AG703" i="2"/>
  <c r="P703" i="2" s="1"/>
  <c r="O703" i="2"/>
  <c r="N703" i="2" s="1"/>
  <c r="AF1263" i="2"/>
  <c r="AH1263" i="2" s="1"/>
  <c r="O419" i="2"/>
  <c r="N419" i="2" s="1"/>
  <c r="O517" i="2"/>
  <c r="N517" i="2" s="1"/>
  <c r="O1217" i="2"/>
  <c r="N1217" i="2" s="1"/>
  <c r="O378" i="2"/>
  <c r="N378" i="2" s="1"/>
  <c r="O1235" i="2"/>
  <c r="N1235" i="2" s="1"/>
  <c r="O1287" i="2"/>
  <c r="N1287" i="2" s="1"/>
  <c r="O1380" i="2"/>
  <c r="N1380" i="2" s="1"/>
  <c r="O1229" i="2"/>
  <c r="N1229" i="2" s="1"/>
  <c r="O486" i="2"/>
  <c r="N486" i="2" s="1"/>
  <c r="O153" i="2"/>
  <c r="N153" i="2" s="1"/>
  <c r="O374" i="2"/>
  <c r="N374" i="2" s="1"/>
  <c r="O152" i="2"/>
  <c r="N152" i="2" s="1"/>
  <c r="O154" i="2"/>
  <c r="N154" i="2" s="1"/>
  <c r="O168" i="2"/>
  <c r="N168" i="2" s="1"/>
  <c r="AG1032" i="2"/>
  <c r="P1032" i="2" s="1"/>
  <c r="O1032" i="2"/>
  <c r="N1032" i="2" s="1"/>
  <c r="AG503" i="2"/>
  <c r="P503" i="2" s="1"/>
  <c r="O503" i="2"/>
  <c r="N503" i="2" s="1"/>
  <c r="AH571" i="2"/>
  <c r="O571" i="2"/>
  <c r="N571" i="2" s="1"/>
  <c r="AH459" i="2"/>
  <c r="O459" i="2"/>
  <c r="N459" i="2" s="1"/>
  <c r="AF842" i="2"/>
  <c r="AG842" i="2" s="1"/>
  <c r="P842" i="2" s="1"/>
  <c r="I842" i="2" s="1"/>
  <c r="AG162" i="2"/>
  <c r="P162" i="2" s="1"/>
  <c r="O162" i="2"/>
  <c r="N162" i="2" s="1"/>
  <c r="AH47" i="2"/>
  <c r="O47" i="2"/>
  <c r="N47" i="2" s="1"/>
  <c r="AH1179" i="2"/>
  <c r="O1179" i="2"/>
  <c r="N1179" i="2" s="1"/>
  <c r="AH1193" i="2"/>
  <c r="O1193" i="2"/>
  <c r="N1193" i="2" s="1"/>
  <c r="AG445" i="2"/>
  <c r="P445" i="2" s="1"/>
  <c r="I445" i="2" s="1"/>
  <c r="O445" i="2"/>
  <c r="N445" i="2" s="1"/>
  <c r="O129" i="2"/>
  <c r="N129" i="2" s="1"/>
  <c r="O383" i="2"/>
  <c r="N383" i="2" s="1"/>
  <c r="O412" i="2"/>
  <c r="N412" i="2" s="1"/>
  <c r="O1143" i="2"/>
  <c r="N1143" i="2" s="1"/>
  <c r="O352" i="2"/>
  <c r="N352" i="2" s="1"/>
  <c r="O1279" i="2"/>
  <c r="N1279" i="2" s="1"/>
  <c r="O1084" i="2"/>
  <c r="N1084" i="2" s="1"/>
  <c r="O1142" i="2"/>
  <c r="N1142" i="2" s="1"/>
  <c r="O1304" i="2"/>
  <c r="N1304" i="2" s="1"/>
  <c r="O366" i="2"/>
  <c r="N366" i="2" s="1"/>
  <c r="O1323" i="2"/>
  <c r="N1323" i="2" s="1"/>
  <c r="O392" i="2"/>
  <c r="N392" i="2" s="1"/>
  <c r="O102" i="2"/>
  <c r="N102" i="2" s="1"/>
  <c r="O223" i="2"/>
  <c r="N223" i="2" s="1"/>
  <c r="O138" i="2"/>
  <c r="N138" i="2" s="1"/>
  <c r="AG1190" i="2"/>
  <c r="P1190" i="2" s="1"/>
  <c r="O1190" i="2"/>
  <c r="N1190" i="2" s="1"/>
  <c r="AH215" i="2"/>
  <c r="O215" i="2"/>
  <c r="N215" i="2" s="1"/>
  <c r="AH338" i="2"/>
  <c r="O338" i="2"/>
  <c r="N338" i="2" s="1"/>
  <c r="AF566" i="2"/>
  <c r="AG566" i="2" s="1"/>
  <c r="P566" i="2" s="1"/>
  <c r="AF535" i="2"/>
  <c r="O535" i="2" s="1"/>
  <c r="N535" i="2" s="1"/>
  <c r="AF1277" i="2"/>
  <c r="AG1277" i="2" s="1"/>
  <c r="P1277" i="2" s="1"/>
  <c r="AG367" i="2"/>
  <c r="P367" i="2" s="1"/>
  <c r="O367" i="2"/>
  <c r="N367" i="2" s="1"/>
  <c r="AF996" i="2"/>
  <c r="O996" i="2" s="1"/>
  <c r="N996" i="2" s="1"/>
  <c r="AF122" i="2"/>
  <c r="O122" i="2" s="1"/>
  <c r="N122" i="2" s="1"/>
  <c r="AH702" i="2"/>
  <c r="O702" i="2"/>
  <c r="N702" i="2" s="1"/>
  <c r="AG301" i="2"/>
  <c r="P301" i="2" s="1"/>
  <c r="O301" i="2"/>
  <c r="N301" i="2" s="1"/>
  <c r="AH251" i="2"/>
  <c r="O251" i="2"/>
  <c r="N251" i="2" s="1"/>
  <c r="AG54" i="2"/>
  <c r="P54" i="2" s="1"/>
  <c r="I54" i="2" s="1"/>
  <c r="O54" i="2"/>
  <c r="N54" i="2" s="1"/>
  <c r="AG583" i="2"/>
  <c r="P583" i="2" s="1"/>
  <c r="O583" i="2"/>
  <c r="N583" i="2" s="1"/>
  <c r="AF381" i="2"/>
  <c r="AH381" i="2" s="1"/>
  <c r="AF515" i="2"/>
  <c r="O515" i="2" s="1"/>
  <c r="N515" i="2" s="1"/>
  <c r="AG683" i="2"/>
  <c r="P683" i="2" s="1"/>
  <c r="I683" i="2" s="1"/>
  <c r="O683" i="2"/>
  <c r="N683" i="2" s="1"/>
  <c r="O1252" i="2"/>
  <c r="N1252" i="2" s="1"/>
  <c r="O351" i="2"/>
  <c r="N351" i="2" s="1"/>
  <c r="O389" i="2"/>
  <c r="N389" i="2" s="1"/>
  <c r="O514" i="2"/>
  <c r="N514" i="2" s="1"/>
  <c r="O82" i="2"/>
  <c r="N82" i="2" s="1"/>
  <c r="O1081" i="2"/>
  <c r="N1081" i="2" s="1"/>
  <c r="O1177" i="2"/>
  <c r="N1177" i="2" s="1"/>
  <c r="O576" i="2"/>
  <c r="N576" i="2" s="1"/>
  <c r="O1131" i="2"/>
  <c r="N1131" i="2" s="1"/>
  <c r="O353" i="2"/>
  <c r="N353" i="2" s="1"/>
  <c r="O1101" i="2"/>
  <c r="N1101" i="2" s="1"/>
  <c r="O180" i="2"/>
  <c r="N180" i="2" s="1"/>
  <c r="O120" i="2"/>
  <c r="N120" i="2" s="1"/>
  <c r="O93" i="2"/>
  <c r="N93" i="2" s="1"/>
  <c r="O550" i="2"/>
  <c r="N550" i="2" s="1"/>
  <c r="AH1266" i="2"/>
  <c r="O1266" i="2"/>
  <c r="N1266" i="2" s="1"/>
  <c r="AG785" i="2"/>
  <c r="P785" i="2" s="1"/>
  <c r="I785" i="2" s="1"/>
  <c r="O785" i="2"/>
  <c r="N785" i="2" s="1"/>
  <c r="AH1502" i="2"/>
  <c r="O1502" i="2"/>
  <c r="N1502" i="2" s="1"/>
  <c r="AH594" i="2"/>
  <c r="O594" i="2"/>
  <c r="N594" i="2" s="1"/>
  <c r="AH1460" i="2"/>
  <c r="O1460" i="2"/>
  <c r="N1460" i="2" s="1"/>
  <c r="AH1221" i="2"/>
  <c r="O1221" i="2"/>
  <c r="N1221" i="2" s="1"/>
  <c r="O342" i="2"/>
  <c r="N342" i="2" s="1"/>
  <c r="AH1128" i="2"/>
  <c r="O1128" i="2"/>
  <c r="N1128" i="2" s="1"/>
  <c r="AG1338" i="2"/>
  <c r="P1338" i="2" s="1"/>
  <c r="O1338" i="2"/>
  <c r="N1338" i="2" s="1"/>
  <c r="AG1459" i="2"/>
  <c r="P1459" i="2" s="1"/>
  <c r="O1459" i="2"/>
  <c r="N1459" i="2" s="1"/>
  <c r="AF910" i="2"/>
  <c r="AH910" i="2" s="1"/>
  <c r="O1170" i="2"/>
  <c r="N1170" i="2" s="1"/>
  <c r="O334" i="2"/>
  <c r="N334" i="2" s="1"/>
  <c r="O289" i="2"/>
  <c r="N289" i="2" s="1"/>
  <c r="O280" i="2"/>
  <c r="N280" i="2" s="1"/>
  <c r="O1354" i="2"/>
  <c r="N1354" i="2" s="1"/>
  <c r="O1066" i="2"/>
  <c r="N1066" i="2" s="1"/>
  <c r="O901" i="2"/>
  <c r="N901" i="2" s="1"/>
  <c r="O569" i="2"/>
  <c r="N569" i="2" s="1"/>
  <c r="O946" i="2"/>
  <c r="N946" i="2" s="1"/>
  <c r="O218" i="2"/>
  <c r="N218" i="2" s="1"/>
  <c r="O830" i="2"/>
  <c r="N830" i="2" s="1"/>
  <c r="O80" i="2"/>
  <c r="N80" i="2" s="1"/>
  <c r="O1496" i="2"/>
  <c r="N1496" i="2" s="1"/>
  <c r="O1507" i="2"/>
  <c r="N1507" i="2" s="1"/>
  <c r="AG1280" i="2"/>
  <c r="P1280" i="2" s="1"/>
  <c r="O1280" i="2"/>
  <c r="N1280" i="2" s="1"/>
  <c r="AF1045" i="2"/>
  <c r="O1045" i="2" s="1"/>
  <c r="N1045" i="2" s="1"/>
  <c r="AH607" i="2"/>
  <c r="O607" i="2"/>
  <c r="N607" i="2" s="1"/>
  <c r="AF1228" i="2"/>
  <c r="O1228" i="2" s="1"/>
  <c r="N1228" i="2" s="1"/>
  <c r="AF756" i="2"/>
  <c r="AH756" i="2" s="1"/>
  <c r="O1077" i="2"/>
  <c r="N1077" i="2" s="1"/>
  <c r="O202" i="2"/>
  <c r="N202" i="2" s="1"/>
  <c r="O199" i="2"/>
  <c r="N199" i="2" s="1"/>
  <c r="O137" i="2"/>
  <c r="N137" i="2" s="1"/>
  <c r="O963" i="2"/>
  <c r="N963" i="2" s="1"/>
  <c r="O880" i="2"/>
  <c r="N880" i="2" s="1"/>
  <c r="O833" i="2"/>
  <c r="N833" i="2" s="1"/>
  <c r="O423" i="2"/>
  <c r="N423" i="2" s="1"/>
  <c r="O775" i="2"/>
  <c r="N775" i="2" s="1"/>
  <c r="O225" i="2"/>
  <c r="N225" i="2" s="1"/>
  <c r="O914" i="2"/>
  <c r="N914" i="2" s="1"/>
  <c r="O69" i="2"/>
  <c r="N69" i="2" s="1"/>
  <c r="O1485" i="2"/>
  <c r="N1485" i="2" s="1"/>
  <c r="O1488" i="2"/>
  <c r="N1488" i="2" s="1"/>
  <c r="O982" i="2"/>
  <c r="N982" i="2" s="1"/>
  <c r="AH1465" i="2"/>
  <c r="O1465" i="2"/>
  <c r="N1465" i="2" s="1"/>
  <c r="AG1368" i="2"/>
  <c r="P1368" i="2" s="1"/>
  <c r="O1368" i="2"/>
  <c r="N1368" i="2" s="1"/>
  <c r="AH636" i="2"/>
  <c r="O636" i="2"/>
  <c r="N636" i="2" s="1"/>
  <c r="AG802" i="2"/>
  <c r="P802" i="2" s="1"/>
  <c r="O802" i="2"/>
  <c r="N802" i="2" s="1"/>
  <c r="AH871" i="2"/>
  <c r="O871" i="2"/>
  <c r="N871" i="2" s="1"/>
  <c r="O971" i="2"/>
  <c r="N971" i="2" s="1"/>
  <c r="O88" i="2"/>
  <c r="N88" i="2" s="1"/>
  <c r="O36" i="2"/>
  <c r="N36" i="2" s="1"/>
  <c r="O46" i="2"/>
  <c r="N46" i="2" s="1"/>
  <c r="O766" i="2"/>
  <c r="N766" i="2" s="1"/>
  <c r="O786" i="2"/>
  <c r="N786" i="2" s="1"/>
  <c r="O735" i="2"/>
  <c r="N735" i="2" s="1"/>
  <c r="O403" i="2"/>
  <c r="N403" i="2" s="1"/>
  <c r="O678" i="2"/>
  <c r="N678" i="2" s="1"/>
  <c r="O1396" i="2"/>
  <c r="N1396" i="2" s="1"/>
  <c r="O812" i="2"/>
  <c r="N812" i="2" s="1"/>
  <c r="O23" i="2"/>
  <c r="N23" i="2" s="1"/>
  <c r="O1273" i="2"/>
  <c r="N1273" i="2" s="1"/>
  <c r="O1487" i="2"/>
  <c r="N1487" i="2" s="1"/>
  <c r="O976" i="2"/>
  <c r="N976" i="2" s="1"/>
  <c r="AH1498" i="2"/>
  <c r="O1498" i="2"/>
  <c r="N1498" i="2" s="1"/>
  <c r="AG224" i="2"/>
  <c r="P224" i="2" s="1"/>
  <c r="O224" i="2"/>
  <c r="N224" i="2" s="1"/>
  <c r="AF1018" i="2"/>
  <c r="O1018" i="2" s="1"/>
  <c r="N1018" i="2" s="1"/>
  <c r="AH1207" i="2"/>
  <c r="O1207" i="2"/>
  <c r="N1207" i="2" s="1"/>
  <c r="AG92" i="2"/>
  <c r="P92" i="2" s="1"/>
  <c r="O92" i="2"/>
  <c r="N92" i="2" s="1"/>
  <c r="AF1008" i="2"/>
  <c r="AG1008" i="2" s="1"/>
  <c r="P1008" i="2" s="1"/>
  <c r="I1008" i="2" s="1"/>
  <c r="AF472" i="2"/>
  <c r="AG472" i="2" s="1"/>
  <c r="P472" i="2" s="1"/>
  <c r="I472" i="2" s="1"/>
  <c r="AG295" i="2"/>
  <c r="P295" i="2" s="1"/>
  <c r="I295" i="2" s="1"/>
  <c r="O295" i="2"/>
  <c r="N295" i="2" s="1"/>
  <c r="AF1064" i="2"/>
  <c r="O1064" i="2" s="1"/>
  <c r="N1064" i="2" s="1"/>
  <c r="AG95" i="2"/>
  <c r="P95" i="2" s="1"/>
  <c r="I95" i="2" s="1"/>
  <c r="O95" i="2"/>
  <c r="N95" i="2" s="1"/>
  <c r="O820" i="2"/>
  <c r="N820" i="2" s="1"/>
  <c r="O806" i="2"/>
  <c r="N806" i="2" s="1"/>
  <c r="O68" i="2"/>
  <c r="N68" i="2" s="1"/>
  <c r="O112" i="2"/>
  <c r="N112" i="2" s="1"/>
  <c r="O664" i="2"/>
  <c r="N664" i="2" s="1"/>
  <c r="O794" i="2"/>
  <c r="N794" i="2" s="1"/>
  <c r="O549" i="2"/>
  <c r="N549" i="2" s="1"/>
  <c r="O1103" i="2"/>
  <c r="N1103" i="2" s="1"/>
  <c r="O567" i="2"/>
  <c r="N567" i="2" s="1"/>
  <c r="O1204" i="2"/>
  <c r="N1204" i="2" s="1"/>
  <c r="O693" i="2"/>
  <c r="N693" i="2" s="1"/>
  <c r="O1449" i="2"/>
  <c r="N1449" i="2" s="1"/>
  <c r="O1145" i="2"/>
  <c r="N1145" i="2" s="1"/>
  <c r="O1339" i="2"/>
  <c r="N1339" i="2" s="1"/>
  <c r="O909" i="2"/>
  <c r="N909" i="2" s="1"/>
  <c r="AG1328" i="2"/>
  <c r="P1328" i="2" s="1"/>
  <c r="O1328" i="2"/>
  <c r="N1328" i="2" s="1"/>
  <c r="AG1211" i="2"/>
  <c r="P1211" i="2" s="1"/>
  <c r="O1211" i="2"/>
  <c r="N1211" i="2" s="1"/>
  <c r="AH1062" i="2"/>
  <c r="O1062" i="2"/>
  <c r="N1062" i="2" s="1"/>
  <c r="AH1040" i="2"/>
  <c r="O1040" i="2"/>
  <c r="N1040" i="2" s="1"/>
  <c r="AG522" i="2"/>
  <c r="P522" i="2" s="1"/>
  <c r="O522" i="2"/>
  <c r="N522" i="2" s="1"/>
  <c r="AH1072" i="2"/>
  <c r="O1072" i="2"/>
  <c r="N1072" i="2" s="1"/>
  <c r="AG711" i="2"/>
  <c r="P711" i="2" s="1"/>
  <c r="O711" i="2"/>
  <c r="N711" i="2" s="1"/>
  <c r="AG308" i="2"/>
  <c r="P308" i="2" s="1"/>
  <c r="O308" i="2"/>
  <c r="N308" i="2" s="1"/>
  <c r="AF1353" i="2"/>
  <c r="AG1353" i="2" s="1"/>
  <c r="P1353" i="2" s="1"/>
  <c r="AF1164" i="2"/>
  <c r="AG1164" i="2" s="1"/>
  <c r="P1164" i="2" s="1"/>
  <c r="AG377" i="2"/>
  <c r="P377" i="2" s="1"/>
  <c r="I377" i="2" s="1"/>
  <c r="O377" i="2"/>
  <c r="N377" i="2" s="1"/>
  <c r="O572" i="2"/>
  <c r="N572" i="2" s="1"/>
  <c r="O1399" i="2"/>
  <c r="N1399" i="2" s="1"/>
  <c r="O1492" i="2"/>
  <c r="N1492" i="2" s="1"/>
  <c r="O1469" i="2"/>
  <c r="N1469" i="2" s="1"/>
  <c r="O697" i="2"/>
  <c r="N697" i="2" s="1"/>
  <c r="O597" i="2"/>
  <c r="N597" i="2" s="1"/>
  <c r="O428" i="2"/>
  <c r="N428" i="2" s="1"/>
  <c r="O395" i="2"/>
  <c r="N395" i="2" s="1"/>
  <c r="O1180" i="2"/>
  <c r="N1180" i="2" s="1"/>
  <c r="O564" i="2"/>
  <c r="N564" i="2" s="1"/>
  <c r="O174" i="2"/>
  <c r="N174" i="2" s="1"/>
  <c r="O1111" i="2"/>
  <c r="N1111" i="2" s="1"/>
  <c r="O1115" i="2"/>
  <c r="N1115" i="2" s="1"/>
  <c r="O787" i="2"/>
  <c r="N787" i="2" s="1"/>
  <c r="AG1486" i="2"/>
  <c r="P1486" i="2" s="1"/>
  <c r="O1486" i="2"/>
  <c r="N1486" i="2" s="1"/>
  <c r="AH1463" i="2"/>
  <c r="O1463" i="2"/>
  <c r="N1463" i="2" s="1"/>
  <c r="AG1275" i="2"/>
  <c r="P1275" i="2" s="1"/>
  <c r="I1275" i="2" s="1"/>
  <c r="O1275" i="2"/>
  <c r="N1275" i="2" s="1"/>
  <c r="AG1500" i="2"/>
  <c r="P1500" i="2" s="1"/>
  <c r="O1500" i="2"/>
  <c r="N1500" i="2" s="1"/>
  <c r="AF926" i="2"/>
  <c r="AH926" i="2" s="1"/>
  <c r="AH24" i="2"/>
  <c r="O24" i="2"/>
  <c r="N24" i="2" s="1"/>
  <c r="AF1220" i="2"/>
  <c r="AH1220" i="2" s="1"/>
  <c r="AF1022" i="2"/>
  <c r="AH1022" i="2" s="1"/>
  <c r="AF591" i="2"/>
  <c r="AG591" i="2" s="1"/>
  <c r="P591" i="2" s="1"/>
  <c r="O532" i="2"/>
  <c r="N532" i="2" s="1"/>
  <c r="O796" i="2"/>
  <c r="N796" i="2" s="1"/>
  <c r="O1253" i="2"/>
  <c r="N1253" i="2" s="1"/>
  <c r="O1393" i="2"/>
  <c r="N1393" i="2" s="1"/>
  <c r="O492" i="2"/>
  <c r="N492" i="2" s="1"/>
  <c r="O573" i="2"/>
  <c r="N573" i="2" s="1"/>
  <c r="O274" i="2"/>
  <c r="N274" i="2" s="1"/>
  <c r="O210" i="2"/>
  <c r="N210" i="2" s="1"/>
  <c r="O260" i="2"/>
  <c r="N260" i="2" s="1"/>
  <c r="O1026" i="2"/>
  <c r="N1026" i="2" s="1"/>
  <c r="O527" i="2"/>
  <c r="N527" i="2" s="1"/>
  <c r="O1408" i="2"/>
  <c r="N1408" i="2" s="1"/>
  <c r="O1100" i="2"/>
  <c r="N1100" i="2" s="1"/>
  <c r="O1132" i="2"/>
  <c r="N1132" i="2" s="1"/>
  <c r="O800" i="2"/>
  <c r="N800" i="2" s="1"/>
  <c r="AH1451" i="2"/>
  <c r="O1451" i="2"/>
  <c r="N1451" i="2" s="1"/>
  <c r="AG1051" i="2"/>
  <c r="P1051" i="2" s="1"/>
  <c r="O1051" i="2"/>
  <c r="N1051" i="2" s="1"/>
  <c r="AH148" i="2"/>
  <c r="O148" i="2"/>
  <c r="N148" i="2" s="1"/>
  <c r="AG748" i="2"/>
  <c r="P748" i="2" s="1"/>
  <c r="O748" i="2"/>
  <c r="N748" i="2" s="1"/>
  <c r="AG198" i="2"/>
  <c r="P198" i="2" s="1"/>
  <c r="O198" i="2"/>
  <c r="N198" i="2" s="1"/>
  <c r="AF164" i="2"/>
  <c r="AG164" i="2" s="1"/>
  <c r="P164" i="2" s="1"/>
  <c r="AH596" i="2"/>
  <c r="O596" i="2"/>
  <c r="N596" i="2" s="1"/>
  <c r="AF818" i="2"/>
  <c r="AG818" i="2" s="1"/>
  <c r="P818" i="2" s="1"/>
  <c r="O429" i="2"/>
  <c r="N429" i="2" s="1"/>
  <c r="O209" i="2"/>
  <c r="N209" i="2" s="1"/>
  <c r="O1254" i="2"/>
  <c r="N1254" i="2" s="1"/>
  <c r="O1288" i="2"/>
  <c r="N1288" i="2" s="1"/>
  <c r="O578" i="2"/>
  <c r="N578" i="2" s="1"/>
  <c r="O465" i="2"/>
  <c r="N465" i="2" s="1"/>
  <c r="O233" i="2"/>
  <c r="N233" i="2" s="1"/>
  <c r="O142" i="2"/>
  <c r="N142" i="2" s="1"/>
  <c r="O84" i="2"/>
  <c r="N84" i="2" s="1"/>
  <c r="O819" i="2"/>
  <c r="N819" i="2" s="1"/>
  <c r="O147" i="2"/>
  <c r="N147" i="2" s="1"/>
  <c r="O1056" i="2"/>
  <c r="N1056" i="2" s="1"/>
  <c r="O1109" i="2"/>
  <c r="N1109" i="2" s="1"/>
  <c r="O873" i="2"/>
  <c r="N873" i="2" s="1"/>
  <c r="O742" i="2"/>
  <c r="N742" i="2" s="1"/>
  <c r="AF1363" i="2"/>
  <c r="O1363" i="2" s="1"/>
  <c r="N1363" i="2" s="1"/>
  <c r="AG462" i="2"/>
  <c r="P462" i="2" s="1"/>
  <c r="O462" i="2"/>
  <c r="N462" i="2" s="1"/>
  <c r="AH1203" i="2"/>
  <c r="O1203" i="2"/>
  <c r="N1203" i="2" s="1"/>
  <c r="AH328" i="2"/>
  <c r="O328" i="2"/>
  <c r="N328" i="2" s="1"/>
  <c r="AG1400" i="2"/>
  <c r="P1400" i="2" s="1"/>
  <c r="I1400" i="2" s="1"/>
  <c r="O1400" i="2"/>
  <c r="N1400" i="2" s="1"/>
  <c r="AF837" i="2"/>
  <c r="AH837" i="2" s="1"/>
  <c r="AH212" i="2"/>
  <c r="O212" i="2"/>
  <c r="N212" i="2" s="1"/>
  <c r="AG393" i="2"/>
  <c r="P393" i="2" s="1"/>
  <c r="I393" i="2" s="1"/>
  <c r="O393" i="2"/>
  <c r="N393" i="2" s="1"/>
  <c r="AH629" i="2"/>
  <c r="O629" i="2"/>
  <c r="N629" i="2" s="1"/>
  <c r="AF286" i="2"/>
  <c r="AG286" i="2" s="1"/>
  <c r="P286" i="2" s="1"/>
  <c r="O64" i="2"/>
  <c r="N64" i="2" s="1"/>
  <c r="O121" i="2"/>
  <c r="N121" i="2" s="1"/>
  <c r="O1118" i="2"/>
  <c r="N1118" i="2" s="1"/>
  <c r="O1098" i="2"/>
  <c r="N1098" i="2" s="1"/>
  <c r="O226" i="2"/>
  <c r="N226" i="2" s="1"/>
  <c r="O372" i="2"/>
  <c r="N372" i="2" s="1"/>
  <c r="O59" i="2"/>
  <c r="N59" i="2" s="1"/>
  <c r="O1327" i="2"/>
  <c r="N1327" i="2" s="1"/>
  <c r="O1137" i="2"/>
  <c r="N1137" i="2" s="1"/>
  <c r="O732" i="2"/>
  <c r="N732" i="2" s="1"/>
  <c r="O56" i="2"/>
  <c r="N56" i="2" s="1"/>
  <c r="O1057" i="2"/>
  <c r="N1057" i="2" s="1"/>
  <c r="O1140" i="2"/>
  <c r="N1140" i="2" s="1"/>
  <c r="O727" i="2"/>
  <c r="N727" i="2" s="1"/>
  <c r="O519" i="2"/>
  <c r="N519" i="2" s="1"/>
  <c r="AG1214" i="2"/>
  <c r="P1214" i="2" s="1"/>
  <c r="I1214" i="2" s="1"/>
  <c r="O1214" i="2"/>
  <c r="N1214" i="2" s="1"/>
  <c r="AH1261" i="2"/>
  <c r="O1261" i="2"/>
  <c r="N1261" i="2" s="1"/>
  <c r="AG1004" i="2"/>
  <c r="P1004" i="2" s="1"/>
  <c r="I1004" i="2" s="1"/>
  <c r="O1004" i="2"/>
  <c r="N1004" i="2" s="1"/>
  <c r="AG1234" i="2"/>
  <c r="P1234" i="2" s="1"/>
  <c r="O1234" i="2"/>
  <c r="N1234" i="2" s="1"/>
  <c r="AH1182" i="2"/>
  <c r="O1182" i="2"/>
  <c r="N1182" i="2" s="1"/>
  <c r="AF1376" i="2"/>
  <c r="AG1376" i="2" s="1"/>
  <c r="P1376" i="2" s="1"/>
  <c r="AH1290" i="2"/>
  <c r="O1290" i="2"/>
  <c r="N1290" i="2" s="1"/>
  <c r="AH568" i="2"/>
  <c r="O568" i="2"/>
  <c r="N568" i="2" s="1"/>
  <c r="AG1270" i="2"/>
  <c r="P1270" i="2" s="1"/>
  <c r="O1270" i="2"/>
  <c r="N1270" i="2" s="1"/>
  <c r="AF704" i="2"/>
  <c r="AG704" i="2" s="1"/>
  <c r="P704" i="2" s="1"/>
  <c r="I704" i="2" s="1"/>
  <c r="AF834" i="2"/>
  <c r="AG834" i="2" s="1"/>
  <c r="P834" i="2" s="1"/>
  <c r="AF1060" i="2"/>
  <c r="O1060" i="2" s="1"/>
  <c r="N1060" i="2" s="1"/>
  <c r="AF788" i="2"/>
  <c r="O788" i="2" s="1"/>
  <c r="N788" i="2" s="1"/>
  <c r="AF1104" i="2"/>
  <c r="AH1104" i="2" s="1"/>
  <c r="AG944" i="2"/>
  <c r="P944" i="2" s="1"/>
  <c r="O944" i="2"/>
  <c r="N944" i="2" s="1"/>
  <c r="AF1107" i="2"/>
  <c r="AG1107" i="2" s="1"/>
  <c r="P1107" i="2" s="1"/>
  <c r="I1107" i="2" s="1"/>
  <c r="O71" i="2"/>
  <c r="N71" i="2" s="1"/>
  <c r="O1370" i="2"/>
  <c r="N1370" i="2" s="1"/>
  <c r="O829" i="2"/>
  <c r="N829" i="2" s="1"/>
  <c r="O1055" i="2"/>
  <c r="N1055" i="2" s="1"/>
  <c r="O321" i="2"/>
  <c r="N321" i="2" s="1"/>
  <c r="O592" i="2"/>
  <c r="N592" i="2" s="1"/>
  <c r="O227" i="2"/>
  <c r="N227" i="2" s="1"/>
  <c r="O1397" i="2"/>
  <c r="N1397" i="2" s="1"/>
  <c r="O1367" i="2"/>
  <c r="N1367" i="2" s="1"/>
  <c r="O733" i="2"/>
  <c r="N733" i="2" s="1"/>
  <c r="O87" i="2"/>
  <c r="N87" i="2" s="1"/>
  <c r="O1036" i="2"/>
  <c r="N1036" i="2" s="1"/>
  <c r="O870" i="2"/>
  <c r="N870" i="2" s="1"/>
  <c r="O750" i="2"/>
  <c r="N750" i="2" s="1"/>
  <c r="O469" i="2"/>
  <c r="N469" i="2" s="1"/>
  <c r="AG1315" i="2"/>
  <c r="P1315" i="2" s="1"/>
  <c r="I1315" i="2" s="1"/>
  <c r="O1315" i="2"/>
  <c r="N1315" i="2" s="1"/>
  <c r="AH1091" i="2"/>
  <c r="O1091" i="2"/>
  <c r="N1091" i="2" s="1"/>
  <c r="AG559" i="2"/>
  <c r="P559" i="2" s="1"/>
  <c r="I559" i="2" s="1"/>
  <c r="O559" i="2"/>
  <c r="N559" i="2" s="1"/>
  <c r="AH1384" i="2"/>
  <c r="O1384" i="2"/>
  <c r="N1384" i="2" s="1"/>
  <c r="AF495" i="2"/>
  <c r="AH495" i="2" s="1"/>
  <c r="AF1162" i="2"/>
  <c r="AH1162" i="2" s="1"/>
  <c r="AF657" i="2"/>
  <c r="O657" i="2" s="1"/>
  <c r="N657" i="2" s="1"/>
  <c r="AG1192" i="2"/>
  <c r="P1192" i="2" s="1"/>
  <c r="O1192" i="2"/>
  <c r="N1192" i="2" s="1"/>
  <c r="AF992" i="2"/>
  <c r="AH992" i="2" s="1"/>
  <c r="AH602" i="2"/>
  <c r="O602" i="2"/>
  <c r="N602" i="2" s="1"/>
  <c r="AG244" i="2"/>
  <c r="P244" i="2" s="1"/>
  <c r="O244" i="2"/>
  <c r="N244" i="2" s="1"/>
  <c r="O187" i="2"/>
  <c r="N187" i="2" s="1"/>
  <c r="O1102" i="2"/>
  <c r="N1102" i="2" s="1"/>
  <c r="O771" i="2"/>
  <c r="N771" i="2" s="1"/>
  <c r="O1031" i="2"/>
  <c r="N1031" i="2" s="1"/>
  <c r="O262" i="2"/>
  <c r="N262" i="2" s="1"/>
  <c r="O491" i="2"/>
  <c r="N491" i="2" s="1"/>
  <c r="O242" i="2"/>
  <c r="N242" i="2" s="1"/>
  <c r="O1398" i="2"/>
  <c r="N1398" i="2" s="1"/>
  <c r="O1302" i="2"/>
  <c r="N1302" i="2" s="1"/>
  <c r="O560" i="2"/>
  <c r="N560" i="2" s="1"/>
  <c r="O16" i="2"/>
  <c r="N16" i="2" s="1"/>
  <c r="O941" i="2"/>
  <c r="N941" i="2" s="1"/>
  <c r="O821" i="2"/>
  <c r="N821" i="2" s="1"/>
  <c r="O779" i="2"/>
  <c r="N779" i="2" s="1"/>
  <c r="O425" i="2"/>
  <c r="N425" i="2" s="1"/>
  <c r="T15" i="2"/>
  <c r="AE15" i="2" s="1"/>
  <c r="AF15" i="2" s="1"/>
  <c r="AG15" i="2" s="1"/>
  <c r="P15" i="2" s="1"/>
  <c r="T14" i="2"/>
  <c r="AE14" i="2" s="1"/>
  <c r="AF14" i="2" s="1"/>
  <c r="AH14" i="2" s="1"/>
  <c r="AF1006" i="2"/>
  <c r="AH1006" i="2" s="1"/>
  <c r="AF502" i="2"/>
  <c r="AH502" i="2" s="1"/>
  <c r="AF650" i="2"/>
  <c r="AG650" i="2" s="1"/>
  <c r="P650" i="2" s="1"/>
  <c r="AF907" i="2"/>
  <c r="AG907" i="2" s="1"/>
  <c r="P907" i="2" s="1"/>
  <c r="AF279" i="2"/>
  <c r="AH279" i="2" s="1"/>
  <c r="AF418" i="2"/>
  <c r="AG418" i="2" s="1"/>
  <c r="P418" i="2" s="1"/>
  <c r="AH1390" i="2"/>
  <c r="AG909" i="2"/>
  <c r="P909" i="2" s="1"/>
  <c r="AF376" i="2"/>
  <c r="AG376" i="2" s="1"/>
  <c r="P376" i="2" s="1"/>
  <c r="I376" i="2" s="1"/>
  <c r="AF96" i="2"/>
  <c r="AG96" i="2" s="1"/>
  <c r="P96" i="2" s="1"/>
  <c r="AH914" i="2"/>
  <c r="AF854" i="2"/>
  <c r="AG854" i="2" s="1"/>
  <c r="P854" i="2" s="1"/>
  <c r="AH1370" i="2"/>
  <c r="AF359" i="2"/>
  <c r="AG359" i="2" s="1"/>
  <c r="P359" i="2" s="1"/>
  <c r="AF211" i="2"/>
  <c r="AG211" i="2" s="1"/>
  <c r="P211" i="2" s="1"/>
  <c r="I211" i="2" s="1"/>
  <c r="AF305" i="2"/>
  <c r="AG305" i="2" s="1"/>
  <c r="P305" i="2" s="1"/>
  <c r="AG779" i="2"/>
  <c r="P779" i="2" s="1"/>
  <c r="I779" i="2" s="1"/>
  <c r="AF91" i="2"/>
  <c r="AH91" i="2" s="1"/>
  <c r="AF1090" i="2"/>
  <c r="AH1090" i="2" s="1"/>
  <c r="AF1053" i="2"/>
  <c r="AG1053" i="2" s="1"/>
  <c r="P1053" i="2" s="1"/>
  <c r="I1053" i="2" s="1"/>
  <c r="AH355" i="2"/>
  <c r="AF956" i="2"/>
  <c r="AG956" i="2" s="1"/>
  <c r="P956" i="2" s="1"/>
  <c r="I956" i="2" s="1"/>
  <c r="AF410" i="2"/>
  <c r="AG410" i="2" s="1"/>
  <c r="P410" i="2" s="1"/>
  <c r="I410" i="2" s="1"/>
  <c r="AF815" i="2"/>
  <c r="AG815" i="2" s="1"/>
  <c r="P815" i="2" s="1"/>
  <c r="I815" i="2" s="1"/>
  <c r="AF918" i="2"/>
  <c r="AG918" i="2" s="1"/>
  <c r="P918" i="2" s="1"/>
  <c r="AH578" i="2"/>
  <c r="AH1496" i="2"/>
  <c r="AH583" i="2"/>
  <c r="AH1486" i="2"/>
  <c r="AH703" i="2"/>
  <c r="AH393" i="2"/>
  <c r="AG1128" i="2"/>
  <c r="P1128" i="2" s="1"/>
  <c r="I1128" i="2" s="1"/>
  <c r="AF1233" i="2"/>
  <c r="AH1233" i="2" s="1"/>
  <c r="AF45" i="2"/>
  <c r="AG45" i="2" s="1"/>
  <c r="P45" i="2" s="1"/>
  <c r="AF1355" i="2"/>
  <c r="AH1355" i="2" s="1"/>
  <c r="AF1152" i="2"/>
  <c r="AH1152" i="2" s="1"/>
  <c r="AG423" i="2"/>
  <c r="P423" i="2" s="1"/>
  <c r="I423" i="2" s="1"/>
  <c r="AG605" i="2"/>
  <c r="P605" i="2" s="1"/>
  <c r="AF1151" i="2"/>
  <c r="AH1151" i="2" s="1"/>
  <c r="AF891" i="2"/>
  <c r="AG891" i="2" s="1"/>
  <c r="P891" i="2" s="1"/>
  <c r="I891" i="2" s="1"/>
  <c r="AF972" i="2"/>
  <c r="AH972" i="2" s="1"/>
  <c r="AF77" i="2"/>
  <c r="AH77" i="2" s="1"/>
  <c r="AG573" i="2"/>
  <c r="P573" i="2" s="1"/>
  <c r="AF181" i="2"/>
  <c r="AH181" i="2" s="1"/>
  <c r="AH1146" i="2"/>
  <c r="AF587" i="2"/>
  <c r="AG587" i="2" s="1"/>
  <c r="P587" i="2" s="1"/>
  <c r="AF679" i="2"/>
  <c r="AG679" i="2" s="1"/>
  <c r="P679" i="2" s="1"/>
  <c r="I679" i="2" s="1"/>
  <c r="AG532" i="2"/>
  <c r="P532" i="2" s="1"/>
  <c r="AF717" i="2"/>
  <c r="AG717" i="2" s="1"/>
  <c r="P717" i="2" s="1"/>
  <c r="I717" i="2" s="1"/>
  <c r="AG280" i="2"/>
  <c r="P280" i="2" s="1"/>
  <c r="I280" i="2" s="1"/>
  <c r="AH1143" i="2"/>
  <c r="AG1179" i="2"/>
  <c r="P1179" i="2" s="1"/>
  <c r="I1179" i="2" s="1"/>
  <c r="AG268" i="2"/>
  <c r="P268" i="2" s="1"/>
  <c r="I268" i="2" s="1"/>
  <c r="AF659" i="2"/>
  <c r="AG659" i="2" s="1"/>
  <c r="P659" i="2" s="1"/>
  <c r="AH289" i="2"/>
  <c r="AF932" i="2"/>
  <c r="AH932" i="2" s="1"/>
  <c r="AG550" i="2"/>
  <c r="P550" i="2" s="1"/>
  <c r="I550" i="2" s="1"/>
  <c r="AF81" i="2"/>
  <c r="AG81" i="2" s="1"/>
  <c r="P81" i="2" s="1"/>
  <c r="AG629" i="2"/>
  <c r="P629" i="2" s="1"/>
  <c r="I629" i="2" s="1"/>
  <c r="AF513" i="2"/>
  <c r="AH513" i="2" s="1"/>
  <c r="AG1458" i="2"/>
  <c r="P1458" i="2" s="1"/>
  <c r="I1458" i="2" s="1"/>
  <c r="AH433" i="2"/>
  <c r="AF1136" i="2"/>
  <c r="AG1136" i="2" s="1"/>
  <c r="P1136" i="2" s="1"/>
  <c r="I1136" i="2" s="1"/>
  <c r="AH1190" i="2"/>
  <c r="AG596" i="2"/>
  <c r="P596" i="2" s="1"/>
  <c r="I596" i="2" s="1"/>
  <c r="AF432" i="2"/>
  <c r="AH432" i="2" s="1"/>
  <c r="AF627" i="2"/>
  <c r="AH627" i="2" s="1"/>
  <c r="AF1015" i="2"/>
  <c r="AH1015" i="2" s="1"/>
  <c r="AF1116" i="2"/>
  <c r="AG1116" i="2" s="1"/>
  <c r="P1116" i="2" s="1"/>
  <c r="AF271" i="2"/>
  <c r="AG271" i="2" s="1"/>
  <c r="P271" i="2" s="1"/>
  <c r="AH1219" i="2"/>
  <c r="AF448" i="2"/>
  <c r="AH448" i="2" s="1"/>
  <c r="AH320" i="2"/>
  <c r="AF497" i="2"/>
  <c r="AG497" i="2" s="1"/>
  <c r="P497" i="2" s="1"/>
  <c r="AF256" i="2"/>
  <c r="AG256" i="2" s="1"/>
  <c r="P256" i="2" s="1"/>
  <c r="I256" i="2" s="1"/>
  <c r="AF902" i="2"/>
  <c r="AG902" i="2" s="1"/>
  <c r="P902" i="2" s="1"/>
  <c r="I902" i="2" s="1"/>
  <c r="AF878" i="2"/>
  <c r="AG878" i="2" s="1"/>
  <c r="P878" i="2" s="1"/>
  <c r="I878" i="2" s="1"/>
  <c r="AF1163" i="2"/>
  <c r="AG1163" i="2" s="1"/>
  <c r="P1163" i="2" s="1"/>
  <c r="AF949" i="2"/>
  <c r="AH949" i="2" s="1"/>
  <c r="AF864" i="2"/>
  <c r="AH864" i="2" s="1"/>
  <c r="AF283" i="2"/>
  <c r="AH283" i="2" s="1"/>
  <c r="AF85" i="2"/>
  <c r="AH85" i="2" s="1"/>
  <c r="AG520" i="2"/>
  <c r="P520" i="2" s="1"/>
  <c r="AF987" i="2"/>
  <c r="AG987" i="2" s="1"/>
  <c r="P987" i="2" s="1"/>
  <c r="I987" i="2" s="1"/>
  <c r="AG773" i="2"/>
  <c r="P773" i="2" s="1"/>
  <c r="I773" i="2" s="1"/>
  <c r="AH1393" i="2"/>
  <c r="AF228" i="2"/>
  <c r="AG228" i="2" s="1"/>
  <c r="P228" i="2" s="1"/>
  <c r="I228" i="2" s="1"/>
  <c r="AF967" i="2"/>
  <c r="AG967" i="2" s="1"/>
  <c r="P967" i="2" s="1"/>
  <c r="I967" i="2" s="1"/>
  <c r="AG1142" i="2"/>
  <c r="P1142" i="2" s="1"/>
  <c r="I1142" i="2" s="1"/>
  <c r="AH412" i="2"/>
  <c r="AF784" i="2"/>
  <c r="AH784" i="2" s="1"/>
  <c r="AH220" i="2"/>
  <c r="AF356" i="2"/>
  <c r="AG356" i="2" s="1"/>
  <c r="P356" i="2" s="1"/>
  <c r="AF1378" i="2"/>
  <c r="AH1378" i="2" s="1"/>
  <c r="AF1335" i="2"/>
  <c r="AG1335" i="2" s="1"/>
  <c r="P1335" i="2" s="1"/>
  <c r="I1335" i="2" s="1"/>
  <c r="AF688" i="2"/>
  <c r="AH688" i="2" s="1"/>
  <c r="AF1166" i="2"/>
  <c r="AH1166" i="2" s="1"/>
  <c r="AF1294" i="2"/>
  <c r="AH1294" i="2" s="1"/>
  <c r="AF877" i="2"/>
  <c r="AG877" i="2" s="1"/>
  <c r="P877" i="2" s="1"/>
  <c r="I877" i="2" s="1"/>
  <c r="AF1298" i="2"/>
  <c r="AH1298" i="2" s="1"/>
  <c r="AH697" i="2"/>
  <c r="AH1485" i="2"/>
  <c r="AF720" i="2"/>
  <c r="AG720" i="2" s="1"/>
  <c r="P720" i="2" s="1"/>
  <c r="AH372" i="2"/>
  <c r="AF1075" i="2"/>
  <c r="AH1075" i="2" s="1"/>
  <c r="AF1035" i="2"/>
  <c r="AG1035" i="2" s="1"/>
  <c r="P1035" i="2" s="1"/>
  <c r="I1035" i="2" s="1"/>
  <c r="AF1392" i="2"/>
  <c r="AH1392" i="2" s="1"/>
  <c r="AH1400" i="2"/>
  <c r="AF817" i="2"/>
  <c r="AG817" i="2" s="1"/>
  <c r="P817" i="2" s="1"/>
  <c r="I817" i="2" s="1"/>
  <c r="AF1314" i="2"/>
  <c r="AH1314" i="2" s="1"/>
  <c r="AF1246" i="2"/>
  <c r="AG1246" i="2" s="1"/>
  <c r="P1246" i="2" s="1"/>
  <c r="AG484" i="2"/>
  <c r="P484" i="2" s="1"/>
  <c r="I484" i="2" s="1"/>
  <c r="AG334" i="2"/>
  <c r="P334" i="2" s="1"/>
  <c r="I334" i="2" s="1"/>
  <c r="AF990" i="2"/>
  <c r="AH990" i="2" s="1"/>
  <c r="AG1397" i="2"/>
  <c r="P1397" i="2" s="1"/>
  <c r="AF1373" i="2"/>
  <c r="AH1373" i="2" s="1"/>
  <c r="AH880" i="2"/>
  <c r="AF424" i="2"/>
  <c r="AH424" i="2" s="1"/>
  <c r="AF315" i="2"/>
  <c r="AG315" i="2" s="1"/>
  <c r="P315" i="2" s="1"/>
  <c r="I315" i="2" s="1"/>
  <c r="AH89" i="2"/>
  <c r="AG417" i="2"/>
  <c r="P417" i="2" s="1"/>
  <c r="I417" i="2" s="1"/>
  <c r="AF1232" i="2"/>
  <c r="AG1232" i="2" s="1"/>
  <c r="P1232" i="2" s="1"/>
  <c r="AG405" i="2"/>
  <c r="P405" i="2" s="1"/>
  <c r="AH405" i="2"/>
  <c r="AH963" i="2"/>
  <c r="AF385" i="2"/>
  <c r="AH385" i="2" s="1"/>
  <c r="AH1287" i="2"/>
  <c r="AF700" i="2"/>
  <c r="AG700" i="2" s="1"/>
  <c r="P700" i="2" s="1"/>
  <c r="AH1051" i="2"/>
  <c r="AH374" i="2"/>
  <c r="AF1461" i="2"/>
  <c r="AH1461" i="2" s="1"/>
  <c r="AF875" i="2"/>
  <c r="AG875" i="2" s="1"/>
  <c r="P875" i="2" s="1"/>
  <c r="AF754" i="2"/>
  <c r="AH754" i="2" s="1"/>
  <c r="AF643" i="2"/>
  <c r="AH643" i="2" s="1"/>
  <c r="AG1182" i="2"/>
  <c r="P1182" i="2" s="1"/>
  <c r="I1182" i="2" s="1"/>
  <c r="AG1290" i="2"/>
  <c r="P1290" i="2" s="1"/>
  <c r="AG1451" i="2"/>
  <c r="P1451" i="2" s="1"/>
  <c r="AF1293" i="2"/>
  <c r="AH1293" i="2" s="1"/>
  <c r="AH1459" i="2"/>
  <c r="AH707" i="2"/>
  <c r="AH1270" i="2"/>
  <c r="AG787" i="2"/>
  <c r="P787" i="2" s="1"/>
  <c r="I787" i="2" s="1"/>
  <c r="AH1214" i="2"/>
  <c r="AG774" i="2"/>
  <c r="P774" i="2" s="1"/>
  <c r="I774" i="2" s="1"/>
  <c r="AF751" i="2"/>
  <c r="AH751" i="2" s="1"/>
  <c r="AF299" i="2"/>
  <c r="AH299" i="2" s="1"/>
  <c r="AG714" i="2"/>
  <c r="P714" i="2" s="1"/>
  <c r="I714" i="2" s="1"/>
  <c r="AH714" i="2"/>
  <c r="AF764" i="2"/>
  <c r="AG764" i="2" s="1"/>
  <c r="P764" i="2" s="1"/>
  <c r="I764" i="2" s="1"/>
  <c r="AG602" i="2"/>
  <c r="P602" i="2" s="1"/>
  <c r="I602" i="2" s="1"/>
  <c r="AG1132" i="2"/>
  <c r="P1132" i="2" s="1"/>
  <c r="I1132" i="2" s="1"/>
  <c r="AF406" i="2"/>
  <c r="AH406" i="2" s="1"/>
  <c r="AH1445" i="2"/>
  <c r="AG442" i="2"/>
  <c r="P442" i="2" s="1"/>
  <c r="AF962" i="2"/>
  <c r="AH962" i="2" s="1"/>
  <c r="AF189" i="2"/>
  <c r="AH189" i="2" s="1"/>
  <c r="AG1333" i="2"/>
  <c r="P1333" i="2" s="1"/>
  <c r="AF1349" i="2"/>
  <c r="AG1349" i="2" s="1"/>
  <c r="P1349" i="2" s="1"/>
  <c r="I1349" i="2" s="1"/>
  <c r="AG1300" i="2"/>
  <c r="P1300" i="2" s="1"/>
  <c r="AH984" i="2"/>
  <c r="AH369" i="2"/>
  <c r="AF651" i="2"/>
  <c r="AG651" i="2" s="1"/>
  <c r="P651" i="2" s="1"/>
  <c r="AF340" i="2"/>
  <c r="AG340" i="2" s="1"/>
  <c r="P340" i="2" s="1"/>
  <c r="I340" i="2" s="1"/>
  <c r="AF330" i="2"/>
  <c r="AH330" i="2" s="1"/>
  <c r="AF1213" i="2"/>
  <c r="AH1213" i="2" s="1"/>
  <c r="AG568" i="2"/>
  <c r="P568" i="2" s="1"/>
  <c r="AH54" i="2"/>
  <c r="AH931" i="2"/>
  <c r="AH142" i="2"/>
  <c r="AH996" i="2"/>
  <c r="AH1004" i="2"/>
  <c r="AG251" i="2"/>
  <c r="P251" i="2" s="1"/>
  <c r="AF1030" i="2"/>
  <c r="AG1030" i="2" s="1"/>
  <c r="P1030" i="2" s="1"/>
  <c r="I1030" i="2" s="1"/>
  <c r="AF100" i="2"/>
  <c r="AH100" i="2" s="1"/>
  <c r="AH1202" i="2"/>
  <c r="AG24" i="2"/>
  <c r="P24" i="2" s="1"/>
  <c r="I24" i="2" s="1"/>
  <c r="AF855" i="2"/>
  <c r="AG855" i="2" s="1"/>
  <c r="P855" i="2" s="1"/>
  <c r="I855" i="2" s="1"/>
  <c r="AH740" i="2"/>
  <c r="AF52" i="2"/>
  <c r="AH52" i="2" s="1"/>
  <c r="AF813" i="2"/>
  <c r="AG813" i="2" s="1"/>
  <c r="P813" i="2" s="1"/>
  <c r="I813" i="2" s="1"/>
  <c r="AH445" i="2"/>
  <c r="AH210" i="2"/>
  <c r="AF865" i="2"/>
  <c r="AG865" i="2" s="1"/>
  <c r="P865" i="2" s="1"/>
  <c r="I865" i="2" s="1"/>
  <c r="AH802" i="2"/>
  <c r="AF939" i="2"/>
  <c r="AH939" i="2" s="1"/>
  <c r="AF1332" i="2"/>
  <c r="AG1332" i="2" s="1"/>
  <c r="P1332" i="2" s="1"/>
  <c r="I1332" i="2" s="1"/>
  <c r="AH560" i="2"/>
  <c r="AF613" i="2"/>
  <c r="AH613" i="2" s="1"/>
  <c r="AF923" i="2"/>
  <c r="AG923" i="2" s="1"/>
  <c r="P923" i="2" s="1"/>
  <c r="I923" i="2" s="1"/>
  <c r="AF825" i="2"/>
  <c r="AH825" i="2" s="1"/>
  <c r="AH711" i="2"/>
  <c r="AH31" i="2"/>
  <c r="AF1185" i="2"/>
  <c r="AH1185" i="2" s="1"/>
  <c r="AF264" i="2"/>
  <c r="AH264" i="2" s="1"/>
  <c r="AH766" i="2"/>
  <c r="AG1115" i="2"/>
  <c r="P1115" i="2" s="1"/>
  <c r="AG492" i="2"/>
  <c r="P492" i="2" s="1"/>
  <c r="I492" i="2" s="1"/>
  <c r="AF1046" i="2"/>
  <c r="AG1046" i="2" s="1"/>
  <c r="P1046" i="2" s="1"/>
  <c r="I1046" i="2" s="1"/>
  <c r="AF1025" i="2"/>
  <c r="AG1025" i="2" s="1"/>
  <c r="P1025" i="2" s="1"/>
  <c r="AH1280" i="2"/>
  <c r="AH378" i="2"/>
  <c r="AF1108" i="2"/>
  <c r="AH1108" i="2" s="1"/>
  <c r="AF809" i="2"/>
  <c r="AG809" i="2" s="1"/>
  <c r="P809" i="2" s="1"/>
  <c r="I809" i="2" s="1"/>
  <c r="AF1165" i="2"/>
  <c r="AG1165" i="2" s="1"/>
  <c r="P1165" i="2" s="1"/>
  <c r="I1165" i="2" s="1"/>
  <c r="AH1216" i="2"/>
  <c r="AH521" i="2"/>
  <c r="AF673" i="2"/>
  <c r="AG673" i="2" s="1"/>
  <c r="P673" i="2" s="1"/>
  <c r="AF1493" i="2"/>
  <c r="AG1493" i="2" s="1"/>
  <c r="P1493" i="2" s="1"/>
  <c r="AF1020" i="2"/>
  <c r="AG1020" i="2" s="1"/>
  <c r="P1020" i="2" s="1"/>
  <c r="I1020" i="2" s="1"/>
  <c r="AG1217" i="2"/>
  <c r="P1217" i="2" s="1"/>
  <c r="I1217" i="2" s="1"/>
  <c r="AH564" i="2"/>
  <c r="AF523" i="2"/>
  <c r="AG523" i="2" s="1"/>
  <c r="P523" i="2" s="1"/>
  <c r="AH1145" i="2"/>
  <c r="AG1193" i="2"/>
  <c r="P1193" i="2" s="1"/>
  <c r="AG80" i="2"/>
  <c r="P80" i="2" s="1"/>
  <c r="I80" i="2" s="1"/>
  <c r="AF1319" i="2"/>
  <c r="AH1319" i="2" s="1"/>
  <c r="AH308" i="2"/>
  <c r="AF1085" i="2"/>
  <c r="AH1085" i="2" s="1"/>
  <c r="AG1072" i="2"/>
  <c r="P1072" i="2" s="1"/>
  <c r="AG1463" i="2"/>
  <c r="P1463" i="2" s="1"/>
  <c r="I1463" i="2" s="1"/>
  <c r="AF876" i="2"/>
  <c r="AH876" i="2" s="1"/>
  <c r="AH748" i="2"/>
  <c r="AF1010" i="2"/>
  <c r="AH1010" i="2" s="1"/>
  <c r="AH683" i="2"/>
  <c r="AH896" i="2"/>
  <c r="AG628" i="2"/>
  <c r="P628" i="2" s="1"/>
  <c r="AF292" i="2"/>
  <c r="AG292" i="2" s="1"/>
  <c r="P292" i="2" s="1"/>
  <c r="AG904" i="2"/>
  <c r="P904" i="2" s="1"/>
  <c r="AH198" i="2"/>
  <c r="AH168" i="2"/>
  <c r="AH873" i="2"/>
  <c r="AF1440" i="2"/>
  <c r="AG1440" i="2" s="1"/>
  <c r="P1440" i="2" s="1"/>
  <c r="AG219" i="2"/>
  <c r="P219" i="2" s="1"/>
  <c r="I219" i="2" s="1"/>
  <c r="AG1063" i="2"/>
  <c r="P1063" i="2" s="1"/>
  <c r="I1063" i="2" s="1"/>
  <c r="AG528" i="2"/>
  <c r="P528" i="2" s="1"/>
  <c r="I528" i="2" s="1"/>
  <c r="AG1057" i="2"/>
  <c r="P1057" i="2" s="1"/>
  <c r="I1057" i="2" s="1"/>
  <c r="AF1409" i="2"/>
  <c r="AG1409" i="2" s="1"/>
  <c r="P1409" i="2" s="1"/>
  <c r="AH205" i="2"/>
  <c r="AH262" i="2"/>
  <c r="AG682" i="2"/>
  <c r="P682" i="2" s="1"/>
  <c r="I682" i="2" s="1"/>
  <c r="AH16" i="2"/>
  <c r="AG519" i="2"/>
  <c r="P519" i="2" s="1"/>
  <c r="AG652" i="2"/>
  <c r="P652" i="2" s="1"/>
  <c r="I652" i="2" s="1"/>
  <c r="AH478" i="2"/>
  <c r="AF1210" i="2"/>
  <c r="AG1210" i="2" s="1"/>
  <c r="P1210" i="2" s="1"/>
  <c r="I1210" i="2" s="1"/>
  <c r="AH906" i="2"/>
  <c r="AG537" i="2"/>
  <c r="P537" i="2" s="1"/>
  <c r="I537" i="2" s="1"/>
  <c r="AH820" i="2"/>
  <c r="AH295" i="2"/>
  <c r="AH162" i="2"/>
  <c r="AF570" i="2"/>
  <c r="AH570" i="2" s="1"/>
  <c r="AH208" i="2"/>
  <c r="AH833" i="2"/>
  <c r="AH242" i="2"/>
  <c r="AH1102" i="2"/>
  <c r="AG885" i="2"/>
  <c r="P885" i="2" s="1"/>
  <c r="AF76" i="2"/>
  <c r="AH76" i="2" s="1"/>
  <c r="AH230" i="2"/>
  <c r="AF552" i="2"/>
  <c r="AH552" i="2" s="1"/>
  <c r="AH331" i="2"/>
  <c r="AF169" i="2"/>
  <c r="AG169" i="2" s="1"/>
  <c r="P169" i="2" s="1"/>
  <c r="I169" i="2" s="1"/>
  <c r="AF947" i="2"/>
  <c r="AH947" i="2" s="1"/>
  <c r="AH187" i="2"/>
  <c r="AH1338" i="2"/>
  <c r="AG752" i="2"/>
  <c r="P752" i="2" s="1"/>
  <c r="I752" i="2" s="1"/>
  <c r="AH752" i="2"/>
  <c r="AG101" i="2"/>
  <c r="P101" i="2" s="1"/>
  <c r="I101" i="2" s="1"/>
  <c r="AH349" i="2"/>
  <c r="AG645" i="2"/>
  <c r="P645" i="2" s="1"/>
  <c r="I645" i="2" s="1"/>
  <c r="AH708" i="2"/>
  <c r="AF267" i="2"/>
  <c r="AG267" i="2" s="1"/>
  <c r="P267" i="2" s="1"/>
  <c r="AF1325" i="2"/>
  <c r="AG1325" i="2" s="1"/>
  <c r="P1325" i="2" s="1"/>
  <c r="I1325" i="2" s="1"/>
  <c r="AG47" i="2"/>
  <c r="P47" i="2" s="1"/>
  <c r="AF1320" i="2"/>
  <c r="AG1320" i="2" s="1"/>
  <c r="P1320" i="2" s="1"/>
  <c r="AF1329" i="2"/>
  <c r="AG1329" i="2" s="1"/>
  <c r="P1329" i="2" s="1"/>
  <c r="I1329" i="2" s="1"/>
  <c r="AF402" i="2"/>
  <c r="AH402" i="2" s="1"/>
  <c r="AF648" i="2"/>
  <c r="AH648" i="2" s="1"/>
  <c r="AH395" i="2"/>
  <c r="AG233" i="2"/>
  <c r="P233" i="2" s="1"/>
  <c r="I233" i="2" s="1"/>
  <c r="AH616" i="2"/>
  <c r="AG1148" i="2"/>
  <c r="P1148" i="2" s="1"/>
  <c r="I1148" i="2" s="1"/>
  <c r="AH1272" i="2"/>
  <c r="AF1495" i="2"/>
  <c r="AG1495" i="2" s="1"/>
  <c r="P1495" i="2" s="1"/>
  <c r="I1495" i="2" s="1"/>
  <c r="AH449" i="2"/>
  <c r="AF555" i="2"/>
  <c r="AH555" i="2" s="1"/>
  <c r="AG1412" i="2"/>
  <c r="P1412" i="2" s="1"/>
  <c r="AH174" i="2"/>
  <c r="AH1084" i="2"/>
  <c r="AG514" i="2"/>
  <c r="P514" i="2" s="1"/>
  <c r="AF640" i="2"/>
  <c r="AG640" i="2" s="1"/>
  <c r="P640" i="2" s="1"/>
  <c r="I640" i="2" s="1"/>
  <c r="AF551" i="2"/>
  <c r="AG551" i="2" s="1"/>
  <c r="P551" i="2" s="1"/>
  <c r="AF1176" i="2"/>
  <c r="AG1176" i="2" s="1"/>
  <c r="P1176" i="2" s="1"/>
  <c r="I1176" i="2" s="1"/>
  <c r="AG572" i="2"/>
  <c r="P572" i="2" s="1"/>
  <c r="I572" i="2" s="1"/>
  <c r="AH847" i="2"/>
  <c r="AH392" i="2"/>
  <c r="AG487" i="2"/>
  <c r="P487" i="2" s="1"/>
  <c r="AG1228" i="2"/>
  <c r="P1228" i="2" s="1"/>
  <c r="I1228" i="2" s="1"/>
  <c r="AH1228" i="2"/>
  <c r="AG829" i="2"/>
  <c r="P829" i="2" s="1"/>
  <c r="AG1149" i="2"/>
  <c r="P1149" i="2" s="1"/>
  <c r="I1149" i="2" s="1"/>
  <c r="AF705" i="2"/>
  <c r="AH705" i="2" s="1"/>
  <c r="AG328" i="2"/>
  <c r="P328" i="2" s="1"/>
  <c r="I328" i="2" s="1"/>
  <c r="AG574" i="2"/>
  <c r="P574" i="2" s="1"/>
  <c r="AH1408" i="2"/>
  <c r="AG607" i="2"/>
  <c r="P607" i="2" s="1"/>
  <c r="I607" i="2" s="1"/>
  <c r="AH687" i="2"/>
  <c r="AG1502" i="2"/>
  <c r="P1502" i="2" s="1"/>
  <c r="AG148" i="2"/>
  <c r="P148" i="2" s="1"/>
  <c r="I148" i="2" s="1"/>
  <c r="AF952" i="2"/>
  <c r="AH952" i="2" s="1"/>
  <c r="AH244" i="2"/>
  <c r="AG150" i="2"/>
  <c r="P150" i="2" s="1"/>
  <c r="I150" i="2" s="1"/>
  <c r="AH129" i="2"/>
  <c r="AH217" i="2"/>
  <c r="AG971" i="2"/>
  <c r="P971" i="2" s="1"/>
  <c r="I971" i="2" s="1"/>
  <c r="AF823" i="2"/>
  <c r="AG823" i="2" s="1"/>
  <c r="P823" i="2" s="1"/>
  <c r="AH840" i="2"/>
  <c r="AG840" i="2"/>
  <c r="P840" i="2" s="1"/>
  <c r="I840" i="2" s="1"/>
  <c r="AF1358" i="2"/>
  <c r="AG1358" i="2" s="1"/>
  <c r="P1358" i="2" s="1"/>
  <c r="I1358" i="2" s="1"/>
  <c r="AG1130" i="2"/>
  <c r="P1130" i="2" s="1"/>
  <c r="I1130" i="2" s="1"/>
  <c r="AG1203" i="2"/>
  <c r="P1203" i="2" s="1"/>
  <c r="I1203" i="2" s="1"/>
  <c r="AF407" i="2"/>
  <c r="AG407" i="2" s="1"/>
  <c r="P407" i="2" s="1"/>
  <c r="I407" i="2" s="1"/>
  <c r="AF1464" i="2"/>
  <c r="AH1464" i="2" s="1"/>
  <c r="AG1191" i="2"/>
  <c r="P1191" i="2" s="1"/>
  <c r="I1191" i="2" s="1"/>
  <c r="AF1000" i="2"/>
  <c r="AH1000" i="2" s="1"/>
  <c r="AH490" i="2"/>
  <c r="AF126" i="2"/>
  <c r="AG126" i="2" s="1"/>
  <c r="P126" i="2" s="1"/>
  <c r="AF1156" i="2"/>
  <c r="AG1156" i="2" s="1"/>
  <c r="P1156" i="2" s="1"/>
  <c r="AG175" i="2"/>
  <c r="P175" i="2" s="1"/>
  <c r="I175" i="2" s="1"/>
  <c r="AF995" i="2"/>
  <c r="AG995" i="2" s="1"/>
  <c r="P995" i="2" s="1"/>
  <c r="AG988" i="2"/>
  <c r="P988" i="2" s="1"/>
  <c r="I988" i="2" s="1"/>
  <c r="AH988" i="2"/>
  <c r="AF898" i="2"/>
  <c r="AH898" i="2" s="1"/>
  <c r="AF293" i="2"/>
  <c r="O293" i="2" s="1"/>
  <c r="N293" i="2" s="1"/>
  <c r="AF848" i="2"/>
  <c r="AG848" i="2" s="1"/>
  <c r="P848" i="2" s="1"/>
  <c r="I848" i="2" s="1"/>
  <c r="AG121" i="2"/>
  <c r="P121" i="2" s="1"/>
  <c r="AF1099" i="2"/>
  <c r="AG1099" i="2" s="1"/>
  <c r="P1099" i="2" s="1"/>
  <c r="I1099" i="2" s="1"/>
  <c r="AF1050" i="2"/>
  <c r="AG1050" i="2" s="1"/>
  <c r="P1050" i="2" s="1"/>
  <c r="AF1003" i="2"/>
  <c r="AH1003" i="2" s="1"/>
  <c r="AF1113" i="2"/>
  <c r="AH1113" i="2" s="1"/>
  <c r="AF197" i="2"/>
  <c r="AG197" i="2" s="1"/>
  <c r="P197" i="2" s="1"/>
  <c r="I197" i="2" s="1"/>
  <c r="AG617" i="2"/>
  <c r="P617" i="2" s="1"/>
  <c r="I617" i="2" s="1"/>
  <c r="AG1263" i="2"/>
  <c r="P1263" i="2" s="1"/>
  <c r="I1263" i="2" s="1"/>
  <c r="AH1254" i="2"/>
  <c r="AH1398" i="2"/>
  <c r="AH366" i="2"/>
  <c r="AH507" i="2"/>
  <c r="AH1275" i="2"/>
  <c r="AH327" i="2"/>
  <c r="AF1158" i="2"/>
  <c r="AH1158" i="2" s="1"/>
  <c r="AG1375" i="2"/>
  <c r="P1375" i="2" s="1"/>
  <c r="I1375" i="2" s="1"/>
  <c r="AG1484" i="2"/>
  <c r="P1484" i="2" s="1"/>
  <c r="AF58" i="2"/>
  <c r="AH58" i="2" s="1"/>
  <c r="AH131" i="2"/>
  <c r="AG983" i="2"/>
  <c r="P983" i="2" s="1"/>
  <c r="I983" i="2" s="1"/>
  <c r="AF799" i="2"/>
  <c r="AH799" i="2" s="1"/>
  <c r="AG247" i="2"/>
  <c r="P247" i="2" s="1"/>
  <c r="AF767" i="2"/>
  <c r="AH767" i="2" s="1"/>
  <c r="AH95" i="2"/>
  <c r="AF580" i="2"/>
  <c r="AG580" i="2" s="1"/>
  <c r="P580" i="2" s="1"/>
  <c r="I580" i="2" s="1"/>
  <c r="AH462" i="2"/>
  <c r="AF672" i="2"/>
  <c r="AH672" i="2" s="1"/>
  <c r="AH508" i="2"/>
  <c r="AG871" i="2"/>
  <c r="P871" i="2" s="1"/>
  <c r="AG1221" i="2"/>
  <c r="P1221" i="2" s="1"/>
  <c r="I1221" i="2" s="1"/>
  <c r="AH1234" i="2"/>
  <c r="AG1031" i="2"/>
  <c r="P1031" i="2" s="1"/>
  <c r="AH234" i="2"/>
  <c r="AH846" i="2"/>
  <c r="AH1026" i="2"/>
  <c r="AH425" i="2"/>
  <c r="AG1360" i="2"/>
  <c r="P1360" i="2" s="1"/>
  <c r="I1360" i="2" s="1"/>
  <c r="AH1211" i="2"/>
  <c r="AH361" i="2"/>
  <c r="AF440" i="2"/>
  <c r="AG440" i="2" s="1"/>
  <c r="P440" i="2" s="1"/>
  <c r="AG1201" i="2"/>
  <c r="P1201" i="2" s="1"/>
  <c r="AF758" i="2"/>
  <c r="AG758" i="2" s="1"/>
  <c r="P758" i="2" s="1"/>
  <c r="I758" i="2" s="1"/>
  <c r="AG112" i="2"/>
  <c r="P112" i="2" s="1"/>
  <c r="AF824" i="2"/>
  <c r="AG824" i="2" s="1"/>
  <c r="P824" i="2" s="1"/>
  <c r="AF674" i="2"/>
  <c r="AG674" i="2" s="1"/>
  <c r="P674" i="2" s="1"/>
  <c r="I674" i="2" s="1"/>
  <c r="AF619" i="2"/>
  <c r="AH619" i="2" s="1"/>
  <c r="AF479" i="2"/>
  <c r="AH479" i="2" s="1"/>
  <c r="AF670" i="2"/>
  <c r="AH670" i="2" s="1"/>
  <c r="AF691" i="2"/>
  <c r="AH691" i="2" s="1"/>
  <c r="AG408" i="2"/>
  <c r="P408" i="2" s="1"/>
  <c r="AG806" i="2"/>
  <c r="P806" i="2" s="1"/>
  <c r="AF409" i="2"/>
  <c r="AG409" i="2" s="1"/>
  <c r="P409" i="2" s="1"/>
  <c r="AH1500" i="2"/>
  <c r="AH624" i="2"/>
  <c r="AF1311" i="2"/>
  <c r="AH1311" i="2" s="1"/>
  <c r="AH735" i="2"/>
  <c r="AF1248" i="2"/>
  <c r="AG1248" i="2" s="1"/>
  <c r="P1248" i="2" s="1"/>
  <c r="I1248" i="2" s="1"/>
  <c r="AH469" i="2"/>
  <c r="AF307" i="2"/>
  <c r="AH307" i="2" s="1"/>
  <c r="AF133" i="2"/>
  <c r="AH133" i="2" s="1"/>
  <c r="AH819" i="2"/>
  <c r="AF1159" i="2"/>
  <c r="O1159" i="2" s="1"/>
  <c r="N1159" i="2" s="1"/>
  <c r="AG1255" i="2"/>
  <c r="P1255" i="2" s="1"/>
  <c r="AG776" i="2"/>
  <c r="P776" i="2" s="1"/>
  <c r="I776" i="2" s="1"/>
  <c r="AH1077" i="2"/>
  <c r="AH737" i="2"/>
  <c r="AG1103" i="2"/>
  <c r="P1103" i="2" s="1"/>
  <c r="I1103" i="2" s="1"/>
  <c r="AF1110" i="2"/>
  <c r="AG1110" i="2" s="1"/>
  <c r="P1110" i="2" s="1"/>
  <c r="I1110" i="2" s="1"/>
  <c r="AF1250" i="2"/>
  <c r="AH1250" i="2" s="1"/>
  <c r="AG370" i="2"/>
  <c r="P370" i="2" s="1"/>
  <c r="AH92" i="2"/>
  <c r="AG459" i="2"/>
  <c r="P459" i="2" s="1"/>
  <c r="I459" i="2" s="1"/>
  <c r="AG567" i="2"/>
  <c r="P567" i="2" s="1"/>
  <c r="AF500" i="2"/>
  <c r="AH500" i="2" s="1"/>
  <c r="AH951" i="2"/>
  <c r="AH1157" i="2"/>
  <c r="AH545" i="2"/>
  <c r="AG1507" i="2"/>
  <c r="P1507" i="2" s="1"/>
  <c r="I1507" i="2" s="1"/>
  <c r="AF761" i="2"/>
  <c r="AH761" i="2" s="1"/>
  <c r="AH23" i="2"/>
  <c r="AF193" i="2"/>
  <c r="AG193" i="2" s="1"/>
  <c r="P193" i="2" s="1"/>
  <c r="I193" i="2" s="1"/>
  <c r="AH1407" i="2"/>
  <c r="AG215" i="2"/>
  <c r="P215" i="2" s="1"/>
  <c r="I215" i="2" s="1"/>
  <c r="AG1162" i="2"/>
  <c r="P1162" i="2" s="1"/>
  <c r="AG1367" i="2"/>
  <c r="P1367" i="2" s="1"/>
  <c r="I1367" i="2" s="1"/>
  <c r="AG260" i="2"/>
  <c r="P260" i="2" s="1"/>
  <c r="I260" i="2" s="1"/>
  <c r="AG486" i="2"/>
  <c r="P486" i="2" s="1"/>
  <c r="I486" i="2" s="1"/>
  <c r="AG1460" i="2"/>
  <c r="P1460" i="2" s="1"/>
  <c r="I1460" i="2" s="1"/>
  <c r="AF482" i="2"/>
  <c r="AG482" i="2" s="1"/>
  <c r="P482" i="2" s="1"/>
  <c r="I482" i="2" s="1"/>
  <c r="AG321" i="2"/>
  <c r="P321" i="2" s="1"/>
  <c r="AH946" i="2"/>
  <c r="AG1111" i="2"/>
  <c r="P1111" i="2" s="1"/>
  <c r="I1111" i="2" s="1"/>
  <c r="AF593" i="2"/>
  <c r="AG593" i="2" s="1"/>
  <c r="P593" i="2" s="1"/>
  <c r="AH1327" i="2"/>
  <c r="AF443" i="2"/>
  <c r="AH443" i="2" s="1"/>
  <c r="AF1422" i="2"/>
  <c r="AG1422" i="2" s="1"/>
  <c r="P1422" i="2" s="1"/>
  <c r="AH403" i="2"/>
  <c r="AF1262" i="2"/>
  <c r="AG1262" i="2" s="1"/>
  <c r="P1262" i="2" s="1"/>
  <c r="I1262" i="2" s="1"/>
  <c r="AF427" i="2"/>
  <c r="AH427" i="2" s="1"/>
  <c r="AF601" i="2"/>
  <c r="AH601" i="2" s="1"/>
  <c r="AH467" i="2"/>
  <c r="AG467" i="2"/>
  <c r="P467" i="2" s="1"/>
  <c r="I467" i="2" s="1"/>
  <c r="AF1435" i="2"/>
  <c r="AH1435" i="2" s="1"/>
  <c r="AG30" i="2"/>
  <c r="P30" i="2" s="1"/>
  <c r="I30" i="2" s="1"/>
  <c r="AG1304" i="2"/>
  <c r="P1304" i="2" s="1"/>
  <c r="I1304" i="2" s="1"/>
  <c r="AF612" i="2"/>
  <c r="AG612" i="2" s="1"/>
  <c r="P612" i="2" s="1"/>
  <c r="I612" i="2" s="1"/>
  <c r="AF686" i="2"/>
  <c r="AG686" i="2" s="1"/>
  <c r="P686" i="2" s="1"/>
  <c r="AF1456" i="2"/>
  <c r="AG1456" i="2" s="1"/>
  <c r="P1456" i="2" s="1"/>
  <c r="I1456" i="2" s="1"/>
  <c r="AH1118" i="2"/>
  <c r="AF836" i="2"/>
  <c r="AH836" i="2" s="1"/>
  <c r="AF553" i="2"/>
  <c r="AG553" i="2" s="1"/>
  <c r="P553" i="2" s="1"/>
  <c r="I553" i="2" s="1"/>
  <c r="AH383" i="2"/>
  <c r="AF1114" i="2"/>
  <c r="AG1114" i="2" s="1"/>
  <c r="P1114" i="2" s="1"/>
  <c r="I1114" i="2" s="1"/>
  <c r="AG158" i="2"/>
  <c r="P158" i="2" s="1"/>
  <c r="AG138" i="2"/>
  <c r="P138" i="2" s="1"/>
  <c r="AF141" i="2"/>
  <c r="AH141" i="2" s="1"/>
  <c r="AG404" i="2"/>
  <c r="P404" i="2" s="1"/>
  <c r="I404" i="2" s="1"/>
  <c r="AH1209" i="2"/>
  <c r="AH857" i="2"/>
  <c r="AG241" i="2"/>
  <c r="P241" i="2" s="1"/>
  <c r="I241" i="2" s="1"/>
  <c r="AG663" i="2"/>
  <c r="P663" i="2" s="1"/>
  <c r="I663" i="2" s="1"/>
  <c r="AH663" i="2"/>
  <c r="AF710" i="2"/>
  <c r="AG710" i="2" s="1"/>
  <c r="P710" i="2" s="1"/>
  <c r="I710" i="2" s="1"/>
  <c r="AF558" i="2"/>
  <c r="AH558" i="2" s="1"/>
  <c r="AH785" i="2"/>
  <c r="AF1340" i="2"/>
  <c r="AH1340" i="2" s="1"/>
  <c r="AF474" i="2"/>
  <c r="AG474" i="2" s="1"/>
  <c r="P474" i="2" s="1"/>
  <c r="AG84" i="2"/>
  <c r="P84" i="2" s="1"/>
  <c r="I84" i="2" s="1"/>
  <c r="AF699" i="2"/>
  <c r="AH699" i="2" s="1"/>
  <c r="AF943" i="2"/>
  <c r="AG943" i="2" s="1"/>
  <c r="P943" i="2" s="1"/>
  <c r="I943" i="2" s="1"/>
  <c r="AH68" i="2"/>
  <c r="AF115" i="2"/>
  <c r="AH115" i="2" s="1"/>
  <c r="AF1243" i="2"/>
  <c r="AH1243" i="2" s="1"/>
  <c r="AG120" i="2"/>
  <c r="P120" i="2" s="1"/>
  <c r="I120" i="2" s="1"/>
  <c r="AF883" i="2"/>
  <c r="AH883" i="2" s="1"/>
  <c r="AF161" i="2"/>
  <c r="AH161" i="2" s="1"/>
  <c r="AH367" i="2"/>
  <c r="AG1261" i="2"/>
  <c r="P1261" i="2" s="1"/>
  <c r="AF1281" i="2"/>
  <c r="AH1281" i="2" s="1"/>
  <c r="AF838" i="2"/>
  <c r="AG838" i="2" s="1"/>
  <c r="P838" i="2" s="1"/>
  <c r="AF621" i="2"/>
  <c r="AG621" i="2" s="1"/>
  <c r="P621" i="2" s="1"/>
  <c r="I621" i="2" s="1"/>
  <c r="AH842" i="2"/>
  <c r="AF879" i="2"/>
  <c r="AG879" i="2" s="1"/>
  <c r="P879" i="2" s="1"/>
  <c r="I879" i="2" s="1"/>
  <c r="AH429" i="2"/>
  <c r="AG693" i="2"/>
  <c r="P693" i="2" s="1"/>
  <c r="I693" i="2" s="1"/>
  <c r="AH413" i="2"/>
  <c r="AH1131" i="2"/>
  <c r="AF1271" i="2"/>
  <c r="AG1271" i="2" s="1"/>
  <c r="P1271" i="2" s="1"/>
  <c r="AF736" i="2"/>
  <c r="AH736" i="2" s="1"/>
  <c r="AG136" i="2"/>
  <c r="P136" i="2" s="1"/>
  <c r="AH999" i="2"/>
  <c r="AF1187" i="2"/>
  <c r="AH1187" i="2" s="1"/>
  <c r="AF881" i="2"/>
  <c r="AG881" i="2" s="1"/>
  <c r="P881" i="2" s="1"/>
  <c r="I881" i="2" s="1"/>
  <c r="AF1497" i="2"/>
  <c r="AG1497" i="2" s="1"/>
  <c r="P1497" i="2" s="1"/>
  <c r="AH503" i="2"/>
  <c r="AF1129" i="2"/>
  <c r="AH1129" i="2" s="1"/>
  <c r="AH224" i="2"/>
  <c r="AF275" i="2"/>
  <c r="AH275" i="2" s="1"/>
  <c r="AG223" i="2"/>
  <c r="P223" i="2" s="1"/>
  <c r="I223" i="2" s="1"/>
  <c r="AF1198" i="2"/>
  <c r="AG1198" i="2" s="1"/>
  <c r="P1198" i="2" s="1"/>
  <c r="I1198" i="2" s="1"/>
  <c r="AF171" i="2"/>
  <c r="O171" i="2" s="1"/>
  <c r="N171" i="2" s="1"/>
  <c r="AF431" i="2"/>
  <c r="AG431" i="2" s="1"/>
  <c r="P431" i="2" s="1"/>
  <c r="AF772" i="2"/>
  <c r="AH772" i="2" s="1"/>
  <c r="AH727" i="2"/>
  <c r="AF622" i="2"/>
  <c r="AG622" i="2" s="1"/>
  <c r="P622" i="2" s="1"/>
  <c r="I622" i="2" s="1"/>
  <c r="AF1014" i="2"/>
  <c r="AH1014" i="2" s="1"/>
  <c r="AF329" i="2"/>
  <c r="AH329" i="2" s="1"/>
  <c r="AG170" i="2"/>
  <c r="P170" i="2" s="1"/>
  <c r="I170" i="2" s="1"/>
  <c r="AG338" i="2"/>
  <c r="P338" i="2" s="1"/>
  <c r="AF980" i="2"/>
  <c r="AG980" i="2" s="1"/>
  <c r="P980" i="2" s="1"/>
  <c r="I980" i="2" s="1"/>
  <c r="AF639" i="2"/>
  <c r="AG639" i="2" s="1"/>
  <c r="P639" i="2" s="1"/>
  <c r="I639" i="2" s="1"/>
  <c r="AG794" i="2"/>
  <c r="P794" i="2" s="1"/>
  <c r="AF400" i="2"/>
  <c r="AG400" i="2" s="1"/>
  <c r="P400" i="2" s="1"/>
  <c r="I400" i="2" s="1"/>
  <c r="AF259" i="2"/>
  <c r="AH259" i="2" s="1"/>
  <c r="AF298" i="2"/>
  <c r="AG298" i="2" s="1"/>
  <c r="P298" i="2" s="1"/>
  <c r="AF278" i="2"/>
  <c r="AG278" i="2" s="1"/>
  <c r="P278" i="2" s="1"/>
  <c r="I278" i="2" s="1"/>
  <c r="AF277" i="2"/>
  <c r="AG277" i="2" s="1"/>
  <c r="P277" i="2" s="1"/>
  <c r="AF344" i="2"/>
  <c r="AH344" i="2" s="1"/>
  <c r="AH470" i="2"/>
  <c r="AF296" i="2"/>
  <c r="AG296" i="2" s="1"/>
  <c r="P296" i="2" s="1"/>
  <c r="I296" i="2" s="1"/>
  <c r="AF314" i="2"/>
  <c r="AG314" i="2" s="1"/>
  <c r="P314" i="2" s="1"/>
  <c r="I314" i="2" s="1"/>
  <c r="AF354" i="2"/>
  <c r="AG354" i="2" s="1"/>
  <c r="P354" i="2" s="1"/>
  <c r="I354" i="2" s="1"/>
  <c r="AG316" i="2"/>
  <c r="P316" i="2" s="1"/>
  <c r="I316" i="2" s="1"/>
  <c r="AH316" i="2"/>
  <c r="AH1449" i="2"/>
  <c r="AF890" i="2"/>
  <c r="AG890" i="2" s="1"/>
  <c r="P890" i="2" s="1"/>
  <c r="I890" i="2" s="1"/>
  <c r="AG180" i="2"/>
  <c r="P180" i="2" s="1"/>
  <c r="I180" i="2" s="1"/>
  <c r="AF391" i="2"/>
  <c r="AG391" i="2" s="1"/>
  <c r="P391" i="2" s="1"/>
  <c r="I391" i="2" s="1"/>
  <c r="AH1170" i="2"/>
  <c r="AF206" i="2"/>
  <c r="AH206" i="2" s="1"/>
  <c r="AG225" i="2"/>
  <c r="P225" i="2" s="1"/>
  <c r="AH199" i="2"/>
  <c r="AG1384" i="2"/>
  <c r="P1384" i="2" s="1"/>
  <c r="I1384" i="2" s="1"/>
  <c r="AF1039" i="2"/>
  <c r="AG1039" i="2" s="1"/>
  <c r="P1039" i="2" s="1"/>
  <c r="I1039" i="2" s="1"/>
  <c r="AF600" i="2"/>
  <c r="AH600" i="2" s="1"/>
  <c r="AF246" i="2"/>
  <c r="AG246" i="2" s="1"/>
  <c r="P246" i="2" s="1"/>
  <c r="AH1100" i="2"/>
  <c r="AF282" i="2"/>
  <c r="AG282" i="2" s="1"/>
  <c r="P282" i="2" s="1"/>
  <c r="I282" i="2" s="1"/>
  <c r="AG218" i="2"/>
  <c r="P218" i="2" s="1"/>
  <c r="AF51" i="2"/>
  <c r="AG51" i="2" s="1"/>
  <c r="P51" i="2" s="1"/>
  <c r="I51" i="2" s="1"/>
  <c r="AH419" i="2"/>
  <c r="AF887" i="2"/>
  <c r="AH887" i="2" s="1"/>
  <c r="AG1091" i="2"/>
  <c r="P1091" i="2" s="1"/>
  <c r="I1091" i="2" s="1"/>
  <c r="AF978" i="2"/>
  <c r="AG978" i="2" s="1"/>
  <c r="P978" i="2" s="1"/>
  <c r="AF165" i="2"/>
  <c r="AG165" i="2" s="1"/>
  <c r="P165" i="2" s="1"/>
  <c r="I165" i="2" s="1"/>
  <c r="AG353" i="2"/>
  <c r="P353" i="2" s="1"/>
  <c r="I353" i="2" s="1"/>
  <c r="AF1073" i="2"/>
  <c r="AH1073" i="2" s="1"/>
  <c r="AF536" i="2"/>
  <c r="AH536" i="2" s="1"/>
  <c r="AF1426" i="2"/>
  <c r="AG1426" i="2" s="1"/>
  <c r="P1426" i="2" s="1"/>
  <c r="AF1482" i="2"/>
  <c r="AG1482" i="2" s="1"/>
  <c r="P1482" i="2" s="1"/>
  <c r="I1482" i="2" s="1"/>
  <c r="AF730" i="2"/>
  <c r="AG730" i="2" s="1"/>
  <c r="P730" i="2" s="1"/>
  <c r="I730" i="2" s="1"/>
  <c r="AF1147" i="2"/>
  <c r="AG1147" i="2" s="1"/>
  <c r="P1147" i="2" s="1"/>
  <c r="AG227" i="2"/>
  <c r="P227" i="2" s="1"/>
  <c r="I227" i="2" s="1"/>
  <c r="AG488" i="2"/>
  <c r="P488" i="2" s="1"/>
  <c r="I488" i="2" s="1"/>
  <c r="AH488" i="2"/>
  <c r="AF1395" i="2"/>
  <c r="AG1395" i="2" s="1"/>
  <c r="P1395" i="2" s="1"/>
  <c r="AH1122" i="2"/>
  <c r="AF1446" i="2"/>
  <c r="AH1446" i="2" s="1"/>
  <c r="AF1411" i="2"/>
  <c r="AH1411" i="2" s="1"/>
  <c r="AF858" i="2"/>
  <c r="AG858" i="2" s="1"/>
  <c r="P858" i="2" s="1"/>
  <c r="I858" i="2" s="1"/>
  <c r="AF1450" i="2"/>
  <c r="AH1450" i="2" s="1"/>
  <c r="AF466" i="2"/>
  <c r="AG466" i="2" s="1"/>
  <c r="P466" i="2" s="1"/>
  <c r="AF637" i="2"/>
  <c r="AH637" i="2" s="1"/>
  <c r="AF1352" i="2"/>
  <c r="AH1352" i="2" s="1"/>
  <c r="AF1490" i="2"/>
  <c r="AG1490" i="2" s="1"/>
  <c r="P1490" i="2" s="1"/>
  <c r="I1490" i="2" s="1"/>
  <c r="AF116" i="2"/>
  <c r="AH116" i="2" s="1"/>
  <c r="AF20" i="2"/>
  <c r="AG20" i="2" s="1"/>
  <c r="P20" i="2" s="1"/>
  <c r="I20" i="2" s="1"/>
  <c r="AF1230" i="2"/>
  <c r="AH1230" i="2" s="1"/>
  <c r="AF105" i="2"/>
  <c r="AH105" i="2" s="1"/>
  <c r="AH38" i="2"/>
  <c r="AG38" i="2"/>
  <c r="P38" i="2" s="1"/>
  <c r="AH1315" i="2"/>
  <c r="AG1180" i="2"/>
  <c r="P1180" i="2" s="1"/>
  <c r="AH59" i="2"/>
  <c r="AF769" i="2"/>
  <c r="AG769" i="2" s="1"/>
  <c r="P769" i="2" s="1"/>
  <c r="I769" i="2" s="1"/>
  <c r="AF99" i="2"/>
  <c r="AH99" i="2" s="1"/>
  <c r="AG363" i="2"/>
  <c r="P363" i="2" s="1"/>
  <c r="I363" i="2" s="1"/>
  <c r="AF660" i="2"/>
  <c r="AG660" i="2" s="1"/>
  <c r="P660" i="2" s="1"/>
  <c r="I660" i="2" s="1"/>
  <c r="AF1021" i="2"/>
  <c r="AG1021" i="2" s="1"/>
  <c r="P1021" i="2" s="1"/>
  <c r="AF603" i="2"/>
  <c r="AH603" i="2" s="1"/>
  <c r="AF380" i="2"/>
  <c r="AG380" i="2" s="1"/>
  <c r="P380" i="2" s="1"/>
  <c r="I380" i="2" s="1"/>
  <c r="AF630" i="2"/>
  <c r="AG630" i="2" s="1"/>
  <c r="P630" i="2" s="1"/>
  <c r="I630" i="2" s="1"/>
  <c r="AG1278" i="2"/>
  <c r="P1278" i="2" s="1"/>
  <c r="AH1009" i="2"/>
  <c r="AH526" i="2"/>
  <c r="AF620" i="2"/>
  <c r="AH620" i="2" s="1"/>
  <c r="AF1316" i="2"/>
  <c r="AH1316" i="2" s="1"/>
  <c r="AF485" i="2"/>
  <c r="AG485" i="2" s="1"/>
  <c r="P485" i="2" s="1"/>
  <c r="AG110" i="2"/>
  <c r="P110" i="2" s="1"/>
  <c r="I110" i="2" s="1"/>
  <c r="AG156" i="2"/>
  <c r="P156" i="2" s="1"/>
  <c r="I156" i="2" s="1"/>
  <c r="AH156" i="2"/>
  <c r="AF1483" i="2"/>
  <c r="AG1483" i="2" s="1"/>
  <c r="P1483" i="2" s="1"/>
  <c r="I1483" i="2" s="1"/>
  <c r="AF920" i="2"/>
  <c r="AH920" i="2" s="1"/>
  <c r="AF810" i="2"/>
  <c r="AG810" i="2" s="1"/>
  <c r="P810" i="2" s="1"/>
  <c r="I810" i="2" s="1"/>
  <c r="AF1276" i="2"/>
  <c r="AG1276" i="2" s="1"/>
  <c r="P1276" i="2" s="1"/>
  <c r="I1276" i="2" s="1"/>
  <c r="AF1480" i="2"/>
  <c r="AH1480" i="2" s="1"/>
  <c r="AH1339" i="2"/>
  <c r="AG1288" i="2"/>
  <c r="P1288" i="2" s="1"/>
  <c r="I1288" i="2" s="1"/>
  <c r="AF28" i="2"/>
  <c r="AG28" i="2" s="1"/>
  <c r="P28" i="2" s="1"/>
  <c r="I28" i="2" s="1"/>
  <c r="AF991" i="2"/>
  <c r="AH991" i="2" s="1"/>
  <c r="AH87" i="2"/>
  <c r="AF103" i="2"/>
  <c r="AH103" i="2" s="1"/>
  <c r="AF706" i="2"/>
  <c r="AH706" i="2" s="1"/>
  <c r="AF1303" i="2"/>
  <c r="AG1303" i="2" s="1"/>
  <c r="P1303" i="2" s="1"/>
  <c r="I1303" i="2" s="1"/>
  <c r="AF19" i="2"/>
  <c r="AG19" i="2" s="1"/>
  <c r="P19" i="2" s="1"/>
  <c r="AF1082" i="2"/>
  <c r="AG1082" i="2" s="1"/>
  <c r="P1082" i="2" s="1"/>
  <c r="AH569" i="2"/>
  <c r="AF39" i="2"/>
  <c r="AH39" i="2" s="1"/>
  <c r="AF258" i="2"/>
  <c r="AH258" i="2" s="1"/>
  <c r="AH371" i="2"/>
  <c r="AF248" i="2"/>
  <c r="AH248" i="2" s="1"/>
  <c r="AG147" i="2"/>
  <c r="P147" i="2" s="1"/>
  <c r="AG571" i="2"/>
  <c r="P571" i="2" s="1"/>
  <c r="AF916" i="2"/>
  <c r="AH916" i="2" s="1"/>
  <c r="AF777" i="2"/>
  <c r="AG777" i="2" s="1"/>
  <c r="P777" i="2" s="1"/>
  <c r="I777" i="2" s="1"/>
  <c r="AF291" i="2"/>
  <c r="AG291" i="2" s="1"/>
  <c r="P291" i="2" s="1"/>
  <c r="AH468" i="2"/>
  <c r="AF1476" i="2"/>
  <c r="AG1476" i="2" s="1"/>
  <c r="P1476" i="2" s="1"/>
  <c r="AH300" i="2"/>
  <c r="AG300" i="2"/>
  <c r="P300" i="2" s="1"/>
  <c r="I300" i="2" s="1"/>
  <c r="AH1052" i="2"/>
  <c r="AG1052" i="2"/>
  <c r="P1052" i="2" s="1"/>
  <c r="I1052" i="2" s="1"/>
  <c r="AF1195" i="2"/>
  <c r="AH1195" i="2" s="1"/>
  <c r="AF207" i="2"/>
  <c r="AG207" i="2" s="1"/>
  <c r="P207" i="2" s="1"/>
  <c r="I207" i="2" s="1"/>
  <c r="AH1194" i="2"/>
  <c r="AF1365" i="2"/>
  <c r="AG1365" i="2" s="1"/>
  <c r="P1365" i="2" s="1"/>
  <c r="I1365" i="2" s="1"/>
  <c r="AF1470" i="2"/>
  <c r="AH1470" i="2" s="1"/>
  <c r="AF609" i="2"/>
  <c r="AG609" i="2" s="1"/>
  <c r="P609" i="2" s="1"/>
  <c r="I609" i="2" s="1"/>
  <c r="AH1056" i="2"/>
  <c r="AG1093" i="2"/>
  <c r="P1093" i="2" s="1"/>
  <c r="I1093" i="2" s="1"/>
  <c r="AF562" i="2"/>
  <c r="AG562" i="2" s="1"/>
  <c r="P562" i="2" s="1"/>
  <c r="I562" i="2" s="1"/>
  <c r="AH549" i="2"/>
  <c r="AF1218" i="2"/>
  <c r="AH1218" i="2" s="1"/>
  <c r="AF1474" i="2"/>
  <c r="AG1474" i="2" s="1"/>
  <c r="P1474" i="2" s="1"/>
  <c r="AF1438" i="2"/>
  <c r="AH1438" i="2" s="1"/>
  <c r="AF1443" i="2"/>
  <c r="AG1443" i="2" s="1"/>
  <c r="P1443" i="2" s="1"/>
  <c r="I1443" i="2" s="1"/>
  <c r="AH1032" i="2"/>
  <c r="AF856" i="2"/>
  <c r="AH856" i="2" s="1"/>
  <c r="AF741" i="2"/>
  <c r="AG741" i="2" s="1"/>
  <c r="P741" i="2" s="1"/>
  <c r="I741" i="2" s="1"/>
  <c r="AF1361" i="2"/>
  <c r="AH1361" i="2" s="1"/>
  <c r="AG1040" i="2"/>
  <c r="P1040" i="2" s="1"/>
  <c r="AF677" i="2"/>
  <c r="AG677" i="2" s="1"/>
  <c r="P677" i="2" s="1"/>
  <c r="I677" i="2" s="1"/>
  <c r="AH610" i="2"/>
  <c r="AF365" i="2"/>
  <c r="AH365" i="2" s="1"/>
  <c r="AF1065" i="2"/>
  <c r="O1065" i="2" s="1"/>
  <c r="N1065" i="2" s="1"/>
  <c r="AF1448" i="2"/>
  <c r="AG1448" i="2" s="1"/>
  <c r="P1448" i="2" s="1"/>
  <c r="I1448" i="2" s="1"/>
  <c r="AF749" i="2"/>
  <c r="AH749" i="2" s="1"/>
  <c r="AG209" i="2"/>
  <c r="P209" i="2" s="1"/>
  <c r="I209" i="2" s="1"/>
  <c r="AF611" i="2"/>
  <c r="AG611" i="2" s="1"/>
  <c r="P611" i="2" s="1"/>
  <c r="AF360" i="2"/>
  <c r="AG360" i="2" s="1"/>
  <c r="P360" i="2" s="1"/>
  <c r="I360" i="2" s="1"/>
  <c r="AF938" i="2"/>
  <c r="AG938" i="2" s="1"/>
  <c r="P938" i="2" s="1"/>
  <c r="I938" i="2" s="1"/>
  <c r="AF32" i="2"/>
  <c r="AG32" i="2" s="1"/>
  <c r="P32" i="2" s="1"/>
  <c r="AG64" i="2"/>
  <c r="P64" i="2" s="1"/>
  <c r="AF970" i="2"/>
  <c r="AH970" i="2" s="1"/>
  <c r="AF671" i="2"/>
  <c r="AG671" i="2" s="1"/>
  <c r="P671" i="2" s="1"/>
  <c r="I671" i="2" s="1"/>
  <c r="AF1154" i="2"/>
  <c r="AG1154" i="2" s="1"/>
  <c r="P1154" i="2" s="1"/>
  <c r="I1154" i="2" s="1"/>
  <c r="AF1391" i="2"/>
  <c r="AG1391" i="2" s="1"/>
  <c r="P1391" i="2" s="1"/>
  <c r="AF140" i="2"/>
  <c r="AG140" i="2" s="1"/>
  <c r="P140" i="2" s="1"/>
  <c r="AF75" i="2"/>
  <c r="AG75" i="2" s="1"/>
  <c r="P75" i="2" s="1"/>
  <c r="I75" i="2" s="1"/>
  <c r="AG1208" i="2"/>
  <c r="P1208" i="2" s="1"/>
  <c r="AG1095" i="2"/>
  <c r="P1095" i="2" s="1"/>
  <c r="AG518" i="2"/>
  <c r="P518" i="2" s="1"/>
  <c r="I518" i="2" s="1"/>
  <c r="AF1226" i="2"/>
  <c r="AG1226" i="2" s="1"/>
  <c r="P1226" i="2" s="1"/>
  <c r="I1226" i="2" s="1"/>
  <c r="AF483" i="2"/>
  <c r="AG483" i="2" s="1"/>
  <c r="P483" i="2" s="1"/>
  <c r="I483" i="2" s="1"/>
  <c r="AH845" i="2"/>
  <c r="AF1241" i="2"/>
  <c r="AG1241" i="2" s="1"/>
  <c r="P1241" i="2" s="1"/>
  <c r="AG1324" i="2"/>
  <c r="P1324" i="2" s="1"/>
  <c r="AF191" i="2"/>
  <c r="AG191" i="2" s="1"/>
  <c r="P191" i="2" s="1"/>
  <c r="AF1436" i="2"/>
  <c r="AH1436" i="2" s="1"/>
  <c r="AF701" i="2"/>
  <c r="AG701" i="2" s="1"/>
  <c r="P701" i="2" s="1"/>
  <c r="I701" i="2" s="1"/>
  <c r="AF618" i="2"/>
  <c r="AH618" i="2" s="1"/>
  <c r="AF803" i="2"/>
  <c r="AG803" i="2" s="1"/>
  <c r="P803" i="2" s="1"/>
  <c r="I803" i="2" s="1"/>
  <c r="AF285" i="2"/>
  <c r="AG285" i="2" s="1"/>
  <c r="P285" i="2" s="1"/>
  <c r="I285" i="2" s="1"/>
  <c r="AF201" i="2"/>
  <c r="AG201" i="2" s="1"/>
  <c r="P201" i="2" s="1"/>
  <c r="I201" i="2" s="1"/>
  <c r="AF917" i="2"/>
  <c r="AH917" i="2" s="1"/>
  <c r="AF948" i="2"/>
  <c r="AG948" i="2" s="1"/>
  <c r="P948" i="2" s="1"/>
  <c r="I948" i="2" s="1"/>
  <c r="AF463" i="2"/>
  <c r="AH463" i="2" s="1"/>
  <c r="AG236" i="2"/>
  <c r="P236" i="2" s="1"/>
  <c r="AH236" i="2"/>
  <c r="AF1034" i="2"/>
  <c r="AG1034" i="2" s="1"/>
  <c r="P1034" i="2" s="1"/>
  <c r="I1034" i="2" s="1"/>
  <c r="AF1366" i="2"/>
  <c r="AG1366" i="2" s="1"/>
  <c r="P1366" i="2" s="1"/>
  <c r="AF1312" i="2"/>
  <c r="AG1312" i="2" s="1"/>
  <c r="P1312" i="2" s="1"/>
  <c r="AF656" i="2"/>
  <c r="AH656" i="2" s="1"/>
  <c r="AF654" i="2"/>
  <c r="AH654" i="2" s="1"/>
  <c r="AF1087" i="2"/>
  <c r="AG1087" i="2" s="1"/>
  <c r="P1087" i="2" s="1"/>
  <c r="I1087" i="2" s="1"/>
  <c r="AF642" i="2"/>
  <c r="AG642" i="2" s="1"/>
  <c r="P642" i="2" s="1"/>
  <c r="AF512" i="2"/>
  <c r="AG512" i="2" s="1"/>
  <c r="P512" i="2" s="1"/>
  <c r="I512" i="2" s="1"/>
  <c r="AF1420" i="2"/>
  <c r="AG1420" i="2" s="1"/>
  <c r="P1420" i="2" s="1"/>
  <c r="AF1499" i="2"/>
  <c r="AG1499" i="2" s="1"/>
  <c r="P1499" i="2" s="1"/>
  <c r="AF1212" i="2"/>
  <c r="AG1212" i="2" s="1"/>
  <c r="P1212" i="2" s="1"/>
  <c r="I1212" i="2" s="1"/>
  <c r="AF728" i="2"/>
  <c r="AH728" i="2" s="1"/>
  <c r="AF641" i="2"/>
  <c r="AH641" i="2" s="1"/>
  <c r="AF196" i="2"/>
  <c r="AG196" i="2" s="1"/>
  <c r="P196" i="2" s="1"/>
  <c r="I196" i="2" s="1"/>
  <c r="AF1405" i="2"/>
  <c r="AH1405" i="2" s="1"/>
  <c r="AF913" i="2"/>
  <c r="AG913" i="2" s="1"/>
  <c r="P913" i="2" s="1"/>
  <c r="I913" i="2" s="1"/>
  <c r="AF649" i="2"/>
  <c r="AH649" i="2" s="1"/>
  <c r="AF1012" i="2"/>
  <c r="AH1012" i="2" s="1"/>
  <c r="AF50" i="2"/>
  <c r="AG50" i="2" s="1"/>
  <c r="P50" i="2" s="1"/>
  <c r="I50" i="2" s="1"/>
  <c r="AH1236" i="2"/>
  <c r="AF692" i="2"/>
  <c r="AG692" i="2" s="1"/>
  <c r="P692" i="2" s="1"/>
  <c r="I692" i="2" s="1"/>
  <c r="AF494" i="2"/>
  <c r="AH494" i="2" s="1"/>
  <c r="AF461" i="2"/>
  <c r="AH461" i="2" s="1"/>
  <c r="AF1197" i="2"/>
  <c r="AG1197" i="2" s="1"/>
  <c r="P1197" i="2" s="1"/>
  <c r="I1197" i="2" s="1"/>
  <c r="AF1291" i="2"/>
  <c r="AH1291" i="2" s="1"/>
  <c r="AF399" i="2"/>
  <c r="AH399" i="2" s="1"/>
  <c r="AG1062" i="2"/>
  <c r="P1062" i="2" s="1"/>
  <c r="I1062" i="2" s="1"/>
  <c r="AH800" i="2"/>
  <c r="AF925" i="2"/>
  <c r="AG925" i="2" s="1"/>
  <c r="P925" i="2" s="1"/>
  <c r="AF827" i="2"/>
  <c r="AH827" i="2" s="1"/>
  <c r="AF44" i="2"/>
  <c r="AG44" i="2" s="1"/>
  <c r="P44" i="2" s="1"/>
  <c r="I44" i="2" s="1"/>
  <c r="AF556" i="2"/>
  <c r="AG556" i="2" s="1"/>
  <c r="P556" i="2" s="1"/>
  <c r="I556" i="2" s="1"/>
  <c r="AF73" i="2"/>
  <c r="AH73" i="2" s="1"/>
  <c r="AF1168" i="2"/>
  <c r="AG1168" i="2" s="1"/>
  <c r="P1168" i="2" s="1"/>
  <c r="I1168" i="2" s="1"/>
  <c r="AF935" i="2"/>
  <c r="AG935" i="2" s="1"/>
  <c r="P935" i="2" s="1"/>
  <c r="AF1386" i="2"/>
  <c r="AH1386" i="2" s="1"/>
  <c r="AF614" i="2"/>
  <c r="AG614" i="2" s="1"/>
  <c r="P614" i="2" s="1"/>
  <c r="I614" i="2" s="1"/>
  <c r="AF188" i="2"/>
  <c r="AG188" i="2" s="1"/>
  <c r="P188" i="2" s="1"/>
  <c r="I188" i="2" s="1"/>
  <c r="AF496" i="2"/>
  <c r="AG496" i="2" s="1"/>
  <c r="P496" i="2" s="1"/>
  <c r="I496" i="2" s="1"/>
  <c r="AF204" i="2"/>
  <c r="AG204" i="2" s="1"/>
  <c r="P204" i="2" s="1"/>
  <c r="AH36" i="2"/>
  <c r="AF53" i="2"/>
  <c r="AG53" i="2" s="1"/>
  <c r="P53" i="2" s="1"/>
  <c r="I53" i="2" s="1"/>
  <c r="AF203" i="2"/>
  <c r="O203" i="2" s="1"/>
  <c r="N203" i="2" s="1"/>
  <c r="AF669" i="2"/>
  <c r="O669" i="2" s="1"/>
  <c r="N669" i="2" s="1"/>
  <c r="AF1169" i="2"/>
  <c r="AG1169" i="2" s="1"/>
  <c r="P1169" i="2" s="1"/>
  <c r="I1169" i="2" s="1"/>
  <c r="AF1094" i="2"/>
  <c r="AG1094" i="2" s="1"/>
  <c r="P1094" i="2" s="1"/>
  <c r="I1094" i="2" s="1"/>
  <c r="AF1477" i="2"/>
  <c r="AG1477" i="2" s="1"/>
  <c r="P1477" i="2" s="1"/>
  <c r="AF1292" i="2"/>
  <c r="AH1292" i="2" s="1"/>
  <c r="AF760" i="2"/>
  <c r="AG760" i="2" s="1"/>
  <c r="P760" i="2" s="1"/>
  <c r="AF160" i="2"/>
  <c r="AH160" i="2" s="1"/>
  <c r="AG747" i="2"/>
  <c r="P747" i="2" s="1"/>
  <c r="I747" i="2" s="1"/>
  <c r="AF501" i="2"/>
  <c r="AG501" i="2" s="1"/>
  <c r="P501" i="2" s="1"/>
  <c r="AH1252" i="2"/>
  <c r="AF426" i="2"/>
  <c r="AG426" i="2" s="1"/>
  <c r="P426" i="2" s="1"/>
  <c r="AF255" i="2"/>
  <c r="AG255" i="2" s="1"/>
  <c r="P255" i="2" s="1"/>
  <c r="I255" i="2" s="1"/>
  <c r="AF538" i="2"/>
  <c r="AH538" i="2" s="1"/>
  <c r="AF26" i="2"/>
  <c r="AG26" i="2" s="1"/>
  <c r="P26" i="2" s="1"/>
  <c r="AH491" i="2"/>
  <c r="AF67" i="2"/>
  <c r="AG67" i="2" s="1"/>
  <c r="P67" i="2" s="1"/>
  <c r="I67" i="2" s="1"/>
  <c r="AF1283" i="2"/>
  <c r="AG1283" i="2" s="1"/>
  <c r="P1283" i="2" s="1"/>
  <c r="I1283" i="2" s="1"/>
  <c r="AG594" i="2"/>
  <c r="P594" i="2" s="1"/>
  <c r="AG450" i="2"/>
  <c r="P450" i="2" s="1"/>
  <c r="I450" i="2" s="1"/>
  <c r="AH450" i="2"/>
  <c r="AF1044" i="2"/>
  <c r="AG1044" i="2" s="1"/>
  <c r="P1044" i="2" s="1"/>
  <c r="I1044" i="2" s="1"/>
  <c r="AH1354" i="2"/>
  <c r="AG1347" i="2"/>
  <c r="P1347" i="2" s="1"/>
  <c r="I1347" i="2" s="1"/>
  <c r="AF1345" i="2"/>
  <c r="AG1345" i="2" s="1"/>
  <c r="P1345" i="2" s="1"/>
  <c r="I1345" i="2" s="1"/>
  <c r="AF1388" i="2"/>
  <c r="AG1388" i="2" s="1"/>
  <c r="P1388" i="2" s="1"/>
  <c r="I1388" i="2" s="1"/>
  <c r="AF1106" i="2"/>
  <c r="AG1106" i="2" s="1"/>
  <c r="P1106" i="2" s="1"/>
  <c r="AF1181" i="2"/>
  <c r="AG1181" i="2" s="1"/>
  <c r="P1181" i="2" s="1"/>
  <c r="I1181" i="2" s="1"/>
  <c r="AH786" i="2"/>
  <c r="AF867" i="2"/>
  <c r="AG867" i="2" s="1"/>
  <c r="P867" i="2" s="1"/>
  <c r="I867" i="2" s="1"/>
  <c r="AF729" i="2"/>
  <c r="AH729" i="2" s="1"/>
  <c r="AF475" i="2"/>
  <c r="AG475" i="2" s="1"/>
  <c r="P475" i="2" s="1"/>
  <c r="AF1305" i="2"/>
  <c r="AG1305" i="2" s="1"/>
  <c r="P1305" i="2" s="1"/>
  <c r="AF1258" i="2"/>
  <c r="AH1258" i="2" s="1"/>
  <c r="AH1140" i="2"/>
  <c r="AF1042" i="2"/>
  <c r="AH1042" i="2" s="1"/>
  <c r="AF184" i="2"/>
  <c r="AG184" i="2" s="1"/>
  <c r="P184" i="2" s="1"/>
  <c r="AG664" i="2"/>
  <c r="P664" i="2" s="1"/>
  <c r="AF1244" i="2"/>
  <c r="AG1244" i="2" s="1"/>
  <c r="P1244" i="2" s="1"/>
  <c r="I1244" i="2" s="1"/>
  <c r="AF1083" i="2"/>
  <c r="AG1083" i="2" s="1"/>
  <c r="P1083" i="2" s="1"/>
  <c r="I1083" i="2" s="1"/>
  <c r="AF144" i="2"/>
  <c r="AH144" i="2" s="1"/>
  <c r="AF358" i="2"/>
  <c r="AG358" i="2" s="1"/>
  <c r="P358" i="2" s="1"/>
  <c r="I358" i="2" s="1"/>
  <c r="AF34" i="2"/>
  <c r="AG34" i="2" s="1"/>
  <c r="P34" i="2" s="1"/>
  <c r="I34" i="2" s="1"/>
  <c r="AF746" i="2"/>
  <c r="AG746" i="2" s="1"/>
  <c r="P746" i="2" s="1"/>
  <c r="I746" i="2" s="1"/>
  <c r="AH559" i="2"/>
  <c r="AH202" i="2"/>
  <c r="AF317" i="2"/>
  <c r="AG317" i="2" s="1"/>
  <c r="P317" i="2" s="1"/>
  <c r="I317" i="2" s="1"/>
  <c r="AF588" i="2"/>
  <c r="AH588" i="2" s="1"/>
  <c r="AF65" i="2"/>
  <c r="AH65" i="2" s="1"/>
  <c r="AG476" i="2"/>
  <c r="P476" i="2" s="1"/>
  <c r="AF176" i="2"/>
  <c r="AH176" i="2" s="1"/>
  <c r="AF83" i="2"/>
  <c r="AG83" i="2" s="1"/>
  <c r="P83" i="2" s="1"/>
  <c r="I83" i="2" s="1"/>
  <c r="AF1348" i="2"/>
  <c r="AG1348" i="2" s="1"/>
  <c r="P1348" i="2" s="1"/>
  <c r="I1348" i="2" s="1"/>
  <c r="AF828" i="2"/>
  <c r="AG828" i="2" s="1"/>
  <c r="P828" i="2" s="1"/>
  <c r="I828" i="2" s="1"/>
  <c r="AF1382" i="2"/>
  <c r="AG1382" i="2" s="1"/>
  <c r="P1382" i="2" s="1"/>
  <c r="AF1410" i="2"/>
  <c r="AH1410" i="2" s="1"/>
  <c r="AF954" i="2"/>
  <c r="AH954" i="2" s="1"/>
  <c r="AF1013" i="2"/>
  <c r="AH1013" i="2" s="1"/>
  <c r="AF899" i="2"/>
  <c r="AG899" i="2" s="1"/>
  <c r="P899" i="2" s="1"/>
  <c r="I899" i="2" s="1"/>
  <c r="AG1229" i="2"/>
  <c r="P1229" i="2" s="1"/>
  <c r="I1229" i="2" s="1"/>
  <c r="AF945" i="2"/>
  <c r="AG945" i="2" s="1"/>
  <c r="P945" i="2" s="1"/>
  <c r="AF1223" i="2"/>
  <c r="AG1223" i="2" s="1"/>
  <c r="P1223" i="2" s="1"/>
  <c r="I1223" i="2" s="1"/>
  <c r="AF1059" i="2"/>
  <c r="AH1059" i="2" s="1"/>
  <c r="AF581" i="2"/>
  <c r="AG581" i="2" s="1"/>
  <c r="P581" i="2" s="1"/>
  <c r="AH192" i="2"/>
  <c r="AG531" i="2"/>
  <c r="P531" i="2" s="1"/>
  <c r="AF464" i="2"/>
  <c r="AG464" i="2" s="1"/>
  <c r="P464" i="2" s="1"/>
  <c r="I464" i="2" s="1"/>
  <c r="AH742" i="2"/>
  <c r="AG771" i="2"/>
  <c r="P771" i="2" s="1"/>
  <c r="AF489" i="2"/>
  <c r="AG489" i="2" s="1"/>
  <c r="P489" i="2" s="1"/>
  <c r="I489" i="2" s="1"/>
  <c r="AF401" i="2"/>
  <c r="AG401" i="2" s="1"/>
  <c r="P401" i="2" s="1"/>
  <c r="I401" i="2" s="1"/>
  <c r="AF313" i="2"/>
  <c r="AG313" i="2" s="1"/>
  <c r="P313" i="2" s="1"/>
  <c r="I313" i="2" s="1"/>
  <c r="AF350" i="2"/>
  <c r="AH350" i="2" s="1"/>
  <c r="AF398" i="2"/>
  <c r="AH398" i="2" s="1"/>
  <c r="AF1479" i="2"/>
  <c r="AG1479" i="2" s="1"/>
  <c r="P1479" i="2" s="1"/>
  <c r="AH968" i="2"/>
  <c r="AG870" i="2"/>
  <c r="P870" i="2" s="1"/>
  <c r="I870" i="2" s="1"/>
  <c r="AG852" i="2"/>
  <c r="P852" i="2" s="1"/>
  <c r="I852" i="2" s="1"/>
  <c r="AG1279" i="2"/>
  <c r="P1279" i="2" s="1"/>
  <c r="I1279" i="2" s="1"/>
  <c r="AH1353" i="2"/>
  <c r="AF807" i="2"/>
  <c r="AH807" i="2" s="1"/>
  <c r="AF364" i="2"/>
  <c r="AG364" i="2" s="1"/>
  <c r="P364" i="2" s="1"/>
  <c r="I364" i="2" s="1"/>
  <c r="AF339" i="2"/>
  <c r="AG339" i="2" s="1"/>
  <c r="P339" i="2" s="1"/>
  <c r="I339" i="2" s="1"/>
  <c r="AF245" i="2"/>
  <c r="AG245" i="2" s="1"/>
  <c r="P245" i="2" s="1"/>
  <c r="AF48" i="2"/>
  <c r="AG48" i="2" s="1"/>
  <c r="P48" i="2" s="1"/>
  <c r="I48" i="2" s="1"/>
  <c r="AF250" i="2"/>
  <c r="AH250" i="2" s="1"/>
  <c r="AF323" i="2"/>
  <c r="AG323" i="2" s="1"/>
  <c r="P323" i="2" s="1"/>
  <c r="I323" i="2" s="1"/>
  <c r="AH541" i="2"/>
  <c r="AF1188" i="2"/>
  <c r="O1188" i="2" s="1"/>
  <c r="N1188" i="2" s="1"/>
  <c r="AF1381" i="2"/>
  <c r="AH1381" i="2" s="1"/>
  <c r="AF1414" i="2"/>
  <c r="AH1414" i="2" s="1"/>
  <c r="AH1308" i="2"/>
  <c r="AF743" i="2"/>
  <c r="AH743" i="2" s="1"/>
  <c r="AF919" i="2"/>
  <c r="AG919" i="2" s="1"/>
  <c r="P919" i="2" s="1"/>
  <c r="I919" i="2" s="1"/>
  <c r="AF272" i="2"/>
  <c r="AG272" i="2" s="1"/>
  <c r="P272" i="2" s="1"/>
  <c r="I272" i="2" s="1"/>
  <c r="AF17" i="2"/>
  <c r="AH17" i="2" s="1"/>
  <c r="AF222" i="2"/>
  <c r="AG222" i="2" s="1"/>
  <c r="P222" i="2" s="1"/>
  <c r="I222" i="2" s="1"/>
  <c r="AF958" i="2"/>
  <c r="AH958" i="2" s="1"/>
  <c r="AG1330" i="2"/>
  <c r="P1330" i="2" s="1"/>
  <c r="I1330" i="2" s="1"/>
  <c r="AH301" i="2"/>
  <c r="AH733" i="2"/>
  <c r="AF1387" i="2"/>
  <c r="AG1387" i="2" s="1"/>
  <c r="P1387" i="2" s="1"/>
  <c r="AH901" i="2"/>
  <c r="AF1478" i="2"/>
  <c r="AH1478" i="2" s="1"/>
  <c r="AF1005" i="2"/>
  <c r="AH1005" i="2" s="1"/>
  <c r="AG1235" i="2"/>
  <c r="P1235" i="2" s="1"/>
  <c r="I1235" i="2" s="1"/>
  <c r="AF940" i="2"/>
  <c r="AH940" i="2" s="1"/>
  <c r="AF973" i="2"/>
  <c r="AG973" i="2" s="1"/>
  <c r="P973" i="2" s="1"/>
  <c r="I973" i="2" s="1"/>
  <c r="AF969" i="2"/>
  <c r="AH969" i="2" s="1"/>
  <c r="AF921" i="2"/>
  <c r="AG921" i="2" s="1"/>
  <c r="P921" i="2" s="1"/>
  <c r="AF119" i="2"/>
  <c r="AH119" i="2" s="1"/>
  <c r="AG1465" i="2"/>
  <c r="P1465" i="2" s="1"/>
  <c r="AF420" i="2"/>
  <c r="AG420" i="2" s="1"/>
  <c r="P420" i="2" s="1"/>
  <c r="AG102" i="2"/>
  <c r="P102" i="2" s="1"/>
  <c r="I102" i="2" s="1"/>
  <c r="AG517" i="2"/>
  <c r="P517" i="2" s="1"/>
  <c r="I517" i="2" s="1"/>
  <c r="AF29" i="2"/>
  <c r="AH29" i="2" s="1"/>
  <c r="AF397" i="2"/>
  <c r="AG397" i="2" s="1"/>
  <c r="P397" i="2" s="1"/>
  <c r="AF437" i="2"/>
  <c r="AH437" i="2" s="1"/>
  <c r="AF1318" i="2"/>
  <c r="O1318" i="2" s="1"/>
  <c r="N1318" i="2" s="1"/>
  <c r="AF480" i="2"/>
  <c r="AH480" i="2" s="1"/>
  <c r="AF1342" i="2"/>
  <c r="O1342" i="2" s="1"/>
  <c r="N1342" i="2" s="1"/>
  <c r="AF632" i="2"/>
  <c r="AH632" i="2" s="1"/>
  <c r="AF1049" i="2"/>
  <c r="AH1049" i="2" s="1"/>
  <c r="AF797" i="2"/>
  <c r="AG797" i="2" s="1"/>
  <c r="P797" i="2" s="1"/>
  <c r="AF533" i="2"/>
  <c r="AG533" i="2" s="1"/>
  <c r="P533" i="2" s="1"/>
  <c r="I533" i="2" s="1"/>
  <c r="AF1054" i="2"/>
  <c r="AG1054" i="2" s="1"/>
  <c r="P1054" i="2" s="1"/>
  <c r="I1054" i="2" s="1"/>
  <c r="AF25" i="2"/>
  <c r="AH25" i="2" s="1"/>
  <c r="AF254" i="2"/>
  <c r="AG254" i="2" s="1"/>
  <c r="P254" i="2" s="1"/>
  <c r="AF524" i="2"/>
  <c r="AG524" i="2" s="1"/>
  <c r="P524" i="2" s="1"/>
  <c r="I524" i="2" s="1"/>
  <c r="AF106" i="2"/>
  <c r="AG106" i="2" s="1"/>
  <c r="P106" i="2" s="1"/>
  <c r="I106" i="2" s="1"/>
  <c r="AH377" i="2"/>
  <c r="AG812" i="2"/>
  <c r="P812" i="2" s="1"/>
  <c r="I812" i="2" s="1"/>
  <c r="AF625" i="2"/>
  <c r="AG625" i="2" s="1"/>
  <c r="P625" i="2" s="1"/>
  <c r="I625" i="2" s="1"/>
  <c r="AF1503" i="2"/>
  <c r="AG1503" i="2" s="1"/>
  <c r="P1503" i="2" s="1"/>
  <c r="AF1466" i="2"/>
  <c r="AG1466" i="2" s="1"/>
  <c r="P1466" i="2" s="1"/>
  <c r="I1466" i="2" s="1"/>
  <c r="AF950" i="2"/>
  <c r="AG950" i="2" s="1"/>
  <c r="P950" i="2" s="1"/>
  <c r="I950" i="2" s="1"/>
  <c r="AF49" i="2"/>
  <c r="AG49" i="2" s="1"/>
  <c r="P49" i="2" s="1"/>
  <c r="I49" i="2" s="1"/>
  <c r="AG113" i="2"/>
  <c r="P113" i="2" s="1"/>
  <c r="I113" i="2" s="1"/>
  <c r="AF929" i="2"/>
  <c r="AG929" i="2" s="1"/>
  <c r="P929" i="2" s="1"/>
  <c r="I929" i="2" s="1"/>
  <c r="AG1199" i="2"/>
  <c r="P1199" i="2" s="1"/>
  <c r="AH1199" i="2"/>
  <c r="AH626" i="2"/>
  <c r="AG626" i="2"/>
  <c r="P626" i="2" s="1"/>
  <c r="I626" i="2" s="1"/>
  <c r="AH522" i="2"/>
  <c r="AF884" i="2"/>
  <c r="AH884" i="2" s="1"/>
  <c r="AF1078" i="2"/>
  <c r="AH1078" i="2" s="1"/>
  <c r="AF1096" i="2"/>
  <c r="AH1096" i="2" s="1"/>
  <c r="AF1274" i="2"/>
  <c r="AG1274" i="2" s="1"/>
  <c r="P1274" i="2" s="1"/>
  <c r="AF1097" i="2"/>
  <c r="AH1097" i="2" s="1"/>
  <c r="AG212" i="2"/>
  <c r="P212" i="2" s="1"/>
  <c r="I212" i="2" s="1"/>
  <c r="AH874" i="2"/>
  <c r="AG874" i="2"/>
  <c r="P874" i="2" s="1"/>
  <c r="I874" i="2" s="1"/>
  <c r="AG821" i="2"/>
  <c r="P821" i="2" s="1"/>
  <c r="I821" i="2" s="1"/>
  <c r="AF713" i="2"/>
  <c r="AH713" i="2" s="1"/>
  <c r="AG382" i="2"/>
  <c r="P382" i="2" s="1"/>
  <c r="I382" i="2" s="1"/>
  <c r="AH382" i="2"/>
  <c r="AG1171" i="2"/>
  <c r="P1171" i="2" s="1"/>
  <c r="I1171" i="2" s="1"/>
  <c r="AF1454" i="2"/>
  <c r="AG1454" i="2" s="1"/>
  <c r="P1454" i="2" s="1"/>
  <c r="I1454" i="2" s="1"/>
  <c r="AF1509" i="2"/>
  <c r="AG1509" i="2" s="1"/>
  <c r="P1509" i="2" s="1"/>
  <c r="I1509" i="2" s="1"/>
  <c r="AF1425" i="2"/>
  <c r="AG1425" i="2" s="1"/>
  <c r="P1425" i="2" s="1"/>
  <c r="AF1501" i="2"/>
  <c r="AG1501" i="2" s="1"/>
  <c r="P1501" i="2" s="1"/>
  <c r="AF872" i="2"/>
  <c r="AG872" i="2" s="1"/>
  <c r="P872" i="2" s="1"/>
  <c r="I872" i="2" s="1"/>
  <c r="AF1184" i="2"/>
  <c r="AG1184" i="2" s="1"/>
  <c r="P1184" i="2" s="1"/>
  <c r="I1184" i="2" s="1"/>
  <c r="AG982" i="2"/>
  <c r="P982" i="2" s="1"/>
  <c r="AG1055" i="2"/>
  <c r="P1055" i="2" s="1"/>
  <c r="I1055" i="2" s="1"/>
  <c r="AF457" i="2"/>
  <c r="AH457" i="2" s="1"/>
  <c r="AF966" i="2"/>
  <c r="AH966" i="2" s="1"/>
  <c r="AF33" i="2"/>
  <c r="AH33" i="2" s="1"/>
  <c r="AH582" i="2"/>
  <c r="AF269" i="2"/>
  <c r="AH269" i="2" s="1"/>
  <c r="AF55" i="2"/>
  <c r="AH55" i="2" s="1"/>
  <c r="AF130" i="2"/>
  <c r="AG130" i="2" s="1"/>
  <c r="P130" i="2" s="1"/>
  <c r="I130" i="2" s="1"/>
  <c r="AG678" i="2"/>
  <c r="P678" i="2" s="1"/>
  <c r="AF159" i="2"/>
  <c r="AG159" i="2" s="1"/>
  <c r="P159" i="2" s="1"/>
  <c r="AF974" i="2"/>
  <c r="AG974" i="2" s="1"/>
  <c r="P974" i="2" s="1"/>
  <c r="I974" i="2" s="1"/>
  <c r="AH1092" i="2"/>
  <c r="AF853" i="2"/>
  <c r="AH853" i="2" s="1"/>
  <c r="AF684" i="2"/>
  <c r="AG684" i="2" s="1"/>
  <c r="P684" i="2" s="1"/>
  <c r="I684" i="2" s="1"/>
  <c r="AH60" i="2"/>
  <c r="AH428" i="2"/>
  <c r="AF42" i="2"/>
  <c r="AG42" i="2" s="1"/>
  <c r="P42" i="2" s="1"/>
  <c r="AF1119" i="2"/>
  <c r="AH1119" i="2" s="1"/>
  <c r="AG796" i="2"/>
  <c r="P796" i="2" s="1"/>
  <c r="AH1377" i="2"/>
  <c r="AF928" i="2"/>
  <c r="AG928" i="2" s="1"/>
  <c r="P928" i="2" s="1"/>
  <c r="I928" i="2" s="1"/>
  <c r="AF1024" i="2"/>
  <c r="AH1024" i="2" s="1"/>
  <c r="AF832" i="2"/>
  <c r="AG832" i="2" s="1"/>
  <c r="P832" i="2" s="1"/>
  <c r="I832" i="2" s="1"/>
  <c r="AH1175" i="2"/>
  <c r="AF882" i="2"/>
  <c r="AG882" i="2" s="1"/>
  <c r="P882" i="2" s="1"/>
  <c r="I882" i="2" s="1"/>
  <c r="AF1029" i="2"/>
  <c r="AH1029" i="2" s="1"/>
  <c r="AF893" i="2"/>
  <c r="AH893" i="2" s="1"/>
  <c r="AF805" i="2"/>
  <c r="AG805" i="2" s="1"/>
  <c r="P805" i="2" s="1"/>
  <c r="I805" i="2" s="1"/>
  <c r="AF755" i="2"/>
  <c r="AG755" i="2" s="1"/>
  <c r="P755" i="2" s="1"/>
  <c r="AH563" i="2"/>
  <c r="AF1123" i="2"/>
  <c r="AG1123" i="2" s="1"/>
  <c r="P1123" i="2" s="1"/>
  <c r="I1123" i="2" s="1"/>
  <c r="AH944" i="2"/>
  <c r="AF1017" i="2"/>
  <c r="AH1017" i="2" s="1"/>
  <c r="AF134" i="2"/>
  <c r="AG134" i="2" s="1"/>
  <c r="P134" i="2" s="1"/>
  <c r="I134" i="2" s="1"/>
  <c r="AF539" i="2"/>
  <c r="AG539" i="2" s="1"/>
  <c r="P539" i="2" s="1"/>
  <c r="I539" i="2" s="1"/>
  <c r="AG732" i="2"/>
  <c r="P732" i="2" s="1"/>
  <c r="I732" i="2" s="1"/>
  <c r="AF235" i="2"/>
  <c r="AG235" i="2" s="1"/>
  <c r="P235" i="2" s="1"/>
  <c r="AF665" i="2"/>
  <c r="AG665" i="2" s="1"/>
  <c r="P665" i="2" s="1"/>
  <c r="AF542" i="2"/>
  <c r="AH542" i="2" s="1"/>
  <c r="AF1385" i="2"/>
  <c r="AG1385" i="2" s="1"/>
  <c r="P1385" i="2" s="1"/>
  <c r="AH1447" i="2"/>
  <c r="AH1273" i="2"/>
  <c r="AF1434" i="2"/>
  <c r="AG1434" i="2" s="1"/>
  <c r="P1434" i="2" s="1"/>
  <c r="I1434" i="2" s="1"/>
  <c r="AF647" i="2"/>
  <c r="AH647" i="2" s="1"/>
  <c r="AF934" i="2"/>
  <c r="AG934" i="2" s="1"/>
  <c r="P934" i="2" s="1"/>
  <c r="AF738" i="2"/>
  <c r="AG738" i="2" s="1"/>
  <c r="P738" i="2" s="1"/>
  <c r="I738" i="2" s="1"/>
  <c r="AF273" i="2"/>
  <c r="AG273" i="2" s="1"/>
  <c r="P273" i="2" s="1"/>
  <c r="AG722" i="2"/>
  <c r="P722" i="2" s="1"/>
  <c r="AF41" i="2"/>
  <c r="AH41" i="2" s="1"/>
  <c r="AH1066" i="2"/>
  <c r="AF471" i="2"/>
  <c r="AH471" i="2" s="1"/>
  <c r="AF1227" i="2"/>
  <c r="AH1227" i="2" s="1"/>
  <c r="AF894" i="2"/>
  <c r="AG894" i="2" s="1"/>
  <c r="P894" i="2" s="1"/>
  <c r="I894" i="2" s="1"/>
  <c r="AF718" i="2"/>
  <c r="AH718" i="2" s="1"/>
  <c r="AF557" i="2"/>
  <c r="AH557" i="2" s="1"/>
  <c r="AF453" i="2"/>
  <c r="AG453" i="2" s="1"/>
  <c r="P453" i="2" s="1"/>
  <c r="I453" i="2" s="1"/>
  <c r="AH576" i="2"/>
  <c r="AF216" i="2"/>
  <c r="AH216" i="2" s="1"/>
  <c r="AH598" i="2"/>
  <c r="AG439" i="2"/>
  <c r="P439" i="2" s="1"/>
  <c r="I439" i="2" s="1"/>
  <c r="AF709" i="2"/>
  <c r="AG709" i="2" s="1"/>
  <c r="P709" i="2" s="1"/>
  <c r="I709" i="2" s="1"/>
  <c r="AF422" i="2"/>
  <c r="AH422" i="2" s="1"/>
  <c r="AF451" i="2"/>
  <c r="AG451" i="2" s="1"/>
  <c r="P451" i="2" s="1"/>
  <c r="I451" i="2" s="1"/>
  <c r="AF281" i="2"/>
  <c r="AG281" i="2" s="1"/>
  <c r="P281" i="2" s="1"/>
  <c r="AF1402" i="2"/>
  <c r="AG1402" i="2" s="1"/>
  <c r="P1402" i="2" s="1"/>
  <c r="I1402" i="2" s="1"/>
  <c r="AG1204" i="2"/>
  <c r="P1204" i="2" s="1"/>
  <c r="I1204" i="2" s="1"/>
  <c r="AF111" i="2"/>
  <c r="AH111" i="2" s="1"/>
  <c r="AG232" i="2"/>
  <c r="P232" i="2" s="1"/>
  <c r="AG221" i="2"/>
  <c r="P221" i="2" s="1"/>
  <c r="I221" i="2" s="1"/>
  <c r="AH221" i="2"/>
  <c r="AF1238" i="2"/>
  <c r="AG1238" i="2" s="1"/>
  <c r="P1238" i="2" s="1"/>
  <c r="I1238" i="2" s="1"/>
  <c r="AF1350" i="2"/>
  <c r="AH1350" i="2" s="1"/>
  <c r="AF1344" i="2"/>
  <c r="AG1344" i="2" s="1"/>
  <c r="P1344" i="2" s="1"/>
  <c r="AG1098" i="2"/>
  <c r="P1098" i="2" s="1"/>
  <c r="I1098" i="2" s="1"/>
  <c r="AF276" i="2"/>
  <c r="AH276" i="2" s="1"/>
  <c r="AF791" i="2"/>
  <c r="AH791" i="2" s="1"/>
  <c r="AG712" i="2"/>
  <c r="P712" i="2" s="1"/>
  <c r="I712" i="2" s="1"/>
  <c r="AF326" i="2"/>
  <c r="AG326" i="2" s="1"/>
  <c r="P326" i="2" s="1"/>
  <c r="AF1430" i="2"/>
  <c r="AG1430" i="2" s="1"/>
  <c r="P1430" i="2" s="1"/>
  <c r="I1430" i="2" s="1"/>
  <c r="AH976" i="2"/>
  <c r="AH753" i="2"/>
  <c r="AF435" i="2"/>
  <c r="AH435" i="2" s="1"/>
  <c r="AH458" i="2"/>
  <c r="AF675" i="2"/>
  <c r="AH675" i="2" s="1"/>
  <c r="AH1487" i="2"/>
  <c r="AH1399" i="2"/>
  <c r="AF1394" i="2"/>
  <c r="AH1394" i="2" s="1"/>
  <c r="AF1413" i="2"/>
  <c r="AG1413" i="2" s="1"/>
  <c r="P1413" i="2" s="1"/>
  <c r="I1413" i="2" s="1"/>
  <c r="AF1403" i="2"/>
  <c r="AH1403" i="2" s="1"/>
  <c r="AH1455" i="2"/>
  <c r="AF473" i="2"/>
  <c r="AG473" i="2" s="1"/>
  <c r="P473" i="2" s="1"/>
  <c r="AF548" i="2"/>
  <c r="AH548" i="2" s="1"/>
  <c r="AF1048" i="2"/>
  <c r="AH1048" i="2" s="1"/>
  <c r="AG1101" i="2"/>
  <c r="P1101" i="2" s="1"/>
  <c r="I1101" i="2" s="1"/>
  <c r="AG775" i="2"/>
  <c r="P775" i="2" s="1"/>
  <c r="I775" i="2" s="1"/>
  <c r="AF977" i="2"/>
  <c r="AH977" i="2" s="1"/>
  <c r="AF726" i="2"/>
  <c r="AH726" i="2" s="1"/>
  <c r="AF1174" i="2"/>
  <c r="AH1174" i="2" s="1"/>
  <c r="AF850" i="2"/>
  <c r="AG850" i="2" s="1"/>
  <c r="P850" i="2" s="1"/>
  <c r="AG597" i="2"/>
  <c r="P597" i="2" s="1"/>
  <c r="I597" i="2" s="1"/>
  <c r="AG1266" i="2"/>
  <c r="P1266" i="2" s="1"/>
  <c r="AH1302" i="2"/>
  <c r="AG750" i="2"/>
  <c r="P750" i="2" s="1"/>
  <c r="I750" i="2" s="1"/>
  <c r="AF933" i="2"/>
  <c r="AG933" i="2" s="1"/>
  <c r="P933" i="2" s="1"/>
  <c r="AF257" i="2"/>
  <c r="AH257" i="2" s="1"/>
  <c r="AF362" i="2"/>
  <c r="AH362" i="2" s="1"/>
  <c r="AF1309" i="2"/>
  <c r="AH1309" i="2" s="1"/>
  <c r="AF768" i="2"/>
  <c r="AH768" i="2" s="1"/>
  <c r="AF57" i="2"/>
  <c r="AH57" i="2" s="1"/>
  <c r="AF460" i="2"/>
  <c r="AH460" i="2" s="1"/>
  <c r="AH1192" i="2"/>
  <c r="AF1265" i="2"/>
  <c r="AG1265" i="2" s="1"/>
  <c r="P1265" i="2" s="1"/>
  <c r="I1265" i="2" s="1"/>
  <c r="AF438" i="2"/>
  <c r="AG438" i="2" s="1"/>
  <c r="P438" i="2" s="1"/>
  <c r="I438" i="2" s="1"/>
  <c r="AG56" i="2"/>
  <c r="P56" i="2" s="1"/>
  <c r="I56" i="2" s="1"/>
  <c r="AH1081" i="2"/>
  <c r="AF104" i="2"/>
  <c r="AH104" i="2" s="1"/>
  <c r="AG1207" i="2"/>
  <c r="P1207" i="2" s="1"/>
  <c r="AF849" i="2"/>
  <c r="AH849" i="2" s="1"/>
  <c r="AG226" i="2"/>
  <c r="P226" i="2" s="1"/>
  <c r="I226" i="2" s="1"/>
  <c r="AF194" i="2"/>
  <c r="AH194" i="2" s="1"/>
  <c r="AF1467" i="2"/>
  <c r="AG1467" i="2" s="1"/>
  <c r="P1467" i="2" s="1"/>
  <c r="AF1331" i="2"/>
  <c r="AH1331" i="2" s="1"/>
  <c r="AH1368" i="2"/>
  <c r="AF1341" i="2"/>
  <c r="AG1341" i="2" s="1"/>
  <c r="P1341" i="2" s="1"/>
  <c r="I1341" i="2" s="1"/>
  <c r="AF1419" i="2"/>
  <c r="AG1419" i="2" s="1"/>
  <c r="P1419" i="2" s="1"/>
  <c r="I1419" i="2" s="1"/>
  <c r="AH1372" i="2"/>
  <c r="AF1334" i="2"/>
  <c r="AH1334" i="2" s="1"/>
  <c r="AF623" i="2"/>
  <c r="AG623" i="2" s="1"/>
  <c r="P623" i="2" s="1"/>
  <c r="AF190" i="2"/>
  <c r="AG190" i="2" s="1"/>
  <c r="P190" i="2" s="1"/>
  <c r="AF1321" i="2"/>
  <c r="AG1321" i="2" s="1"/>
  <c r="P1321" i="2" s="1"/>
  <c r="AF146" i="2"/>
  <c r="AH146" i="2" s="1"/>
  <c r="AF998" i="2"/>
  <c r="AH998" i="2" s="1"/>
  <c r="AF912" i="2"/>
  <c r="AH912" i="2" s="1"/>
  <c r="AF441" i="2"/>
  <c r="AG441" i="2" s="1"/>
  <c r="P441" i="2" s="1"/>
  <c r="AF341" i="2"/>
  <c r="AG341" i="2" s="1"/>
  <c r="P341" i="2" s="1"/>
  <c r="I341" i="2" s="1"/>
  <c r="AF908" i="2"/>
  <c r="AG908" i="2" s="1"/>
  <c r="P908" i="2" s="1"/>
  <c r="I908" i="2" s="1"/>
  <c r="AH137" i="2"/>
  <c r="AF782" i="2"/>
  <c r="AG782" i="2" s="1"/>
  <c r="P782" i="2" s="1"/>
  <c r="I782" i="2" s="1"/>
  <c r="AF72" i="2"/>
  <c r="AG72" i="2" s="1"/>
  <c r="P72" i="2" s="1"/>
  <c r="I72" i="2" s="1"/>
  <c r="AF930" i="2"/>
  <c r="AH930" i="2" s="1"/>
  <c r="AH164" i="2"/>
  <c r="AH322" i="2"/>
  <c r="AG527" i="2"/>
  <c r="P527" i="2" s="1"/>
  <c r="I527" i="2" s="1"/>
  <c r="AF653" i="2"/>
  <c r="AH653" i="2" s="1"/>
  <c r="AH311" i="2"/>
  <c r="AH182" i="2"/>
  <c r="AF345" i="2"/>
  <c r="AH345" i="2" s="1"/>
  <c r="AF1406" i="2"/>
  <c r="AH1406" i="2" s="1"/>
  <c r="AF1453" i="2"/>
  <c r="AH1453" i="2" s="1"/>
  <c r="AF1362" i="2"/>
  <c r="AH1362" i="2" s="1"/>
  <c r="AH1488" i="2"/>
  <c r="AG1506" i="2"/>
  <c r="P1506" i="2" s="1"/>
  <c r="I1506" i="2" s="1"/>
  <c r="AF1222" i="2"/>
  <c r="AH1222" i="2" s="1"/>
  <c r="AF1505" i="2"/>
  <c r="AG1505" i="2" s="1"/>
  <c r="P1505" i="2" s="1"/>
  <c r="AH1380" i="2"/>
  <c r="AH1379" i="2"/>
  <c r="AF1112" i="2"/>
  <c r="AH1112" i="2" s="1"/>
  <c r="AF1138" i="2"/>
  <c r="AG1138" i="2" s="1"/>
  <c r="P1138" i="2" s="1"/>
  <c r="I1138" i="2" s="1"/>
  <c r="AF1161" i="2"/>
  <c r="AH1161" i="2" s="1"/>
  <c r="AH1369" i="2"/>
  <c r="AF816" i="2"/>
  <c r="AG816" i="2" s="1"/>
  <c r="P816" i="2" s="1"/>
  <c r="I816" i="2" s="1"/>
  <c r="AF685" i="2"/>
  <c r="AG685" i="2" s="1"/>
  <c r="P685" i="2" s="1"/>
  <c r="AF504" i="2"/>
  <c r="AH504" i="2" s="1"/>
  <c r="AG861" i="2"/>
  <c r="P861" i="2" s="1"/>
  <c r="AF662" i="2"/>
  <c r="AH662" i="2" s="1"/>
  <c r="AH1469" i="2"/>
  <c r="AF964" i="2"/>
  <c r="AG964" i="2" s="1"/>
  <c r="P964" i="2" s="1"/>
  <c r="I964" i="2" s="1"/>
  <c r="AG1396" i="2"/>
  <c r="P1396" i="2" s="1"/>
  <c r="AG636" i="2"/>
  <c r="P636" i="2" s="1"/>
  <c r="I636" i="2" s="1"/>
  <c r="AF375" i="2"/>
  <c r="AH375" i="2" s="1"/>
  <c r="AF297" i="2"/>
  <c r="AH297" i="2" s="1"/>
  <c r="AH941" i="2"/>
  <c r="AG592" i="2"/>
  <c r="P592" i="2" s="1"/>
  <c r="I592" i="2" s="1"/>
  <c r="AH389" i="2"/>
  <c r="AF346" i="2"/>
  <c r="AG346" i="2" s="1"/>
  <c r="P346" i="2" s="1"/>
  <c r="I346" i="2" s="1"/>
  <c r="AF444" i="2"/>
  <c r="AG444" i="2" s="1"/>
  <c r="P444" i="2" s="1"/>
  <c r="I444" i="2" s="1"/>
  <c r="AF1268" i="2"/>
  <c r="AH1268" i="2" s="1"/>
  <c r="AF895" i="2"/>
  <c r="AH895" i="2" s="1"/>
  <c r="AF780" i="2"/>
  <c r="AG780" i="2" s="1"/>
  <c r="P780" i="2" s="1"/>
  <c r="I780" i="2" s="1"/>
  <c r="AF324" i="2"/>
  <c r="AG324" i="2" s="1"/>
  <c r="P324" i="2" s="1"/>
  <c r="I324" i="2" s="1"/>
  <c r="AF348" i="2"/>
  <c r="AG348" i="2" s="1"/>
  <c r="P348" i="2" s="1"/>
  <c r="I348" i="2" s="1"/>
  <c r="AF94" i="2"/>
  <c r="AG94" i="2" s="1"/>
  <c r="P94" i="2" s="1"/>
  <c r="I94" i="2" s="1"/>
  <c r="AG71" i="2"/>
  <c r="P71" i="2" s="1"/>
  <c r="AF123" i="2"/>
  <c r="AG123" i="2" s="1"/>
  <c r="P123" i="2" s="1"/>
  <c r="I123" i="2" s="1"/>
  <c r="AF118" i="2"/>
  <c r="AG118" i="2" s="1"/>
  <c r="P118" i="2" s="1"/>
  <c r="AG69" i="2"/>
  <c r="P69" i="2" s="1"/>
  <c r="AF1472" i="2"/>
  <c r="AG1472" i="2" s="1"/>
  <c r="P1472" i="2" s="1"/>
  <c r="I1472" i="2" s="1"/>
  <c r="AH1462" i="2"/>
  <c r="AF994" i="2"/>
  <c r="AG994" i="2" s="1"/>
  <c r="P994" i="2" s="1"/>
  <c r="AF667" i="2"/>
  <c r="AH667" i="2" s="1"/>
  <c r="AF888" i="2"/>
  <c r="AH888" i="2" s="1"/>
  <c r="AF1346" i="2"/>
  <c r="AH1346" i="2" s="1"/>
  <c r="AF1326" i="2"/>
  <c r="AH1326" i="2" s="1"/>
  <c r="AF529" i="2"/>
  <c r="AG529" i="2" s="1"/>
  <c r="P529" i="2" s="1"/>
  <c r="I529" i="2" s="1"/>
  <c r="AF789" i="2"/>
  <c r="AG789" i="2" s="1"/>
  <c r="P789" i="2" s="1"/>
  <c r="AF1037" i="2"/>
  <c r="AH1037" i="2" s="1"/>
  <c r="AF763" i="2"/>
  <c r="AG763" i="2" s="1"/>
  <c r="P763" i="2" s="1"/>
  <c r="I763" i="2" s="1"/>
  <c r="AF415" i="2"/>
  <c r="AG415" i="2" s="1"/>
  <c r="P415" i="2" s="1"/>
  <c r="I415" i="2" s="1"/>
  <c r="AF863" i="2"/>
  <c r="AH863" i="2" s="1"/>
  <c r="AF1289" i="2"/>
  <c r="AG1289" i="2" s="1"/>
  <c r="P1289" i="2" s="1"/>
  <c r="AF844" i="2"/>
  <c r="AG844" i="2" s="1"/>
  <c r="P844" i="2" s="1"/>
  <c r="I844" i="2" s="1"/>
  <c r="AF860" i="2"/>
  <c r="AH860" i="2" s="1"/>
  <c r="AF721" i="2"/>
  <c r="AG721" i="2" s="1"/>
  <c r="P721" i="2" s="1"/>
  <c r="I721" i="2" s="1"/>
  <c r="AH631" i="2"/>
  <c r="AG1323" i="2"/>
  <c r="P1323" i="2" s="1"/>
  <c r="AF719" i="2"/>
  <c r="AH719" i="2" s="1"/>
  <c r="AF78" i="2"/>
  <c r="AH78" i="2" s="1"/>
  <c r="AF606" i="2"/>
  <c r="AH606" i="2" s="1"/>
  <c r="AF21" i="2"/>
  <c r="AH21" i="2" s="1"/>
  <c r="AF644" i="2"/>
  <c r="AH644" i="2" s="1"/>
  <c r="AF43" i="2"/>
  <c r="AH43" i="2" s="1"/>
  <c r="AF287" i="2"/>
  <c r="AG287" i="2" s="1"/>
  <c r="P287" i="2" s="1"/>
  <c r="AG93" i="2"/>
  <c r="P93" i="2" s="1"/>
  <c r="I93" i="2" s="1"/>
  <c r="AH1041" i="2"/>
  <c r="AH589" i="2"/>
  <c r="AF335" i="2"/>
  <c r="AG335" i="2" s="1"/>
  <c r="P335" i="2" s="1"/>
  <c r="I335" i="2" s="1"/>
  <c r="AF430" i="2"/>
  <c r="AH430" i="2" s="1"/>
  <c r="AF540" i="2"/>
  <c r="AG540" i="2" s="1"/>
  <c r="P540" i="2" s="1"/>
  <c r="I540" i="2" s="1"/>
  <c r="AF98" i="2"/>
  <c r="AH98" i="2" s="1"/>
  <c r="AF646" i="2"/>
  <c r="AG646" i="2" s="1"/>
  <c r="P646" i="2" s="1"/>
  <c r="AF1269" i="2"/>
  <c r="AG1269" i="2" s="1"/>
  <c r="P1269" i="2" s="1"/>
  <c r="AH1424" i="2"/>
  <c r="AF1418" i="2"/>
  <c r="AH1418" i="2" s="1"/>
  <c r="AF1225" i="2"/>
  <c r="AH1225" i="2" s="1"/>
  <c r="AF1196" i="2"/>
  <c r="AG1196" i="2" s="1"/>
  <c r="P1196" i="2" s="1"/>
  <c r="AF723" i="2"/>
  <c r="AH723" i="2" s="1"/>
  <c r="AF1070" i="2"/>
  <c r="AG1070" i="2" s="1"/>
  <c r="P1070" i="2" s="1"/>
  <c r="I1070" i="2" s="1"/>
  <c r="AF739" i="2"/>
  <c r="AG739" i="2" s="1"/>
  <c r="P739" i="2" s="1"/>
  <c r="I739" i="2" s="1"/>
  <c r="AF1058" i="2"/>
  <c r="AG1058" i="2" s="1"/>
  <c r="P1058" i="2" s="1"/>
  <c r="AF1267" i="2"/>
  <c r="AG1267" i="2" s="1"/>
  <c r="P1267" i="2" s="1"/>
  <c r="AF1089" i="2"/>
  <c r="AG1089" i="2" s="1"/>
  <c r="P1089" i="2" s="1"/>
  <c r="I1089" i="2" s="1"/>
  <c r="AF989" i="2"/>
  <c r="AG989" i="2" s="1"/>
  <c r="P989" i="2" s="1"/>
  <c r="AF411" i="2"/>
  <c r="AH411" i="2" s="1"/>
  <c r="AF1356" i="2"/>
  <c r="AH1356" i="2" s="1"/>
  <c r="AG1404" i="2"/>
  <c r="P1404" i="2" s="1"/>
  <c r="I1404" i="2" s="1"/>
  <c r="AF1127" i="2"/>
  <c r="AG1127" i="2" s="1"/>
  <c r="P1127" i="2" s="1"/>
  <c r="I1127" i="2" s="1"/>
  <c r="AF757" i="2"/>
  <c r="AH757" i="2" s="1"/>
  <c r="AF1206" i="2"/>
  <c r="AG1206" i="2" s="1"/>
  <c r="P1206" i="2" s="1"/>
  <c r="I1206" i="2" s="1"/>
  <c r="AF745" i="2"/>
  <c r="AG745" i="2" s="1"/>
  <c r="P745" i="2" s="1"/>
  <c r="AF903" i="2"/>
  <c r="AH903" i="2" s="1"/>
  <c r="AF40" i="2"/>
  <c r="AH40" i="2" s="1"/>
  <c r="AF22" i="2"/>
  <c r="AG22" i="2" s="1"/>
  <c r="P22" i="2" s="1"/>
  <c r="AF942" i="2"/>
  <c r="AH942" i="2" s="1"/>
  <c r="AF1069" i="2"/>
  <c r="AG1069" i="2" s="1"/>
  <c r="P1069" i="2" s="1"/>
  <c r="AF109" i="2"/>
  <c r="AH109" i="2" s="1"/>
  <c r="AF795" i="2"/>
  <c r="AH795" i="2" s="1"/>
  <c r="AF284" i="2"/>
  <c r="AG284" i="2" s="1"/>
  <c r="P284" i="2" s="1"/>
  <c r="AF231" i="2"/>
  <c r="AH231" i="2" s="1"/>
  <c r="AF1027" i="2"/>
  <c r="AH1027" i="2" s="1"/>
  <c r="AF506" i="2"/>
  <c r="AG506" i="2" s="1"/>
  <c r="P506" i="2" s="1"/>
  <c r="I506" i="2" s="1"/>
  <c r="AF579" i="2"/>
  <c r="AG579" i="2" s="1"/>
  <c r="P579" i="2" s="1"/>
  <c r="I579" i="2" s="1"/>
  <c r="AF132" i="2"/>
  <c r="AH132" i="2" s="1"/>
  <c r="AF337" i="2"/>
  <c r="AH337" i="2" s="1"/>
  <c r="AF1284" i="2"/>
  <c r="AG1284" i="2" s="1"/>
  <c r="P1284" i="2" s="1"/>
  <c r="I1284" i="2" s="1"/>
  <c r="AF1417" i="2"/>
  <c r="AH1417" i="2" s="1"/>
  <c r="AF615" i="2"/>
  <c r="AG615" i="2" s="1"/>
  <c r="P615" i="2" s="1"/>
  <c r="I615" i="2" s="1"/>
  <c r="AF841" i="2"/>
  <c r="AH841" i="2" s="1"/>
  <c r="AF1172" i="2"/>
  <c r="AH1172" i="2" s="1"/>
  <c r="AF953" i="2"/>
  <c r="AG953" i="2" s="1"/>
  <c r="P953" i="2" s="1"/>
  <c r="I953" i="2" s="1"/>
  <c r="AF249" i="2"/>
  <c r="AG249" i="2" s="1"/>
  <c r="P249" i="2" s="1"/>
  <c r="AF604" i="2"/>
  <c r="AG604" i="2" s="1"/>
  <c r="P604" i="2" s="1"/>
  <c r="AF185" i="2"/>
  <c r="AG185" i="2" s="1"/>
  <c r="P185" i="2" s="1"/>
  <c r="AF157" i="2"/>
  <c r="AG157" i="2" s="1"/>
  <c r="P157" i="2" s="1"/>
  <c r="I157" i="2" s="1"/>
  <c r="AG1473" i="2"/>
  <c r="P1473" i="2" s="1"/>
  <c r="I1473" i="2" s="1"/>
  <c r="AG702" i="2"/>
  <c r="P702" i="2" s="1"/>
  <c r="I702" i="2" s="1"/>
  <c r="AF790" i="2"/>
  <c r="AH790" i="2" s="1"/>
  <c r="AF310" i="2"/>
  <c r="AG310" i="2" s="1"/>
  <c r="P310" i="2" s="1"/>
  <c r="AF18" i="2"/>
  <c r="AG18" i="2" s="1"/>
  <c r="P18" i="2" s="1"/>
  <c r="AH1359" i="2"/>
  <c r="AF1428" i="2"/>
  <c r="AG1428" i="2" s="1"/>
  <c r="P1428" i="2" s="1"/>
  <c r="I1428" i="2" s="1"/>
  <c r="AF1173" i="2"/>
  <c r="AG1173" i="2" s="1"/>
  <c r="P1173" i="2" s="1"/>
  <c r="I1173" i="2" s="1"/>
  <c r="AF1489" i="2"/>
  <c r="AG1489" i="2" s="1"/>
  <c r="P1489" i="2" s="1"/>
  <c r="AF822" i="2"/>
  <c r="AG822" i="2" s="1"/>
  <c r="P822" i="2" s="1"/>
  <c r="I822" i="2" s="1"/>
  <c r="AF1134" i="2"/>
  <c r="AH1134" i="2" s="1"/>
  <c r="AF554" i="2"/>
  <c r="AH554" i="2" s="1"/>
  <c r="AF1080" i="2"/>
  <c r="AG1080" i="2" s="1"/>
  <c r="P1080" i="2" s="1"/>
  <c r="AF798" i="2"/>
  <c r="AH798" i="2" s="1"/>
  <c r="AF1141" i="2"/>
  <c r="AH1141" i="2" s="1"/>
  <c r="AG152" i="2"/>
  <c r="P152" i="2" s="1"/>
  <c r="I152" i="2" s="1"/>
  <c r="AF1139" i="2"/>
  <c r="AG1139" i="2" s="1"/>
  <c r="P1139" i="2" s="1"/>
  <c r="AF955" i="2"/>
  <c r="AG955" i="2" s="1"/>
  <c r="P955" i="2" s="1"/>
  <c r="AF633" i="2"/>
  <c r="AH633" i="2" s="1"/>
  <c r="AF585" i="2"/>
  <c r="AG585" i="2" s="1"/>
  <c r="P585" i="2" s="1"/>
  <c r="AF114" i="2"/>
  <c r="AG114" i="2" s="1"/>
  <c r="P114" i="2" s="1"/>
  <c r="I114" i="2" s="1"/>
  <c r="AF125" i="2"/>
  <c r="AH125" i="2" s="1"/>
  <c r="AF347" i="2"/>
  <c r="AG347" i="2" s="1"/>
  <c r="P347" i="2" s="1"/>
  <c r="I347" i="2" s="1"/>
  <c r="AF186" i="2"/>
  <c r="AH186" i="2" s="1"/>
  <c r="AF229" i="2"/>
  <c r="AH229" i="2" s="1"/>
  <c r="AH46" i="2"/>
  <c r="AF690" i="2"/>
  <c r="AH690" i="2" s="1"/>
  <c r="AH565" i="2"/>
  <c r="AF1421" i="2"/>
  <c r="AH1421" i="2" s="1"/>
  <c r="AF1247" i="2"/>
  <c r="AH1247" i="2" s="1"/>
  <c r="AF915" i="2"/>
  <c r="AG915" i="2" s="1"/>
  <c r="P915" i="2" s="1"/>
  <c r="I915" i="2" s="1"/>
  <c r="AF905" i="2"/>
  <c r="AH905" i="2" s="1"/>
  <c r="AF1117" i="2"/>
  <c r="AH1117" i="2" s="1"/>
  <c r="AG792" i="2"/>
  <c r="P792" i="2" s="1"/>
  <c r="I792" i="2" s="1"/>
  <c r="AF900" i="2"/>
  <c r="AH900" i="2" s="1"/>
  <c r="AH286" i="2"/>
  <c r="AG452" i="2"/>
  <c r="P452" i="2" s="1"/>
  <c r="I452" i="2" s="1"/>
  <c r="AF325" i="2"/>
  <c r="AG325" i="2" s="1"/>
  <c r="P325" i="2" s="1"/>
  <c r="AH388" i="2"/>
  <c r="AH762" i="2"/>
  <c r="AF1431" i="2"/>
  <c r="AG1431" i="2" s="1"/>
  <c r="P1431" i="2" s="1"/>
  <c r="AF1240" i="2"/>
  <c r="AH1240" i="2" s="1"/>
  <c r="AF1364" i="2"/>
  <c r="AG1364" i="2" s="1"/>
  <c r="P1364" i="2" s="1"/>
  <c r="I1364" i="2" s="1"/>
  <c r="AH1328" i="2"/>
  <c r="AF1019" i="2"/>
  <c r="AG1019" i="2" s="1"/>
  <c r="P1019" i="2" s="1"/>
  <c r="I1019" i="2" s="1"/>
  <c r="AF1074" i="2"/>
  <c r="AH1074" i="2" s="1"/>
  <c r="AF666" i="2"/>
  <c r="AG666" i="2" s="1"/>
  <c r="P666" i="2" s="1"/>
  <c r="I666" i="2" s="1"/>
  <c r="AF993" i="2"/>
  <c r="AG993" i="2" s="1"/>
  <c r="P993" i="2" s="1"/>
  <c r="I993" i="2" s="1"/>
  <c r="AF975" i="2"/>
  <c r="AG975" i="2" s="1"/>
  <c r="P975" i="2" s="1"/>
  <c r="AH1471" i="2"/>
  <c r="AF290" i="2"/>
  <c r="AH290" i="2" s="1"/>
  <c r="AF90" i="2"/>
  <c r="AH90" i="2" s="1"/>
  <c r="AF866" i="2"/>
  <c r="AG866" i="2" s="1"/>
  <c r="P866" i="2" s="1"/>
  <c r="AG88" i="2"/>
  <c r="P88" i="2" s="1"/>
  <c r="AF868" i="2"/>
  <c r="AG868" i="2" s="1"/>
  <c r="P868" i="2" s="1"/>
  <c r="AF985" i="2"/>
  <c r="AG985" i="2" s="1"/>
  <c r="P985" i="2" s="1"/>
  <c r="AH274" i="2"/>
  <c r="AF547" i="2"/>
  <c r="AH547" i="2" s="1"/>
  <c r="AH342" i="2"/>
  <c r="AF1442" i="2"/>
  <c r="AG1442" i="2" s="1"/>
  <c r="P1442" i="2" s="1"/>
  <c r="AF1189" i="2"/>
  <c r="AG1189" i="2" s="1"/>
  <c r="P1189" i="2" s="1"/>
  <c r="AF1444" i="2"/>
  <c r="AG1444" i="2" s="1"/>
  <c r="P1444" i="2" s="1"/>
  <c r="I1444" i="2" s="1"/>
  <c r="AF1178" i="2"/>
  <c r="AG1178" i="2" s="1"/>
  <c r="P1178" i="2" s="1"/>
  <c r="AF1351" i="2"/>
  <c r="AH1351" i="2" s="1"/>
  <c r="AF886" i="2"/>
  <c r="AG886" i="2" s="1"/>
  <c r="P886" i="2" s="1"/>
  <c r="AF793" i="2"/>
  <c r="AH793" i="2" s="1"/>
  <c r="AF808" i="2"/>
  <c r="AG808" i="2" s="1"/>
  <c r="P808" i="2" s="1"/>
  <c r="AF239" i="2"/>
  <c r="AG239" i="2" s="1"/>
  <c r="P239" i="2" s="1"/>
  <c r="I239" i="2" s="1"/>
  <c r="AF63" i="2"/>
  <c r="AH63" i="2" s="1"/>
  <c r="AF1336" i="2"/>
  <c r="AG1336" i="2" s="1"/>
  <c r="P1336" i="2" s="1"/>
  <c r="I1336" i="2" s="1"/>
  <c r="AF1121" i="2"/>
  <c r="AG1121" i="2" s="1"/>
  <c r="P1121" i="2" s="1"/>
  <c r="AF781" i="2"/>
  <c r="AH781" i="2" s="1"/>
  <c r="AF1105" i="2"/>
  <c r="AH1105" i="2" s="1"/>
  <c r="AF1028" i="2"/>
  <c r="AH1028" i="2" s="1"/>
  <c r="AF698" i="2"/>
  <c r="AG698" i="2" s="1"/>
  <c r="P698" i="2" s="1"/>
  <c r="AF454" i="2"/>
  <c r="AH454" i="2" s="1"/>
  <c r="AF814" i="2"/>
  <c r="AG814" i="2" s="1"/>
  <c r="P814" i="2" s="1"/>
  <c r="AF455" i="2"/>
  <c r="AH455" i="2" s="1"/>
  <c r="AF373" i="2"/>
  <c r="AG373" i="2" s="1"/>
  <c r="P373" i="2" s="1"/>
  <c r="I373" i="2" s="1"/>
  <c r="AF304" i="2"/>
  <c r="AH304" i="2" s="1"/>
  <c r="AF839" i="2"/>
  <c r="AG839" i="2" s="1"/>
  <c r="P839" i="2" s="1"/>
  <c r="I839" i="2" s="1"/>
  <c r="AF869" i="2"/>
  <c r="AG869" i="2" s="1"/>
  <c r="P869" i="2" s="1"/>
  <c r="I869" i="2" s="1"/>
  <c r="AF1239" i="2"/>
  <c r="AG1239" i="2" s="1"/>
  <c r="P1239" i="2" s="1"/>
  <c r="I1239" i="2" s="1"/>
  <c r="AH107" i="2"/>
  <c r="AF74" i="2"/>
  <c r="AG74" i="2" s="1"/>
  <c r="P74" i="2" s="1"/>
  <c r="I74" i="2" s="1"/>
  <c r="AF145" i="2"/>
  <c r="AG145" i="2" s="1"/>
  <c r="P145" i="2" s="1"/>
  <c r="AF778" i="2"/>
  <c r="AG778" i="2" s="1"/>
  <c r="P778" i="2" s="1"/>
  <c r="AF240" i="2"/>
  <c r="AG240" i="2" s="1"/>
  <c r="P240" i="2" s="1"/>
  <c r="AF127" i="2"/>
  <c r="AG127" i="2" s="1"/>
  <c r="P127" i="2" s="1"/>
  <c r="I127" i="2" s="1"/>
  <c r="AF859" i="2"/>
  <c r="AH859" i="2" s="1"/>
  <c r="AH830" i="2"/>
  <c r="AF97" i="2"/>
  <c r="AH97" i="2" s="1"/>
  <c r="AH498" i="2"/>
  <c r="AF1452" i="2"/>
  <c r="AH1452" i="2" s="1"/>
  <c r="AF696" i="2"/>
  <c r="AG696" i="2" s="1"/>
  <c r="P696" i="2" s="1"/>
  <c r="AF724" i="2"/>
  <c r="AG724" i="2" s="1"/>
  <c r="P724" i="2" s="1"/>
  <c r="I724" i="2" s="1"/>
  <c r="AF261" i="2"/>
  <c r="AH261" i="2" s="1"/>
  <c r="AH1137" i="2"/>
  <c r="AH1253" i="2"/>
  <c r="AF183" i="2"/>
  <c r="AG183" i="2" s="1"/>
  <c r="P183" i="2" s="1"/>
  <c r="AF924" i="2"/>
  <c r="AG924" i="2" s="1"/>
  <c r="P924" i="2" s="1"/>
  <c r="I924" i="2" s="1"/>
  <c r="AF638" i="2"/>
  <c r="AG638" i="2" s="1"/>
  <c r="P638" i="2" s="1"/>
  <c r="AG82" i="2"/>
  <c r="P82" i="2" s="1"/>
  <c r="I82" i="2" s="1"/>
  <c r="AH1481" i="2"/>
  <c r="AF1088" i="2"/>
  <c r="AH1088" i="2" s="1"/>
  <c r="AF892" i="2"/>
  <c r="AH892" i="2" s="1"/>
  <c r="AH465" i="2"/>
  <c r="AF237" i="2"/>
  <c r="AG237" i="2" s="1"/>
  <c r="P237" i="2" s="1"/>
  <c r="I237" i="2" s="1"/>
  <c r="AF1415" i="2"/>
  <c r="AG1415" i="2" s="1"/>
  <c r="P1415" i="2" s="1"/>
  <c r="AH1177" i="2"/>
  <c r="AF266" i="2"/>
  <c r="AG266" i="2" s="1"/>
  <c r="P266" i="2" s="1"/>
  <c r="AF826" i="2"/>
  <c r="AG826" i="2" s="1"/>
  <c r="P826" i="2" s="1"/>
  <c r="I826" i="2" s="1"/>
  <c r="AF959" i="2"/>
  <c r="AG959" i="2" s="1"/>
  <c r="P959" i="2" s="1"/>
  <c r="I959" i="2" s="1"/>
  <c r="AF294" i="2"/>
  <c r="AG294" i="2" s="1"/>
  <c r="P294" i="2" s="1"/>
  <c r="I294" i="2" s="1"/>
  <c r="AH544" i="2"/>
  <c r="AF61" i="2"/>
  <c r="AG61" i="2" s="1"/>
  <c r="P61" i="2" s="1"/>
  <c r="AF1259" i="2"/>
  <c r="AG1259" i="2" s="1"/>
  <c r="P1259" i="2" s="1"/>
  <c r="I1259" i="2" s="1"/>
  <c r="AF312" i="2"/>
  <c r="AH312" i="2" s="1"/>
  <c r="AF1504" i="2"/>
  <c r="AG1504" i="2" s="1"/>
  <c r="P1504" i="2" s="1"/>
  <c r="AF386" i="2"/>
  <c r="AG386" i="2" s="1"/>
  <c r="P386" i="2" s="1"/>
  <c r="I386" i="2" s="1"/>
  <c r="AF1468" i="2"/>
  <c r="AG1468" i="2" s="1"/>
  <c r="P1468" i="2" s="1"/>
  <c r="I1468" i="2" s="1"/>
  <c r="AF543" i="2"/>
  <c r="AH543" i="2" s="1"/>
  <c r="AH352" i="2"/>
  <c r="AF1076" i="2"/>
  <c r="AG1076" i="2" s="1"/>
  <c r="P1076" i="2" s="1"/>
  <c r="AF1317" i="2"/>
  <c r="AG1317" i="2" s="1"/>
  <c r="P1317" i="2" s="1"/>
  <c r="I1317" i="2" s="1"/>
  <c r="AF1357" i="2"/>
  <c r="AG1357" i="2" s="1"/>
  <c r="P1357" i="2" s="1"/>
  <c r="I1357" i="2" s="1"/>
  <c r="AF1337" i="2"/>
  <c r="AG1337" i="2" s="1"/>
  <c r="P1337" i="2" s="1"/>
  <c r="I1337" i="2" s="1"/>
  <c r="AF1432" i="2"/>
  <c r="AH1432" i="2" s="1"/>
  <c r="AF1297" i="2"/>
  <c r="AG1297" i="2" s="1"/>
  <c r="P1297" i="2" s="1"/>
  <c r="I1297" i="2" s="1"/>
  <c r="AF801" i="2"/>
  <c r="AH801" i="2" s="1"/>
  <c r="AF1282" i="2"/>
  <c r="AG1282" i="2" s="1"/>
  <c r="P1282" i="2" s="1"/>
  <c r="I1282" i="2" s="1"/>
  <c r="AF1441" i="2"/>
  <c r="AG1441" i="2" s="1"/>
  <c r="P1441" i="2" s="1"/>
  <c r="I1441" i="2" s="1"/>
  <c r="AF804" i="2"/>
  <c r="AH804" i="2" s="1"/>
  <c r="AF965" i="2"/>
  <c r="AG965" i="2" s="1"/>
  <c r="P965" i="2" s="1"/>
  <c r="I965" i="2" s="1"/>
  <c r="AF416" i="2"/>
  <c r="AG416" i="2" s="1"/>
  <c r="P416" i="2" s="1"/>
  <c r="AH1164" i="2"/>
  <c r="AF1023" i="2"/>
  <c r="AG1023" i="2" s="1"/>
  <c r="P1023" i="2" s="1"/>
  <c r="I1023" i="2" s="1"/>
  <c r="AF1306" i="2"/>
  <c r="AH1306" i="2" s="1"/>
  <c r="AF1260" i="2"/>
  <c r="AH1260" i="2" s="1"/>
  <c r="AF436" i="2"/>
  <c r="AH436" i="2" s="1"/>
  <c r="AG1498" i="2"/>
  <c r="P1498" i="2" s="1"/>
  <c r="I1498" i="2" s="1"/>
  <c r="AF937" i="2"/>
  <c r="AH937" i="2" s="1"/>
  <c r="AF534" i="2"/>
  <c r="AG534" i="2" s="1"/>
  <c r="P534" i="2" s="1"/>
  <c r="AF149" i="2"/>
  <c r="AH149" i="2" s="1"/>
  <c r="AF510" i="2"/>
  <c r="AG510" i="2" s="1"/>
  <c r="P510" i="2" s="1"/>
  <c r="AF421" i="2"/>
  <c r="AG421" i="2" s="1"/>
  <c r="P421" i="2" s="1"/>
  <c r="AG288" i="2"/>
  <c r="P288" i="2" s="1"/>
  <c r="AH153" i="2"/>
  <c r="AF318" i="2"/>
  <c r="AH318" i="2" s="1"/>
  <c r="AF265" i="2"/>
  <c r="AH265" i="2" s="1"/>
  <c r="AF309" i="2"/>
  <c r="AH309" i="2" s="1"/>
  <c r="AF167" i="2"/>
  <c r="AG167" i="2" s="1"/>
  <c r="P167" i="2" s="1"/>
  <c r="AG1109" i="2"/>
  <c r="P1109" i="2" s="1"/>
  <c r="I1109" i="2" s="1"/>
  <c r="AF1155" i="2"/>
  <c r="AG1155" i="2" s="1"/>
  <c r="P1155" i="2" s="1"/>
  <c r="I1155" i="2" s="1"/>
  <c r="AF1494" i="2"/>
  <c r="AG1494" i="2" s="1"/>
  <c r="P1494" i="2" s="1"/>
  <c r="I1494" i="2" s="1"/>
  <c r="AF1508" i="2"/>
  <c r="AG1508" i="2" s="1"/>
  <c r="P1508" i="2" s="1"/>
  <c r="I1508" i="2" s="1"/>
  <c r="AF1205" i="2"/>
  <c r="AH1205" i="2" s="1"/>
  <c r="AF1510" i="2"/>
  <c r="AH1510" i="2" s="1"/>
  <c r="AF1433" i="2"/>
  <c r="AG1433" i="2" s="1"/>
  <c r="P1433" i="2" s="1"/>
  <c r="I1433" i="2" s="1"/>
  <c r="AF1301" i="2"/>
  <c r="AH1301" i="2" s="1"/>
  <c r="AF1401" i="2"/>
  <c r="AH1401" i="2" s="1"/>
  <c r="AF734" i="2"/>
  <c r="AH734" i="2" s="1"/>
  <c r="AF319" i="2"/>
  <c r="AG319" i="2" s="1"/>
  <c r="P319" i="2" s="1"/>
  <c r="I319" i="2" s="1"/>
  <c r="AF655" i="2"/>
  <c r="AG655" i="2" s="1"/>
  <c r="P655" i="2" s="1"/>
  <c r="I655" i="2" s="1"/>
  <c r="AF997" i="2"/>
  <c r="AH997" i="2" s="1"/>
  <c r="AF765" i="2"/>
  <c r="AH765" i="2" s="1"/>
  <c r="AF1086" i="2"/>
  <c r="AG1086" i="2" s="1"/>
  <c r="P1086" i="2" s="1"/>
  <c r="I1086" i="2" s="1"/>
  <c r="AF1186" i="2"/>
  <c r="AG1186" i="2" s="1"/>
  <c r="P1186" i="2" s="1"/>
  <c r="I1186" i="2" s="1"/>
  <c r="AF243" i="2"/>
  <c r="AH243" i="2" s="1"/>
  <c r="AF851" i="2"/>
  <c r="AG851" i="2" s="1"/>
  <c r="P851" i="2" s="1"/>
  <c r="AH599" i="2"/>
  <c r="AF960" i="2"/>
  <c r="AH960" i="2" s="1"/>
  <c r="AF911" i="2"/>
  <c r="AG911" i="2" s="1"/>
  <c r="P911" i="2" s="1"/>
  <c r="I911" i="2" s="1"/>
  <c r="AF530" i="2"/>
  <c r="AG530" i="2" s="1"/>
  <c r="P530" i="2" s="1"/>
  <c r="AF13" i="2"/>
  <c r="AG13" i="2" s="1"/>
  <c r="P13" i="2" s="1"/>
  <c r="AF509" i="2"/>
  <c r="AG509" i="2" s="1"/>
  <c r="P509" i="2" s="1"/>
  <c r="AF1237" i="2"/>
  <c r="AG1237" i="2" s="1"/>
  <c r="P1237" i="2" s="1"/>
  <c r="I1237" i="2" s="1"/>
  <c r="AF979" i="2"/>
  <c r="AG979" i="2" s="1"/>
  <c r="P979" i="2" s="1"/>
  <c r="I979" i="2" s="1"/>
  <c r="AF384" i="2"/>
  <c r="AH384" i="2" s="1"/>
  <c r="AF252" i="2"/>
  <c r="AH252" i="2" s="1"/>
  <c r="AF1079" i="2"/>
  <c r="AG1079" i="2" s="1"/>
  <c r="P1079" i="2" s="1"/>
  <c r="I1079" i="2" s="1"/>
  <c r="AF35" i="2"/>
  <c r="AH35" i="2" s="1"/>
  <c r="AF263" i="2"/>
  <c r="AG263" i="2" s="1"/>
  <c r="P263" i="2" s="1"/>
  <c r="AF1067" i="2"/>
  <c r="AG1067" i="2" s="1"/>
  <c r="P1067" i="2" s="1"/>
  <c r="AF584" i="2"/>
  <c r="AG584" i="2" s="1"/>
  <c r="P584" i="2" s="1"/>
  <c r="AF108" i="2"/>
  <c r="AG108" i="2" s="1"/>
  <c r="P108" i="2" s="1"/>
  <c r="AF1439" i="2"/>
  <c r="AH1439" i="2" s="1"/>
  <c r="AF390" i="2"/>
  <c r="AG390" i="2" s="1"/>
  <c r="P390" i="2" s="1"/>
  <c r="AF200" i="2"/>
  <c r="AH200" i="2" s="1"/>
  <c r="AH1036" i="2"/>
  <c r="AF1437" i="2"/>
  <c r="AG1437" i="2" s="1"/>
  <c r="P1437" i="2" s="1"/>
  <c r="I1437" i="2" s="1"/>
  <c r="AH831" i="2"/>
  <c r="AF1153" i="2"/>
  <c r="AG1153" i="2" s="1"/>
  <c r="P1153" i="2" s="1"/>
  <c r="AH154" i="2"/>
  <c r="AH680" i="2"/>
  <c r="AG595" i="2"/>
  <c r="P595" i="2" s="1"/>
  <c r="AF163" i="2"/>
  <c r="AH163" i="2" s="1"/>
  <c r="AH62" i="2"/>
  <c r="AG1343" i="2"/>
  <c r="P1343" i="2" s="1"/>
  <c r="I1343" i="2" s="1"/>
  <c r="T12" i="2"/>
  <c r="AE12" i="2" s="1"/>
  <c r="AF681" i="2"/>
  <c r="AG681" i="2" s="1"/>
  <c r="P681" i="2" s="1"/>
  <c r="AH744" i="2"/>
  <c r="AF1429" i="2"/>
  <c r="AG1429" i="2" s="1"/>
  <c r="P1429" i="2" s="1"/>
  <c r="AG1002" i="2"/>
  <c r="P1002" i="2" s="1"/>
  <c r="I1002" i="2" s="1"/>
  <c r="AF1423" i="2"/>
  <c r="AH1423" i="2" s="1"/>
  <c r="AF414" i="2"/>
  <c r="AH414" i="2" s="1"/>
  <c r="AF173" i="2"/>
  <c r="AH173" i="2" s="1"/>
  <c r="AH1492" i="2"/>
  <c r="AH1322" i="2"/>
  <c r="AF1043" i="2"/>
  <c r="AH1043" i="2" s="1"/>
  <c r="AF1383" i="2"/>
  <c r="AG1383" i="2" s="1"/>
  <c r="P1383" i="2" s="1"/>
  <c r="AF1068" i="2"/>
  <c r="AH1068" i="2" s="1"/>
  <c r="AH922" i="2"/>
  <c r="AH1374" i="2"/>
  <c r="AF759" i="2"/>
  <c r="AH759" i="2" s="1"/>
  <c r="AH351" i="2"/>
  <c r="AF135" i="2"/>
  <c r="AH135" i="2" s="1"/>
  <c r="AF253" i="2"/>
  <c r="AH253" i="2" s="1"/>
  <c r="AF635" i="2"/>
  <c r="AG635" i="2" s="1"/>
  <c r="P635" i="2" s="1"/>
  <c r="I635" i="2" s="1"/>
  <c r="AH343" i="2"/>
  <c r="AF66" i="2"/>
  <c r="AH66" i="2" s="1"/>
  <c r="AF511" i="2"/>
  <c r="AG511" i="2" s="1"/>
  <c r="P511" i="2" s="1"/>
  <c r="I511" i="2" s="1"/>
  <c r="AG1104" i="2"/>
  <c r="P1104" i="2" s="1"/>
  <c r="I1104" i="2" s="1"/>
  <c r="AH195" i="2"/>
  <c r="AF1307" i="2"/>
  <c r="AG1307" i="2" s="1"/>
  <c r="P1307" i="2" s="1"/>
  <c r="I1307" i="2" s="1"/>
  <c r="AF1389" i="2"/>
  <c r="AG1389" i="2" s="1"/>
  <c r="P1389" i="2" s="1"/>
  <c r="I1389" i="2" s="1"/>
  <c r="AF1475" i="2"/>
  <c r="AH1475" i="2" s="1"/>
  <c r="AF1257" i="2"/>
  <c r="AH1257" i="2" s="1"/>
  <c r="AF1371" i="2"/>
  <c r="AH1371" i="2" s="1"/>
  <c r="AF1286" i="2"/>
  <c r="AH1286" i="2" s="1"/>
  <c r="AF1296" i="2"/>
  <c r="AH1296" i="2" s="1"/>
  <c r="AF477" i="2"/>
  <c r="AH477" i="2" s="1"/>
  <c r="AF770" i="2"/>
  <c r="AG770" i="2" s="1"/>
  <c r="P770" i="2" s="1"/>
  <c r="I770" i="2" s="1"/>
  <c r="AF689" i="2"/>
  <c r="AG689" i="2" s="1"/>
  <c r="P689" i="2" s="1"/>
  <c r="I689" i="2" s="1"/>
  <c r="AF957" i="2"/>
  <c r="AG957" i="2" s="1"/>
  <c r="P957" i="2" s="1"/>
  <c r="I957" i="2" s="1"/>
  <c r="AF1427" i="2"/>
  <c r="AG1427" i="2" s="1"/>
  <c r="P1427" i="2" s="1"/>
  <c r="I1427" i="2" s="1"/>
  <c r="AF1124" i="2"/>
  <c r="AG1124" i="2" s="1"/>
  <c r="P1124" i="2" s="1"/>
  <c r="AF302" i="2"/>
  <c r="AG302" i="2" s="1"/>
  <c r="P302" i="2" s="1"/>
  <c r="I302" i="2" s="1"/>
  <c r="AF1001" i="2"/>
  <c r="AG1001" i="2" s="1"/>
  <c r="P1001" i="2" s="1"/>
  <c r="I1001" i="2" s="1"/>
  <c r="AF981" i="2"/>
  <c r="AG981" i="2" s="1"/>
  <c r="P981" i="2" s="1"/>
  <c r="I981" i="2" s="1"/>
  <c r="AF117" i="2"/>
  <c r="AG117" i="2" s="1"/>
  <c r="P117" i="2" s="1"/>
  <c r="AF658" i="2"/>
  <c r="AG658" i="2" s="1"/>
  <c r="P658" i="2" s="1"/>
  <c r="I658" i="2" s="1"/>
  <c r="AF634" i="2"/>
  <c r="AH634" i="2" s="1"/>
  <c r="AF213" i="2"/>
  <c r="AG213" i="2" s="1"/>
  <c r="P213" i="2" s="1"/>
  <c r="I213" i="2" s="1"/>
  <c r="AF676" i="2"/>
  <c r="AH676" i="2" s="1"/>
  <c r="AF1242" i="2"/>
  <c r="AG1242" i="2" s="1"/>
  <c r="P1242" i="2" s="1"/>
  <c r="AF447" i="2"/>
  <c r="AG447" i="2" s="1"/>
  <c r="P447" i="2" s="1"/>
  <c r="AF608" i="2"/>
  <c r="AG608" i="2" s="1"/>
  <c r="P608" i="2" s="1"/>
  <c r="AF357" i="2"/>
  <c r="AG357" i="2" s="1"/>
  <c r="P357" i="2" s="1"/>
  <c r="I357" i="2" s="1"/>
  <c r="AF155" i="2"/>
  <c r="AH155" i="2" s="1"/>
  <c r="AF270" i="2"/>
  <c r="AG270" i="2" s="1"/>
  <c r="P270" i="2" s="1"/>
  <c r="I270" i="2" s="1"/>
  <c r="AF434" i="2"/>
  <c r="AG434" i="2" s="1"/>
  <c r="P434" i="2" s="1"/>
  <c r="I434" i="2" s="1"/>
  <c r="AF333" i="2"/>
  <c r="AG333" i="2" s="1"/>
  <c r="P333" i="2" s="1"/>
  <c r="I333" i="2" s="1"/>
  <c r="AH11" i="2"/>
  <c r="I1084" i="2"/>
  <c r="O11" i="2"/>
  <c r="N11" i="2" s="1"/>
  <c r="I963" i="2"/>
  <c r="I1131" i="2"/>
  <c r="I1231" i="2"/>
  <c r="I1379" i="2"/>
  <c r="I1354" i="2"/>
  <c r="I976" i="2"/>
  <c r="I1272" i="2"/>
  <c r="I624" i="2"/>
  <c r="I833" i="2"/>
  <c r="I575" i="2"/>
  <c r="I577" i="2"/>
  <c r="I16" i="2"/>
  <c r="I1280" i="2"/>
  <c r="I1066" i="2"/>
  <c r="I478" i="2"/>
  <c r="I195" i="2"/>
  <c r="I1500" i="2"/>
  <c r="I89" i="2"/>
  <c r="I505" i="2"/>
  <c r="I1245" i="2"/>
  <c r="I214" i="2"/>
  <c r="I412" i="2"/>
  <c r="I578" i="2"/>
  <c r="I262" i="2"/>
  <c r="I560" i="2"/>
  <c r="I59" i="2"/>
  <c r="I389" i="2"/>
  <c r="P11" i="2"/>
  <c r="I820" i="2"/>
  <c r="I1041" i="2"/>
  <c r="I1175" i="2"/>
  <c r="I289" i="2"/>
  <c r="I1393" i="2"/>
  <c r="I1146" i="2"/>
  <c r="I927" i="2"/>
  <c r="I37" i="2"/>
  <c r="I392" i="2"/>
  <c r="I1143" i="2"/>
  <c r="I205" i="2"/>
  <c r="I1011" i="2"/>
  <c r="I394" i="2"/>
  <c r="I177" i="2"/>
  <c r="I1036" i="2"/>
  <c r="I1125" i="2"/>
  <c r="I565" i="2"/>
  <c r="I616" i="2"/>
  <c r="I1038" i="2"/>
  <c r="I331" i="2"/>
  <c r="I986" i="2"/>
  <c r="I151" i="2"/>
  <c r="I31" i="2"/>
  <c r="I491" i="2"/>
  <c r="I349" i="2"/>
  <c r="I845" i="2"/>
  <c r="I174" i="2"/>
  <c r="I388" i="2"/>
  <c r="I367" i="2"/>
  <c r="I465" i="2"/>
  <c r="I87" i="2"/>
  <c r="I735" i="2"/>
  <c r="I327" i="2"/>
  <c r="I1051" i="2"/>
  <c r="I107" i="2"/>
  <c r="I187" i="2"/>
  <c r="I1170" i="2"/>
  <c r="I1016" i="2"/>
  <c r="I468" i="2"/>
  <c r="I1236" i="2"/>
  <c r="I230" i="2"/>
  <c r="I961" i="2"/>
  <c r="I308" i="2"/>
  <c r="I383" i="2"/>
  <c r="I880" i="2"/>
  <c r="I1486" i="2"/>
  <c r="I586" i="2"/>
  <c r="I694" i="2"/>
  <c r="I1252" i="2"/>
  <c r="I582" i="2"/>
  <c r="I549" i="2"/>
  <c r="I742" i="2"/>
  <c r="I449" i="2"/>
  <c r="I62" i="2"/>
  <c r="I1047" i="2"/>
  <c r="I1183" i="2"/>
  <c r="I783" i="2"/>
  <c r="I1299" i="2"/>
  <c r="I1077" i="2"/>
  <c r="I1133" i="2"/>
  <c r="I1485" i="2"/>
  <c r="I92" i="2"/>
  <c r="I835" i="2"/>
  <c r="I1376" i="2"/>
  <c r="I238" i="2"/>
  <c r="I944" i="2"/>
  <c r="I379" i="2"/>
  <c r="I1295" i="2"/>
  <c r="I202" i="2"/>
  <c r="I1469" i="2"/>
  <c r="I843" i="2"/>
  <c r="I128" i="2"/>
  <c r="I544" i="2"/>
  <c r="I60" i="2"/>
  <c r="I1102" i="2"/>
  <c r="I1424" i="2"/>
  <c r="I583" i="2"/>
  <c r="I1071" i="2"/>
  <c r="I914" i="2"/>
  <c r="I1359" i="2"/>
  <c r="I1327" i="2"/>
  <c r="I462" i="2"/>
  <c r="I946" i="2"/>
  <c r="I968" i="2"/>
  <c r="I368" i="2"/>
  <c r="I762" i="2"/>
  <c r="I433" i="2"/>
  <c r="I1270" i="2"/>
  <c r="I1177" i="2"/>
  <c r="I1167" i="2"/>
  <c r="I27" i="2"/>
  <c r="I1061" i="2"/>
  <c r="I1033" i="2"/>
  <c r="I36" i="2"/>
  <c r="I343" i="2"/>
  <c r="I1445" i="2"/>
  <c r="I79" i="2"/>
  <c r="I210" i="2"/>
  <c r="I1339" i="2"/>
  <c r="I715" i="2"/>
  <c r="I1122" i="2"/>
  <c r="I906" i="2"/>
  <c r="I1200" i="2"/>
  <c r="I1190" i="2"/>
  <c r="I499" i="2"/>
  <c r="I1471" i="2"/>
  <c r="I1157" i="2"/>
  <c r="I1007" i="2"/>
  <c r="I1194" i="2"/>
  <c r="I456" i="2"/>
  <c r="I680" i="2"/>
  <c r="I244" i="2"/>
  <c r="I740" i="2"/>
  <c r="I1492" i="2"/>
  <c r="I1459" i="2"/>
  <c r="I1249" i="2"/>
  <c r="I86" i="2"/>
  <c r="I162" i="2"/>
  <c r="I470" i="2"/>
  <c r="I569" i="2"/>
  <c r="I563" i="2"/>
  <c r="I129" i="2"/>
  <c r="I498" i="2"/>
  <c r="I668" i="2"/>
  <c r="I1399" i="2"/>
  <c r="I1120" i="2"/>
  <c r="I786" i="2"/>
  <c r="I1487" i="2"/>
  <c r="I1251" i="2"/>
  <c r="I168" i="2"/>
  <c r="AH1376" i="2" l="1"/>
  <c r="AG661" i="2"/>
  <c r="P661" i="2" s="1"/>
  <c r="AG387" i="2"/>
  <c r="P387" i="2" s="1"/>
  <c r="I387" i="2" s="1"/>
  <c r="AH1277" i="2"/>
  <c r="AH1144" i="2"/>
  <c r="AG1144" i="2"/>
  <c r="P1144" i="2" s="1"/>
  <c r="I1144" i="2" s="1"/>
  <c r="AH1224" i="2"/>
  <c r="AG910" i="2"/>
  <c r="P910" i="2" s="1"/>
  <c r="AH834" i="2"/>
  <c r="AH1064" i="2"/>
  <c r="AG1313" i="2"/>
  <c r="P1313" i="2" s="1"/>
  <c r="AG1064" i="2"/>
  <c r="P1064" i="2" s="1"/>
  <c r="AG992" i="2"/>
  <c r="P992" i="2" s="1"/>
  <c r="I992" i="2" s="1"/>
  <c r="AG1018" i="2"/>
  <c r="P1018" i="2" s="1"/>
  <c r="AH1018" i="2"/>
  <c r="AH1045" i="2"/>
  <c r="AG1045" i="2"/>
  <c r="P1045" i="2" s="1"/>
  <c r="I1045" i="2" s="1"/>
  <c r="AH535" i="2"/>
  <c r="AH1412" i="2"/>
  <c r="AG1220" i="2"/>
  <c r="P1220" i="2" s="1"/>
  <c r="AG332" i="2"/>
  <c r="P332" i="2" s="1"/>
  <c r="I332" i="2" s="1"/>
  <c r="AG535" i="2"/>
  <c r="P535" i="2" s="1"/>
  <c r="I535" i="2" s="1"/>
  <c r="AH472" i="2"/>
  <c r="AG495" i="2"/>
  <c r="P495" i="2" s="1"/>
  <c r="I495" i="2" s="1"/>
  <c r="AG1126" i="2"/>
  <c r="P1126" i="2" s="1"/>
  <c r="AH122" i="2"/>
  <c r="AH818" i="2"/>
  <c r="AH716" i="2"/>
  <c r="AH725" i="2"/>
  <c r="AG1215" i="2"/>
  <c r="P1215" i="2" s="1"/>
  <c r="I1215" i="2" s="1"/>
  <c r="AG1363" i="2"/>
  <c r="P1363" i="2" s="1"/>
  <c r="AH1008" i="2"/>
  <c r="AH1363" i="2"/>
  <c r="AG122" i="2"/>
  <c r="P122" i="2" s="1"/>
  <c r="I122" i="2" s="1"/>
  <c r="AH1126" i="2"/>
  <c r="O716" i="2"/>
  <c r="N716" i="2" s="1"/>
  <c r="AG657" i="2"/>
  <c r="P657" i="2" s="1"/>
  <c r="AH1215" i="2"/>
  <c r="AG996" i="2"/>
  <c r="P996" i="2" s="1"/>
  <c r="I996" i="2" s="1"/>
  <c r="O1263" i="2"/>
  <c r="N1263" i="2" s="1"/>
  <c r="O1220" i="2"/>
  <c r="N1220" i="2" s="1"/>
  <c r="AH695" i="2"/>
  <c r="AG381" i="2"/>
  <c r="P381" i="2" s="1"/>
  <c r="I381" i="2" s="1"/>
  <c r="AG756" i="2"/>
  <c r="P756" i="2" s="1"/>
  <c r="I756" i="2" s="1"/>
  <c r="AG1022" i="2"/>
  <c r="P1022" i="2" s="1"/>
  <c r="I1022" i="2" s="1"/>
  <c r="AH515" i="2"/>
  <c r="O992" i="2"/>
  <c r="N992" i="2" s="1"/>
  <c r="O332" i="2"/>
  <c r="N332" i="2" s="1"/>
  <c r="AH1107" i="2"/>
  <c r="O1481" i="2"/>
  <c r="N1481" i="2" s="1"/>
  <c r="O1162" i="2"/>
  <c r="N1162" i="2" s="1"/>
  <c r="AG837" i="2"/>
  <c r="P837" i="2" s="1"/>
  <c r="AG862" i="2"/>
  <c r="P862" i="2" s="1"/>
  <c r="I862" i="2" s="1"/>
  <c r="AH566" i="2"/>
  <c r="AH591" i="2"/>
  <c r="AH704" i="2"/>
  <c r="AH657" i="2"/>
  <c r="AH862" i="2"/>
  <c r="O1313" i="2"/>
  <c r="N1313" i="2" s="1"/>
  <c r="O837" i="2"/>
  <c r="N837" i="2" s="1"/>
  <c r="O387" i="2"/>
  <c r="N387" i="2" s="1"/>
  <c r="AG788" i="2"/>
  <c r="P788" i="2" s="1"/>
  <c r="I788" i="2" s="1"/>
  <c r="O1277" i="2"/>
  <c r="N1277" i="2" s="1"/>
  <c r="O1353" i="2"/>
  <c r="N1353" i="2" s="1"/>
  <c r="O749" i="2"/>
  <c r="N749" i="2" s="1"/>
  <c r="O45" i="2"/>
  <c r="N45" i="2" s="1"/>
  <c r="O1104" i="2"/>
  <c r="N1104" i="2" s="1"/>
  <c r="O842" i="2"/>
  <c r="N842" i="2" s="1"/>
  <c r="O1278" i="2"/>
  <c r="N1278" i="2" s="1"/>
  <c r="O661" i="2"/>
  <c r="N661" i="2" s="1"/>
  <c r="AH1060" i="2"/>
  <c r="AG1060" i="2"/>
  <c r="P1060" i="2" s="1"/>
  <c r="I1060" i="2" s="1"/>
  <c r="O756" i="2"/>
  <c r="N756" i="2" s="1"/>
  <c r="O926" i="2"/>
  <c r="N926" i="2" s="1"/>
  <c r="O852" i="2"/>
  <c r="N852" i="2" s="1"/>
  <c r="AG515" i="2"/>
  <c r="P515" i="2" s="1"/>
  <c r="AG926" i="2"/>
  <c r="P926" i="2" s="1"/>
  <c r="O818" i="2"/>
  <c r="N818" i="2" s="1"/>
  <c r="O448" i="2"/>
  <c r="N448" i="2" s="1"/>
  <c r="AH788" i="2"/>
  <c r="O472" i="2"/>
  <c r="N472" i="2" s="1"/>
  <c r="O585" i="2"/>
  <c r="N585" i="2" s="1"/>
  <c r="O1037" i="2"/>
  <c r="N1037" i="2" s="1"/>
  <c r="O1432" i="2"/>
  <c r="N1432" i="2" s="1"/>
  <c r="O1376" i="2"/>
  <c r="N1376" i="2" s="1"/>
  <c r="O108" i="2"/>
  <c r="N108" i="2" s="1"/>
  <c r="O74" i="2"/>
  <c r="N74" i="2" s="1"/>
  <c r="O1452" i="2"/>
  <c r="N1452" i="2" s="1"/>
  <c r="O1136" i="2"/>
  <c r="N1136" i="2" s="1"/>
  <c r="O451" i="2"/>
  <c r="N451" i="2" s="1"/>
  <c r="O1257" i="2"/>
  <c r="N1257" i="2" s="1"/>
  <c r="O724" i="2"/>
  <c r="N724" i="2" s="1"/>
  <c r="O635" i="2"/>
  <c r="N635" i="2" s="1"/>
  <c r="O1429" i="2"/>
  <c r="N1429" i="2" s="1"/>
  <c r="O858" i="2"/>
  <c r="N858" i="2" s="1"/>
  <c r="O1392" i="2"/>
  <c r="N1392" i="2" s="1"/>
  <c r="O991" i="2"/>
  <c r="N991" i="2" s="1"/>
  <c r="O603" i="2"/>
  <c r="N603" i="2" s="1"/>
  <c r="O40" i="2"/>
  <c r="N40" i="2" s="1"/>
  <c r="O1351" i="2"/>
  <c r="N1351" i="2" s="1"/>
  <c r="O848" i="2"/>
  <c r="N848" i="2" s="1"/>
  <c r="O558" i="2"/>
  <c r="N558" i="2" s="1"/>
  <c r="O822" i="2"/>
  <c r="N822" i="2" s="1"/>
  <c r="O799" i="2"/>
  <c r="N799" i="2" s="1"/>
  <c r="O141" i="2"/>
  <c r="N141" i="2" s="1"/>
  <c r="O1357" i="2"/>
  <c r="N1357" i="2" s="1"/>
  <c r="O364" i="2"/>
  <c r="N364" i="2" s="1"/>
  <c r="O967" i="2"/>
  <c r="N967" i="2" s="1"/>
  <c r="O455" i="2"/>
  <c r="N455" i="2" s="1"/>
  <c r="O881" i="2"/>
  <c r="N881" i="2" s="1"/>
  <c r="O690" i="2"/>
  <c r="N690" i="2" s="1"/>
  <c r="O656" i="2"/>
  <c r="N656" i="2" s="1"/>
  <c r="O299" i="2"/>
  <c r="N299" i="2" s="1"/>
  <c r="O745" i="2"/>
  <c r="N745" i="2" s="1"/>
  <c r="O1441" i="2"/>
  <c r="N1441" i="2" s="1"/>
  <c r="O485" i="2"/>
  <c r="N485" i="2" s="1"/>
  <c r="O667" i="2"/>
  <c r="N667" i="2" s="1"/>
  <c r="O651" i="2"/>
  <c r="N651" i="2" s="1"/>
  <c r="O593" i="2"/>
  <c r="N593" i="2" s="1"/>
  <c r="O1043" i="2"/>
  <c r="N1043" i="2" s="1"/>
  <c r="O271" i="2"/>
  <c r="N271" i="2" s="1"/>
  <c r="O479" i="2"/>
  <c r="N479" i="2" s="1"/>
  <c r="O1079" i="2"/>
  <c r="N1079" i="2" s="1"/>
  <c r="O1172" i="2"/>
  <c r="N1172" i="2" s="1"/>
  <c r="O333" i="2"/>
  <c r="N333" i="2" s="1"/>
  <c r="O548" i="2"/>
  <c r="N548" i="2" s="1"/>
  <c r="O1210" i="2"/>
  <c r="N1210" i="2" s="1"/>
  <c r="O1073" i="2"/>
  <c r="N1073" i="2" s="1"/>
  <c r="O1292" i="2"/>
  <c r="N1292" i="2" s="1"/>
  <c r="O730" i="2"/>
  <c r="N730" i="2" s="1"/>
  <c r="O1490" i="2"/>
  <c r="N1490" i="2" s="1"/>
  <c r="O769" i="2"/>
  <c r="N769" i="2" s="1"/>
  <c r="O406" i="2"/>
  <c r="N406" i="2" s="1"/>
  <c r="O126" i="2"/>
  <c r="N126" i="2" s="1"/>
  <c r="O496" i="2"/>
  <c r="N496" i="2" s="1"/>
  <c r="O1478" i="2"/>
  <c r="N1478" i="2" s="1"/>
  <c r="O356" i="2"/>
  <c r="N356" i="2" s="1"/>
  <c r="O325" i="2"/>
  <c r="N325" i="2" s="1"/>
  <c r="O1382" i="2"/>
  <c r="N1382" i="2" s="1"/>
  <c r="O1090" i="2"/>
  <c r="N1090" i="2" s="1"/>
  <c r="O440" i="2"/>
  <c r="N440" i="2" s="1"/>
  <c r="O1083" i="2"/>
  <c r="N1083" i="2" s="1"/>
  <c r="O240" i="2"/>
  <c r="N240" i="2" s="1"/>
  <c r="O993" i="2"/>
  <c r="N993" i="2" s="1"/>
  <c r="O1436" i="2"/>
  <c r="N1436" i="2" s="1"/>
  <c r="O878" i="2"/>
  <c r="N878" i="2" s="1"/>
  <c r="O1166" i="2"/>
  <c r="N1166" i="2" s="1"/>
  <c r="O28" i="2"/>
  <c r="N28" i="2" s="1"/>
  <c r="O1419" i="2"/>
  <c r="N1419" i="2" s="1"/>
  <c r="O718" i="2"/>
  <c r="N718" i="2" s="1"/>
  <c r="O1417" i="2"/>
  <c r="N1417" i="2" s="1"/>
  <c r="O1185" i="2"/>
  <c r="N1185" i="2" s="1"/>
  <c r="O539" i="2"/>
  <c r="N539" i="2" s="1"/>
  <c r="O920" i="2"/>
  <c r="N920" i="2" s="1"/>
  <c r="O824" i="2"/>
  <c r="N824" i="2" s="1"/>
  <c r="O692" i="2"/>
  <c r="N692" i="2" s="1"/>
  <c r="O1482" i="2"/>
  <c r="N1482" i="2" s="1"/>
  <c r="O285" i="2"/>
  <c r="N285" i="2" s="1"/>
  <c r="O630" i="2"/>
  <c r="N630" i="2" s="1"/>
  <c r="O853" i="2"/>
  <c r="N853" i="2" s="1"/>
  <c r="O270" i="2"/>
  <c r="N270" i="2" s="1"/>
  <c r="O1010" i="2"/>
  <c r="N1010" i="2" s="1"/>
  <c r="O281" i="2"/>
  <c r="N281" i="2" s="1"/>
  <c r="O957" i="2"/>
  <c r="N957" i="2" s="1"/>
  <c r="O1053" i="2"/>
  <c r="N1053" i="2" s="1"/>
  <c r="O1094" i="2"/>
  <c r="N1094" i="2" s="1"/>
  <c r="O159" i="2"/>
  <c r="N159" i="2" s="1"/>
  <c r="O1431" i="2"/>
  <c r="N1431" i="2" s="1"/>
  <c r="O849" i="2"/>
  <c r="N849" i="2" s="1"/>
  <c r="O633" i="2"/>
  <c r="N633" i="2" s="1"/>
  <c r="O754" i="2"/>
  <c r="N754" i="2" s="1"/>
  <c r="O1034" i="2"/>
  <c r="N1034" i="2" s="1"/>
  <c r="O21" i="2"/>
  <c r="N21" i="2" s="1"/>
  <c r="O615" i="2"/>
  <c r="N615" i="2" s="1"/>
  <c r="O1259" i="2"/>
  <c r="N1259" i="2" s="1"/>
  <c r="O1029" i="2"/>
  <c r="N1029" i="2" s="1"/>
  <c r="O206" i="2"/>
  <c r="N206" i="2" s="1"/>
  <c r="O643" i="2"/>
  <c r="N643" i="2" s="1"/>
  <c r="O679" i="2"/>
  <c r="N679" i="2" s="1"/>
  <c r="O133" i="2"/>
  <c r="N133" i="2" s="1"/>
  <c r="O915" i="2"/>
  <c r="N915" i="2" s="1"/>
  <c r="O339" i="2"/>
  <c r="N339" i="2" s="1"/>
  <c r="O385" i="2"/>
  <c r="N385" i="2" s="1"/>
  <c r="O1176" i="2"/>
  <c r="N1176" i="2" s="1"/>
  <c r="O530" i="2"/>
  <c r="N530" i="2" s="1"/>
  <c r="O204" i="2"/>
  <c r="N204" i="2" s="1"/>
  <c r="O1195" i="2"/>
  <c r="N1195" i="2" s="1"/>
  <c r="O815" i="2"/>
  <c r="N815" i="2" s="1"/>
  <c r="O482" i="2"/>
  <c r="N482" i="2" s="1"/>
  <c r="O436" i="2"/>
  <c r="N436" i="2" s="1"/>
  <c r="O438" i="2"/>
  <c r="N438" i="2" s="1"/>
  <c r="O1258" i="2"/>
  <c r="N1258" i="2" s="1"/>
  <c r="O340" i="2"/>
  <c r="N340" i="2" s="1"/>
  <c r="O1237" i="2"/>
  <c r="N1237" i="2" s="1"/>
  <c r="O810" i="2"/>
  <c r="N810" i="2" s="1"/>
  <c r="O1250" i="2"/>
  <c r="N1250" i="2" s="1"/>
  <c r="O1123" i="2"/>
  <c r="N1123" i="2" s="1"/>
  <c r="O1405" i="2"/>
  <c r="N1405" i="2" s="1"/>
  <c r="O1456" i="2"/>
  <c r="N1456" i="2" s="1"/>
  <c r="O929" i="2"/>
  <c r="N929" i="2" s="1"/>
  <c r="O723" i="2"/>
  <c r="N723" i="2" s="1"/>
  <c r="O650" i="2"/>
  <c r="N650" i="2" s="1"/>
  <c r="O354" i="2"/>
  <c r="N354" i="2" s="1"/>
  <c r="O622" i="2"/>
  <c r="N622" i="2" s="1"/>
  <c r="O1113" i="2"/>
  <c r="N1113" i="2" s="1"/>
  <c r="O57" i="2"/>
  <c r="N57" i="2" s="1"/>
  <c r="O386" i="2"/>
  <c r="N386" i="2" s="1"/>
  <c r="O798" i="2"/>
  <c r="N798" i="2" s="1"/>
  <c r="O939" i="2"/>
  <c r="N939" i="2" s="1"/>
  <c r="O155" i="2"/>
  <c r="N155" i="2" s="1"/>
  <c r="O552" i="2"/>
  <c r="N552" i="2" s="1"/>
  <c r="O430" i="2"/>
  <c r="N430" i="2" s="1"/>
  <c r="O729" i="2"/>
  <c r="N729" i="2" s="1"/>
  <c r="O649" i="2"/>
  <c r="N649" i="2" s="1"/>
  <c r="O261" i="2"/>
  <c r="N261" i="2" s="1"/>
  <c r="O1366" i="2"/>
  <c r="N1366" i="2" s="1"/>
  <c r="O97" i="2"/>
  <c r="N97" i="2" s="1"/>
  <c r="O933" i="2"/>
  <c r="N933" i="2" s="1"/>
  <c r="O801" i="2"/>
  <c r="N801" i="2" s="1"/>
  <c r="O1035" i="2"/>
  <c r="N1035" i="2" s="1"/>
  <c r="O1119" i="2"/>
  <c r="N1119" i="2" s="1"/>
  <c r="O384" i="2"/>
  <c r="N384" i="2" s="1"/>
  <c r="O1121" i="2"/>
  <c r="N1121" i="2" s="1"/>
  <c r="O348" i="2"/>
  <c r="N348" i="2" s="1"/>
  <c r="O1197" i="2"/>
  <c r="N1197" i="2" s="1"/>
  <c r="O160" i="2"/>
  <c r="N160" i="2" s="1"/>
  <c r="O758" i="2"/>
  <c r="N758" i="2" s="1"/>
  <c r="O414" i="2"/>
  <c r="N414" i="2" s="1"/>
  <c r="O746" i="2"/>
  <c r="N746" i="2" s="1"/>
  <c r="O1335" i="2"/>
  <c r="N1335" i="2" s="1"/>
  <c r="O500" i="2"/>
  <c r="N500" i="2" s="1"/>
  <c r="O1059" i="2"/>
  <c r="N1059" i="2" s="1"/>
  <c r="O196" i="2"/>
  <c r="N196" i="2" s="1"/>
  <c r="O1284" i="2"/>
  <c r="N1284" i="2" s="1"/>
  <c r="O1022" i="2"/>
  <c r="N1022" i="2" s="1"/>
  <c r="O1000" i="2"/>
  <c r="N1000" i="2" s="1"/>
  <c r="O863" i="2"/>
  <c r="N863" i="2" s="1"/>
  <c r="O33" i="2"/>
  <c r="N33" i="2" s="1"/>
  <c r="O965" i="2"/>
  <c r="N965" i="2" s="1"/>
  <c r="O114" i="2"/>
  <c r="N114" i="2" s="1"/>
  <c r="O1346" i="2"/>
  <c r="N1346" i="2" s="1"/>
  <c r="O1110" i="2"/>
  <c r="N1110" i="2" s="1"/>
  <c r="O1510" i="2"/>
  <c r="N1510" i="2" s="1"/>
  <c r="O1248" i="2"/>
  <c r="N1248" i="2" s="1"/>
  <c r="O346" i="2"/>
  <c r="N346" i="2" s="1"/>
  <c r="O994" i="2"/>
  <c r="N994" i="2" s="1"/>
  <c r="O854" i="2"/>
  <c r="N854" i="2" s="1"/>
  <c r="O22" i="2"/>
  <c r="N22" i="2" s="1"/>
  <c r="O473" i="2"/>
  <c r="N473" i="2" s="1"/>
  <c r="O566" i="2"/>
  <c r="N566" i="2" s="1"/>
  <c r="O1068" i="2"/>
  <c r="N1068" i="2" s="1"/>
  <c r="O61" i="2"/>
  <c r="N61" i="2" s="1"/>
  <c r="O1174" i="2"/>
  <c r="N1174" i="2" s="1"/>
  <c r="O288" i="2"/>
  <c r="N288" i="2" s="1"/>
  <c r="O335" i="2"/>
  <c r="N335" i="2" s="1"/>
  <c r="O640" i="2"/>
  <c r="N640" i="2" s="1"/>
  <c r="O713" i="2"/>
  <c r="N713" i="2" s="1"/>
  <c r="O1058" i="2"/>
  <c r="N1058" i="2" s="1"/>
  <c r="O1020" i="2"/>
  <c r="N1020" i="2" s="1"/>
  <c r="O768" i="2"/>
  <c r="N768" i="2" s="1"/>
  <c r="O1296" i="2"/>
  <c r="N1296" i="2" s="1"/>
  <c r="O908" i="2"/>
  <c r="N908" i="2" s="1"/>
  <c r="O1173" i="2"/>
  <c r="N1173" i="2" s="1"/>
  <c r="O1495" i="2"/>
  <c r="N1495" i="2" s="1"/>
  <c r="O538" i="2"/>
  <c r="N538" i="2" s="1"/>
  <c r="O684" i="2"/>
  <c r="N684" i="2" s="1"/>
  <c r="O264" i="2"/>
  <c r="N264" i="2" s="1"/>
  <c r="O480" i="2"/>
  <c r="N480" i="2" s="1"/>
  <c r="O72" i="2"/>
  <c r="N72" i="2" s="1"/>
  <c r="O510" i="2"/>
  <c r="N510" i="2" s="1"/>
  <c r="O1401" i="2"/>
  <c r="N1401" i="2" s="1"/>
  <c r="O471" i="2"/>
  <c r="N471" i="2" s="1"/>
  <c r="O543" i="2"/>
  <c r="N543" i="2" s="1"/>
  <c r="O307" i="2"/>
  <c r="N307" i="2" s="1"/>
  <c r="O149" i="2"/>
  <c r="N149" i="2" s="1"/>
  <c r="O1283" i="2"/>
  <c r="N1283" i="2" s="1"/>
  <c r="O743" i="2"/>
  <c r="N743" i="2" s="1"/>
  <c r="O164" i="2"/>
  <c r="N164" i="2" s="1"/>
  <c r="O426" i="2"/>
  <c r="N426" i="2" s="1"/>
  <c r="O1158" i="2"/>
  <c r="N1158" i="2" s="1"/>
  <c r="O696" i="2"/>
  <c r="N696" i="2" s="1"/>
  <c r="O956" i="2"/>
  <c r="N956" i="2" s="1"/>
  <c r="O146" i="2"/>
  <c r="N146" i="2" s="1"/>
  <c r="O1181" i="2"/>
  <c r="N1181" i="2" s="1"/>
  <c r="O1493" i="2"/>
  <c r="N1493" i="2" s="1"/>
  <c r="O903" i="2"/>
  <c r="N903" i="2" s="1"/>
  <c r="O872" i="2"/>
  <c r="N872" i="2" s="1"/>
  <c r="O435" i="2"/>
  <c r="N435" i="2" s="1"/>
  <c r="O1240" i="2"/>
  <c r="N1240" i="2" s="1"/>
  <c r="O279" i="2"/>
  <c r="N279" i="2" s="1"/>
  <c r="O672" i="2"/>
  <c r="N672" i="2" s="1"/>
  <c r="O759" i="2"/>
  <c r="N759" i="2" s="1"/>
  <c r="O681" i="2"/>
  <c r="N681" i="2" s="1"/>
  <c r="O111" i="2"/>
  <c r="N111" i="2" s="1"/>
  <c r="O32" i="2"/>
  <c r="N32" i="2" s="1"/>
  <c r="O1316" i="2"/>
  <c r="N1316" i="2" s="1"/>
  <c r="O1242" i="2"/>
  <c r="N1242" i="2" s="1"/>
  <c r="O608" i="2"/>
  <c r="N608" i="2" s="1"/>
  <c r="O891" i="2"/>
  <c r="N891" i="2" s="1"/>
  <c r="O966" i="2"/>
  <c r="N966" i="2" s="1"/>
  <c r="O888" i="2"/>
  <c r="N888" i="2" s="1"/>
  <c r="O341" i="2"/>
  <c r="N341" i="2" s="1"/>
  <c r="O397" i="2"/>
  <c r="N397" i="2" s="1"/>
  <c r="O814" i="2"/>
  <c r="N814" i="2" s="1"/>
  <c r="O1409" i="2"/>
  <c r="N1409" i="2" s="1"/>
  <c r="O828" i="2"/>
  <c r="N828" i="2" s="1"/>
  <c r="O1168" i="2"/>
  <c r="N1168" i="2" s="1"/>
  <c r="O534" i="2"/>
  <c r="N534" i="2" s="1"/>
  <c r="O1437" i="2"/>
  <c r="N1437" i="2" s="1"/>
  <c r="O410" i="2"/>
  <c r="N410" i="2" s="1"/>
  <c r="O190" i="2"/>
  <c r="N190" i="2" s="1"/>
  <c r="O1030" i="2"/>
  <c r="N1030" i="2" s="1"/>
  <c r="O706" i="2"/>
  <c r="N706" i="2" s="1"/>
  <c r="O686" i="2"/>
  <c r="N686" i="2" s="1"/>
  <c r="O882" i="2"/>
  <c r="N882" i="2" s="1"/>
  <c r="O938" i="2"/>
  <c r="N938" i="2" s="1"/>
  <c r="O1479" i="2"/>
  <c r="N1479" i="2" s="1"/>
  <c r="O25" i="2"/>
  <c r="N25" i="2" s="1"/>
  <c r="O254" i="2"/>
  <c r="N254" i="2" s="1"/>
  <c r="O1117" i="2"/>
  <c r="N1117" i="2" s="1"/>
  <c r="O1281" i="2"/>
  <c r="N1281" i="2" s="1"/>
  <c r="O1165" i="2"/>
  <c r="N1165" i="2" s="1"/>
  <c r="O557" i="2"/>
  <c r="N557" i="2" s="1"/>
  <c r="O1112" i="2"/>
  <c r="N1112" i="2" s="1"/>
  <c r="O955" i="2"/>
  <c r="N955" i="2" s="1"/>
  <c r="O49" i="2"/>
  <c r="N49" i="2" s="1"/>
  <c r="O1178" i="2"/>
  <c r="N1178" i="2" s="1"/>
  <c r="O181" i="2"/>
  <c r="N181" i="2" s="1"/>
  <c r="O912" i="2"/>
  <c r="N912" i="2" s="1"/>
  <c r="O832" i="2"/>
  <c r="N832" i="2" s="1"/>
  <c r="O298" i="2"/>
  <c r="N298" i="2" s="1"/>
  <c r="O1325" i="2"/>
  <c r="N1325" i="2" s="1"/>
  <c r="O116" i="2"/>
  <c r="N116" i="2" s="1"/>
  <c r="O533" i="2"/>
  <c r="N533" i="2" s="1"/>
  <c r="O865" i="2"/>
  <c r="N865" i="2" s="1"/>
  <c r="O105" i="2"/>
  <c r="N105" i="2" s="1"/>
  <c r="O235" i="2"/>
  <c r="N235" i="2" s="1"/>
  <c r="O1025" i="2"/>
  <c r="N1025" i="2" s="1"/>
  <c r="O1114" i="2"/>
  <c r="N1114" i="2" s="1"/>
  <c r="O556" i="2"/>
  <c r="N556" i="2" s="1"/>
  <c r="O39" i="2"/>
  <c r="N39" i="2" s="1"/>
  <c r="O457" i="2"/>
  <c r="N457" i="2" s="1"/>
  <c r="O501" i="2"/>
  <c r="N501" i="2" s="1"/>
  <c r="O808" i="2"/>
  <c r="N808" i="2" s="1"/>
  <c r="O792" i="2"/>
  <c r="N792" i="2" s="1"/>
  <c r="O677" i="2"/>
  <c r="N677" i="2" s="1"/>
  <c r="O1420" i="2"/>
  <c r="N1420" i="2" s="1"/>
  <c r="O1294" i="2"/>
  <c r="N1294" i="2" s="1"/>
  <c r="O1044" i="2"/>
  <c r="N1044" i="2" s="1"/>
  <c r="O1244" i="2"/>
  <c r="N1244" i="2" s="1"/>
  <c r="O52" i="2"/>
  <c r="N52" i="2" s="1"/>
  <c r="O312" i="2"/>
  <c r="N312" i="2" s="1"/>
  <c r="O466" i="2"/>
  <c r="N466" i="2" s="1"/>
  <c r="O1021" i="2"/>
  <c r="N1021" i="2" s="1"/>
  <c r="O674" i="2"/>
  <c r="N674" i="2" s="1"/>
  <c r="O119" i="2"/>
  <c r="N119" i="2" s="1"/>
  <c r="O875" i="2"/>
  <c r="N875" i="2" s="1"/>
  <c r="O400" i="2"/>
  <c r="N400" i="2" s="1"/>
  <c r="O700" i="2"/>
  <c r="N700" i="2" s="1"/>
  <c r="O269" i="2"/>
  <c r="N269" i="2" s="1"/>
  <c r="O454" i="2"/>
  <c r="N454" i="2" s="1"/>
  <c r="O638" i="2"/>
  <c r="N638" i="2" s="1"/>
  <c r="O673" i="2"/>
  <c r="N673" i="2" s="1"/>
  <c r="O721" i="2"/>
  <c r="N721" i="2" s="1"/>
  <c r="O1497" i="2"/>
  <c r="N1497" i="2" s="1"/>
  <c r="O185" i="2"/>
  <c r="N185" i="2" s="1"/>
  <c r="O1344" i="2"/>
  <c r="N1344" i="2" s="1"/>
  <c r="O1260" i="2"/>
  <c r="N1260" i="2" s="1"/>
  <c r="O1331" i="2"/>
  <c r="N1331" i="2" s="1"/>
  <c r="O910" i="2"/>
  <c r="N910" i="2" s="1"/>
  <c r="O144" i="2"/>
  <c r="N144" i="2" s="1"/>
  <c r="O1196" i="2"/>
  <c r="N1196" i="2" s="1"/>
  <c r="O1332" i="2"/>
  <c r="N1332" i="2" s="1"/>
  <c r="O601" i="2"/>
  <c r="N601" i="2" s="1"/>
  <c r="O1358" i="2"/>
  <c r="N1358" i="2" s="1"/>
  <c r="O443" i="2"/>
  <c r="N443" i="2" s="1"/>
  <c r="O905" i="2"/>
  <c r="N905" i="2" s="1"/>
  <c r="O555" i="2"/>
  <c r="N555" i="2" s="1"/>
  <c r="O29" i="2"/>
  <c r="N29" i="2" s="1"/>
  <c r="O1208" i="2"/>
  <c r="N1208" i="2" s="1"/>
  <c r="O324" i="2"/>
  <c r="N324" i="2" s="1"/>
  <c r="O935" i="2"/>
  <c r="N935" i="2" s="1"/>
  <c r="O876" i="2"/>
  <c r="N876" i="2" s="1"/>
  <c r="O1321" i="2"/>
  <c r="N1321" i="2" s="1"/>
  <c r="O1099" i="2"/>
  <c r="N1099" i="2" s="1"/>
  <c r="O1383" i="2"/>
  <c r="N1383" i="2" s="1"/>
  <c r="O1337" i="2"/>
  <c r="N1337" i="2" s="1"/>
  <c r="O813" i="2"/>
  <c r="N813" i="2" s="1"/>
  <c r="O193" i="2"/>
  <c r="N193" i="2" s="1"/>
  <c r="O1406" i="2"/>
  <c r="N1406" i="2" s="1"/>
  <c r="O509" i="2"/>
  <c r="N509" i="2" s="1"/>
  <c r="O884" i="2"/>
  <c r="N884" i="2" s="1"/>
  <c r="O919" i="2"/>
  <c r="N919" i="2" s="1"/>
  <c r="O1222" i="2"/>
  <c r="N1222" i="2" s="1"/>
  <c r="O620" i="2"/>
  <c r="N620" i="2" s="1"/>
  <c r="O1023" i="2"/>
  <c r="N1023" i="2" s="1"/>
  <c r="O1161" i="2"/>
  <c r="N1161" i="2" s="1"/>
  <c r="O257" i="2"/>
  <c r="N257" i="2" s="1"/>
  <c r="O1230" i="2"/>
  <c r="N1230" i="2" s="1"/>
  <c r="O950" i="2"/>
  <c r="N950" i="2" s="1"/>
  <c r="O1014" i="2"/>
  <c r="N1014" i="2" s="1"/>
  <c r="O825" i="2"/>
  <c r="N825" i="2" s="1"/>
  <c r="O540" i="2"/>
  <c r="N540" i="2" s="1"/>
  <c r="O755" i="2"/>
  <c r="N755" i="2" s="1"/>
  <c r="O1227" i="2"/>
  <c r="N1227" i="2" s="1"/>
  <c r="O734" i="2"/>
  <c r="N734" i="2" s="1"/>
  <c r="O1319" i="2"/>
  <c r="N1319" i="2" s="1"/>
  <c r="O1082" i="2"/>
  <c r="N1082" i="2" s="1"/>
  <c r="O1442" i="2"/>
  <c r="N1442" i="2" s="1"/>
  <c r="O75" i="2"/>
  <c r="N75" i="2" s="1"/>
  <c r="O391" i="2"/>
  <c r="N391" i="2" s="1"/>
  <c r="O1448" i="2"/>
  <c r="N1448" i="2" s="1"/>
  <c r="O344" i="2"/>
  <c r="N344" i="2" s="1"/>
  <c r="O960" i="2"/>
  <c r="N960" i="2" s="1"/>
  <c r="O1307" i="2"/>
  <c r="N1307" i="2" s="1"/>
  <c r="O760" i="2"/>
  <c r="N760" i="2" s="1"/>
  <c r="O1341" i="2"/>
  <c r="N1341" i="2" s="1"/>
  <c r="O314" i="2"/>
  <c r="N314" i="2" s="1"/>
  <c r="O58" i="2"/>
  <c r="N58" i="2" s="1"/>
  <c r="O562" i="2"/>
  <c r="N562" i="2" s="1"/>
  <c r="O804" i="2"/>
  <c r="N804" i="2" s="1"/>
  <c r="O91" i="2"/>
  <c r="N91" i="2" s="1"/>
  <c r="O77" i="2"/>
  <c r="N77" i="2" s="1"/>
  <c r="O231" i="2"/>
  <c r="N231" i="2" s="1"/>
  <c r="O985" i="2"/>
  <c r="N985" i="2" s="1"/>
  <c r="O63" i="2"/>
  <c r="N63" i="2" s="1"/>
  <c r="O793" i="2"/>
  <c r="N793" i="2" s="1"/>
  <c r="O1017" i="2"/>
  <c r="N1017" i="2" s="1"/>
  <c r="O1428" i="2"/>
  <c r="N1428" i="2" s="1"/>
  <c r="O637" i="2"/>
  <c r="N637" i="2" s="1"/>
  <c r="O1427" i="2"/>
  <c r="N1427" i="2" s="1"/>
  <c r="O34" i="2"/>
  <c r="N34" i="2" s="1"/>
  <c r="O1106" i="2"/>
  <c r="N1106" i="2" s="1"/>
  <c r="O41" i="2"/>
  <c r="N41" i="2" s="1"/>
  <c r="O924" i="2"/>
  <c r="N924" i="2" s="1"/>
  <c r="O506" i="2"/>
  <c r="N506" i="2" s="1"/>
  <c r="O399" i="2"/>
  <c r="N399" i="2" s="1"/>
  <c r="O954" i="2"/>
  <c r="N954" i="2" s="1"/>
  <c r="O1440" i="2"/>
  <c r="N1440" i="2" s="1"/>
  <c r="O978" i="2"/>
  <c r="N978" i="2" s="1"/>
  <c r="O176" i="2"/>
  <c r="N176" i="2" s="1"/>
  <c r="O1466" i="2"/>
  <c r="N1466" i="2" s="1"/>
  <c r="O981" i="2"/>
  <c r="N981" i="2" s="1"/>
  <c r="O709" i="2"/>
  <c r="N709" i="2" s="1"/>
  <c r="O1305" i="2"/>
  <c r="N1305" i="2" s="1"/>
  <c r="O1309" i="2"/>
  <c r="N1309" i="2" s="1"/>
  <c r="O827" i="2"/>
  <c r="N827" i="2" s="1"/>
  <c r="O1238" i="2"/>
  <c r="N1238" i="2" s="1"/>
  <c r="O200" i="2"/>
  <c r="N200" i="2" s="1"/>
  <c r="O654" i="2"/>
  <c r="N654" i="2" s="1"/>
  <c r="O1477" i="2"/>
  <c r="N1477" i="2" s="1"/>
  <c r="O183" i="2"/>
  <c r="N183" i="2" s="1"/>
  <c r="O662" i="2"/>
  <c r="N662" i="2" s="1"/>
  <c r="O1314" i="2"/>
  <c r="N1314" i="2" s="1"/>
  <c r="O1391" i="2"/>
  <c r="N1391" i="2" s="1"/>
  <c r="O1241" i="2"/>
  <c r="N1241" i="2" s="1"/>
  <c r="O604" i="2"/>
  <c r="N604" i="2" s="1"/>
  <c r="O710" i="2"/>
  <c r="N710" i="2" s="1"/>
  <c r="O974" i="2"/>
  <c r="N974" i="2" s="1"/>
  <c r="O995" i="2"/>
  <c r="N995" i="2" s="1"/>
  <c r="O483" i="2"/>
  <c r="N483" i="2" s="1"/>
  <c r="O1152" i="2"/>
  <c r="N1152" i="2" s="1"/>
  <c r="O619" i="2"/>
  <c r="N619" i="2" s="1"/>
  <c r="O422" i="2"/>
  <c r="N422" i="2" s="1"/>
  <c r="O685" i="2"/>
  <c r="N685" i="2" s="1"/>
  <c r="O512" i="2"/>
  <c r="N512" i="2" s="1"/>
  <c r="O1438" i="2"/>
  <c r="N1438" i="2" s="1"/>
  <c r="O290" i="2"/>
  <c r="N290" i="2" s="1"/>
  <c r="O1505" i="2"/>
  <c r="N1505" i="2" s="1"/>
  <c r="O778" i="2"/>
  <c r="N778" i="2" s="1"/>
  <c r="O475" i="2"/>
  <c r="N475" i="2" s="1"/>
  <c r="O272" i="2"/>
  <c r="N272" i="2" s="1"/>
  <c r="O1312" i="2"/>
  <c r="N1312" i="2" s="1"/>
  <c r="O1075" i="2"/>
  <c r="N1075" i="2" s="1"/>
  <c r="O1226" i="2"/>
  <c r="N1226" i="2" s="1"/>
  <c r="O632" i="2"/>
  <c r="N632" i="2" s="1"/>
  <c r="O1233" i="2"/>
  <c r="N1233" i="2" s="1"/>
  <c r="O83" i="2"/>
  <c r="N83" i="2" s="1"/>
  <c r="O839" i="2"/>
  <c r="N839" i="2" s="1"/>
  <c r="O977" i="2"/>
  <c r="N977" i="2" s="1"/>
  <c r="O1499" i="2"/>
  <c r="N1499" i="2" s="1"/>
  <c r="O834" i="2"/>
  <c r="N834" i="2" s="1"/>
  <c r="O921" i="2"/>
  <c r="N921" i="2" s="1"/>
  <c r="O310" i="2"/>
  <c r="N310" i="2" s="1"/>
  <c r="O489" i="2"/>
  <c r="N489" i="2" s="1"/>
  <c r="O362" i="2"/>
  <c r="N362" i="2" s="1"/>
  <c r="O43" i="2"/>
  <c r="N43" i="2" s="1"/>
  <c r="O671" i="2"/>
  <c r="N671" i="2" s="1"/>
  <c r="O1246" i="2"/>
  <c r="N1246" i="2" s="1"/>
  <c r="O188" i="2"/>
  <c r="N188" i="2" s="1"/>
  <c r="O809" i="2"/>
  <c r="N809" i="2" s="1"/>
  <c r="O925" i="2"/>
  <c r="N925" i="2" s="1"/>
  <c r="O958" i="2"/>
  <c r="N958" i="2" s="1"/>
  <c r="O1141" i="2"/>
  <c r="N1141" i="2" s="1"/>
  <c r="O315" i="2"/>
  <c r="N315" i="2" s="1"/>
  <c r="O345" i="2"/>
  <c r="N345" i="2" s="1"/>
  <c r="O989" i="2"/>
  <c r="N989" i="2" s="1"/>
  <c r="O990" i="2"/>
  <c r="N990" i="2" s="1"/>
  <c r="O1349" i="2"/>
  <c r="N1349" i="2" s="1"/>
  <c r="O838" i="2"/>
  <c r="N838" i="2" s="1"/>
  <c r="O1413" i="2"/>
  <c r="N1413" i="2" s="1"/>
  <c r="O1223" i="2"/>
  <c r="N1223" i="2" s="1"/>
  <c r="O736" i="2"/>
  <c r="N736" i="2" s="1"/>
  <c r="O474" i="2"/>
  <c r="N474" i="2" s="1"/>
  <c r="O979" i="2"/>
  <c r="N979" i="2" s="1"/>
  <c r="O587" i="2"/>
  <c r="N587" i="2" s="1"/>
  <c r="O407" i="2"/>
  <c r="N407" i="2" s="1"/>
  <c r="O634" i="2"/>
  <c r="N634" i="2" s="1"/>
  <c r="O883" i="2"/>
  <c r="N883" i="2" s="1"/>
  <c r="O1046" i="2"/>
  <c r="N1046" i="2" s="1"/>
  <c r="O434" i="2"/>
  <c r="N434" i="2" s="1"/>
  <c r="O360" i="2"/>
  <c r="N360" i="2" s="1"/>
  <c r="O431" i="2"/>
  <c r="N431" i="2" s="1"/>
  <c r="O297" i="2"/>
  <c r="N297" i="2" s="1"/>
  <c r="O78" i="2"/>
  <c r="N78" i="2" s="1"/>
  <c r="O689" i="2"/>
  <c r="N689" i="2" s="1"/>
  <c r="O437" i="2"/>
  <c r="N437" i="2" s="1"/>
  <c r="O460" i="2"/>
  <c r="N460" i="2" s="1"/>
  <c r="O1433" i="2"/>
  <c r="N1433" i="2" s="1"/>
  <c r="O1006" i="2"/>
  <c r="N1006" i="2" s="1"/>
  <c r="O611" i="2"/>
  <c r="N611" i="2" s="1"/>
  <c r="O1381" i="2"/>
  <c r="N1381" i="2" s="1"/>
  <c r="O579" i="2"/>
  <c r="N579" i="2" s="1"/>
  <c r="O1503" i="2"/>
  <c r="N1503" i="2" s="1"/>
  <c r="O739" i="2"/>
  <c r="N739" i="2" s="1"/>
  <c r="O184" i="2"/>
  <c r="N184" i="2" s="1"/>
  <c r="O1504" i="2"/>
  <c r="N1504" i="2" s="1"/>
  <c r="O879" i="2"/>
  <c r="N879" i="2" s="1"/>
  <c r="O851" i="2"/>
  <c r="N851" i="2" s="1"/>
  <c r="O109" i="2"/>
  <c r="N109" i="2" s="1"/>
  <c r="O1291" i="2"/>
  <c r="N1291" i="2" s="1"/>
  <c r="O1163" i="2"/>
  <c r="N1163" i="2" s="1"/>
  <c r="O869" i="2"/>
  <c r="N869" i="2" s="1"/>
  <c r="O928" i="2"/>
  <c r="N928" i="2" s="1"/>
  <c r="O1348" i="2"/>
  <c r="N1348" i="2" s="1"/>
  <c r="O90" i="2"/>
  <c r="N90" i="2" s="1"/>
  <c r="O96" i="2"/>
  <c r="N96" i="2" s="1"/>
  <c r="O317" i="2"/>
  <c r="N317" i="2" s="1"/>
  <c r="O940" i="2"/>
  <c r="N940" i="2" s="1"/>
  <c r="O424" i="2"/>
  <c r="N424" i="2" s="1"/>
  <c r="O790" i="2"/>
  <c r="N790" i="2" s="1"/>
  <c r="O1386" i="2"/>
  <c r="N1386" i="2" s="1"/>
  <c r="O1206" i="2"/>
  <c r="N1206" i="2" s="1"/>
  <c r="O1352" i="2"/>
  <c r="N1352" i="2" s="1"/>
  <c r="O302" i="2"/>
  <c r="N302" i="2" s="1"/>
  <c r="O894" i="2"/>
  <c r="N894" i="2" s="1"/>
  <c r="O554" i="2"/>
  <c r="N554" i="2" s="1"/>
  <c r="O145" i="2"/>
  <c r="N145" i="2" s="1"/>
  <c r="O253" i="2"/>
  <c r="N253" i="2" s="1"/>
  <c r="O1024" i="2"/>
  <c r="N1024" i="2" s="1"/>
  <c r="O305" i="2"/>
  <c r="N305" i="2" s="1"/>
  <c r="O588" i="2"/>
  <c r="N588" i="2" s="1"/>
  <c r="O304" i="2"/>
  <c r="N304" i="2" s="1"/>
  <c r="O418" i="2"/>
  <c r="N418" i="2" s="1"/>
  <c r="O1306" i="2"/>
  <c r="N1306" i="2" s="1"/>
  <c r="O917" i="2"/>
  <c r="N917" i="2" s="1"/>
  <c r="O1450" i="2"/>
  <c r="N1450" i="2" s="1"/>
  <c r="O98" i="2"/>
  <c r="N98" i="2" s="1"/>
  <c r="O44" i="2"/>
  <c r="N44" i="2" s="1"/>
  <c r="O1454" i="2"/>
  <c r="N1454" i="2" s="1"/>
  <c r="O720" i="2"/>
  <c r="N720" i="2" s="1"/>
  <c r="O65" i="2"/>
  <c r="N65" i="2" s="1"/>
  <c r="O243" i="2"/>
  <c r="N243" i="2" s="1"/>
  <c r="O895" i="2"/>
  <c r="N895" i="2" s="1"/>
  <c r="O761" i="2"/>
  <c r="N761" i="2" s="1"/>
  <c r="O1085" i="2"/>
  <c r="N1085" i="2" s="1"/>
  <c r="O1461" i="2"/>
  <c r="N1461" i="2" s="1"/>
  <c r="O415" i="2"/>
  <c r="N415" i="2" s="1"/>
  <c r="O123" i="2"/>
  <c r="N123" i="2" s="1"/>
  <c r="O1001" i="2"/>
  <c r="N1001" i="2" s="1"/>
  <c r="O237" i="2"/>
  <c r="N237" i="2" s="1"/>
  <c r="O127" i="2"/>
  <c r="N127" i="2" s="1"/>
  <c r="O1019" i="2"/>
  <c r="N1019" i="2" s="1"/>
  <c r="O132" i="2"/>
  <c r="N132" i="2" s="1"/>
  <c r="O757" i="2"/>
  <c r="N757" i="2" s="1"/>
  <c r="O1414" i="2"/>
  <c r="N1414" i="2" s="1"/>
  <c r="O1232" i="2"/>
  <c r="N1232" i="2" s="1"/>
  <c r="O67" i="2"/>
  <c r="N67" i="2" s="1"/>
  <c r="O207" i="2"/>
  <c r="N207" i="2" s="1"/>
  <c r="O655" i="2"/>
  <c r="N655" i="2" s="1"/>
  <c r="O1151" i="2"/>
  <c r="N1151" i="2" s="1"/>
  <c r="O287" i="2"/>
  <c r="N287" i="2" s="1"/>
  <c r="O789" i="2"/>
  <c r="N789" i="2" s="1"/>
  <c r="O1225" i="2"/>
  <c r="N1225" i="2" s="1"/>
  <c r="O613" i="2"/>
  <c r="N613" i="2" s="1"/>
  <c r="O194" i="2"/>
  <c r="N194" i="2" s="1"/>
  <c r="O609" i="2"/>
  <c r="N609" i="2" s="1"/>
  <c r="O856" i="2"/>
  <c r="N856" i="2" s="1"/>
  <c r="O1509" i="2"/>
  <c r="N1509" i="2" s="1"/>
  <c r="O614" i="2"/>
  <c r="N614" i="2" s="1"/>
  <c r="O1239" i="2"/>
  <c r="N1239" i="2" s="1"/>
  <c r="O55" i="2"/>
  <c r="N55" i="2" s="1"/>
  <c r="O524" i="2"/>
  <c r="N524" i="2" s="1"/>
  <c r="O1474" i="2"/>
  <c r="N1474" i="2" s="1"/>
  <c r="O376" i="2"/>
  <c r="N376" i="2" s="1"/>
  <c r="O390" i="2"/>
  <c r="N390" i="2" s="1"/>
  <c r="O763" i="2"/>
  <c r="N763" i="2" s="1"/>
  <c r="O211" i="2"/>
  <c r="N211" i="2" s="1"/>
  <c r="O850" i="2"/>
  <c r="N850" i="2" s="1"/>
  <c r="O932" i="2"/>
  <c r="N932" i="2" s="1"/>
  <c r="O140" i="2"/>
  <c r="N140" i="2" s="1"/>
  <c r="O647" i="2"/>
  <c r="N647" i="2" s="1"/>
  <c r="O53" i="2"/>
  <c r="N53" i="2" s="1"/>
  <c r="O937" i="2"/>
  <c r="N937" i="2" s="1"/>
  <c r="O1389" i="2"/>
  <c r="N1389" i="2" s="1"/>
  <c r="O1373" i="2"/>
  <c r="N1373" i="2" s="1"/>
  <c r="O952" i="2"/>
  <c r="N952" i="2" s="1"/>
  <c r="O902" i="2"/>
  <c r="N902" i="2" s="1"/>
  <c r="O103" i="2"/>
  <c r="N103" i="2" s="1"/>
  <c r="O411" i="2"/>
  <c r="N411" i="2" s="1"/>
  <c r="O313" i="2"/>
  <c r="N313" i="2" s="1"/>
  <c r="O427" i="2"/>
  <c r="N427" i="2" s="1"/>
  <c r="O1470" i="2"/>
  <c r="N1470" i="2" s="1"/>
  <c r="O704" i="2"/>
  <c r="N704" i="2" s="1"/>
  <c r="O791" i="2"/>
  <c r="N791" i="2" s="1"/>
  <c r="O286" i="2"/>
  <c r="N286" i="2" s="1"/>
  <c r="O104" i="2"/>
  <c r="N104" i="2" s="1"/>
  <c r="O625" i="2"/>
  <c r="N625" i="2" s="1"/>
  <c r="O973" i="2"/>
  <c r="N973" i="2" s="1"/>
  <c r="O523" i="2"/>
  <c r="N523" i="2" s="1"/>
  <c r="O444" i="2"/>
  <c r="N444" i="2" s="1"/>
  <c r="O239" i="2"/>
  <c r="N239" i="2" s="1"/>
  <c r="O497" i="2"/>
  <c r="N497" i="2" s="1"/>
  <c r="O365" i="2"/>
  <c r="N365" i="2" s="1"/>
  <c r="O1435" i="2"/>
  <c r="N1435" i="2" s="1"/>
  <c r="O267" i="2"/>
  <c r="N267" i="2" s="1"/>
  <c r="O1468" i="2"/>
  <c r="N1468" i="2" s="1"/>
  <c r="O259" i="2"/>
  <c r="N259" i="2" s="1"/>
  <c r="O296" i="2"/>
  <c r="N296" i="2" s="1"/>
  <c r="O256" i="2"/>
  <c r="N256" i="2" s="1"/>
  <c r="O265" i="2"/>
  <c r="N265" i="2" s="1"/>
  <c r="O1243" i="2"/>
  <c r="N1243" i="2" s="1"/>
  <c r="O1108" i="2"/>
  <c r="N1108" i="2" s="1"/>
  <c r="O248" i="2"/>
  <c r="N248" i="2" s="1"/>
  <c r="O1028" i="2"/>
  <c r="N1028" i="2" s="1"/>
  <c r="O659" i="2"/>
  <c r="N659" i="2" s="1"/>
  <c r="O1423" i="2"/>
  <c r="N1423" i="2" s="1"/>
  <c r="O1155" i="2"/>
  <c r="N1155" i="2" s="1"/>
  <c r="O502" i="2"/>
  <c r="N502" i="2" s="1"/>
  <c r="O1089" i="2"/>
  <c r="N1089" i="2" s="1"/>
  <c r="O691" i="2"/>
  <c r="N691" i="2" s="1"/>
  <c r="O401" i="2"/>
  <c r="N401" i="2" s="1"/>
  <c r="O375" i="2"/>
  <c r="N375" i="2" s="1"/>
  <c r="O725" i="2"/>
  <c r="N725" i="2" s="1"/>
  <c r="O17" i="2"/>
  <c r="N17" i="2" s="1"/>
  <c r="O1418" i="2"/>
  <c r="N1418" i="2" s="1"/>
  <c r="O283" i="2"/>
  <c r="N283" i="2" s="1"/>
  <c r="O584" i="2"/>
  <c r="N584" i="2" s="1"/>
  <c r="O1415" i="2"/>
  <c r="N1415" i="2" s="1"/>
  <c r="O972" i="2"/>
  <c r="N972" i="2" s="1"/>
  <c r="O1303" i="2"/>
  <c r="N1303" i="2" s="1"/>
  <c r="O892" i="2"/>
  <c r="N892" i="2" s="1"/>
  <c r="O688" i="2"/>
  <c r="N688" i="2" s="1"/>
  <c r="O553" i="2"/>
  <c r="N553" i="2" s="1"/>
  <c r="O770" i="2"/>
  <c r="N770" i="2" s="1"/>
  <c r="O229" i="2"/>
  <c r="N229" i="2" s="1"/>
  <c r="O173" i="2"/>
  <c r="N173" i="2" s="1"/>
  <c r="O1453" i="2"/>
  <c r="N1453" i="2" s="1"/>
  <c r="O964" i="2"/>
  <c r="N964" i="2" s="1"/>
  <c r="O106" i="2"/>
  <c r="N106" i="2" s="1"/>
  <c r="O823" i="2"/>
  <c r="N823" i="2" s="1"/>
  <c r="O658" i="2"/>
  <c r="N658" i="2" s="1"/>
  <c r="O1394" i="2"/>
  <c r="N1394" i="2" s="1"/>
  <c r="O1356" i="2"/>
  <c r="N1356" i="2" s="1"/>
  <c r="O222" i="2"/>
  <c r="N222" i="2" s="1"/>
  <c r="O1124" i="2"/>
  <c r="N1124" i="2" s="1"/>
  <c r="O666" i="2"/>
  <c r="N666" i="2" s="1"/>
  <c r="O551" i="2"/>
  <c r="N551" i="2" s="1"/>
  <c r="O959" i="2"/>
  <c r="N959" i="2" s="1"/>
  <c r="O504" i="2"/>
  <c r="N504" i="2" s="1"/>
  <c r="O26" i="2"/>
  <c r="N26" i="2" s="1"/>
  <c r="O1426" i="2"/>
  <c r="N1426" i="2" s="1"/>
  <c r="O511" i="2"/>
  <c r="N511" i="2" s="1"/>
  <c r="O975" i="2"/>
  <c r="N975" i="2" s="1"/>
  <c r="O1364" i="2"/>
  <c r="N1364" i="2" s="1"/>
  <c r="O432" i="2"/>
  <c r="N432" i="2" s="1"/>
  <c r="O318" i="2"/>
  <c r="N318" i="2" s="1"/>
  <c r="O1088" i="2"/>
  <c r="N1088" i="2" s="1"/>
  <c r="O398" i="2"/>
  <c r="N398" i="2" s="1"/>
  <c r="O1096" i="2"/>
  <c r="N1096" i="2" s="1"/>
  <c r="O292" i="2"/>
  <c r="N292" i="2" s="1"/>
  <c r="O416" i="2"/>
  <c r="N416" i="2" s="1"/>
  <c r="O980" i="2"/>
  <c r="N980" i="2" s="1"/>
  <c r="O1218" i="2"/>
  <c r="N1218" i="2" s="1"/>
  <c r="O1276" i="2"/>
  <c r="N1276" i="2" s="1"/>
  <c r="O513" i="2"/>
  <c r="N513" i="2" s="1"/>
  <c r="O844" i="2"/>
  <c r="N844" i="2" s="1"/>
  <c r="O741" i="2"/>
  <c r="N741" i="2" s="1"/>
  <c r="O826" i="2"/>
  <c r="N826" i="2" s="1"/>
  <c r="O1371" i="2"/>
  <c r="N1371" i="2" s="1"/>
  <c r="O1378" i="2"/>
  <c r="N1378" i="2" s="1"/>
  <c r="O277" i="2"/>
  <c r="N277" i="2" s="1"/>
  <c r="O246" i="2"/>
  <c r="N246" i="2" s="1"/>
  <c r="O1434" i="2"/>
  <c r="N1434" i="2" s="1"/>
  <c r="O784" i="2"/>
  <c r="N784" i="2" s="1"/>
  <c r="O893" i="2"/>
  <c r="N893" i="2" s="1"/>
  <c r="O1446" i="2"/>
  <c r="N1446" i="2" s="1"/>
  <c r="O1329" i="2"/>
  <c r="N1329" i="2" s="1"/>
  <c r="O191" i="2"/>
  <c r="N191" i="2" s="1"/>
  <c r="O1147" i="2"/>
  <c r="N1147" i="2" s="1"/>
  <c r="O186" i="2"/>
  <c r="N186" i="2" s="1"/>
  <c r="O1087" i="2"/>
  <c r="N1087" i="2" s="1"/>
  <c r="O373" i="2"/>
  <c r="N373" i="2" s="1"/>
  <c r="O1439" i="2"/>
  <c r="N1439" i="2" s="1"/>
  <c r="O644" i="2"/>
  <c r="N644" i="2" s="1"/>
  <c r="O1005" i="2"/>
  <c r="N1005" i="2" s="1"/>
  <c r="O1444" i="2"/>
  <c r="N1444" i="2" s="1"/>
  <c r="O1480" i="2"/>
  <c r="N1480" i="2" s="1"/>
  <c r="O278" i="2"/>
  <c r="N278" i="2" s="1"/>
  <c r="O1097" i="2"/>
  <c r="N1097" i="2" s="1"/>
  <c r="O781" i="2"/>
  <c r="N781" i="2" s="1"/>
  <c r="O1265" i="2"/>
  <c r="N1265" i="2" s="1"/>
  <c r="O1134" i="2"/>
  <c r="N1134" i="2" s="1"/>
  <c r="O780" i="2"/>
  <c r="N780" i="2" s="1"/>
  <c r="O1139" i="2"/>
  <c r="N1139" i="2" s="1"/>
  <c r="O1494" i="2"/>
  <c r="N1494" i="2" s="1"/>
  <c r="O653" i="2"/>
  <c r="N653" i="2" s="1"/>
  <c r="O19" i="2"/>
  <c r="N19" i="2" s="1"/>
  <c r="O1365" i="2"/>
  <c r="N1365" i="2" s="1"/>
  <c r="O1298" i="2"/>
  <c r="N1298" i="2" s="1"/>
  <c r="O795" i="2"/>
  <c r="N795" i="2" s="1"/>
  <c r="O916" i="2"/>
  <c r="N916" i="2" s="1"/>
  <c r="O675" i="2"/>
  <c r="N675" i="2" s="1"/>
  <c r="O803" i="2"/>
  <c r="N803" i="2" s="1"/>
  <c r="O751" i="2"/>
  <c r="N751" i="2" s="1"/>
  <c r="O18" i="2"/>
  <c r="N18" i="2" s="1"/>
  <c r="O887" i="2"/>
  <c r="N887" i="2" s="1"/>
  <c r="O1286" i="2"/>
  <c r="N1286" i="2" s="1"/>
  <c r="O447" i="2"/>
  <c r="N447" i="2" s="1"/>
  <c r="O1070" i="2"/>
  <c r="N1070" i="2" s="1"/>
  <c r="O962" i="2"/>
  <c r="N962" i="2" s="1"/>
  <c r="O228" i="2"/>
  <c r="N228" i="2" s="1"/>
  <c r="O50" i="2"/>
  <c r="N50" i="2" s="1"/>
  <c r="O1189" i="2"/>
  <c r="N1189" i="2" s="1"/>
  <c r="O817" i="2"/>
  <c r="N817" i="2" s="1"/>
  <c r="O1003" i="2"/>
  <c r="N1003" i="2" s="1"/>
  <c r="O20" i="2"/>
  <c r="N20" i="2" s="1"/>
  <c r="O623" i="2"/>
  <c r="N623" i="2" s="1"/>
  <c r="O189" i="2"/>
  <c r="N189" i="2" s="1"/>
  <c r="O930" i="2"/>
  <c r="N930" i="2" s="1"/>
  <c r="O1508" i="2"/>
  <c r="N1508" i="2" s="1"/>
  <c r="O1198" i="2"/>
  <c r="N1198" i="2" s="1"/>
  <c r="O282" i="2"/>
  <c r="N282" i="2" s="1"/>
  <c r="O797" i="2"/>
  <c r="N797" i="2" s="1"/>
  <c r="O357" i="2"/>
  <c r="N357" i="2" s="1"/>
  <c r="O1361" i="2"/>
  <c r="N1361" i="2" s="1"/>
  <c r="O855" i="2"/>
  <c r="N855" i="2" s="1"/>
  <c r="O1267" i="2"/>
  <c r="N1267" i="2" s="1"/>
  <c r="O263" i="2"/>
  <c r="N263" i="2" s="1"/>
  <c r="O1086" i="2"/>
  <c r="N1086" i="2" s="1"/>
  <c r="O252" i="2"/>
  <c r="N252" i="2" s="1"/>
  <c r="O886" i="2"/>
  <c r="N886" i="2" s="1"/>
  <c r="O699" i="2"/>
  <c r="N699" i="2" s="1"/>
  <c r="O494" i="2"/>
  <c r="N494" i="2" s="1"/>
  <c r="O1129" i="2"/>
  <c r="N1129" i="2" s="1"/>
  <c r="O717" i="2"/>
  <c r="N717" i="2" s="1"/>
  <c r="O421" i="2"/>
  <c r="N421" i="2" s="1"/>
  <c r="O529" i="2"/>
  <c r="N529" i="2" s="1"/>
  <c r="O782" i="2"/>
  <c r="N782" i="2" s="1"/>
  <c r="O135" i="2"/>
  <c r="N135" i="2" s="1"/>
  <c r="O1443" i="2"/>
  <c r="N1443" i="2" s="1"/>
  <c r="O213" i="2"/>
  <c r="N213" i="2" s="1"/>
  <c r="O249" i="2"/>
  <c r="N249" i="2" s="1"/>
  <c r="O1387" i="2"/>
  <c r="N1387" i="2" s="1"/>
  <c r="O1464" i="2"/>
  <c r="N1464" i="2" s="1"/>
  <c r="O167" i="2"/>
  <c r="N167" i="2" s="1"/>
  <c r="O738" i="2"/>
  <c r="N738" i="2" s="1"/>
  <c r="O359" i="2"/>
  <c r="N359" i="2" s="1"/>
  <c r="O326" i="2"/>
  <c r="N326" i="2" s="1"/>
  <c r="O1074" i="2"/>
  <c r="N1074" i="2" s="1"/>
  <c r="O1320" i="2"/>
  <c r="N1320" i="2" s="1"/>
  <c r="O323" i="2"/>
  <c r="N323" i="2" s="1"/>
  <c r="O890" i="2"/>
  <c r="N890" i="2" s="1"/>
  <c r="O547" i="2"/>
  <c r="N547" i="2" s="1"/>
  <c r="O1326" i="2"/>
  <c r="N1326" i="2" s="1"/>
  <c r="O1467" i="2"/>
  <c r="N1467" i="2" s="1"/>
  <c r="O947" i="2"/>
  <c r="N947" i="2" s="1"/>
  <c r="O163" i="2"/>
  <c r="N163" i="2" s="1"/>
  <c r="O618" i="2"/>
  <c r="N618" i="2" s="1"/>
  <c r="O987" i="2"/>
  <c r="N987" i="2" s="1"/>
  <c r="O998" i="2"/>
  <c r="N998" i="2" s="1"/>
  <c r="O1421" i="2"/>
  <c r="N1421" i="2" s="1"/>
  <c r="O294" i="2"/>
  <c r="N294" i="2" s="1"/>
  <c r="O934" i="2"/>
  <c r="N934" i="2" s="1"/>
  <c r="O970" i="2"/>
  <c r="N970" i="2" s="1"/>
  <c r="O1138" i="2"/>
  <c r="N1138" i="2" s="1"/>
  <c r="O923" i="2"/>
  <c r="N923" i="2" s="1"/>
  <c r="O117" i="2"/>
  <c r="N117" i="2" s="1"/>
  <c r="O1078" i="2"/>
  <c r="N1078" i="2" s="1"/>
  <c r="O125" i="2"/>
  <c r="N125" i="2" s="1"/>
  <c r="O1154" i="2"/>
  <c r="N1154" i="2" s="1"/>
  <c r="O997" i="2"/>
  <c r="N997" i="2" s="1"/>
  <c r="O859" i="2"/>
  <c r="N859" i="2" s="1"/>
  <c r="O765" i="2"/>
  <c r="N765" i="2" s="1"/>
  <c r="O495" i="2"/>
  <c r="N495" i="2" s="1"/>
  <c r="O606" i="2"/>
  <c r="N606" i="2" s="1"/>
  <c r="O1410" i="2"/>
  <c r="N1410" i="2" s="1"/>
  <c r="O772" i="2"/>
  <c r="N772" i="2" s="1"/>
  <c r="O347" i="2"/>
  <c r="N347" i="2" s="1"/>
  <c r="O698" i="2"/>
  <c r="N698" i="2" s="1"/>
  <c r="O942" i="2"/>
  <c r="N942" i="2" s="1"/>
  <c r="O1048" i="2"/>
  <c r="N1048" i="2" s="1"/>
  <c r="O1039" i="2"/>
  <c r="N1039" i="2" s="1"/>
  <c r="O275" i="2"/>
  <c r="N275" i="2" s="1"/>
  <c r="O461" i="2"/>
  <c r="N461" i="2" s="1"/>
  <c r="O1164" i="2"/>
  <c r="N1164" i="2" s="1"/>
  <c r="O73" i="2"/>
  <c r="N73" i="2" s="1"/>
  <c r="O273" i="2"/>
  <c r="N273" i="2" s="1"/>
  <c r="O1411" i="2"/>
  <c r="N1411" i="2" s="1"/>
  <c r="O1008" i="2"/>
  <c r="N1008" i="2" s="1"/>
  <c r="O1067" i="2"/>
  <c r="N1067" i="2" s="1"/>
  <c r="O1334" i="2"/>
  <c r="N1334" i="2" s="1"/>
  <c r="O1213" i="2"/>
  <c r="N1213" i="2" s="1"/>
  <c r="O621" i="2"/>
  <c r="N621" i="2" s="1"/>
  <c r="O477" i="2"/>
  <c r="N477" i="2" s="1"/>
  <c r="O255" i="2"/>
  <c r="N255" i="2" s="1"/>
  <c r="O816" i="2"/>
  <c r="N816" i="2" s="1"/>
  <c r="O118" i="2"/>
  <c r="N118" i="2" s="1"/>
  <c r="O1317" i="2"/>
  <c r="N1317" i="2" s="1"/>
  <c r="O99" i="2"/>
  <c r="N99" i="2" s="1"/>
  <c r="O1184" i="2"/>
  <c r="N1184" i="2" s="1"/>
  <c r="O1476" i="2"/>
  <c r="N1476" i="2" s="1"/>
  <c r="O1289" i="2"/>
  <c r="N1289" i="2" s="1"/>
  <c r="O165" i="2"/>
  <c r="N165" i="2" s="1"/>
  <c r="O948" i="2"/>
  <c r="N948" i="2" s="1"/>
  <c r="O836" i="2"/>
  <c r="N836" i="2" s="1"/>
  <c r="O319" i="2"/>
  <c r="N319" i="2" s="1"/>
  <c r="O1430" i="2"/>
  <c r="N1430" i="2" s="1"/>
  <c r="O1293" i="2"/>
  <c r="N1293" i="2" s="1"/>
  <c r="O860" i="2"/>
  <c r="N860" i="2" s="1"/>
  <c r="O913" i="2"/>
  <c r="N913" i="2" s="1"/>
  <c r="O464" i="2"/>
  <c r="N464" i="2" s="1"/>
  <c r="O777" i="2"/>
  <c r="N777" i="2" s="1"/>
  <c r="O805" i="2"/>
  <c r="N805" i="2" s="1"/>
  <c r="O48" i="2"/>
  <c r="N48" i="2" s="1"/>
  <c r="O600" i="2"/>
  <c r="N600" i="2" s="1"/>
  <c r="O1187" i="2"/>
  <c r="N1187" i="2" s="1"/>
  <c r="O1076" i="2"/>
  <c r="N1076" i="2" s="1"/>
  <c r="O1402" i="2"/>
  <c r="N1402" i="2" s="1"/>
  <c r="O1107" i="2"/>
  <c r="N1107" i="2" s="1"/>
  <c r="O665" i="2"/>
  <c r="N665" i="2" s="1"/>
  <c r="O670" i="2"/>
  <c r="N670" i="2" s="1"/>
  <c r="O641" i="2"/>
  <c r="N641" i="2" s="1"/>
  <c r="O276" i="2"/>
  <c r="N276" i="2" s="1"/>
  <c r="O918" i="2"/>
  <c r="N918" i="2" s="1"/>
  <c r="O1422" i="2"/>
  <c r="N1422" i="2" s="1"/>
  <c r="O134" i="2"/>
  <c r="N134" i="2" s="1"/>
  <c r="O1345" i="2"/>
  <c r="N1345" i="2" s="1"/>
  <c r="O536" i="2"/>
  <c r="N536" i="2" s="1"/>
  <c r="O639" i="2"/>
  <c r="N639" i="2" s="1"/>
  <c r="O1385" i="2"/>
  <c r="N1385" i="2" s="1"/>
  <c r="O291" i="2"/>
  <c r="N291" i="2" s="1"/>
  <c r="O953" i="2"/>
  <c r="N953" i="2" s="1"/>
  <c r="O570" i="2"/>
  <c r="N570" i="2" s="1"/>
  <c r="O719" i="2"/>
  <c r="N719" i="2" s="1"/>
  <c r="O1282" i="2"/>
  <c r="N1282" i="2" s="1"/>
  <c r="O676" i="2"/>
  <c r="N676" i="2" s="1"/>
  <c r="O1169" i="2"/>
  <c r="N1169" i="2" s="1"/>
  <c r="O258" i="2"/>
  <c r="N258" i="2" s="1"/>
  <c r="O81" i="2"/>
  <c r="N81" i="2" s="1"/>
  <c r="O868" i="2"/>
  <c r="N868" i="2" s="1"/>
  <c r="O1475" i="2"/>
  <c r="N1475" i="2" s="1"/>
  <c r="O1271" i="2"/>
  <c r="N1271" i="2" s="1"/>
  <c r="O1127" i="2"/>
  <c r="N1127" i="2" s="1"/>
  <c r="O441" i="2"/>
  <c r="N441" i="2" s="1"/>
  <c r="O1054" i="2"/>
  <c r="N1054" i="2" s="1"/>
  <c r="O1049" i="2"/>
  <c r="N1049" i="2" s="1"/>
  <c r="O864" i="2"/>
  <c r="N864" i="2" s="1"/>
  <c r="O580" i="2"/>
  <c r="N580" i="2" s="1"/>
  <c r="O1012" i="2"/>
  <c r="N1012" i="2" s="1"/>
  <c r="O1403" i="2"/>
  <c r="N1403" i="2" s="1"/>
  <c r="O722" i="2"/>
  <c r="N722" i="2" s="1"/>
  <c r="O42" i="2"/>
  <c r="N42" i="2" s="1"/>
  <c r="O1186" i="2"/>
  <c r="N1186" i="2" s="1"/>
  <c r="O867" i="2"/>
  <c r="N867" i="2" s="1"/>
  <c r="O284" i="2"/>
  <c r="N284" i="2" s="1"/>
  <c r="O841" i="2"/>
  <c r="N841" i="2" s="1"/>
  <c r="O1050" i="2"/>
  <c r="N1050" i="2" s="1"/>
  <c r="O216" i="2"/>
  <c r="N216" i="2" s="1"/>
  <c r="O1205" i="2"/>
  <c r="N1205" i="2" s="1"/>
  <c r="O1350" i="2"/>
  <c r="N1350" i="2" s="1"/>
  <c r="O94" i="2"/>
  <c r="N94" i="2" s="1"/>
  <c r="O1355" i="2"/>
  <c r="N1355" i="2" s="1"/>
  <c r="O1156" i="2"/>
  <c r="N1156" i="2" s="1"/>
  <c r="O581" i="2"/>
  <c r="N581" i="2" s="1"/>
  <c r="O1013" i="2"/>
  <c r="N1013" i="2" s="1"/>
  <c r="O380" i="2"/>
  <c r="N380" i="2" s="1"/>
  <c r="O1425" i="2"/>
  <c r="N1425" i="2" s="1"/>
  <c r="O898" i="2"/>
  <c r="N898" i="2" s="1"/>
  <c r="O911" i="2"/>
  <c r="N911" i="2" s="1"/>
  <c r="O1268" i="2"/>
  <c r="N1268" i="2" s="1"/>
  <c r="O1212" i="2"/>
  <c r="N1212" i="2" s="1"/>
  <c r="O767" i="2"/>
  <c r="N767" i="2" s="1"/>
  <c r="O130" i="2"/>
  <c r="N130" i="2" s="1"/>
  <c r="O726" i="2"/>
  <c r="N726" i="2" s="1"/>
  <c r="O877" i="2"/>
  <c r="N877" i="2" s="1"/>
  <c r="O453" i="2"/>
  <c r="N453" i="2" s="1"/>
  <c r="O701" i="2"/>
  <c r="N701" i="2" s="1"/>
  <c r="O309" i="2"/>
  <c r="N309" i="2" s="1"/>
  <c r="O1247" i="2"/>
  <c r="N1247" i="2" s="1"/>
  <c r="O35" i="2"/>
  <c r="N35" i="2" s="1"/>
  <c r="O1269" i="2"/>
  <c r="N1269" i="2" s="1"/>
  <c r="O85" i="2"/>
  <c r="N85" i="2" s="1"/>
  <c r="O463" i="2"/>
  <c r="N463" i="2" s="1"/>
  <c r="O728" i="2"/>
  <c r="N728" i="2" s="1"/>
  <c r="O330" i="2"/>
  <c r="N330" i="2" s="1"/>
  <c r="O646" i="2"/>
  <c r="N646" i="2" s="1"/>
  <c r="O807" i="2"/>
  <c r="N807" i="2" s="1"/>
  <c r="O266" i="2"/>
  <c r="N266" i="2" s="1"/>
  <c r="O1311" i="2"/>
  <c r="N1311" i="2" s="1"/>
  <c r="O115" i="2"/>
  <c r="N115" i="2" s="1"/>
  <c r="O660" i="2"/>
  <c r="N660" i="2" s="1"/>
  <c r="O866" i="2"/>
  <c r="N866" i="2" s="1"/>
  <c r="O1501" i="2"/>
  <c r="N1501" i="2" s="1"/>
  <c r="O1116" i="2"/>
  <c r="N1116" i="2" s="1"/>
  <c r="O1027" i="2"/>
  <c r="N1027" i="2" s="1"/>
  <c r="O945" i="2"/>
  <c r="N945" i="2" s="1"/>
  <c r="O899" i="2"/>
  <c r="N899" i="2" s="1"/>
  <c r="O245" i="2"/>
  <c r="N245" i="2" s="1"/>
  <c r="O197" i="2"/>
  <c r="N197" i="2" s="1"/>
  <c r="O1015" i="2"/>
  <c r="N1015" i="2" s="1"/>
  <c r="O76" i="2"/>
  <c r="N76" i="2" s="1"/>
  <c r="O612" i="2"/>
  <c r="N612" i="2" s="1"/>
  <c r="O1395" i="2"/>
  <c r="N1395" i="2" s="1"/>
  <c r="O1362" i="2"/>
  <c r="N1362" i="2" s="1"/>
  <c r="O907" i="2"/>
  <c r="N907" i="2" s="1"/>
  <c r="O250" i="2"/>
  <c r="N250" i="2" s="1"/>
  <c r="O358" i="2"/>
  <c r="N358" i="2" s="1"/>
  <c r="O1297" i="2"/>
  <c r="N1297" i="2" s="1"/>
  <c r="O161" i="2"/>
  <c r="N161" i="2" s="1"/>
  <c r="O1472" i="2"/>
  <c r="N1472" i="2" s="1"/>
  <c r="O591" i="2"/>
  <c r="N591" i="2" s="1"/>
  <c r="O900" i="2"/>
  <c r="N900" i="2" s="1"/>
  <c r="O329" i="2"/>
  <c r="N329" i="2" s="1"/>
  <c r="O1262" i="2"/>
  <c r="N1262" i="2" s="1"/>
  <c r="O627" i="2"/>
  <c r="N627" i="2" s="1"/>
  <c r="O409" i="2"/>
  <c r="N409" i="2" s="1"/>
  <c r="O1105" i="2"/>
  <c r="N1105" i="2" s="1"/>
  <c r="O705" i="2"/>
  <c r="N705" i="2" s="1"/>
  <c r="O201" i="2"/>
  <c r="N201" i="2" s="1"/>
  <c r="O1388" i="2"/>
  <c r="N1388" i="2" s="1"/>
  <c r="O350" i="2"/>
  <c r="N350" i="2" s="1"/>
  <c r="O1340" i="2"/>
  <c r="N1340" i="2" s="1"/>
  <c r="O66" i="2"/>
  <c r="N66" i="2" s="1"/>
  <c r="O1153" i="2"/>
  <c r="N1153" i="2" s="1"/>
  <c r="O381" i="2"/>
  <c r="N381" i="2" s="1"/>
  <c r="O157" i="2"/>
  <c r="N157" i="2" s="1"/>
  <c r="O642" i="2"/>
  <c r="N642" i="2" s="1"/>
  <c r="O1042" i="2"/>
  <c r="N1042" i="2" s="1"/>
  <c r="O100" i="2"/>
  <c r="N100" i="2" s="1"/>
  <c r="O648" i="2"/>
  <c r="N648" i="2" s="1"/>
  <c r="O695" i="2"/>
  <c r="N695" i="2" s="1"/>
  <c r="O337" i="2"/>
  <c r="N337" i="2" s="1"/>
  <c r="O969" i="2"/>
  <c r="N969" i="2" s="1"/>
  <c r="O764" i="2"/>
  <c r="N764" i="2" s="1"/>
  <c r="O420" i="2"/>
  <c r="N420" i="2" s="1"/>
  <c r="O1274" i="2"/>
  <c r="N1274" i="2" s="1"/>
  <c r="O402" i="2"/>
  <c r="N402" i="2" s="1"/>
  <c r="O542" i="2"/>
  <c r="N542" i="2" s="1"/>
  <c r="O1489" i="2"/>
  <c r="N1489" i="2" s="1"/>
  <c r="O943" i="2"/>
  <c r="N943" i="2" s="1"/>
  <c r="O1483" i="2"/>
  <c r="N1483" i="2" s="1"/>
  <c r="O949" i="2"/>
  <c r="N949" i="2" s="1"/>
  <c r="O169" i="2"/>
  <c r="N169" i="2" s="1"/>
  <c r="O51" i="2"/>
  <c r="N51" i="2" s="1"/>
  <c r="O1080" i="2"/>
  <c r="N1080" i="2" s="1"/>
  <c r="O1224" i="2"/>
  <c r="N1224" i="2" s="1"/>
  <c r="O1336" i="2"/>
  <c r="N1336" i="2" s="1"/>
  <c r="O1069" i="2"/>
  <c r="N1069" i="2" s="1"/>
  <c r="O1301" i="2"/>
  <c r="N1301" i="2" s="1"/>
  <c r="AG1006" i="2"/>
  <c r="P1006" i="2" s="1"/>
  <c r="I1006" i="2" s="1"/>
  <c r="O15" i="2"/>
  <c r="N15" i="2" s="1"/>
  <c r="O14" i="2"/>
  <c r="N14" i="2" s="1"/>
  <c r="O13" i="2"/>
  <c r="N13" i="2" s="1"/>
  <c r="AG502" i="2"/>
  <c r="P502" i="2" s="1"/>
  <c r="I502" i="2" s="1"/>
  <c r="AH650" i="2"/>
  <c r="AH907" i="2"/>
  <c r="AG279" i="2"/>
  <c r="P279" i="2" s="1"/>
  <c r="I279" i="2" s="1"/>
  <c r="AH418" i="2"/>
  <c r="AH376" i="2"/>
  <c r="AG181" i="2"/>
  <c r="P181" i="2" s="1"/>
  <c r="I181" i="2" s="1"/>
  <c r="AG1090" i="2"/>
  <c r="P1090" i="2" s="1"/>
  <c r="I1090" i="2" s="1"/>
  <c r="AH410" i="2"/>
  <c r="AH854" i="2"/>
  <c r="AH1136" i="2"/>
  <c r="AH96" i="2"/>
  <c r="AH815" i="2"/>
  <c r="AG91" i="2"/>
  <c r="P91" i="2" s="1"/>
  <c r="I91" i="2" s="1"/>
  <c r="AH211" i="2"/>
  <c r="AH1053" i="2"/>
  <c r="AH305" i="2"/>
  <c r="AH918" i="2"/>
  <c r="AH359" i="2"/>
  <c r="AH659" i="2"/>
  <c r="AG1015" i="2"/>
  <c r="P1015" i="2" s="1"/>
  <c r="I1015" i="2" s="1"/>
  <c r="AG1355" i="2"/>
  <c r="P1355" i="2" s="1"/>
  <c r="I1355" i="2" s="1"/>
  <c r="AH956" i="2"/>
  <c r="AH45" i="2"/>
  <c r="AG1233" i="2"/>
  <c r="P1233" i="2" s="1"/>
  <c r="I1233" i="2" s="1"/>
  <c r="AG1151" i="2"/>
  <c r="P1151" i="2" s="1"/>
  <c r="I1151" i="2" s="1"/>
  <c r="AH679" i="2"/>
  <c r="AG1152" i="2"/>
  <c r="P1152" i="2" s="1"/>
  <c r="I1152" i="2" s="1"/>
  <c r="AG972" i="2"/>
  <c r="P972" i="2" s="1"/>
  <c r="I972" i="2" s="1"/>
  <c r="AG432" i="2"/>
  <c r="P432" i="2" s="1"/>
  <c r="I432" i="2" s="1"/>
  <c r="AH1163" i="2"/>
  <c r="AH1165" i="2"/>
  <c r="AG1298" i="2"/>
  <c r="P1298" i="2" s="1"/>
  <c r="I1298" i="2" s="1"/>
  <c r="AH587" i="2"/>
  <c r="AG283" i="2"/>
  <c r="P283" i="2" s="1"/>
  <c r="I283" i="2" s="1"/>
  <c r="AG949" i="2"/>
  <c r="P949" i="2" s="1"/>
  <c r="I949" i="2" s="1"/>
  <c r="AH717" i="2"/>
  <c r="AG77" i="2"/>
  <c r="P77" i="2" s="1"/>
  <c r="I77" i="2" s="1"/>
  <c r="AH81" i="2"/>
  <c r="AH891" i="2"/>
  <c r="AG85" i="2"/>
  <c r="P85" i="2" s="1"/>
  <c r="I85" i="2" s="1"/>
  <c r="AG627" i="2"/>
  <c r="P627" i="2" s="1"/>
  <c r="I627" i="2" s="1"/>
  <c r="AH271" i="2"/>
  <c r="AH1116" i="2"/>
  <c r="AG932" i="2"/>
  <c r="P932" i="2" s="1"/>
  <c r="I932" i="2" s="1"/>
  <c r="AG513" i="2"/>
  <c r="P513" i="2" s="1"/>
  <c r="I513" i="2" s="1"/>
  <c r="AG1392" i="2"/>
  <c r="P1392" i="2" s="1"/>
  <c r="I1392" i="2" s="1"/>
  <c r="AG864" i="2"/>
  <c r="P864" i="2" s="1"/>
  <c r="I864" i="2" s="1"/>
  <c r="AH497" i="2"/>
  <c r="AH228" i="2"/>
  <c r="AH902" i="2"/>
  <c r="AH1030" i="2"/>
  <c r="AH340" i="2"/>
  <c r="AG448" i="2"/>
  <c r="P448" i="2" s="1"/>
  <c r="I448" i="2" s="1"/>
  <c r="AG1166" i="2"/>
  <c r="P1166" i="2" s="1"/>
  <c r="I1166" i="2" s="1"/>
  <c r="AH967" i="2"/>
  <c r="AH987" i="2"/>
  <c r="AH256" i="2"/>
  <c r="AG784" i="2"/>
  <c r="P784" i="2" s="1"/>
  <c r="I784" i="2" s="1"/>
  <c r="AG1294" i="2"/>
  <c r="P1294" i="2" s="1"/>
  <c r="I1294" i="2" s="1"/>
  <c r="AH878" i="2"/>
  <c r="AH1035" i="2"/>
  <c r="AG424" i="2"/>
  <c r="P424" i="2" s="1"/>
  <c r="I424" i="2" s="1"/>
  <c r="AG1378" i="2"/>
  <c r="P1378" i="2" s="1"/>
  <c r="I1378" i="2" s="1"/>
  <c r="AG1314" i="2"/>
  <c r="P1314" i="2" s="1"/>
  <c r="I1314" i="2" s="1"/>
  <c r="AH720" i="2"/>
  <c r="AG688" i="2"/>
  <c r="P688" i="2" s="1"/>
  <c r="I688" i="2" s="1"/>
  <c r="AH1335" i="2"/>
  <c r="AH356" i="2"/>
  <c r="AH1365" i="2"/>
  <c r="AG754" i="2"/>
  <c r="P754" i="2" s="1"/>
  <c r="I754" i="2" s="1"/>
  <c r="AH1246" i="2"/>
  <c r="AG1075" i="2"/>
  <c r="P1075" i="2" s="1"/>
  <c r="I1075" i="2" s="1"/>
  <c r="AG1373" i="2"/>
  <c r="P1373" i="2" s="1"/>
  <c r="I1373" i="2" s="1"/>
  <c r="AG990" i="2"/>
  <c r="P990" i="2" s="1"/>
  <c r="I990" i="2" s="1"/>
  <c r="AH877" i="2"/>
  <c r="AG751" i="2"/>
  <c r="P751" i="2" s="1"/>
  <c r="I751" i="2" s="1"/>
  <c r="AH817" i="2"/>
  <c r="AH315" i="2"/>
  <c r="AH1232" i="2"/>
  <c r="AH875" i="2"/>
  <c r="AG962" i="2"/>
  <c r="P962" i="2" s="1"/>
  <c r="I962" i="2" s="1"/>
  <c r="AH700" i="2"/>
  <c r="AH673" i="2"/>
  <c r="AH1020" i="2"/>
  <c r="AG385" i="2"/>
  <c r="P385" i="2" s="1"/>
  <c r="I385" i="2" s="1"/>
  <c r="AG1293" i="2"/>
  <c r="P1293" i="2" s="1"/>
  <c r="I1293" i="2" s="1"/>
  <c r="AG643" i="2"/>
  <c r="P643" i="2" s="1"/>
  <c r="I643" i="2" s="1"/>
  <c r="AG1461" i="2"/>
  <c r="P1461" i="2" s="1"/>
  <c r="I1461" i="2" s="1"/>
  <c r="AH1332" i="2"/>
  <c r="AG189" i="2"/>
  <c r="P189" i="2" s="1"/>
  <c r="I189" i="2" s="1"/>
  <c r="AH1349" i="2"/>
  <c r="AH692" i="2"/>
  <c r="AG299" i="2"/>
  <c r="P299" i="2" s="1"/>
  <c r="I299" i="2" s="1"/>
  <c r="AH523" i="2"/>
  <c r="AG406" i="2"/>
  <c r="P406" i="2" s="1"/>
  <c r="I406" i="2" s="1"/>
  <c r="AH764" i="2"/>
  <c r="AG1185" i="2"/>
  <c r="P1185" i="2" s="1"/>
  <c r="I1185" i="2" s="1"/>
  <c r="AG1213" i="2"/>
  <c r="P1213" i="2" s="1"/>
  <c r="I1213" i="2" s="1"/>
  <c r="AH813" i="2"/>
  <c r="AG1319" i="2"/>
  <c r="P1319" i="2" s="1"/>
  <c r="I1319" i="2" s="1"/>
  <c r="AH651" i="2"/>
  <c r="AG52" i="2"/>
  <c r="P52" i="2" s="1"/>
  <c r="I52" i="2" s="1"/>
  <c r="AG330" i="2"/>
  <c r="P330" i="2" s="1"/>
  <c r="I330" i="2" s="1"/>
  <c r="AG100" i="2"/>
  <c r="P100" i="2" s="1"/>
  <c r="I100" i="2" s="1"/>
  <c r="AG939" i="2"/>
  <c r="P939" i="2" s="1"/>
  <c r="I939" i="2" s="1"/>
  <c r="AG825" i="2"/>
  <c r="P825" i="2" s="1"/>
  <c r="I825" i="2" s="1"/>
  <c r="AG613" i="2"/>
  <c r="P613" i="2" s="1"/>
  <c r="I613" i="2" s="1"/>
  <c r="AH923" i="2"/>
  <c r="AH67" i="2"/>
  <c r="AH865" i="2"/>
  <c r="AH855" i="2"/>
  <c r="AH1440" i="2"/>
  <c r="AG1108" i="2"/>
  <c r="P1108" i="2" s="1"/>
  <c r="I1108" i="2" s="1"/>
  <c r="AH1493" i="2"/>
  <c r="AG264" i="2"/>
  <c r="P264" i="2" s="1"/>
  <c r="I264" i="2" s="1"/>
  <c r="AH1025" i="2"/>
  <c r="AH809" i="2"/>
  <c r="AH1482" i="2"/>
  <c r="AH1046" i="2"/>
  <c r="AG76" i="2"/>
  <c r="P76" i="2" s="1"/>
  <c r="I76" i="2" s="1"/>
  <c r="AG1010" i="2"/>
  <c r="P1010" i="2" s="1"/>
  <c r="I1010" i="2" s="1"/>
  <c r="AH879" i="2"/>
  <c r="AH292" i="2"/>
  <c r="AG443" i="2"/>
  <c r="P443" i="2" s="1"/>
  <c r="I443" i="2" s="1"/>
  <c r="AH1210" i="2"/>
  <c r="AG876" i="2"/>
  <c r="P876" i="2" s="1"/>
  <c r="I876" i="2" s="1"/>
  <c r="AG1085" i="2"/>
  <c r="P1085" i="2" s="1"/>
  <c r="I1085" i="2" s="1"/>
  <c r="AG570" i="2"/>
  <c r="P570" i="2" s="1"/>
  <c r="I570" i="2" s="1"/>
  <c r="AH400" i="2"/>
  <c r="AH1409" i="2"/>
  <c r="AH1325" i="2"/>
  <c r="AH169" i="2"/>
  <c r="AH407" i="2"/>
  <c r="AG1435" i="2"/>
  <c r="P1435" i="2" s="1"/>
  <c r="I1435" i="2" s="1"/>
  <c r="AG1113" i="2"/>
  <c r="P1113" i="2" s="1"/>
  <c r="I1113" i="2" s="1"/>
  <c r="AG952" i="2"/>
  <c r="P952" i="2" s="1"/>
  <c r="I952" i="2" s="1"/>
  <c r="AG552" i="2"/>
  <c r="P552" i="2" s="1"/>
  <c r="I552" i="2" s="1"/>
  <c r="AG947" i="2"/>
  <c r="P947" i="2" s="1"/>
  <c r="I947" i="2" s="1"/>
  <c r="AH20" i="2"/>
  <c r="AG402" i="2"/>
  <c r="P402" i="2" s="1"/>
  <c r="I402" i="2" s="1"/>
  <c r="AH267" i="2"/>
  <c r="AH1329" i="2"/>
  <c r="AH611" i="2"/>
  <c r="AG648" i="2"/>
  <c r="P648" i="2" s="1"/>
  <c r="I648" i="2" s="1"/>
  <c r="AH1420" i="2"/>
  <c r="AG1000" i="2"/>
  <c r="P1000" i="2" s="1"/>
  <c r="I1000" i="2" s="1"/>
  <c r="AH553" i="2"/>
  <c r="AH159" i="2"/>
  <c r="AG1158" i="2"/>
  <c r="P1158" i="2" s="1"/>
  <c r="I1158" i="2" s="1"/>
  <c r="AH1320" i="2"/>
  <c r="AH760" i="2"/>
  <c r="AG275" i="2"/>
  <c r="P275" i="2" s="1"/>
  <c r="I275" i="2" s="1"/>
  <c r="AH193" i="2"/>
  <c r="AH838" i="2"/>
  <c r="AH612" i="2"/>
  <c r="AG705" i="2"/>
  <c r="P705" i="2" s="1"/>
  <c r="I705" i="2" s="1"/>
  <c r="AH640" i="2"/>
  <c r="AH126" i="2"/>
  <c r="AH551" i="2"/>
  <c r="AH1147" i="2"/>
  <c r="AG1013" i="2"/>
  <c r="P1013" i="2" s="1"/>
  <c r="I1013" i="2" s="1"/>
  <c r="AG1316" i="2"/>
  <c r="P1316" i="2" s="1"/>
  <c r="I1316" i="2" s="1"/>
  <c r="AG555" i="2"/>
  <c r="P555" i="2" s="1"/>
  <c r="I555" i="2" s="1"/>
  <c r="AG1311" i="2"/>
  <c r="P1311" i="2" s="1"/>
  <c r="I1311" i="2" s="1"/>
  <c r="AH196" i="2"/>
  <c r="AH1176" i="2"/>
  <c r="AH674" i="2"/>
  <c r="AH1495" i="2"/>
  <c r="AG1129" i="2"/>
  <c r="P1129" i="2" s="1"/>
  <c r="I1129" i="2" s="1"/>
  <c r="AH1366" i="2"/>
  <c r="AG749" i="2"/>
  <c r="P749" i="2" s="1"/>
  <c r="I749" i="2" s="1"/>
  <c r="AH639" i="2"/>
  <c r="AG991" i="2"/>
  <c r="P991" i="2" s="1"/>
  <c r="I991" i="2" s="1"/>
  <c r="AG1352" i="2"/>
  <c r="P1352" i="2" s="1"/>
  <c r="I1352" i="2" s="1"/>
  <c r="AG1187" i="2"/>
  <c r="P1187" i="2" s="1"/>
  <c r="I1187" i="2" s="1"/>
  <c r="AG706" i="2"/>
  <c r="P706" i="2" s="1"/>
  <c r="I706" i="2" s="1"/>
  <c r="AH1358" i="2"/>
  <c r="AH197" i="2"/>
  <c r="AH1156" i="2"/>
  <c r="AG772" i="2"/>
  <c r="P772" i="2" s="1"/>
  <c r="I772" i="2" s="1"/>
  <c r="AH823" i="2"/>
  <c r="AH391" i="2"/>
  <c r="AH1483" i="2"/>
  <c r="AG917" i="2"/>
  <c r="P917" i="2" s="1"/>
  <c r="I917" i="2" s="1"/>
  <c r="AG887" i="2"/>
  <c r="P887" i="2" s="1"/>
  <c r="I887" i="2" s="1"/>
  <c r="AH1422" i="2"/>
  <c r="AH1050" i="2"/>
  <c r="AG691" i="2"/>
  <c r="P691" i="2" s="1"/>
  <c r="I691" i="2" s="1"/>
  <c r="AG58" i="2"/>
  <c r="P58" i="2" s="1"/>
  <c r="I58" i="2" s="1"/>
  <c r="AG761" i="2"/>
  <c r="P761" i="2" s="1"/>
  <c r="I761" i="2" s="1"/>
  <c r="AG141" i="2"/>
  <c r="P141" i="2" s="1"/>
  <c r="I141" i="2" s="1"/>
  <c r="AG884" i="2"/>
  <c r="P884" i="2" s="1"/>
  <c r="I884" i="2" s="1"/>
  <c r="AH1094" i="2"/>
  <c r="AH285" i="2"/>
  <c r="AH677" i="2"/>
  <c r="AH83" i="2"/>
  <c r="AG161" i="2"/>
  <c r="P161" i="2" s="1"/>
  <c r="I161" i="2" s="1"/>
  <c r="AH622" i="2"/>
  <c r="AH995" i="2"/>
  <c r="AH32" i="2"/>
  <c r="AH1099" i="2"/>
  <c r="AG827" i="2"/>
  <c r="P827" i="2" s="1"/>
  <c r="I827" i="2" s="1"/>
  <c r="AH380" i="2"/>
  <c r="AG970" i="2"/>
  <c r="P970" i="2" s="1"/>
  <c r="I970" i="2" s="1"/>
  <c r="AG1003" i="2"/>
  <c r="P1003" i="2" s="1"/>
  <c r="I1003" i="2" s="1"/>
  <c r="AG99" i="2"/>
  <c r="P99" i="2" s="1"/>
  <c r="I99" i="2" s="1"/>
  <c r="AH621" i="2"/>
  <c r="AH1382" i="2"/>
  <c r="AG73" i="2"/>
  <c r="P73" i="2" s="1"/>
  <c r="I73" i="2" s="1"/>
  <c r="AH1443" i="2"/>
  <c r="AG116" i="2"/>
  <c r="P116" i="2" s="1"/>
  <c r="I116" i="2" s="1"/>
  <c r="AH665" i="2"/>
  <c r="AH165" i="2"/>
  <c r="AH1212" i="2"/>
  <c r="AH140" i="2"/>
  <c r="AG916" i="2"/>
  <c r="P916" i="2" s="1"/>
  <c r="I916" i="2" s="1"/>
  <c r="AH1312" i="2"/>
  <c r="AG1073" i="2"/>
  <c r="P1073" i="2" s="1"/>
  <c r="I1073" i="2" s="1"/>
  <c r="AG1012" i="2"/>
  <c r="P1012" i="2" s="1"/>
  <c r="I1012" i="2" s="1"/>
  <c r="AH660" i="2"/>
  <c r="AG883" i="2"/>
  <c r="P883" i="2" s="1"/>
  <c r="I883" i="2" s="1"/>
  <c r="AH1276" i="2"/>
  <c r="AH75" i="2"/>
  <c r="AG1464" i="2"/>
  <c r="P1464" i="2" s="1"/>
  <c r="I1464" i="2" s="1"/>
  <c r="AH204" i="2"/>
  <c r="AH908" i="2"/>
  <c r="AG699" i="2"/>
  <c r="P699" i="2" s="1"/>
  <c r="I699" i="2" s="1"/>
  <c r="AG1243" i="2"/>
  <c r="P1243" i="2" s="1"/>
  <c r="I1243" i="2" s="1"/>
  <c r="AH50" i="2"/>
  <c r="AG133" i="2"/>
  <c r="P133" i="2" s="1"/>
  <c r="I133" i="2" s="1"/>
  <c r="AG898" i="2"/>
  <c r="P898" i="2" s="1"/>
  <c r="I898" i="2" s="1"/>
  <c r="AG248" i="2"/>
  <c r="P248" i="2" s="1"/>
  <c r="I248" i="2" s="1"/>
  <c r="AH496" i="2"/>
  <c r="AH848" i="2"/>
  <c r="AH1497" i="2"/>
  <c r="AH188" i="2"/>
  <c r="AG479" i="2"/>
  <c r="P479" i="2" s="1"/>
  <c r="I479" i="2" s="1"/>
  <c r="AH810" i="2"/>
  <c r="AG119" i="2"/>
  <c r="P119" i="2" s="1"/>
  <c r="I119" i="2" s="1"/>
  <c r="AH1083" i="2"/>
  <c r="AH858" i="2"/>
  <c r="AG1292" i="2"/>
  <c r="P1292" i="2" s="1"/>
  <c r="I1292" i="2" s="1"/>
  <c r="AH1448" i="2"/>
  <c r="AH758" i="2"/>
  <c r="AG307" i="2"/>
  <c r="P307" i="2" s="1"/>
  <c r="I307" i="2" s="1"/>
  <c r="AH710" i="2"/>
  <c r="AG365" i="2"/>
  <c r="P365" i="2" s="1"/>
  <c r="I365" i="2" s="1"/>
  <c r="AH980" i="2"/>
  <c r="AH1490" i="2"/>
  <c r="AG799" i="2"/>
  <c r="P799" i="2" s="1"/>
  <c r="I799" i="2" s="1"/>
  <c r="AH190" i="2"/>
  <c r="AH483" i="2"/>
  <c r="AG293" i="2"/>
  <c r="P293" i="2" s="1"/>
  <c r="I293" i="2" s="1"/>
  <c r="AH293" i="2"/>
  <c r="AG144" i="2"/>
  <c r="P144" i="2" s="1"/>
  <c r="I144" i="2" s="1"/>
  <c r="AH1248" i="2"/>
  <c r="AH797" i="2"/>
  <c r="AG603" i="2"/>
  <c r="P603" i="2" s="1"/>
  <c r="I603" i="2" s="1"/>
  <c r="AH34" i="2"/>
  <c r="AH935" i="2"/>
  <c r="AH929" i="2"/>
  <c r="AG736" i="2"/>
  <c r="P736" i="2" s="1"/>
  <c r="I736" i="2" s="1"/>
  <c r="AH1021" i="2"/>
  <c r="AH48" i="2"/>
  <c r="AG1438" i="2"/>
  <c r="P1438" i="2" s="1"/>
  <c r="I1438" i="2" s="1"/>
  <c r="AG1340" i="2"/>
  <c r="P1340" i="2" s="1"/>
  <c r="I1340" i="2" s="1"/>
  <c r="AH1054" i="2"/>
  <c r="AH15" i="2"/>
  <c r="I15" i="2" s="1"/>
  <c r="J15" i="2" s="1"/>
  <c r="AH919" i="2"/>
  <c r="AG1480" i="2"/>
  <c r="P1480" i="2" s="1"/>
  <c r="I1480" i="2" s="1"/>
  <c r="AG836" i="2"/>
  <c r="P836" i="2" s="1"/>
  <c r="I836" i="2" s="1"/>
  <c r="AG606" i="2"/>
  <c r="P606" i="2" s="1"/>
  <c r="I606" i="2" s="1"/>
  <c r="AG375" i="2"/>
  <c r="P375" i="2" s="1"/>
  <c r="I375" i="2" s="1"/>
  <c r="AH246" i="2"/>
  <c r="AG1410" i="2"/>
  <c r="P1410" i="2" s="1"/>
  <c r="I1410" i="2" s="1"/>
  <c r="AH441" i="2"/>
  <c r="AH686" i="2"/>
  <c r="AH805" i="2"/>
  <c r="AG103" i="2"/>
  <c r="P103" i="2" s="1"/>
  <c r="I103" i="2" s="1"/>
  <c r="AG619" i="2"/>
  <c r="P619" i="2" s="1"/>
  <c r="I619" i="2" s="1"/>
  <c r="AH974" i="2"/>
  <c r="AG344" i="2"/>
  <c r="P344" i="2" s="1"/>
  <c r="I344" i="2" s="1"/>
  <c r="AG1049" i="2"/>
  <c r="P1049" i="2" s="1"/>
  <c r="I1049" i="2" s="1"/>
  <c r="AG675" i="2"/>
  <c r="P675" i="2" s="1"/>
  <c r="I675" i="2" s="1"/>
  <c r="AH1499" i="2"/>
  <c r="AH273" i="2"/>
  <c r="AH28" i="2"/>
  <c r="AH684" i="2"/>
  <c r="AG1470" i="2"/>
  <c r="P1470" i="2" s="1"/>
  <c r="I1470" i="2" s="1"/>
  <c r="AG1258" i="2"/>
  <c r="P1258" i="2" s="1"/>
  <c r="I1258" i="2" s="1"/>
  <c r="AG767" i="2"/>
  <c r="P767" i="2" s="1"/>
  <c r="I767" i="2" s="1"/>
  <c r="AH282" i="2"/>
  <c r="AG216" i="2"/>
  <c r="P216" i="2" s="1"/>
  <c r="I216" i="2" s="1"/>
  <c r="AG791" i="2"/>
  <c r="P791" i="2" s="1"/>
  <c r="I791" i="2" s="1"/>
  <c r="AG966" i="2"/>
  <c r="P966" i="2" s="1"/>
  <c r="I966" i="2" s="1"/>
  <c r="AH409" i="2"/>
  <c r="AG670" i="2"/>
  <c r="P670" i="2" s="1"/>
  <c r="I670" i="2" s="1"/>
  <c r="AG186" i="2"/>
  <c r="P186" i="2" s="1"/>
  <c r="I186" i="2" s="1"/>
  <c r="AH415" i="2"/>
  <c r="AG1403" i="2"/>
  <c r="P1403" i="2" s="1"/>
  <c r="I1403" i="2" s="1"/>
  <c r="AH580" i="2"/>
  <c r="AG500" i="2"/>
  <c r="P500" i="2" s="1"/>
  <c r="I500" i="2" s="1"/>
  <c r="AH593" i="2"/>
  <c r="AH326" i="2"/>
  <c r="AH451" i="2"/>
  <c r="AG912" i="2"/>
  <c r="P912" i="2" s="1"/>
  <c r="I912" i="2" s="1"/>
  <c r="AH943" i="2"/>
  <c r="AG672" i="2"/>
  <c r="P672" i="2" s="1"/>
  <c r="I672" i="2" s="1"/>
  <c r="AG250" i="2"/>
  <c r="P250" i="2" s="1"/>
  <c r="I250" i="2" s="1"/>
  <c r="AH501" i="2"/>
  <c r="AG649" i="2"/>
  <c r="P649" i="2" s="1"/>
  <c r="I649" i="2" s="1"/>
  <c r="AG427" i="2"/>
  <c r="P427" i="2" s="1"/>
  <c r="I427" i="2" s="1"/>
  <c r="AG206" i="2"/>
  <c r="P206" i="2" s="1"/>
  <c r="I206" i="2" s="1"/>
  <c r="AH440" i="2"/>
  <c r="AG601" i="2"/>
  <c r="P601" i="2" s="1"/>
  <c r="I601" i="2" s="1"/>
  <c r="AG257" i="2"/>
  <c r="P257" i="2" s="1"/>
  <c r="I257" i="2" s="1"/>
  <c r="AH44" i="2"/>
  <c r="AH824" i="2"/>
  <c r="AG115" i="2"/>
  <c r="P115" i="2" s="1"/>
  <c r="I115" i="2" s="1"/>
  <c r="AH51" i="2"/>
  <c r="AH473" i="2"/>
  <c r="AH1154" i="2"/>
  <c r="AG853" i="2"/>
  <c r="P853" i="2" s="1"/>
  <c r="I853" i="2" s="1"/>
  <c r="AH556" i="2"/>
  <c r="AH1106" i="2"/>
  <c r="AG690" i="2"/>
  <c r="P690" i="2" s="1"/>
  <c r="I690" i="2" s="1"/>
  <c r="AH1070" i="2"/>
  <c r="AH533" i="2"/>
  <c r="AG656" i="2"/>
  <c r="P656" i="2" s="1"/>
  <c r="I656" i="2" s="1"/>
  <c r="AH466" i="2"/>
  <c r="AG1117" i="2"/>
  <c r="P1117" i="2" s="1"/>
  <c r="I1117" i="2" s="1"/>
  <c r="AG229" i="2"/>
  <c r="P229" i="2" s="1"/>
  <c r="I229" i="2" s="1"/>
  <c r="AH1402" i="2"/>
  <c r="AH698" i="2"/>
  <c r="AH755" i="2"/>
  <c r="AH19" i="2"/>
  <c r="AH1169" i="2"/>
  <c r="AG641" i="2"/>
  <c r="P641" i="2" s="1"/>
  <c r="I641" i="2" s="1"/>
  <c r="AG454" i="2"/>
  <c r="P454" i="2" s="1"/>
  <c r="I454" i="2" s="1"/>
  <c r="AG849" i="2"/>
  <c r="P849" i="2" s="1"/>
  <c r="I849" i="2" s="1"/>
  <c r="AG104" i="2"/>
  <c r="P104" i="2" s="1"/>
  <c r="I104" i="2" s="1"/>
  <c r="AH671" i="2"/>
  <c r="AH738" i="2"/>
  <c r="AG1361" i="2"/>
  <c r="P1361" i="2" s="1"/>
  <c r="I1361" i="2" s="1"/>
  <c r="AH207" i="2"/>
  <c r="AH482" i="2"/>
  <c r="AG1119" i="2"/>
  <c r="P1119" i="2" s="1"/>
  <c r="I1119" i="2" s="1"/>
  <c r="AH201" i="2"/>
  <c r="AH272" i="2"/>
  <c r="AH1067" i="2"/>
  <c r="AH298" i="2"/>
  <c r="AG160" i="2"/>
  <c r="P160" i="2" s="1"/>
  <c r="I160" i="2" s="1"/>
  <c r="AG1436" i="2"/>
  <c r="P1436" i="2" s="1"/>
  <c r="I1436" i="2" s="1"/>
  <c r="AG1042" i="2"/>
  <c r="P1042" i="2" s="1"/>
  <c r="I1042" i="2" s="1"/>
  <c r="AH464" i="2"/>
  <c r="AH255" i="2"/>
  <c r="AG1446" i="2"/>
  <c r="P1446" i="2" s="1"/>
  <c r="I1446" i="2" s="1"/>
  <c r="AG399" i="2"/>
  <c r="P399" i="2" s="1"/>
  <c r="I399" i="2" s="1"/>
  <c r="AH222" i="2"/>
  <c r="AG543" i="2"/>
  <c r="P543" i="2" s="1"/>
  <c r="I543" i="2" s="1"/>
  <c r="AG14" i="2"/>
  <c r="P14" i="2" s="1"/>
  <c r="I14" i="2" s="1"/>
  <c r="J14" i="2" s="1"/>
  <c r="AH1426" i="2"/>
  <c r="AG494" i="2"/>
  <c r="P494" i="2" s="1"/>
  <c r="I494" i="2" s="1"/>
  <c r="AG146" i="2"/>
  <c r="P146" i="2" s="1"/>
  <c r="I146" i="2" s="1"/>
  <c r="AG1478" i="2"/>
  <c r="P1478" i="2" s="1"/>
  <c r="I1478" i="2" s="1"/>
  <c r="AG588" i="2"/>
  <c r="P588" i="2" s="1"/>
  <c r="I588" i="2" s="1"/>
  <c r="AG558" i="2"/>
  <c r="P558" i="2" s="1"/>
  <c r="I558" i="2" s="1"/>
  <c r="AH881" i="2"/>
  <c r="AG461" i="2"/>
  <c r="P461" i="2" s="1"/>
  <c r="I461" i="2" s="1"/>
  <c r="AH420" i="2"/>
  <c r="AH1110" i="2"/>
  <c r="AG1450" i="2"/>
  <c r="P1450" i="2" s="1"/>
  <c r="I1450" i="2" s="1"/>
  <c r="AH777" i="2"/>
  <c r="AH339" i="2"/>
  <c r="AH1181" i="2"/>
  <c r="AG1159" i="2"/>
  <c r="P1159" i="2" s="1"/>
  <c r="I1159" i="2" s="1"/>
  <c r="AH1159" i="2"/>
  <c r="AG105" i="2"/>
  <c r="P105" i="2" s="1"/>
  <c r="I105" i="2" s="1"/>
  <c r="AH867" i="2"/>
  <c r="AG654" i="2"/>
  <c r="P654" i="2" s="1"/>
  <c r="I654" i="2" s="1"/>
  <c r="AG1230" i="2"/>
  <c r="P1230" i="2" s="1"/>
  <c r="I1230" i="2" s="1"/>
  <c r="AG1250" i="2"/>
  <c r="P1250" i="2" s="1"/>
  <c r="I1250" i="2" s="1"/>
  <c r="AG1227" i="2"/>
  <c r="P1227" i="2" s="1"/>
  <c r="I1227" i="2" s="1"/>
  <c r="AG856" i="2"/>
  <c r="P856" i="2" s="1"/>
  <c r="I856" i="2" s="1"/>
  <c r="AH1087" i="2"/>
  <c r="AG1281" i="2"/>
  <c r="P1281" i="2" s="1"/>
  <c r="I1281" i="2" s="1"/>
  <c r="AH1241" i="2"/>
  <c r="AH579" i="2"/>
  <c r="AG65" i="2"/>
  <c r="P65" i="2" s="1"/>
  <c r="I65" i="2" s="1"/>
  <c r="AH1114" i="2"/>
  <c r="AG259" i="2"/>
  <c r="P259" i="2" s="1"/>
  <c r="I259" i="2" s="1"/>
  <c r="AH281" i="2"/>
  <c r="AH769" i="2"/>
  <c r="AH291" i="2"/>
  <c r="AG17" i="2"/>
  <c r="P17" i="2" s="1"/>
  <c r="I17" i="2" s="1"/>
  <c r="AH1262" i="2"/>
  <c r="AH890" i="2"/>
  <c r="AH1454" i="2"/>
  <c r="AG329" i="2"/>
  <c r="P329" i="2" s="1"/>
  <c r="I329" i="2" s="1"/>
  <c r="AH741" i="2"/>
  <c r="AG920" i="2"/>
  <c r="P920" i="2" s="1"/>
  <c r="I920" i="2" s="1"/>
  <c r="AH53" i="2"/>
  <c r="AG637" i="2"/>
  <c r="P637" i="2" s="1"/>
  <c r="I637" i="2" s="1"/>
  <c r="AH444" i="2"/>
  <c r="AH360" i="2"/>
  <c r="AH581" i="2"/>
  <c r="AG1059" i="2"/>
  <c r="P1059" i="2" s="1"/>
  <c r="I1059" i="2" s="1"/>
  <c r="AG1096" i="2"/>
  <c r="P1096" i="2" s="1"/>
  <c r="I1096" i="2" s="1"/>
  <c r="AH562" i="2"/>
  <c r="AH317" i="2"/>
  <c r="AG55" i="2"/>
  <c r="P55" i="2" s="1"/>
  <c r="I55" i="2" s="1"/>
  <c r="AH630" i="2"/>
  <c r="AH184" i="2"/>
  <c r="AG1028" i="2"/>
  <c r="P1028" i="2" s="1"/>
  <c r="I1028" i="2" s="1"/>
  <c r="AH886" i="2"/>
  <c r="AG111" i="2"/>
  <c r="P111" i="2" s="1"/>
  <c r="I111" i="2" s="1"/>
  <c r="AH1434" i="2"/>
  <c r="AH235" i="2"/>
  <c r="AH277" i="2"/>
  <c r="AH431" i="2"/>
  <c r="AH701" i="2"/>
  <c r="AG940" i="2"/>
  <c r="P940" i="2" s="1"/>
  <c r="I940" i="2" s="1"/>
  <c r="AG542" i="2"/>
  <c r="P542" i="2" s="1"/>
  <c r="I542" i="2" s="1"/>
  <c r="AG600" i="2"/>
  <c r="P600" i="2" s="1"/>
  <c r="I600" i="2" s="1"/>
  <c r="AG1405" i="2"/>
  <c r="P1405" i="2" s="1"/>
  <c r="I1405" i="2" s="1"/>
  <c r="AH364" i="2"/>
  <c r="AG536" i="2"/>
  <c r="P536" i="2" s="1"/>
  <c r="I536" i="2" s="1"/>
  <c r="AH709" i="2"/>
  <c r="AG176" i="2"/>
  <c r="P176" i="2" s="1"/>
  <c r="I176" i="2" s="1"/>
  <c r="AH183" i="2"/>
  <c r="AH354" i="2"/>
  <c r="AH1271" i="2"/>
  <c r="AH296" i="2"/>
  <c r="AH921" i="2"/>
  <c r="AH1474" i="2"/>
  <c r="AH1198" i="2"/>
  <c r="AH1456" i="2"/>
  <c r="AG798" i="2"/>
  <c r="P798" i="2" s="1"/>
  <c r="I798" i="2" s="1"/>
  <c r="AG632" i="2"/>
  <c r="P632" i="2" s="1"/>
  <c r="I632" i="2" s="1"/>
  <c r="AG618" i="2"/>
  <c r="P618" i="2" s="1"/>
  <c r="I618" i="2" s="1"/>
  <c r="AG33" i="2"/>
  <c r="P33" i="2" s="1"/>
  <c r="I33" i="2" s="1"/>
  <c r="AG1024" i="2"/>
  <c r="P1024" i="2" s="1"/>
  <c r="I1024" i="2" s="1"/>
  <c r="AG350" i="2"/>
  <c r="P350" i="2" s="1"/>
  <c r="I350" i="2" s="1"/>
  <c r="AH1082" i="2"/>
  <c r="AH1344" i="2"/>
  <c r="AG25" i="2"/>
  <c r="P25" i="2" s="1"/>
  <c r="I25" i="2" s="1"/>
  <c r="AG1097" i="2"/>
  <c r="P1097" i="2" s="1"/>
  <c r="I1097" i="2" s="1"/>
  <c r="AG39" i="2"/>
  <c r="P39" i="2" s="1"/>
  <c r="I39" i="2" s="1"/>
  <c r="AG463" i="2"/>
  <c r="P463" i="2" s="1"/>
  <c r="I463" i="2" s="1"/>
  <c r="AG1014" i="2"/>
  <c r="P1014" i="2" s="1"/>
  <c r="I1014" i="2" s="1"/>
  <c r="AH323" i="2"/>
  <c r="AG1205" i="2"/>
  <c r="P1205" i="2" s="1"/>
  <c r="I1205" i="2" s="1"/>
  <c r="AG1386" i="2"/>
  <c r="P1386" i="2" s="1"/>
  <c r="I1386" i="2" s="1"/>
  <c r="AG1411" i="2"/>
  <c r="P1411" i="2" s="1"/>
  <c r="I1411" i="2" s="1"/>
  <c r="AH1206" i="2"/>
  <c r="AG969" i="2"/>
  <c r="P969" i="2" s="1"/>
  <c r="I969" i="2" s="1"/>
  <c r="AG258" i="2"/>
  <c r="P258" i="2" s="1"/>
  <c r="I258" i="2" s="1"/>
  <c r="AG57" i="2"/>
  <c r="P57" i="2" s="1"/>
  <c r="I57" i="2" s="1"/>
  <c r="AG384" i="2"/>
  <c r="P384" i="2" s="1"/>
  <c r="I384" i="2" s="1"/>
  <c r="AH1173" i="2"/>
  <c r="AH1503" i="2"/>
  <c r="AG1048" i="2"/>
  <c r="P1048" i="2" s="1"/>
  <c r="I1048" i="2" s="1"/>
  <c r="AH314" i="2"/>
  <c r="AH474" i="2"/>
  <c r="AH1395" i="2"/>
  <c r="AH313" i="2"/>
  <c r="AG728" i="2"/>
  <c r="P728" i="2" s="1"/>
  <c r="I728" i="2" s="1"/>
  <c r="AH614" i="2"/>
  <c r="AH421" i="2"/>
  <c r="AH1080" i="2"/>
  <c r="AG35" i="2"/>
  <c r="P35" i="2" s="1"/>
  <c r="I35" i="2" s="1"/>
  <c r="AH1385" i="2"/>
  <c r="AH948" i="2"/>
  <c r="AG1078" i="2"/>
  <c r="P1078" i="2" s="1"/>
  <c r="I1078" i="2" s="1"/>
  <c r="AH763" i="2"/>
  <c r="AG620" i="2"/>
  <c r="P620" i="2" s="1"/>
  <c r="I620" i="2" s="1"/>
  <c r="AH191" i="2"/>
  <c r="AG662" i="2"/>
  <c r="P662" i="2" s="1"/>
  <c r="I662" i="2" s="1"/>
  <c r="AH1387" i="2"/>
  <c r="AH49" i="2"/>
  <c r="AG1334" i="2"/>
  <c r="P1334" i="2" s="1"/>
  <c r="I1334" i="2" s="1"/>
  <c r="AH934" i="2"/>
  <c r="AH1283" i="2"/>
  <c r="AH1223" i="2"/>
  <c r="AH1155" i="2"/>
  <c r="AH938" i="2"/>
  <c r="AH294" i="2"/>
  <c r="AH1476" i="2"/>
  <c r="AG958" i="2"/>
  <c r="P958" i="2" s="1"/>
  <c r="I958" i="2" s="1"/>
  <c r="AH730" i="2"/>
  <c r="AH278" i="2"/>
  <c r="AG718" i="2"/>
  <c r="P718" i="2" s="1"/>
  <c r="I718" i="2" s="1"/>
  <c r="AH1039" i="2"/>
  <c r="AG1218" i="2"/>
  <c r="P1218" i="2" s="1"/>
  <c r="I1218" i="2" s="1"/>
  <c r="AG729" i="2"/>
  <c r="P729" i="2" s="1"/>
  <c r="I729" i="2" s="1"/>
  <c r="AH26" i="2"/>
  <c r="AH978" i="2"/>
  <c r="AG1291" i="2"/>
  <c r="P1291" i="2" s="1"/>
  <c r="I1291" i="2" s="1"/>
  <c r="AG1417" i="2"/>
  <c r="P1417" i="2" s="1"/>
  <c r="I1417" i="2" s="1"/>
  <c r="AG954" i="2"/>
  <c r="P954" i="2" s="1"/>
  <c r="I954" i="2" s="1"/>
  <c r="AH1244" i="2"/>
  <c r="AH913" i="2"/>
  <c r="AH625" i="2"/>
  <c r="AG1350" i="2"/>
  <c r="P1350" i="2" s="1"/>
  <c r="I1350" i="2" s="1"/>
  <c r="AH928" i="2"/>
  <c r="AH609" i="2"/>
  <c r="AH171" i="2"/>
  <c r="AG171" i="2"/>
  <c r="P171" i="2" s="1"/>
  <c r="I171" i="2" s="1"/>
  <c r="AH134" i="2"/>
  <c r="AH245" i="2"/>
  <c r="AG1017" i="2"/>
  <c r="P1017" i="2" s="1"/>
  <c r="I1017" i="2" s="1"/>
  <c r="AH1303" i="2"/>
  <c r="AH485" i="2"/>
  <c r="AH438" i="2"/>
  <c r="AG1510" i="2"/>
  <c r="P1510" i="2" s="1"/>
  <c r="I1510" i="2" s="1"/>
  <c r="AH1184" i="2"/>
  <c r="AH1023" i="2"/>
  <c r="AH655" i="2"/>
  <c r="AH1123" i="2"/>
  <c r="AG903" i="2"/>
  <c r="P903" i="2" s="1"/>
  <c r="I903" i="2" s="1"/>
  <c r="AG807" i="2"/>
  <c r="P807" i="2" s="1"/>
  <c r="I807" i="2" s="1"/>
  <c r="AH346" i="2"/>
  <c r="AH642" i="2"/>
  <c r="AH489" i="2"/>
  <c r="AH22" i="2"/>
  <c r="AH1321" i="2"/>
  <c r="AH989" i="2"/>
  <c r="AG1309" i="2"/>
  <c r="P1309" i="2" s="1"/>
  <c r="I1309" i="2" s="1"/>
  <c r="AH965" i="2"/>
  <c r="AH1444" i="2"/>
  <c r="AH524" i="2"/>
  <c r="AH1238" i="2"/>
  <c r="AH1274" i="2"/>
  <c r="AH1239" i="2"/>
  <c r="AH915" i="2"/>
  <c r="AH646" i="2"/>
  <c r="AG1331" i="2"/>
  <c r="P1331" i="2" s="1"/>
  <c r="I1331" i="2" s="1"/>
  <c r="AH1237" i="2"/>
  <c r="AH1267" i="2"/>
  <c r="AH803" i="2"/>
  <c r="AH72" i="2"/>
  <c r="AG29" i="2"/>
  <c r="P29" i="2" s="1"/>
  <c r="I29" i="2" s="1"/>
  <c r="AG1418" i="2"/>
  <c r="P1418" i="2" s="1"/>
  <c r="I1418" i="2" s="1"/>
  <c r="AH1305" i="2"/>
  <c r="AG719" i="2"/>
  <c r="P719" i="2" s="1"/>
  <c r="I719" i="2" s="1"/>
  <c r="AG713" i="2"/>
  <c r="P713" i="2" s="1"/>
  <c r="I713" i="2" s="1"/>
  <c r="AH1139" i="2"/>
  <c r="AG435" i="2"/>
  <c r="P435" i="2" s="1"/>
  <c r="I435" i="2" s="1"/>
  <c r="AG398" i="2"/>
  <c r="P398" i="2" s="1"/>
  <c r="I398" i="2" s="1"/>
  <c r="AH894" i="2"/>
  <c r="AG1432" i="2"/>
  <c r="P1432" i="2" s="1"/>
  <c r="I1432" i="2" s="1"/>
  <c r="AG471" i="2"/>
  <c r="P471" i="2" s="1"/>
  <c r="I471" i="2" s="1"/>
  <c r="AH826" i="2"/>
  <c r="AG1346" i="2"/>
  <c r="P1346" i="2" s="1"/>
  <c r="I1346" i="2" s="1"/>
  <c r="AG726" i="2"/>
  <c r="P726" i="2" s="1"/>
  <c r="I726" i="2" s="1"/>
  <c r="AH475" i="2"/>
  <c r="AH539" i="2"/>
  <c r="AH254" i="2"/>
  <c r="AG1356" i="2"/>
  <c r="P1356" i="2" s="1"/>
  <c r="I1356" i="2" s="1"/>
  <c r="AG1362" i="2"/>
  <c r="P1362" i="2" s="1"/>
  <c r="I1362" i="2" s="1"/>
  <c r="AH1430" i="2"/>
  <c r="AH1509" i="2"/>
  <c r="AH925" i="2"/>
  <c r="AG781" i="2"/>
  <c r="P781" i="2" s="1"/>
  <c r="I781" i="2" s="1"/>
  <c r="AH1345" i="2"/>
  <c r="AG768" i="2"/>
  <c r="P768" i="2" s="1"/>
  <c r="I768" i="2" s="1"/>
  <c r="AH1226" i="2"/>
  <c r="AH1415" i="2"/>
  <c r="AH1197" i="2"/>
  <c r="AH615" i="2"/>
  <c r="AH1284" i="2"/>
  <c r="AG667" i="2"/>
  <c r="P667" i="2" s="1"/>
  <c r="I667" i="2" s="1"/>
  <c r="AH1425" i="2"/>
  <c r="AH1391" i="2"/>
  <c r="AG457" i="2"/>
  <c r="P457" i="2" s="1"/>
  <c r="I457" i="2" s="1"/>
  <c r="AH746" i="2"/>
  <c r="AH669" i="2"/>
  <c r="AG669" i="2"/>
  <c r="P669" i="2" s="1"/>
  <c r="I669" i="2" s="1"/>
  <c r="AH239" i="2"/>
  <c r="AH1428" i="2"/>
  <c r="AG1112" i="2"/>
  <c r="P1112" i="2" s="1"/>
  <c r="I1112" i="2" s="1"/>
  <c r="AH203" i="2"/>
  <c r="AG203" i="2"/>
  <c r="P203" i="2" s="1"/>
  <c r="I203" i="2" s="1"/>
  <c r="AG155" i="2"/>
  <c r="P155" i="2" s="1"/>
  <c r="I155" i="2" s="1"/>
  <c r="AH1364" i="2"/>
  <c r="AH1341" i="2"/>
  <c r="AH1242" i="2"/>
  <c r="AG437" i="2"/>
  <c r="P437" i="2" s="1"/>
  <c r="I437" i="2" s="1"/>
  <c r="AH512" i="2"/>
  <c r="AG309" i="2"/>
  <c r="P309" i="2" s="1"/>
  <c r="I309" i="2" s="1"/>
  <c r="AH1336" i="2"/>
  <c r="AG422" i="2"/>
  <c r="P422" i="2" s="1"/>
  <c r="I422" i="2" s="1"/>
  <c r="AH1168" i="2"/>
  <c r="AH213" i="2"/>
  <c r="AG414" i="2"/>
  <c r="P414" i="2" s="1"/>
  <c r="I414" i="2" s="1"/>
  <c r="AH106" i="2"/>
  <c r="AH397" i="2"/>
  <c r="AG78" i="2"/>
  <c r="P78" i="2" s="1"/>
  <c r="I78" i="2" s="1"/>
  <c r="AG647" i="2"/>
  <c r="P647" i="2" s="1"/>
  <c r="I647" i="2" s="1"/>
  <c r="AH401" i="2"/>
  <c r="AH42" i="2"/>
  <c r="AG743" i="2"/>
  <c r="P743" i="2" s="1"/>
  <c r="I743" i="2" s="1"/>
  <c r="AG1195" i="2"/>
  <c r="P1195" i="2" s="1"/>
  <c r="I1195" i="2" s="1"/>
  <c r="AH1466" i="2"/>
  <c r="AH266" i="2"/>
  <c r="AG557" i="2"/>
  <c r="P557" i="2" s="1"/>
  <c r="I557" i="2" s="1"/>
  <c r="AH1479" i="2"/>
  <c r="AH851" i="2"/>
  <c r="AH1086" i="2"/>
  <c r="AH839" i="2"/>
  <c r="AH1019" i="2"/>
  <c r="AH1196" i="2"/>
  <c r="AG1065" i="2"/>
  <c r="P1065" i="2" s="1"/>
  <c r="I1065" i="2" s="1"/>
  <c r="AH1065" i="2"/>
  <c r="AH510" i="2"/>
  <c r="AG893" i="2"/>
  <c r="P893" i="2" s="1"/>
  <c r="I893" i="2" s="1"/>
  <c r="AG63" i="2"/>
  <c r="P63" i="2" s="1"/>
  <c r="I63" i="2" s="1"/>
  <c r="AH335" i="2"/>
  <c r="AG1029" i="2"/>
  <c r="P1029" i="2" s="1"/>
  <c r="I1029" i="2" s="1"/>
  <c r="AH118" i="2"/>
  <c r="AG1453" i="2"/>
  <c r="P1453" i="2" s="1"/>
  <c r="I1453" i="2" s="1"/>
  <c r="AH1034" i="2"/>
  <c r="AG892" i="2"/>
  <c r="P892" i="2" s="1"/>
  <c r="I892" i="2" s="1"/>
  <c r="AG125" i="2"/>
  <c r="P125" i="2" s="1"/>
  <c r="I125" i="2" s="1"/>
  <c r="AG345" i="2"/>
  <c r="P345" i="2" s="1"/>
  <c r="I345" i="2" s="1"/>
  <c r="AH1468" i="2"/>
  <c r="AG888" i="2"/>
  <c r="P888" i="2" s="1"/>
  <c r="I888" i="2" s="1"/>
  <c r="AH911" i="2"/>
  <c r="AG97" i="2"/>
  <c r="P97" i="2" s="1"/>
  <c r="I97" i="2" s="1"/>
  <c r="AH1289" i="2"/>
  <c r="AH123" i="2"/>
  <c r="AG1174" i="2"/>
  <c r="P1174" i="2" s="1"/>
  <c r="I1174" i="2" s="1"/>
  <c r="AH808" i="2"/>
  <c r="AG1326" i="2"/>
  <c r="P1326" i="2" s="1"/>
  <c r="I1326" i="2" s="1"/>
  <c r="AH1121" i="2"/>
  <c r="AH1178" i="2"/>
  <c r="AH1501" i="2"/>
  <c r="AG895" i="2"/>
  <c r="P895" i="2" s="1"/>
  <c r="I895" i="2" s="1"/>
  <c r="AH950" i="2"/>
  <c r="AG276" i="2"/>
  <c r="P276" i="2" s="1"/>
  <c r="I276" i="2" s="1"/>
  <c r="AG633" i="2"/>
  <c r="P633" i="2" s="1"/>
  <c r="I633" i="2" s="1"/>
  <c r="AG1247" i="2"/>
  <c r="P1247" i="2" s="1"/>
  <c r="I1247" i="2" s="1"/>
  <c r="AG66" i="2"/>
  <c r="P66" i="2" s="1"/>
  <c r="I66" i="2" s="1"/>
  <c r="AH638" i="2"/>
  <c r="AG757" i="2"/>
  <c r="P757" i="2" s="1"/>
  <c r="I757" i="2" s="1"/>
  <c r="AG723" i="2"/>
  <c r="P723" i="2" s="1"/>
  <c r="I723" i="2" s="1"/>
  <c r="AG930" i="2"/>
  <c r="P930" i="2" s="1"/>
  <c r="I930" i="2" s="1"/>
  <c r="AH1389" i="2"/>
  <c r="AH1186" i="2"/>
  <c r="AG547" i="2"/>
  <c r="P547" i="2" s="1"/>
  <c r="I547" i="2" s="1"/>
  <c r="AH540" i="2"/>
  <c r="AG1037" i="2"/>
  <c r="P1037" i="2" s="1"/>
  <c r="I1037" i="2" s="1"/>
  <c r="AG653" i="2"/>
  <c r="P653" i="2" s="1"/>
  <c r="I653" i="2" s="1"/>
  <c r="AH1317" i="2"/>
  <c r="AH1001" i="2"/>
  <c r="AG480" i="2"/>
  <c r="P480" i="2" s="1"/>
  <c r="I480" i="2" s="1"/>
  <c r="AG1088" i="2"/>
  <c r="P1088" i="2" s="1"/>
  <c r="I1088" i="2" s="1"/>
  <c r="AH973" i="2"/>
  <c r="AH530" i="2"/>
  <c r="AG231" i="2"/>
  <c r="P231" i="2" s="1"/>
  <c r="I231" i="2" s="1"/>
  <c r="AG1240" i="2"/>
  <c r="P1240" i="2" s="1"/>
  <c r="I1240" i="2" s="1"/>
  <c r="AG634" i="2"/>
  <c r="P634" i="2" s="1"/>
  <c r="I634" i="2" s="1"/>
  <c r="AH1318" i="2"/>
  <c r="AG1318" i="2"/>
  <c r="P1318" i="2" s="1"/>
  <c r="I1318" i="2" s="1"/>
  <c r="AG759" i="2"/>
  <c r="P759" i="2" s="1"/>
  <c r="I759" i="2" s="1"/>
  <c r="AG243" i="2"/>
  <c r="P243" i="2" s="1"/>
  <c r="I243" i="2" s="1"/>
  <c r="AG90" i="2"/>
  <c r="P90" i="2" s="1"/>
  <c r="I90" i="2" s="1"/>
  <c r="AH696" i="2"/>
  <c r="AH993" i="2"/>
  <c r="AG1161" i="2"/>
  <c r="P1161" i="2" s="1"/>
  <c r="I1161" i="2" s="1"/>
  <c r="AH1442" i="2"/>
  <c r="AG998" i="2"/>
  <c r="P998" i="2" s="1"/>
  <c r="I998" i="2" s="1"/>
  <c r="AH426" i="2"/>
  <c r="AG504" i="2"/>
  <c r="P504" i="2" s="1"/>
  <c r="I504" i="2" s="1"/>
  <c r="AH1188" i="2"/>
  <c r="AG1188" i="2"/>
  <c r="P1188" i="2" s="1"/>
  <c r="I1188" i="2" s="1"/>
  <c r="AG1005" i="2"/>
  <c r="P1005" i="2" s="1"/>
  <c r="I1005" i="2" s="1"/>
  <c r="AH1282" i="2"/>
  <c r="AH959" i="2"/>
  <c r="AH608" i="2"/>
  <c r="AH1297" i="2"/>
  <c r="AH1433" i="2"/>
  <c r="AG1260" i="2"/>
  <c r="P1260" i="2" s="1"/>
  <c r="I1260" i="2" s="1"/>
  <c r="AG290" i="2"/>
  <c r="P290" i="2" s="1"/>
  <c r="I290" i="2" s="1"/>
  <c r="AH822" i="2"/>
  <c r="AG430" i="2"/>
  <c r="P430" i="2" s="1"/>
  <c r="I430" i="2" s="1"/>
  <c r="AG942" i="2"/>
  <c r="P942" i="2" s="1"/>
  <c r="I942" i="2" s="1"/>
  <c r="AH1265" i="2"/>
  <c r="AH249" i="2"/>
  <c r="AH1431" i="2"/>
  <c r="AH1419" i="2"/>
  <c r="AH964" i="2"/>
  <c r="AG548" i="2"/>
  <c r="P548" i="2" s="1"/>
  <c r="I548" i="2" s="1"/>
  <c r="AH1044" i="2"/>
  <c r="AH117" i="2"/>
  <c r="AG937" i="2"/>
  <c r="P937" i="2" s="1"/>
  <c r="I937" i="2" s="1"/>
  <c r="AG997" i="2"/>
  <c r="P997" i="2" s="1"/>
  <c r="I997" i="2" s="1"/>
  <c r="AH130" i="2"/>
  <c r="AH237" i="2"/>
  <c r="AH924" i="2"/>
  <c r="AG793" i="2"/>
  <c r="P793" i="2" s="1"/>
  <c r="I793" i="2" s="1"/>
  <c r="AH882" i="2"/>
  <c r="AG538" i="2"/>
  <c r="P538" i="2" s="1"/>
  <c r="I538" i="2" s="1"/>
  <c r="AG163" i="2"/>
  <c r="P163" i="2" s="1"/>
  <c r="I163" i="2" s="1"/>
  <c r="AH18" i="2"/>
  <c r="AH453" i="2"/>
  <c r="AH358" i="2"/>
  <c r="AH1079" i="2"/>
  <c r="AH167" i="2"/>
  <c r="AH945" i="2"/>
  <c r="AH310" i="2"/>
  <c r="AH1388" i="2"/>
  <c r="AH899" i="2"/>
  <c r="AH373" i="2"/>
  <c r="AG1074" i="2"/>
  <c r="P1074" i="2" s="1"/>
  <c r="I1074" i="2" s="1"/>
  <c r="AG1225" i="2"/>
  <c r="P1225" i="2" s="1"/>
  <c r="I1225" i="2" s="1"/>
  <c r="AG132" i="2"/>
  <c r="P132" i="2" s="1"/>
  <c r="I132" i="2" s="1"/>
  <c r="AG860" i="2"/>
  <c r="P860" i="2" s="1"/>
  <c r="I860" i="2" s="1"/>
  <c r="AH324" i="2"/>
  <c r="AG455" i="2"/>
  <c r="P455" i="2" s="1"/>
  <c r="I455" i="2" s="1"/>
  <c r="AH953" i="2"/>
  <c r="AH1477" i="2"/>
  <c r="AH872" i="2"/>
  <c r="AG297" i="2"/>
  <c r="P297" i="2" s="1"/>
  <c r="I297" i="2" s="1"/>
  <c r="AG460" i="2"/>
  <c r="P460" i="2" s="1"/>
  <c r="I460" i="2" s="1"/>
  <c r="AG1423" i="2"/>
  <c r="P1423" i="2" s="1"/>
  <c r="I1423" i="2" s="1"/>
  <c r="AH584" i="2"/>
  <c r="AH511" i="2"/>
  <c r="AG1105" i="2"/>
  <c r="P1105" i="2" s="1"/>
  <c r="I1105" i="2" s="1"/>
  <c r="AG252" i="2"/>
  <c r="P252" i="2" s="1"/>
  <c r="I252" i="2" s="1"/>
  <c r="AH145" i="2"/>
  <c r="AG261" i="2"/>
  <c r="P261" i="2" s="1"/>
  <c r="I261" i="2" s="1"/>
  <c r="AG1172" i="2"/>
  <c r="P1172" i="2" s="1"/>
  <c r="I1172" i="2" s="1"/>
  <c r="AG1027" i="2"/>
  <c r="P1027" i="2" s="1"/>
  <c r="I1027" i="2" s="1"/>
  <c r="AH623" i="2"/>
  <c r="AH1348" i="2"/>
  <c r="AH828" i="2"/>
  <c r="AG1381" i="2"/>
  <c r="P1381" i="2" s="1"/>
  <c r="I1381" i="2" s="1"/>
  <c r="AG801" i="2"/>
  <c r="P801" i="2" s="1"/>
  <c r="I801" i="2" s="1"/>
  <c r="AG269" i="2"/>
  <c r="P269" i="2" s="1"/>
  <c r="I269" i="2" s="1"/>
  <c r="AH814" i="2"/>
  <c r="AH74" i="2"/>
  <c r="AH1058" i="2"/>
  <c r="AH745" i="2"/>
  <c r="AH287" i="2"/>
  <c r="AG1414" i="2"/>
  <c r="P1414" i="2" s="1"/>
  <c r="I1414" i="2" s="1"/>
  <c r="AG411" i="2"/>
  <c r="P411" i="2" s="1"/>
  <c r="I411" i="2" s="1"/>
  <c r="AG43" i="2"/>
  <c r="P43" i="2" s="1"/>
  <c r="I43" i="2" s="1"/>
  <c r="AG41" i="2"/>
  <c r="P41" i="2" s="1"/>
  <c r="I41" i="2" s="1"/>
  <c r="AH1089" i="2"/>
  <c r="AG98" i="2"/>
  <c r="P98" i="2" s="1"/>
  <c r="I98" i="2" s="1"/>
  <c r="AG1342" i="2"/>
  <c r="P1342" i="2" s="1"/>
  <c r="I1342" i="2" s="1"/>
  <c r="AH1342" i="2"/>
  <c r="AG1257" i="2"/>
  <c r="P1257" i="2" s="1"/>
  <c r="I1257" i="2" s="1"/>
  <c r="AG173" i="2"/>
  <c r="P173" i="2" s="1"/>
  <c r="I173" i="2" s="1"/>
  <c r="AH386" i="2"/>
  <c r="AH724" i="2"/>
  <c r="AG40" i="2"/>
  <c r="P40" i="2" s="1"/>
  <c r="I40" i="2" s="1"/>
  <c r="AH832" i="2"/>
  <c r="AG1222" i="2"/>
  <c r="P1222" i="2" s="1"/>
  <c r="I1222" i="2" s="1"/>
  <c r="AG194" i="2"/>
  <c r="P194" i="2" s="1"/>
  <c r="I194" i="2" s="1"/>
  <c r="AH979" i="2"/>
  <c r="AH333" i="2"/>
  <c r="AG1439" i="2"/>
  <c r="P1439" i="2" s="1"/>
  <c r="I1439" i="2" s="1"/>
  <c r="AH770" i="2"/>
  <c r="AH434" i="2"/>
  <c r="AH658" i="2"/>
  <c r="AH534" i="2"/>
  <c r="AG312" i="2"/>
  <c r="P312" i="2" s="1"/>
  <c r="I312" i="2" s="1"/>
  <c r="AH1076" i="2"/>
  <c r="AH1494" i="2"/>
  <c r="AH263" i="2"/>
  <c r="AG436" i="2"/>
  <c r="P436" i="2" s="1"/>
  <c r="I436" i="2" s="1"/>
  <c r="AH1153" i="2"/>
  <c r="AH240" i="2"/>
  <c r="AH1269" i="2"/>
  <c r="AH789" i="2"/>
  <c r="AH157" i="2"/>
  <c r="AH957" i="2"/>
  <c r="AH416" i="2"/>
  <c r="AG1134" i="2"/>
  <c r="P1134" i="2" s="1"/>
  <c r="I1134" i="2" s="1"/>
  <c r="AG337" i="2"/>
  <c r="P337" i="2" s="1"/>
  <c r="I337" i="2" s="1"/>
  <c r="AH357" i="2"/>
  <c r="AH869" i="2"/>
  <c r="AG804" i="2"/>
  <c r="P804" i="2" s="1"/>
  <c r="I804" i="2" s="1"/>
  <c r="AH666" i="2"/>
  <c r="AG1452" i="2"/>
  <c r="P1452" i="2" s="1"/>
  <c r="I1452" i="2" s="1"/>
  <c r="AH127" i="2"/>
  <c r="AH185" i="2"/>
  <c r="AG905" i="2"/>
  <c r="P905" i="2" s="1"/>
  <c r="I905" i="2" s="1"/>
  <c r="AH1127" i="2"/>
  <c r="AH94" i="2"/>
  <c r="AH1069" i="2"/>
  <c r="AH933" i="2"/>
  <c r="AH1413" i="2"/>
  <c r="AG1475" i="2"/>
  <c r="P1475" i="2" s="1"/>
  <c r="I1475" i="2" s="1"/>
  <c r="AG1306" i="2"/>
  <c r="P1306" i="2" s="1"/>
  <c r="I1306" i="2" s="1"/>
  <c r="AH1467" i="2"/>
  <c r="AG1141" i="2"/>
  <c r="P1141" i="2" s="1"/>
  <c r="I1141" i="2" s="1"/>
  <c r="AH1489" i="2"/>
  <c r="AH270" i="2"/>
  <c r="AG1371" i="2"/>
  <c r="P1371" i="2" s="1"/>
  <c r="I1371" i="2" s="1"/>
  <c r="AH319" i="2"/>
  <c r="AH635" i="2"/>
  <c r="AH981" i="2"/>
  <c r="AH975" i="2"/>
  <c r="AH778" i="2"/>
  <c r="AG841" i="2"/>
  <c r="P841" i="2" s="1"/>
  <c r="I841" i="2" s="1"/>
  <c r="AH529" i="2"/>
  <c r="AH284" i="2"/>
  <c r="AH782" i="2"/>
  <c r="AH739" i="2"/>
  <c r="AH348" i="2"/>
  <c r="AH341" i="2"/>
  <c r="AG863" i="2"/>
  <c r="P863" i="2" s="1"/>
  <c r="I863" i="2" s="1"/>
  <c r="AG362" i="2"/>
  <c r="P362" i="2" s="1"/>
  <c r="I362" i="2" s="1"/>
  <c r="AG1394" i="2"/>
  <c r="P1394" i="2" s="1"/>
  <c r="I1394" i="2" s="1"/>
  <c r="AH1427" i="2"/>
  <c r="AH302" i="2"/>
  <c r="AH844" i="2"/>
  <c r="AH447" i="2"/>
  <c r="AH1504" i="2"/>
  <c r="AH1441" i="2"/>
  <c r="AH114" i="2"/>
  <c r="AH604" i="2"/>
  <c r="AH994" i="2"/>
  <c r="AH816" i="2"/>
  <c r="AG676" i="2"/>
  <c r="P676" i="2" s="1"/>
  <c r="I676" i="2" s="1"/>
  <c r="AH509" i="2"/>
  <c r="AH1383" i="2"/>
  <c r="AG795" i="2"/>
  <c r="P795" i="2" s="1"/>
  <c r="I795" i="2" s="1"/>
  <c r="AH1337" i="2"/>
  <c r="AH506" i="2"/>
  <c r="AG1401" i="2"/>
  <c r="P1401" i="2" s="1"/>
  <c r="I1401" i="2" s="1"/>
  <c r="AH681" i="2"/>
  <c r="AG200" i="2"/>
  <c r="P200" i="2" s="1"/>
  <c r="I200" i="2" s="1"/>
  <c r="AH13" i="2"/>
  <c r="I13" i="2" s="1"/>
  <c r="J13" i="2" s="1"/>
  <c r="AH347" i="2"/>
  <c r="AG135" i="2"/>
  <c r="P135" i="2" s="1"/>
  <c r="I135" i="2" s="1"/>
  <c r="AG900" i="2"/>
  <c r="P900" i="2" s="1"/>
  <c r="I900" i="2" s="1"/>
  <c r="AH1472" i="2"/>
  <c r="AH780" i="2"/>
  <c r="AH61" i="2"/>
  <c r="AG790" i="2"/>
  <c r="P790" i="2" s="1"/>
  <c r="I790" i="2" s="1"/>
  <c r="AG1068" i="2"/>
  <c r="P1068" i="2" s="1"/>
  <c r="I1068" i="2" s="1"/>
  <c r="AG477" i="2"/>
  <c r="P477" i="2" s="1"/>
  <c r="I477" i="2" s="1"/>
  <c r="AG734" i="2"/>
  <c r="P734" i="2" s="1"/>
  <c r="I734" i="2" s="1"/>
  <c r="AH390" i="2"/>
  <c r="AG265" i="2"/>
  <c r="P265" i="2" s="1"/>
  <c r="I265" i="2" s="1"/>
  <c r="AG1286" i="2"/>
  <c r="P1286" i="2" s="1"/>
  <c r="I1286" i="2" s="1"/>
  <c r="AG1301" i="2"/>
  <c r="P1301" i="2" s="1"/>
  <c r="I1301" i="2" s="1"/>
  <c r="AH985" i="2"/>
  <c r="AH325" i="2"/>
  <c r="AG109" i="2"/>
  <c r="P109" i="2" s="1"/>
  <c r="I109" i="2" s="1"/>
  <c r="AH1138" i="2"/>
  <c r="AG253" i="2"/>
  <c r="P253" i="2" s="1"/>
  <c r="I253" i="2" s="1"/>
  <c r="AH1508" i="2"/>
  <c r="AH689" i="2"/>
  <c r="AH1357" i="2"/>
  <c r="AH1429" i="2"/>
  <c r="AG304" i="2"/>
  <c r="P304" i="2" s="1"/>
  <c r="I304" i="2" s="1"/>
  <c r="AH866" i="2"/>
  <c r="AG765" i="2"/>
  <c r="P765" i="2" s="1"/>
  <c r="I765" i="2" s="1"/>
  <c r="AG859" i="2"/>
  <c r="P859" i="2" s="1"/>
  <c r="I859" i="2" s="1"/>
  <c r="AH955" i="2"/>
  <c r="AG554" i="2"/>
  <c r="P554" i="2" s="1"/>
  <c r="I554" i="2" s="1"/>
  <c r="AG1421" i="2"/>
  <c r="P1421" i="2" s="1"/>
  <c r="I1421" i="2" s="1"/>
  <c r="AH585" i="2"/>
  <c r="AH1189" i="2"/>
  <c r="AG644" i="2"/>
  <c r="P644" i="2" s="1"/>
  <c r="I644" i="2" s="1"/>
  <c r="AG1043" i="2"/>
  <c r="P1043" i="2" s="1"/>
  <c r="I1043" i="2" s="1"/>
  <c r="AG1268" i="2"/>
  <c r="P1268" i="2" s="1"/>
  <c r="I1268" i="2" s="1"/>
  <c r="AH721" i="2"/>
  <c r="AH1124" i="2"/>
  <c r="AF12" i="2"/>
  <c r="AH12" i="2" s="1"/>
  <c r="AG960" i="2"/>
  <c r="P960" i="2" s="1"/>
  <c r="I960" i="2" s="1"/>
  <c r="AG318" i="2"/>
  <c r="P318" i="2" s="1"/>
  <c r="I318" i="2" s="1"/>
  <c r="AG149" i="2"/>
  <c r="P149" i="2" s="1"/>
  <c r="I149" i="2" s="1"/>
  <c r="AH1437" i="2"/>
  <c r="AH108" i="2"/>
  <c r="AG1351" i="2"/>
  <c r="P1351" i="2" s="1"/>
  <c r="I1351" i="2" s="1"/>
  <c r="AH1259" i="2"/>
  <c r="AH868" i="2"/>
  <c r="AG1406" i="2"/>
  <c r="P1406" i="2" s="1"/>
  <c r="I1406" i="2" s="1"/>
  <c r="AH685" i="2"/>
  <c r="AG21" i="2"/>
  <c r="P21" i="2" s="1"/>
  <c r="I21" i="2" s="1"/>
  <c r="AH850" i="2"/>
  <c r="AG977" i="2"/>
  <c r="P977" i="2" s="1"/>
  <c r="I977" i="2" s="1"/>
  <c r="AH1505" i="2"/>
  <c r="AG1296" i="2"/>
  <c r="P1296" i="2" s="1"/>
  <c r="I1296" i="2" s="1"/>
  <c r="AH1307" i="2"/>
  <c r="I11" i="2"/>
  <c r="J11" i="2" s="1"/>
  <c r="I1503" i="2"/>
  <c r="I1300" i="2"/>
  <c r="I1391" i="2"/>
  <c r="I921" i="2"/>
  <c r="I574" i="2"/>
  <c r="I1137" i="2"/>
  <c r="I1140" i="2"/>
  <c r="I1302" i="2"/>
  <c r="I731" i="2"/>
  <c r="I45" i="2"/>
  <c r="I744" i="2"/>
  <c r="I1246" i="2"/>
  <c r="I1118" i="2"/>
  <c r="I623" i="2"/>
  <c r="I873" i="2"/>
  <c r="I651" i="2"/>
  <c r="I359" i="2"/>
  <c r="I1196" i="2"/>
  <c r="I794" i="2"/>
  <c r="I1313" i="2"/>
  <c r="I1366" i="2"/>
  <c r="I1207" i="2"/>
  <c r="I1160" i="2"/>
  <c r="I594" i="2"/>
  <c r="I814" i="2"/>
  <c r="I509" i="2"/>
  <c r="I697" i="2"/>
  <c r="I251" i="2"/>
  <c r="I1106" i="2"/>
  <c r="I1465" i="2"/>
  <c r="I1273" i="2"/>
  <c r="I830" i="2"/>
  <c r="I474" i="2"/>
  <c r="I440" i="2"/>
  <c r="I1189" i="2"/>
  <c r="I850" i="2"/>
  <c r="I1056" i="2"/>
  <c r="I409" i="2"/>
  <c r="I1474" i="2"/>
  <c r="I117" i="2"/>
  <c r="I288" i="2"/>
  <c r="I1116" i="2"/>
  <c r="I1415" i="2"/>
  <c r="I789" i="2"/>
  <c r="I534" i="2"/>
  <c r="I1139" i="2"/>
  <c r="I447" i="2"/>
  <c r="I64" i="2"/>
  <c r="I1095" i="2"/>
  <c r="I628" i="2"/>
  <c r="I1162" i="2"/>
  <c r="I266" i="2"/>
  <c r="I249" i="2"/>
  <c r="I985" i="2"/>
  <c r="I638" i="2"/>
  <c r="I1147" i="2"/>
  <c r="I469" i="2"/>
  <c r="I1328" i="2"/>
  <c r="I108" i="2"/>
  <c r="I1018" i="2"/>
  <c r="I326" i="2"/>
  <c r="I532" i="2"/>
  <c r="I1025" i="2"/>
  <c r="I19" i="2"/>
  <c r="I1241" i="2"/>
  <c r="I413" i="2"/>
  <c r="I631" i="2"/>
  <c r="I1271" i="2"/>
  <c r="I531" i="2"/>
  <c r="I1338" i="2"/>
  <c r="I1092" i="2"/>
  <c r="I1067" i="2"/>
  <c r="I286" i="2"/>
  <c r="I975" i="2"/>
  <c r="I179" i="2"/>
  <c r="I720" i="2"/>
  <c r="I1153" i="2"/>
  <c r="I1201" i="2"/>
  <c r="I994" i="2"/>
  <c r="I199" i="2"/>
  <c r="I1395" i="2"/>
  <c r="I403" i="2"/>
  <c r="I136" i="2"/>
  <c r="I1224" i="2"/>
  <c r="I254" i="2"/>
  <c r="I587" i="2"/>
  <c r="I1040" i="2"/>
  <c r="I910" i="2"/>
  <c r="I442" i="2"/>
  <c r="I431" i="2"/>
  <c r="I722" i="2"/>
  <c r="I1407" i="2"/>
  <c r="I1489" i="2"/>
  <c r="I811" i="2"/>
  <c r="I838" i="2"/>
  <c r="I420" i="2"/>
  <c r="I390" i="2"/>
  <c r="I190" i="2"/>
  <c r="I755" i="2"/>
  <c r="I366" i="2"/>
  <c r="I925" i="2"/>
  <c r="I1150" i="2"/>
  <c r="I71" i="2"/>
  <c r="I896" i="2"/>
  <c r="I320" i="2"/>
  <c r="I1305" i="2"/>
  <c r="I274" i="2"/>
  <c r="I889" i="2"/>
  <c r="I955" i="2"/>
  <c r="I581" i="2"/>
  <c r="I847" i="2"/>
  <c r="I608" i="2"/>
  <c r="I514" i="2"/>
  <c r="I497" i="2"/>
  <c r="I1255" i="2"/>
  <c r="I138" i="2"/>
  <c r="I281" i="2"/>
  <c r="I659" i="2"/>
  <c r="I510" i="2"/>
  <c r="I1031" i="2"/>
  <c r="I158" i="2"/>
  <c r="I441" i="2"/>
  <c r="I568" i="2"/>
  <c r="I834" i="2"/>
  <c r="I1442" i="2"/>
  <c r="I178" i="2"/>
  <c r="I686" i="2"/>
  <c r="I999" i="2"/>
  <c r="I96" i="2"/>
  <c r="I1178" i="2"/>
  <c r="I1493" i="2"/>
  <c r="I1408" i="2"/>
  <c r="I885" i="2"/>
  <c r="I42" i="2"/>
  <c r="I933" i="2"/>
  <c r="I1064" i="2"/>
  <c r="I22" i="2"/>
  <c r="I1499" i="2"/>
  <c r="I1312" i="2"/>
  <c r="I854" i="2"/>
  <c r="I273" i="2"/>
  <c r="I1372" i="2"/>
  <c r="I593" i="2"/>
  <c r="I421" i="2"/>
  <c r="I727" i="2"/>
  <c r="I172" i="2"/>
  <c r="I818" i="2"/>
  <c r="I378" i="2"/>
  <c r="I1502" i="2"/>
  <c r="I1467" i="2"/>
  <c r="I1274" i="2"/>
  <c r="I1202" i="2"/>
  <c r="I1447" i="2"/>
  <c r="I1496" i="2"/>
  <c r="I418" i="2"/>
  <c r="I1121" i="2"/>
  <c r="I246" i="2"/>
  <c r="I907" i="2"/>
  <c r="I1484" i="2"/>
  <c r="I476" i="2"/>
  <c r="I1457" i="2"/>
  <c r="I642" i="2"/>
  <c r="I657" i="2"/>
  <c r="I235" i="2"/>
  <c r="I145" i="2"/>
  <c r="I1192" i="2"/>
  <c r="I473" i="2"/>
  <c r="I225" i="2"/>
  <c r="I321" i="2"/>
  <c r="I1267" i="2"/>
  <c r="I1320" i="2"/>
  <c r="I673" i="2"/>
  <c r="I408" i="2"/>
  <c r="I1080" i="2"/>
  <c r="I1368" i="2"/>
  <c r="I760" i="2"/>
  <c r="I1211" i="2"/>
  <c r="I1126" i="2"/>
  <c r="I224" i="2"/>
  <c r="I936" i="2"/>
  <c r="I1479" i="2"/>
  <c r="I1387" i="2"/>
  <c r="I520" i="2"/>
  <c r="I1253" i="2"/>
  <c r="I1076" i="2"/>
  <c r="I806" i="2"/>
  <c r="I287" i="2"/>
  <c r="I191" i="2"/>
  <c r="I204" i="2"/>
  <c r="I1124" i="2"/>
  <c r="I745" i="2"/>
  <c r="I501" i="2"/>
  <c r="I1115" i="2"/>
  <c r="I515" i="2"/>
  <c r="I703" i="2"/>
  <c r="I1420" i="2"/>
  <c r="I1208" i="2"/>
  <c r="I416" i="2"/>
  <c r="I589" i="2"/>
  <c r="I425" i="2"/>
  <c r="I687" i="2"/>
  <c r="I700" i="2"/>
  <c r="I396" i="2"/>
  <c r="I1220" i="2"/>
  <c r="I291" i="2"/>
  <c r="I234" i="2"/>
  <c r="I590" i="2"/>
  <c r="I242" i="2"/>
  <c r="I184" i="2"/>
  <c r="I681" i="2"/>
  <c r="I305" i="2"/>
  <c r="I218" i="2"/>
  <c r="I1481" i="2"/>
  <c r="I516" i="2"/>
  <c r="I192" i="2"/>
  <c r="I982" i="2"/>
  <c r="I68" i="2"/>
  <c r="I585" i="2"/>
  <c r="I1242" i="2"/>
  <c r="I1396" i="2"/>
  <c r="I485" i="2"/>
  <c r="I351" i="2"/>
  <c r="I829" i="2"/>
  <c r="I1451" i="2"/>
  <c r="I18" i="2"/>
  <c r="I298" i="2"/>
  <c r="I371" i="2"/>
  <c r="I1050" i="2"/>
  <c r="I32" i="2"/>
  <c r="I1145" i="2"/>
  <c r="I610" i="2"/>
  <c r="I978" i="2"/>
  <c r="I466" i="2"/>
  <c r="I551" i="2"/>
  <c r="I530" i="2"/>
  <c r="I871" i="2"/>
  <c r="I1278" i="2"/>
  <c r="I1385" i="2"/>
  <c r="I664" i="2"/>
  <c r="I897" i="2"/>
  <c r="I245" i="2"/>
  <c r="I118" i="2"/>
  <c r="I1344" i="2"/>
  <c r="I139" i="2"/>
  <c r="I140" i="2"/>
  <c r="I796" i="2"/>
  <c r="I166" i="2"/>
  <c r="I567" i="2"/>
  <c r="I247" i="2"/>
  <c r="I419" i="2"/>
  <c r="I503" i="2"/>
  <c r="I909" i="2"/>
  <c r="I591" i="2"/>
  <c r="I525" i="2"/>
  <c r="I707" i="2"/>
  <c r="I584" i="2"/>
  <c r="I989" i="2"/>
  <c r="I837" i="2"/>
  <c r="I1058" i="2"/>
  <c r="I935" i="2"/>
  <c r="I546" i="2"/>
  <c r="I147" i="2"/>
  <c r="I576" i="2"/>
  <c r="I38" i="2"/>
  <c r="I995" i="2"/>
  <c r="I566" i="2"/>
  <c r="I1409" i="2"/>
  <c r="I1164" i="2"/>
  <c r="I240" i="2"/>
  <c r="I901" i="2"/>
  <c r="I771" i="2"/>
  <c r="I875" i="2"/>
  <c r="I23" i="2"/>
  <c r="I426" i="2"/>
  <c r="I918" i="2"/>
  <c r="I284" i="2"/>
  <c r="I183" i="2"/>
  <c r="I121" i="2"/>
  <c r="I493" i="2"/>
  <c r="I1269" i="2"/>
  <c r="I1266" i="2"/>
  <c r="I267" i="2"/>
  <c r="I1425" i="2"/>
  <c r="I1193" i="2"/>
  <c r="I429" i="2"/>
  <c r="I808" i="2"/>
  <c r="I292" i="2"/>
  <c r="I1491" i="2"/>
  <c r="I26" i="2"/>
  <c r="I604" i="2"/>
  <c r="I1497" i="2"/>
  <c r="I646" i="2"/>
  <c r="I1310" i="2"/>
  <c r="I1390" i="2"/>
  <c r="I1290" i="2"/>
  <c r="I271" i="2"/>
  <c r="I1412" i="2"/>
  <c r="I428" i="2"/>
  <c r="I737" i="2"/>
  <c r="I595" i="2"/>
  <c r="I698" i="2"/>
  <c r="I904" i="2"/>
  <c r="I397" i="2"/>
  <c r="I926" i="2"/>
  <c r="I1069" i="2"/>
  <c r="I88" i="2"/>
  <c r="I823" i="2"/>
  <c r="I819" i="2"/>
  <c r="I1156" i="2"/>
  <c r="I1505" i="2"/>
  <c r="I370" i="2"/>
  <c r="I372" i="2"/>
  <c r="I685" i="2"/>
  <c r="I1501" i="2"/>
  <c r="I1429" i="2"/>
  <c r="I800" i="2"/>
  <c r="I46" i="2"/>
  <c r="I475" i="2"/>
  <c r="I1353" i="2"/>
  <c r="I571" i="2"/>
  <c r="I1477" i="2"/>
  <c r="I325" i="2"/>
  <c r="I519" i="2"/>
  <c r="I1398" i="2"/>
  <c r="I1431" i="2"/>
  <c r="I446" i="2"/>
  <c r="I355" i="2"/>
  <c r="I1232" i="2"/>
  <c r="I941" i="2"/>
  <c r="I1209" i="2"/>
  <c r="I277" i="2"/>
  <c r="I1261" i="2"/>
  <c r="I1333" i="2"/>
  <c r="I851" i="2"/>
  <c r="I868" i="2"/>
  <c r="I481" i="2"/>
  <c r="I1026" i="2"/>
  <c r="I605" i="2"/>
  <c r="I1504" i="2"/>
  <c r="I263" i="2"/>
  <c r="I886" i="2"/>
  <c r="I1100" i="2"/>
  <c r="I1216" i="2"/>
  <c r="I1277" i="2"/>
  <c r="I1380" i="2"/>
  <c r="I1289" i="2"/>
  <c r="I236" i="2"/>
  <c r="I797" i="2"/>
  <c r="I1199" i="2"/>
  <c r="I1377" i="2"/>
  <c r="I1383" i="2"/>
  <c r="I1397" i="2"/>
  <c r="I153" i="2"/>
  <c r="I561" i="2"/>
  <c r="I1321" i="2"/>
  <c r="I164" i="2"/>
  <c r="I1422" i="2"/>
  <c r="I866" i="2"/>
  <c r="I678" i="2"/>
  <c r="I748" i="2"/>
  <c r="I1382" i="2"/>
  <c r="I1476" i="2"/>
  <c r="I1032" i="2"/>
  <c r="I198" i="2"/>
  <c r="I1072" i="2"/>
  <c r="I369" i="2"/>
  <c r="I778" i="2"/>
  <c r="I1163" i="2"/>
  <c r="I356" i="2"/>
  <c r="I1426" i="2"/>
  <c r="I1180" i="2"/>
  <c r="I1440" i="2"/>
  <c r="I301" i="2"/>
  <c r="I143" i="2"/>
  <c r="I69" i="2"/>
  <c r="I824" i="2"/>
  <c r="I545" i="2"/>
  <c r="I846" i="2"/>
  <c r="I405" i="2"/>
  <c r="I661" i="2"/>
  <c r="I1021" i="2"/>
  <c r="I361" i="2"/>
  <c r="I1287" i="2"/>
  <c r="I573" i="2"/>
  <c r="I541" i="2"/>
  <c r="I650" i="2"/>
  <c r="I1308" i="2"/>
  <c r="I47" i="2"/>
  <c r="I522" i="2"/>
  <c r="I1449" i="2"/>
  <c r="I306" i="2"/>
  <c r="I311" i="2"/>
  <c r="I665" i="2"/>
  <c r="I81" i="2"/>
  <c r="I1234" i="2"/>
  <c r="I159" i="2"/>
  <c r="I934" i="2"/>
  <c r="I766" i="2"/>
  <c r="I487" i="2"/>
  <c r="I61" i="2"/>
  <c r="I126" i="2"/>
  <c r="I1324" i="2"/>
  <c r="I185" i="2"/>
  <c r="I696" i="2"/>
  <c r="I922" i="2"/>
  <c r="I1082" i="2"/>
  <c r="I338" i="2"/>
  <c r="I945" i="2"/>
  <c r="I310" i="2"/>
  <c r="I861" i="2"/>
  <c r="I342" i="2"/>
  <c r="I1081" i="2"/>
  <c r="I490" i="2"/>
  <c r="I523" i="2"/>
  <c r="I1009" i="2"/>
  <c r="I167" i="2"/>
  <c r="I611" i="2"/>
  <c r="I1323" i="2"/>
  <c r="I232" i="2"/>
  <c r="I711" i="2"/>
  <c r="I1254" i="2"/>
  <c r="I1363" i="2"/>
  <c r="I802" i="2"/>
  <c r="I112" i="2"/>
  <c r="AG12" i="2" l="1"/>
  <c r="P12" i="2" s="1"/>
  <c r="I12" i="2" s="1"/>
  <c r="J12" i="2" s="1"/>
  <c r="O12" i="2"/>
  <c r="N12" i="2" s="1"/>
  <c r="B83" i="18" s="1"/>
  <c r="D105" i="17"/>
  <c r="R105" i="17" s="1"/>
  <c r="D111" i="17"/>
  <c r="R111" i="17" s="1"/>
  <c r="B90" i="11"/>
  <c r="D90" i="11" s="1"/>
  <c r="F90" i="19" s="1"/>
  <c r="AC90" i="6" s="1"/>
  <c r="B92" i="11"/>
  <c r="D92" i="11" s="1"/>
  <c r="F92" i="19" s="1"/>
  <c r="AC92" i="6" s="1"/>
  <c r="B12" i="11"/>
  <c r="D12" i="11" s="1"/>
  <c r="F12" i="19" s="1"/>
  <c r="AC12" i="6" s="1"/>
  <c r="B54" i="11"/>
  <c r="D54" i="11" s="1"/>
  <c r="F54" i="19" s="1"/>
  <c r="AC54" i="6" s="1"/>
  <c r="B64" i="11"/>
  <c r="D64" i="11" l="1"/>
  <c r="F64" i="19" s="1"/>
  <c r="AC64" i="6" s="1"/>
  <c r="J4" i="22"/>
  <c r="D44" i="12"/>
  <c r="R44" i="12" s="1"/>
  <c r="Z44" i="12" s="1"/>
  <c r="C65" i="17"/>
  <c r="Q65" i="17" s="1"/>
  <c r="C105" i="17"/>
  <c r="Q105" i="17" s="1"/>
  <c r="B71" i="11"/>
  <c r="D71" i="11" s="1"/>
  <c r="F71" i="19" s="1"/>
  <c r="AC71" i="6" s="1"/>
  <c r="B32" i="11"/>
  <c r="D32" i="11" s="1"/>
  <c r="F32" i="19" s="1"/>
  <c r="AC32" i="6" s="1"/>
  <c r="B56" i="11"/>
  <c r="D56" i="11" s="1"/>
  <c r="F56" i="19" s="1"/>
  <c r="AC56" i="6" s="1"/>
  <c r="B86" i="11"/>
  <c r="D86" i="11" s="1"/>
  <c r="F86" i="19" s="1"/>
  <c r="AC86" i="6" s="1"/>
  <c r="D103" i="17"/>
  <c r="R103" i="17" s="1"/>
  <c r="B67" i="11"/>
  <c r="D67" i="11" s="1"/>
  <c r="F67" i="19" s="1"/>
  <c r="AC67" i="6" s="1"/>
  <c r="E62" i="17"/>
  <c r="S62" i="17" s="1"/>
  <c r="AA62" i="17" s="1"/>
  <c r="B19" i="17"/>
  <c r="P19" i="17" s="1"/>
  <c r="X19" i="17" s="1"/>
  <c r="D98" i="17"/>
  <c r="R98" i="17" s="1"/>
  <c r="Z98" i="17" s="1"/>
  <c r="B46" i="11"/>
  <c r="D46" i="11" s="1"/>
  <c r="F46" i="19" s="1"/>
  <c r="AC46" i="6" s="1"/>
  <c r="E95" i="17"/>
  <c r="S95" i="17" s="1"/>
  <c r="AA95" i="17" s="1"/>
  <c r="B76" i="11"/>
  <c r="D76" i="11" s="1"/>
  <c r="F76" i="19" s="1"/>
  <c r="AC76" i="6" s="1"/>
  <c r="C13" i="17"/>
  <c r="Q13" i="17" s="1"/>
  <c r="Y13" i="17" s="1"/>
  <c r="B33" i="11"/>
  <c r="D33" i="11" s="1"/>
  <c r="F33" i="19" s="1"/>
  <c r="AC33" i="6" s="1"/>
  <c r="E73" i="12"/>
  <c r="S73" i="12" s="1"/>
  <c r="AA73" i="12" s="1"/>
  <c r="B62" i="11"/>
  <c r="D62" i="11" s="1"/>
  <c r="F62" i="19" s="1"/>
  <c r="AC62" i="6" s="1"/>
  <c r="B92" i="12"/>
  <c r="P92" i="12" s="1"/>
  <c r="X92" i="12" s="1"/>
  <c r="B27" i="11"/>
  <c r="D27" i="11" s="1"/>
  <c r="F27" i="19" s="1"/>
  <c r="AC27" i="6" s="1"/>
  <c r="E41" i="17"/>
  <c r="S41" i="17" s="1"/>
  <c r="D69" i="17"/>
  <c r="R69" i="17" s="1"/>
  <c r="D112" i="17"/>
  <c r="R112" i="17" s="1"/>
  <c r="B40" i="11"/>
  <c r="D40" i="11" s="1"/>
  <c r="F40" i="19" s="1"/>
  <c r="AC40" i="6" s="1"/>
  <c r="D66" i="17"/>
  <c r="R66" i="17" s="1"/>
  <c r="E82" i="17"/>
  <c r="S82" i="17" s="1"/>
  <c r="B37" i="11"/>
  <c r="D37" i="11" s="1"/>
  <c r="F37" i="19" s="1"/>
  <c r="AC37" i="6" s="1"/>
  <c r="D59" i="17"/>
  <c r="R59" i="17" s="1"/>
  <c r="Z59" i="17" s="1"/>
  <c r="B83" i="17"/>
  <c r="P83" i="17" s="1"/>
  <c r="X83" i="17" s="1"/>
  <c r="E70" i="17"/>
  <c r="S70" i="17" s="1"/>
  <c r="AA70" i="17" s="1"/>
  <c r="B17" i="11"/>
  <c r="D17" i="11" s="1"/>
  <c r="F17" i="19" s="1"/>
  <c r="AC17" i="6" s="1"/>
  <c r="B96" i="17"/>
  <c r="P96" i="17" s="1"/>
  <c r="X96" i="17" s="1"/>
  <c r="B53" i="11"/>
  <c r="D53" i="11" s="1"/>
  <c r="F53" i="19" s="1"/>
  <c r="AC53" i="6" s="1"/>
  <c r="B90" i="17"/>
  <c r="P90" i="17" s="1"/>
  <c r="X90" i="17" s="1"/>
  <c r="B14" i="11"/>
  <c r="D14" i="11" s="1"/>
  <c r="F14" i="19" s="1"/>
  <c r="AC14" i="6" s="1"/>
  <c r="E56" i="17"/>
  <c r="S56" i="17" s="1"/>
  <c r="AA56" i="17" s="1"/>
  <c r="B114" i="11"/>
  <c r="D114" i="11" s="1"/>
  <c r="F114" i="19" s="1"/>
  <c r="AC114" i="6" s="1"/>
  <c r="B73" i="11"/>
  <c r="D73" i="11" s="1"/>
  <c r="F73" i="19" s="1"/>
  <c r="AC73" i="6" s="1"/>
  <c r="E30" i="17"/>
  <c r="S30" i="17" s="1"/>
  <c r="AA30" i="17" s="1"/>
  <c r="E77" i="17"/>
  <c r="S77" i="17" s="1"/>
  <c r="AA77" i="17" s="1"/>
  <c r="E19" i="17"/>
  <c r="S19" i="17" s="1"/>
  <c r="B66" i="11"/>
  <c r="D66" i="11" s="1"/>
  <c r="F66" i="19" s="1"/>
  <c r="AC66" i="6" s="1"/>
  <c r="B46" i="17"/>
  <c r="P46" i="17" s="1"/>
  <c r="E71" i="17"/>
  <c r="S71" i="17" s="1"/>
  <c r="E90" i="17"/>
  <c r="S90" i="17" s="1"/>
  <c r="B76" i="17"/>
  <c r="P76" i="17" s="1"/>
  <c r="B36" i="11"/>
  <c r="D36" i="11" s="1"/>
  <c r="F36" i="19" s="1"/>
  <c r="AC36" i="6" s="1"/>
  <c r="E86" i="17"/>
  <c r="S86" i="17" s="1"/>
  <c r="AA86" i="17" s="1"/>
  <c r="C57" i="17"/>
  <c r="Q57" i="17" s="1"/>
  <c r="Y57" i="17" s="1"/>
  <c r="B51" i="11"/>
  <c r="D51" i="11" s="1"/>
  <c r="F51" i="19" s="1"/>
  <c r="AC51" i="6" s="1"/>
  <c r="B15" i="11"/>
  <c r="D15" i="11" s="1"/>
  <c r="F15" i="19" s="1"/>
  <c r="AC15" i="6" s="1"/>
  <c r="B38" i="17"/>
  <c r="P38" i="17" s="1"/>
  <c r="X38" i="17" s="1"/>
  <c r="C61" i="17"/>
  <c r="Q61" i="17" s="1"/>
  <c r="Y61" i="17" s="1"/>
  <c r="B94" i="11"/>
  <c r="D94" i="11" s="1"/>
  <c r="F94" i="19" s="1"/>
  <c r="AC94" i="6" s="1"/>
  <c r="E34" i="17"/>
  <c r="S34" i="17" s="1"/>
  <c r="AA34" i="17" s="1"/>
  <c r="C21" i="17"/>
  <c r="Q21" i="17" s="1"/>
  <c r="Y21" i="17" s="1"/>
  <c r="B84" i="11"/>
  <c r="B58" i="11"/>
  <c r="D58" i="11" s="1"/>
  <c r="F58" i="19" s="1"/>
  <c r="AC58" i="6" s="1"/>
  <c r="B98" i="11"/>
  <c r="D98" i="11" s="1"/>
  <c r="F98" i="19" s="1"/>
  <c r="AC98" i="6" s="1"/>
  <c r="B77" i="17"/>
  <c r="P77" i="17" s="1"/>
  <c r="X77" i="17" s="1"/>
  <c r="D15" i="17"/>
  <c r="R15" i="17" s="1"/>
  <c r="D93" i="17"/>
  <c r="R93" i="17" s="1"/>
  <c r="B63" i="17"/>
  <c r="P63" i="17" s="1"/>
  <c r="X63" i="17" s="1"/>
  <c r="D73" i="17"/>
  <c r="R73" i="17" s="1"/>
  <c r="B61" i="12"/>
  <c r="P61" i="12" s="1"/>
  <c r="B89" i="11"/>
  <c r="D89" i="11" s="1"/>
  <c r="F89" i="19" s="1"/>
  <c r="AC89" i="6" s="1"/>
  <c r="B112" i="11"/>
  <c r="D112" i="11" s="1"/>
  <c r="F112" i="19" s="1"/>
  <c r="AC112" i="6" s="1"/>
  <c r="D21" i="17"/>
  <c r="R21" i="17" s="1"/>
  <c r="Z21" i="17" s="1"/>
  <c r="B87" i="17"/>
  <c r="P87" i="17" s="1"/>
  <c r="X87" i="17" s="1"/>
  <c r="C37" i="13"/>
  <c r="K37" i="13" s="1"/>
  <c r="O37" i="13" s="1"/>
  <c r="B30" i="11"/>
  <c r="D30" i="11" s="1"/>
  <c r="F30" i="19" s="1"/>
  <c r="AC30" i="6" s="1"/>
  <c r="B61" i="11"/>
  <c r="D61" i="11" s="1"/>
  <c r="F61" i="19" s="1"/>
  <c r="AC61" i="6" s="1"/>
  <c r="D23" i="17"/>
  <c r="R23" i="17" s="1"/>
  <c r="Z23" i="17" s="1"/>
  <c r="B31" i="17"/>
  <c r="P31" i="17" s="1"/>
  <c r="X31" i="17" s="1"/>
  <c r="E27" i="17"/>
  <c r="S27" i="17" s="1"/>
  <c r="AA27" i="17" s="1"/>
  <c r="B72" i="11"/>
  <c r="D72" i="11" s="1"/>
  <c r="F72" i="19" s="1"/>
  <c r="AC72" i="6" s="1"/>
  <c r="B70" i="11"/>
  <c r="D70" i="11" s="1"/>
  <c r="F70" i="19" s="1"/>
  <c r="AC70" i="6" s="1"/>
  <c r="B26" i="11"/>
  <c r="D26" i="11" s="1"/>
  <c r="F26" i="19" s="1"/>
  <c r="AC26" i="6" s="1"/>
  <c r="C73" i="17"/>
  <c r="Q73" i="17" s="1"/>
  <c r="Y73" i="17" s="1"/>
  <c r="D19" i="17"/>
  <c r="R19" i="17" s="1"/>
  <c r="C22" i="17"/>
  <c r="Q22" i="17" s="1"/>
  <c r="Y22" i="17" s="1"/>
  <c r="B47" i="11"/>
  <c r="D47" i="11" s="1"/>
  <c r="F47" i="19" s="1"/>
  <c r="AC47" i="6" s="1"/>
  <c r="B78" i="11"/>
  <c r="D78" i="11" s="1"/>
  <c r="F78" i="19" s="1"/>
  <c r="AC78" i="6" s="1"/>
  <c r="B106" i="11"/>
  <c r="D106" i="11" s="1"/>
  <c r="F106" i="19" s="1"/>
  <c r="AC106" i="6" s="1"/>
  <c r="C94" i="17"/>
  <c r="Q94" i="17" s="1"/>
  <c r="E78" i="17"/>
  <c r="S78" i="17" s="1"/>
  <c r="D60" i="17"/>
  <c r="R60" i="17" s="1"/>
  <c r="Z60" i="17" s="1"/>
  <c r="C76" i="17"/>
  <c r="Q76" i="17" s="1"/>
  <c r="Y76" i="17" s="1"/>
  <c r="B107" i="17"/>
  <c r="P107" i="17" s="1"/>
  <c r="X107" i="17" s="1"/>
  <c r="B21" i="11"/>
  <c r="D21" i="11" s="1"/>
  <c r="F21" i="19" s="1"/>
  <c r="AC21" i="6" s="1"/>
  <c r="B28" i="11"/>
  <c r="D28" i="11" s="1"/>
  <c r="F28" i="19" s="1"/>
  <c r="AC28" i="6" s="1"/>
  <c r="B31" i="11"/>
  <c r="D31" i="11" s="1"/>
  <c r="F31" i="19" s="1"/>
  <c r="AC31" i="6" s="1"/>
  <c r="D57" i="17"/>
  <c r="R57" i="17" s="1"/>
  <c r="Z57" i="17" s="1"/>
  <c r="B16" i="17"/>
  <c r="P16" i="17" s="1"/>
  <c r="X16" i="17" s="1"/>
  <c r="C81" i="17"/>
  <c r="Q81" i="17" s="1"/>
  <c r="Y81" i="17" s="1"/>
  <c r="B101" i="11"/>
  <c r="D101" i="11" s="1"/>
  <c r="F101" i="19" s="1"/>
  <c r="AC101" i="6" s="1"/>
  <c r="B108" i="11"/>
  <c r="D108" i="11" s="1"/>
  <c r="F108" i="19" s="1"/>
  <c r="AC108" i="6" s="1"/>
  <c r="B111" i="11"/>
  <c r="D111" i="11" s="1"/>
  <c r="F111" i="19" s="1"/>
  <c r="AC111" i="6" s="1"/>
  <c r="D84" i="17"/>
  <c r="R84" i="17" s="1"/>
  <c r="Z84" i="17" s="1"/>
  <c r="B74" i="17"/>
  <c r="P74" i="17" s="1"/>
  <c r="B111" i="17"/>
  <c r="P111" i="17" s="1"/>
  <c r="X111" i="17" s="1"/>
  <c r="C106" i="17"/>
  <c r="Q106" i="17" s="1"/>
  <c r="D50" i="17"/>
  <c r="R50" i="17" s="1"/>
  <c r="Z50" i="17" s="1"/>
  <c r="E23" i="17"/>
  <c r="S23" i="17" s="1"/>
  <c r="B68" i="11"/>
  <c r="D68" i="11" s="1"/>
  <c r="F68" i="19" s="1"/>
  <c r="AC68" i="6" s="1"/>
  <c r="B41" i="11"/>
  <c r="D41" i="11" s="1"/>
  <c r="F41" i="19" s="1"/>
  <c r="AC41" i="6" s="1"/>
  <c r="B48" i="11"/>
  <c r="D48" i="11" s="1"/>
  <c r="F48" i="19" s="1"/>
  <c r="AC48" i="6" s="1"/>
  <c r="C103" i="17"/>
  <c r="Q103" i="17" s="1"/>
  <c r="Y103" i="17" s="1"/>
  <c r="C114" i="17"/>
  <c r="Q114" i="17" s="1"/>
  <c r="Y114" i="17" s="1"/>
  <c r="B36" i="17"/>
  <c r="P36" i="17" s="1"/>
  <c r="X36" i="17" s="1"/>
  <c r="B69" i="15"/>
  <c r="I69" i="15" s="1"/>
  <c r="B42" i="11"/>
  <c r="D42" i="11" s="1"/>
  <c r="F42" i="19" s="1"/>
  <c r="AC42" i="6" s="1"/>
  <c r="B96" i="11"/>
  <c r="D96" i="11" s="1"/>
  <c r="F96" i="19" s="1"/>
  <c r="AC96" i="6" s="1"/>
  <c r="B103" i="11"/>
  <c r="D103" i="11" s="1"/>
  <c r="F103" i="19" s="1"/>
  <c r="AC103" i="6" s="1"/>
  <c r="B51" i="17"/>
  <c r="P51" i="17" s="1"/>
  <c r="X51" i="17" s="1"/>
  <c r="B49" i="17"/>
  <c r="P49" i="17" s="1"/>
  <c r="X49" i="17" s="1"/>
  <c r="C19" i="17"/>
  <c r="Q19" i="17" s="1"/>
  <c r="Y19" i="17" s="1"/>
  <c r="C41" i="18"/>
  <c r="E68" i="17"/>
  <c r="S68" i="17" s="1"/>
  <c r="AA68" i="17" s="1"/>
  <c r="C83" i="17"/>
  <c r="Q83" i="17" s="1"/>
  <c r="Y83" i="17" s="1"/>
  <c r="D91" i="17"/>
  <c r="R91" i="17" s="1"/>
  <c r="C45" i="17"/>
  <c r="Q45" i="17" s="1"/>
  <c r="E29" i="17"/>
  <c r="S29" i="17" s="1"/>
  <c r="AA29" i="17" s="1"/>
  <c r="E110" i="17"/>
  <c r="S110" i="17" s="1"/>
  <c r="B58" i="17"/>
  <c r="P58" i="17" s="1"/>
  <c r="D20" i="17"/>
  <c r="R20" i="17" s="1"/>
  <c r="E88" i="17"/>
  <c r="S88" i="17" s="1"/>
  <c r="AA88" i="17" s="1"/>
  <c r="E54" i="17"/>
  <c r="S54" i="17" s="1"/>
  <c r="AA54" i="17" s="1"/>
  <c r="B50" i="11"/>
  <c r="D50" i="11" s="1"/>
  <c r="F50" i="19" s="1"/>
  <c r="AC50" i="6" s="1"/>
  <c r="B69" i="11"/>
  <c r="D69" i="11" s="1"/>
  <c r="F69" i="19" s="1"/>
  <c r="AC69" i="6" s="1"/>
  <c r="E60" i="17"/>
  <c r="S60" i="17" s="1"/>
  <c r="AA60" i="17" s="1"/>
  <c r="D77" i="17"/>
  <c r="R77" i="17" s="1"/>
  <c r="Z77" i="17" s="1"/>
  <c r="D28" i="17"/>
  <c r="R28" i="17" s="1"/>
  <c r="Z28" i="17" s="1"/>
  <c r="B110" i="11"/>
  <c r="D110" i="11" s="1"/>
  <c r="F110" i="19" s="1"/>
  <c r="AC110" i="6" s="1"/>
  <c r="B25" i="11"/>
  <c r="D25" i="11" s="1"/>
  <c r="F25" i="19" s="1"/>
  <c r="AC25" i="6" s="1"/>
  <c r="B44" i="11"/>
  <c r="D44" i="11" s="1"/>
  <c r="F44" i="19" s="1"/>
  <c r="AC44" i="6" s="1"/>
  <c r="E13" i="17"/>
  <c r="S13" i="17" s="1"/>
  <c r="AA13" i="17" s="1"/>
  <c r="D55" i="17"/>
  <c r="R55" i="17" s="1"/>
  <c r="Z55" i="17" s="1"/>
  <c r="C66" i="17"/>
  <c r="Q66" i="17" s="1"/>
  <c r="Y66" i="17" s="1"/>
  <c r="B60" i="11"/>
  <c r="D60" i="11" s="1"/>
  <c r="F60" i="19" s="1"/>
  <c r="AC60" i="6" s="1"/>
  <c r="B80" i="11"/>
  <c r="D80" i="11" s="1"/>
  <c r="F80" i="19" s="1"/>
  <c r="AC80" i="6" s="1"/>
  <c r="B24" i="11"/>
  <c r="D24" i="11" s="1"/>
  <c r="F24" i="19" s="1"/>
  <c r="AC24" i="6" s="1"/>
  <c r="B99" i="11"/>
  <c r="D99" i="11" s="1"/>
  <c r="F99" i="19" s="1"/>
  <c r="AC99" i="6" s="1"/>
  <c r="B17" i="17"/>
  <c r="P17" i="17" s="1"/>
  <c r="C28" i="17"/>
  <c r="Q28" i="17" s="1"/>
  <c r="B55" i="17"/>
  <c r="P55" i="17" s="1"/>
  <c r="D81" i="17"/>
  <c r="R81" i="17" s="1"/>
  <c r="Z81" i="17" s="1"/>
  <c r="C112" i="17"/>
  <c r="Q112" i="17" s="1"/>
  <c r="Y112" i="17" s="1"/>
  <c r="C63" i="17"/>
  <c r="Q63" i="17" s="1"/>
  <c r="Y63" i="17" s="1"/>
  <c r="E13" i="12"/>
  <c r="S13" i="12" s="1"/>
  <c r="AA13" i="12" s="1"/>
  <c r="E55" i="17"/>
  <c r="S55" i="17" s="1"/>
  <c r="AA55" i="17" s="1"/>
  <c r="B100" i="11"/>
  <c r="D100" i="11" s="1"/>
  <c r="F100" i="19" s="1"/>
  <c r="AC100" i="6" s="1"/>
  <c r="C34" i="17"/>
  <c r="Q34" i="17" s="1"/>
  <c r="Y34" i="17" s="1"/>
  <c r="C50" i="17"/>
  <c r="Q50" i="17" s="1"/>
  <c r="Y50" i="17" s="1"/>
  <c r="E74" i="17"/>
  <c r="S74" i="17" s="1"/>
  <c r="AA74" i="17" s="1"/>
  <c r="E52" i="17"/>
  <c r="S52" i="17" s="1"/>
  <c r="AA52" i="17" s="1"/>
  <c r="B49" i="11"/>
  <c r="D49" i="11" s="1"/>
  <c r="F49" i="19" s="1"/>
  <c r="AC49" i="6" s="1"/>
  <c r="C35" i="17"/>
  <c r="Q35" i="17" s="1"/>
  <c r="Y35" i="17" s="1"/>
  <c r="E92" i="17"/>
  <c r="S92" i="17" s="1"/>
  <c r="AA92" i="17" s="1"/>
  <c r="D51" i="17"/>
  <c r="R51" i="17" s="1"/>
  <c r="Z51" i="17" s="1"/>
  <c r="E17" i="12"/>
  <c r="S17" i="12" s="1"/>
  <c r="AA17" i="12" s="1"/>
  <c r="B34" i="11"/>
  <c r="D34" i="11" s="1"/>
  <c r="F34" i="19" s="1"/>
  <c r="AC34" i="6" s="1"/>
  <c r="B55" i="11"/>
  <c r="D55" i="11" s="1"/>
  <c r="F55" i="19" s="1"/>
  <c r="AC55" i="6" s="1"/>
  <c r="B79" i="11"/>
  <c r="D79" i="11" s="1"/>
  <c r="F79" i="19" s="1"/>
  <c r="AC79" i="6" s="1"/>
  <c r="B18" i="11"/>
  <c r="D18" i="11" s="1"/>
  <c r="F18" i="19" s="1"/>
  <c r="AC18" i="6" s="1"/>
  <c r="C79" i="17"/>
  <c r="Q79" i="17" s="1"/>
  <c r="B95" i="17"/>
  <c r="P95" i="17" s="1"/>
  <c r="X95" i="17" s="1"/>
  <c r="B11" i="17"/>
  <c r="P11" i="17" s="1"/>
  <c r="X11" i="17" s="1"/>
  <c r="B34" i="17"/>
  <c r="P34" i="17" s="1"/>
  <c r="X34" i="17" s="1"/>
  <c r="B56" i="17"/>
  <c r="P56" i="17" s="1"/>
  <c r="X56" i="17" s="1"/>
  <c r="E83" i="17"/>
  <c r="S83" i="17" s="1"/>
  <c r="AA83" i="17" s="1"/>
  <c r="B14" i="12"/>
  <c r="P14" i="12" s="1"/>
  <c r="X14" i="12" s="1"/>
  <c r="E111" i="17"/>
  <c r="S111" i="17" s="1"/>
  <c r="AA111" i="17" s="1"/>
  <c r="B64" i="17"/>
  <c r="P64" i="17" s="1"/>
  <c r="X64" i="17" s="1"/>
  <c r="B22" i="11"/>
  <c r="D22" i="11" s="1"/>
  <c r="F22" i="19" s="1"/>
  <c r="AC22" i="6" s="1"/>
  <c r="E18" i="12"/>
  <c r="S18" i="12" s="1"/>
  <c r="AA18" i="12" s="1"/>
  <c r="D87" i="17"/>
  <c r="R87" i="17" s="1"/>
  <c r="Z87" i="17" s="1"/>
  <c r="C54" i="17"/>
  <c r="Q54" i="17" s="1"/>
  <c r="Y54" i="17" s="1"/>
  <c r="C84" i="17"/>
  <c r="Q84" i="17" s="1"/>
  <c r="Y84" i="17" s="1"/>
  <c r="B84" i="17"/>
  <c r="P84" i="17" s="1"/>
  <c r="X84" i="17" s="1"/>
  <c r="E82" i="12"/>
  <c r="S82" i="12" s="1"/>
  <c r="AA82" i="12" s="1"/>
  <c r="B85" i="11"/>
  <c r="D85" i="11" s="1"/>
  <c r="F85" i="19" s="1"/>
  <c r="AC85" i="6" s="1"/>
  <c r="B88" i="11"/>
  <c r="D88" i="11" s="1"/>
  <c r="F88" i="19" s="1"/>
  <c r="AC88" i="6" s="1"/>
  <c r="B82" i="11"/>
  <c r="D82" i="11" s="1"/>
  <c r="F82" i="19" s="1"/>
  <c r="AC82" i="6" s="1"/>
  <c r="E39" i="17"/>
  <c r="S39" i="17" s="1"/>
  <c r="E79" i="17"/>
  <c r="S79" i="17" s="1"/>
  <c r="B13" i="17"/>
  <c r="P13" i="17" s="1"/>
  <c r="B100" i="17"/>
  <c r="P100" i="17" s="1"/>
  <c r="X100" i="17" s="1"/>
  <c r="D97" i="17"/>
  <c r="R97" i="17" s="1"/>
  <c r="Z97" i="17" s="1"/>
  <c r="D44" i="17"/>
  <c r="R44" i="17" s="1"/>
  <c r="Z44" i="17" s="1"/>
  <c r="B38" i="11"/>
  <c r="D38" i="11" s="1"/>
  <c r="F38" i="19" s="1"/>
  <c r="AC38" i="6" s="1"/>
  <c r="B63" i="11"/>
  <c r="D63" i="11" s="1"/>
  <c r="F63" i="19" s="1"/>
  <c r="AC63" i="6" s="1"/>
  <c r="B57" i="11"/>
  <c r="D57" i="11" s="1"/>
  <c r="F57" i="19" s="1"/>
  <c r="AC57" i="6" s="1"/>
  <c r="B102" i="11"/>
  <c r="D102" i="11" s="1"/>
  <c r="F102" i="19" s="1"/>
  <c r="AC102" i="6" s="1"/>
  <c r="D101" i="17"/>
  <c r="R101" i="17" s="1"/>
  <c r="Z101" i="17" s="1"/>
  <c r="C60" i="17"/>
  <c r="Q60" i="17" s="1"/>
  <c r="Y60" i="17" s="1"/>
  <c r="D58" i="17"/>
  <c r="R58" i="17" s="1"/>
  <c r="Z58" i="17" s="1"/>
  <c r="D54" i="17"/>
  <c r="R54" i="17" s="1"/>
  <c r="Z54" i="17" s="1"/>
  <c r="C58" i="17"/>
  <c r="Q58" i="17" s="1"/>
  <c r="Y58" i="17" s="1"/>
  <c r="D95" i="17"/>
  <c r="R95" i="17" s="1"/>
  <c r="Z95" i="17" s="1"/>
  <c r="B17" i="12"/>
  <c r="P17" i="12" s="1"/>
  <c r="X17" i="12" s="1"/>
  <c r="C92" i="17"/>
  <c r="Q92" i="17" s="1"/>
  <c r="Y92" i="17" s="1"/>
  <c r="E32" i="17"/>
  <c r="S32" i="17" s="1"/>
  <c r="AA32" i="17" s="1"/>
  <c r="E106" i="17"/>
  <c r="S106" i="17" s="1"/>
  <c r="B24" i="17"/>
  <c r="P24" i="17" s="1"/>
  <c r="E98" i="12"/>
  <c r="S98" i="12" s="1"/>
  <c r="B93" i="11"/>
  <c r="D93" i="11" s="1"/>
  <c r="F93" i="19" s="1"/>
  <c r="AC93" i="6" s="1"/>
  <c r="B109" i="11"/>
  <c r="D109" i="11" s="1"/>
  <c r="F109" i="19" s="1"/>
  <c r="AC109" i="6" s="1"/>
  <c r="B20" i="11"/>
  <c r="D20" i="11" s="1"/>
  <c r="F20" i="19" s="1"/>
  <c r="AC20" i="6" s="1"/>
  <c r="B91" i="11"/>
  <c r="D91" i="11" s="1"/>
  <c r="F91" i="19" s="1"/>
  <c r="AC91" i="6" s="1"/>
  <c r="B52" i="11"/>
  <c r="D52" i="11" s="1"/>
  <c r="F52" i="19" s="1"/>
  <c r="AC52" i="6" s="1"/>
  <c r="E50" i="17"/>
  <c r="S50" i="17" s="1"/>
  <c r="AA50" i="17" s="1"/>
  <c r="D26" i="17"/>
  <c r="R26" i="17" s="1"/>
  <c r="Z26" i="17" s="1"/>
  <c r="C109" i="17"/>
  <c r="Q109" i="17" s="1"/>
  <c r="Y109" i="17" s="1"/>
  <c r="E43" i="17"/>
  <c r="S43" i="17" s="1"/>
  <c r="AA43" i="17" s="1"/>
  <c r="D63" i="17"/>
  <c r="R63" i="17" s="1"/>
  <c r="Z63" i="17" s="1"/>
  <c r="B97" i="17"/>
  <c r="P97" i="17" s="1"/>
  <c r="X97" i="17" s="1"/>
  <c r="D70" i="17"/>
  <c r="R70" i="17" s="1"/>
  <c r="Z70" i="17" s="1"/>
  <c r="C52" i="17"/>
  <c r="Q52" i="17" s="1"/>
  <c r="Y52" i="17" s="1"/>
  <c r="D12" i="12"/>
  <c r="R12" i="12" s="1"/>
  <c r="Z12" i="12" s="1"/>
  <c r="B43" i="11"/>
  <c r="D43" i="11" s="1"/>
  <c r="F43" i="19" s="1"/>
  <c r="AC43" i="6" s="1"/>
  <c r="B59" i="11"/>
  <c r="D59" i="11" s="1"/>
  <c r="F59" i="19" s="1"/>
  <c r="AC59" i="6" s="1"/>
  <c r="B75" i="11"/>
  <c r="D75" i="11" s="1"/>
  <c r="F75" i="19" s="1"/>
  <c r="AC75" i="6" s="1"/>
  <c r="B65" i="11"/>
  <c r="D65" i="11" s="1"/>
  <c r="F65" i="19" s="1"/>
  <c r="AC65" i="6" s="1"/>
  <c r="B107" i="11"/>
  <c r="D107" i="11" s="1"/>
  <c r="F107" i="19" s="1"/>
  <c r="AC107" i="6" s="1"/>
  <c r="B105" i="17"/>
  <c r="P105" i="17" s="1"/>
  <c r="B40" i="17"/>
  <c r="P40" i="17" s="1"/>
  <c r="X40" i="17" s="1"/>
  <c r="B59" i="17"/>
  <c r="P59" i="17" s="1"/>
  <c r="X59" i="17" s="1"/>
  <c r="C93" i="17"/>
  <c r="Q93" i="17" s="1"/>
  <c r="Y93" i="17" s="1"/>
  <c r="E102" i="17"/>
  <c r="S102" i="17" s="1"/>
  <c r="AA102" i="17" s="1"/>
  <c r="B91" i="17"/>
  <c r="P91" i="17" s="1"/>
  <c r="X91" i="17" s="1"/>
  <c r="E26" i="17"/>
  <c r="S26" i="17" s="1"/>
  <c r="AA26" i="17" s="1"/>
  <c r="E84" i="17"/>
  <c r="S84" i="17" s="1"/>
  <c r="AA84" i="17" s="1"/>
  <c r="E79" i="12"/>
  <c r="S79" i="12" s="1"/>
  <c r="AA79" i="12" s="1"/>
  <c r="B43" i="12"/>
  <c r="P43" i="12" s="1"/>
  <c r="X43" i="12" s="1"/>
  <c r="B97" i="11"/>
  <c r="D97" i="11" s="1"/>
  <c r="F97" i="19" s="1"/>
  <c r="AC97" i="6" s="1"/>
  <c r="B113" i="11"/>
  <c r="D113" i="11" s="1"/>
  <c r="F113" i="19" s="1"/>
  <c r="AC113" i="6" s="1"/>
  <c r="B104" i="11"/>
  <c r="D104" i="11" s="1"/>
  <c r="F104" i="19" s="1"/>
  <c r="AC104" i="6" s="1"/>
  <c r="B95" i="11"/>
  <c r="D95" i="11" s="1"/>
  <c r="F95" i="19" s="1"/>
  <c r="AC95" i="6" s="1"/>
  <c r="B81" i="11"/>
  <c r="D81" i="11" s="1"/>
  <c r="F81" i="19" s="1"/>
  <c r="AC81" i="6" s="1"/>
  <c r="E114" i="17"/>
  <c r="S114" i="17" s="1"/>
  <c r="AA114" i="17" s="1"/>
  <c r="C42" i="17"/>
  <c r="Q42" i="17" s="1"/>
  <c r="B39" i="17"/>
  <c r="P39" i="17" s="1"/>
  <c r="E11" i="17"/>
  <c r="S11" i="17" s="1"/>
  <c r="C111" i="17"/>
  <c r="Q111" i="17" s="1"/>
  <c r="C113" i="17"/>
  <c r="Q113" i="17" s="1"/>
  <c r="B65" i="17"/>
  <c r="P65" i="17" s="1"/>
  <c r="X65" i="17" s="1"/>
  <c r="C14" i="17"/>
  <c r="Q14" i="17" s="1"/>
  <c r="Y14" i="17" s="1"/>
  <c r="D78" i="12"/>
  <c r="R78" i="12" s="1"/>
  <c r="Z78" i="12" s="1"/>
  <c r="C15" i="17"/>
  <c r="Q15" i="17" s="1"/>
  <c r="Y15" i="17" s="1"/>
  <c r="B38" i="12"/>
  <c r="P38" i="12" s="1"/>
  <c r="X38" i="12" s="1"/>
  <c r="B39" i="11"/>
  <c r="D39" i="11" s="1"/>
  <c r="F39" i="19" s="1"/>
  <c r="AC39" i="6" s="1"/>
  <c r="B105" i="11"/>
  <c r="D105" i="11" s="1"/>
  <c r="F105" i="19" s="1"/>
  <c r="AC105" i="6" s="1"/>
  <c r="B16" i="11"/>
  <c r="D16" i="11" s="1"/>
  <c r="F16" i="19" s="1"/>
  <c r="AC16" i="6" s="1"/>
  <c r="B87" i="11"/>
  <c r="D87" i="11" s="1"/>
  <c r="F87" i="19" s="1"/>
  <c r="AC87" i="6" s="1"/>
  <c r="B23" i="11"/>
  <c r="D23" i="11" s="1"/>
  <c r="F23" i="19" s="1"/>
  <c r="AC23" i="6" s="1"/>
  <c r="E61" i="17"/>
  <c r="S61" i="17" s="1"/>
  <c r="AA61" i="17" s="1"/>
  <c r="B78" i="17"/>
  <c r="P78" i="17" s="1"/>
  <c r="X78" i="17" s="1"/>
  <c r="E38" i="17"/>
  <c r="S38" i="17" s="1"/>
  <c r="AA38" i="17" s="1"/>
  <c r="B93" i="17"/>
  <c r="P93" i="17" s="1"/>
  <c r="E37" i="17"/>
  <c r="S37" i="17" s="1"/>
  <c r="AA37" i="17" s="1"/>
  <c r="D106" i="17"/>
  <c r="R106" i="17" s="1"/>
  <c r="D48" i="17"/>
  <c r="R48" i="17" s="1"/>
  <c r="C100" i="17"/>
  <c r="Q100" i="17" s="1"/>
  <c r="D47" i="12"/>
  <c r="R47" i="12" s="1"/>
  <c r="B94" i="14"/>
  <c r="E94" i="14" s="1"/>
  <c r="D101" i="12"/>
  <c r="R101" i="12" s="1"/>
  <c r="Z101" i="12" s="1"/>
  <c r="B13" i="11"/>
  <c r="D13" i="11" s="1"/>
  <c r="F13" i="19" s="1"/>
  <c r="AC13" i="6" s="1"/>
  <c r="B29" i="11"/>
  <c r="D29" i="11" s="1"/>
  <c r="F29" i="19" s="1"/>
  <c r="AC29" i="6" s="1"/>
  <c r="B45" i="11"/>
  <c r="D45" i="11" s="1"/>
  <c r="F45" i="19" s="1"/>
  <c r="AC45" i="6" s="1"/>
  <c r="B11" i="11"/>
  <c r="D11" i="11" s="1"/>
  <c r="B77" i="11"/>
  <c r="D77" i="11" s="1"/>
  <c r="F77" i="19" s="1"/>
  <c r="AC77" i="6" s="1"/>
  <c r="D96" i="17"/>
  <c r="R96" i="17" s="1"/>
  <c r="Z96" i="17" s="1"/>
  <c r="E101" i="17"/>
  <c r="S101" i="17" s="1"/>
  <c r="AA101" i="17" s="1"/>
  <c r="B52" i="17"/>
  <c r="P52" i="17" s="1"/>
  <c r="X52" i="17" s="1"/>
  <c r="E15" i="17"/>
  <c r="S15" i="17" s="1"/>
  <c r="AA15" i="17" s="1"/>
  <c r="D80" i="17"/>
  <c r="R80" i="17" s="1"/>
  <c r="Z80" i="17" s="1"/>
  <c r="C108" i="17"/>
  <c r="Q108" i="17" s="1"/>
  <c r="Y108" i="17" s="1"/>
  <c r="B50" i="17"/>
  <c r="P50" i="17" s="1"/>
  <c r="X50" i="17" s="1"/>
  <c r="E112" i="17"/>
  <c r="S112" i="17" s="1"/>
  <c r="E27" i="12"/>
  <c r="S27" i="12" s="1"/>
  <c r="AA27" i="12" s="1"/>
  <c r="D45" i="17"/>
  <c r="R45" i="17" s="1"/>
  <c r="D86" i="17"/>
  <c r="R86" i="17" s="1"/>
  <c r="D61" i="17"/>
  <c r="R61" i="17" s="1"/>
  <c r="B99" i="17"/>
  <c r="P99" i="17" s="1"/>
  <c r="D37" i="17"/>
  <c r="R37" i="17" s="1"/>
  <c r="C23" i="17"/>
  <c r="Q23" i="17" s="1"/>
  <c r="Y23" i="17" s="1"/>
  <c r="C70" i="17"/>
  <c r="Q70" i="17" s="1"/>
  <c r="Y70" i="17" s="1"/>
  <c r="C67" i="17"/>
  <c r="Q67" i="17" s="1"/>
  <c r="Y67" i="17" s="1"/>
  <c r="C71" i="12"/>
  <c r="Q71" i="12" s="1"/>
  <c r="Y71" i="12" s="1"/>
  <c r="C64" i="17"/>
  <c r="Q64" i="17" s="1"/>
  <c r="Y64" i="17" s="1"/>
  <c r="B53" i="17"/>
  <c r="P53" i="17" s="1"/>
  <c r="X53" i="17" s="1"/>
  <c r="D104" i="17"/>
  <c r="R104" i="17" s="1"/>
  <c r="Z104" i="17" s="1"/>
  <c r="D40" i="17"/>
  <c r="R40" i="17" s="1"/>
  <c r="Z40" i="17" s="1"/>
  <c r="B69" i="17"/>
  <c r="P69" i="17" s="1"/>
  <c r="X69" i="17" s="1"/>
  <c r="D38" i="17"/>
  <c r="R38" i="17" s="1"/>
  <c r="Z38" i="17" s="1"/>
  <c r="C78" i="17"/>
  <c r="Q78" i="17" s="1"/>
  <c r="Y78" i="17" s="1"/>
  <c r="B20" i="17"/>
  <c r="P20" i="17" s="1"/>
  <c r="X20" i="17" s="1"/>
  <c r="C62" i="12"/>
  <c r="Q62" i="12" s="1"/>
  <c r="Y62" i="12" s="1"/>
  <c r="C69" i="17"/>
  <c r="Q69" i="17" s="1"/>
  <c r="B112" i="17"/>
  <c r="P112" i="17" s="1"/>
  <c r="X112" i="17" s="1"/>
  <c r="D41" i="17"/>
  <c r="R41" i="17" s="1"/>
  <c r="B48" i="17"/>
  <c r="P48" i="17" s="1"/>
  <c r="X48" i="17" s="1"/>
  <c r="C29" i="17"/>
  <c r="Q29" i="17" s="1"/>
  <c r="C68" i="17"/>
  <c r="Q68" i="17" s="1"/>
  <c r="E25" i="17"/>
  <c r="S25" i="17" s="1"/>
  <c r="B106" i="17"/>
  <c r="P106" i="17" s="1"/>
  <c r="X106" i="17" s="1"/>
  <c r="C88" i="17"/>
  <c r="Q88" i="17" s="1"/>
  <c r="Y88" i="17" s="1"/>
  <c r="B79" i="12"/>
  <c r="P79" i="12" s="1"/>
  <c r="X79" i="12" s="1"/>
  <c r="E109" i="17"/>
  <c r="S109" i="17" s="1"/>
  <c r="AA109" i="17" s="1"/>
  <c r="C38" i="17"/>
  <c r="Q38" i="17" s="1"/>
  <c r="Y38" i="17" s="1"/>
  <c r="D52" i="17"/>
  <c r="R52" i="17" s="1"/>
  <c r="Z52" i="17" s="1"/>
  <c r="B12" i="17"/>
  <c r="P12" i="17" s="1"/>
  <c r="X12" i="17" s="1"/>
  <c r="B103" i="17"/>
  <c r="P103" i="17" s="1"/>
  <c r="X103" i="17" s="1"/>
  <c r="B61" i="17"/>
  <c r="P61" i="17" s="1"/>
  <c r="X61" i="17" s="1"/>
  <c r="D88" i="17"/>
  <c r="R88" i="17" s="1"/>
  <c r="Z88" i="17" s="1"/>
  <c r="D102" i="17"/>
  <c r="R102" i="17" s="1"/>
  <c r="Z102" i="17" s="1"/>
  <c r="E29" i="12"/>
  <c r="S29" i="12" s="1"/>
  <c r="AA29" i="12" s="1"/>
  <c r="B104" i="12"/>
  <c r="P104" i="12" s="1"/>
  <c r="X104" i="12" s="1"/>
  <c r="E93" i="12"/>
  <c r="S93" i="12" s="1"/>
  <c r="C38" i="12"/>
  <c r="Q38" i="12" s="1"/>
  <c r="Y38" i="12" s="1"/>
  <c r="B69" i="12"/>
  <c r="P69" i="12" s="1"/>
  <c r="X69" i="12" s="1"/>
  <c r="E16" i="12"/>
  <c r="S16" i="12" s="1"/>
  <c r="C74" i="17"/>
  <c r="Q74" i="17" s="1"/>
  <c r="B28" i="12"/>
  <c r="P28" i="12" s="1"/>
  <c r="D89" i="12"/>
  <c r="R89" i="12" s="1"/>
  <c r="D49" i="17"/>
  <c r="R49" i="17" s="1"/>
  <c r="Z49" i="17" s="1"/>
  <c r="C27" i="12"/>
  <c r="Q27" i="12" s="1"/>
  <c r="Y27" i="12" s="1"/>
  <c r="D26" i="12"/>
  <c r="R26" i="12" s="1"/>
  <c r="Z26" i="12" s="1"/>
  <c r="C56" i="12"/>
  <c r="Q56" i="12" s="1"/>
  <c r="Y56" i="12" s="1"/>
  <c r="E88" i="12"/>
  <c r="S88" i="12" s="1"/>
  <c r="AA88" i="12" s="1"/>
  <c r="E110" i="12"/>
  <c r="S110" i="12" s="1"/>
  <c r="AA110" i="12" s="1"/>
  <c r="E21" i="12"/>
  <c r="S21" i="12" s="1"/>
  <c r="AA21" i="12" s="1"/>
  <c r="B33" i="17"/>
  <c r="P33" i="17" s="1"/>
  <c r="X33" i="17" s="1"/>
  <c r="D75" i="17"/>
  <c r="R75" i="17" s="1"/>
  <c r="Z75" i="17" s="1"/>
  <c r="B75" i="17"/>
  <c r="P75" i="17" s="1"/>
  <c r="X75" i="17" s="1"/>
  <c r="C48" i="17"/>
  <c r="Q48" i="17" s="1"/>
  <c r="Y48" i="17" s="1"/>
  <c r="D18" i="12"/>
  <c r="R18" i="12" s="1"/>
  <c r="Z18" i="12" s="1"/>
  <c r="D66" i="12"/>
  <c r="R66" i="12" s="1"/>
  <c r="Z66" i="12" s="1"/>
  <c r="B83" i="11"/>
  <c r="D83" i="11" s="1"/>
  <c r="F83" i="19" s="1"/>
  <c r="AC83" i="6" s="1"/>
  <c r="B19" i="11"/>
  <c r="D19" i="11" s="1"/>
  <c r="F19" i="19" s="1"/>
  <c r="AC19" i="6" s="1"/>
  <c r="B35" i="11"/>
  <c r="D35" i="11" s="1"/>
  <c r="F35" i="19" s="1"/>
  <c r="AC35" i="6" s="1"/>
  <c r="E40" i="17"/>
  <c r="S40" i="17" s="1"/>
  <c r="C30" i="17"/>
  <c r="Q30" i="17" s="1"/>
  <c r="C91" i="17"/>
  <c r="Q91" i="17" s="1"/>
  <c r="B67" i="17"/>
  <c r="P67" i="17" s="1"/>
  <c r="B44" i="17"/>
  <c r="P44" i="17" s="1"/>
  <c r="X44" i="17" s="1"/>
  <c r="E93" i="17"/>
  <c r="S93" i="17" s="1"/>
  <c r="AA93" i="17" s="1"/>
  <c r="D109" i="17"/>
  <c r="R109" i="17" s="1"/>
  <c r="Z109" i="17" s="1"/>
  <c r="E72" i="17"/>
  <c r="S72" i="17" s="1"/>
  <c r="AA72" i="17" s="1"/>
  <c r="C17" i="17"/>
  <c r="Q17" i="17" s="1"/>
  <c r="Y17" i="17" s="1"/>
  <c r="E17" i="17"/>
  <c r="S17" i="17" s="1"/>
  <c r="AA17" i="17" s="1"/>
  <c r="D64" i="17"/>
  <c r="R64" i="17" s="1"/>
  <c r="Z64" i="17" s="1"/>
  <c r="C58" i="12"/>
  <c r="Q58" i="12" s="1"/>
  <c r="Y58" i="12" s="1"/>
  <c r="E87" i="12"/>
  <c r="S87" i="12" s="1"/>
  <c r="AA87" i="12" s="1"/>
  <c r="D92" i="17"/>
  <c r="R92" i="17" s="1"/>
  <c r="Z92" i="17" s="1"/>
  <c r="C41" i="17"/>
  <c r="Q41" i="17" s="1"/>
  <c r="Y41" i="17" s="1"/>
  <c r="B57" i="17"/>
  <c r="P57" i="17" s="1"/>
  <c r="X57" i="17" s="1"/>
  <c r="C103" i="12"/>
  <c r="Q103" i="12" s="1"/>
  <c r="Y103" i="12" s="1"/>
  <c r="B55" i="12"/>
  <c r="P55" i="12" s="1"/>
  <c r="X55" i="12" s="1"/>
  <c r="C36" i="12"/>
  <c r="Q36" i="12" s="1"/>
  <c r="Y36" i="12" s="1"/>
  <c r="E31" i="12"/>
  <c r="S31" i="12" s="1"/>
  <c r="AA31" i="12" s="1"/>
  <c r="C47" i="12"/>
  <c r="Q47" i="12" s="1"/>
  <c r="Y47" i="12" s="1"/>
  <c r="B98" i="12"/>
  <c r="P98" i="12" s="1"/>
  <c r="D49" i="12"/>
  <c r="R49" i="12" s="1"/>
  <c r="C97" i="12"/>
  <c r="Q97" i="12" s="1"/>
  <c r="B91" i="13"/>
  <c r="J91" i="13" s="1"/>
  <c r="N91" i="13" s="1"/>
  <c r="E103" i="17"/>
  <c r="S103" i="17" s="1"/>
  <c r="AA103" i="17" s="1"/>
  <c r="B21" i="12"/>
  <c r="P21" i="12" s="1"/>
  <c r="X21" i="12" s="1"/>
  <c r="D111" i="12"/>
  <c r="R111" i="12" s="1"/>
  <c r="Z111" i="12" s="1"/>
  <c r="C83" i="13"/>
  <c r="K83" i="13" s="1"/>
  <c r="O83" i="13" s="1"/>
  <c r="C18" i="17"/>
  <c r="Q18" i="17" s="1"/>
  <c r="Y18" i="17" s="1"/>
  <c r="E81" i="17"/>
  <c r="S81" i="17" s="1"/>
  <c r="AA81" i="17" s="1"/>
  <c r="B14" i="17"/>
  <c r="P14" i="17" s="1"/>
  <c r="X14" i="17" s="1"/>
  <c r="B35" i="17"/>
  <c r="P35" i="17" s="1"/>
  <c r="X35" i="17" s="1"/>
  <c r="D89" i="17"/>
  <c r="R89" i="17" s="1"/>
  <c r="Z89" i="17" s="1"/>
  <c r="E99" i="17"/>
  <c r="S99" i="17" s="1"/>
  <c r="AA99" i="17" s="1"/>
  <c r="C31" i="17"/>
  <c r="Q31" i="17" s="1"/>
  <c r="Y31" i="17" s="1"/>
  <c r="E53" i="17"/>
  <c r="S53" i="17" s="1"/>
  <c r="AA53" i="17" s="1"/>
  <c r="E49" i="17"/>
  <c r="S49" i="17" s="1"/>
  <c r="AA49" i="17" s="1"/>
  <c r="D24" i="17"/>
  <c r="R24" i="17" s="1"/>
  <c r="Z24" i="17" s="1"/>
  <c r="B89" i="17"/>
  <c r="P89" i="17" s="1"/>
  <c r="X89" i="17" s="1"/>
  <c r="E108" i="17"/>
  <c r="S108" i="17" s="1"/>
  <c r="C11" i="17"/>
  <c r="Q11" i="17" s="1"/>
  <c r="D91" i="12"/>
  <c r="R91" i="12" s="1"/>
  <c r="B65" i="12"/>
  <c r="P65" i="12" s="1"/>
  <c r="C22" i="12"/>
  <c r="Q22" i="12" s="1"/>
  <c r="Y22" i="12" s="1"/>
  <c r="B78" i="12"/>
  <c r="P78" i="12" s="1"/>
  <c r="X78" i="12" s="1"/>
  <c r="E38" i="12"/>
  <c r="S38" i="12" s="1"/>
  <c r="AA38" i="12" s="1"/>
  <c r="B15" i="17"/>
  <c r="P15" i="17" s="1"/>
  <c r="X15" i="17" s="1"/>
  <c r="D29" i="17"/>
  <c r="R29" i="17" s="1"/>
  <c r="Z29" i="17" s="1"/>
  <c r="C36" i="17"/>
  <c r="Q36" i="17" s="1"/>
  <c r="Y36" i="17" s="1"/>
  <c r="E36" i="17"/>
  <c r="S36" i="17" s="1"/>
  <c r="AA36" i="17" s="1"/>
  <c r="C110" i="17"/>
  <c r="Q110" i="17" s="1"/>
  <c r="Y110" i="17" s="1"/>
  <c r="D65" i="17"/>
  <c r="R65" i="17" s="1"/>
  <c r="Z65" i="17" s="1"/>
  <c r="C26" i="17"/>
  <c r="Q26" i="17" s="1"/>
  <c r="Y26" i="17" s="1"/>
  <c r="C90" i="17"/>
  <c r="Q90" i="17" s="1"/>
  <c r="Y90" i="17" s="1"/>
  <c r="E63" i="17"/>
  <c r="S63" i="17" s="1"/>
  <c r="AA63" i="17" s="1"/>
  <c r="E22" i="17"/>
  <c r="S22" i="17" s="1"/>
  <c r="AA22" i="17" s="1"/>
  <c r="D56" i="17"/>
  <c r="R56" i="17" s="1"/>
  <c r="Z56" i="17" s="1"/>
  <c r="E69" i="17"/>
  <c r="S69" i="17" s="1"/>
  <c r="AA69" i="17" s="1"/>
  <c r="C43" i="17"/>
  <c r="Q43" i="17" s="1"/>
  <c r="Y43" i="17" s="1"/>
  <c r="C46" i="12"/>
  <c r="Q46" i="12" s="1"/>
  <c r="Y46" i="12" s="1"/>
  <c r="B32" i="12"/>
  <c r="P32" i="12" s="1"/>
  <c r="X32" i="12" s="1"/>
  <c r="C76" i="12"/>
  <c r="Q76" i="12" s="1"/>
  <c r="D61" i="12"/>
  <c r="R61" i="12" s="1"/>
  <c r="B45" i="17"/>
  <c r="P45" i="17" s="1"/>
  <c r="X45" i="17" s="1"/>
  <c r="E16" i="17"/>
  <c r="S16" i="17" s="1"/>
  <c r="AA16" i="17" s="1"/>
  <c r="D43" i="17"/>
  <c r="R43" i="17" s="1"/>
  <c r="Z43" i="17" s="1"/>
  <c r="E24" i="17"/>
  <c r="S24" i="17" s="1"/>
  <c r="AA24" i="17" s="1"/>
  <c r="B73" i="17"/>
  <c r="P73" i="17" s="1"/>
  <c r="X73" i="17" s="1"/>
  <c r="B113" i="17"/>
  <c r="P113" i="17" s="1"/>
  <c r="X113" i="17" s="1"/>
  <c r="C109" i="12"/>
  <c r="Q109" i="12" s="1"/>
  <c r="Y109" i="12" s="1"/>
  <c r="D54" i="12"/>
  <c r="R54" i="12" s="1"/>
  <c r="Z54" i="12" s="1"/>
  <c r="C14" i="12"/>
  <c r="Q14" i="12" s="1"/>
  <c r="Y14" i="12" s="1"/>
  <c r="C31" i="13"/>
  <c r="K31" i="13" s="1"/>
  <c r="O31" i="13" s="1"/>
  <c r="D110" i="17"/>
  <c r="R110" i="17" s="1"/>
  <c r="Z110" i="17" s="1"/>
  <c r="C32" i="17"/>
  <c r="Q32" i="17" s="1"/>
  <c r="Y32" i="17" s="1"/>
  <c r="E91" i="17"/>
  <c r="S91" i="17" s="1"/>
  <c r="AA91" i="17" s="1"/>
  <c r="E47" i="17"/>
  <c r="S47" i="17" s="1"/>
  <c r="AA47" i="17" s="1"/>
  <c r="D17" i="17"/>
  <c r="R17" i="17" s="1"/>
  <c r="Z17" i="17" s="1"/>
  <c r="E98" i="17"/>
  <c r="S98" i="17" s="1"/>
  <c r="C62" i="17"/>
  <c r="Q62" i="17" s="1"/>
  <c r="D14" i="17"/>
  <c r="R14" i="17" s="1"/>
  <c r="Z14" i="17" s="1"/>
  <c r="C49" i="17"/>
  <c r="Q49" i="17" s="1"/>
  <c r="D74" i="17"/>
  <c r="R74" i="17" s="1"/>
  <c r="B94" i="17"/>
  <c r="P94" i="17" s="1"/>
  <c r="X94" i="17" s="1"/>
  <c r="C107" i="17"/>
  <c r="Q107" i="17" s="1"/>
  <c r="Y107" i="17" s="1"/>
  <c r="B85" i="17"/>
  <c r="P85" i="17" s="1"/>
  <c r="X85" i="17" s="1"/>
  <c r="B52" i="12"/>
  <c r="P52" i="12" s="1"/>
  <c r="X52" i="12" s="1"/>
  <c r="D97" i="12"/>
  <c r="R97" i="12" s="1"/>
  <c r="Z97" i="12" s="1"/>
  <c r="E34" i="12"/>
  <c r="S34" i="12" s="1"/>
  <c r="AA34" i="12" s="1"/>
  <c r="C86" i="12"/>
  <c r="Q86" i="12" s="1"/>
  <c r="Y86" i="12" s="1"/>
  <c r="D103" i="12"/>
  <c r="R103" i="12" s="1"/>
  <c r="Z103" i="12" s="1"/>
  <c r="D19" i="12"/>
  <c r="R19" i="12" s="1"/>
  <c r="Z19" i="12" s="1"/>
  <c r="C23" i="12"/>
  <c r="Q23" i="12" s="1"/>
  <c r="Y23" i="12" s="1"/>
  <c r="C114" i="13"/>
  <c r="K114" i="13" s="1"/>
  <c r="O114" i="13" s="1"/>
  <c r="D109" i="15"/>
  <c r="K109" i="15" s="1"/>
  <c r="R109" i="15" s="1"/>
  <c r="T109" i="21" s="1"/>
  <c r="E28" i="12"/>
  <c r="S28" i="12" s="1"/>
  <c r="AA28" i="12" s="1"/>
  <c r="E112" i="12"/>
  <c r="S112" i="12" s="1"/>
  <c r="AA112" i="12" s="1"/>
  <c r="D67" i="12"/>
  <c r="R67" i="12" s="1"/>
  <c r="Z67" i="12" s="1"/>
  <c r="C98" i="12"/>
  <c r="Q98" i="12" s="1"/>
  <c r="Y98" i="12" s="1"/>
  <c r="D17" i="12"/>
  <c r="R17" i="12" s="1"/>
  <c r="Z17" i="12" s="1"/>
  <c r="C33" i="12"/>
  <c r="Q33" i="12" s="1"/>
  <c r="Y33" i="12" s="1"/>
  <c r="B41" i="13"/>
  <c r="J41" i="13" s="1"/>
  <c r="E20" i="12"/>
  <c r="S20" i="12" s="1"/>
  <c r="B57" i="12"/>
  <c r="P57" i="12" s="1"/>
  <c r="X57" i="12" s="1"/>
  <c r="E85" i="12"/>
  <c r="S85" i="12" s="1"/>
  <c r="AA85" i="12" s="1"/>
  <c r="D37" i="12"/>
  <c r="R37" i="12" s="1"/>
  <c r="Z37" i="12" s="1"/>
  <c r="B52" i="13"/>
  <c r="J52" i="13" s="1"/>
  <c r="N52" i="13" s="1"/>
  <c r="D64" i="12"/>
  <c r="R64" i="12" s="1"/>
  <c r="Z64" i="12" s="1"/>
  <c r="E104" i="12"/>
  <c r="S104" i="12" s="1"/>
  <c r="AA104" i="12" s="1"/>
  <c r="E111" i="12"/>
  <c r="S111" i="12" s="1"/>
  <c r="AA111" i="12" s="1"/>
  <c r="C100" i="12"/>
  <c r="Q100" i="12" s="1"/>
  <c r="Y100" i="12" s="1"/>
  <c r="B54" i="13"/>
  <c r="J54" i="13" s="1"/>
  <c r="N54" i="13" s="1"/>
  <c r="C20" i="12"/>
  <c r="Q20" i="12" s="1"/>
  <c r="Y20" i="12" s="1"/>
  <c r="E97" i="12"/>
  <c r="S97" i="12" s="1"/>
  <c r="AA97" i="12" s="1"/>
  <c r="B23" i="12"/>
  <c r="P23" i="12" s="1"/>
  <c r="X23" i="12" s="1"/>
  <c r="B40" i="12"/>
  <c r="P40" i="12" s="1"/>
  <c r="X40" i="12" s="1"/>
  <c r="B67" i="13"/>
  <c r="J67" i="13" s="1"/>
  <c r="N67" i="13" s="1"/>
  <c r="D34" i="17"/>
  <c r="R34" i="17" s="1"/>
  <c r="Z34" i="17" s="1"/>
  <c r="D100" i="17"/>
  <c r="R100" i="17" s="1"/>
  <c r="D30" i="17"/>
  <c r="R30" i="17" s="1"/>
  <c r="Z30" i="17" s="1"/>
  <c r="E89" i="17"/>
  <c r="S89" i="17" s="1"/>
  <c r="AA89" i="17" s="1"/>
  <c r="D70" i="12"/>
  <c r="R70" i="12" s="1"/>
  <c r="E59" i="12"/>
  <c r="S59" i="12" s="1"/>
  <c r="C39" i="12"/>
  <c r="Q39" i="12" s="1"/>
  <c r="Y39" i="12" s="1"/>
  <c r="E100" i="12"/>
  <c r="S100" i="12" s="1"/>
  <c r="AA100" i="12" s="1"/>
  <c r="C35" i="12"/>
  <c r="Q35" i="12" s="1"/>
  <c r="Y35" i="12" s="1"/>
  <c r="C107" i="13"/>
  <c r="K107" i="13" s="1"/>
  <c r="O107" i="13" s="1"/>
  <c r="B79" i="17"/>
  <c r="P79" i="17" s="1"/>
  <c r="X79" i="17" s="1"/>
  <c r="E64" i="17"/>
  <c r="S64" i="17" s="1"/>
  <c r="AA64" i="17" s="1"/>
  <c r="B29" i="17"/>
  <c r="P29" i="17" s="1"/>
  <c r="X29" i="17" s="1"/>
  <c r="B88" i="17"/>
  <c r="P88" i="17" s="1"/>
  <c r="X88" i="17" s="1"/>
  <c r="C97" i="17"/>
  <c r="Q97" i="17" s="1"/>
  <c r="Y97" i="17" s="1"/>
  <c r="B104" i="17"/>
  <c r="P104" i="17" s="1"/>
  <c r="X104" i="17" s="1"/>
  <c r="C104" i="12"/>
  <c r="Q104" i="12" s="1"/>
  <c r="Y104" i="12" s="1"/>
  <c r="B82" i="12"/>
  <c r="P82" i="12" s="1"/>
  <c r="X82" i="12" s="1"/>
  <c r="D51" i="12"/>
  <c r="R51" i="12" s="1"/>
  <c r="Z51" i="12" s="1"/>
  <c r="B19" i="12"/>
  <c r="P19" i="12" s="1"/>
  <c r="X19" i="12" s="1"/>
  <c r="B54" i="12"/>
  <c r="P54" i="12" s="1"/>
  <c r="X54" i="12" s="1"/>
  <c r="B103" i="13"/>
  <c r="J103" i="13" s="1"/>
  <c r="C37" i="12"/>
  <c r="Q37" i="12" s="1"/>
  <c r="B26" i="12"/>
  <c r="P26" i="12" s="1"/>
  <c r="X26" i="12" s="1"/>
  <c r="B70" i="12"/>
  <c r="P70" i="12" s="1"/>
  <c r="X70" i="12" s="1"/>
  <c r="D94" i="12"/>
  <c r="R94" i="12" s="1"/>
  <c r="B62" i="12"/>
  <c r="P62" i="12" s="1"/>
  <c r="X62" i="12" s="1"/>
  <c r="B76" i="18"/>
  <c r="B68" i="17"/>
  <c r="P68" i="17" s="1"/>
  <c r="X68" i="17" s="1"/>
  <c r="C59" i="17"/>
  <c r="Q59" i="17" s="1"/>
  <c r="Y59" i="17" s="1"/>
  <c r="E87" i="17"/>
  <c r="S87" i="17" s="1"/>
  <c r="AA87" i="17" s="1"/>
  <c r="D90" i="17"/>
  <c r="R90" i="17" s="1"/>
  <c r="Z90" i="17" s="1"/>
  <c r="C37" i="17"/>
  <c r="Q37" i="17" s="1"/>
  <c r="Y37" i="17" s="1"/>
  <c r="E77" i="12"/>
  <c r="S77" i="12" s="1"/>
  <c r="AA77" i="12" s="1"/>
  <c r="D13" i="12"/>
  <c r="R13" i="12" s="1"/>
  <c r="Z13" i="12" s="1"/>
  <c r="E26" i="12"/>
  <c r="S26" i="12" s="1"/>
  <c r="AA26" i="12" s="1"/>
  <c r="E103" i="12"/>
  <c r="S103" i="12" s="1"/>
  <c r="AA103" i="12" s="1"/>
  <c r="B35" i="12"/>
  <c r="P35" i="12" s="1"/>
  <c r="X35" i="12" s="1"/>
  <c r="B74" i="12"/>
  <c r="P74" i="12" s="1"/>
  <c r="X74" i="12" s="1"/>
  <c r="D79" i="12"/>
  <c r="R79" i="12" s="1"/>
  <c r="Z79" i="12" s="1"/>
  <c r="B107" i="13"/>
  <c r="J107" i="13" s="1"/>
  <c r="N107" i="13" s="1"/>
  <c r="C77" i="13"/>
  <c r="K77" i="13" s="1"/>
  <c r="O77" i="13" s="1"/>
  <c r="C102" i="12"/>
  <c r="Q102" i="12" s="1"/>
  <c r="C73" i="13"/>
  <c r="K73" i="13" s="1"/>
  <c r="O73" i="13" s="1"/>
  <c r="B77" i="14"/>
  <c r="E77" i="14" s="1"/>
  <c r="G77" i="14" s="1"/>
  <c r="B25" i="18"/>
  <c r="C33" i="17"/>
  <c r="Q33" i="17" s="1"/>
  <c r="Y33" i="17" s="1"/>
  <c r="E73" i="17"/>
  <c r="S73" i="17" s="1"/>
  <c r="AA73" i="17" s="1"/>
  <c r="D11" i="17"/>
  <c r="R11" i="17" s="1"/>
  <c r="Z11" i="17" s="1"/>
  <c r="B102" i="17"/>
  <c r="P102" i="17" s="1"/>
  <c r="X102" i="17" s="1"/>
  <c r="B101" i="17"/>
  <c r="P101" i="17" s="1"/>
  <c r="X101" i="17" s="1"/>
  <c r="E48" i="17"/>
  <c r="S48" i="17" s="1"/>
  <c r="AA48" i="17" s="1"/>
  <c r="B60" i="17"/>
  <c r="P60" i="17" s="1"/>
  <c r="X60" i="17" s="1"/>
  <c r="C71" i="17"/>
  <c r="Q71" i="17" s="1"/>
  <c r="Y71" i="17" s="1"/>
  <c r="D114" i="17"/>
  <c r="R114" i="17" s="1"/>
  <c r="Z114" i="17" s="1"/>
  <c r="C25" i="17"/>
  <c r="Q25" i="17" s="1"/>
  <c r="Y25" i="17" s="1"/>
  <c r="D13" i="17"/>
  <c r="R13" i="17" s="1"/>
  <c r="Z13" i="17" s="1"/>
  <c r="D67" i="17"/>
  <c r="R67" i="17" s="1"/>
  <c r="Z67" i="17" s="1"/>
  <c r="E28" i="17"/>
  <c r="S28" i="17" s="1"/>
  <c r="AA28" i="17" s="1"/>
  <c r="E105" i="17"/>
  <c r="S105" i="17" s="1"/>
  <c r="AA105" i="17" s="1"/>
  <c r="C40" i="17"/>
  <c r="Q40" i="17" s="1"/>
  <c r="Y40" i="17" s="1"/>
  <c r="D76" i="17"/>
  <c r="R76" i="17" s="1"/>
  <c r="Z76" i="17" s="1"/>
  <c r="C16" i="17"/>
  <c r="Q16" i="17" s="1"/>
  <c r="E49" i="12"/>
  <c r="S49" i="12" s="1"/>
  <c r="E114" i="12"/>
  <c r="S114" i="12" s="1"/>
  <c r="AA114" i="12" s="1"/>
  <c r="B63" i="12"/>
  <c r="P63" i="12" s="1"/>
  <c r="X63" i="12" s="1"/>
  <c r="B11" i="12"/>
  <c r="P11" i="12" s="1"/>
  <c r="X11" i="12" s="1"/>
  <c r="D110" i="12"/>
  <c r="R110" i="12" s="1"/>
  <c r="Z110" i="12" s="1"/>
  <c r="E42" i="12"/>
  <c r="S42" i="12" s="1"/>
  <c r="AA42" i="12" s="1"/>
  <c r="C84" i="12"/>
  <c r="Q84" i="12" s="1"/>
  <c r="Y84" i="12" s="1"/>
  <c r="B47" i="13"/>
  <c r="J47" i="13" s="1"/>
  <c r="N47" i="13" s="1"/>
  <c r="B25" i="13"/>
  <c r="J25" i="13" s="1"/>
  <c r="N25" i="13" s="1"/>
  <c r="C112" i="13"/>
  <c r="K112" i="13" s="1"/>
  <c r="O112" i="13" s="1"/>
  <c r="B23" i="17"/>
  <c r="P23" i="17" s="1"/>
  <c r="X23" i="17" s="1"/>
  <c r="B66" i="17"/>
  <c r="P66" i="17" s="1"/>
  <c r="X66" i="17" s="1"/>
  <c r="B41" i="17"/>
  <c r="P41" i="17" s="1"/>
  <c r="X41" i="17" s="1"/>
  <c r="B47" i="17"/>
  <c r="P47" i="17" s="1"/>
  <c r="X47" i="17" s="1"/>
  <c r="E12" i="17"/>
  <c r="S12" i="17" s="1"/>
  <c r="AA12" i="17" s="1"/>
  <c r="C27" i="17"/>
  <c r="Q27" i="17" s="1"/>
  <c r="Y27" i="17" s="1"/>
  <c r="E33" i="17"/>
  <c r="S33" i="17" s="1"/>
  <c r="AA33" i="17" s="1"/>
  <c r="C72" i="17"/>
  <c r="Q72" i="17" s="1"/>
  <c r="Y72" i="17" s="1"/>
  <c r="B92" i="17"/>
  <c r="P92" i="17" s="1"/>
  <c r="E35" i="17"/>
  <c r="S35" i="17" s="1"/>
  <c r="D16" i="17"/>
  <c r="R16" i="17" s="1"/>
  <c r="Z16" i="17" s="1"/>
  <c r="C86" i="17"/>
  <c r="Q86" i="17" s="1"/>
  <c r="Y86" i="17" s="1"/>
  <c r="C99" i="17"/>
  <c r="Q99" i="17" s="1"/>
  <c r="Y99" i="17" s="1"/>
  <c r="D33" i="17"/>
  <c r="R33" i="17" s="1"/>
  <c r="Z33" i="17" s="1"/>
  <c r="C51" i="17"/>
  <c r="Q51" i="17" s="1"/>
  <c r="Y51" i="17" s="1"/>
  <c r="D72" i="17"/>
  <c r="R72" i="17" s="1"/>
  <c r="Z72" i="17" s="1"/>
  <c r="C98" i="17"/>
  <c r="Q98" i="17" s="1"/>
  <c r="Y98" i="17" s="1"/>
  <c r="B110" i="12"/>
  <c r="P110" i="12" s="1"/>
  <c r="X110" i="12" s="1"/>
  <c r="E25" i="12"/>
  <c r="S25" i="12" s="1"/>
  <c r="AA25" i="12" s="1"/>
  <c r="D90" i="12"/>
  <c r="R90" i="12" s="1"/>
  <c r="Z90" i="12" s="1"/>
  <c r="D21" i="12"/>
  <c r="R21" i="12" s="1"/>
  <c r="Z21" i="12" s="1"/>
  <c r="B50" i="12"/>
  <c r="P50" i="12" s="1"/>
  <c r="X50" i="12" s="1"/>
  <c r="D42" i="12"/>
  <c r="R42" i="12" s="1"/>
  <c r="Z42" i="12" s="1"/>
  <c r="B46" i="13"/>
  <c r="J46" i="13" s="1"/>
  <c r="N46" i="13" s="1"/>
  <c r="C11" i="13"/>
  <c r="K11" i="13" s="1"/>
  <c r="O11" i="13" s="1"/>
  <c r="E78" i="12"/>
  <c r="S78" i="12" s="1"/>
  <c r="AA78" i="12" s="1"/>
  <c r="C32" i="13"/>
  <c r="K32" i="13" s="1"/>
  <c r="O32" i="13" s="1"/>
  <c r="B108" i="14"/>
  <c r="E108" i="14" s="1"/>
  <c r="G108" i="14" s="1"/>
  <c r="E80" i="12"/>
  <c r="S80" i="12" s="1"/>
  <c r="AA80" i="12" s="1"/>
  <c r="C14" i="13"/>
  <c r="K14" i="13" s="1"/>
  <c r="O14" i="13" s="1"/>
  <c r="B60" i="15"/>
  <c r="I60" i="15" s="1"/>
  <c r="E102" i="12"/>
  <c r="S102" i="12" s="1"/>
  <c r="AA102" i="12" s="1"/>
  <c r="B93" i="12"/>
  <c r="P93" i="12" s="1"/>
  <c r="B12" i="13"/>
  <c r="J12" i="13" s="1"/>
  <c r="N12" i="13" s="1"/>
  <c r="B35" i="15"/>
  <c r="I35" i="15" s="1"/>
  <c r="C101" i="12"/>
  <c r="Q101" i="12" s="1"/>
  <c r="Y101" i="12" s="1"/>
  <c r="B47" i="12"/>
  <c r="P47" i="12" s="1"/>
  <c r="X47" i="12" s="1"/>
  <c r="B50" i="13"/>
  <c r="J50" i="13" s="1"/>
  <c r="N50" i="13" s="1"/>
  <c r="C26" i="15"/>
  <c r="J26" i="15" s="1"/>
  <c r="Q26" i="15" s="1"/>
  <c r="S26" i="21" s="1"/>
  <c r="B62" i="17"/>
  <c r="P62" i="17" s="1"/>
  <c r="X62" i="17" s="1"/>
  <c r="D25" i="17"/>
  <c r="R25" i="17" s="1"/>
  <c r="Z25" i="17" s="1"/>
  <c r="B81" i="17"/>
  <c r="P81" i="17" s="1"/>
  <c r="X81" i="17" s="1"/>
  <c r="E100" i="17"/>
  <c r="S100" i="17" s="1"/>
  <c r="AA100" i="17" s="1"/>
  <c r="B80" i="17"/>
  <c r="P80" i="17" s="1"/>
  <c r="X80" i="17" s="1"/>
  <c r="D107" i="17"/>
  <c r="R107" i="17" s="1"/>
  <c r="Z107" i="17" s="1"/>
  <c r="E18" i="17"/>
  <c r="S18" i="17" s="1"/>
  <c r="AA18" i="17" s="1"/>
  <c r="B18" i="17"/>
  <c r="P18" i="17" s="1"/>
  <c r="X18" i="17" s="1"/>
  <c r="C87" i="17"/>
  <c r="Q87" i="17" s="1"/>
  <c r="Y87" i="17" s="1"/>
  <c r="D31" i="17"/>
  <c r="R31" i="17" s="1"/>
  <c r="E31" i="17"/>
  <c r="S31" i="17" s="1"/>
  <c r="AA31" i="17" s="1"/>
  <c r="C20" i="17"/>
  <c r="Q20" i="17" s="1"/>
  <c r="Y20" i="17" s="1"/>
  <c r="C80" i="17"/>
  <c r="Q80" i="17" s="1"/>
  <c r="Y80" i="17" s="1"/>
  <c r="D71" i="17"/>
  <c r="R71" i="17" s="1"/>
  <c r="Z71" i="17" s="1"/>
  <c r="C39" i="17"/>
  <c r="Q39" i="17" s="1"/>
  <c r="Y39" i="17" s="1"/>
  <c r="B43" i="17"/>
  <c r="P43" i="17" s="1"/>
  <c r="X43" i="17" s="1"/>
  <c r="E45" i="17"/>
  <c r="S45" i="17" s="1"/>
  <c r="AA45" i="17" s="1"/>
  <c r="C66" i="12"/>
  <c r="Q66" i="12" s="1"/>
  <c r="Y66" i="12" s="1"/>
  <c r="D86" i="12"/>
  <c r="R86" i="12" s="1"/>
  <c r="Z86" i="12" s="1"/>
  <c r="B34" i="12"/>
  <c r="P34" i="12" s="1"/>
  <c r="X34" i="12" s="1"/>
  <c r="B66" i="12"/>
  <c r="P66" i="12" s="1"/>
  <c r="X66" i="12" s="1"/>
  <c r="B77" i="12"/>
  <c r="P77" i="12" s="1"/>
  <c r="X77" i="12" s="1"/>
  <c r="B42" i="12"/>
  <c r="P42" i="12" s="1"/>
  <c r="X42" i="12" s="1"/>
  <c r="B90" i="12"/>
  <c r="P90" i="12" s="1"/>
  <c r="X90" i="12" s="1"/>
  <c r="C75" i="13"/>
  <c r="K75" i="13" s="1"/>
  <c r="O75" i="13" s="1"/>
  <c r="B57" i="14"/>
  <c r="E57" i="14" s="1"/>
  <c r="G57" i="14" s="1"/>
  <c r="C53" i="13"/>
  <c r="K53" i="13" s="1"/>
  <c r="O53" i="13" s="1"/>
  <c r="B69" i="14"/>
  <c r="E69" i="14" s="1"/>
  <c r="G69" i="14" s="1"/>
  <c r="B26" i="14"/>
  <c r="E26" i="14" s="1"/>
  <c r="G26" i="14" s="1"/>
  <c r="B114" i="14"/>
  <c r="E114" i="14" s="1"/>
  <c r="G114" i="14" s="1"/>
  <c r="E37" i="12"/>
  <c r="S37" i="12" s="1"/>
  <c r="AA37" i="12" s="1"/>
  <c r="D32" i="12"/>
  <c r="R32" i="12" s="1"/>
  <c r="Z32" i="12" s="1"/>
  <c r="C105" i="12"/>
  <c r="Q105" i="12" s="1"/>
  <c r="Y105" i="12" s="1"/>
  <c r="D11" i="12"/>
  <c r="R11" i="12" s="1"/>
  <c r="Z11" i="12" s="1"/>
  <c r="B37" i="12"/>
  <c r="P37" i="12" s="1"/>
  <c r="X37" i="12" s="1"/>
  <c r="E11" i="12"/>
  <c r="S11" i="12" s="1"/>
  <c r="AA11" i="12" s="1"/>
  <c r="B65" i="13"/>
  <c r="J65" i="13" s="1"/>
  <c r="N65" i="13" s="1"/>
  <c r="D70" i="15"/>
  <c r="K70" i="15" s="1"/>
  <c r="R70" i="15" s="1"/>
  <c r="T70" i="21" s="1"/>
  <c r="D99" i="15"/>
  <c r="K99" i="15" s="1"/>
  <c r="R99" i="15" s="1"/>
  <c r="T99" i="21" s="1"/>
  <c r="B48" i="15"/>
  <c r="I48" i="15" s="1"/>
  <c r="E36" i="12"/>
  <c r="S36" i="12" s="1"/>
  <c r="AA36" i="12" s="1"/>
  <c r="C83" i="12"/>
  <c r="Q83" i="12" s="1"/>
  <c r="Y83" i="12" s="1"/>
  <c r="B56" i="13"/>
  <c r="J56" i="13" s="1"/>
  <c r="N56" i="13" s="1"/>
  <c r="B104" i="14"/>
  <c r="E104" i="14" s="1"/>
  <c r="G104" i="14" s="1"/>
  <c r="B110" i="17"/>
  <c r="P110" i="17" s="1"/>
  <c r="X110" i="17" s="1"/>
  <c r="B37" i="17"/>
  <c r="P37" i="17" s="1"/>
  <c r="X37" i="17" s="1"/>
  <c r="E66" i="17"/>
  <c r="S66" i="17" s="1"/>
  <c r="AA66" i="17" s="1"/>
  <c r="B42" i="17"/>
  <c r="P42" i="17" s="1"/>
  <c r="X42" i="17" s="1"/>
  <c r="D83" i="17"/>
  <c r="R83" i="17" s="1"/>
  <c r="Z83" i="17" s="1"/>
  <c r="D18" i="17"/>
  <c r="R18" i="17" s="1"/>
  <c r="E104" i="17"/>
  <c r="S104" i="17" s="1"/>
  <c r="AA104" i="17" s="1"/>
  <c r="E67" i="17"/>
  <c r="S67" i="17" s="1"/>
  <c r="AA67" i="17" s="1"/>
  <c r="B86" i="17"/>
  <c r="P86" i="17" s="1"/>
  <c r="X86" i="17" s="1"/>
  <c r="C104" i="17"/>
  <c r="Q104" i="17" s="1"/>
  <c r="D113" i="17"/>
  <c r="R113" i="17" s="1"/>
  <c r="Z113" i="17" s="1"/>
  <c r="D27" i="17"/>
  <c r="R27" i="17" s="1"/>
  <c r="Z27" i="17" s="1"/>
  <c r="E96" i="17"/>
  <c r="S96" i="17" s="1"/>
  <c r="AA96" i="17" s="1"/>
  <c r="C55" i="17"/>
  <c r="Q55" i="17" s="1"/>
  <c r="Y55" i="17" s="1"/>
  <c r="C53" i="17"/>
  <c r="Q53" i="17" s="1"/>
  <c r="Y53" i="17" s="1"/>
  <c r="D98" i="12"/>
  <c r="R98" i="12" s="1"/>
  <c r="Z98" i="12" s="1"/>
  <c r="C108" i="12"/>
  <c r="Q108" i="12" s="1"/>
  <c r="Y108" i="12" s="1"/>
  <c r="E71" i="12"/>
  <c r="S71" i="12" s="1"/>
  <c r="AA71" i="12" s="1"/>
  <c r="B99" i="12"/>
  <c r="P99" i="12" s="1"/>
  <c r="X99" i="12" s="1"/>
  <c r="E109" i="12"/>
  <c r="S109" i="12" s="1"/>
  <c r="AA109" i="12" s="1"/>
  <c r="D104" i="12"/>
  <c r="R104" i="12" s="1"/>
  <c r="Z104" i="12" s="1"/>
  <c r="E35" i="12"/>
  <c r="S35" i="12" s="1"/>
  <c r="AA35" i="12" s="1"/>
  <c r="B45" i="12"/>
  <c r="P45" i="12" s="1"/>
  <c r="X45" i="12" s="1"/>
  <c r="D81" i="12"/>
  <c r="R81" i="12" s="1"/>
  <c r="Z81" i="12" s="1"/>
  <c r="B61" i="13"/>
  <c r="J61" i="13" s="1"/>
  <c r="N61" i="13" s="1"/>
  <c r="B98" i="13"/>
  <c r="J98" i="13" s="1"/>
  <c r="N98" i="13" s="1"/>
  <c r="B27" i="14"/>
  <c r="E27" i="14" s="1"/>
  <c r="G27" i="14" s="1"/>
  <c r="C109" i="15"/>
  <c r="J109" i="15" s="1"/>
  <c r="Q109" i="15" s="1"/>
  <c r="S109" i="21" s="1"/>
  <c r="E97" i="17"/>
  <c r="S97" i="17" s="1"/>
  <c r="AA97" i="17" s="1"/>
  <c r="B71" i="17"/>
  <c r="P71" i="17" s="1"/>
  <c r="X71" i="17" s="1"/>
  <c r="C24" i="17"/>
  <c r="Q24" i="17" s="1"/>
  <c r="Y24" i="17" s="1"/>
  <c r="D22" i="17"/>
  <c r="R22" i="17" s="1"/>
  <c r="Z22" i="17" s="1"/>
  <c r="C75" i="17"/>
  <c r="Q75" i="17" s="1"/>
  <c r="Y75" i="17" s="1"/>
  <c r="C89" i="17"/>
  <c r="Q89" i="17" s="1"/>
  <c r="Y89" i="17" s="1"/>
  <c r="D12" i="17"/>
  <c r="R12" i="17" s="1"/>
  <c r="Z12" i="17" s="1"/>
  <c r="D68" i="17"/>
  <c r="R68" i="17" s="1"/>
  <c r="Z68" i="17" s="1"/>
  <c r="C82" i="17"/>
  <c r="Q82" i="17" s="1"/>
  <c r="Y82" i="17" s="1"/>
  <c r="B54" i="17"/>
  <c r="P54" i="17" s="1"/>
  <c r="X54" i="17" s="1"/>
  <c r="D99" i="17"/>
  <c r="R99" i="17" s="1"/>
  <c r="Z99" i="17" s="1"/>
  <c r="E42" i="17"/>
  <c r="S42" i="17" s="1"/>
  <c r="AA42" i="17" s="1"/>
  <c r="E57" i="17"/>
  <c r="S57" i="17" s="1"/>
  <c r="AA57" i="17" s="1"/>
  <c r="B21" i="17"/>
  <c r="P21" i="17" s="1"/>
  <c r="X21" i="17" s="1"/>
  <c r="E63" i="12"/>
  <c r="S63" i="12" s="1"/>
  <c r="AA63" i="12" s="1"/>
  <c r="C72" i="12"/>
  <c r="Q72" i="12" s="1"/>
  <c r="Y72" i="12" s="1"/>
  <c r="E33" i="12"/>
  <c r="S33" i="12" s="1"/>
  <c r="AA33" i="12" s="1"/>
  <c r="D40" i="12"/>
  <c r="R40" i="12" s="1"/>
  <c r="Z40" i="12" s="1"/>
  <c r="B53" i="12"/>
  <c r="P53" i="12" s="1"/>
  <c r="D52" i="12"/>
  <c r="R52" i="12" s="1"/>
  <c r="Z52" i="12" s="1"/>
  <c r="B89" i="12"/>
  <c r="P89" i="12" s="1"/>
  <c r="E12" i="12"/>
  <c r="S12" i="12" s="1"/>
  <c r="AA12" i="12" s="1"/>
  <c r="C57" i="12"/>
  <c r="Q57" i="12" s="1"/>
  <c r="Y57" i="12" s="1"/>
  <c r="C55" i="13"/>
  <c r="K55" i="13" s="1"/>
  <c r="O55" i="13" s="1"/>
  <c r="C111" i="13"/>
  <c r="K111" i="13" s="1"/>
  <c r="O111" i="13" s="1"/>
  <c r="B47" i="14"/>
  <c r="E47" i="14" s="1"/>
  <c r="G47" i="14" s="1"/>
  <c r="D76" i="15"/>
  <c r="K76" i="15" s="1"/>
  <c r="R76" i="15" s="1"/>
  <c r="T76" i="21" s="1"/>
  <c r="D108" i="17"/>
  <c r="R108" i="17" s="1"/>
  <c r="Z108" i="17" s="1"/>
  <c r="D85" i="17"/>
  <c r="R85" i="17" s="1"/>
  <c r="Z85" i="17" s="1"/>
  <c r="B98" i="17"/>
  <c r="P98" i="17" s="1"/>
  <c r="X98" i="17" s="1"/>
  <c r="C96" i="17"/>
  <c r="Q96" i="17" s="1"/>
  <c r="Y96" i="17" s="1"/>
  <c r="D82" i="17"/>
  <c r="R82" i="17" s="1"/>
  <c r="Z82" i="17" s="1"/>
  <c r="E46" i="17"/>
  <c r="S46" i="17" s="1"/>
  <c r="AA46" i="17" s="1"/>
  <c r="D47" i="17"/>
  <c r="R47" i="17" s="1"/>
  <c r="Z47" i="17" s="1"/>
  <c r="D39" i="17"/>
  <c r="R39" i="17" s="1"/>
  <c r="Z39" i="17" s="1"/>
  <c r="B32" i="17"/>
  <c r="P32" i="17" s="1"/>
  <c r="X32" i="17" s="1"/>
  <c r="E58" i="17"/>
  <c r="S58" i="17" s="1"/>
  <c r="AA58" i="17" s="1"/>
  <c r="B26" i="17"/>
  <c r="P26" i="17" s="1"/>
  <c r="X26" i="17" s="1"/>
  <c r="B82" i="17"/>
  <c r="P82" i="17" s="1"/>
  <c r="X82" i="17" s="1"/>
  <c r="B70" i="17"/>
  <c r="P70" i="17" s="1"/>
  <c r="X70" i="17" s="1"/>
  <c r="D46" i="17"/>
  <c r="R46" i="17" s="1"/>
  <c r="Z46" i="17" s="1"/>
  <c r="B22" i="17"/>
  <c r="P22" i="17" s="1"/>
  <c r="B113" i="12"/>
  <c r="P113" i="12" s="1"/>
  <c r="X113" i="12" s="1"/>
  <c r="E57" i="12"/>
  <c r="S57" i="12" s="1"/>
  <c r="AA57" i="12" s="1"/>
  <c r="D112" i="12"/>
  <c r="R112" i="12" s="1"/>
  <c r="Z112" i="12" s="1"/>
  <c r="D69" i="12"/>
  <c r="R69" i="12" s="1"/>
  <c r="Z69" i="12" s="1"/>
  <c r="C13" i="12"/>
  <c r="Q13" i="12" s="1"/>
  <c r="Y13" i="12" s="1"/>
  <c r="E61" i="12"/>
  <c r="S61" i="12" s="1"/>
  <c r="AA61" i="12" s="1"/>
  <c r="B22" i="12"/>
  <c r="P22" i="12" s="1"/>
  <c r="X22" i="12" s="1"/>
  <c r="D76" i="12"/>
  <c r="R76" i="12" s="1"/>
  <c r="Z76" i="12" s="1"/>
  <c r="E90" i="12"/>
  <c r="S90" i="12" s="1"/>
  <c r="AA90" i="12" s="1"/>
  <c r="B44" i="13"/>
  <c r="J44" i="13" s="1"/>
  <c r="N44" i="13" s="1"/>
  <c r="C74" i="13"/>
  <c r="B46" i="14"/>
  <c r="E46" i="14" s="1"/>
  <c r="G46" i="14" s="1"/>
  <c r="B36" i="15"/>
  <c r="I36" i="15" s="1"/>
  <c r="B68" i="13"/>
  <c r="J68" i="13" s="1"/>
  <c r="N68" i="13" s="1"/>
  <c r="B113" i="13"/>
  <c r="J113" i="13" s="1"/>
  <c r="N113" i="13" s="1"/>
  <c r="B72" i="14"/>
  <c r="E72" i="14" s="1"/>
  <c r="G72" i="14" s="1"/>
  <c r="D53" i="15"/>
  <c r="K53" i="15" s="1"/>
  <c r="R53" i="15" s="1"/>
  <c r="T53" i="21" s="1"/>
  <c r="C22" i="13"/>
  <c r="K22" i="13" s="1"/>
  <c r="O22" i="13" s="1"/>
  <c r="B19" i="14"/>
  <c r="E19" i="14" s="1"/>
  <c r="G19" i="14" s="1"/>
  <c r="B66" i="15"/>
  <c r="I66" i="15" s="1"/>
  <c r="B42" i="13"/>
  <c r="J42" i="13" s="1"/>
  <c r="N42" i="13" s="1"/>
  <c r="B107" i="14"/>
  <c r="E107" i="14" s="1"/>
  <c r="G107" i="14" s="1"/>
  <c r="D27" i="15"/>
  <c r="K27" i="15" s="1"/>
  <c r="R27" i="15" s="1"/>
  <c r="T27" i="21" s="1"/>
  <c r="C79" i="13"/>
  <c r="K79" i="13" s="1"/>
  <c r="O79" i="13" s="1"/>
  <c r="B33" i="14"/>
  <c r="E33" i="14" s="1"/>
  <c r="G33" i="14" s="1"/>
  <c r="C91" i="15"/>
  <c r="J91" i="15" s="1"/>
  <c r="Q91" i="15" s="1"/>
  <c r="S91" i="21" s="1"/>
  <c r="B71" i="12"/>
  <c r="P71" i="12" s="1"/>
  <c r="X71" i="12" s="1"/>
  <c r="C99" i="13"/>
  <c r="K99" i="13" s="1"/>
  <c r="O99" i="13" s="1"/>
  <c r="C39" i="13"/>
  <c r="K39" i="13" s="1"/>
  <c r="O39" i="13" s="1"/>
  <c r="C20" i="13"/>
  <c r="K20" i="13" s="1"/>
  <c r="O20" i="13" s="1"/>
  <c r="C40" i="15"/>
  <c r="J40" i="15" s="1"/>
  <c r="Q40" i="15" s="1"/>
  <c r="S40" i="21" s="1"/>
  <c r="C63" i="15"/>
  <c r="J63" i="15" s="1"/>
  <c r="Q63" i="15" s="1"/>
  <c r="S63" i="21" s="1"/>
  <c r="B37" i="14"/>
  <c r="E37" i="14" s="1"/>
  <c r="G37" i="14" s="1"/>
  <c r="D41" i="15"/>
  <c r="K41" i="15" s="1"/>
  <c r="R41" i="15" s="1"/>
  <c r="T41" i="21" s="1"/>
  <c r="D102" i="15"/>
  <c r="K102" i="15" s="1"/>
  <c r="R102" i="15" s="1"/>
  <c r="T102" i="21" s="1"/>
  <c r="C34" i="12"/>
  <c r="Q34" i="12" s="1"/>
  <c r="Y34" i="12" s="1"/>
  <c r="C30" i="13"/>
  <c r="K30" i="13" s="1"/>
  <c r="C70" i="13"/>
  <c r="K70" i="13" s="1"/>
  <c r="O70" i="13" s="1"/>
  <c r="B92" i="14"/>
  <c r="E92" i="14" s="1"/>
  <c r="B92" i="15"/>
  <c r="B60" i="16"/>
  <c r="D60" i="16" s="1"/>
  <c r="F60" i="18" s="1"/>
  <c r="B25" i="14"/>
  <c r="E25" i="14" s="1"/>
  <c r="G25" i="14" s="1"/>
  <c r="D28" i="15"/>
  <c r="K28" i="15" s="1"/>
  <c r="R28" i="15" s="1"/>
  <c r="T28" i="21" s="1"/>
  <c r="D35" i="18"/>
  <c r="B106" i="13"/>
  <c r="J106" i="13" s="1"/>
  <c r="N106" i="13" s="1"/>
  <c r="B40" i="14"/>
  <c r="E40" i="14" s="1"/>
  <c r="G40" i="14" s="1"/>
  <c r="D67" i="15"/>
  <c r="K67" i="15" s="1"/>
  <c r="R67" i="15" s="1"/>
  <c r="T67" i="21" s="1"/>
  <c r="C44" i="17"/>
  <c r="Q44" i="17" s="1"/>
  <c r="Y44" i="17" s="1"/>
  <c r="C56" i="17"/>
  <c r="Q56" i="17" s="1"/>
  <c r="Y56" i="17" s="1"/>
  <c r="B18" i="12"/>
  <c r="P18" i="12" s="1"/>
  <c r="X18" i="12" s="1"/>
  <c r="D58" i="12"/>
  <c r="R58" i="12" s="1"/>
  <c r="Z58" i="12" s="1"/>
  <c r="D38" i="12"/>
  <c r="R38" i="12" s="1"/>
  <c r="Z38" i="12" s="1"/>
  <c r="D48" i="12"/>
  <c r="R48" i="12" s="1"/>
  <c r="Z48" i="12" s="1"/>
  <c r="D33" i="12"/>
  <c r="R33" i="12" s="1"/>
  <c r="Z33" i="12" s="1"/>
  <c r="E74" i="12"/>
  <c r="S74" i="12" s="1"/>
  <c r="AA74" i="12" s="1"/>
  <c r="D14" i="12"/>
  <c r="R14" i="12" s="1"/>
  <c r="Z14" i="12" s="1"/>
  <c r="E65" i="12"/>
  <c r="S65" i="12" s="1"/>
  <c r="AA65" i="12" s="1"/>
  <c r="D31" i="12"/>
  <c r="R31" i="12" s="1"/>
  <c r="Z31" i="12" s="1"/>
  <c r="E46" i="12"/>
  <c r="S46" i="12" s="1"/>
  <c r="AA46" i="12" s="1"/>
  <c r="C57" i="13"/>
  <c r="K57" i="13" s="1"/>
  <c r="O57" i="13" s="1"/>
  <c r="B75" i="13"/>
  <c r="J75" i="13" s="1"/>
  <c r="N75" i="13" s="1"/>
  <c r="B31" i="13"/>
  <c r="J31" i="13" s="1"/>
  <c r="N31" i="13" s="1"/>
  <c r="B111" i="14"/>
  <c r="E111" i="14" s="1"/>
  <c r="G111" i="14" s="1"/>
  <c r="C48" i="15"/>
  <c r="J48" i="15" s="1"/>
  <c r="Q48" i="15" s="1"/>
  <c r="S48" i="21" s="1"/>
  <c r="D74" i="12"/>
  <c r="M74" i="12" s="1"/>
  <c r="D36" i="12"/>
  <c r="R36" i="12" s="1"/>
  <c r="Z36" i="12" s="1"/>
  <c r="C19" i="12"/>
  <c r="Q19" i="12" s="1"/>
  <c r="Y19" i="12" s="1"/>
  <c r="E83" i="12"/>
  <c r="S83" i="12" s="1"/>
  <c r="AA83" i="12" s="1"/>
  <c r="C85" i="12"/>
  <c r="Q85" i="12" s="1"/>
  <c r="Y85" i="12" s="1"/>
  <c r="B24" i="12"/>
  <c r="P24" i="12" s="1"/>
  <c r="X24" i="12" s="1"/>
  <c r="C60" i="12"/>
  <c r="Q60" i="12" s="1"/>
  <c r="Y60" i="12" s="1"/>
  <c r="D83" i="12"/>
  <c r="R83" i="12" s="1"/>
  <c r="Z83" i="12" s="1"/>
  <c r="E101" i="12"/>
  <c r="S101" i="12" s="1"/>
  <c r="AA101" i="12" s="1"/>
  <c r="C41" i="12"/>
  <c r="Q41" i="12" s="1"/>
  <c r="Y41" i="12" s="1"/>
  <c r="B12" i="12"/>
  <c r="P12" i="12" s="1"/>
  <c r="X12" i="12" s="1"/>
  <c r="C89" i="13"/>
  <c r="K89" i="13" s="1"/>
  <c r="O89" i="13" s="1"/>
  <c r="B93" i="13"/>
  <c r="J93" i="13" s="1"/>
  <c r="N93" i="13" s="1"/>
  <c r="B105" i="14"/>
  <c r="E105" i="14" s="1"/>
  <c r="G105" i="14" s="1"/>
  <c r="B82" i="15"/>
  <c r="I82" i="15" s="1"/>
  <c r="B55" i="15"/>
  <c r="I55" i="15" s="1"/>
  <c r="D27" i="12"/>
  <c r="R27" i="12" s="1"/>
  <c r="Z27" i="12" s="1"/>
  <c r="D24" i="12"/>
  <c r="R24" i="12" s="1"/>
  <c r="Z24" i="12" s="1"/>
  <c r="C53" i="12"/>
  <c r="Q53" i="12" s="1"/>
  <c r="Y53" i="12" s="1"/>
  <c r="B111" i="12"/>
  <c r="P111" i="12" s="1"/>
  <c r="X111" i="12" s="1"/>
  <c r="D56" i="12"/>
  <c r="R56" i="12" s="1"/>
  <c r="Z56" i="12" s="1"/>
  <c r="B81" i="12"/>
  <c r="P81" i="12" s="1"/>
  <c r="X81" i="12" s="1"/>
  <c r="B83" i="12"/>
  <c r="P83" i="12" s="1"/>
  <c r="X83" i="12" s="1"/>
  <c r="B87" i="12"/>
  <c r="P87" i="12" s="1"/>
  <c r="X87" i="12" s="1"/>
  <c r="D57" i="12"/>
  <c r="R57" i="12" s="1"/>
  <c r="Z57" i="12" s="1"/>
  <c r="B46" i="12"/>
  <c r="P46" i="12" s="1"/>
  <c r="X46" i="12" s="1"/>
  <c r="D88" i="12"/>
  <c r="R88" i="12" s="1"/>
  <c r="Z88" i="12" s="1"/>
  <c r="B34" i="13"/>
  <c r="J34" i="13" s="1"/>
  <c r="N34" i="13" s="1"/>
  <c r="C85" i="13"/>
  <c r="K85" i="13" s="1"/>
  <c r="O85" i="13" s="1"/>
  <c r="B86" i="14"/>
  <c r="E86" i="14" s="1"/>
  <c r="G86" i="14" s="1"/>
  <c r="B34" i="15"/>
  <c r="I34" i="15" s="1"/>
  <c r="C85" i="15"/>
  <c r="J85" i="15" s="1"/>
  <c r="Q85" i="15" s="1"/>
  <c r="S85" i="21" s="1"/>
  <c r="B26" i="13"/>
  <c r="J26" i="13" s="1"/>
  <c r="N26" i="13" s="1"/>
  <c r="B43" i="14"/>
  <c r="E43" i="14" s="1"/>
  <c r="G43" i="14" s="1"/>
  <c r="D61" i="15"/>
  <c r="K61" i="15" s="1"/>
  <c r="R61" i="15" s="1"/>
  <c r="T61" i="21" s="1"/>
  <c r="E44" i="17"/>
  <c r="S44" i="17" s="1"/>
  <c r="AA44" i="17" s="1"/>
  <c r="E94" i="17"/>
  <c r="S94" i="17" s="1"/>
  <c r="AA94" i="17" s="1"/>
  <c r="E85" i="17"/>
  <c r="S85" i="17" s="1"/>
  <c r="AA85" i="17" s="1"/>
  <c r="D78" i="17"/>
  <c r="R78" i="17" s="1"/>
  <c r="Z78" i="17" s="1"/>
  <c r="E76" i="17"/>
  <c r="S76" i="17" s="1"/>
  <c r="AA76" i="17" s="1"/>
  <c r="E51" i="17"/>
  <c r="S51" i="17" s="1"/>
  <c r="AA51" i="17" s="1"/>
  <c r="C12" i="17"/>
  <c r="Q12" i="17" s="1"/>
  <c r="Y12" i="17" s="1"/>
  <c r="B58" i="12"/>
  <c r="P58" i="12" s="1"/>
  <c r="X58" i="12" s="1"/>
  <c r="B59" i="12"/>
  <c r="P59" i="12" s="1"/>
  <c r="X59" i="12" s="1"/>
  <c r="B30" i="12"/>
  <c r="P30" i="12" s="1"/>
  <c r="X30" i="12" s="1"/>
  <c r="C107" i="12"/>
  <c r="Q107" i="12" s="1"/>
  <c r="Y107" i="12" s="1"/>
  <c r="E58" i="12"/>
  <c r="S58" i="12" s="1"/>
  <c r="AA58" i="12" s="1"/>
  <c r="C59" i="12"/>
  <c r="Q59" i="12" s="1"/>
  <c r="Y59" i="12" s="1"/>
  <c r="D73" i="12"/>
  <c r="R73" i="12" s="1"/>
  <c r="Z73" i="12" s="1"/>
  <c r="C12" i="12"/>
  <c r="Q12" i="12" s="1"/>
  <c r="Y12" i="12" s="1"/>
  <c r="E76" i="12"/>
  <c r="S76" i="12" s="1"/>
  <c r="AA76" i="12" s="1"/>
  <c r="C15" i="12"/>
  <c r="Q15" i="12" s="1"/>
  <c r="Y15" i="12" s="1"/>
  <c r="D93" i="12"/>
  <c r="R93" i="12" s="1"/>
  <c r="Z93" i="12" s="1"/>
  <c r="B25" i="12"/>
  <c r="P25" i="12" s="1"/>
  <c r="X25" i="12" s="1"/>
  <c r="D71" i="12"/>
  <c r="R71" i="12" s="1"/>
  <c r="Z71" i="12" s="1"/>
  <c r="C75" i="12"/>
  <c r="Q75" i="12" s="1"/>
  <c r="B28" i="13"/>
  <c r="J28" i="13" s="1"/>
  <c r="N28" i="13" s="1"/>
  <c r="B76" i="13"/>
  <c r="J76" i="13" s="1"/>
  <c r="N76" i="13" s="1"/>
  <c r="B97" i="13"/>
  <c r="J97" i="13" s="1"/>
  <c r="N97" i="13" s="1"/>
  <c r="B88" i="14"/>
  <c r="E88" i="14" s="1"/>
  <c r="G88" i="14" s="1"/>
  <c r="B60" i="14"/>
  <c r="E60" i="14" s="1"/>
  <c r="G60" i="14" s="1"/>
  <c r="C89" i="15"/>
  <c r="J89" i="15" s="1"/>
  <c r="Q89" i="15" s="1"/>
  <c r="S89" i="21" s="1"/>
  <c r="C104" i="15"/>
  <c r="J104" i="15" s="1"/>
  <c r="Q104" i="15" s="1"/>
  <c r="S104" i="21" s="1"/>
  <c r="D79" i="17"/>
  <c r="R79" i="17" s="1"/>
  <c r="Z79" i="17" s="1"/>
  <c r="B30" i="17"/>
  <c r="P30" i="17" s="1"/>
  <c r="X30" i="17" s="1"/>
  <c r="D35" i="17"/>
  <c r="R35" i="17" s="1"/>
  <c r="Z35" i="17" s="1"/>
  <c r="C46" i="17"/>
  <c r="Q46" i="17" s="1"/>
  <c r="Y46" i="17" s="1"/>
  <c r="C47" i="17"/>
  <c r="Q47" i="17" s="1"/>
  <c r="Y47" i="17" s="1"/>
  <c r="E20" i="17"/>
  <c r="S20" i="17" s="1"/>
  <c r="AA20" i="17" s="1"/>
  <c r="C85" i="17"/>
  <c r="Q85" i="17" s="1"/>
  <c r="Y85" i="17" s="1"/>
  <c r="E48" i="12"/>
  <c r="S48" i="12" s="1"/>
  <c r="AA48" i="12" s="1"/>
  <c r="C48" i="12"/>
  <c r="Q48" i="12" s="1"/>
  <c r="Y48" i="12" s="1"/>
  <c r="C74" i="12"/>
  <c r="Q74" i="12" s="1"/>
  <c r="Y74" i="12" s="1"/>
  <c r="C21" i="12"/>
  <c r="Q21" i="12" s="1"/>
  <c r="Y21" i="12" s="1"/>
  <c r="D60" i="12"/>
  <c r="R60" i="12" s="1"/>
  <c r="Z60" i="12" s="1"/>
  <c r="B72" i="12"/>
  <c r="P72" i="12" s="1"/>
  <c r="X72" i="12" s="1"/>
  <c r="E105" i="12"/>
  <c r="S105" i="12" s="1"/>
  <c r="AA105" i="12" s="1"/>
  <c r="E52" i="12"/>
  <c r="S52" i="12" s="1"/>
  <c r="AA52" i="12" s="1"/>
  <c r="C80" i="12"/>
  <c r="Q80" i="12" s="1"/>
  <c r="Y80" i="12" s="1"/>
  <c r="D25" i="12"/>
  <c r="R25" i="12" s="1"/>
  <c r="Z25" i="12" s="1"/>
  <c r="D41" i="12"/>
  <c r="R41" i="12" s="1"/>
  <c r="Z41" i="12" s="1"/>
  <c r="C64" i="12"/>
  <c r="Q64" i="12" s="1"/>
  <c r="Y64" i="12" s="1"/>
  <c r="C55" i="12"/>
  <c r="Q55" i="12" s="1"/>
  <c r="Y55" i="12" s="1"/>
  <c r="C45" i="12"/>
  <c r="Q45" i="12" s="1"/>
  <c r="Y45" i="12" s="1"/>
  <c r="C109" i="13"/>
  <c r="K109" i="13" s="1"/>
  <c r="O109" i="13" s="1"/>
  <c r="B49" i="13"/>
  <c r="J49" i="13" s="1"/>
  <c r="N49" i="13" s="1"/>
  <c r="C93" i="13"/>
  <c r="K93" i="13" s="1"/>
  <c r="O93" i="13" s="1"/>
  <c r="B78" i="14"/>
  <c r="E78" i="14" s="1"/>
  <c r="G78" i="14" s="1"/>
  <c r="B63" i="14"/>
  <c r="E63" i="14" s="1"/>
  <c r="G63" i="14" s="1"/>
  <c r="C27" i="15"/>
  <c r="J27" i="15" s="1"/>
  <c r="Q27" i="15" s="1"/>
  <c r="S27" i="21" s="1"/>
  <c r="C76" i="15"/>
  <c r="J76" i="15" s="1"/>
  <c r="Q76" i="15" s="1"/>
  <c r="S76" i="21" s="1"/>
  <c r="C77" i="17"/>
  <c r="Q77" i="17" s="1"/>
  <c r="Y77" i="17" s="1"/>
  <c r="C95" i="17"/>
  <c r="Q95" i="17" s="1"/>
  <c r="Y95" i="17" s="1"/>
  <c r="D36" i="17"/>
  <c r="R36" i="17" s="1"/>
  <c r="Z36" i="17" s="1"/>
  <c r="D42" i="17"/>
  <c r="R42" i="17" s="1"/>
  <c r="Z42" i="17" s="1"/>
  <c r="D53" i="17"/>
  <c r="R53" i="17" s="1"/>
  <c r="Z53" i="17" s="1"/>
  <c r="E21" i="17"/>
  <c r="S21" i="17" s="1"/>
  <c r="AA21" i="17" s="1"/>
  <c r="E75" i="17"/>
  <c r="S75" i="17" s="1"/>
  <c r="AA75" i="17" s="1"/>
  <c r="E23" i="12"/>
  <c r="S23" i="12" s="1"/>
  <c r="AA23" i="12" s="1"/>
  <c r="D65" i="12"/>
  <c r="R65" i="12" s="1"/>
  <c r="Z65" i="12" s="1"/>
  <c r="C49" i="12"/>
  <c r="Q49" i="12" s="1"/>
  <c r="Y49" i="12" s="1"/>
  <c r="B73" i="12"/>
  <c r="P73" i="12" s="1"/>
  <c r="X73" i="12" s="1"/>
  <c r="E66" i="12"/>
  <c r="S66" i="12" s="1"/>
  <c r="AA66" i="12" s="1"/>
  <c r="E72" i="12"/>
  <c r="S72" i="12" s="1"/>
  <c r="AA72" i="12" s="1"/>
  <c r="C91" i="12"/>
  <c r="Q91" i="12" s="1"/>
  <c r="Y91" i="12" s="1"/>
  <c r="C70" i="12"/>
  <c r="Q70" i="12" s="1"/>
  <c r="Y70" i="12" s="1"/>
  <c r="C28" i="12"/>
  <c r="Q28" i="12" s="1"/>
  <c r="Y28" i="12" s="1"/>
  <c r="E53" i="12"/>
  <c r="S53" i="12" s="1"/>
  <c r="AA53" i="12" s="1"/>
  <c r="B36" i="12"/>
  <c r="P36" i="12" s="1"/>
  <c r="X36" i="12" s="1"/>
  <c r="B108" i="12"/>
  <c r="P108" i="12" s="1"/>
  <c r="X108" i="12" s="1"/>
  <c r="C110" i="12"/>
  <c r="Q110" i="12" s="1"/>
  <c r="Y110" i="12" s="1"/>
  <c r="C17" i="12"/>
  <c r="Q17" i="12" s="1"/>
  <c r="Y17" i="12" s="1"/>
  <c r="C51" i="13"/>
  <c r="K51" i="13" s="1"/>
  <c r="O51" i="13" s="1"/>
  <c r="C65" i="13"/>
  <c r="K65" i="13" s="1"/>
  <c r="O65" i="13" s="1"/>
  <c r="C106" i="13"/>
  <c r="K106" i="13" s="1"/>
  <c r="O106" i="13" s="1"/>
  <c r="B96" i="14"/>
  <c r="E96" i="14" s="1"/>
  <c r="G96" i="14" s="1"/>
  <c r="B23" i="14"/>
  <c r="E23" i="14" s="1"/>
  <c r="G23" i="14" s="1"/>
  <c r="B54" i="15"/>
  <c r="I54" i="15" s="1"/>
  <c r="C106" i="15"/>
  <c r="J106" i="15" s="1"/>
  <c r="Q106" i="15" s="1"/>
  <c r="S106" i="21" s="1"/>
  <c r="D54" i="15"/>
  <c r="K54" i="15" s="1"/>
  <c r="R54" i="15" s="1"/>
  <c r="T54" i="21" s="1"/>
  <c r="B109" i="15"/>
  <c r="I109" i="15" s="1"/>
  <c r="B72" i="17"/>
  <c r="P72" i="17" s="1"/>
  <c r="X72" i="17" s="1"/>
  <c r="D62" i="17"/>
  <c r="R62" i="17" s="1"/>
  <c r="Z62" i="17" s="1"/>
  <c r="E65" i="17"/>
  <c r="S65" i="17" s="1"/>
  <c r="AA65" i="17" s="1"/>
  <c r="E14" i="17"/>
  <c r="S14" i="17" s="1"/>
  <c r="AA14" i="17" s="1"/>
  <c r="D94" i="17"/>
  <c r="R94" i="17" s="1"/>
  <c r="Z94" i="17" s="1"/>
  <c r="E113" i="17"/>
  <c r="S113" i="17" s="1"/>
  <c r="AA113" i="17" s="1"/>
  <c r="B114" i="17"/>
  <c r="P114" i="17" s="1"/>
  <c r="X114" i="17" s="1"/>
  <c r="E80" i="17"/>
  <c r="S80" i="17" s="1"/>
  <c r="AA80" i="17" s="1"/>
  <c r="B95" i="12"/>
  <c r="P95" i="12" s="1"/>
  <c r="X95" i="12" s="1"/>
  <c r="B80" i="12"/>
  <c r="P80" i="12" s="1"/>
  <c r="X80" i="12" s="1"/>
  <c r="D43" i="12"/>
  <c r="R43" i="12" s="1"/>
  <c r="Z43" i="12" s="1"/>
  <c r="E62" i="12"/>
  <c r="S62" i="12" s="1"/>
  <c r="AA62" i="12" s="1"/>
  <c r="C111" i="12"/>
  <c r="Q111" i="12" s="1"/>
  <c r="B64" i="12"/>
  <c r="P64" i="12" s="1"/>
  <c r="X64" i="12" s="1"/>
  <c r="C73" i="12"/>
  <c r="Q73" i="12" s="1"/>
  <c r="Y73" i="12" s="1"/>
  <c r="C54" i="12"/>
  <c r="Q54" i="12" s="1"/>
  <c r="Y54" i="12" s="1"/>
  <c r="B88" i="12"/>
  <c r="P88" i="12" s="1"/>
  <c r="X88" i="12" s="1"/>
  <c r="C30" i="12"/>
  <c r="Q30" i="12" s="1"/>
  <c r="Y30" i="12" s="1"/>
  <c r="D28" i="12"/>
  <c r="R28" i="12" s="1"/>
  <c r="Z28" i="12" s="1"/>
  <c r="D114" i="12"/>
  <c r="R114" i="12" s="1"/>
  <c r="Z114" i="12" s="1"/>
  <c r="C88" i="12"/>
  <c r="Q88" i="12" s="1"/>
  <c r="Y88" i="12" s="1"/>
  <c r="B38" i="13"/>
  <c r="J38" i="13" s="1"/>
  <c r="N38" i="13" s="1"/>
  <c r="C58" i="13"/>
  <c r="K58" i="13" s="1"/>
  <c r="O58" i="13" s="1"/>
  <c r="C80" i="13"/>
  <c r="K80" i="13" s="1"/>
  <c r="O80" i="13" s="1"/>
  <c r="C21" i="13"/>
  <c r="K21" i="13" s="1"/>
  <c r="O21" i="13" s="1"/>
  <c r="B30" i="14"/>
  <c r="E30" i="14" s="1"/>
  <c r="G30" i="14" s="1"/>
  <c r="C14" i="15"/>
  <c r="J14" i="15" s="1"/>
  <c r="Q14" i="15" s="1"/>
  <c r="S14" i="21" s="1"/>
  <c r="C94" i="15"/>
  <c r="J94" i="15" s="1"/>
  <c r="Q94" i="15" s="1"/>
  <c r="S94" i="21" s="1"/>
  <c r="D15" i="18"/>
  <c r="B28" i="17"/>
  <c r="P28" i="17" s="1"/>
  <c r="X28" i="17" s="1"/>
  <c r="B27" i="17"/>
  <c r="P27" i="17" s="1"/>
  <c r="X27" i="17" s="1"/>
  <c r="D32" i="17"/>
  <c r="R32" i="17" s="1"/>
  <c r="Z32" i="17" s="1"/>
  <c r="B25" i="17"/>
  <c r="P25" i="17" s="1"/>
  <c r="X25" i="17" s="1"/>
  <c r="C102" i="17"/>
  <c r="Q102" i="17" s="1"/>
  <c r="Y102" i="17" s="1"/>
  <c r="C101" i="17"/>
  <c r="Q101" i="17" s="1"/>
  <c r="Y101" i="17" s="1"/>
  <c r="B109" i="17"/>
  <c r="P109" i="17" s="1"/>
  <c r="X109" i="17" s="1"/>
  <c r="B108" i="17"/>
  <c r="P108" i="17" s="1"/>
  <c r="X108" i="17" s="1"/>
  <c r="D59" i="12"/>
  <c r="R59" i="12" s="1"/>
  <c r="Z59" i="12" s="1"/>
  <c r="D100" i="12"/>
  <c r="R100" i="12" s="1"/>
  <c r="Z100" i="12" s="1"/>
  <c r="C77" i="12"/>
  <c r="Q77" i="12" s="1"/>
  <c r="Y77" i="12" s="1"/>
  <c r="C50" i="12"/>
  <c r="Q50" i="12" s="1"/>
  <c r="Y50" i="12" s="1"/>
  <c r="D55" i="12"/>
  <c r="R55" i="12" s="1"/>
  <c r="Z55" i="12" s="1"/>
  <c r="E60" i="12"/>
  <c r="S60" i="12" s="1"/>
  <c r="AA60" i="12" s="1"/>
  <c r="E15" i="12"/>
  <c r="S15" i="12" s="1"/>
  <c r="AA15" i="12" s="1"/>
  <c r="C51" i="12"/>
  <c r="Q51" i="12" s="1"/>
  <c r="Y51" i="12" s="1"/>
  <c r="C82" i="12"/>
  <c r="Q82" i="12" s="1"/>
  <c r="Y82" i="12" s="1"/>
  <c r="C69" i="12"/>
  <c r="Q69" i="12" s="1"/>
  <c r="Y69" i="12" s="1"/>
  <c r="D35" i="12"/>
  <c r="R35" i="12" s="1"/>
  <c r="Z35" i="12" s="1"/>
  <c r="E108" i="12"/>
  <c r="S108" i="12" s="1"/>
  <c r="AA108" i="12" s="1"/>
  <c r="D34" i="12"/>
  <c r="R34" i="12" s="1"/>
  <c r="Z34" i="12" s="1"/>
  <c r="C33" i="13"/>
  <c r="K33" i="13" s="1"/>
  <c r="O33" i="13" s="1"/>
  <c r="B55" i="13"/>
  <c r="J55" i="13" s="1"/>
  <c r="N55" i="13" s="1"/>
  <c r="B77" i="13"/>
  <c r="J77" i="13" s="1"/>
  <c r="N77" i="13" s="1"/>
  <c r="B18" i="13"/>
  <c r="J18" i="13" s="1"/>
  <c r="N18" i="13" s="1"/>
  <c r="B110" i="14"/>
  <c r="E110" i="14" s="1"/>
  <c r="G110" i="14" s="1"/>
  <c r="B39" i="15"/>
  <c r="I39" i="15" s="1"/>
  <c r="D100" i="15"/>
  <c r="K100" i="15" s="1"/>
  <c r="R100" i="15" s="1"/>
  <c r="T100" i="21" s="1"/>
  <c r="B69" i="18"/>
  <c r="B94" i="12"/>
  <c r="P94" i="12" s="1"/>
  <c r="X94" i="12" s="1"/>
  <c r="E113" i="12"/>
  <c r="S113" i="12" s="1"/>
  <c r="AA113" i="12" s="1"/>
  <c r="B114" i="12"/>
  <c r="P114" i="12" s="1"/>
  <c r="X114" i="12" s="1"/>
  <c r="C114" i="12"/>
  <c r="Q114" i="12" s="1"/>
  <c r="Y114" i="12" s="1"/>
  <c r="E68" i="12"/>
  <c r="S68" i="12" s="1"/>
  <c r="AA68" i="12" s="1"/>
  <c r="C81" i="12"/>
  <c r="Q81" i="12" s="1"/>
  <c r="Y81" i="12" s="1"/>
  <c r="E40" i="12"/>
  <c r="S40" i="12" s="1"/>
  <c r="AA40" i="12" s="1"/>
  <c r="E30" i="12"/>
  <c r="S30" i="12" s="1"/>
  <c r="AA30" i="12" s="1"/>
  <c r="D68" i="12"/>
  <c r="R68" i="12" s="1"/>
  <c r="Z68" i="12" s="1"/>
  <c r="B41" i="12"/>
  <c r="P41" i="12" s="1"/>
  <c r="X41" i="12" s="1"/>
  <c r="D87" i="12"/>
  <c r="R87" i="12" s="1"/>
  <c r="Z87" i="12" s="1"/>
  <c r="C89" i="12"/>
  <c r="Q89" i="12" s="1"/>
  <c r="Y89" i="12" s="1"/>
  <c r="C44" i="12"/>
  <c r="Q44" i="12" s="1"/>
  <c r="Y44" i="12" s="1"/>
  <c r="B109" i="13"/>
  <c r="J109" i="13" s="1"/>
  <c r="N109" i="13" s="1"/>
  <c r="B36" i="13"/>
  <c r="J36" i="13" s="1"/>
  <c r="N36" i="13" s="1"/>
  <c r="B92" i="13"/>
  <c r="J92" i="13" s="1"/>
  <c r="N92" i="13" s="1"/>
  <c r="B64" i="13"/>
  <c r="J64" i="13" s="1"/>
  <c r="N64" i="13" s="1"/>
  <c r="B16" i="13"/>
  <c r="J16" i="13" s="1"/>
  <c r="N16" i="13" s="1"/>
  <c r="B12" i="14"/>
  <c r="E12" i="14" s="1"/>
  <c r="G12" i="14" s="1"/>
  <c r="B73" i="14"/>
  <c r="E73" i="14" s="1"/>
  <c r="G73" i="14" s="1"/>
  <c r="B84" i="14"/>
  <c r="E84" i="14" s="1"/>
  <c r="G84" i="14" s="1"/>
  <c r="B47" i="15"/>
  <c r="I47" i="15" s="1"/>
  <c r="C59" i="15"/>
  <c r="J59" i="15" s="1"/>
  <c r="Q59" i="15" s="1"/>
  <c r="S59" i="21" s="1"/>
  <c r="B76" i="15"/>
  <c r="I76" i="15" s="1"/>
  <c r="E107" i="17"/>
  <c r="S107" i="17" s="1"/>
  <c r="AA107" i="17" s="1"/>
  <c r="E59" i="17"/>
  <c r="S59" i="17" s="1"/>
  <c r="AA59" i="17" s="1"/>
  <c r="B91" i="12"/>
  <c r="P91" i="12" s="1"/>
  <c r="X91" i="12" s="1"/>
  <c r="D20" i="12"/>
  <c r="R20" i="12" s="1"/>
  <c r="Z20" i="12" s="1"/>
  <c r="C31" i="12"/>
  <c r="Q31" i="12" s="1"/>
  <c r="Y31" i="12" s="1"/>
  <c r="C65" i="12"/>
  <c r="Q65" i="12" s="1"/>
  <c r="Y65" i="12" s="1"/>
  <c r="C79" i="12"/>
  <c r="Q79" i="12" s="1"/>
  <c r="Y79" i="12" s="1"/>
  <c r="E84" i="12"/>
  <c r="S84" i="12" s="1"/>
  <c r="AA84" i="12" s="1"/>
  <c r="E14" i="12"/>
  <c r="S14" i="12" s="1"/>
  <c r="AA14" i="12" s="1"/>
  <c r="B15" i="12"/>
  <c r="P15" i="12" s="1"/>
  <c r="X15" i="12" s="1"/>
  <c r="C99" i="12"/>
  <c r="Q99" i="12" s="1"/>
  <c r="Y99" i="12" s="1"/>
  <c r="C24" i="12"/>
  <c r="Q24" i="12" s="1"/>
  <c r="Y24" i="12" s="1"/>
  <c r="C96" i="12"/>
  <c r="Q96" i="12" s="1"/>
  <c r="Y96" i="12" s="1"/>
  <c r="D84" i="12"/>
  <c r="R84" i="12" s="1"/>
  <c r="Z84" i="12" s="1"/>
  <c r="D72" i="12"/>
  <c r="R72" i="12" s="1"/>
  <c r="Z72" i="12" s="1"/>
  <c r="C52" i="12"/>
  <c r="Q52" i="12" s="1"/>
  <c r="Y52" i="12" s="1"/>
  <c r="B109" i="12"/>
  <c r="P109" i="12" s="1"/>
  <c r="X109" i="12" s="1"/>
  <c r="D50" i="12"/>
  <c r="R50" i="12" s="1"/>
  <c r="Z50" i="12" s="1"/>
  <c r="C41" i="13"/>
  <c r="K41" i="13" s="1"/>
  <c r="O41" i="13" s="1"/>
  <c r="C45" i="13"/>
  <c r="K45" i="13" s="1"/>
  <c r="O45" i="13" s="1"/>
  <c r="C76" i="13"/>
  <c r="K76" i="13" s="1"/>
  <c r="O76" i="13" s="1"/>
  <c r="C97" i="13"/>
  <c r="K97" i="13" s="1"/>
  <c r="O97" i="13" s="1"/>
  <c r="C105" i="13"/>
  <c r="K105" i="13" s="1"/>
  <c r="O105" i="13" s="1"/>
  <c r="B82" i="14"/>
  <c r="E82" i="14" s="1"/>
  <c r="G82" i="14" s="1"/>
  <c r="B38" i="14"/>
  <c r="E38" i="14" s="1"/>
  <c r="G38" i="14" s="1"/>
  <c r="B38" i="15"/>
  <c r="I38" i="15" s="1"/>
  <c r="C37" i="15"/>
  <c r="J37" i="15" s="1"/>
  <c r="Q37" i="15" s="1"/>
  <c r="S37" i="21" s="1"/>
  <c r="B78" i="15"/>
  <c r="I78" i="15" s="1"/>
  <c r="B27" i="16"/>
  <c r="D27" i="16" s="1"/>
  <c r="F27" i="18" s="1"/>
  <c r="B12" i="16"/>
  <c r="D12" i="16" s="1"/>
  <c r="F12" i="18" s="1"/>
  <c r="D46" i="15"/>
  <c r="K46" i="15" s="1"/>
  <c r="R46" i="15" s="1"/>
  <c r="T46" i="21" s="1"/>
  <c r="D80" i="15"/>
  <c r="K80" i="15" s="1"/>
  <c r="R80" i="15" s="1"/>
  <c r="T80" i="21" s="1"/>
  <c r="B77" i="15"/>
  <c r="I77" i="15" s="1"/>
  <c r="B24" i="16"/>
  <c r="D24" i="16" s="1"/>
  <c r="F24" i="18" s="1"/>
  <c r="B29" i="12"/>
  <c r="P29" i="12" s="1"/>
  <c r="X29" i="12" s="1"/>
  <c r="B39" i="12"/>
  <c r="P39" i="12" s="1"/>
  <c r="X39" i="12" s="1"/>
  <c r="B107" i="12"/>
  <c r="P107" i="12" s="1"/>
  <c r="X107" i="12" s="1"/>
  <c r="C42" i="12"/>
  <c r="Q42" i="12" s="1"/>
  <c r="Y42" i="12" s="1"/>
  <c r="D46" i="12"/>
  <c r="R46" i="12" s="1"/>
  <c r="Z46" i="12" s="1"/>
  <c r="B30" i="13"/>
  <c r="J30" i="13" s="1"/>
  <c r="N30" i="13" s="1"/>
  <c r="C62" i="13"/>
  <c r="K62" i="13" s="1"/>
  <c r="O62" i="13" s="1"/>
  <c r="C82" i="13"/>
  <c r="K82" i="13" s="1"/>
  <c r="O82" i="13" s="1"/>
  <c r="B82" i="13"/>
  <c r="J82" i="13" s="1"/>
  <c r="N82" i="13" s="1"/>
  <c r="B94" i="13"/>
  <c r="J94" i="13" s="1"/>
  <c r="N94" i="13" s="1"/>
  <c r="B24" i="14"/>
  <c r="E24" i="14" s="1"/>
  <c r="G24" i="14" s="1"/>
  <c r="B89" i="14"/>
  <c r="E89" i="14" s="1"/>
  <c r="G89" i="14" s="1"/>
  <c r="C79" i="15"/>
  <c r="J79" i="15" s="1"/>
  <c r="Q79" i="15" s="1"/>
  <c r="S79" i="21" s="1"/>
  <c r="B59" i="15"/>
  <c r="I59" i="15" s="1"/>
  <c r="B46" i="15"/>
  <c r="I46" i="15" s="1"/>
  <c r="B33" i="16"/>
  <c r="D33" i="16" s="1"/>
  <c r="F33" i="18" s="1"/>
  <c r="D20" i="15"/>
  <c r="K20" i="15" s="1"/>
  <c r="R20" i="15" s="1"/>
  <c r="T20" i="21" s="1"/>
  <c r="B86" i="18"/>
  <c r="E106" i="12"/>
  <c r="S106" i="12" s="1"/>
  <c r="AA106" i="12" s="1"/>
  <c r="C43" i="12"/>
  <c r="Q43" i="12" s="1"/>
  <c r="Y43" i="12" s="1"/>
  <c r="E89" i="12"/>
  <c r="S89" i="12" s="1"/>
  <c r="AA89" i="12" s="1"/>
  <c r="E32" i="12"/>
  <c r="S32" i="12" s="1"/>
  <c r="AA32" i="12" s="1"/>
  <c r="B51" i="13"/>
  <c r="J51" i="13" s="1"/>
  <c r="N51" i="13" s="1"/>
  <c r="C67" i="13"/>
  <c r="K67" i="13" s="1"/>
  <c r="O67" i="13" s="1"/>
  <c r="B22" i="13"/>
  <c r="J22" i="13" s="1"/>
  <c r="N22" i="13" s="1"/>
  <c r="C90" i="13"/>
  <c r="K90" i="13" s="1"/>
  <c r="O90" i="13" s="1"/>
  <c r="C13" i="13"/>
  <c r="K13" i="13" s="1"/>
  <c r="O13" i="13" s="1"/>
  <c r="B61" i="14"/>
  <c r="E61" i="14" s="1"/>
  <c r="G61" i="14" s="1"/>
  <c r="B97" i="14"/>
  <c r="E97" i="14" s="1"/>
  <c r="G97" i="14" s="1"/>
  <c r="C34" i="15"/>
  <c r="J34" i="15" s="1"/>
  <c r="Q34" i="15" s="1"/>
  <c r="S34" i="21" s="1"/>
  <c r="C90" i="15"/>
  <c r="J90" i="15" s="1"/>
  <c r="Q90" i="15" s="1"/>
  <c r="S90" i="21" s="1"/>
  <c r="B75" i="15"/>
  <c r="I75" i="15" s="1"/>
  <c r="D113" i="18"/>
  <c r="E44" i="12"/>
  <c r="S44" i="12" s="1"/>
  <c r="AA44" i="12" s="1"/>
  <c r="D99" i="12"/>
  <c r="R99" i="12" s="1"/>
  <c r="Z99" i="12" s="1"/>
  <c r="D96" i="12"/>
  <c r="R96" i="12" s="1"/>
  <c r="Z96" i="12" s="1"/>
  <c r="B104" i="13"/>
  <c r="J104" i="13" s="1"/>
  <c r="N104" i="13" s="1"/>
  <c r="B39" i="13"/>
  <c r="J39" i="13" s="1"/>
  <c r="N39" i="13" s="1"/>
  <c r="C87" i="13"/>
  <c r="K87" i="13" s="1"/>
  <c r="O87" i="13" s="1"/>
  <c r="B102" i="13"/>
  <c r="J102" i="13" s="1"/>
  <c r="N102" i="13" s="1"/>
  <c r="C84" i="13"/>
  <c r="B98" i="14"/>
  <c r="E98" i="14" s="1"/>
  <c r="G98" i="14" s="1"/>
  <c r="B31" i="14"/>
  <c r="E31" i="14" s="1"/>
  <c r="G31" i="14" s="1"/>
  <c r="C60" i="15"/>
  <c r="J60" i="15" s="1"/>
  <c r="Q60" i="15" s="1"/>
  <c r="S60" i="21" s="1"/>
  <c r="C83" i="15"/>
  <c r="J83" i="15" s="1"/>
  <c r="Q83" i="15" s="1"/>
  <c r="S83" i="21" s="1"/>
  <c r="D105" i="15"/>
  <c r="K105" i="15" s="1"/>
  <c r="R105" i="15" s="1"/>
  <c r="T105" i="21" s="1"/>
  <c r="D29" i="18"/>
  <c r="B33" i="12"/>
  <c r="P33" i="12" s="1"/>
  <c r="X33" i="12" s="1"/>
  <c r="D30" i="12"/>
  <c r="R30" i="12" s="1"/>
  <c r="Z30" i="12" s="1"/>
  <c r="E67" i="12"/>
  <c r="S67" i="12" s="1"/>
  <c r="AA67" i="12" s="1"/>
  <c r="C25" i="12"/>
  <c r="Q25" i="12" s="1"/>
  <c r="Y25" i="12" s="1"/>
  <c r="C93" i="12"/>
  <c r="Q93" i="12" s="1"/>
  <c r="Y93" i="12" s="1"/>
  <c r="E99" i="12"/>
  <c r="S99" i="12" s="1"/>
  <c r="AA99" i="12" s="1"/>
  <c r="B105" i="12"/>
  <c r="P105" i="12" s="1"/>
  <c r="X105" i="12" s="1"/>
  <c r="D106" i="12"/>
  <c r="R106" i="12" s="1"/>
  <c r="Z106" i="12" s="1"/>
  <c r="C113" i="12"/>
  <c r="Q113" i="12" s="1"/>
  <c r="Y113" i="12" s="1"/>
  <c r="D75" i="12"/>
  <c r="R75" i="12" s="1"/>
  <c r="Z75" i="12" s="1"/>
  <c r="C29" i="12"/>
  <c r="Q29" i="12" s="1"/>
  <c r="Y29" i="12" s="1"/>
  <c r="B60" i="12"/>
  <c r="P60" i="12" s="1"/>
  <c r="X60" i="12" s="1"/>
  <c r="D95" i="12"/>
  <c r="R95" i="12" s="1"/>
  <c r="Z95" i="12" s="1"/>
  <c r="E43" i="12"/>
  <c r="S43" i="12" s="1"/>
  <c r="AA43" i="12" s="1"/>
  <c r="B13" i="12"/>
  <c r="P13" i="12" s="1"/>
  <c r="X13" i="12" s="1"/>
  <c r="B48" i="12"/>
  <c r="P48" i="12" s="1"/>
  <c r="X48" i="12" s="1"/>
  <c r="B72" i="13"/>
  <c r="J72" i="13" s="1"/>
  <c r="N72" i="13" s="1"/>
  <c r="B40" i="13"/>
  <c r="J40" i="13" s="1"/>
  <c r="N40" i="13" s="1"/>
  <c r="C29" i="13"/>
  <c r="K29" i="13" s="1"/>
  <c r="O29" i="13" s="1"/>
  <c r="C92" i="13"/>
  <c r="K92" i="13" s="1"/>
  <c r="O92" i="13" s="1"/>
  <c r="C69" i="13"/>
  <c r="K69" i="13" s="1"/>
  <c r="O69" i="13" s="1"/>
  <c r="B91" i="14"/>
  <c r="E91" i="14" s="1"/>
  <c r="G91" i="14" s="1"/>
  <c r="B44" i="14"/>
  <c r="E44" i="14" s="1"/>
  <c r="G44" i="14" s="1"/>
  <c r="B35" i="14"/>
  <c r="E35" i="14" s="1"/>
  <c r="G35" i="14" s="1"/>
  <c r="C18" i="15"/>
  <c r="J18" i="15" s="1"/>
  <c r="Q18" i="15" s="1"/>
  <c r="S18" i="21" s="1"/>
  <c r="C22" i="15"/>
  <c r="J22" i="15" s="1"/>
  <c r="Q22" i="15" s="1"/>
  <c r="S22" i="21" s="1"/>
  <c r="D40" i="15"/>
  <c r="K40" i="15" s="1"/>
  <c r="R40" i="15" s="1"/>
  <c r="T40" i="21" s="1"/>
  <c r="D108" i="12"/>
  <c r="R108" i="12" s="1"/>
  <c r="Z108" i="12" s="1"/>
  <c r="B84" i="12"/>
  <c r="P84" i="12" s="1"/>
  <c r="X84" i="12" s="1"/>
  <c r="B27" i="12"/>
  <c r="P27" i="12" s="1"/>
  <c r="X27" i="12" s="1"/>
  <c r="B106" i="12"/>
  <c r="P106" i="12" s="1"/>
  <c r="X106" i="12" s="1"/>
  <c r="D92" i="12"/>
  <c r="R92" i="12" s="1"/>
  <c r="Z92" i="12" s="1"/>
  <c r="E22" i="12"/>
  <c r="S22" i="12" s="1"/>
  <c r="AA22" i="12" s="1"/>
  <c r="D22" i="12"/>
  <c r="R22" i="12" s="1"/>
  <c r="Z22" i="12" s="1"/>
  <c r="D23" i="12"/>
  <c r="R23" i="12" s="1"/>
  <c r="Z23" i="12" s="1"/>
  <c r="C18" i="12"/>
  <c r="Q18" i="12" s="1"/>
  <c r="Y18" i="12" s="1"/>
  <c r="E39" i="12"/>
  <c r="S39" i="12" s="1"/>
  <c r="AA39" i="12" s="1"/>
  <c r="B97" i="12"/>
  <c r="P97" i="12" s="1"/>
  <c r="X97" i="12" s="1"/>
  <c r="E92" i="12"/>
  <c r="S92" i="12" s="1"/>
  <c r="AA92" i="12" s="1"/>
  <c r="B75" i="12"/>
  <c r="P75" i="12" s="1"/>
  <c r="X75" i="12" s="1"/>
  <c r="C95" i="12"/>
  <c r="Q95" i="12" s="1"/>
  <c r="Y95" i="12" s="1"/>
  <c r="B20" i="13"/>
  <c r="J20" i="13" s="1"/>
  <c r="N20" i="13" s="1"/>
  <c r="B43" i="13"/>
  <c r="J43" i="13" s="1"/>
  <c r="N43" i="13" s="1"/>
  <c r="C61" i="13"/>
  <c r="K61" i="13" s="1"/>
  <c r="O61" i="13" s="1"/>
  <c r="C68" i="13"/>
  <c r="K68" i="13" s="1"/>
  <c r="O68" i="13" s="1"/>
  <c r="B88" i="13"/>
  <c r="J88" i="13" s="1"/>
  <c r="N88" i="13" s="1"/>
  <c r="B95" i="13"/>
  <c r="J95" i="13" s="1"/>
  <c r="N95" i="13" s="1"/>
  <c r="B99" i="13"/>
  <c r="J99" i="13" s="1"/>
  <c r="N99" i="13" s="1"/>
  <c r="B51" i="14"/>
  <c r="E51" i="14" s="1"/>
  <c r="G51" i="14" s="1"/>
  <c r="B42" i="14"/>
  <c r="E42" i="14" s="1"/>
  <c r="G42" i="14" s="1"/>
  <c r="B70" i="14"/>
  <c r="E70" i="14" s="1"/>
  <c r="G70" i="14" s="1"/>
  <c r="D88" i="15"/>
  <c r="K88" i="15" s="1"/>
  <c r="R88" i="15" s="1"/>
  <c r="T88" i="21" s="1"/>
  <c r="B21" i="15"/>
  <c r="I21" i="15" s="1"/>
  <c r="D39" i="15"/>
  <c r="K39" i="15" s="1"/>
  <c r="R39" i="15" s="1"/>
  <c r="T39" i="21" s="1"/>
  <c r="B30" i="16"/>
  <c r="D30" i="16" s="1"/>
  <c r="F30" i="18" s="1"/>
  <c r="C12" i="15"/>
  <c r="J12" i="15" s="1"/>
  <c r="Q12" i="15" s="1"/>
  <c r="S12" i="21" s="1"/>
  <c r="C13" i="15"/>
  <c r="J13" i="15" s="1"/>
  <c r="Q13" i="15" s="1"/>
  <c r="S13" i="21" s="1"/>
  <c r="B39" i="16"/>
  <c r="D39" i="16" s="1"/>
  <c r="F39" i="18" s="1"/>
  <c r="C94" i="12"/>
  <c r="Q94" i="12" s="1"/>
  <c r="Y94" i="12" s="1"/>
  <c r="D39" i="12"/>
  <c r="R39" i="12" s="1"/>
  <c r="Z39" i="12" s="1"/>
  <c r="B100" i="12"/>
  <c r="P100" i="12" s="1"/>
  <c r="X100" i="12" s="1"/>
  <c r="D63" i="12"/>
  <c r="R63" i="12" s="1"/>
  <c r="Z63" i="12" s="1"/>
  <c r="C40" i="12"/>
  <c r="Q40" i="12" s="1"/>
  <c r="Y40" i="12" s="1"/>
  <c r="E19" i="12"/>
  <c r="S19" i="12" s="1"/>
  <c r="AA19" i="12" s="1"/>
  <c r="E55" i="12"/>
  <c r="S55" i="12" s="1"/>
  <c r="AA55" i="12" s="1"/>
  <c r="B67" i="12"/>
  <c r="P67" i="12" s="1"/>
  <c r="X67" i="12" s="1"/>
  <c r="C112" i="12"/>
  <c r="Q112" i="12" s="1"/>
  <c r="Y112" i="12" s="1"/>
  <c r="E107" i="12"/>
  <c r="S107" i="12" s="1"/>
  <c r="AA107" i="12" s="1"/>
  <c r="E51" i="12"/>
  <c r="S51" i="12" s="1"/>
  <c r="AA51" i="12" s="1"/>
  <c r="E41" i="12"/>
  <c r="S41" i="12" s="1"/>
  <c r="AA41" i="12" s="1"/>
  <c r="C78" i="12"/>
  <c r="Q78" i="12" s="1"/>
  <c r="Y78" i="12" s="1"/>
  <c r="C106" i="12"/>
  <c r="Q106" i="12" s="1"/>
  <c r="Y106" i="12" s="1"/>
  <c r="C25" i="13"/>
  <c r="K25" i="13" s="1"/>
  <c r="O25" i="13" s="1"/>
  <c r="B48" i="13"/>
  <c r="J48" i="13" s="1"/>
  <c r="N48" i="13" s="1"/>
  <c r="C66" i="13"/>
  <c r="K66" i="13" s="1"/>
  <c r="O66" i="13" s="1"/>
  <c r="B37" i="13"/>
  <c r="J37" i="13" s="1"/>
  <c r="N37" i="13" s="1"/>
  <c r="C88" i="13"/>
  <c r="K88" i="13" s="1"/>
  <c r="O88" i="13" s="1"/>
  <c r="C103" i="13"/>
  <c r="K103" i="13" s="1"/>
  <c r="O103" i="13" s="1"/>
  <c r="B59" i="14"/>
  <c r="E59" i="14" s="1"/>
  <c r="G59" i="14" s="1"/>
  <c r="B36" i="14"/>
  <c r="E36" i="14" s="1"/>
  <c r="G36" i="14" s="1"/>
  <c r="B93" i="14"/>
  <c r="E93" i="14" s="1"/>
  <c r="G93" i="14" s="1"/>
  <c r="C103" i="15"/>
  <c r="J103" i="15" s="1"/>
  <c r="Q103" i="15" s="1"/>
  <c r="S103" i="21" s="1"/>
  <c r="D113" i="15"/>
  <c r="K113" i="15" s="1"/>
  <c r="R113" i="15" s="1"/>
  <c r="T113" i="21" s="1"/>
  <c r="B68" i="15"/>
  <c r="I68" i="15" s="1"/>
  <c r="D49" i="15"/>
  <c r="K49" i="15" s="1"/>
  <c r="R49" i="15" s="1"/>
  <c r="T49" i="21" s="1"/>
  <c r="B46" i="16"/>
  <c r="D46" i="16" s="1"/>
  <c r="F46" i="18" s="1"/>
  <c r="D80" i="12"/>
  <c r="R80" i="12" s="1"/>
  <c r="Z80" i="12" s="1"/>
  <c r="B114" i="13"/>
  <c r="J114" i="13" s="1"/>
  <c r="N114" i="13" s="1"/>
  <c r="C43" i="13"/>
  <c r="K43" i="13" s="1"/>
  <c r="O43" i="13" s="1"/>
  <c r="B63" i="13"/>
  <c r="J63" i="13" s="1"/>
  <c r="N63" i="13" s="1"/>
  <c r="B86" i="13"/>
  <c r="J86" i="13" s="1"/>
  <c r="N86" i="13" s="1"/>
  <c r="B85" i="13"/>
  <c r="J85" i="13" s="1"/>
  <c r="N85" i="13" s="1"/>
  <c r="B17" i="13"/>
  <c r="J17" i="13" s="1"/>
  <c r="N17" i="13" s="1"/>
  <c r="B74" i="14"/>
  <c r="E74" i="14" s="1"/>
  <c r="G74" i="14" s="1"/>
  <c r="B103" i="14"/>
  <c r="E103" i="14" s="1"/>
  <c r="G103" i="14" s="1"/>
  <c r="B50" i="14"/>
  <c r="E50" i="14" s="1"/>
  <c r="G50" i="14" s="1"/>
  <c r="D103" i="15"/>
  <c r="K103" i="15" s="1"/>
  <c r="R103" i="15" s="1"/>
  <c r="T103" i="21" s="1"/>
  <c r="D21" i="15"/>
  <c r="K21" i="15" s="1"/>
  <c r="R21" i="15" s="1"/>
  <c r="T21" i="21" s="1"/>
  <c r="C58" i="15"/>
  <c r="J58" i="15" s="1"/>
  <c r="Q58" i="15" s="1"/>
  <c r="S58" i="21" s="1"/>
  <c r="C72" i="15"/>
  <c r="J72" i="15" s="1"/>
  <c r="Q72" i="15" s="1"/>
  <c r="S72" i="21" s="1"/>
  <c r="B92" i="16"/>
  <c r="D92" i="16" s="1"/>
  <c r="F92" i="18" s="1"/>
  <c r="E56" i="12"/>
  <c r="S56" i="12" s="1"/>
  <c r="AA56" i="12" s="1"/>
  <c r="E69" i="12"/>
  <c r="S69" i="12" s="1"/>
  <c r="AA69" i="12" s="1"/>
  <c r="C63" i="12"/>
  <c r="Q63" i="12" s="1"/>
  <c r="Y63" i="12" s="1"/>
  <c r="C16" i="12"/>
  <c r="Q16" i="12" s="1"/>
  <c r="Y16" i="12" s="1"/>
  <c r="B16" i="12"/>
  <c r="P16" i="12" s="1"/>
  <c r="X16" i="12" s="1"/>
  <c r="D15" i="12"/>
  <c r="R15" i="12" s="1"/>
  <c r="Z15" i="12" s="1"/>
  <c r="D29" i="12"/>
  <c r="R29" i="12" s="1"/>
  <c r="Z29" i="12" s="1"/>
  <c r="B31" i="12"/>
  <c r="P31" i="12" s="1"/>
  <c r="X31" i="12" s="1"/>
  <c r="E75" i="12"/>
  <c r="S75" i="12" s="1"/>
  <c r="AA75" i="12" s="1"/>
  <c r="C68" i="12"/>
  <c r="Q68" i="12" s="1"/>
  <c r="Y68" i="12" s="1"/>
  <c r="E70" i="12"/>
  <c r="S70" i="12" s="1"/>
  <c r="AA70" i="12" s="1"/>
  <c r="D113" i="12"/>
  <c r="R113" i="12" s="1"/>
  <c r="Z113" i="12" s="1"/>
  <c r="D16" i="12"/>
  <c r="R16" i="12" s="1"/>
  <c r="Z16" i="12" s="1"/>
  <c r="C87" i="12"/>
  <c r="Q87" i="12" s="1"/>
  <c r="Y87" i="12" s="1"/>
  <c r="C46" i="13"/>
  <c r="K46" i="13" s="1"/>
  <c r="O46" i="13" s="1"/>
  <c r="B66" i="13"/>
  <c r="J66" i="13" s="1"/>
  <c r="N66" i="13" s="1"/>
  <c r="B73" i="13"/>
  <c r="J73" i="13" s="1"/>
  <c r="N73" i="13" s="1"/>
  <c r="B96" i="13"/>
  <c r="J96" i="13" s="1"/>
  <c r="N96" i="13" s="1"/>
  <c r="C98" i="13"/>
  <c r="K98" i="13" s="1"/>
  <c r="O98" i="13" s="1"/>
  <c r="C110" i="13"/>
  <c r="K110" i="13" s="1"/>
  <c r="O110" i="13" s="1"/>
  <c r="B53" i="14"/>
  <c r="E53" i="14" s="1"/>
  <c r="G53" i="14" s="1"/>
  <c r="B71" i="14"/>
  <c r="E71" i="14" s="1"/>
  <c r="G71" i="14" s="1"/>
  <c r="B113" i="14"/>
  <c r="E113" i="14" s="1"/>
  <c r="G113" i="14" s="1"/>
  <c r="B25" i="15"/>
  <c r="I25" i="15" s="1"/>
  <c r="B83" i="15"/>
  <c r="I83" i="15" s="1"/>
  <c r="C66" i="15"/>
  <c r="J66" i="15" s="1"/>
  <c r="Q66" i="15" s="1"/>
  <c r="S66" i="21" s="1"/>
  <c r="B91" i="16"/>
  <c r="D91" i="16" s="1"/>
  <c r="F91" i="18" s="1"/>
  <c r="C32" i="15"/>
  <c r="J32" i="15" s="1"/>
  <c r="Q32" i="15" s="1"/>
  <c r="S32" i="21" s="1"/>
  <c r="D108" i="15"/>
  <c r="K108" i="15" s="1"/>
  <c r="R108" i="15" s="1"/>
  <c r="T108" i="21" s="1"/>
  <c r="B40" i="16"/>
  <c r="D40" i="16" s="1"/>
  <c r="F40" i="18" s="1"/>
  <c r="B112" i="12"/>
  <c r="P112" i="12" s="1"/>
  <c r="X112" i="12" s="1"/>
  <c r="E50" i="12"/>
  <c r="S50" i="12" s="1"/>
  <c r="AA50" i="12" s="1"/>
  <c r="C90" i="12"/>
  <c r="Q90" i="12" s="1"/>
  <c r="Y90" i="12" s="1"/>
  <c r="B103" i="12"/>
  <c r="P103" i="12" s="1"/>
  <c r="X103" i="12" s="1"/>
  <c r="B76" i="12"/>
  <c r="P76" i="12" s="1"/>
  <c r="X76" i="12" s="1"/>
  <c r="E81" i="12"/>
  <c r="S81" i="12" s="1"/>
  <c r="AA81" i="12" s="1"/>
  <c r="D53" i="12"/>
  <c r="R53" i="12" s="1"/>
  <c r="Z53" i="12" s="1"/>
  <c r="B44" i="12"/>
  <c r="P44" i="12" s="1"/>
  <c r="X44" i="12" s="1"/>
  <c r="C67" i="12"/>
  <c r="Q67" i="12" s="1"/>
  <c r="Y67" i="12" s="1"/>
  <c r="C36" i="13"/>
  <c r="K36" i="13" s="1"/>
  <c r="O36" i="13" s="1"/>
  <c r="C52" i="13"/>
  <c r="K52" i="13" s="1"/>
  <c r="O52" i="13" s="1"/>
  <c r="C19" i="13"/>
  <c r="K19" i="13" s="1"/>
  <c r="O19" i="13" s="1"/>
  <c r="C63" i="13"/>
  <c r="K63" i="13" s="1"/>
  <c r="O63" i="13" s="1"/>
  <c r="C86" i="13"/>
  <c r="K86" i="13" s="1"/>
  <c r="O86" i="13" s="1"/>
  <c r="B74" i="13"/>
  <c r="J6" i="22" s="1"/>
  <c r="B100" i="13"/>
  <c r="J100" i="13" s="1"/>
  <c r="N100" i="13" s="1"/>
  <c r="B62" i="14"/>
  <c r="E62" i="14" s="1"/>
  <c r="G62" i="14" s="1"/>
  <c r="B90" i="14"/>
  <c r="E90" i="14" s="1"/>
  <c r="G90" i="14" s="1"/>
  <c r="B52" i="14"/>
  <c r="E52" i="14" s="1"/>
  <c r="G52" i="14" s="1"/>
  <c r="B11" i="14"/>
  <c r="E11" i="14" s="1"/>
  <c r="G11" i="14" s="1"/>
  <c r="D22" i="15"/>
  <c r="K22" i="15" s="1"/>
  <c r="R22" i="15" s="1"/>
  <c r="T22" i="21" s="1"/>
  <c r="B102" i="15"/>
  <c r="I102" i="15" s="1"/>
  <c r="B64" i="15"/>
  <c r="I64" i="15" s="1"/>
  <c r="B27" i="15"/>
  <c r="I27" i="15" s="1"/>
  <c r="B107" i="15"/>
  <c r="I107" i="15" s="1"/>
  <c r="B64" i="16"/>
  <c r="D64" i="16" s="1"/>
  <c r="F64" i="18" s="1"/>
  <c r="E86" i="12"/>
  <c r="S86" i="12" s="1"/>
  <c r="AA86" i="12" s="1"/>
  <c r="D105" i="12"/>
  <c r="R105" i="12" s="1"/>
  <c r="Z105" i="12" s="1"/>
  <c r="B51" i="12"/>
  <c r="P51" i="12" s="1"/>
  <c r="X51" i="12" s="1"/>
  <c r="E96" i="12"/>
  <c r="S96" i="12" s="1"/>
  <c r="AA96" i="12" s="1"/>
  <c r="D109" i="12"/>
  <c r="R109" i="12" s="1"/>
  <c r="Z109" i="12" s="1"/>
  <c r="D82" i="12"/>
  <c r="R82" i="12" s="1"/>
  <c r="Z82" i="12" s="1"/>
  <c r="B86" i="12"/>
  <c r="P86" i="12" s="1"/>
  <c r="X86" i="12" s="1"/>
  <c r="D77" i="12"/>
  <c r="R77" i="12" s="1"/>
  <c r="Z77" i="12" s="1"/>
  <c r="B49" i="12"/>
  <c r="P49" i="12" s="1"/>
  <c r="X49" i="12" s="1"/>
  <c r="C28" i="13"/>
  <c r="K28" i="13" s="1"/>
  <c r="O28" i="13" s="1"/>
  <c r="B24" i="13"/>
  <c r="J24" i="13" s="1"/>
  <c r="N24" i="13" s="1"/>
  <c r="B32" i="13"/>
  <c r="J32" i="13" s="1"/>
  <c r="N32" i="13" s="1"/>
  <c r="C60" i="13"/>
  <c r="K60" i="13" s="1"/>
  <c r="O60" i="13" s="1"/>
  <c r="B83" i="13"/>
  <c r="J83" i="13" s="1"/>
  <c r="N83" i="13" s="1"/>
  <c r="C59" i="13"/>
  <c r="K59" i="13" s="1"/>
  <c r="O59" i="13" s="1"/>
  <c r="C17" i="13"/>
  <c r="K17" i="13" s="1"/>
  <c r="O17" i="13" s="1"/>
  <c r="B99" i="14"/>
  <c r="E99" i="14" s="1"/>
  <c r="G99" i="14" s="1"/>
  <c r="B28" i="14"/>
  <c r="E28" i="14" s="1"/>
  <c r="G28" i="14" s="1"/>
  <c r="B81" i="14"/>
  <c r="E81" i="14" s="1"/>
  <c r="G81" i="14" s="1"/>
  <c r="B80" i="14"/>
  <c r="E80" i="14" s="1"/>
  <c r="G80" i="14" s="1"/>
  <c r="D48" i="15"/>
  <c r="K48" i="15" s="1"/>
  <c r="R48" i="15" s="1"/>
  <c r="T48" i="21" s="1"/>
  <c r="C15" i="15"/>
  <c r="J15" i="15" s="1"/>
  <c r="Q15" i="15" s="1"/>
  <c r="S15" i="21" s="1"/>
  <c r="C100" i="15"/>
  <c r="J100" i="15" s="1"/>
  <c r="Q100" i="15" s="1"/>
  <c r="S100" i="21" s="1"/>
  <c r="B84" i="15"/>
  <c r="I84" i="15" s="1"/>
  <c r="D73" i="15"/>
  <c r="K73" i="15" s="1"/>
  <c r="R73" i="15" s="1"/>
  <c r="T73" i="21" s="1"/>
  <c r="B13" i="16"/>
  <c r="D13" i="16" s="1"/>
  <c r="F13" i="18" s="1"/>
  <c r="B66" i="14"/>
  <c r="E66" i="14" s="1"/>
  <c r="G66" i="14" s="1"/>
  <c r="D45" i="15"/>
  <c r="K45" i="15" s="1"/>
  <c r="R45" i="15" s="1"/>
  <c r="T45" i="21" s="1"/>
  <c r="D55" i="15"/>
  <c r="K55" i="15" s="1"/>
  <c r="R55" i="15" s="1"/>
  <c r="T55" i="21" s="1"/>
  <c r="B26" i="15"/>
  <c r="I26" i="15" s="1"/>
  <c r="D84" i="15"/>
  <c r="K84" i="15" s="1"/>
  <c r="R84" i="15" s="1"/>
  <c r="T84" i="21" s="1"/>
  <c r="B30" i="15"/>
  <c r="I30" i="15" s="1"/>
  <c r="B81" i="16"/>
  <c r="D81" i="16" s="1"/>
  <c r="F81" i="18" s="1"/>
  <c r="B20" i="12"/>
  <c r="P20" i="12" s="1"/>
  <c r="X20" i="12" s="1"/>
  <c r="D62" i="12"/>
  <c r="R62" i="12" s="1"/>
  <c r="Z62" i="12" s="1"/>
  <c r="C32" i="12"/>
  <c r="Q32" i="12" s="1"/>
  <c r="Y32" i="12" s="1"/>
  <c r="E24" i="12"/>
  <c r="S24" i="12" s="1"/>
  <c r="AA24" i="12" s="1"/>
  <c r="B56" i="12"/>
  <c r="P56" i="12" s="1"/>
  <c r="X56" i="12" s="1"/>
  <c r="E64" i="12"/>
  <c r="S64" i="12" s="1"/>
  <c r="AA64" i="12" s="1"/>
  <c r="C92" i="12"/>
  <c r="Q92" i="12" s="1"/>
  <c r="Y92" i="12" s="1"/>
  <c r="B102" i="12"/>
  <c r="P102" i="12" s="1"/>
  <c r="X102" i="12" s="1"/>
  <c r="B96" i="12"/>
  <c r="P96" i="12" s="1"/>
  <c r="X96" i="12" s="1"/>
  <c r="E94" i="12"/>
  <c r="S94" i="12" s="1"/>
  <c r="AA94" i="12" s="1"/>
  <c r="B19" i="13"/>
  <c r="J19" i="13" s="1"/>
  <c r="N19" i="13" s="1"/>
  <c r="B45" i="13"/>
  <c r="J45" i="13" s="1"/>
  <c r="N45" i="13" s="1"/>
  <c r="C72" i="13"/>
  <c r="K72" i="13" s="1"/>
  <c r="O72" i="13" s="1"/>
  <c r="B78" i="13"/>
  <c r="J78" i="13" s="1"/>
  <c r="N78" i="13" s="1"/>
  <c r="B101" i="13"/>
  <c r="J101" i="13" s="1"/>
  <c r="N101" i="13" s="1"/>
  <c r="B84" i="13"/>
  <c r="B110" i="13"/>
  <c r="J110" i="13" s="1"/>
  <c r="N110" i="13" s="1"/>
  <c r="B75" i="14"/>
  <c r="E75" i="14" s="1"/>
  <c r="G75" i="14" s="1"/>
  <c r="B83" i="14"/>
  <c r="E83" i="14" s="1"/>
  <c r="G83" i="14" s="1"/>
  <c r="B17" i="14"/>
  <c r="E17" i="14" s="1"/>
  <c r="G17" i="14" s="1"/>
  <c r="B63" i="15"/>
  <c r="I63" i="15" s="1"/>
  <c r="B53" i="15"/>
  <c r="I53" i="15" s="1"/>
  <c r="B70" i="15"/>
  <c r="I70" i="15" s="1"/>
  <c r="C46" i="15"/>
  <c r="J46" i="15" s="1"/>
  <c r="Q46" i="15" s="1"/>
  <c r="S46" i="21" s="1"/>
  <c r="C105" i="15"/>
  <c r="J105" i="15" s="1"/>
  <c r="Q105" i="15" s="1"/>
  <c r="S105" i="21" s="1"/>
  <c r="B103" i="16"/>
  <c r="D103" i="16" s="1"/>
  <c r="F103" i="18" s="1"/>
  <c r="C38" i="15"/>
  <c r="J38" i="15" s="1"/>
  <c r="Q38" i="15" s="1"/>
  <c r="S38" i="21" s="1"/>
  <c r="C36" i="15"/>
  <c r="J36" i="15" s="1"/>
  <c r="Q36" i="15" s="1"/>
  <c r="S36" i="21" s="1"/>
  <c r="D97" i="15"/>
  <c r="K97" i="15" s="1"/>
  <c r="R97" i="15" s="1"/>
  <c r="T97" i="21" s="1"/>
  <c r="B41" i="15"/>
  <c r="I41" i="15" s="1"/>
  <c r="B58" i="16"/>
  <c r="D58" i="16" s="1"/>
  <c r="F58" i="18" s="1"/>
  <c r="B23" i="16"/>
  <c r="D23" i="16" s="1"/>
  <c r="F23" i="18" s="1"/>
  <c r="B15" i="16"/>
  <c r="D15" i="16" s="1"/>
  <c r="F15" i="18" s="1"/>
  <c r="D42" i="15"/>
  <c r="K42" i="15" s="1"/>
  <c r="R42" i="15" s="1"/>
  <c r="T42" i="21" s="1"/>
  <c r="D74" i="15"/>
  <c r="K74" i="15" s="1"/>
  <c r="R74" i="15" s="1"/>
  <c r="T74" i="21" s="1"/>
  <c r="D91" i="15"/>
  <c r="K91" i="15" s="1"/>
  <c r="R91" i="15" s="1"/>
  <c r="T91" i="21" s="1"/>
  <c r="D11" i="15"/>
  <c r="K11" i="15" s="1"/>
  <c r="R11" i="15" s="1"/>
  <c r="T11" i="21" s="1"/>
  <c r="B111" i="16"/>
  <c r="D111" i="16" s="1"/>
  <c r="F111" i="18" s="1"/>
  <c r="D16" i="18"/>
  <c r="D65" i="15"/>
  <c r="K65" i="15" s="1"/>
  <c r="R65" i="15" s="1"/>
  <c r="T65" i="21" s="1"/>
  <c r="C77" i="15"/>
  <c r="J77" i="15" s="1"/>
  <c r="Q77" i="15" s="1"/>
  <c r="S77" i="21" s="1"/>
  <c r="B87" i="15"/>
  <c r="I87" i="15" s="1"/>
  <c r="D111" i="15"/>
  <c r="K111" i="15" s="1"/>
  <c r="R111" i="15" s="1"/>
  <c r="T111" i="21" s="1"/>
  <c r="B108" i="16"/>
  <c r="D108" i="16" s="1"/>
  <c r="F108" i="18" s="1"/>
  <c r="C16" i="18"/>
  <c r="B42" i="15"/>
  <c r="I42" i="15" s="1"/>
  <c r="D15" i="15"/>
  <c r="K15" i="15" s="1"/>
  <c r="R15" i="15" s="1"/>
  <c r="T15" i="21" s="1"/>
  <c r="B88" i="16"/>
  <c r="D88" i="16" s="1"/>
  <c r="F88" i="18" s="1"/>
  <c r="C80" i="18"/>
  <c r="B99" i="15"/>
  <c r="I99" i="15" s="1"/>
  <c r="C41" i="15"/>
  <c r="J41" i="15" s="1"/>
  <c r="Q41" i="15" s="1"/>
  <c r="S41" i="21" s="1"/>
  <c r="B16" i="16"/>
  <c r="D16" i="16" s="1"/>
  <c r="F16" i="18" s="1"/>
  <c r="D52" i="18"/>
  <c r="D89" i="15"/>
  <c r="K89" i="15" s="1"/>
  <c r="R89" i="15" s="1"/>
  <c r="T89" i="21" s="1"/>
  <c r="C114" i="15"/>
  <c r="J114" i="15" s="1"/>
  <c r="Q114" i="15" s="1"/>
  <c r="S114" i="21" s="1"/>
  <c r="D68" i="15"/>
  <c r="K68" i="15" s="1"/>
  <c r="R68" i="15" s="1"/>
  <c r="T68" i="21" s="1"/>
  <c r="B31" i="15"/>
  <c r="I31" i="15" s="1"/>
  <c r="B41" i="16"/>
  <c r="D41" i="16" s="1"/>
  <c r="F41" i="18" s="1"/>
  <c r="D54" i="18"/>
  <c r="D35" i="15"/>
  <c r="K35" i="15" s="1"/>
  <c r="R35" i="15" s="1"/>
  <c r="T35" i="21" s="1"/>
  <c r="D71" i="15"/>
  <c r="K71" i="15" s="1"/>
  <c r="R71" i="15" s="1"/>
  <c r="T71" i="21" s="1"/>
  <c r="C97" i="15"/>
  <c r="J97" i="15" s="1"/>
  <c r="Q97" i="15" s="1"/>
  <c r="S97" i="21" s="1"/>
  <c r="D106" i="15"/>
  <c r="K106" i="15" s="1"/>
  <c r="R106" i="15" s="1"/>
  <c r="T106" i="21" s="1"/>
  <c r="D24" i="15"/>
  <c r="K24" i="15" s="1"/>
  <c r="R24" i="15" s="1"/>
  <c r="T24" i="21" s="1"/>
  <c r="B38" i="16"/>
  <c r="D38" i="16" s="1"/>
  <c r="F38" i="18" s="1"/>
  <c r="D85" i="12"/>
  <c r="R85" i="12" s="1"/>
  <c r="Z85" i="12" s="1"/>
  <c r="B85" i="12"/>
  <c r="P85" i="12" s="1"/>
  <c r="X85" i="12" s="1"/>
  <c r="C11" i="12"/>
  <c r="Q11" i="12" s="1"/>
  <c r="Y11" i="12" s="1"/>
  <c r="B33" i="13"/>
  <c r="J33" i="13" s="1"/>
  <c r="N33" i="13" s="1"/>
  <c r="C104" i="13"/>
  <c r="K104" i="13" s="1"/>
  <c r="O104" i="13" s="1"/>
  <c r="B29" i="13"/>
  <c r="J29" i="13" s="1"/>
  <c r="N29" i="13" s="1"/>
  <c r="C50" i="13"/>
  <c r="K50" i="13" s="1"/>
  <c r="O50" i="13" s="1"/>
  <c r="B60" i="13"/>
  <c r="J60" i="13" s="1"/>
  <c r="N60" i="13" s="1"/>
  <c r="B70" i="13"/>
  <c r="J70" i="13" s="1"/>
  <c r="N70" i="13" s="1"/>
  <c r="B80" i="13"/>
  <c r="J80" i="13" s="1"/>
  <c r="N80" i="13" s="1"/>
  <c r="B90" i="13"/>
  <c r="J90" i="13" s="1"/>
  <c r="N90" i="13" s="1"/>
  <c r="C100" i="13"/>
  <c r="K100" i="13" s="1"/>
  <c r="O100" i="13" s="1"/>
  <c r="B112" i="13"/>
  <c r="J112" i="13" s="1"/>
  <c r="N112" i="13" s="1"/>
  <c r="B16" i="14"/>
  <c r="E16" i="14" s="1"/>
  <c r="G16" i="14" s="1"/>
  <c r="B18" i="14"/>
  <c r="E18" i="14" s="1"/>
  <c r="G18" i="14" s="1"/>
  <c r="B15" i="14"/>
  <c r="E15" i="14" s="1"/>
  <c r="G15" i="14" s="1"/>
  <c r="B54" i="14"/>
  <c r="E54" i="14" s="1"/>
  <c r="G54" i="14" s="1"/>
  <c r="D34" i="15"/>
  <c r="K34" i="15" s="1"/>
  <c r="R34" i="15" s="1"/>
  <c r="T34" i="21" s="1"/>
  <c r="B44" i="15"/>
  <c r="I44" i="15" s="1"/>
  <c r="D32" i="15"/>
  <c r="K32" i="15" s="1"/>
  <c r="R32" i="15" s="1"/>
  <c r="T32" i="21" s="1"/>
  <c r="B57" i="15"/>
  <c r="I57" i="15" s="1"/>
  <c r="B17" i="15"/>
  <c r="I17" i="15" s="1"/>
  <c r="C65" i="15"/>
  <c r="J65" i="15" s="1"/>
  <c r="Q65" i="15" s="1"/>
  <c r="S65" i="21" s="1"/>
  <c r="C107" i="15"/>
  <c r="J107" i="15" s="1"/>
  <c r="Q107" i="15" s="1"/>
  <c r="S107" i="21" s="1"/>
  <c r="B81" i="15"/>
  <c r="I81" i="15" s="1"/>
  <c r="C39" i="15"/>
  <c r="J39" i="15" s="1"/>
  <c r="Q39" i="15" s="1"/>
  <c r="S39" i="21" s="1"/>
  <c r="B52" i="16"/>
  <c r="D52" i="16" s="1"/>
  <c r="F52" i="18" s="1"/>
  <c r="C31" i="18"/>
  <c r="E54" i="12"/>
  <c r="S54" i="12" s="1"/>
  <c r="AA54" i="12" s="1"/>
  <c r="C26" i="12"/>
  <c r="Q26" i="12" s="1"/>
  <c r="Y26" i="12" s="1"/>
  <c r="B68" i="12"/>
  <c r="P68" i="12" s="1"/>
  <c r="X68" i="12" s="1"/>
  <c r="C23" i="13"/>
  <c r="K23" i="13" s="1"/>
  <c r="O23" i="13" s="1"/>
  <c r="C38" i="13"/>
  <c r="K38" i="13" s="1"/>
  <c r="O38" i="13" s="1"/>
  <c r="C56" i="13"/>
  <c r="K56" i="13" s="1"/>
  <c r="O56" i="13" s="1"/>
  <c r="C24" i="13"/>
  <c r="K24" i="13" s="1"/>
  <c r="O24" i="13" s="1"/>
  <c r="C34" i="13"/>
  <c r="K34" i="13" s="1"/>
  <c r="O34" i="13" s="1"/>
  <c r="B59" i="13"/>
  <c r="J59" i="13" s="1"/>
  <c r="N59" i="13" s="1"/>
  <c r="B69" i="13"/>
  <c r="J69" i="13" s="1"/>
  <c r="N69" i="13" s="1"/>
  <c r="B79" i="13"/>
  <c r="J79" i="13" s="1"/>
  <c r="N79" i="13" s="1"/>
  <c r="B21" i="13"/>
  <c r="J21" i="13" s="1"/>
  <c r="N21" i="13" s="1"/>
  <c r="C26" i="13"/>
  <c r="K26" i="13" s="1"/>
  <c r="O26" i="13" s="1"/>
  <c r="B20" i="14"/>
  <c r="E20" i="14" s="1"/>
  <c r="G20" i="14" s="1"/>
  <c r="B65" i="14"/>
  <c r="E65" i="14" s="1"/>
  <c r="G65" i="14" s="1"/>
  <c r="B56" i="14"/>
  <c r="E56" i="14" s="1"/>
  <c r="G56" i="14" s="1"/>
  <c r="B21" i="14"/>
  <c r="E21" i="14" s="1"/>
  <c r="G21" i="14" s="1"/>
  <c r="C24" i="15"/>
  <c r="J24" i="15" s="1"/>
  <c r="Q24" i="15" s="1"/>
  <c r="S24" i="21" s="1"/>
  <c r="C113" i="15"/>
  <c r="J113" i="15" s="1"/>
  <c r="Q113" i="15" s="1"/>
  <c r="S113" i="21" s="1"/>
  <c r="D36" i="15"/>
  <c r="K36" i="15" s="1"/>
  <c r="R36" i="15" s="1"/>
  <c r="T36" i="21" s="1"/>
  <c r="D23" i="15"/>
  <c r="K23" i="15" s="1"/>
  <c r="R23" i="15" s="1"/>
  <c r="T23" i="21" s="1"/>
  <c r="C84" i="15"/>
  <c r="J84" i="15" s="1"/>
  <c r="Q84" i="15" s="1"/>
  <c r="S84" i="21" s="1"/>
  <c r="B90" i="15"/>
  <c r="I90" i="15" s="1"/>
  <c r="B51" i="15"/>
  <c r="I51" i="15" s="1"/>
  <c r="D59" i="15"/>
  <c r="K59" i="15" s="1"/>
  <c r="R59" i="15" s="1"/>
  <c r="T59" i="21" s="1"/>
  <c r="C20" i="15"/>
  <c r="J20" i="15" s="1"/>
  <c r="Q20" i="15" s="1"/>
  <c r="S20" i="21" s="1"/>
  <c r="B62" i="16"/>
  <c r="D62" i="16" s="1"/>
  <c r="F62" i="18" s="1"/>
  <c r="B70" i="18"/>
  <c r="E91" i="12"/>
  <c r="S91" i="12" s="1"/>
  <c r="AA91" i="12" s="1"/>
  <c r="C61" i="12"/>
  <c r="Q61" i="12" s="1"/>
  <c r="Y61" i="12" s="1"/>
  <c r="D107" i="12"/>
  <c r="R107" i="12" s="1"/>
  <c r="Z107" i="12" s="1"/>
  <c r="C42" i="13"/>
  <c r="K42" i="13" s="1"/>
  <c r="O42" i="13" s="1"/>
  <c r="B35" i="13"/>
  <c r="J35" i="13" s="1"/>
  <c r="N35" i="13" s="1"/>
  <c r="B53" i="13"/>
  <c r="J53" i="13" s="1"/>
  <c r="N53" i="13" s="1"/>
  <c r="B57" i="13"/>
  <c r="J57" i="13" s="1"/>
  <c r="N57" i="13" s="1"/>
  <c r="B27" i="13"/>
  <c r="J27" i="13" s="1"/>
  <c r="N27" i="13" s="1"/>
  <c r="C44" i="13"/>
  <c r="C54" i="13"/>
  <c r="K54" i="13" s="1"/>
  <c r="O54" i="13" s="1"/>
  <c r="C64" i="13"/>
  <c r="K64" i="13" s="1"/>
  <c r="O64" i="13" s="1"/>
  <c r="C16" i="13"/>
  <c r="K16" i="13" s="1"/>
  <c r="O16" i="13" s="1"/>
  <c r="B15" i="13"/>
  <c r="J15" i="13" s="1"/>
  <c r="N15" i="13" s="1"/>
  <c r="B100" i="14"/>
  <c r="E100" i="14" s="1"/>
  <c r="G100" i="14" s="1"/>
  <c r="B22" i="14"/>
  <c r="E22" i="14" s="1"/>
  <c r="G22" i="14" s="1"/>
  <c r="B87" i="14"/>
  <c r="E87" i="14" s="1"/>
  <c r="G87" i="14" s="1"/>
  <c r="B58" i="14"/>
  <c r="E58" i="14" s="1"/>
  <c r="G58" i="14" s="1"/>
  <c r="B37" i="15"/>
  <c r="I37" i="15" s="1"/>
  <c r="B106" i="15"/>
  <c r="I106" i="15" s="1"/>
  <c r="C93" i="15"/>
  <c r="J93" i="15" s="1"/>
  <c r="Q93" i="15" s="1"/>
  <c r="S93" i="21" s="1"/>
  <c r="C16" i="15"/>
  <c r="J16" i="15" s="1"/>
  <c r="Q16" i="15" s="1"/>
  <c r="S16" i="21" s="1"/>
  <c r="B93" i="15"/>
  <c r="I93" i="15" s="1"/>
  <c r="B61" i="15"/>
  <c r="I61" i="15" s="1"/>
  <c r="D98" i="15"/>
  <c r="K98" i="15" s="1"/>
  <c r="R98" i="15" s="1"/>
  <c r="T98" i="21" s="1"/>
  <c r="B71" i="15"/>
  <c r="I71" i="15" s="1"/>
  <c r="B105" i="15"/>
  <c r="B26" i="16"/>
  <c r="D26" i="16" s="1"/>
  <c r="F26" i="18" s="1"/>
  <c r="B37" i="18"/>
  <c r="E95" i="12"/>
  <c r="S95" i="12" s="1"/>
  <c r="AA95" i="12" s="1"/>
  <c r="B101" i="12"/>
  <c r="P101" i="12" s="1"/>
  <c r="X101" i="12" s="1"/>
  <c r="D102" i="12"/>
  <c r="R102" i="12" s="1"/>
  <c r="Z102" i="12" s="1"/>
  <c r="B14" i="13"/>
  <c r="J14" i="13" s="1"/>
  <c r="N14" i="13" s="1"/>
  <c r="C35" i="13"/>
  <c r="K35" i="13" s="1"/>
  <c r="O35" i="13" s="1"/>
  <c r="C48" i="13"/>
  <c r="K48" i="13" s="1"/>
  <c r="O48" i="13" s="1"/>
  <c r="B71" i="13"/>
  <c r="J71" i="13" s="1"/>
  <c r="N71" i="13" s="1"/>
  <c r="B81" i="13"/>
  <c r="J81" i="13" s="1"/>
  <c r="N81" i="13" s="1"/>
  <c r="B62" i="13"/>
  <c r="J62" i="13" s="1"/>
  <c r="N62" i="13" s="1"/>
  <c r="B87" i="13"/>
  <c r="J87" i="13" s="1"/>
  <c r="N87" i="13" s="1"/>
  <c r="B111" i="13"/>
  <c r="J111" i="13" s="1"/>
  <c r="N111" i="13" s="1"/>
  <c r="B13" i="13"/>
  <c r="J13" i="13" s="1"/>
  <c r="N13" i="13" s="1"/>
  <c r="C15" i="13"/>
  <c r="K15" i="13" s="1"/>
  <c r="O15" i="13" s="1"/>
  <c r="B49" i="14"/>
  <c r="E49" i="14" s="1"/>
  <c r="G49" i="14" s="1"/>
  <c r="B102" i="14"/>
  <c r="E102" i="14" s="1"/>
  <c r="G102" i="14" s="1"/>
  <c r="B85" i="14"/>
  <c r="E85" i="14" s="1"/>
  <c r="G85" i="14" s="1"/>
  <c r="B39" i="14"/>
  <c r="E39" i="14" s="1"/>
  <c r="G39" i="14" s="1"/>
  <c r="C101" i="15"/>
  <c r="J101" i="15" s="1"/>
  <c r="Q101" i="15" s="1"/>
  <c r="S101" i="21" s="1"/>
  <c r="B49" i="15"/>
  <c r="I49" i="15" s="1"/>
  <c r="C28" i="15"/>
  <c r="J28" i="15" s="1"/>
  <c r="Q28" i="15" s="1"/>
  <c r="S28" i="21" s="1"/>
  <c r="B112" i="15"/>
  <c r="I112" i="15" s="1"/>
  <c r="D33" i="15"/>
  <c r="K33" i="15" s="1"/>
  <c r="R33" i="15" s="1"/>
  <c r="T33" i="21" s="1"/>
  <c r="D62" i="15"/>
  <c r="K62" i="15" s="1"/>
  <c r="R62" i="15" s="1"/>
  <c r="T62" i="21" s="1"/>
  <c r="D107" i="15"/>
  <c r="K107" i="15" s="1"/>
  <c r="R107" i="15" s="1"/>
  <c r="T107" i="21" s="1"/>
  <c r="B40" i="15"/>
  <c r="I40" i="15" s="1"/>
  <c r="B28" i="15"/>
  <c r="I28" i="15" s="1"/>
  <c r="B55" i="16"/>
  <c r="D55" i="16" s="1"/>
  <c r="F55" i="18" s="1"/>
  <c r="D12" i="18"/>
  <c r="E45" i="12"/>
  <c r="S45" i="12" s="1"/>
  <c r="AA45" i="12" s="1"/>
  <c r="D45" i="12"/>
  <c r="R45" i="12" s="1"/>
  <c r="Z45" i="12" s="1"/>
  <c r="E47" i="12"/>
  <c r="S47" i="12" s="1"/>
  <c r="AA47" i="12" s="1"/>
  <c r="C94" i="13"/>
  <c r="K94" i="13" s="1"/>
  <c r="O94" i="13" s="1"/>
  <c r="C47" i="13"/>
  <c r="K47" i="13" s="1"/>
  <c r="O47" i="13" s="1"/>
  <c r="C40" i="13"/>
  <c r="K40" i="13" s="1"/>
  <c r="O40" i="13" s="1"/>
  <c r="B58" i="13"/>
  <c r="J58" i="13" s="1"/>
  <c r="N58" i="13" s="1"/>
  <c r="C71" i="13"/>
  <c r="K71" i="13" s="1"/>
  <c r="O71" i="13" s="1"/>
  <c r="C81" i="13"/>
  <c r="K81" i="13" s="1"/>
  <c r="O81" i="13" s="1"/>
  <c r="C91" i="13"/>
  <c r="K91" i="13" s="1"/>
  <c r="O91" i="13" s="1"/>
  <c r="C101" i="13"/>
  <c r="K101" i="13" s="1"/>
  <c r="O101" i="13" s="1"/>
  <c r="B108" i="13"/>
  <c r="J108" i="13" s="1"/>
  <c r="N108" i="13" s="1"/>
  <c r="C113" i="13"/>
  <c r="K113" i="13" s="1"/>
  <c r="O113" i="13" s="1"/>
  <c r="B67" i="14"/>
  <c r="E67" i="14" s="1"/>
  <c r="G67" i="14" s="1"/>
  <c r="B14" i="14"/>
  <c r="E14" i="14" s="1"/>
  <c r="G14" i="14" s="1"/>
  <c r="B34" i="14"/>
  <c r="E34" i="14" s="1"/>
  <c r="G34" i="14" s="1"/>
  <c r="B68" i="14"/>
  <c r="E68" i="14" s="1"/>
  <c r="G68" i="14" s="1"/>
  <c r="D38" i="15"/>
  <c r="K38" i="15" s="1"/>
  <c r="R38" i="15" s="1"/>
  <c r="T38" i="21" s="1"/>
  <c r="D47" i="15"/>
  <c r="K47" i="15" s="1"/>
  <c r="R47" i="15" s="1"/>
  <c r="T47" i="21" s="1"/>
  <c r="C70" i="15"/>
  <c r="J70" i="15" s="1"/>
  <c r="Q70" i="15" s="1"/>
  <c r="S70" i="21" s="1"/>
  <c r="B15" i="15"/>
  <c r="I15" i="15" s="1"/>
  <c r="D19" i="15"/>
  <c r="K19" i="15" s="1"/>
  <c r="R19" i="15" s="1"/>
  <c r="T19" i="21" s="1"/>
  <c r="D29" i="15"/>
  <c r="K29" i="15" s="1"/>
  <c r="R29" i="15" s="1"/>
  <c r="T29" i="21" s="1"/>
  <c r="B88" i="15"/>
  <c r="I88" i="15" s="1"/>
  <c r="D82" i="15"/>
  <c r="K82" i="15" s="1"/>
  <c r="R82" i="15" s="1"/>
  <c r="T82" i="21" s="1"/>
  <c r="C29" i="15"/>
  <c r="J29" i="15" s="1"/>
  <c r="Q29" i="15" s="1"/>
  <c r="S29" i="21" s="1"/>
  <c r="B113" i="16"/>
  <c r="D113" i="16" s="1"/>
  <c r="F113" i="18" s="1"/>
  <c r="B50" i="18"/>
  <c r="D11" i="18"/>
  <c r="B110" i="16"/>
  <c r="D110" i="16" s="1"/>
  <c r="F110" i="18" s="1"/>
  <c r="B17" i="18"/>
  <c r="B11" i="16"/>
  <c r="D11" i="16" s="1"/>
  <c r="B33" i="18"/>
  <c r="D56" i="15"/>
  <c r="K56" i="15" s="1"/>
  <c r="R56" i="15" s="1"/>
  <c r="T56" i="21" s="1"/>
  <c r="C25" i="15"/>
  <c r="J25" i="15" s="1"/>
  <c r="Q25" i="15" s="1"/>
  <c r="S25" i="21" s="1"/>
  <c r="C57" i="15"/>
  <c r="J57" i="15" s="1"/>
  <c r="Q57" i="15" s="1"/>
  <c r="S57" i="21" s="1"/>
  <c r="C55" i="15"/>
  <c r="J55" i="15" s="1"/>
  <c r="Q55" i="15" s="1"/>
  <c r="S55" i="21" s="1"/>
  <c r="C75" i="15"/>
  <c r="J75" i="15" s="1"/>
  <c r="Q75" i="15" s="1"/>
  <c r="S75" i="21" s="1"/>
  <c r="D72" i="15"/>
  <c r="K72" i="15" s="1"/>
  <c r="R72" i="15" s="1"/>
  <c r="T72" i="21" s="1"/>
  <c r="C61" i="15"/>
  <c r="J61" i="15" s="1"/>
  <c r="Q61" i="15" s="1"/>
  <c r="S61" i="21" s="1"/>
  <c r="B18" i="15"/>
  <c r="I18" i="15" s="1"/>
  <c r="B93" i="16"/>
  <c r="D93" i="16" s="1"/>
  <c r="F93" i="18" s="1"/>
  <c r="B94" i="16"/>
  <c r="D94" i="16" s="1"/>
  <c r="F94" i="18" s="1"/>
  <c r="D36" i="18"/>
  <c r="D44" i="15"/>
  <c r="K44" i="15" s="1"/>
  <c r="R44" i="15" s="1"/>
  <c r="T44" i="21" s="1"/>
  <c r="C99" i="15"/>
  <c r="J99" i="15" s="1"/>
  <c r="Q99" i="15" s="1"/>
  <c r="S99" i="21" s="1"/>
  <c r="B58" i="15"/>
  <c r="I58" i="15" s="1"/>
  <c r="D77" i="15"/>
  <c r="K77" i="15" s="1"/>
  <c r="R77" i="15" s="1"/>
  <c r="T77" i="21" s="1"/>
  <c r="D75" i="15"/>
  <c r="K75" i="15" s="1"/>
  <c r="R75" i="15" s="1"/>
  <c r="T75" i="21" s="1"/>
  <c r="D85" i="15"/>
  <c r="K85" i="15" s="1"/>
  <c r="R85" i="15" s="1"/>
  <c r="T85" i="21" s="1"/>
  <c r="C95" i="15"/>
  <c r="J95" i="15" s="1"/>
  <c r="Q95" i="15" s="1"/>
  <c r="S95" i="21" s="1"/>
  <c r="D17" i="15"/>
  <c r="K17" i="15" s="1"/>
  <c r="R17" i="15" s="1"/>
  <c r="T17" i="21" s="1"/>
  <c r="D25" i="15"/>
  <c r="K25" i="15" s="1"/>
  <c r="R25" i="15" s="1"/>
  <c r="T25" i="21" s="1"/>
  <c r="B75" i="16"/>
  <c r="D75" i="16" s="1"/>
  <c r="F75" i="18" s="1"/>
  <c r="B28" i="16"/>
  <c r="D28" i="16" s="1"/>
  <c r="F28" i="18" s="1"/>
  <c r="B48" i="18"/>
  <c r="D112" i="15"/>
  <c r="K112" i="15" s="1"/>
  <c r="R112" i="15" s="1"/>
  <c r="T112" i="21" s="1"/>
  <c r="C44" i="15"/>
  <c r="J44" i="15" s="1"/>
  <c r="Q44" i="15" s="1"/>
  <c r="S44" i="21" s="1"/>
  <c r="C80" i="15"/>
  <c r="J80" i="15" s="1"/>
  <c r="Q80" i="15" s="1"/>
  <c r="S80" i="21" s="1"/>
  <c r="C35" i="15"/>
  <c r="J35" i="15" s="1"/>
  <c r="Q35" i="15" s="1"/>
  <c r="S35" i="21" s="1"/>
  <c r="C110" i="15"/>
  <c r="J110" i="15" s="1"/>
  <c r="Q110" i="15" s="1"/>
  <c r="S110" i="21" s="1"/>
  <c r="D81" i="15"/>
  <c r="K81" i="15" s="1"/>
  <c r="R81" i="15" s="1"/>
  <c r="T81" i="21" s="1"/>
  <c r="D18" i="15"/>
  <c r="K18" i="15" s="1"/>
  <c r="R18" i="15" s="1"/>
  <c r="T18" i="21" s="1"/>
  <c r="B110" i="15"/>
  <c r="I110" i="15" s="1"/>
  <c r="D114" i="15"/>
  <c r="K114" i="15" s="1"/>
  <c r="R114" i="15" s="1"/>
  <c r="T114" i="21" s="1"/>
  <c r="B101" i="16"/>
  <c r="D101" i="16" s="1"/>
  <c r="F101" i="18" s="1"/>
  <c r="B72" i="16"/>
  <c r="D72" i="16" s="1"/>
  <c r="F72" i="18" s="1"/>
  <c r="B35" i="18"/>
  <c r="C65" i="18"/>
  <c r="D46" i="18"/>
  <c r="B31" i="16"/>
  <c r="D31" i="16" s="1"/>
  <c r="F31" i="18" s="1"/>
  <c r="C55" i="18"/>
  <c r="D111" i="18"/>
  <c r="B97" i="16"/>
  <c r="D97" i="16" s="1"/>
  <c r="F97" i="18" s="1"/>
  <c r="B76" i="16"/>
  <c r="D76" i="16" s="1"/>
  <c r="F76" i="18" s="1"/>
  <c r="D55" i="18"/>
  <c r="B21" i="16"/>
  <c r="D21" i="16" s="1"/>
  <c r="F21" i="18" s="1"/>
  <c r="B46" i="18"/>
  <c r="B52" i="18"/>
  <c r="C11" i="15"/>
  <c r="J11" i="15" s="1"/>
  <c r="Q11" i="15" s="1"/>
  <c r="S11" i="21" s="1"/>
  <c r="D37" i="15"/>
  <c r="K37" i="15" s="1"/>
  <c r="R37" i="15" s="1"/>
  <c r="T37" i="21" s="1"/>
  <c r="B90" i="16"/>
  <c r="D90" i="16" s="1"/>
  <c r="F90" i="18" s="1"/>
  <c r="B74" i="16"/>
  <c r="D74" i="16" s="1"/>
  <c r="D12" i="5" s="1"/>
  <c r="E12" i="5" s="1"/>
  <c r="D40" i="18"/>
  <c r="B62" i="18"/>
  <c r="D52" i="15"/>
  <c r="K52" i="15" s="1"/>
  <c r="R52" i="15" s="1"/>
  <c r="T52" i="21" s="1"/>
  <c r="B32" i="15"/>
  <c r="I32" i="15" s="1"/>
  <c r="B100" i="15"/>
  <c r="I100" i="15" s="1"/>
  <c r="D63" i="15"/>
  <c r="K63" i="15" s="1"/>
  <c r="R63" i="15" s="1"/>
  <c r="T63" i="21" s="1"/>
  <c r="B62" i="15"/>
  <c r="I62" i="15" s="1"/>
  <c r="D79" i="15"/>
  <c r="K79" i="15" s="1"/>
  <c r="R79" i="15" s="1"/>
  <c r="T79" i="21" s="1"/>
  <c r="B100" i="16"/>
  <c r="D100" i="16" s="1"/>
  <c r="F100" i="18" s="1"/>
  <c r="B112" i="16"/>
  <c r="D112" i="16" s="1"/>
  <c r="F112" i="18" s="1"/>
  <c r="D78" i="18"/>
  <c r="B111" i="18"/>
  <c r="C42" i="15"/>
  <c r="J42" i="15" s="1"/>
  <c r="Q42" i="15" s="1"/>
  <c r="S42" i="21" s="1"/>
  <c r="B13" i="15"/>
  <c r="I13" i="15" s="1"/>
  <c r="C96" i="15"/>
  <c r="J96" i="15" s="1"/>
  <c r="Q96" i="15" s="1"/>
  <c r="S96" i="21" s="1"/>
  <c r="C102" i="15"/>
  <c r="J102" i="15" s="1"/>
  <c r="Q102" i="15" s="1"/>
  <c r="S102" i="21" s="1"/>
  <c r="D78" i="15"/>
  <c r="K78" i="15" s="1"/>
  <c r="R78" i="15" s="1"/>
  <c r="T78" i="21" s="1"/>
  <c r="B42" i="16"/>
  <c r="D42" i="16" s="1"/>
  <c r="F42" i="18" s="1"/>
  <c r="B84" i="16"/>
  <c r="D84" i="16" s="1"/>
  <c r="F84" i="18" s="1"/>
  <c r="C22" i="18"/>
  <c r="B20" i="18"/>
  <c r="B109" i="18"/>
  <c r="C49" i="13"/>
  <c r="K49" i="13" s="1"/>
  <c r="O49" i="13" s="1"/>
  <c r="C102" i="13"/>
  <c r="K102" i="13" s="1"/>
  <c r="O102" i="13" s="1"/>
  <c r="C95" i="13"/>
  <c r="K95" i="13" s="1"/>
  <c r="O95" i="13" s="1"/>
  <c r="C108" i="13"/>
  <c r="K108" i="13" s="1"/>
  <c r="O108" i="13" s="1"/>
  <c r="B23" i="13"/>
  <c r="J23" i="13" s="1"/>
  <c r="N23" i="13" s="1"/>
  <c r="B45" i="14"/>
  <c r="E45" i="14" s="1"/>
  <c r="G45" i="14" s="1"/>
  <c r="B32" i="14"/>
  <c r="E32" i="14" s="1"/>
  <c r="G32" i="14" s="1"/>
  <c r="B48" i="14"/>
  <c r="E48" i="14" s="1"/>
  <c r="G48" i="14" s="1"/>
  <c r="B64" i="14"/>
  <c r="E64" i="14" s="1"/>
  <c r="G64" i="14" s="1"/>
  <c r="B29" i="14"/>
  <c r="E29" i="14" s="1"/>
  <c r="G29" i="14" s="1"/>
  <c r="B50" i="15"/>
  <c r="I50" i="15" s="1"/>
  <c r="C17" i="15"/>
  <c r="J17" i="15" s="1"/>
  <c r="Q17" i="15" s="1"/>
  <c r="S17" i="21" s="1"/>
  <c r="B73" i="15"/>
  <c r="B16" i="15"/>
  <c r="I16" i="15" s="1"/>
  <c r="D66" i="15"/>
  <c r="K66" i="15" s="1"/>
  <c r="R66" i="15" s="1"/>
  <c r="T66" i="21" s="1"/>
  <c r="B45" i="15"/>
  <c r="I45" i="15" s="1"/>
  <c r="C69" i="15"/>
  <c r="J69" i="15" s="1"/>
  <c r="Q69" i="15" s="1"/>
  <c r="S69" i="21" s="1"/>
  <c r="B103" i="15"/>
  <c r="I103" i="15" s="1"/>
  <c r="D31" i="15"/>
  <c r="K31" i="15" s="1"/>
  <c r="R31" i="15" s="1"/>
  <c r="T31" i="21" s="1"/>
  <c r="B56" i="15"/>
  <c r="I56" i="15" s="1"/>
  <c r="C21" i="15"/>
  <c r="J21" i="15" s="1"/>
  <c r="Q21" i="15" s="1"/>
  <c r="S21" i="21" s="1"/>
  <c r="D93" i="15"/>
  <c r="K93" i="15" s="1"/>
  <c r="R93" i="15" s="1"/>
  <c r="T93" i="21" s="1"/>
  <c r="D50" i="15"/>
  <c r="K50" i="15" s="1"/>
  <c r="R50" i="15" s="1"/>
  <c r="T50" i="21" s="1"/>
  <c r="B80" i="16"/>
  <c r="D80" i="16" s="1"/>
  <c r="F80" i="18" s="1"/>
  <c r="B44" i="16"/>
  <c r="D44" i="16" s="1"/>
  <c r="F44" i="18" s="1"/>
  <c r="B114" i="16"/>
  <c r="D114" i="16" s="1"/>
  <c r="F114" i="18" s="1"/>
  <c r="D44" i="18"/>
  <c r="D104" i="18"/>
  <c r="C12" i="13"/>
  <c r="K12" i="13" s="1"/>
  <c r="O12" i="13" s="1"/>
  <c r="B105" i="13"/>
  <c r="J105" i="13" s="1"/>
  <c r="N105" i="13" s="1"/>
  <c r="C18" i="13"/>
  <c r="K18" i="13" s="1"/>
  <c r="O18" i="13" s="1"/>
  <c r="B55" i="14"/>
  <c r="E55" i="14" s="1"/>
  <c r="G55" i="14" s="1"/>
  <c r="B112" i="14"/>
  <c r="E112" i="14" s="1"/>
  <c r="G112" i="14" s="1"/>
  <c r="B95" i="14"/>
  <c r="E95" i="14" s="1"/>
  <c r="G95" i="14" s="1"/>
  <c r="B13" i="14"/>
  <c r="E13" i="14" s="1"/>
  <c r="G13" i="14" s="1"/>
  <c r="B109" i="14"/>
  <c r="E109" i="14" s="1"/>
  <c r="G109" i="14" s="1"/>
  <c r="C50" i="15"/>
  <c r="J50" i="15" s="1"/>
  <c r="Q50" i="15" s="1"/>
  <c r="S50" i="21" s="1"/>
  <c r="D57" i="15"/>
  <c r="K57" i="15" s="1"/>
  <c r="R57" i="15" s="1"/>
  <c r="T57" i="21" s="1"/>
  <c r="D13" i="15"/>
  <c r="K13" i="15" s="1"/>
  <c r="R13" i="15" s="1"/>
  <c r="T13" i="21" s="1"/>
  <c r="B91" i="15"/>
  <c r="I91" i="15" s="1"/>
  <c r="B12" i="15"/>
  <c r="I12" i="15" s="1"/>
  <c r="C45" i="15"/>
  <c r="J45" i="15" s="1"/>
  <c r="Q45" i="15" s="1"/>
  <c r="S45" i="21" s="1"/>
  <c r="B74" i="15"/>
  <c r="I74" i="15" s="1"/>
  <c r="D43" i="15"/>
  <c r="K43" i="15" s="1"/>
  <c r="R43" i="15" s="1"/>
  <c r="T43" i="21" s="1"/>
  <c r="C98" i="15"/>
  <c r="J98" i="15" s="1"/>
  <c r="Q98" i="15" s="1"/>
  <c r="S98" i="21" s="1"/>
  <c r="C86" i="15"/>
  <c r="J86" i="15" s="1"/>
  <c r="Q86" i="15" s="1"/>
  <c r="S86" i="21" s="1"/>
  <c r="D104" i="15"/>
  <c r="K104" i="15" s="1"/>
  <c r="R104" i="15" s="1"/>
  <c r="T104" i="21" s="1"/>
  <c r="B14" i="15"/>
  <c r="C73" i="15"/>
  <c r="J73" i="15" s="1"/>
  <c r="Q73" i="15" s="1"/>
  <c r="S73" i="21" s="1"/>
  <c r="B22" i="16"/>
  <c r="D22" i="16" s="1"/>
  <c r="F22" i="18" s="1"/>
  <c r="B59" i="16"/>
  <c r="D59" i="16" s="1"/>
  <c r="F59" i="18" s="1"/>
  <c r="B77" i="16"/>
  <c r="D77" i="16" s="1"/>
  <c r="F77" i="18" s="1"/>
  <c r="B65" i="18"/>
  <c r="B103" i="18"/>
  <c r="B43" i="15"/>
  <c r="I43" i="15" s="1"/>
  <c r="C31" i="15"/>
  <c r="J31" i="15" s="1"/>
  <c r="Q31" i="15" s="1"/>
  <c r="S31" i="21" s="1"/>
  <c r="B80" i="15"/>
  <c r="I80" i="15" s="1"/>
  <c r="B79" i="15"/>
  <c r="I79" i="15" s="1"/>
  <c r="C88" i="15"/>
  <c r="J88" i="15" s="1"/>
  <c r="Q88" i="15" s="1"/>
  <c r="S88" i="21" s="1"/>
  <c r="B113" i="15"/>
  <c r="I113" i="15" s="1"/>
  <c r="D101" i="15"/>
  <c r="K101" i="15" s="1"/>
  <c r="R101" i="15" s="1"/>
  <c r="T101" i="21" s="1"/>
  <c r="B108" i="15"/>
  <c r="I108" i="15" s="1"/>
  <c r="D69" i="15"/>
  <c r="K69" i="15" s="1"/>
  <c r="R69" i="15" s="1"/>
  <c r="T69" i="21" s="1"/>
  <c r="B68" i="16"/>
  <c r="D68" i="16" s="1"/>
  <c r="F68" i="18" s="1"/>
  <c r="B14" i="16"/>
  <c r="D14" i="16" s="1"/>
  <c r="F14" i="18" s="1"/>
  <c r="B102" i="16"/>
  <c r="D102" i="16" s="1"/>
  <c r="F102" i="18" s="1"/>
  <c r="C12" i="18"/>
  <c r="B75" i="18"/>
  <c r="B112" i="18"/>
  <c r="C78" i="13"/>
  <c r="K78" i="13" s="1"/>
  <c r="O78" i="13" s="1"/>
  <c r="C96" i="13"/>
  <c r="K96" i="13" s="1"/>
  <c r="O96" i="13" s="1"/>
  <c r="B11" i="13"/>
  <c r="J11" i="13" s="1"/>
  <c r="N11" i="13" s="1"/>
  <c r="B89" i="13"/>
  <c r="J89" i="13" s="1"/>
  <c r="N89" i="13" s="1"/>
  <c r="C27" i="13"/>
  <c r="K27" i="13" s="1"/>
  <c r="O27" i="13" s="1"/>
  <c r="B41" i="14"/>
  <c r="E41" i="14" s="1"/>
  <c r="G41" i="14" s="1"/>
  <c r="B76" i="14"/>
  <c r="E76" i="14" s="1"/>
  <c r="G76" i="14" s="1"/>
  <c r="B106" i="14"/>
  <c r="E106" i="14" s="1"/>
  <c r="G106" i="14" s="1"/>
  <c r="B79" i="14"/>
  <c r="E79" i="14" s="1"/>
  <c r="G79" i="14" s="1"/>
  <c r="B101" i="14"/>
  <c r="E101" i="14" s="1"/>
  <c r="G101" i="14" s="1"/>
  <c r="B96" i="15"/>
  <c r="I96" i="15" s="1"/>
  <c r="D60" i="15"/>
  <c r="K60" i="15" s="1"/>
  <c r="R60" i="15" s="1"/>
  <c r="T60" i="21" s="1"/>
  <c r="D51" i="15"/>
  <c r="K51" i="15" s="1"/>
  <c r="R51" i="15" s="1"/>
  <c r="T51" i="21" s="1"/>
  <c r="C54" i="15"/>
  <c r="J54" i="15" s="1"/>
  <c r="Q54" i="15" s="1"/>
  <c r="S54" i="21" s="1"/>
  <c r="C47" i="15"/>
  <c r="J47" i="15" s="1"/>
  <c r="Q47" i="15" s="1"/>
  <c r="S47" i="21" s="1"/>
  <c r="D90" i="15"/>
  <c r="K90" i="15" s="1"/>
  <c r="R90" i="15" s="1"/>
  <c r="T90" i="21" s="1"/>
  <c r="B22" i="15"/>
  <c r="C78" i="15"/>
  <c r="J78" i="15" s="1"/>
  <c r="Q78" i="15" s="1"/>
  <c r="S78" i="21" s="1"/>
  <c r="C81" i="15"/>
  <c r="J81" i="15" s="1"/>
  <c r="Q81" i="15" s="1"/>
  <c r="S81" i="21" s="1"/>
  <c r="D95" i="15"/>
  <c r="K95" i="15" s="1"/>
  <c r="R95" i="15" s="1"/>
  <c r="T95" i="21" s="1"/>
  <c r="B52" i="15"/>
  <c r="I52" i="15" s="1"/>
  <c r="C43" i="15"/>
  <c r="J43" i="15" s="1"/>
  <c r="Q43" i="15" s="1"/>
  <c r="S43" i="21" s="1"/>
  <c r="B72" i="15"/>
  <c r="I72" i="15" s="1"/>
  <c r="B37" i="16"/>
  <c r="D37" i="16" s="1"/>
  <c r="F37" i="18" s="1"/>
  <c r="B63" i="16"/>
  <c r="D63" i="16" s="1"/>
  <c r="F63" i="18" s="1"/>
  <c r="B51" i="16"/>
  <c r="D51" i="16" s="1"/>
  <c r="F51" i="18" s="1"/>
  <c r="D97" i="18"/>
  <c r="C47" i="18"/>
  <c r="B20" i="16"/>
  <c r="D20" i="16" s="1"/>
  <c r="F20" i="18" s="1"/>
  <c r="B32" i="16"/>
  <c r="D32" i="16" s="1"/>
  <c r="F32" i="18" s="1"/>
  <c r="B54" i="16"/>
  <c r="D54" i="16" s="1"/>
  <c r="F54" i="18" s="1"/>
  <c r="B106" i="16"/>
  <c r="D106" i="16" s="1"/>
  <c r="F106" i="18" s="1"/>
  <c r="D102" i="18"/>
  <c r="D99" i="18"/>
  <c r="B89" i="15"/>
  <c r="I89" i="15" s="1"/>
  <c r="D94" i="15"/>
  <c r="K94" i="15" s="1"/>
  <c r="R94" i="15" s="1"/>
  <c r="T94" i="21" s="1"/>
  <c r="C82" i="15"/>
  <c r="J82" i="15" s="1"/>
  <c r="Q82" i="15" s="1"/>
  <c r="S82" i="21" s="1"/>
  <c r="B33" i="15"/>
  <c r="I33" i="15" s="1"/>
  <c r="D83" i="15"/>
  <c r="K83" i="15" s="1"/>
  <c r="R83" i="15" s="1"/>
  <c r="T83" i="21" s="1"/>
  <c r="B53" i="16"/>
  <c r="D53" i="16" s="1"/>
  <c r="F53" i="18" s="1"/>
  <c r="B105" i="16"/>
  <c r="D105" i="16" s="1"/>
  <c r="F105" i="18" s="1"/>
  <c r="B79" i="16"/>
  <c r="D79" i="16" s="1"/>
  <c r="F79" i="18" s="1"/>
  <c r="D68" i="18"/>
  <c r="D88" i="18"/>
  <c r="C90" i="18"/>
  <c r="B22" i="18"/>
  <c r="D79" i="18"/>
  <c r="B93" i="18"/>
  <c r="D64" i="18"/>
  <c r="D93" i="18"/>
  <c r="C81" i="18"/>
  <c r="D45" i="18"/>
  <c r="B99" i="18"/>
  <c r="B34" i="18"/>
  <c r="B27" i="18"/>
  <c r="D22" i="18"/>
  <c r="B82" i="18"/>
  <c r="B86" i="16"/>
  <c r="D86" i="16" s="1"/>
  <c r="F86" i="18" s="1"/>
  <c r="C45" i="18"/>
  <c r="C32" i="18"/>
  <c r="B98" i="18"/>
  <c r="B17" i="16"/>
  <c r="D17" i="16" s="1"/>
  <c r="F17" i="18" s="1"/>
  <c r="D59" i="18"/>
  <c r="C74" i="18"/>
  <c r="C42" i="18"/>
  <c r="B24" i="18"/>
  <c r="B82" i="16"/>
  <c r="D82" i="16" s="1"/>
  <c r="F82" i="18" s="1"/>
  <c r="B104" i="16"/>
  <c r="D104" i="16" s="1"/>
  <c r="F104" i="18" s="1"/>
  <c r="C78" i="18"/>
  <c r="C27" i="18"/>
  <c r="C108" i="18"/>
  <c r="B15" i="18"/>
  <c r="B96" i="16"/>
  <c r="D96" i="16" s="1"/>
  <c r="F96" i="18" s="1"/>
  <c r="D73" i="18"/>
  <c r="B89" i="18"/>
  <c r="C75" i="18"/>
  <c r="B43" i="18"/>
  <c r="B84" i="18"/>
  <c r="B80" i="18"/>
  <c r="B67" i="18"/>
  <c r="D12" i="15"/>
  <c r="K12" i="15" s="1"/>
  <c r="R12" i="15" s="1"/>
  <c r="T12" i="21" s="1"/>
  <c r="C68" i="15"/>
  <c r="J68" i="15" s="1"/>
  <c r="Q68" i="15" s="1"/>
  <c r="S68" i="21" s="1"/>
  <c r="C87" i="15"/>
  <c r="J87" i="15" s="1"/>
  <c r="Q87" i="15" s="1"/>
  <c r="S87" i="21" s="1"/>
  <c r="D110" i="15"/>
  <c r="K110" i="15" s="1"/>
  <c r="R110" i="15" s="1"/>
  <c r="T110" i="21" s="1"/>
  <c r="D96" i="15"/>
  <c r="K96" i="15" s="1"/>
  <c r="R96" i="15" s="1"/>
  <c r="T96" i="21" s="1"/>
  <c r="C71" i="15"/>
  <c r="J71" i="15" s="1"/>
  <c r="Q71" i="15" s="1"/>
  <c r="S71" i="21" s="1"/>
  <c r="B101" i="15"/>
  <c r="I101" i="15" s="1"/>
  <c r="D92" i="15"/>
  <c r="K92" i="15" s="1"/>
  <c r="R92" i="15" s="1"/>
  <c r="T92" i="21" s="1"/>
  <c r="D26" i="15"/>
  <c r="K26" i="15" s="1"/>
  <c r="R26" i="15" s="1"/>
  <c r="T26" i="21" s="1"/>
  <c r="B43" i="16"/>
  <c r="D43" i="16" s="1"/>
  <c r="F43" i="18" s="1"/>
  <c r="B85" i="16"/>
  <c r="D85" i="16" s="1"/>
  <c r="F85" i="18" s="1"/>
  <c r="B34" i="16"/>
  <c r="D34" i="16" s="1"/>
  <c r="F34" i="18" s="1"/>
  <c r="B89" i="16"/>
  <c r="D89" i="16" s="1"/>
  <c r="F89" i="18" s="1"/>
  <c r="B48" i="16"/>
  <c r="D48" i="16" s="1"/>
  <c r="F48" i="18" s="1"/>
  <c r="B55" i="18"/>
  <c r="B56" i="18"/>
  <c r="C51" i="18"/>
  <c r="B85" i="18"/>
  <c r="C23" i="18"/>
  <c r="B11" i="18"/>
  <c r="C74" i="15"/>
  <c r="J74" i="15" s="1"/>
  <c r="Q74" i="15" s="1"/>
  <c r="S74" i="21" s="1"/>
  <c r="B67" i="15"/>
  <c r="I67" i="15" s="1"/>
  <c r="D87" i="15"/>
  <c r="K87" i="15" s="1"/>
  <c r="R87" i="15" s="1"/>
  <c r="T87" i="21" s="1"/>
  <c r="C56" i="15"/>
  <c r="J56" i="15" s="1"/>
  <c r="Q56" i="15" s="1"/>
  <c r="S56" i="21" s="1"/>
  <c r="C52" i="15"/>
  <c r="J52" i="15" s="1"/>
  <c r="Q52" i="15" s="1"/>
  <c r="S52" i="21" s="1"/>
  <c r="C30" i="15"/>
  <c r="J30" i="15" s="1"/>
  <c r="Q30" i="15" s="1"/>
  <c r="S30" i="21" s="1"/>
  <c r="B23" i="15"/>
  <c r="I23" i="15" s="1"/>
  <c r="C92" i="15"/>
  <c r="J92" i="15" s="1"/>
  <c r="Q92" i="15" s="1"/>
  <c r="S92" i="21" s="1"/>
  <c r="B114" i="15"/>
  <c r="I114" i="15" s="1"/>
  <c r="B24" i="15"/>
  <c r="I24" i="15" s="1"/>
  <c r="B45" i="16"/>
  <c r="D45" i="16" s="1"/>
  <c r="F45" i="18" s="1"/>
  <c r="B95" i="16"/>
  <c r="D95" i="16" s="1"/>
  <c r="F95" i="18" s="1"/>
  <c r="B36" i="16"/>
  <c r="D36" i="16" s="1"/>
  <c r="F36" i="18" s="1"/>
  <c r="B18" i="16"/>
  <c r="D18" i="16" s="1"/>
  <c r="F18" i="18" s="1"/>
  <c r="B25" i="16"/>
  <c r="D25" i="16" s="1"/>
  <c r="F25" i="18" s="1"/>
  <c r="B79" i="18"/>
  <c r="D50" i="18"/>
  <c r="C37" i="18"/>
  <c r="B81" i="18"/>
  <c r="C14" i="18"/>
  <c r="B49" i="18"/>
  <c r="C64" i="15"/>
  <c r="J64" i="15" s="1"/>
  <c r="Q64" i="15" s="1"/>
  <c r="S64" i="21" s="1"/>
  <c r="D64" i="15"/>
  <c r="K64" i="15" s="1"/>
  <c r="R64" i="15" s="1"/>
  <c r="T64" i="21" s="1"/>
  <c r="C67" i="15"/>
  <c r="J67" i="15" s="1"/>
  <c r="Q67" i="15" s="1"/>
  <c r="S67" i="21" s="1"/>
  <c r="B11" i="15"/>
  <c r="I11" i="15" s="1"/>
  <c r="D86" i="15"/>
  <c r="K86" i="15" s="1"/>
  <c r="R86" i="15" s="1"/>
  <c r="T86" i="21" s="1"/>
  <c r="B65" i="15"/>
  <c r="I65" i="15" s="1"/>
  <c r="C108" i="15"/>
  <c r="J108" i="15" s="1"/>
  <c r="Q108" i="15" s="1"/>
  <c r="S108" i="21" s="1"/>
  <c r="C23" i="15"/>
  <c r="J23" i="15" s="1"/>
  <c r="Q23" i="15" s="1"/>
  <c r="S23" i="21" s="1"/>
  <c r="B85" i="15"/>
  <c r="I85" i="15" s="1"/>
  <c r="D14" i="15"/>
  <c r="K14" i="15" s="1"/>
  <c r="R14" i="15" s="1"/>
  <c r="T14" i="21" s="1"/>
  <c r="B111" i="15"/>
  <c r="I111" i="15" s="1"/>
  <c r="B98" i="16"/>
  <c r="D98" i="16" s="1"/>
  <c r="F98" i="18" s="1"/>
  <c r="B19" i="16"/>
  <c r="D19" i="16" s="1"/>
  <c r="F19" i="18" s="1"/>
  <c r="B73" i="16"/>
  <c r="D73" i="16" s="1"/>
  <c r="F73" i="18" s="1"/>
  <c r="B99" i="16"/>
  <c r="D99" i="16" s="1"/>
  <c r="F99" i="18" s="1"/>
  <c r="C73" i="18"/>
  <c r="C69" i="18"/>
  <c r="B32" i="18"/>
  <c r="B18" i="18"/>
  <c r="B90" i="18"/>
  <c r="D109" i="18"/>
  <c r="B30" i="18"/>
  <c r="D21" i="18"/>
  <c r="D107" i="18"/>
  <c r="C89" i="18"/>
  <c r="D75" i="18"/>
  <c r="D66" i="18"/>
  <c r="B54" i="18"/>
  <c r="D84" i="18"/>
  <c r="B57" i="18"/>
  <c r="B105" i="18"/>
  <c r="D53" i="18"/>
  <c r="D74" i="18"/>
  <c r="C56" i="18"/>
  <c r="C52" i="18"/>
  <c r="D90" i="18"/>
  <c r="B107" i="18"/>
  <c r="B60" i="18"/>
  <c r="B61" i="18"/>
  <c r="C103" i="18"/>
  <c r="B114" i="18"/>
  <c r="B101" i="18"/>
  <c r="C68" i="18"/>
  <c r="C111" i="15"/>
  <c r="J111" i="15" s="1"/>
  <c r="Q111" i="15" s="1"/>
  <c r="S111" i="21" s="1"/>
  <c r="B19" i="15"/>
  <c r="I19" i="15" s="1"/>
  <c r="C49" i="15"/>
  <c r="J49" i="15" s="1"/>
  <c r="Q49" i="15" s="1"/>
  <c r="S49" i="21" s="1"/>
  <c r="B70" i="16"/>
  <c r="D70" i="16" s="1"/>
  <c r="F70" i="18" s="1"/>
  <c r="B29" i="16"/>
  <c r="D29" i="16" s="1"/>
  <c r="F29" i="18" s="1"/>
  <c r="B69" i="16"/>
  <c r="D69" i="16" s="1"/>
  <c r="F69" i="18" s="1"/>
  <c r="B109" i="16"/>
  <c r="D109" i="16" s="1"/>
  <c r="F109" i="18" s="1"/>
  <c r="C64" i="18"/>
  <c r="C50" i="18"/>
  <c r="C46" i="18"/>
  <c r="D98" i="18"/>
  <c r="C104" i="18"/>
  <c r="D71" i="18"/>
  <c r="B12" i="18"/>
  <c r="D61" i="18"/>
  <c r="D24" i="18"/>
  <c r="D80" i="18"/>
  <c r="B29" i="18"/>
  <c r="C39" i="18"/>
  <c r="C57" i="18"/>
  <c r="C86" i="18"/>
  <c r="C20" i="18"/>
  <c r="C112" i="18"/>
  <c r="C83" i="18"/>
  <c r="B68" i="18"/>
  <c r="D17" i="18"/>
  <c r="B113" i="18"/>
  <c r="C76" i="18"/>
  <c r="C72" i="18"/>
  <c r="C11" i="18"/>
  <c r="D96" i="18"/>
  <c r="D108" i="18"/>
  <c r="D18" i="18"/>
  <c r="D33" i="18"/>
  <c r="D20" i="18"/>
  <c r="B31" i="18"/>
  <c r="C17" i="18"/>
  <c r="D26" i="18"/>
  <c r="B66" i="18"/>
  <c r="C61" i="18"/>
  <c r="C18" i="18"/>
  <c r="C95" i="18"/>
  <c r="B92" i="18"/>
  <c r="B72" i="18"/>
  <c r="D38" i="18"/>
  <c r="C25" i="18"/>
  <c r="C19" i="18"/>
  <c r="D105" i="18"/>
  <c r="B59" i="18"/>
  <c r="B16" i="18"/>
  <c r="C102" i="18"/>
  <c r="C101" i="18"/>
  <c r="D82" i="18"/>
  <c r="D28" i="18"/>
  <c r="D86" i="18"/>
  <c r="B78" i="18"/>
  <c r="B77" i="18"/>
  <c r="D110" i="18"/>
  <c r="B45" i="18"/>
  <c r="C77" i="18"/>
  <c r="C44" i="18"/>
  <c r="C91" i="18"/>
  <c r="D43" i="18"/>
  <c r="D77" i="18"/>
  <c r="B53" i="18"/>
  <c r="D94" i="18"/>
  <c r="C109" i="18"/>
  <c r="D47" i="18"/>
  <c r="D57" i="18"/>
  <c r="D34" i="18"/>
  <c r="D49" i="18"/>
  <c r="C29" i="18"/>
  <c r="C53" i="18"/>
  <c r="D106" i="18"/>
  <c r="D89" i="18"/>
  <c r="D32" i="18"/>
  <c r="D85" i="18"/>
  <c r="B110" i="18"/>
  <c r="B87" i="18"/>
  <c r="C111" i="18"/>
  <c r="C59" i="18"/>
  <c r="D103" i="18"/>
  <c r="C71" i="18"/>
  <c r="B96" i="18"/>
  <c r="B106" i="18"/>
  <c r="C48" i="18"/>
  <c r="C97" i="18"/>
  <c r="C62" i="15"/>
  <c r="J62" i="15" s="1"/>
  <c r="Q62" i="15" s="1"/>
  <c r="S62" i="21" s="1"/>
  <c r="B98" i="15"/>
  <c r="I98" i="15" s="1"/>
  <c r="B104" i="15"/>
  <c r="I104" i="15" s="1"/>
  <c r="B20" i="15"/>
  <c r="C53" i="15"/>
  <c r="J53" i="15" s="1"/>
  <c r="Q53" i="15" s="1"/>
  <c r="S53" i="21" s="1"/>
  <c r="D58" i="15"/>
  <c r="K58" i="15" s="1"/>
  <c r="R58" i="15" s="1"/>
  <c r="T58" i="21" s="1"/>
  <c r="B35" i="16"/>
  <c r="D35" i="16" s="1"/>
  <c r="F35" i="18" s="1"/>
  <c r="B67" i="16"/>
  <c r="D67" i="16" s="1"/>
  <c r="F67" i="18" s="1"/>
  <c r="B57" i="16"/>
  <c r="D57" i="16" s="1"/>
  <c r="F57" i="18" s="1"/>
  <c r="B56" i="16"/>
  <c r="D56" i="16" s="1"/>
  <c r="F56" i="18" s="1"/>
  <c r="B61" i="16"/>
  <c r="D61" i="16" s="1"/>
  <c r="F61" i="18" s="1"/>
  <c r="C40" i="18"/>
  <c r="B13" i="18"/>
  <c r="D69" i="18"/>
  <c r="C60" i="18"/>
  <c r="B71" i="18"/>
  <c r="D27" i="18"/>
  <c r="D13" i="18"/>
  <c r="C114" i="18"/>
  <c r="C100" i="18"/>
  <c r="C43" i="18"/>
  <c r="D91" i="18"/>
  <c r="C30" i="18"/>
  <c r="B97" i="15"/>
  <c r="I97" i="15" s="1"/>
  <c r="D30" i="15"/>
  <c r="K30" i="15" s="1"/>
  <c r="R30" i="15" s="1"/>
  <c r="T30" i="21" s="1"/>
  <c r="D16" i="15"/>
  <c r="K16" i="15" s="1"/>
  <c r="R16" i="15" s="1"/>
  <c r="T16" i="21" s="1"/>
  <c r="C112" i="15"/>
  <c r="J112" i="15" s="1"/>
  <c r="Q112" i="15" s="1"/>
  <c r="S112" i="21" s="1"/>
  <c r="B86" i="15"/>
  <c r="I86" i="15" s="1"/>
  <c r="B83" i="16"/>
  <c r="D83" i="16" s="1"/>
  <c r="F83" i="18" s="1"/>
  <c r="B78" i="16"/>
  <c r="D78" i="16" s="1"/>
  <c r="F78" i="18" s="1"/>
  <c r="B49" i="16"/>
  <c r="D49" i="16" s="1"/>
  <c r="F49" i="18" s="1"/>
  <c r="B66" i="16"/>
  <c r="D66" i="16" s="1"/>
  <c r="F66" i="18" s="1"/>
  <c r="B107" i="16"/>
  <c r="D107" i="16" s="1"/>
  <c r="F107" i="18" s="1"/>
  <c r="D92" i="18"/>
  <c r="B51" i="18"/>
  <c r="C88" i="18"/>
  <c r="D112" i="18"/>
  <c r="C70" i="18"/>
  <c r="C66" i="18"/>
  <c r="D37" i="18"/>
  <c r="C28" i="18"/>
  <c r="C24" i="18"/>
  <c r="C82" i="18"/>
  <c r="B28" i="18"/>
  <c r="B36" i="18"/>
  <c r="B94" i="15"/>
  <c r="C51" i="15"/>
  <c r="J51" i="15" s="1"/>
  <c r="Q51" i="15" s="1"/>
  <c r="S51" i="21" s="1"/>
  <c r="C33" i="15"/>
  <c r="J33" i="15" s="1"/>
  <c r="Q33" i="15" s="1"/>
  <c r="S33" i="21" s="1"/>
  <c r="C19" i="15"/>
  <c r="J19" i="15" s="1"/>
  <c r="Q19" i="15" s="1"/>
  <c r="S19" i="21" s="1"/>
  <c r="B95" i="15"/>
  <c r="I95" i="15" s="1"/>
  <c r="B29" i="15"/>
  <c r="B65" i="16"/>
  <c r="D65" i="16" s="1"/>
  <c r="F65" i="18" s="1"/>
  <c r="B50" i="16"/>
  <c r="D50" i="16" s="1"/>
  <c r="F50" i="18" s="1"/>
  <c r="B87" i="16"/>
  <c r="D87" i="16" s="1"/>
  <c r="F87" i="18" s="1"/>
  <c r="B47" i="16"/>
  <c r="D47" i="16" s="1"/>
  <c r="F47" i="18" s="1"/>
  <c r="B71" i="16"/>
  <c r="D71" i="16" s="1"/>
  <c r="F71" i="18" s="1"/>
  <c r="B74" i="18"/>
  <c r="G12" i="5" s="1"/>
  <c r="C36" i="18"/>
  <c r="D83" i="18"/>
  <c r="C84" i="18"/>
  <c r="D65" i="18"/>
  <c r="C113" i="18"/>
  <c r="B19" i="18"/>
  <c r="B23" i="18"/>
  <c r="B88" i="18"/>
  <c r="C34" i="18"/>
  <c r="B97" i="18"/>
  <c r="C21" i="18"/>
  <c r="C96" i="18"/>
  <c r="C106" i="18"/>
  <c r="B40" i="18"/>
  <c r="C49" i="18"/>
  <c r="D63" i="18"/>
  <c r="C79" i="18"/>
  <c r="C98" i="18"/>
  <c r="B47" i="18"/>
  <c r="C99" i="18"/>
  <c r="D56" i="18"/>
  <c r="B100" i="18"/>
  <c r="C67" i="18"/>
  <c r="D19" i="18"/>
  <c r="D81" i="18"/>
  <c r="C15" i="18"/>
  <c r="C92" i="18"/>
  <c r="C63" i="18"/>
  <c r="C35" i="18"/>
  <c r="B58" i="18"/>
  <c r="D72" i="18"/>
  <c r="D58" i="18"/>
  <c r="D30" i="18"/>
  <c r="D31" i="18"/>
  <c r="D60" i="18"/>
  <c r="B104" i="18"/>
  <c r="D51" i="18"/>
  <c r="B95" i="18"/>
  <c r="C62" i="18"/>
  <c r="D14" i="18"/>
  <c r="D76" i="18"/>
  <c r="B73" i="18"/>
  <c r="C87" i="18"/>
  <c r="D39" i="18"/>
  <c r="D25" i="18"/>
  <c r="C107" i="18"/>
  <c r="C93" i="18"/>
  <c r="B42" i="18"/>
  <c r="C94" i="18"/>
  <c r="C13" i="18"/>
  <c r="C85" i="18"/>
  <c r="D42" i="18"/>
  <c r="D114" i="18"/>
  <c r="C38" i="18"/>
  <c r="C110" i="18"/>
  <c r="D67" i="18"/>
  <c r="B26" i="18"/>
  <c r="B63" i="18"/>
  <c r="D87" i="18"/>
  <c r="C33" i="18"/>
  <c r="C105" i="18"/>
  <c r="D62" i="18"/>
  <c r="B21" i="18"/>
  <c r="D101" i="18"/>
  <c r="B64" i="18"/>
  <c r="B41" i="18"/>
  <c r="D100" i="18"/>
  <c r="B44" i="18"/>
  <c r="B108" i="18"/>
  <c r="C58" i="18"/>
  <c r="C54" i="18"/>
  <c r="C26" i="18"/>
  <c r="B94" i="18"/>
  <c r="D41" i="18"/>
  <c r="D70" i="18"/>
  <c r="B14" i="18"/>
  <c r="B91" i="18"/>
  <c r="D23" i="18"/>
  <c r="D95" i="18"/>
  <c r="B39" i="18"/>
  <c r="B38" i="18"/>
  <c r="D48" i="18"/>
  <c r="B102" i="18"/>
  <c r="I92" i="15"/>
  <c r="G92" i="14"/>
  <c r="G94" i="14"/>
  <c r="D94" i="14"/>
  <c r="N103" i="13"/>
  <c r="G103" i="13"/>
  <c r="O30" i="13"/>
  <c r="N41" i="13"/>
  <c r="G41" i="13"/>
  <c r="H73" i="13"/>
  <c r="Z91" i="12"/>
  <c r="M91" i="12"/>
  <c r="Y37" i="12"/>
  <c r="L37" i="12"/>
  <c r="Z49" i="12"/>
  <c r="M49" i="12"/>
  <c r="Y76" i="12"/>
  <c r="L76" i="12"/>
  <c r="M11" i="12"/>
  <c r="N93" i="12"/>
  <c r="AA93" i="12"/>
  <c r="M70" i="12"/>
  <c r="Z70" i="12"/>
  <c r="AA59" i="12"/>
  <c r="N59" i="12"/>
  <c r="Y97" i="12"/>
  <c r="L97" i="12"/>
  <c r="N37" i="12"/>
  <c r="L47" i="12"/>
  <c r="Z89" i="12"/>
  <c r="M89" i="12"/>
  <c r="AA98" i="12"/>
  <c r="N98" i="12"/>
  <c r="Z47" i="12"/>
  <c r="M47" i="12"/>
  <c r="X65" i="12"/>
  <c r="K65" i="12"/>
  <c r="Z61" i="12"/>
  <c r="M61" i="12"/>
  <c r="X98" i="12"/>
  <c r="K98" i="12"/>
  <c r="N27" i="12"/>
  <c r="N102" i="12"/>
  <c r="K17" i="12"/>
  <c r="X53" i="12"/>
  <c r="K53" i="12"/>
  <c r="Y75" i="12"/>
  <c r="K69" i="12"/>
  <c r="AA49" i="12"/>
  <c r="X61" i="12"/>
  <c r="K61" i="12"/>
  <c r="N114" i="12"/>
  <c r="M94" i="12"/>
  <c r="Z94" i="12"/>
  <c r="X28" i="12"/>
  <c r="K28" i="12"/>
  <c r="X89" i="12"/>
  <c r="K93" i="12"/>
  <c r="X93" i="12"/>
  <c r="N31" i="12"/>
  <c r="L102" i="12"/>
  <c r="Y102" i="12"/>
  <c r="AA20" i="12"/>
  <c r="N20" i="12"/>
  <c r="Y111" i="12"/>
  <c r="L111" i="12"/>
  <c r="AA16" i="12"/>
  <c r="N16" i="12"/>
  <c r="Z19" i="17"/>
  <c r="M19" i="17"/>
  <c r="L62" i="17"/>
  <c r="Y62" i="17"/>
  <c r="Z105" i="17"/>
  <c r="M105" i="17"/>
  <c r="L86" i="17"/>
  <c r="Y11" i="17"/>
  <c r="L11" i="17"/>
  <c r="X39" i="17"/>
  <c r="K39" i="17"/>
  <c r="K105" i="17"/>
  <c r="X105" i="17"/>
  <c r="F105" i="17"/>
  <c r="M41" i="17"/>
  <c r="Z41" i="17"/>
  <c r="AA78" i="17"/>
  <c r="N78" i="17"/>
  <c r="Z106" i="17"/>
  <c r="M106" i="17"/>
  <c r="AA19" i="17"/>
  <c r="N19" i="17"/>
  <c r="K93" i="17"/>
  <c r="X93" i="17"/>
  <c r="Z66" i="17"/>
  <c r="M66" i="17"/>
  <c r="M111" i="17"/>
  <c r="Z111" i="17"/>
  <c r="N82" i="17"/>
  <c r="AA82" i="17"/>
  <c r="X55" i="17"/>
  <c r="K55" i="17"/>
  <c r="Y113" i="17"/>
  <c r="L113" i="17"/>
  <c r="L28" i="17"/>
  <c r="Y28" i="17"/>
  <c r="M15" i="17"/>
  <c r="Z15" i="17"/>
  <c r="N62" i="17"/>
  <c r="N114" i="17"/>
  <c r="Y94" i="17"/>
  <c r="L94" i="17"/>
  <c r="Z18" i="17"/>
  <c r="Y104" i="17"/>
  <c r="L104" i="17"/>
  <c r="M56" i="17"/>
  <c r="N112" i="17"/>
  <c r="AA112" i="17"/>
  <c r="Z103" i="17"/>
  <c r="M103" i="17"/>
  <c r="Z61" i="17"/>
  <c r="M61" i="17"/>
  <c r="Z31" i="17"/>
  <c r="M31" i="17"/>
  <c r="N106" i="17"/>
  <c r="AA106" i="17"/>
  <c r="X46" i="17"/>
  <c r="AA79" i="17"/>
  <c r="N79" i="17"/>
  <c r="Y91" i="17"/>
  <c r="L91" i="17"/>
  <c r="AA110" i="17"/>
  <c r="N110" i="17"/>
  <c r="AA23" i="17"/>
  <c r="N23" i="17"/>
  <c r="M95" i="17"/>
  <c r="K74" i="17"/>
  <c r="X74" i="17"/>
  <c r="L45" i="17"/>
  <c r="Y45" i="17"/>
  <c r="Y68" i="17"/>
  <c r="L68" i="17"/>
  <c r="Y100" i="17"/>
  <c r="L100" i="17"/>
  <c r="K22" i="17"/>
  <c r="X22" i="17"/>
  <c r="Z74" i="17"/>
  <c r="M74" i="17"/>
  <c r="X24" i="17"/>
  <c r="K24" i="17"/>
  <c r="Y105" i="17"/>
  <c r="L105" i="17"/>
  <c r="Y74" i="17"/>
  <c r="L74" i="17"/>
  <c r="AA39" i="17"/>
  <c r="N39" i="17"/>
  <c r="N97" i="17"/>
  <c r="K71" i="17"/>
  <c r="Y16" i="17"/>
  <c r="M30" i="17"/>
  <c r="AA40" i="17"/>
  <c r="L106" i="17"/>
  <c r="Y106" i="17"/>
  <c r="Z86" i="17"/>
  <c r="M86" i="17"/>
  <c r="L92" i="17"/>
  <c r="X92" i="17"/>
  <c r="L29" i="17"/>
  <c r="Y29" i="17"/>
  <c r="Z48" i="17"/>
  <c r="M48" i="17"/>
  <c r="K106" i="17"/>
  <c r="F106" i="17"/>
  <c r="AA41" i="17"/>
  <c r="AA25" i="17"/>
  <c r="N25" i="17"/>
  <c r="Z100" i="17"/>
  <c r="X58" i="17"/>
  <c r="K58" i="17"/>
  <c r="N89" i="17"/>
  <c r="K76" i="17"/>
  <c r="X76" i="17"/>
  <c r="Y65" i="17"/>
  <c r="L65" i="17"/>
  <c r="AA98" i="17"/>
  <c r="N98" i="17"/>
  <c r="M50" i="17"/>
  <c r="AA71" i="17"/>
  <c r="N71" i="17"/>
  <c r="N35" i="17"/>
  <c r="AA35" i="17"/>
  <c r="M112" i="17"/>
  <c r="Z112" i="17"/>
  <c r="Z91" i="17"/>
  <c r="Y111" i="17"/>
  <c r="L111" i="17"/>
  <c r="L69" i="17"/>
  <c r="Y69" i="17"/>
  <c r="X13" i="17"/>
  <c r="K13" i="17"/>
  <c r="X99" i="17"/>
  <c r="K99" i="17"/>
  <c r="Z37" i="17"/>
  <c r="M37" i="17"/>
  <c r="Y42" i="17"/>
  <c r="M69" i="17"/>
  <c r="Z69" i="17"/>
  <c r="M45" i="17"/>
  <c r="Z45" i="17"/>
  <c r="Z20" i="17"/>
  <c r="M20" i="17"/>
  <c r="X67" i="17"/>
  <c r="K67" i="17"/>
  <c r="AA11" i="17"/>
  <c r="N11" i="17"/>
  <c r="AA90" i="17"/>
  <c r="N90" i="17"/>
  <c r="L80" i="17"/>
  <c r="AA108" i="17"/>
  <c r="N108" i="17"/>
  <c r="X17" i="17"/>
  <c r="K17" i="17"/>
  <c r="Y79" i="17"/>
  <c r="L79" i="17"/>
  <c r="Y30" i="17"/>
  <c r="L30" i="17"/>
  <c r="Z73" i="17"/>
  <c r="M73" i="17"/>
  <c r="Y49" i="17"/>
  <c r="L49" i="17"/>
  <c r="Z93" i="17"/>
  <c r="M93" i="17"/>
  <c r="W19" i="11"/>
  <c r="H19" i="19" s="1"/>
  <c r="AE89" i="11"/>
  <c r="AD89" i="11"/>
  <c r="AC89" i="11"/>
  <c r="AB89" i="11"/>
  <c r="Z89" i="11"/>
  <c r="K89" i="19" s="1"/>
  <c r="Y89" i="11"/>
  <c r="J89" i="19" s="1"/>
  <c r="AF89" i="11"/>
  <c r="W89" i="11"/>
  <c r="H89" i="19" s="1"/>
  <c r="X89" i="11"/>
  <c r="I89" i="19" s="1"/>
  <c r="AF66" i="11"/>
  <c r="AE66" i="11"/>
  <c r="AD66" i="11"/>
  <c r="AC66" i="11"/>
  <c r="AB66" i="11"/>
  <c r="Z66" i="11"/>
  <c r="K66" i="19" s="1"/>
  <c r="Y66" i="11"/>
  <c r="J66" i="19" s="1"/>
  <c r="W66" i="11"/>
  <c r="H66" i="19" s="1"/>
  <c r="X66" i="11"/>
  <c r="I66" i="19" s="1"/>
  <c r="AF82" i="11"/>
  <c r="AE82" i="11"/>
  <c r="AD82" i="11"/>
  <c r="AC82" i="11"/>
  <c r="AB82" i="11"/>
  <c r="Z82" i="11"/>
  <c r="K82" i="19" s="1"/>
  <c r="Y82" i="11"/>
  <c r="J82" i="19" s="1"/>
  <c r="W82" i="11"/>
  <c r="H82" i="19" s="1"/>
  <c r="X82" i="11"/>
  <c r="I82" i="19" s="1"/>
  <c r="AD99" i="11"/>
  <c r="AB99" i="11"/>
  <c r="Y99" i="11"/>
  <c r="J99" i="19" s="1"/>
  <c r="W99" i="11"/>
  <c r="H99" i="19" s="1"/>
  <c r="X99" i="11"/>
  <c r="I99" i="19" s="1"/>
  <c r="Z99" i="11"/>
  <c r="K99" i="19" s="1"/>
  <c r="AE41" i="11"/>
  <c r="AD41" i="11"/>
  <c r="AC41" i="11"/>
  <c r="AB41" i="11"/>
  <c r="Z41" i="11"/>
  <c r="K41" i="19" s="1"/>
  <c r="Y41" i="11"/>
  <c r="J41" i="19" s="1"/>
  <c r="X41" i="11"/>
  <c r="I41" i="19" s="1"/>
  <c r="AF41" i="11"/>
  <c r="W41" i="11"/>
  <c r="H41" i="19" s="1"/>
  <c r="AF18" i="11"/>
  <c r="AE18" i="11"/>
  <c r="AD18" i="11"/>
  <c r="AC18" i="11"/>
  <c r="AB18" i="11"/>
  <c r="Z18" i="11"/>
  <c r="K18" i="19" s="1"/>
  <c r="Y18" i="11"/>
  <c r="J18" i="19" s="1"/>
  <c r="W18" i="11"/>
  <c r="H18" i="19" s="1"/>
  <c r="X18" i="11"/>
  <c r="I18" i="19" s="1"/>
  <c r="AF34" i="11"/>
  <c r="AE34" i="11"/>
  <c r="AD34" i="11"/>
  <c r="AC34" i="11"/>
  <c r="AB34" i="11"/>
  <c r="Y34" i="11"/>
  <c r="J34" i="19" s="1"/>
  <c r="W34" i="11"/>
  <c r="H34" i="19" s="1"/>
  <c r="X34" i="11"/>
  <c r="I34" i="19" s="1"/>
  <c r="Y64" i="11"/>
  <c r="J64" i="19" s="1"/>
  <c r="AF64" i="11"/>
  <c r="AE64" i="11"/>
  <c r="AD64" i="11"/>
  <c r="AC64" i="11"/>
  <c r="AB64" i="11"/>
  <c r="X64" i="11"/>
  <c r="I64" i="19" s="1"/>
  <c r="Z64" i="11"/>
  <c r="K64" i="19" s="1"/>
  <c r="W64" i="11"/>
  <c r="H64" i="19" s="1"/>
  <c r="Y32" i="11"/>
  <c r="J32" i="19" s="1"/>
  <c r="AF32" i="11"/>
  <c r="AE32" i="11"/>
  <c r="AD32" i="11"/>
  <c r="AC32" i="11"/>
  <c r="AB32" i="11"/>
  <c r="Z32" i="11"/>
  <c r="K32" i="19" s="1"/>
  <c r="W32" i="11"/>
  <c r="H32" i="19" s="1"/>
  <c r="X32" i="11"/>
  <c r="I32" i="19" s="1"/>
  <c r="Y80" i="11"/>
  <c r="J80" i="19" s="1"/>
  <c r="AF80" i="11"/>
  <c r="AD80" i="11"/>
  <c r="AC80" i="11"/>
  <c r="AB80" i="11"/>
  <c r="Z80" i="11"/>
  <c r="K80" i="19" s="1"/>
  <c r="AB55" i="11"/>
  <c r="X55" i="11"/>
  <c r="I55" i="19" s="1"/>
  <c r="Z55" i="11"/>
  <c r="K55" i="19" s="1"/>
  <c r="W55" i="11"/>
  <c r="H55" i="19" s="1"/>
  <c r="AF71" i="11"/>
  <c r="AE71" i="11"/>
  <c r="AD71" i="11"/>
  <c r="AC71" i="11"/>
  <c r="AB71" i="11"/>
  <c r="Y71" i="11"/>
  <c r="J71" i="19" s="1"/>
  <c r="X71" i="11"/>
  <c r="I71" i="19" s="1"/>
  <c r="Z71" i="11"/>
  <c r="K71" i="19" s="1"/>
  <c r="W71" i="11"/>
  <c r="H71" i="19" s="1"/>
  <c r="AE85" i="11"/>
  <c r="AD85" i="11"/>
  <c r="AC85" i="11"/>
  <c r="Z85" i="11"/>
  <c r="K85" i="19" s="1"/>
  <c r="Y85" i="11"/>
  <c r="J85" i="19" s="1"/>
  <c r="AF85" i="11"/>
  <c r="W85" i="11"/>
  <c r="H85" i="19" s="1"/>
  <c r="X85" i="11"/>
  <c r="I85" i="19" s="1"/>
  <c r="AF54" i="11"/>
  <c r="AE54" i="11"/>
  <c r="AD54" i="11"/>
  <c r="AC54" i="11"/>
  <c r="AB54" i="11"/>
  <c r="Z54" i="11"/>
  <c r="K54" i="19" s="1"/>
  <c r="Y54" i="11"/>
  <c r="J54" i="19" s="1"/>
  <c r="X54" i="11"/>
  <c r="I54" i="19" s="1"/>
  <c r="W54" i="11"/>
  <c r="H54" i="19" s="1"/>
  <c r="AF86" i="11"/>
  <c r="AE86" i="11"/>
  <c r="AD86" i="11"/>
  <c r="AC86" i="11"/>
  <c r="AB86" i="11"/>
  <c r="Z86" i="11"/>
  <c r="K86" i="19" s="1"/>
  <c r="Y86" i="11"/>
  <c r="J86" i="19" s="1"/>
  <c r="W86" i="11"/>
  <c r="H86" i="19" s="1"/>
  <c r="X86" i="11"/>
  <c r="I86" i="19" s="1"/>
  <c r="Y36" i="11"/>
  <c r="J36" i="19" s="1"/>
  <c r="AF36" i="11"/>
  <c r="AE36" i="11"/>
  <c r="Y93" i="11"/>
  <c r="J93" i="19" s="1"/>
  <c r="AF93" i="11"/>
  <c r="W93" i="11"/>
  <c r="H93" i="19" s="1"/>
  <c r="Y68" i="11"/>
  <c r="J68" i="19" s="1"/>
  <c r="AF68" i="11"/>
  <c r="AE68" i="11"/>
  <c r="AD68" i="11"/>
  <c r="AC68" i="11"/>
  <c r="AB68" i="11"/>
  <c r="W68" i="11"/>
  <c r="H68" i="19" s="1"/>
  <c r="X68" i="11"/>
  <c r="I68" i="19" s="1"/>
  <c r="Z68" i="11"/>
  <c r="K68" i="19" s="1"/>
  <c r="AB43" i="11"/>
  <c r="W43" i="11"/>
  <c r="H43" i="19" s="1"/>
  <c r="X43" i="11"/>
  <c r="I43" i="19" s="1"/>
  <c r="AE59" i="11"/>
  <c r="AD59" i="11"/>
  <c r="AC59" i="11"/>
  <c r="AB59" i="11"/>
  <c r="Y59" i="11"/>
  <c r="J59" i="19" s="1"/>
  <c r="X59" i="11"/>
  <c r="I59" i="19" s="1"/>
  <c r="W59" i="11"/>
  <c r="H59" i="19" s="1"/>
  <c r="AE75" i="11"/>
  <c r="AD75" i="11"/>
  <c r="B74" i="11"/>
  <c r="D74" i="11" s="1"/>
  <c r="F74" i="19" s="1"/>
  <c r="AC74" i="6" s="1"/>
  <c r="AF90" i="11"/>
  <c r="AE90" i="11"/>
  <c r="AD90" i="11"/>
  <c r="AC90" i="11"/>
  <c r="AB90" i="11"/>
  <c r="Z90" i="11"/>
  <c r="K90" i="19" s="1"/>
  <c r="Y90" i="11"/>
  <c r="J90" i="19" s="1"/>
  <c r="W90" i="11"/>
  <c r="H90" i="19" s="1"/>
  <c r="X90" i="11"/>
  <c r="I90" i="19" s="1"/>
  <c r="AE65" i="11"/>
  <c r="AD65" i="11"/>
  <c r="AC65" i="11"/>
  <c r="AB65" i="11"/>
  <c r="Z65" i="11"/>
  <c r="K65" i="19" s="1"/>
  <c r="Y65" i="11"/>
  <c r="J65" i="19" s="1"/>
  <c r="X65" i="11"/>
  <c r="I65" i="19" s="1"/>
  <c r="AF65" i="11"/>
  <c r="W65" i="11"/>
  <c r="H65" i="19" s="1"/>
  <c r="AF27" i="11"/>
  <c r="AE27" i="11"/>
  <c r="AD27" i="11"/>
  <c r="AC27" i="11"/>
  <c r="AB27" i="11"/>
  <c r="Y24" i="11"/>
  <c r="J24" i="19" s="1"/>
  <c r="AF24" i="11"/>
  <c r="AE24" i="11"/>
  <c r="AD24" i="11"/>
  <c r="AC24" i="11"/>
  <c r="AB24" i="11"/>
  <c r="Z24" i="11"/>
  <c r="K24" i="19" s="1"/>
  <c r="W24" i="11"/>
  <c r="H24" i="19" s="1"/>
  <c r="X24" i="11"/>
  <c r="I24" i="19" s="1"/>
  <c r="Y40" i="11"/>
  <c r="J40" i="19" s="1"/>
  <c r="AF40" i="11"/>
  <c r="AE40" i="11"/>
  <c r="AD40" i="11"/>
  <c r="AC40" i="11"/>
  <c r="AB40" i="11"/>
  <c r="Z40" i="11"/>
  <c r="K40" i="19" s="1"/>
  <c r="W40" i="11"/>
  <c r="H40" i="19" s="1"/>
  <c r="X40" i="11"/>
  <c r="I40" i="19" s="1"/>
  <c r="AF107" i="11"/>
  <c r="AE107" i="11"/>
  <c r="AD107" i="11"/>
  <c r="AC107" i="11"/>
  <c r="AB107" i="11"/>
  <c r="Y107" i="11"/>
  <c r="J107" i="19" s="1"/>
  <c r="Z107" i="11"/>
  <c r="K107" i="19" s="1"/>
  <c r="W107" i="11"/>
  <c r="H107" i="19" s="1"/>
  <c r="X107" i="11"/>
  <c r="I107" i="19" s="1"/>
  <c r="AF88" i="11"/>
  <c r="AE88" i="11"/>
  <c r="AD88" i="11"/>
  <c r="AC88" i="11"/>
  <c r="AB88" i="11"/>
  <c r="Z88" i="11"/>
  <c r="K88" i="19" s="1"/>
  <c r="X88" i="11"/>
  <c r="I88" i="19" s="1"/>
  <c r="Y88" i="11"/>
  <c r="J88" i="19" s="1"/>
  <c r="AF47" i="11"/>
  <c r="AE47" i="11"/>
  <c r="AD47" i="11"/>
  <c r="AC47" i="11"/>
  <c r="AB47" i="11"/>
  <c r="Y47" i="11"/>
  <c r="J47" i="19" s="1"/>
  <c r="Z47" i="11"/>
  <c r="K47" i="19" s="1"/>
  <c r="W47" i="11"/>
  <c r="H47" i="19" s="1"/>
  <c r="X47" i="11"/>
  <c r="I47" i="19" s="1"/>
  <c r="AF79" i="11"/>
  <c r="AE79" i="11"/>
  <c r="AD79" i="11"/>
  <c r="AC79" i="11"/>
  <c r="AB79" i="11"/>
  <c r="Y79" i="11"/>
  <c r="J79" i="19" s="1"/>
  <c r="W79" i="11"/>
  <c r="H79" i="19" s="1"/>
  <c r="X79" i="11"/>
  <c r="I79" i="19" s="1"/>
  <c r="Z79" i="11"/>
  <c r="K79" i="19" s="1"/>
  <c r="AF106" i="11"/>
  <c r="AE106" i="11"/>
  <c r="AD106" i="11"/>
  <c r="AC106" i="11"/>
  <c r="AB106" i="11"/>
  <c r="Z106" i="11"/>
  <c r="K106" i="19" s="1"/>
  <c r="Y106" i="11"/>
  <c r="J106" i="19" s="1"/>
  <c r="W106" i="11"/>
  <c r="H106" i="19" s="1"/>
  <c r="X106" i="11"/>
  <c r="I106" i="19" s="1"/>
  <c r="AF46" i="11"/>
  <c r="AE46" i="11"/>
  <c r="AD46" i="11"/>
  <c r="AC46" i="11"/>
  <c r="AB46" i="11"/>
  <c r="Z46" i="11"/>
  <c r="K46" i="19" s="1"/>
  <c r="Y46" i="11"/>
  <c r="J46" i="19" s="1"/>
  <c r="X46" i="11"/>
  <c r="I46" i="19" s="1"/>
  <c r="AF78" i="11"/>
  <c r="AE78" i="11"/>
  <c r="AD78" i="11"/>
  <c r="AC78" i="11"/>
  <c r="AB78" i="11"/>
  <c r="Z78" i="11"/>
  <c r="K78" i="19" s="1"/>
  <c r="Y78" i="11"/>
  <c r="J78" i="19" s="1"/>
  <c r="W78" i="11"/>
  <c r="H78" i="19" s="1"/>
  <c r="AD81" i="11"/>
  <c r="AC81" i="11"/>
  <c r="AB81" i="11"/>
  <c r="Z81" i="11"/>
  <c r="K81" i="19" s="1"/>
  <c r="Y81" i="11"/>
  <c r="J81" i="19" s="1"/>
  <c r="AF81" i="11"/>
  <c r="W81" i="11"/>
  <c r="H81" i="19" s="1"/>
  <c r="X81" i="11"/>
  <c r="I81" i="19" s="1"/>
  <c r="Y56" i="11"/>
  <c r="J56" i="19" s="1"/>
  <c r="AF56" i="11"/>
  <c r="AE56" i="11"/>
  <c r="AD56" i="11"/>
  <c r="AC56" i="11"/>
  <c r="AB56" i="11"/>
  <c r="X56" i="11"/>
  <c r="I56" i="19" s="1"/>
  <c r="Z56" i="11"/>
  <c r="K56" i="19" s="1"/>
  <c r="W56" i="11"/>
  <c r="H56" i="19" s="1"/>
  <c r="Y12" i="11"/>
  <c r="J12" i="19" s="1"/>
  <c r="AF12" i="11"/>
  <c r="AE12" i="11"/>
  <c r="AD12" i="11"/>
  <c r="AC12" i="11"/>
  <c r="AB12" i="11"/>
  <c r="Z12" i="11"/>
  <c r="K12" i="19" s="1"/>
  <c r="W12" i="11"/>
  <c r="H12" i="19" s="1"/>
  <c r="X12" i="11"/>
  <c r="I12" i="19" s="1"/>
  <c r="Y60" i="11"/>
  <c r="J60" i="19" s="1"/>
  <c r="AF60" i="11"/>
  <c r="AF92" i="11"/>
  <c r="AE92" i="11"/>
  <c r="AD92" i="11"/>
  <c r="AC92" i="11"/>
  <c r="AB92" i="11"/>
  <c r="Z92" i="11"/>
  <c r="K92" i="19" s="1"/>
  <c r="W92" i="11"/>
  <c r="H92" i="19" s="1"/>
  <c r="X92" i="11"/>
  <c r="I92" i="19" s="1"/>
  <c r="Y92" i="11"/>
  <c r="J92" i="19" s="1"/>
  <c r="W83" i="11"/>
  <c r="H83" i="19" s="1"/>
  <c r="AE35" i="11"/>
  <c r="AD35" i="11"/>
  <c r="AC35" i="11"/>
  <c r="AB35" i="11"/>
  <c r="W35" i="11"/>
  <c r="H35" i="19" s="1"/>
  <c r="X35" i="11"/>
  <c r="I35" i="19" s="1"/>
  <c r="I1512" i="2"/>
  <c r="O118" i="18" s="1"/>
  <c r="L16" i="17" l="1"/>
  <c r="K44" i="13"/>
  <c r="O44" i="13" s="1"/>
  <c r="J5" i="22"/>
  <c r="AD30" i="11"/>
  <c r="AE28" i="11"/>
  <c r="X15" i="11"/>
  <c r="I15" i="19" s="1"/>
  <c r="Y28" i="11"/>
  <c r="J28" i="19" s="1"/>
  <c r="W52" i="11"/>
  <c r="H52" i="19" s="1"/>
  <c r="Y15" i="11"/>
  <c r="J15" i="19" s="1"/>
  <c r="W15" i="11"/>
  <c r="H15" i="19" s="1"/>
  <c r="AB15" i="11"/>
  <c r="Z28" i="11"/>
  <c r="K28" i="19" s="1"/>
  <c r="AD28" i="11"/>
  <c r="Z52" i="11"/>
  <c r="K52" i="19" s="1"/>
  <c r="AF28" i="11"/>
  <c r="AF30" i="11"/>
  <c r="AF17" i="11"/>
  <c r="Z15" i="11"/>
  <c r="K15" i="19" s="1"/>
  <c r="K83" i="17"/>
  <c r="W17" i="11"/>
  <c r="H17" i="19" s="1"/>
  <c r="AC15" i="11"/>
  <c r="AB17" i="11"/>
  <c r="AC17" i="11"/>
  <c r="AD17" i="11"/>
  <c r="X30" i="11"/>
  <c r="I30" i="19" s="1"/>
  <c r="AB38" i="11"/>
  <c r="AE17" i="11"/>
  <c r="Y30" i="11"/>
  <c r="J30" i="19" s="1"/>
  <c r="Z30" i="11"/>
  <c r="K30" i="19" s="1"/>
  <c r="M98" i="17"/>
  <c r="K91" i="17"/>
  <c r="X28" i="11"/>
  <c r="I28" i="19" s="1"/>
  <c r="AB30" i="11"/>
  <c r="N60" i="17"/>
  <c r="W28" i="11"/>
  <c r="H28" i="19" s="1"/>
  <c r="AC30" i="11"/>
  <c r="AC28" i="11"/>
  <c r="AE30" i="11"/>
  <c r="L17" i="17"/>
  <c r="W38" i="11"/>
  <c r="H38" i="19" s="1"/>
  <c r="AD38" i="11"/>
  <c r="Z38" i="11"/>
  <c r="K38" i="19" s="1"/>
  <c r="Y17" i="11"/>
  <c r="J17" i="19" s="1"/>
  <c r="AE15" i="11"/>
  <c r="AE38" i="11"/>
  <c r="X17" i="11"/>
  <c r="I17" i="19" s="1"/>
  <c r="AD15" i="11"/>
  <c r="AC38" i="11"/>
  <c r="Z17" i="11"/>
  <c r="K17" i="19" s="1"/>
  <c r="AF15" i="11"/>
  <c r="AF38" i="11"/>
  <c r="Y52" i="11"/>
  <c r="J52" i="19" s="1"/>
  <c r="G47" i="13"/>
  <c r="H83" i="13"/>
  <c r="X38" i="11"/>
  <c r="I38" i="19" s="1"/>
  <c r="X52" i="11"/>
  <c r="I52" i="19" s="1"/>
  <c r="AB52" i="11"/>
  <c r="AD52" i="11"/>
  <c r="AC52" i="11"/>
  <c r="N55" i="17"/>
  <c r="AE55" i="17" s="1"/>
  <c r="AR55" i="19" s="1"/>
  <c r="N83" i="17"/>
  <c r="AE83" i="17" s="1"/>
  <c r="AR83" i="19" s="1"/>
  <c r="AE52" i="11"/>
  <c r="AF52" i="11"/>
  <c r="L21" i="12"/>
  <c r="H65" i="13"/>
  <c r="Q65" i="13" s="1"/>
  <c r="AP65" i="20" s="1"/>
  <c r="N67" i="17"/>
  <c r="D43" i="14"/>
  <c r="M32" i="12"/>
  <c r="K25" i="12"/>
  <c r="M52" i="12"/>
  <c r="AD52" i="12" s="1"/>
  <c r="J52" i="20" s="1"/>
  <c r="D105" i="14"/>
  <c r="M16" i="17"/>
  <c r="AD16" i="17" s="1"/>
  <c r="AQ16" i="19" s="1"/>
  <c r="M36" i="17"/>
  <c r="H22" i="13"/>
  <c r="M14" i="17"/>
  <c r="N49" i="12"/>
  <c r="K70" i="17"/>
  <c r="AB70" i="17" s="1"/>
  <c r="AO70" i="19" s="1"/>
  <c r="M31" i="12"/>
  <c r="AD31" i="12" s="1"/>
  <c r="J31" i="20" s="1"/>
  <c r="L20" i="17"/>
  <c r="L33" i="12"/>
  <c r="AC33" i="12" s="1"/>
  <c r="I33" i="20" s="1"/>
  <c r="K32" i="12"/>
  <c r="AB32" i="12" s="1"/>
  <c r="H32" i="20" s="1"/>
  <c r="K26" i="12"/>
  <c r="AB26" i="12" s="1"/>
  <c r="H26" i="20" s="1"/>
  <c r="H70" i="13"/>
  <c r="Q70" i="13" s="1"/>
  <c r="AP70" i="20" s="1"/>
  <c r="Y94" i="11"/>
  <c r="J94" i="19" s="1"/>
  <c r="Y16" i="11"/>
  <c r="J16" i="19" s="1"/>
  <c r="AB94" i="11"/>
  <c r="AC94" i="11"/>
  <c r="AC96" i="11"/>
  <c r="AD96" i="11"/>
  <c r="Z57" i="11"/>
  <c r="K57" i="19" s="1"/>
  <c r="X103" i="11"/>
  <c r="I103" i="19" s="1"/>
  <c r="L58" i="12"/>
  <c r="L5" i="22"/>
  <c r="L99" i="17"/>
  <c r="H57" i="13"/>
  <c r="Q57" i="13" s="1"/>
  <c r="AP57" i="20" s="1"/>
  <c r="M71" i="17"/>
  <c r="K63" i="12"/>
  <c r="AB63" i="12" s="1"/>
  <c r="H63" i="20" s="1"/>
  <c r="N12" i="12"/>
  <c r="AE12" i="12" s="1"/>
  <c r="K12" i="20" s="1"/>
  <c r="L6" i="22"/>
  <c r="D27" i="14"/>
  <c r="L27" i="18" s="1"/>
  <c r="K90" i="17"/>
  <c r="AB90" i="17" s="1"/>
  <c r="AO90" i="19" s="1"/>
  <c r="Z76" i="11"/>
  <c r="K76" i="19" s="1"/>
  <c r="X76" i="11"/>
  <c r="I76" i="19" s="1"/>
  <c r="W76" i="11"/>
  <c r="H76" i="19" s="1"/>
  <c r="N77" i="12"/>
  <c r="AE77" i="12" s="1"/>
  <c r="K77" i="20" s="1"/>
  <c r="Y76" i="11"/>
  <c r="J76" i="19" s="1"/>
  <c r="AF76" i="11"/>
  <c r="L50" i="17"/>
  <c r="W94" i="11"/>
  <c r="H94" i="19" s="1"/>
  <c r="Z94" i="11"/>
  <c r="K94" i="19" s="1"/>
  <c r="AF20" i="11"/>
  <c r="M97" i="17"/>
  <c r="AD97" i="17" s="1"/>
  <c r="AQ97" i="19" s="1"/>
  <c r="Z50" i="11"/>
  <c r="K50" i="19" s="1"/>
  <c r="L114" i="17"/>
  <c r="AC114" i="17" s="1"/>
  <c r="AP114" i="19" s="1"/>
  <c r="AB50" i="11"/>
  <c r="AE50" i="11"/>
  <c r="AE20" i="11"/>
  <c r="AF50" i="11"/>
  <c r="K34" i="17"/>
  <c r="AB34" i="17" s="1"/>
  <c r="AO34" i="19" s="1"/>
  <c r="K107" i="17"/>
  <c r="AB107" i="17" s="1"/>
  <c r="AO107" i="19" s="1"/>
  <c r="X20" i="11"/>
  <c r="I20" i="19" s="1"/>
  <c r="AD50" i="11"/>
  <c r="W20" i="11"/>
  <c r="H20" i="19" s="1"/>
  <c r="Z20" i="11"/>
  <c r="K20" i="19" s="1"/>
  <c r="W50" i="11"/>
  <c r="H50" i="19" s="1"/>
  <c r="AC20" i="11"/>
  <c r="K12" i="5"/>
  <c r="F12" i="5"/>
  <c r="J12" i="5" s="1"/>
  <c r="J84" i="13"/>
  <c r="N84" i="13" s="1"/>
  <c r="J74" i="13"/>
  <c r="N74" i="13" s="1"/>
  <c r="K74" i="13"/>
  <c r="O74" i="13" s="1"/>
  <c r="K84" i="13"/>
  <c r="O84" i="13" s="1"/>
  <c r="D84" i="11"/>
  <c r="F84" i="19" s="1"/>
  <c r="AC84" i="6" s="1"/>
  <c r="AB76" i="11"/>
  <c r="AD94" i="11"/>
  <c r="AE76" i="11"/>
  <c r="N79" i="12"/>
  <c r="AE79" i="12" s="1"/>
  <c r="K79" i="20" s="1"/>
  <c r="AD103" i="11"/>
  <c r="K33" i="17"/>
  <c r="AB33" i="17" s="1"/>
  <c r="AO33" i="19" s="1"/>
  <c r="X102" i="11"/>
  <c r="I102" i="19" s="1"/>
  <c r="M40" i="17"/>
  <c r="AD40" i="17" s="1"/>
  <c r="AQ40" i="19" s="1"/>
  <c r="L110" i="17"/>
  <c r="AC110" i="17" s="1"/>
  <c r="AP110" i="19" s="1"/>
  <c r="Y102" i="11"/>
  <c r="J102" i="19" s="1"/>
  <c r="AF103" i="11"/>
  <c r="W102" i="11"/>
  <c r="H102" i="19" s="1"/>
  <c r="Z102" i="11"/>
  <c r="K102" i="19" s="1"/>
  <c r="L100" i="12"/>
  <c r="AC100" i="12" s="1"/>
  <c r="I100" i="20" s="1"/>
  <c r="AC16" i="11"/>
  <c r="AE16" i="11"/>
  <c r="AD110" i="11"/>
  <c r="X94" i="11"/>
  <c r="I94" i="19" s="1"/>
  <c r="AF16" i="11"/>
  <c r="AF110" i="11"/>
  <c r="K103" i="17"/>
  <c r="AB103" i="17" s="1"/>
  <c r="AO103" i="19" s="1"/>
  <c r="AC76" i="11"/>
  <c r="AE94" i="11"/>
  <c r="AD76" i="11"/>
  <c r="AE33" i="11"/>
  <c r="AB14" i="11"/>
  <c r="Z14" i="11"/>
  <c r="K14" i="19" s="1"/>
  <c r="Y72" i="11"/>
  <c r="J72" i="19" s="1"/>
  <c r="AC14" i="11"/>
  <c r="AD14" i="11"/>
  <c r="AC87" i="11"/>
  <c r="X101" i="11"/>
  <c r="I101" i="19" s="1"/>
  <c r="Z101" i="11"/>
  <c r="K101" i="19" s="1"/>
  <c r="Z22" i="11"/>
  <c r="K22" i="19" s="1"/>
  <c r="AB25" i="11"/>
  <c r="AC25" i="11"/>
  <c r="AD25" i="11"/>
  <c r="AE25" i="11"/>
  <c r="M75" i="17"/>
  <c r="AD75" i="17" s="1"/>
  <c r="AQ75" i="19" s="1"/>
  <c r="N87" i="12"/>
  <c r="AE87" i="12" s="1"/>
  <c r="K87" i="20" s="1"/>
  <c r="K61" i="17"/>
  <c r="AB61" i="17" s="1"/>
  <c r="AO61" i="19" s="1"/>
  <c r="X22" i="11"/>
  <c r="I22" i="19" s="1"/>
  <c r="W22" i="11"/>
  <c r="H22" i="19" s="1"/>
  <c r="K30" i="17"/>
  <c r="AB30" i="17" s="1"/>
  <c r="AO30" i="19" s="1"/>
  <c r="Y22" i="11"/>
  <c r="J22" i="19" s="1"/>
  <c r="K42" i="12"/>
  <c r="AB42" i="12" s="1"/>
  <c r="H42" i="20" s="1"/>
  <c r="AB22" i="11"/>
  <c r="AF22" i="11"/>
  <c r="Z25" i="11"/>
  <c r="K25" i="19" s="1"/>
  <c r="M65" i="17"/>
  <c r="AD65" i="17" s="1"/>
  <c r="AQ65" i="19" s="1"/>
  <c r="M101" i="17"/>
  <c r="AD101" i="17" s="1"/>
  <c r="AQ101" i="19" s="1"/>
  <c r="AE14" i="11"/>
  <c r="AF14" i="11"/>
  <c r="N74" i="17"/>
  <c r="O74" i="17" s="1"/>
  <c r="G91" i="13"/>
  <c r="AF48" i="11"/>
  <c r="AB112" i="11"/>
  <c r="Y37" i="11"/>
  <c r="J37" i="19" s="1"/>
  <c r="Y48" i="11"/>
  <c r="J48" i="19" s="1"/>
  <c r="Y112" i="11"/>
  <c r="J112" i="19" s="1"/>
  <c r="N88" i="17"/>
  <c r="AE88" i="17" s="1"/>
  <c r="AR88" i="19" s="1"/>
  <c r="K95" i="17"/>
  <c r="AB95" i="17" s="1"/>
  <c r="AO95" i="19" s="1"/>
  <c r="X37" i="11"/>
  <c r="I37" i="19" s="1"/>
  <c r="X36" i="11"/>
  <c r="I36" i="19" s="1"/>
  <c r="AC112" i="11"/>
  <c r="Z37" i="11"/>
  <c r="K37" i="19" s="1"/>
  <c r="W36" i="11"/>
  <c r="H36" i="19" s="1"/>
  <c r="AD112" i="11"/>
  <c r="Z93" i="11"/>
  <c r="K93" i="19" s="1"/>
  <c r="AD93" i="11"/>
  <c r="M49" i="17"/>
  <c r="AD49" i="17" s="1"/>
  <c r="AQ49" i="19" s="1"/>
  <c r="AE93" i="11"/>
  <c r="Z48" i="11"/>
  <c r="K48" i="19" s="1"/>
  <c r="AB37" i="11"/>
  <c r="Z36" i="11"/>
  <c r="K36" i="19" s="1"/>
  <c r="AE112" i="11"/>
  <c r="AB93" i="11"/>
  <c r="AC37" i="11"/>
  <c r="AB36" i="11"/>
  <c r="AF112" i="11"/>
  <c r="M81" i="17"/>
  <c r="AD81" i="17" s="1"/>
  <c r="AQ81" i="19" s="1"/>
  <c r="AD37" i="11"/>
  <c r="AF37" i="11"/>
  <c r="AE48" i="11"/>
  <c r="AC36" i="11"/>
  <c r="K44" i="17"/>
  <c r="AB44" i="17" s="1"/>
  <c r="AO44" i="19" s="1"/>
  <c r="M101" i="12"/>
  <c r="AD101" i="12" s="1"/>
  <c r="J101" i="20" s="1"/>
  <c r="AE37" i="11"/>
  <c r="X93" i="11"/>
  <c r="I93" i="19" s="1"/>
  <c r="AD36" i="11"/>
  <c r="K40" i="17"/>
  <c r="AB40" i="17" s="1"/>
  <c r="AO40" i="19" s="1"/>
  <c r="M60" i="17"/>
  <c r="AD60" i="17" s="1"/>
  <c r="AQ60" i="19" s="1"/>
  <c r="L22" i="12"/>
  <c r="AC22" i="12" s="1"/>
  <c r="I22" i="20" s="1"/>
  <c r="W48" i="11"/>
  <c r="H48" i="19" s="1"/>
  <c r="AB48" i="11"/>
  <c r="W112" i="11"/>
  <c r="H112" i="19" s="1"/>
  <c r="K65" i="17"/>
  <c r="AC93" i="11"/>
  <c r="X48" i="11"/>
  <c r="I48" i="19" s="1"/>
  <c r="AC48" i="11"/>
  <c r="X112" i="11"/>
  <c r="I112" i="19" s="1"/>
  <c r="L23" i="17"/>
  <c r="AC23" i="17" s="1"/>
  <c r="AP23" i="19" s="1"/>
  <c r="W37" i="11"/>
  <c r="H37" i="19" s="1"/>
  <c r="AD48" i="11"/>
  <c r="Z112" i="11"/>
  <c r="K112" i="19" s="1"/>
  <c r="K94" i="17"/>
  <c r="AB94" i="17" s="1"/>
  <c r="AO94" i="19" s="1"/>
  <c r="AB87" i="11"/>
  <c r="N43" i="17"/>
  <c r="AE43" i="17" s="1"/>
  <c r="AR43" i="19" s="1"/>
  <c r="F74" i="17"/>
  <c r="L13" i="17"/>
  <c r="AC13" i="17" s="1"/>
  <c r="AP13" i="19" s="1"/>
  <c r="AE87" i="11"/>
  <c r="K35" i="17"/>
  <c r="AB35" i="17" s="1"/>
  <c r="AO35" i="19" s="1"/>
  <c r="M57" i="12"/>
  <c r="AD57" i="12" s="1"/>
  <c r="J57" i="20" s="1"/>
  <c r="H39" i="13"/>
  <c r="Q39" i="13" s="1"/>
  <c r="AP39" i="20" s="1"/>
  <c r="AD87" i="11"/>
  <c r="AF87" i="11"/>
  <c r="L14" i="12"/>
  <c r="AC14" i="12" s="1"/>
  <c r="I14" i="20" s="1"/>
  <c r="M114" i="17"/>
  <c r="K52" i="17"/>
  <c r="AB52" i="17" s="1"/>
  <c r="AO52" i="19" s="1"/>
  <c r="W25" i="11"/>
  <c r="H25" i="19" s="1"/>
  <c r="K69" i="17"/>
  <c r="AB69" i="17" s="1"/>
  <c r="AO69" i="19" s="1"/>
  <c r="AF25" i="11"/>
  <c r="K81" i="17"/>
  <c r="AB81" i="17" s="1"/>
  <c r="AO81" i="19" s="1"/>
  <c r="K43" i="12"/>
  <c r="AB43" i="12" s="1"/>
  <c r="H43" i="20" s="1"/>
  <c r="X14" i="11"/>
  <c r="I14" i="19" s="1"/>
  <c r="W14" i="11"/>
  <c r="H14" i="19" s="1"/>
  <c r="X25" i="11"/>
  <c r="I25" i="19" s="1"/>
  <c r="L81" i="17"/>
  <c r="AC81" i="17" s="1"/>
  <c r="AP81" i="19" s="1"/>
  <c r="G54" i="13"/>
  <c r="P54" i="13" s="1"/>
  <c r="AO54" i="20" s="1"/>
  <c r="Y14" i="11"/>
  <c r="J14" i="19" s="1"/>
  <c r="Y25" i="11"/>
  <c r="J25" i="19" s="1"/>
  <c r="N27" i="17"/>
  <c r="AE27" i="17" s="1"/>
  <c r="AR27" i="19" s="1"/>
  <c r="L56" i="17"/>
  <c r="AC56" i="17" s="1"/>
  <c r="AP56" i="19" s="1"/>
  <c r="X87" i="11"/>
  <c r="I87" i="19" s="1"/>
  <c r="M19" i="12"/>
  <c r="AD19" i="12" s="1"/>
  <c r="J19" i="20" s="1"/>
  <c r="W87" i="11"/>
  <c r="H87" i="19" s="1"/>
  <c r="N34" i="17"/>
  <c r="AE34" i="17" s="1"/>
  <c r="AR34" i="19" s="1"/>
  <c r="K99" i="12"/>
  <c r="Y87" i="11"/>
  <c r="J87" i="19" s="1"/>
  <c r="AC33" i="11"/>
  <c r="AF72" i="11"/>
  <c r="AC101" i="11"/>
  <c r="M88" i="17"/>
  <c r="AD88" i="17" s="1"/>
  <c r="AQ88" i="19" s="1"/>
  <c r="AD101" i="11"/>
  <c r="W23" i="11"/>
  <c r="H23" i="19" s="1"/>
  <c r="Y23" i="11"/>
  <c r="J23" i="19" s="1"/>
  <c r="AC97" i="11"/>
  <c r="X33" i="11"/>
  <c r="I33" i="19" s="1"/>
  <c r="AD97" i="11"/>
  <c r="AB33" i="11"/>
  <c r="W44" i="11"/>
  <c r="H44" i="19" s="1"/>
  <c r="Z44" i="11"/>
  <c r="K44" i="19" s="1"/>
  <c r="L21" i="17"/>
  <c r="AD44" i="11"/>
  <c r="Z72" i="11"/>
  <c r="K72" i="19" s="1"/>
  <c r="AE44" i="11"/>
  <c r="AB72" i="11"/>
  <c r="AF44" i="11"/>
  <c r="Y44" i="11"/>
  <c r="J44" i="19" s="1"/>
  <c r="X44" i="11"/>
  <c r="I44" i="19" s="1"/>
  <c r="AC72" i="11"/>
  <c r="AD72" i="11"/>
  <c r="AF97" i="11"/>
  <c r="AE72" i="11"/>
  <c r="Y97" i="11"/>
  <c r="J97" i="19" s="1"/>
  <c r="L60" i="17"/>
  <c r="AC60" i="17" s="1"/>
  <c r="AP60" i="19" s="1"/>
  <c r="N15" i="17"/>
  <c r="AE15" i="17" s="1"/>
  <c r="AR15" i="19" s="1"/>
  <c r="W101" i="11"/>
  <c r="H101" i="19" s="1"/>
  <c r="AF101" i="11"/>
  <c r="Y101" i="11"/>
  <c r="J101" i="19" s="1"/>
  <c r="AB101" i="11"/>
  <c r="AD70" i="11"/>
  <c r="AC91" i="11"/>
  <c r="X51" i="11"/>
  <c r="I51" i="19" s="1"/>
  <c r="AD51" i="11"/>
  <c r="Y91" i="11"/>
  <c r="J91" i="19" s="1"/>
  <c r="AF91" i="11"/>
  <c r="Z69" i="11"/>
  <c r="K69" i="19" s="1"/>
  <c r="AD91" i="11"/>
  <c r="N70" i="17"/>
  <c r="AE70" i="17" s="1"/>
  <c r="AR70" i="19" s="1"/>
  <c r="AC51" i="11"/>
  <c r="X69" i="11"/>
  <c r="I69" i="19" s="1"/>
  <c r="X91" i="11"/>
  <c r="I91" i="19" s="1"/>
  <c r="W69" i="11"/>
  <c r="H69" i="19" s="1"/>
  <c r="AE51" i="11"/>
  <c r="AB69" i="11"/>
  <c r="K19" i="17"/>
  <c r="AB19" i="17" s="1"/>
  <c r="AO19" i="19" s="1"/>
  <c r="AF51" i="11"/>
  <c r="X21" i="11"/>
  <c r="I21" i="19" s="1"/>
  <c r="AB21" i="11"/>
  <c r="AE21" i="11"/>
  <c r="W91" i="11"/>
  <c r="H91" i="19" s="1"/>
  <c r="AF114" i="11"/>
  <c r="M102" i="17"/>
  <c r="AD102" i="17" s="1"/>
  <c r="AQ102" i="19" s="1"/>
  <c r="AE49" i="11"/>
  <c r="AE70" i="11"/>
  <c r="AF70" i="11"/>
  <c r="N13" i="17"/>
  <c r="AE13" i="17" s="1"/>
  <c r="AR13" i="19" s="1"/>
  <c r="X114" i="11"/>
  <c r="I114" i="19" s="1"/>
  <c r="X108" i="11"/>
  <c r="I108" i="19" s="1"/>
  <c r="Y108" i="11"/>
  <c r="J108" i="19" s="1"/>
  <c r="AE108" i="11"/>
  <c r="AC114" i="11"/>
  <c r="AB114" i="11"/>
  <c r="AF108" i="11"/>
  <c r="AB70" i="11"/>
  <c r="AD114" i="11"/>
  <c r="AC70" i="11"/>
  <c r="AE114" i="11"/>
  <c r="AD113" i="11"/>
  <c r="X80" i="11"/>
  <c r="I80" i="19" s="1"/>
  <c r="AC31" i="11"/>
  <c r="W61" i="11"/>
  <c r="H61" i="19" s="1"/>
  <c r="AB31" i="11"/>
  <c r="AD31" i="11"/>
  <c r="AF61" i="11"/>
  <c r="AE31" i="11"/>
  <c r="X61" i="11"/>
  <c r="I61" i="19" s="1"/>
  <c r="AF31" i="11"/>
  <c r="N94" i="17"/>
  <c r="AE94" i="17" s="1"/>
  <c r="AR94" i="19" s="1"/>
  <c r="N105" i="12"/>
  <c r="AE105" i="12" s="1"/>
  <c r="K105" i="20" s="1"/>
  <c r="X62" i="11"/>
  <c r="I62" i="19" s="1"/>
  <c r="AD62" i="11"/>
  <c r="G75" i="13"/>
  <c r="P75" i="13" s="1"/>
  <c r="AO75" i="20" s="1"/>
  <c r="D23" i="14"/>
  <c r="G23" i="21" s="1"/>
  <c r="K37" i="12"/>
  <c r="AB37" i="12" s="1"/>
  <c r="H37" i="20" s="1"/>
  <c r="AD42" i="11"/>
  <c r="AE42" i="11"/>
  <c r="Y61" i="11"/>
  <c r="J61" i="19" s="1"/>
  <c r="X31" i="11"/>
  <c r="I31" i="19" s="1"/>
  <c r="N110" i="12"/>
  <c r="AE110" i="12" s="1"/>
  <c r="K110" i="20" s="1"/>
  <c r="AF42" i="11"/>
  <c r="W31" i="11"/>
  <c r="H31" i="19" s="1"/>
  <c r="AD39" i="11"/>
  <c r="K96" i="17"/>
  <c r="AB96" i="17" s="1"/>
  <c r="AO96" i="19" s="1"/>
  <c r="Z31" i="11"/>
  <c r="K31" i="19" s="1"/>
  <c r="Z77" i="11"/>
  <c r="K77" i="19" s="1"/>
  <c r="Y31" i="11"/>
  <c r="J31" i="19" s="1"/>
  <c r="W46" i="11"/>
  <c r="H46" i="19" s="1"/>
  <c r="K38" i="17"/>
  <c r="AB38" i="17" s="1"/>
  <c r="AO38" i="19" s="1"/>
  <c r="AB61" i="11"/>
  <c r="Y42" i="11"/>
  <c r="J42" i="19" s="1"/>
  <c r="Z61" i="11"/>
  <c r="K61" i="19" s="1"/>
  <c r="X42" i="11"/>
  <c r="I42" i="19" s="1"/>
  <c r="Z42" i="11"/>
  <c r="K42" i="19" s="1"/>
  <c r="W42" i="11"/>
  <c r="H42" i="19" s="1"/>
  <c r="AD61" i="11"/>
  <c r="AC61" i="11"/>
  <c r="AB42" i="11"/>
  <c r="M77" i="17"/>
  <c r="AD77" i="17" s="1"/>
  <c r="AQ77" i="19" s="1"/>
  <c r="AE61" i="11"/>
  <c r="AC42" i="11"/>
  <c r="Z63" i="11"/>
  <c r="K63" i="19" s="1"/>
  <c r="N25" i="12"/>
  <c r="AE25" i="12" s="1"/>
  <c r="K25" i="20" s="1"/>
  <c r="Z100" i="11"/>
  <c r="K100" i="19" s="1"/>
  <c r="Y100" i="11"/>
  <c r="J100" i="19" s="1"/>
  <c r="AD100" i="11"/>
  <c r="M90" i="17"/>
  <c r="AD90" i="17" s="1"/>
  <c r="AQ90" i="19" s="1"/>
  <c r="AE100" i="11"/>
  <c r="K53" i="17"/>
  <c r="AB53" i="17" s="1"/>
  <c r="AO53" i="19" s="1"/>
  <c r="AF100" i="11"/>
  <c r="M52" i="17"/>
  <c r="AD52" i="17" s="1"/>
  <c r="AQ52" i="19" s="1"/>
  <c r="K34" i="12"/>
  <c r="AB34" i="12" s="1"/>
  <c r="H34" i="20" s="1"/>
  <c r="K14" i="12"/>
  <c r="AB14" i="12" s="1"/>
  <c r="H14" i="20" s="1"/>
  <c r="L18" i="17"/>
  <c r="AC18" i="17" s="1"/>
  <c r="AP18" i="19" s="1"/>
  <c r="X100" i="11"/>
  <c r="I100" i="19" s="1"/>
  <c r="W100" i="11"/>
  <c r="H100" i="19" s="1"/>
  <c r="G25" i="13"/>
  <c r="P25" i="13" s="1"/>
  <c r="AO25" i="20" s="1"/>
  <c r="N34" i="12"/>
  <c r="AE34" i="12" s="1"/>
  <c r="K34" i="20" s="1"/>
  <c r="W39" i="11"/>
  <c r="H39" i="19" s="1"/>
  <c r="X77" i="11"/>
  <c r="I77" i="19" s="1"/>
  <c r="Z39" i="11"/>
  <c r="K39" i="19" s="1"/>
  <c r="AC63" i="11"/>
  <c r="AD63" i="11"/>
  <c r="N50" i="17"/>
  <c r="AE50" i="17" s="1"/>
  <c r="AR50" i="19" s="1"/>
  <c r="W77" i="11"/>
  <c r="H77" i="19" s="1"/>
  <c r="Y39" i="11"/>
  <c r="J39" i="19" s="1"/>
  <c r="AE39" i="11"/>
  <c r="X39" i="11"/>
  <c r="I39" i="19" s="1"/>
  <c r="AF77" i="11"/>
  <c r="AB39" i="11"/>
  <c r="K113" i="17"/>
  <c r="AB113" i="17" s="1"/>
  <c r="AO113" i="19" s="1"/>
  <c r="N104" i="12"/>
  <c r="AE104" i="12" s="1"/>
  <c r="K104" i="20" s="1"/>
  <c r="AB77" i="11"/>
  <c r="Y77" i="11"/>
  <c r="J77" i="19" s="1"/>
  <c r="AC39" i="11"/>
  <c r="W63" i="11"/>
  <c r="H63" i="19" s="1"/>
  <c r="AC77" i="11"/>
  <c r="AF39" i="11"/>
  <c r="N17" i="17"/>
  <c r="AE17" i="17" s="1"/>
  <c r="AR17" i="19" s="1"/>
  <c r="AE77" i="11"/>
  <c r="AD77" i="11"/>
  <c r="N26" i="17"/>
  <c r="AE26" i="17" s="1"/>
  <c r="AR26" i="19" s="1"/>
  <c r="AB63" i="11"/>
  <c r="AE63" i="11"/>
  <c r="N48" i="17"/>
  <c r="AE48" i="17" s="1"/>
  <c r="AR48" i="19" s="1"/>
  <c r="Y63" i="11"/>
  <c r="J63" i="19" s="1"/>
  <c r="AB100" i="11"/>
  <c r="AF63" i="11"/>
  <c r="AC100" i="11"/>
  <c r="L36" i="17"/>
  <c r="AC36" i="17" s="1"/>
  <c r="AP36" i="19" s="1"/>
  <c r="X63" i="11"/>
  <c r="I63" i="19" s="1"/>
  <c r="F90" i="17"/>
  <c r="AC53" i="11"/>
  <c r="AD53" i="11"/>
  <c r="X96" i="11"/>
  <c r="I96" i="19" s="1"/>
  <c r="AE53" i="11"/>
  <c r="AB96" i="11"/>
  <c r="Y57" i="11"/>
  <c r="J57" i="19" s="1"/>
  <c r="W105" i="11"/>
  <c r="H105" i="19" s="1"/>
  <c r="W53" i="11"/>
  <c r="H53" i="19" s="1"/>
  <c r="M57" i="17"/>
  <c r="AD57" i="17" s="1"/>
  <c r="AQ57" i="19" s="1"/>
  <c r="N95" i="17"/>
  <c r="AE95" i="17" s="1"/>
  <c r="AR95" i="19" s="1"/>
  <c r="L34" i="17"/>
  <c r="AC34" i="17" s="1"/>
  <c r="AP34" i="19" s="1"/>
  <c r="L61" i="17"/>
  <c r="AC61" i="17" s="1"/>
  <c r="AP61" i="19" s="1"/>
  <c r="Y53" i="11"/>
  <c r="J53" i="19" s="1"/>
  <c r="M23" i="17"/>
  <c r="AD23" i="17" s="1"/>
  <c r="AQ23" i="19" s="1"/>
  <c r="N21" i="12"/>
  <c r="AE21" i="12" s="1"/>
  <c r="K21" i="20" s="1"/>
  <c r="AF53" i="11"/>
  <c r="X53" i="11"/>
  <c r="I53" i="19" s="1"/>
  <c r="Z53" i="11"/>
  <c r="K53" i="19" s="1"/>
  <c r="F111" i="17"/>
  <c r="AB53" i="11"/>
  <c r="N86" i="17"/>
  <c r="AE86" i="17" s="1"/>
  <c r="AR86" i="19" s="1"/>
  <c r="AC109" i="11"/>
  <c r="K11" i="17"/>
  <c r="AB11" i="17" s="1"/>
  <c r="AO11" i="19" s="1"/>
  <c r="L107" i="17"/>
  <c r="AC107" i="17" s="1"/>
  <c r="AP107" i="19" s="1"/>
  <c r="AF109" i="11"/>
  <c r="Z13" i="11"/>
  <c r="K13" i="19" s="1"/>
  <c r="Y109" i="11"/>
  <c r="J109" i="19" s="1"/>
  <c r="K78" i="12"/>
  <c r="AB78" i="12" s="1"/>
  <c r="H78" i="20" s="1"/>
  <c r="Z109" i="11"/>
  <c r="K109" i="19" s="1"/>
  <c r="L70" i="17"/>
  <c r="AC70" i="17" s="1"/>
  <c r="AP70" i="19" s="1"/>
  <c r="W13" i="11"/>
  <c r="H13" i="19" s="1"/>
  <c r="AE109" i="11"/>
  <c r="F103" i="17"/>
  <c r="W67" i="11"/>
  <c r="H67" i="19" s="1"/>
  <c r="X13" i="11"/>
  <c r="I13" i="19" s="1"/>
  <c r="N54" i="17"/>
  <c r="AE54" i="17" s="1"/>
  <c r="AR54" i="19" s="1"/>
  <c r="Z67" i="11"/>
  <c r="K67" i="19" s="1"/>
  <c r="Y13" i="11"/>
  <c r="J13" i="19" s="1"/>
  <c r="K100" i="17"/>
  <c r="AB100" i="17" s="1"/>
  <c r="AO100" i="19" s="1"/>
  <c r="L76" i="17"/>
  <c r="AC76" i="17" s="1"/>
  <c r="AP76" i="19" s="1"/>
  <c r="X67" i="11"/>
  <c r="I67" i="19" s="1"/>
  <c r="Y67" i="11"/>
  <c r="J67" i="19" s="1"/>
  <c r="AB13" i="11"/>
  <c r="M21" i="17"/>
  <c r="AD21" i="17" s="1"/>
  <c r="AQ21" i="19" s="1"/>
  <c r="L88" i="17"/>
  <c r="AB67" i="11"/>
  <c r="AC13" i="11"/>
  <c r="N103" i="17"/>
  <c r="L14" i="17"/>
  <c r="AC14" i="17" s="1"/>
  <c r="AP14" i="19" s="1"/>
  <c r="AC67" i="11"/>
  <c r="AD13" i="11"/>
  <c r="AD67" i="11"/>
  <c r="AE13" i="11"/>
  <c r="L103" i="17"/>
  <c r="AC103" i="17" s="1"/>
  <c r="AP103" i="19" s="1"/>
  <c r="L112" i="17"/>
  <c r="AC112" i="17" s="1"/>
  <c r="AP112" i="19" s="1"/>
  <c r="AE67" i="11"/>
  <c r="M59" i="17"/>
  <c r="AD59" i="17" s="1"/>
  <c r="AQ59" i="19" s="1"/>
  <c r="AF67" i="11"/>
  <c r="N93" i="17"/>
  <c r="AE93" i="17" s="1"/>
  <c r="AR93" i="19" s="1"/>
  <c r="X109" i="11"/>
  <c r="I109" i="19" s="1"/>
  <c r="W109" i="11"/>
  <c r="H109" i="19" s="1"/>
  <c r="AD109" i="11"/>
  <c r="K59" i="17"/>
  <c r="AB59" i="17" s="1"/>
  <c r="AO59" i="19" s="1"/>
  <c r="L27" i="12"/>
  <c r="K83" i="12"/>
  <c r="AB83" i="12" s="1"/>
  <c r="H83" i="20" s="1"/>
  <c r="Y105" i="11"/>
  <c r="J105" i="19" s="1"/>
  <c r="K62" i="17"/>
  <c r="AB62" i="17" s="1"/>
  <c r="AO62" i="19" s="1"/>
  <c r="AB57" i="11"/>
  <c r="AE105" i="11"/>
  <c r="AE57" i="11"/>
  <c r="K22" i="12"/>
  <c r="AB22" i="12" s="1"/>
  <c r="H22" i="20" s="1"/>
  <c r="H90" i="13"/>
  <c r="Q90" i="13" s="1"/>
  <c r="AP90" i="20" s="1"/>
  <c r="L37" i="17"/>
  <c r="AC37" i="17" s="1"/>
  <c r="AP37" i="19" s="1"/>
  <c r="G30" i="13"/>
  <c r="P30" i="13" s="1"/>
  <c r="AO30" i="20" s="1"/>
  <c r="L19" i="12"/>
  <c r="AC19" i="12" s="1"/>
  <c r="I19" i="20" s="1"/>
  <c r="H45" i="13"/>
  <c r="Q45" i="13" s="1"/>
  <c r="AP45" i="20" s="1"/>
  <c r="M55" i="12"/>
  <c r="AD55" i="12" s="1"/>
  <c r="J55" i="20" s="1"/>
  <c r="M85" i="17"/>
  <c r="AD85" i="17" s="1"/>
  <c r="AQ85" i="19" s="1"/>
  <c r="K15" i="5"/>
  <c r="G15" i="5"/>
  <c r="F15" i="5"/>
  <c r="D15" i="5"/>
  <c r="E15" i="5" s="1"/>
  <c r="X45" i="11"/>
  <c r="I45" i="19" s="1"/>
  <c r="Y45" i="11"/>
  <c r="J45" i="19" s="1"/>
  <c r="AC69" i="11"/>
  <c r="Z45" i="11"/>
  <c r="K45" i="19" s="1"/>
  <c r="K36" i="17"/>
  <c r="AB36" i="17" s="1"/>
  <c r="AO36" i="19" s="1"/>
  <c r="M44" i="17"/>
  <c r="AD44" i="17" s="1"/>
  <c r="AQ44" i="19" s="1"/>
  <c r="L15" i="17"/>
  <c r="AC15" i="17" s="1"/>
  <c r="AP15" i="19" s="1"/>
  <c r="AB45" i="11"/>
  <c r="AD69" i="11"/>
  <c r="AE69" i="11"/>
  <c r="AC45" i="11"/>
  <c r="AD45" i="11"/>
  <c r="K56" i="17"/>
  <c r="AB56" i="17" s="1"/>
  <c r="AO56" i="19" s="1"/>
  <c r="AE45" i="11"/>
  <c r="Z91" i="11"/>
  <c r="K91" i="19" s="1"/>
  <c r="N102" i="17"/>
  <c r="AE102" i="17" s="1"/>
  <c r="AR102" i="19" s="1"/>
  <c r="N109" i="17"/>
  <c r="AE109" i="17" s="1"/>
  <c r="AR109" i="19" s="1"/>
  <c r="Y21" i="11"/>
  <c r="J21" i="19" s="1"/>
  <c r="K52" i="12"/>
  <c r="AB52" i="12" s="1"/>
  <c r="H52" i="20" s="1"/>
  <c r="L56" i="12"/>
  <c r="AC56" i="12" s="1"/>
  <c r="I56" i="20" s="1"/>
  <c r="AC21" i="11"/>
  <c r="W45" i="11"/>
  <c r="H45" i="19" s="1"/>
  <c r="Y69" i="11"/>
  <c r="J69" i="19" s="1"/>
  <c r="AD21" i="11"/>
  <c r="AF45" i="11"/>
  <c r="K108" i="12"/>
  <c r="AB108" i="12" s="1"/>
  <c r="H108" i="20" s="1"/>
  <c r="K32" i="17"/>
  <c r="AB32" i="17" s="1"/>
  <c r="AO32" i="19" s="1"/>
  <c r="M79" i="12"/>
  <c r="AD79" i="12" s="1"/>
  <c r="J79" i="20" s="1"/>
  <c r="L51" i="17"/>
  <c r="AC51" i="17" s="1"/>
  <c r="AP51" i="19" s="1"/>
  <c r="H55" i="13"/>
  <c r="Q55" i="13" s="1"/>
  <c r="AP55" i="20" s="1"/>
  <c r="N73" i="17"/>
  <c r="AE73" i="17" s="1"/>
  <c r="AR73" i="19" s="1"/>
  <c r="G31" i="13"/>
  <c r="P31" i="13" s="1"/>
  <c r="AO31" i="20" s="1"/>
  <c r="N85" i="12"/>
  <c r="AE85" i="12" s="1"/>
  <c r="K85" i="20" s="1"/>
  <c r="N57" i="12"/>
  <c r="AE57" i="12" s="1"/>
  <c r="K57" i="20" s="1"/>
  <c r="N100" i="12"/>
  <c r="AE100" i="12" s="1"/>
  <c r="K100" i="20" s="1"/>
  <c r="D92" i="14"/>
  <c r="H92" i="14" s="1"/>
  <c r="H92" i="21" s="1"/>
  <c r="AH92" i="6" s="1"/>
  <c r="AE73" i="11"/>
  <c r="N62" i="12"/>
  <c r="AE62" i="12" s="1"/>
  <c r="K62" i="20" s="1"/>
  <c r="F74" i="18"/>
  <c r="E36" i="5"/>
  <c r="K11" i="12"/>
  <c r="AB11" i="12" s="1"/>
  <c r="H11" i="20" s="1"/>
  <c r="L33" i="17"/>
  <c r="AC33" i="17" s="1"/>
  <c r="AP33" i="19" s="1"/>
  <c r="M33" i="17"/>
  <c r="AD33" i="17" s="1"/>
  <c r="AQ33" i="19" s="1"/>
  <c r="C36" i="5"/>
  <c r="M40" i="12"/>
  <c r="AD40" i="12" s="1"/>
  <c r="J40" i="20" s="1"/>
  <c r="L43" i="12"/>
  <c r="AC43" i="12" s="1"/>
  <c r="I43" i="20" s="1"/>
  <c r="F33" i="17"/>
  <c r="L39" i="12"/>
  <c r="AC39" i="12" s="1"/>
  <c r="I39" i="20" s="1"/>
  <c r="K62" i="12"/>
  <c r="AB62" i="12" s="1"/>
  <c r="H62" i="20" s="1"/>
  <c r="K113" i="12"/>
  <c r="AB113" i="12" s="1"/>
  <c r="H113" i="20" s="1"/>
  <c r="M27" i="12"/>
  <c r="AD27" i="12" s="1"/>
  <c r="J27" i="20" s="1"/>
  <c r="L57" i="12"/>
  <c r="G16" i="13"/>
  <c r="P16" i="13" s="1"/>
  <c r="AO16" i="20" s="1"/>
  <c r="N21" i="17"/>
  <c r="AE21" i="17" s="1"/>
  <c r="AR21" i="19" s="1"/>
  <c r="L54" i="12"/>
  <c r="AC54" i="12" s="1"/>
  <c r="I54" i="20" s="1"/>
  <c r="L39" i="17"/>
  <c r="AC39" i="17" s="1"/>
  <c r="AP39" i="19" s="1"/>
  <c r="G42" i="13"/>
  <c r="P42" i="13" s="1"/>
  <c r="AO42" i="20" s="1"/>
  <c r="L24" i="17"/>
  <c r="AC24" i="17" s="1"/>
  <c r="AP24" i="19" s="1"/>
  <c r="K45" i="17"/>
  <c r="AB45" i="17" s="1"/>
  <c r="AO45" i="19" s="1"/>
  <c r="K57" i="12"/>
  <c r="AB57" i="12" s="1"/>
  <c r="H57" i="20" s="1"/>
  <c r="G12" i="13"/>
  <c r="P12" i="13" s="1"/>
  <c r="AO12" i="20" s="1"/>
  <c r="M113" i="17"/>
  <c r="AD113" i="17" s="1"/>
  <c r="AQ113" i="19" s="1"/>
  <c r="G28" i="13"/>
  <c r="P28" i="13" s="1"/>
  <c r="AO28" i="20" s="1"/>
  <c r="K89" i="12"/>
  <c r="AB89" i="12" s="1"/>
  <c r="H89" i="20" s="1"/>
  <c r="L105" i="12"/>
  <c r="AC105" i="12" s="1"/>
  <c r="I105" i="20" s="1"/>
  <c r="D19" i="14"/>
  <c r="G19" i="21" s="1"/>
  <c r="D12" i="14"/>
  <c r="H12" i="14" s="1"/>
  <c r="H12" i="21" s="1"/>
  <c r="AH12" i="6" s="1"/>
  <c r="M110" i="12"/>
  <c r="AD110" i="12" s="1"/>
  <c r="J110" i="20" s="1"/>
  <c r="N16" i="17"/>
  <c r="AE16" i="17" s="1"/>
  <c r="AR16" i="19" s="1"/>
  <c r="D25" i="14"/>
  <c r="G25" i="21" s="1"/>
  <c r="AF13" i="11"/>
  <c r="AB109" i="11"/>
  <c r="L99" i="12"/>
  <c r="AC99" i="12" s="1"/>
  <c r="I99" i="20" s="1"/>
  <c r="AB29" i="11"/>
  <c r="AC29" i="11"/>
  <c r="AE29" i="11"/>
  <c r="D91" i="14"/>
  <c r="L91" i="18" s="1"/>
  <c r="L12" i="12"/>
  <c r="AC12" i="12" s="1"/>
  <c r="I12" i="20" s="1"/>
  <c r="M33" i="12"/>
  <c r="AD33" i="12" s="1"/>
  <c r="J33" i="20" s="1"/>
  <c r="G55" i="13"/>
  <c r="P55" i="13" s="1"/>
  <c r="AO55" i="20" s="1"/>
  <c r="K18" i="17"/>
  <c r="AB18" i="17" s="1"/>
  <c r="AO18" i="19" s="1"/>
  <c r="N77" i="17"/>
  <c r="AE77" i="17" s="1"/>
  <c r="AR77" i="19" s="1"/>
  <c r="L72" i="12"/>
  <c r="AC72" i="12" s="1"/>
  <c r="I72" i="20" s="1"/>
  <c r="D86" i="14"/>
  <c r="L86" i="18" s="1"/>
  <c r="AB83" i="11"/>
  <c r="Z60" i="11"/>
  <c r="K60" i="19" s="1"/>
  <c r="K84" i="17"/>
  <c r="AB84" i="17" s="1"/>
  <c r="AO84" i="19" s="1"/>
  <c r="N33" i="17"/>
  <c r="AE33" i="17" s="1"/>
  <c r="AR33" i="19" s="1"/>
  <c r="G67" i="13"/>
  <c r="P67" i="13" s="1"/>
  <c r="AO67" i="20" s="1"/>
  <c r="AC83" i="11"/>
  <c r="X60" i="11"/>
  <c r="I60" i="19" s="1"/>
  <c r="F49" i="17"/>
  <c r="K42" i="17"/>
  <c r="AB42" i="17" s="1"/>
  <c r="AO42" i="19" s="1"/>
  <c r="N49" i="17"/>
  <c r="AE49" i="17" s="1"/>
  <c r="AR49" i="19" s="1"/>
  <c r="M12" i="12"/>
  <c r="AD12" i="12" s="1"/>
  <c r="J12" i="20" s="1"/>
  <c r="L41" i="12"/>
  <c r="AC41" i="12" s="1"/>
  <c r="I41" i="20" s="1"/>
  <c r="M44" i="12"/>
  <c r="AD44" i="12" s="1"/>
  <c r="J44" i="20" s="1"/>
  <c r="AD83" i="11"/>
  <c r="AE83" i="11"/>
  <c r="AC60" i="11"/>
  <c r="W27" i="11"/>
  <c r="H27" i="19" s="1"/>
  <c r="Y83" i="11"/>
  <c r="J83" i="19" s="1"/>
  <c r="W60" i="11"/>
  <c r="H60" i="19" s="1"/>
  <c r="AB60" i="11"/>
  <c r="X27" i="11"/>
  <c r="I27" i="19" s="1"/>
  <c r="N108" i="12"/>
  <c r="AE108" i="12" s="1"/>
  <c r="K108" i="20" s="1"/>
  <c r="M87" i="12"/>
  <c r="AD87" i="12" s="1"/>
  <c r="J87" i="20" s="1"/>
  <c r="AF83" i="11"/>
  <c r="AD60" i="11"/>
  <c r="Z27" i="11"/>
  <c r="K27" i="19" s="1"/>
  <c r="L85" i="17"/>
  <c r="AC85" i="17" s="1"/>
  <c r="AP85" i="19" s="1"/>
  <c r="N112" i="12"/>
  <c r="AE112" i="12" s="1"/>
  <c r="K112" i="20" s="1"/>
  <c r="M81" i="12"/>
  <c r="AD81" i="12" s="1"/>
  <c r="J81" i="20" s="1"/>
  <c r="H32" i="13"/>
  <c r="Q32" i="13" s="1"/>
  <c r="AP32" i="20" s="1"/>
  <c r="AE60" i="11"/>
  <c r="Y27" i="11"/>
  <c r="J27" i="19" s="1"/>
  <c r="N105" i="17"/>
  <c r="AE105" i="17" s="1"/>
  <c r="AR105" i="19" s="1"/>
  <c r="AE81" i="11"/>
  <c r="N47" i="17"/>
  <c r="AE47" i="17" s="1"/>
  <c r="AR47" i="19" s="1"/>
  <c r="L83" i="17"/>
  <c r="AC83" i="17" s="1"/>
  <c r="AP83" i="19" s="1"/>
  <c r="F19" i="17"/>
  <c r="K55" i="12"/>
  <c r="AB55" i="12" s="1"/>
  <c r="H55" i="20" s="1"/>
  <c r="K19" i="12"/>
  <c r="AB19" i="12" s="1"/>
  <c r="H19" i="20" s="1"/>
  <c r="Z83" i="11"/>
  <c r="K83" i="19" s="1"/>
  <c r="K77" i="17"/>
  <c r="AB77" i="17" s="1"/>
  <c r="AO77" i="19" s="1"/>
  <c r="G68" i="13"/>
  <c r="P68" i="13" s="1"/>
  <c r="AO68" i="20" s="1"/>
  <c r="X83" i="11"/>
  <c r="I83" i="19" s="1"/>
  <c r="M51" i="17"/>
  <c r="AD51" i="17" s="1"/>
  <c r="AQ51" i="19" s="1"/>
  <c r="D69" i="14"/>
  <c r="L69" i="18" s="1"/>
  <c r="M71" i="12"/>
  <c r="AD71" i="12" s="1"/>
  <c r="J71" i="20" s="1"/>
  <c r="F86" i="17"/>
  <c r="D77" i="14"/>
  <c r="H77" i="14" s="1"/>
  <c r="H77" i="21" s="1"/>
  <c r="AH77" i="6" s="1"/>
  <c r="M42" i="17"/>
  <c r="AD42" i="17" s="1"/>
  <c r="AQ42" i="19" s="1"/>
  <c r="K86" i="17"/>
  <c r="AB86" i="17" s="1"/>
  <c r="AO86" i="19" s="1"/>
  <c r="K70" i="12"/>
  <c r="AB70" i="12" s="1"/>
  <c r="H70" i="20" s="1"/>
  <c r="M60" i="12"/>
  <c r="AD60" i="12" s="1"/>
  <c r="J60" i="20" s="1"/>
  <c r="M46" i="17"/>
  <c r="AD46" i="17" s="1"/>
  <c r="AQ46" i="19" s="1"/>
  <c r="N46" i="12"/>
  <c r="AE46" i="12" s="1"/>
  <c r="K46" i="20" s="1"/>
  <c r="M84" i="12"/>
  <c r="AD84" i="12" s="1"/>
  <c r="J84" i="20" s="1"/>
  <c r="M75" i="12"/>
  <c r="AD75" i="12" s="1"/>
  <c r="J75" i="20" s="1"/>
  <c r="N72" i="17"/>
  <c r="AE72" i="17" s="1"/>
  <c r="AR72" i="19" s="1"/>
  <c r="L84" i="12"/>
  <c r="AC84" i="12" s="1"/>
  <c r="I84" i="20" s="1"/>
  <c r="L66" i="12"/>
  <c r="AC66" i="12" s="1"/>
  <c r="I66" i="20" s="1"/>
  <c r="AB91" i="11"/>
  <c r="N13" i="12"/>
  <c r="AE13" i="12" s="1"/>
  <c r="K13" i="20" s="1"/>
  <c r="F24" i="17"/>
  <c r="L71" i="12"/>
  <c r="AC71" i="12" s="1"/>
  <c r="I71" i="20" s="1"/>
  <c r="L26" i="17"/>
  <c r="AC26" i="17" s="1"/>
  <c r="AP26" i="19" s="1"/>
  <c r="D104" i="14"/>
  <c r="G104" i="21" s="1"/>
  <c r="W58" i="11"/>
  <c r="H58" i="19" s="1"/>
  <c r="L70" i="12"/>
  <c r="AC70" i="12" s="1"/>
  <c r="I70" i="20" s="1"/>
  <c r="N26" i="12"/>
  <c r="AE26" i="12" s="1"/>
  <c r="K26" i="20" s="1"/>
  <c r="H21" i="13"/>
  <c r="Q21" i="13" s="1"/>
  <c r="AP21" i="20" s="1"/>
  <c r="L20" i="12"/>
  <c r="AC20" i="12" s="1"/>
  <c r="I20" i="20" s="1"/>
  <c r="W111" i="11"/>
  <c r="H111" i="19" s="1"/>
  <c r="W108" i="11"/>
  <c r="H108" i="19" s="1"/>
  <c r="AE62" i="11"/>
  <c r="X70" i="11"/>
  <c r="I70" i="19" s="1"/>
  <c r="W114" i="11"/>
  <c r="H114" i="19" s="1"/>
  <c r="AB108" i="11"/>
  <c r="AC108" i="11"/>
  <c r="Y70" i="11"/>
  <c r="J70" i="19" s="1"/>
  <c r="Y114" i="11"/>
  <c r="J114" i="19" s="1"/>
  <c r="F70" i="17"/>
  <c r="AD108" i="11"/>
  <c r="Z70" i="11"/>
  <c r="K70" i="19" s="1"/>
  <c r="Z114" i="11"/>
  <c r="K114" i="19" s="1"/>
  <c r="H99" i="13"/>
  <c r="Q99" i="13" s="1"/>
  <c r="AP99" i="20" s="1"/>
  <c r="F71" i="17"/>
  <c r="M21" i="12"/>
  <c r="AD21" i="12" s="1"/>
  <c r="J21" i="20" s="1"/>
  <c r="L71" i="17"/>
  <c r="AC71" i="17" s="1"/>
  <c r="AP71" i="19" s="1"/>
  <c r="L44" i="17"/>
  <c r="AC44" i="17" s="1"/>
  <c r="AP44" i="19" s="1"/>
  <c r="N64" i="17"/>
  <c r="AE64" i="17" s="1"/>
  <c r="AR64" i="19" s="1"/>
  <c r="M108" i="17"/>
  <c r="AD108" i="17" s="1"/>
  <c r="AQ108" i="19" s="1"/>
  <c r="N61" i="12"/>
  <c r="AE61" i="12" s="1"/>
  <c r="K61" i="20" s="1"/>
  <c r="K26" i="17"/>
  <c r="AB26" i="17" s="1"/>
  <c r="AO26" i="19" s="1"/>
  <c r="L98" i="12"/>
  <c r="AC98" i="12" s="1"/>
  <c r="I98" i="20" s="1"/>
  <c r="AF35" i="11"/>
  <c r="D114" i="14"/>
  <c r="H114" i="14" s="1"/>
  <c r="H114" i="21" s="1"/>
  <c r="AH114" i="6" s="1"/>
  <c r="M100" i="17"/>
  <c r="AD100" i="17" s="1"/>
  <c r="AQ100" i="19" s="1"/>
  <c r="N80" i="12"/>
  <c r="AE80" i="12" s="1"/>
  <c r="K80" i="20" s="1"/>
  <c r="G98" i="13"/>
  <c r="P98" i="13" s="1"/>
  <c r="AO98" i="20" s="1"/>
  <c r="M18" i="17"/>
  <c r="AD18" i="17" s="1"/>
  <c r="AQ18" i="19" s="1"/>
  <c r="W98" i="11"/>
  <c r="H98" i="19" s="1"/>
  <c r="K109" i="17"/>
  <c r="AB109" i="17" s="1"/>
  <c r="AO109" i="19" s="1"/>
  <c r="G104" i="13"/>
  <c r="P104" i="13" s="1"/>
  <c r="AO104" i="20" s="1"/>
  <c r="L101" i="17"/>
  <c r="AC101" i="17" s="1"/>
  <c r="AP101" i="19" s="1"/>
  <c r="G102" i="13"/>
  <c r="P102" i="13" s="1"/>
  <c r="AO102" i="20" s="1"/>
  <c r="L102" i="17"/>
  <c r="AC102" i="17" s="1"/>
  <c r="AP102" i="19" s="1"/>
  <c r="AD33" i="11"/>
  <c r="K18" i="12"/>
  <c r="AB18" i="12" s="1"/>
  <c r="H18" i="20" s="1"/>
  <c r="L51" i="12"/>
  <c r="AC51" i="12" s="1"/>
  <c r="I51" i="20" s="1"/>
  <c r="K46" i="12"/>
  <c r="AB46" i="12" s="1"/>
  <c r="H46" i="20" s="1"/>
  <c r="H20" i="13"/>
  <c r="Q20" i="13" s="1"/>
  <c r="AP20" i="20" s="1"/>
  <c r="Z111" i="11"/>
  <c r="K111" i="19" s="1"/>
  <c r="AB58" i="11"/>
  <c r="Z23" i="11"/>
  <c r="K23" i="19" s="1"/>
  <c r="K41" i="17"/>
  <c r="AB41" i="17" s="1"/>
  <c r="AO41" i="19" s="1"/>
  <c r="Y111" i="11"/>
  <c r="J111" i="19" s="1"/>
  <c r="X23" i="11"/>
  <c r="I23" i="19" s="1"/>
  <c r="AB73" i="11"/>
  <c r="L23" i="12"/>
  <c r="AC23" i="12" s="1"/>
  <c r="I23" i="20" s="1"/>
  <c r="AB23" i="11"/>
  <c r="M89" i="17"/>
  <c r="AD89" i="17" s="1"/>
  <c r="AQ89" i="19" s="1"/>
  <c r="X72" i="11"/>
  <c r="I72" i="19" s="1"/>
  <c r="Y26" i="11"/>
  <c r="J26" i="19" s="1"/>
  <c r="AC23" i="11"/>
  <c r="M63" i="17"/>
  <c r="AD63" i="17" s="1"/>
  <c r="AQ63" i="19" s="1"/>
  <c r="M92" i="17"/>
  <c r="AD92" i="17" s="1"/>
  <c r="AQ92" i="19" s="1"/>
  <c r="M35" i="17"/>
  <c r="AD35" i="17" s="1"/>
  <c r="AQ35" i="19" s="1"/>
  <c r="AB44" i="11"/>
  <c r="AC44" i="11"/>
  <c r="W72" i="11"/>
  <c r="H72" i="19" s="1"/>
  <c r="AD23" i="11"/>
  <c r="M67" i="17"/>
  <c r="AD67" i="17" s="1"/>
  <c r="AQ67" i="19" s="1"/>
  <c r="AE23" i="11"/>
  <c r="N42" i="17"/>
  <c r="AE42" i="17" s="1"/>
  <c r="AR42" i="19" s="1"/>
  <c r="N100" i="17"/>
  <c r="L25" i="17"/>
  <c r="AC25" i="17" s="1"/>
  <c r="AP25" i="19" s="1"/>
  <c r="H31" i="13"/>
  <c r="Q31" i="13" s="1"/>
  <c r="AP31" i="20" s="1"/>
  <c r="K24" i="12"/>
  <c r="AB24" i="12" s="1"/>
  <c r="H24" i="20" s="1"/>
  <c r="X97" i="11"/>
  <c r="I97" i="19" s="1"/>
  <c r="W97" i="11"/>
  <c r="H97" i="19" s="1"/>
  <c r="AF23" i="11"/>
  <c r="G44" i="13"/>
  <c r="P44" i="13" s="1"/>
  <c r="AO44" i="20" s="1"/>
  <c r="D97" i="14"/>
  <c r="H97" i="14" s="1"/>
  <c r="H97" i="21" s="1"/>
  <c r="AH97" i="6" s="1"/>
  <c r="N109" i="12"/>
  <c r="AE109" i="12" s="1"/>
  <c r="K109" i="20" s="1"/>
  <c r="F42" i="17"/>
  <c r="W62" i="11"/>
  <c r="H62" i="19" s="1"/>
  <c r="Z97" i="11"/>
  <c r="K97" i="19" s="1"/>
  <c r="W33" i="11"/>
  <c r="H33" i="19" s="1"/>
  <c r="L54" i="17"/>
  <c r="AC54" i="17" s="1"/>
  <c r="AP54" i="19" s="1"/>
  <c r="N52" i="17"/>
  <c r="AE52" i="17" s="1"/>
  <c r="AR52" i="19" s="1"/>
  <c r="N56" i="17"/>
  <c r="AE56" i="17" s="1"/>
  <c r="AR56" i="19" s="1"/>
  <c r="K90" i="12"/>
  <c r="AB90" i="12" s="1"/>
  <c r="H90" i="20" s="1"/>
  <c r="AC62" i="11"/>
  <c r="AB97" i="11"/>
  <c r="AF33" i="11"/>
  <c r="K75" i="17"/>
  <c r="AB75" i="17" s="1"/>
  <c r="AO75" i="19" s="1"/>
  <c r="M38" i="17"/>
  <c r="AD38" i="17" s="1"/>
  <c r="AQ38" i="19" s="1"/>
  <c r="M42" i="12"/>
  <c r="AD42" i="12" s="1"/>
  <c r="J42" i="20" s="1"/>
  <c r="G20" i="13"/>
  <c r="P20" i="13" s="1"/>
  <c r="AO20" i="20" s="1"/>
  <c r="Y33" i="11"/>
  <c r="J33" i="19" s="1"/>
  <c r="F104" i="17"/>
  <c r="M82" i="17"/>
  <c r="AD82" i="17" s="1"/>
  <c r="AQ82" i="19" s="1"/>
  <c r="AE101" i="11"/>
  <c r="AE97" i="11"/>
  <c r="AB104" i="11"/>
  <c r="Z33" i="11"/>
  <c r="K33" i="19" s="1"/>
  <c r="K104" i="17"/>
  <c r="AB104" i="17" s="1"/>
  <c r="AO104" i="19" s="1"/>
  <c r="K49" i="17"/>
  <c r="AB49" i="17" s="1"/>
  <c r="AO49" i="19" s="1"/>
  <c r="F55" i="17"/>
  <c r="L107" i="12"/>
  <c r="AC107" i="12" s="1"/>
  <c r="I107" i="20" s="1"/>
  <c r="N18" i="12"/>
  <c r="AE18" i="12" s="1"/>
  <c r="K18" i="20" s="1"/>
  <c r="G49" i="13"/>
  <c r="P49" i="13" s="1"/>
  <c r="AO49" i="20" s="1"/>
  <c r="N44" i="17"/>
  <c r="AE44" i="17" s="1"/>
  <c r="AR44" i="19" s="1"/>
  <c r="Z19" i="11"/>
  <c r="K19" i="19" s="1"/>
  <c r="X19" i="11"/>
  <c r="I19" i="19" s="1"/>
  <c r="N74" i="12"/>
  <c r="AE74" i="12" s="1"/>
  <c r="K74" i="20" s="1"/>
  <c r="F12" i="12"/>
  <c r="K12" i="12"/>
  <c r="AB12" i="12" s="1"/>
  <c r="H12" i="20" s="1"/>
  <c r="W110" i="11"/>
  <c r="H110" i="19" s="1"/>
  <c r="K23" i="17"/>
  <c r="AB23" i="17" s="1"/>
  <c r="AO23" i="19" s="1"/>
  <c r="AE102" i="11"/>
  <c r="AF102" i="11"/>
  <c r="W103" i="11"/>
  <c r="H103" i="19" s="1"/>
  <c r="X16" i="11"/>
  <c r="I16" i="19" s="1"/>
  <c r="Y110" i="11"/>
  <c r="J110" i="19" s="1"/>
  <c r="K98" i="17"/>
  <c r="AB98" i="17" s="1"/>
  <c r="AO98" i="19" s="1"/>
  <c r="L109" i="17"/>
  <c r="AC109" i="17" s="1"/>
  <c r="AP109" i="19" s="1"/>
  <c r="H62" i="13"/>
  <c r="Q62" i="13" s="1"/>
  <c r="AP62" i="20" s="1"/>
  <c r="AF94" i="11"/>
  <c r="Y103" i="11"/>
  <c r="J103" i="19" s="1"/>
  <c r="W16" i="11"/>
  <c r="H16" i="19" s="1"/>
  <c r="Z110" i="11"/>
  <c r="K110" i="19" s="1"/>
  <c r="K31" i="17"/>
  <c r="AB31" i="17" s="1"/>
  <c r="AO31" i="19" s="1"/>
  <c r="F23" i="17"/>
  <c r="N83" i="12"/>
  <c r="AE83" i="12" s="1"/>
  <c r="K83" i="20" s="1"/>
  <c r="AB103" i="11"/>
  <c r="Z16" i="11"/>
  <c r="K16" i="19" s="1"/>
  <c r="AB110" i="11"/>
  <c r="K14" i="17"/>
  <c r="AB14" i="17" s="1"/>
  <c r="AO14" i="19" s="1"/>
  <c r="M79" i="17"/>
  <c r="AD79" i="17" s="1"/>
  <c r="AQ79" i="19" s="1"/>
  <c r="M103" i="12"/>
  <c r="AD103" i="12" s="1"/>
  <c r="J103" i="20" s="1"/>
  <c r="M54" i="12"/>
  <c r="AD54" i="12" s="1"/>
  <c r="J54" i="20" s="1"/>
  <c r="AC103" i="11"/>
  <c r="AB16" i="11"/>
  <c r="AC110" i="11"/>
  <c r="K88" i="17"/>
  <c r="AB88" i="17" s="1"/>
  <c r="AO88" i="19" s="1"/>
  <c r="N71" i="12"/>
  <c r="AE71" i="12" s="1"/>
  <c r="K71" i="20" s="1"/>
  <c r="AE103" i="11"/>
  <c r="AD16" i="11"/>
  <c r="AE110" i="11"/>
  <c r="N72" i="12"/>
  <c r="AE72" i="12" s="1"/>
  <c r="K72" i="20" s="1"/>
  <c r="N101" i="17"/>
  <c r="AE101" i="17" s="1"/>
  <c r="AR101" i="19" s="1"/>
  <c r="K64" i="17"/>
  <c r="AB64" i="17" s="1"/>
  <c r="AO64" i="19" s="1"/>
  <c r="AB102" i="11"/>
  <c r="AC102" i="11"/>
  <c r="AD102" i="11"/>
  <c r="Z103" i="11"/>
  <c r="K103" i="19" s="1"/>
  <c r="X110" i="11"/>
  <c r="I110" i="19" s="1"/>
  <c r="K16" i="17"/>
  <c r="AB16" i="17" s="1"/>
  <c r="AO16" i="19" s="1"/>
  <c r="L45" i="12"/>
  <c r="AC45" i="12" s="1"/>
  <c r="I45" i="20" s="1"/>
  <c r="L64" i="17"/>
  <c r="AC64" i="17" s="1"/>
  <c r="AP64" i="19" s="1"/>
  <c r="N14" i="17"/>
  <c r="K110" i="12"/>
  <c r="AB110" i="12" s="1"/>
  <c r="H110" i="20" s="1"/>
  <c r="M29" i="17"/>
  <c r="AD29" i="17" s="1"/>
  <c r="AQ29" i="19" s="1"/>
  <c r="K38" i="12"/>
  <c r="AB38" i="12" s="1"/>
  <c r="H38" i="20" s="1"/>
  <c r="W73" i="11"/>
  <c r="H73" i="19" s="1"/>
  <c r="K91" i="12"/>
  <c r="AB91" i="12" s="1"/>
  <c r="H91" i="20" s="1"/>
  <c r="X111" i="11"/>
  <c r="I111" i="19" s="1"/>
  <c r="Y104" i="11"/>
  <c r="J104" i="19" s="1"/>
  <c r="Z73" i="11"/>
  <c r="K73" i="19" s="1"/>
  <c r="M63" i="12"/>
  <c r="AD63" i="12" s="1"/>
  <c r="J63" i="20" s="1"/>
  <c r="AD73" i="11"/>
  <c r="AF58" i="11"/>
  <c r="G82" i="13"/>
  <c r="P82" i="13" s="1"/>
  <c r="AO82" i="20" s="1"/>
  <c r="W26" i="11"/>
  <c r="H26" i="19" s="1"/>
  <c r="AD26" i="11"/>
  <c r="N40" i="12"/>
  <c r="AE40" i="12" s="1"/>
  <c r="K40" i="20" s="1"/>
  <c r="R74" i="12"/>
  <c r="Z74" i="12" s="1"/>
  <c r="AD74" i="12" s="1"/>
  <c r="J74" i="20" s="1"/>
  <c r="M86" i="12"/>
  <c r="AD86" i="12" s="1"/>
  <c r="J86" i="20" s="1"/>
  <c r="G50" i="13"/>
  <c r="P50" i="13" s="1"/>
  <c r="AO50" i="20" s="1"/>
  <c r="L53" i="17"/>
  <c r="AC53" i="17" s="1"/>
  <c r="AP53" i="19" s="1"/>
  <c r="N87" i="17"/>
  <c r="AE87" i="17" s="1"/>
  <c r="AR87" i="19" s="1"/>
  <c r="N38" i="12"/>
  <c r="AE38" i="12" s="1"/>
  <c r="K38" i="20" s="1"/>
  <c r="K85" i="17"/>
  <c r="AB85" i="17" s="1"/>
  <c r="AO85" i="19" s="1"/>
  <c r="M37" i="12"/>
  <c r="AD37" i="12" s="1"/>
  <c r="J37" i="20" s="1"/>
  <c r="M72" i="17"/>
  <c r="AD72" i="17" s="1"/>
  <c r="AQ72" i="19" s="1"/>
  <c r="N68" i="17"/>
  <c r="AE68" i="17" s="1"/>
  <c r="AR68" i="19" s="1"/>
  <c r="X98" i="11"/>
  <c r="I98" i="19" s="1"/>
  <c r="K108" i="17"/>
  <c r="AB108" i="17" s="1"/>
  <c r="AO108" i="19" s="1"/>
  <c r="N88" i="12"/>
  <c r="AE88" i="12" s="1"/>
  <c r="K88" i="20" s="1"/>
  <c r="M97" i="12"/>
  <c r="AD97" i="12" s="1"/>
  <c r="J97" i="20" s="1"/>
  <c r="L38" i="17"/>
  <c r="AB28" i="11"/>
  <c r="W30" i="11"/>
  <c r="H30" i="19" s="1"/>
  <c r="Y38" i="11"/>
  <c r="J38" i="19" s="1"/>
  <c r="F79" i="17"/>
  <c r="K79" i="17"/>
  <c r="AB79" i="17" s="1"/>
  <c r="AO79" i="19" s="1"/>
  <c r="K101" i="17"/>
  <c r="AB101" i="17" s="1"/>
  <c r="AO101" i="19" s="1"/>
  <c r="M64" i="12"/>
  <c r="AD64" i="12" s="1"/>
  <c r="J64" i="20" s="1"/>
  <c r="K73" i="17"/>
  <c r="AB73" i="17" s="1"/>
  <c r="AO73" i="19" s="1"/>
  <c r="L77" i="12"/>
  <c r="AC77" i="12" s="1"/>
  <c r="I77" i="20" s="1"/>
  <c r="M41" i="12"/>
  <c r="AD41" i="12" s="1"/>
  <c r="J41" i="20" s="1"/>
  <c r="N113" i="12"/>
  <c r="AE113" i="12" s="1"/>
  <c r="K113" i="20" s="1"/>
  <c r="L49" i="12"/>
  <c r="AC49" i="12" s="1"/>
  <c r="I49" i="20" s="1"/>
  <c r="N51" i="17"/>
  <c r="AE51" i="17" s="1"/>
  <c r="AR51" i="19" s="1"/>
  <c r="M50" i="12"/>
  <c r="AD50" i="12" s="1"/>
  <c r="J50" i="20" s="1"/>
  <c r="N14" i="12"/>
  <c r="AE14" i="12" s="1"/>
  <c r="K14" i="20" s="1"/>
  <c r="D106" i="13"/>
  <c r="G106" i="13"/>
  <c r="P106" i="13" s="1"/>
  <c r="AO106" i="20" s="1"/>
  <c r="M56" i="12"/>
  <c r="AD56" i="12" s="1"/>
  <c r="J56" i="20" s="1"/>
  <c r="L13" i="12"/>
  <c r="AC13" i="12" s="1"/>
  <c r="I13" i="20" s="1"/>
  <c r="D33" i="14"/>
  <c r="H33" i="14" s="1"/>
  <c r="H33" i="21" s="1"/>
  <c r="AH33" i="6" s="1"/>
  <c r="M12" i="17"/>
  <c r="AD12" i="17" s="1"/>
  <c r="AQ12" i="19" s="1"/>
  <c r="L42" i="12"/>
  <c r="AC42" i="12" s="1"/>
  <c r="I42" i="20" s="1"/>
  <c r="H106" i="13"/>
  <c r="Q106" i="13" s="1"/>
  <c r="AP106" i="20" s="1"/>
  <c r="H33" i="13"/>
  <c r="Q33" i="13" s="1"/>
  <c r="AP33" i="20" s="1"/>
  <c r="G18" i="13"/>
  <c r="P18" i="13" s="1"/>
  <c r="AO18" i="20" s="1"/>
  <c r="M43" i="12"/>
  <c r="AD43" i="12" s="1"/>
  <c r="J43" i="20" s="1"/>
  <c r="G92" i="13"/>
  <c r="P92" i="13" s="1"/>
  <c r="AO92" i="20" s="1"/>
  <c r="L77" i="17"/>
  <c r="AC77" i="17" s="1"/>
  <c r="AP77" i="19" s="1"/>
  <c r="D72" i="14"/>
  <c r="L72" i="18" s="1"/>
  <c r="K64" i="12"/>
  <c r="AB64" i="12" s="1"/>
  <c r="H64" i="20" s="1"/>
  <c r="H89" i="13"/>
  <c r="Q89" i="13" s="1"/>
  <c r="AP89" i="20" s="1"/>
  <c r="Y96" i="11"/>
  <c r="J96" i="19" s="1"/>
  <c r="Z105" i="11"/>
  <c r="K105" i="19" s="1"/>
  <c r="F36" i="17"/>
  <c r="K58" i="12"/>
  <c r="AB58" i="12" s="1"/>
  <c r="H58" i="20" s="1"/>
  <c r="H29" i="13"/>
  <c r="Q29" i="13" s="1"/>
  <c r="AP29" i="20" s="1"/>
  <c r="W96" i="11"/>
  <c r="H96" i="19" s="1"/>
  <c r="AC105" i="11"/>
  <c r="M96" i="17"/>
  <c r="AD96" i="17" s="1"/>
  <c r="AQ96" i="19" s="1"/>
  <c r="L108" i="12"/>
  <c r="AC108" i="12" s="1"/>
  <c r="I108" i="20" s="1"/>
  <c r="H112" i="13"/>
  <c r="Q112" i="13" s="1"/>
  <c r="AP112" i="20" s="1"/>
  <c r="AB105" i="11"/>
  <c r="M90" i="12"/>
  <c r="AD90" i="12" s="1"/>
  <c r="J90" i="20" s="1"/>
  <c r="Z96" i="11"/>
  <c r="K96" i="19" s="1"/>
  <c r="AD105" i="11"/>
  <c r="N111" i="17"/>
  <c r="AE111" i="17" s="1"/>
  <c r="AR111" i="19" s="1"/>
  <c r="N36" i="12"/>
  <c r="AE36" i="12" s="1"/>
  <c r="K36" i="20" s="1"/>
  <c r="N36" i="17"/>
  <c r="AE36" i="17" s="1"/>
  <c r="AR36" i="19" s="1"/>
  <c r="L86" i="12"/>
  <c r="AC86" i="12" s="1"/>
  <c r="I86" i="20" s="1"/>
  <c r="G38" i="13"/>
  <c r="P38" i="13" s="1"/>
  <c r="AO38" i="20" s="1"/>
  <c r="AE96" i="11"/>
  <c r="M28" i="17"/>
  <c r="AD28" i="17" s="1"/>
  <c r="AQ28" i="19" s="1"/>
  <c r="AF96" i="11"/>
  <c r="K29" i="17"/>
  <c r="AB29" i="17" s="1"/>
  <c r="AO29" i="19" s="1"/>
  <c r="K71" i="12"/>
  <c r="AB71" i="12" s="1"/>
  <c r="H71" i="20" s="1"/>
  <c r="L55" i="12"/>
  <c r="AC55" i="12" s="1"/>
  <c r="I55" i="20" s="1"/>
  <c r="W57" i="11"/>
  <c r="H57" i="19" s="1"/>
  <c r="K60" i="17"/>
  <c r="M26" i="17"/>
  <c r="AD26" i="17" s="1"/>
  <c r="AQ26" i="19" s="1"/>
  <c r="N111" i="12"/>
  <c r="AE111" i="12" s="1"/>
  <c r="K111" i="20" s="1"/>
  <c r="L94" i="12"/>
  <c r="AC94" i="12" s="1"/>
  <c r="I94" i="20" s="1"/>
  <c r="L109" i="12"/>
  <c r="AC109" i="12" s="1"/>
  <c r="I109" i="20" s="1"/>
  <c r="K66" i="12"/>
  <c r="AB66" i="12" s="1"/>
  <c r="H66" i="20" s="1"/>
  <c r="L114" i="12"/>
  <c r="AC114" i="12" s="1"/>
  <c r="I114" i="20" s="1"/>
  <c r="M104" i="17"/>
  <c r="AD104" i="17" s="1"/>
  <c r="AQ104" i="19" s="1"/>
  <c r="AF57" i="11"/>
  <c r="X57" i="11"/>
  <c r="I57" i="19" s="1"/>
  <c r="F60" i="17"/>
  <c r="N81" i="17"/>
  <c r="AE81" i="17" s="1"/>
  <c r="AR81" i="19" s="1"/>
  <c r="F64" i="17"/>
  <c r="N92" i="12"/>
  <c r="AE92" i="12" s="1"/>
  <c r="K92" i="20" s="1"/>
  <c r="F85" i="17"/>
  <c r="AC57" i="11"/>
  <c r="M64" i="17"/>
  <c r="AD64" i="17" s="1"/>
  <c r="AQ64" i="19" s="1"/>
  <c r="N84" i="17"/>
  <c r="AE84" i="17" s="1"/>
  <c r="AR84" i="19" s="1"/>
  <c r="X105" i="11"/>
  <c r="I105" i="19" s="1"/>
  <c r="AD57" i="11"/>
  <c r="M62" i="17"/>
  <c r="AD62" i="17" s="1"/>
  <c r="AQ62" i="19" s="1"/>
  <c r="L82" i="17"/>
  <c r="AC82" i="17" s="1"/>
  <c r="AP82" i="19" s="1"/>
  <c r="N66" i="12"/>
  <c r="AE66" i="12" s="1"/>
  <c r="K66" i="20" s="1"/>
  <c r="AF105" i="11"/>
  <c r="F81" i="17"/>
  <c r="K12" i="17"/>
  <c r="AB12" i="17" s="1"/>
  <c r="AO12" i="19" s="1"/>
  <c r="G36" i="13"/>
  <c r="P36" i="13" s="1"/>
  <c r="AO36" i="20" s="1"/>
  <c r="F25" i="17"/>
  <c r="N75" i="12"/>
  <c r="AE75" i="12" s="1"/>
  <c r="K75" i="20" s="1"/>
  <c r="K25" i="17"/>
  <c r="AB25" i="17" s="1"/>
  <c r="AO25" i="19" s="1"/>
  <c r="G77" i="13"/>
  <c r="P77" i="13" s="1"/>
  <c r="AO77" i="20" s="1"/>
  <c r="L89" i="17"/>
  <c r="AC89" i="17" s="1"/>
  <c r="AP89" i="19" s="1"/>
  <c r="N45" i="17"/>
  <c r="AE45" i="17" s="1"/>
  <c r="AR45" i="19" s="1"/>
  <c r="N96" i="17"/>
  <c r="AE96" i="17" s="1"/>
  <c r="AR96" i="19" s="1"/>
  <c r="L96" i="12"/>
  <c r="AC96" i="12" s="1"/>
  <c r="I96" i="20" s="1"/>
  <c r="L75" i="12"/>
  <c r="AC75" i="12" s="1"/>
  <c r="I75" i="20" s="1"/>
  <c r="D111" i="14"/>
  <c r="G111" i="21" s="1"/>
  <c r="L53" i="12"/>
  <c r="AC53" i="12" s="1"/>
  <c r="I53" i="20" s="1"/>
  <c r="L73" i="12"/>
  <c r="AC73" i="12" s="1"/>
  <c r="I73" i="20" s="1"/>
  <c r="AE55" i="11"/>
  <c r="L22" i="17"/>
  <c r="AC22" i="17" s="1"/>
  <c r="AP22" i="19" s="1"/>
  <c r="K63" i="17"/>
  <c r="AB63" i="17" s="1"/>
  <c r="AO63" i="19" s="1"/>
  <c r="K15" i="17"/>
  <c r="AB15" i="17" s="1"/>
  <c r="AO15" i="19" s="1"/>
  <c r="F29" i="17"/>
  <c r="N65" i="12"/>
  <c r="AE65" i="12" s="1"/>
  <c r="K65" i="20" s="1"/>
  <c r="N82" i="12"/>
  <c r="AE82" i="12" s="1"/>
  <c r="K82" i="20" s="1"/>
  <c r="L36" i="12"/>
  <c r="AC36" i="12" s="1"/>
  <c r="I36" i="20" s="1"/>
  <c r="D47" i="14"/>
  <c r="L47" i="18" s="1"/>
  <c r="F89" i="17"/>
  <c r="L55" i="17"/>
  <c r="AC55" i="17" s="1"/>
  <c r="AP55" i="19" s="1"/>
  <c r="AE43" i="11"/>
  <c r="Y51" i="11"/>
  <c r="J51" i="19" s="1"/>
  <c r="Y75" i="11"/>
  <c r="J75" i="19" s="1"/>
  <c r="W75" i="11"/>
  <c r="H75" i="19" s="1"/>
  <c r="F30" i="17"/>
  <c r="AF43" i="11"/>
  <c r="AF55" i="11"/>
  <c r="AB51" i="11"/>
  <c r="AB75" i="11"/>
  <c r="W21" i="11"/>
  <c r="H21" i="19" s="1"/>
  <c r="K48" i="17"/>
  <c r="AB48" i="17" s="1"/>
  <c r="AO48" i="19" s="1"/>
  <c r="F16" i="17"/>
  <c r="M83" i="17"/>
  <c r="AD83" i="17" s="1"/>
  <c r="AQ83" i="19" s="1"/>
  <c r="N29" i="17"/>
  <c r="AE29" i="17" s="1"/>
  <c r="AR29" i="19" s="1"/>
  <c r="M96" i="12"/>
  <c r="AD96" i="12" s="1"/>
  <c r="J96" i="20" s="1"/>
  <c r="M111" i="12"/>
  <c r="AD111" i="12" s="1"/>
  <c r="J111" i="20" s="1"/>
  <c r="G96" i="13"/>
  <c r="P96" i="13" s="1"/>
  <c r="AO96" i="20" s="1"/>
  <c r="H79" i="13"/>
  <c r="Q79" i="13" s="1"/>
  <c r="AP79" i="20" s="1"/>
  <c r="K111" i="12"/>
  <c r="AB111" i="12" s="1"/>
  <c r="H111" i="20" s="1"/>
  <c r="G52" i="13"/>
  <c r="P52" i="13" s="1"/>
  <c r="AO52" i="20" s="1"/>
  <c r="AC75" i="11"/>
  <c r="AF21" i="11"/>
  <c r="F40" i="17"/>
  <c r="N17" i="12"/>
  <c r="AE17" i="12" s="1"/>
  <c r="K17" i="20" s="1"/>
  <c r="G93" i="13"/>
  <c r="P93" i="13" s="1"/>
  <c r="AO93" i="20" s="1"/>
  <c r="L98" i="17"/>
  <c r="AC98" i="17" s="1"/>
  <c r="AP98" i="19" s="1"/>
  <c r="L59" i="17"/>
  <c r="AC59" i="17" s="1"/>
  <c r="AP59" i="19" s="1"/>
  <c r="N31" i="17"/>
  <c r="AE31" i="17" s="1"/>
  <c r="AR31" i="19" s="1"/>
  <c r="L95" i="17"/>
  <c r="AC95" i="17" s="1"/>
  <c r="AP95" i="19" s="1"/>
  <c r="K82" i="17"/>
  <c r="AB82" i="17" s="1"/>
  <c r="AO82" i="19" s="1"/>
  <c r="M69" i="12"/>
  <c r="AD69" i="12" s="1"/>
  <c r="J69" i="20" s="1"/>
  <c r="L74" i="12"/>
  <c r="AC74" i="12" s="1"/>
  <c r="I74" i="20" s="1"/>
  <c r="H30" i="13"/>
  <c r="Q30" i="13" s="1"/>
  <c r="AP30" i="20" s="1"/>
  <c r="H107" i="13"/>
  <c r="Q107" i="13" s="1"/>
  <c r="AP107" i="20" s="1"/>
  <c r="AF69" i="11"/>
  <c r="X78" i="11"/>
  <c r="I78" i="19" s="1"/>
  <c r="W88" i="11"/>
  <c r="H88" i="19" s="1"/>
  <c r="AF75" i="11"/>
  <c r="W80" i="11"/>
  <c r="H80" i="19" s="1"/>
  <c r="Z21" i="11"/>
  <c r="K21" i="19" s="1"/>
  <c r="F82" i="17"/>
  <c r="K47" i="12"/>
  <c r="AB47" i="12" s="1"/>
  <c r="H47" i="20" s="1"/>
  <c r="H37" i="13"/>
  <c r="Q37" i="13" s="1"/>
  <c r="AP37" i="20" s="1"/>
  <c r="AE91" i="11"/>
  <c r="Z43" i="11"/>
  <c r="K43" i="19" s="1"/>
  <c r="Y55" i="11"/>
  <c r="J55" i="19" s="1"/>
  <c r="AC99" i="11"/>
  <c r="AF19" i="11"/>
  <c r="N24" i="17"/>
  <c r="AE24" i="17" s="1"/>
  <c r="AR24" i="19" s="1"/>
  <c r="N41" i="17"/>
  <c r="AE41" i="17" s="1"/>
  <c r="AR41" i="19" s="1"/>
  <c r="N40" i="17"/>
  <c r="AE40" i="17" s="1"/>
  <c r="AR40" i="19" s="1"/>
  <c r="K46" i="17"/>
  <c r="AB46" i="17" s="1"/>
  <c r="AO46" i="19" s="1"/>
  <c r="D52" i="13"/>
  <c r="H14" i="13"/>
  <c r="Q14" i="13" s="1"/>
  <c r="AP14" i="20" s="1"/>
  <c r="W51" i="11"/>
  <c r="H51" i="19" s="1"/>
  <c r="Z75" i="11"/>
  <c r="K75" i="19" s="1"/>
  <c r="AC43" i="11"/>
  <c r="AC55" i="11"/>
  <c r="AE99" i="11"/>
  <c r="M91" i="17"/>
  <c r="AD91" i="17" s="1"/>
  <c r="AQ91" i="19" s="1"/>
  <c r="K111" i="17"/>
  <c r="AB111" i="17" s="1"/>
  <c r="AO111" i="19" s="1"/>
  <c r="K102" i="17"/>
  <c r="AB102" i="17" s="1"/>
  <c r="AO102" i="19" s="1"/>
  <c r="L38" i="12"/>
  <c r="AC38" i="12" s="1"/>
  <c r="I38" i="20" s="1"/>
  <c r="L46" i="12"/>
  <c r="AC46" i="12" s="1"/>
  <c r="I46" i="20" s="1"/>
  <c r="D30" i="13"/>
  <c r="Z51" i="11"/>
  <c r="K51" i="19" s="1"/>
  <c r="X75" i="11"/>
  <c r="I75" i="19" s="1"/>
  <c r="AD43" i="11"/>
  <c r="AD55" i="11"/>
  <c r="AF99" i="11"/>
  <c r="F15" i="17"/>
  <c r="N32" i="17"/>
  <c r="AE32" i="17" s="1"/>
  <c r="AR32" i="19" s="1"/>
  <c r="N104" i="17"/>
  <c r="AE104" i="17" s="1"/>
  <c r="AR104" i="19" s="1"/>
  <c r="F95" i="17"/>
  <c r="M67" i="12"/>
  <c r="AD67" i="12" s="1"/>
  <c r="J67" i="20" s="1"/>
  <c r="K54" i="12"/>
  <c r="AB54" i="12" s="1"/>
  <c r="H54" i="20" s="1"/>
  <c r="M17" i="12"/>
  <c r="AD17" i="12" s="1"/>
  <c r="J17" i="20" s="1"/>
  <c r="G26" i="13"/>
  <c r="P26" i="13" s="1"/>
  <c r="AO26" i="20" s="1"/>
  <c r="K27" i="12"/>
  <c r="AB27" i="12" s="1"/>
  <c r="H27" i="20" s="1"/>
  <c r="F41" i="17"/>
  <c r="L90" i="17"/>
  <c r="AC90" i="17" s="1"/>
  <c r="AP90" i="19" s="1"/>
  <c r="L19" i="17"/>
  <c r="AC19" i="17" s="1"/>
  <c r="AP19" i="19" s="1"/>
  <c r="K97" i="17"/>
  <c r="AB97" i="17" s="1"/>
  <c r="AO97" i="19" s="1"/>
  <c r="K80" i="17"/>
  <c r="AB80" i="17" s="1"/>
  <c r="AO80" i="19" s="1"/>
  <c r="H114" i="13"/>
  <c r="Q114" i="13" s="1"/>
  <c r="AP114" i="20" s="1"/>
  <c r="AF111" i="11"/>
  <c r="W70" i="11"/>
  <c r="H70" i="19" s="1"/>
  <c r="F61" i="17"/>
  <c r="N73" i="12"/>
  <c r="AE73" i="12" s="1"/>
  <c r="K73" i="20" s="1"/>
  <c r="X113" i="11"/>
  <c r="I113" i="19" s="1"/>
  <c r="N99" i="17"/>
  <c r="AE99" i="17" s="1"/>
  <c r="AR99" i="19" s="1"/>
  <c r="X104" i="11"/>
  <c r="I104" i="19" s="1"/>
  <c r="W113" i="11"/>
  <c r="H113" i="19" s="1"/>
  <c r="F35" i="17"/>
  <c r="N69" i="12"/>
  <c r="AE69" i="12" s="1"/>
  <c r="K69" i="20" s="1"/>
  <c r="D114" i="13"/>
  <c r="AC113" i="11"/>
  <c r="W49" i="11"/>
  <c r="H49" i="19" s="1"/>
  <c r="F37" i="17"/>
  <c r="M80" i="17"/>
  <c r="AD80" i="17" s="1"/>
  <c r="AQ80" i="19" s="1"/>
  <c r="M58" i="17"/>
  <c r="AD58" i="17" s="1"/>
  <c r="AQ58" i="19" s="1"/>
  <c r="Z108" i="11"/>
  <c r="K108" i="19" s="1"/>
  <c r="AF26" i="11"/>
  <c r="AC73" i="11"/>
  <c r="F54" i="17"/>
  <c r="M27" i="17"/>
  <c r="AD27" i="17" s="1"/>
  <c r="AQ27" i="19" s="1"/>
  <c r="K43" i="17"/>
  <c r="AB43" i="17" s="1"/>
  <c r="AO43" i="19" s="1"/>
  <c r="M72" i="12"/>
  <c r="AD72" i="12" s="1"/>
  <c r="J72" i="20" s="1"/>
  <c r="M16" i="12"/>
  <c r="AD16" i="12" s="1"/>
  <c r="J16" i="20" s="1"/>
  <c r="N89" i="12"/>
  <c r="AE89" i="12" s="1"/>
  <c r="K89" i="20" s="1"/>
  <c r="M22" i="17"/>
  <c r="AD22" i="17" s="1"/>
  <c r="AQ22" i="19" s="1"/>
  <c r="D107" i="14"/>
  <c r="H107" i="14" s="1"/>
  <c r="H107" i="21" s="1"/>
  <c r="AH107" i="6" s="1"/>
  <c r="D59" i="14"/>
  <c r="L59" i="18" s="1"/>
  <c r="N75" i="17"/>
  <c r="AE75" i="17" s="1"/>
  <c r="AR75" i="19" s="1"/>
  <c r="F51" i="17"/>
  <c r="K88" i="12"/>
  <c r="AB88" i="12" s="1"/>
  <c r="H88" i="20" s="1"/>
  <c r="F90" i="12"/>
  <c r="K29" i="12"/>
  <c r="AB29" i="12" s="1"/>
  <c r="H29" i="20" s="1"/>
  <c r="M24" i="12"/>
  <c r="AD24" i="12" s="1"/>
  <c r="J24" i="20" s="1"/>
  <c r="N11" i="12"/>
  <c r="AE11" i="12" s="1"/>
  <c r="K11" i="20" s="1"/>
  <c r="D31" i="13"/>
  <c r="F75" i="17"/>
  <c r="N85" i="17"/>
  <c r="AE85" i="17" s="1"/>
  <c r="AR85" i="19" s="1"/>
  <c r="H84" i="13"/>
  <c r="N52" i="12"/>
  <c r="N43" i="12"/>
  <c r="AE43" i="12" s="1"/>
  <c r="K43" i="20" s="1"/>
  <c r="G76" i="13"/>
  <c r="P76" i="13" s="1"/>
  <c r="AO76" i="20" s="1"/>
  <c r="D74" i="14"/>
  <c r="H74" i="14" s="1"/>
  <c r="H74" i="21" s="1"/>
  <c r="AH74" i="6" s="1"/>
  <c r="L30" i="12"/>
  <c r="AC30" i="12" s="1"/>
  <c r="I30" i="20" s="1"/>
  <c r="Y20" i="11"/>
  <c r="J20" i="19" s="1"/>
  <c r="L63" i="17"/>
  <c r="AC63" i="17" s="1"/>
  <c r="AP63" i="19" s="1"/>
  <c r="K21" i="12"/>
  <c r="N32" i="12"/>
  <c r="AE32" i="12" s="1"/>
  <c r="K32" i="20" s="1"/>
  <c r="N42" i="12"/>
  <c r="AE42" i="12" s="1"/>
  <c r="K42" i="20" s="1"/>
  <c r="W29" i="11"/>
  <c r="H29" i="19" s="1"/>
  <c r="L57" i="17"/>
  <c r="AC57" i="17" s="1"/>
  <c r="AP57" i="19" s="1"/>
  <c r="M11" i="17"/>
  <c r="AD11" i="17" s="1"/>
  <c r="AQ11" i="19" s="1"/>
  <c r="M43" i="17"/>
  <c r="AD43" i="17" s="1"/>
  <c r="AQ43" i="19" s="1"/>
  <c r="AF29" i="11"/>
  <c r="F43" i="17"/>
  <c r="M26" i="12"/>
  <c r="AD26" i="12" s="1"/>
  <c r="J26" i="20" s="1"/>
  <c r="F109" i="17"/>
  <c r="M109" i="17"/>
  <c r="AD109" i="17" s="1"/>
  <c r="AQ109" i="19" s="1"/>
  <c r="F62" i="17"/>
  <c r="L101" i="12"/>
  <c r="AC101" i="12" s="1"/>
  <c r="I101" i="20" s="1"/>
  <c r="F37" i="12"/>
  <c r="M112" i="12"/>
  <c r="AD112" i="12" s="1"/>
  <c r="J112" i="20" s="1"/>
  <c r="D65" i="13"/>
  <c r="X29" i="11"/>
  <c r="I29" i="19" s="1"/>
  <c r="X50" i="11"/>
  <c r="I50" i="19" s="1"/>
  <c r="M78" i="12"/>
  <c r="AD78" i="12" s="1"/>
  <c r="J78" i="20" s="1"/>
  <c r="F52" i="12"/>
  <c r="Y29" i="11"/>
  <c r="J29" i="19" s="1"/>
  <c r="Z29" i="11"/>
  <c r="K29" i="19" s="1"/>
  <c r="Y50" i="11"/>
  <c r="J50" i="19" s="1"/>
  <c r="L75" i="17"/>
  <c r="AC75" i="17" s="1"/>
  <c r="AP75" i="19" s="1"/>
  <c r="K87" i="17"/>
  <c r="AB87" i="17" s="1"/>
  <c r="AO87" i="19" s="1"/>
  <c r="K68" i="17"/>
  <c r="AB68" i="17" s="1"/>
  <c r="AO68" i="19" s="1"/>
  <c r="K79" i="12"/>
  <c r="AB79" i="12" s="1"/>
  <c r="H79" i="20" s="1"/>
  <c r="H111" i="13"/>
  <c r="Q111" i="13" s="1"/>
  <c r="AP111" i="20" s="1"/>
  <c r="L93" i="17"/>
  <c r="AC93" i="17" s="1"/>
  <c r="AP93" i="19" s="1"/>
  <c r="L67" i="17"/>
  <c r="AC67" i="17" s="1"/>
  <c r="AP67" i="19" s="1"/>
  <c r="L80" i="12"/>
  <c r="AC80" i="12" s="1"/>
  <c r="I80" i="20" s="1"/>
  <c r="G97" i="13"/>
  <c r="P97" i="13" s="1"/>
  <c r="AO97" i="20" s="1"/>
  <c r="AD29" i="11"/>
  <c r="AC50" i="11"/>
  <c r="AB20" i="11"/>
  <c r="L35" i="12"/>
  <c r="AC35" i="12" s="1"/>
  <c r="I35" i="20" s="1"/>
  <c r="AD20" i="11"/>
  <c r="F11" i="17"/>
  <c r="F93" i="17"/>
  <c r="M78" i="17"/>
  <c r="AD78" i="17" s="1"/>
  <c r="AQ78" i="19" s="1"/>
  <c r="N23" i="12"/>
  <c r="AE23" i="12" s="1"/>
  <c r="K23" i="20" s="1"/>
  <c r="G65" i="13"/>
  <c r="F14" i="17"/>
  <c r="F14" i="12"/>
  <c r="H82" i="13"/>
  <c r="Q82" i="13" s="1"/>
  <c r="AP82" i="20" s="1"/>
  <c r="K30" i="12"/>
  <c r="AB30" i="12" s="1"/>
  <c r="H30" i="20" s="1"/>
  <c r="M13" i="12"/>
  <c r="AD13" i="12" s="1"/>
  <c r="J13" i="20" s="1"/>
  <c r="AD22" i="11"/>
  <c r="K51" i="17"/>
  <c r="AB51" i="17" s="1"/>
  <c r="AO51" i="19" s="1"/>
  <c r="K50" i="12"/>
  <c r="AB50" i="12" s="1"/>
  <c r="H50" i="20" s="1"/>
  <c r="L91" i="12"/>
  <c r="AC91" i="12" s="1"/>
  <c r="I91" i="20" s="1"/>
  <c r="AC22" i="11"/>
  <c r="G56" i="13"/>
  <c r="P56" i="13" s="1"/>
  <c r="AO56" i="20" s="1"/>
  <c r="H97" i="13"/>
  <c r="Q97" i="13" s="1"/>
  <c r="AP97" i="20" s="1"/>
  <c r="AE22" i="11"/>
  <c r="Z87" i="11"/>
  <c r="K87" i="19" s="1"/>
  <c r="L96" i="17"/>
  <c r="AC96" i="17" s="1"/>
  <c r="AP96" i="19" s="1"/>
  <c r="M99" i="17"/>
  <c r="AD99" i="17" s="1"/>
  <c r="AQ99" i="19" s="1"/>
  <c r="D109" i="13"/>
  <c r="F56" i="17"/>
  <c r="K66" i="17"/>
  <c r="AB66" i="17" s="1"/>
  <c r="AO66" i="19" s="1"/>
  <c r="N90" i="12"/>
  <c r="AE90" i="12" s="1"/>
  <c r="K90" i="20" s="1"/>
  <c r="D39" i="13"/>
  <c r="H109" i="13"/>
  <c r="Q109" i="13" s="1"/>
  <c r="AP109" i="20" s="1"/>
  <c r="F96" i="17"/>
  <c r="F57" i="12"/>
  <c r="L85" i="12"/>
  <c r="AC85" i="12" s="1"/>
  <c r="I85" i="20" s="1"/>
  <c r="L97" i="17"/>
  <c r="AC97" i="17" s="1"/>
  <c r="AP97" i="19" s="1"/>
  <c r="K33" i="12"/>
  <c r="AB33" i="12" s="1"/>
  <c r="H33" i="20" s="1"/>
  <c r="M53" i="17"/>
  <c r="AD53" i="17" s="1"/>
  <c r="AQ53" i="19" s="1"/>
  <c r="N106" i="12"/>
  <c r="AE106" i="12" s="1"/>
  <c r="K106" i="20" s="1"/>
  <c r="H59" i="13"/>
  <c r="Q59" i="13" s="1"/>
  <c r="AP59" i="20" s="1"/>
  <c r="F44" i="17"/>
  <c r="M92" i="12"/>
  <c r="AD92" i="12" s="1"/>
  <c r="J92" i="20" s="1"/>
  <c r="D110" i="14"/>
  <c r="L110" i="18" s="1"/>
  <c r="F101" i="17"/>
  <c r="K81" i="12"/>
  <c r="AB81" i="12" s="1"/>
  <c r="H81" i="20" s="1"/>
  <c r="H87" i="13"/>
  <c r="Q87" i="13" s="1"/>
  <c r="AP87" i="20" s="1"/>
  <c r="L106" i="12"/>
  <c r="AC106" i="12" s="1"/>
  <c r="I106" i="20" s="1"/>
  <c r="K72" i="12"/>
  <c r="AB72" i="12" s="1"/>
  <c r="H72" i="20" s="1"/>
  <c r="D96" i="14"/>
  <c r="G96" i="21" s="1"/>
  <c r="K60" i="12"/>
  <c r="AB60" i="12" s="1"/>
  <c r="H60" i="20" s="1"/>
  <c r="G64" i="13"/>
  <c r="P64" i="13" s="1"/>
  <c r="AO64" i="20" s="1"/>
  <c r="G85" i="13"/>
  <c r="P85" i="13" s="1"/>
  <c r="AO85" i="20" s="1"/>
  <c r="D82" i="14"/>
  <c r="H82" i="14" s="1"/>
  <c r="H82" i="21" s="1"/>
  <c r="AH82" i="6" s="1"/>
  <c r="D73" i="14"/>
  <c r="L73" i="18" s="1"/>
  <c r="F13" i="12"/>
  <c r="L52" i="12"/>
  <c r="AC52" i="12" s="1"/>
  <c r="I52" i="20" s="1"/>
  <c r="D98" i="14"/>
  <c r="G98" i="21" s="1"/>
  <c r="K13" i="12"/>
  <c r="AB13" i="12" s="1"/>
  <c r="H13" i="20" s="1"/>
  <c r="M59" i="12"/>
  <c r="AD59" i="12" s="1"/>
  <c r="J59" i="20" s="1"/>
  <c r="F94" i="17"/>
  <c r="D20" i="13"/>
  <c r="K39" i="12"/>
  <c r="AB39" i="12" s="1"/>
  <c r="H39" i="20" s="1"/>
  <c r="M94" i="17"/>
  <c r="M30" i="12"/>
  <c r="AD30" i="12" s="1"/>
  <c r="J30" i="20" s="1"/>
  <c r="F104" i="12"/>
  <c r="L40" i="12"/>
  <c r="AC40" i="12" s="1"/>
  <c r="I40" i="20" s="1"/>
  <c r="D30" i="14"/>
  <c r="H30" i="14" s="1"/>
  <c r="H30" i="21" s="1"/>
  <c r="AH30" i="6" s="1"/>
  <c r="D51" i="14"/>
  <c r="H51" i="14" s="1"/>
  <c r="H51" i="21" s="1"/>
  <c r="AH51" i="6" s="1"/>
  <c r="F47" i="17"/>
  <c r="AB95" i="11"/>
  <c r="F52" i="17"/>
  <c r="AC95" i="11"/>
  <c r="AD95" i="11"/>
  <c r="N92" i="17"/>
  <c r="AE92" i="17" s="1"/>
  <c r="AR92" i="19" s="1"/>
  <c r="AE95" i="11"/>
  <c r="L46" i="17"/>
  <c r="AC46" i="17" s="1"/>
  <c r="AP46" i="19" s="1"/>
  <c r="M93" i="12"/>
  <c r="AD93" i="12" s="1"/>
  <c r="J93" i="20" s="1"/>
  <c r="H19" i="13"/>
  <c r="Q19" i="13" s="1"/>
  <c r="AP19" i="20" s="1"/>
  <c r="H52" i="13"/>
  <c r="L66" i="17"/>
  <c r="AC66" i="17" s="1"/>
  <c r="AP66" i="19" s="1"/>
  <c r="H51" i="13"/>
  <c r="Q51" i="13" s="1"/>
  <c r="AP51" i="20" s="1"/>
  <c r="W95" i="11"/>
  <c r="H95" i="19" s="1"/>
  <c r="M32" i="17"/>
  <c r="AD32" i="17" s="1"/>
  <c r="AQ32" i="19" s="1"/>
  <c r="L84" i="17"/>
  <c r="AC84" i="17" s="1"/>
  <c r="AP84" i="19" s="1"/>
  <c r="G109" i="13"/>
  <c r="P109" i="13" s="1"/>
  <c r="AO109" i="20" s="1"/>
  <c r="K84" i="12"/>
  <c r="AB84" i="12" s="1"/>
  <c r="H84" i="20" s="1"/>
  <c r="K15" i="12"/>
  <c r="AB15" i="12" s="1"/>
  <c r="H15" i="20" s="1"/>
  <c r="H105" i="13"/>
  <c r="Q105" i="13" s="1"/>
  <c r="AP105" i="20" s="1"/>
  <c r="H74" i="13"/>
  <c r="Q74" i="13" s="1"/>
  <c r="AP74" i="20" s="1"/>
  <c r="F58" i="12"/>
  <c r="F46" i="17"/>
  <c r="F13" i="17"/>
  <c r="M88" i="12"/>
  <c r="AD88" i="12" s="1"/>
  <c r="J88" i="20" s="1"/>
  <c r="D32" i="13"/>
  <c r="M58" i="12"/>
  <c r="AD58" i="12" s="1"/>
  <c r="J58" i="20" s="1"/>
  <c r="K47" i="17"/>
  <c r="AB47" i="17" s="1"/>
  <c r="AO47" i="19" s="1"/>
  <c r="N67" i="12"/>
  <c r="AE67" i="12" s="1"/>
  <c r="K67" i="20" s="1"/>
  <c r="AE111" i="11"/>
  <c r="AE26" i="11"/>
  <c r="AB98" i="11"/>
  <c r="AC98" i="11"/>
  <c r="AC58" i="11"/>
  <c r="X95" i="11"/>
  <c r="I95" i="19" s="1"/>
  <c r="N63" i="17"/>
  <c r="AE63" i="17" s="1"/>
  <c r="AR63" i="19" s="1"/>
  <c r="L62" i="12"/>
  <c r="AC62" i="12" s="1"/>
  <c r="I62" i="20" s="1"/>
  <c r="Y95" i="11"/>
  <c r="J95" i="19" s="1"/>
  <c r="N18" i="17"/>
  <c r="AE18" i="17" s="1"/>
  <c r="AR18" i="19" s="1"/>
  <c r="N35" i="12"/>
  <c r="AE35" i="12" s="1"/>
  <c r="K35" i="20" s="1"/>
  <c r="F92" i="17"/>
  <c r="L58" i="17"/>
  <c r="AC58" i="17" s="1"/>
  <c r="AP58" i="19" s="1"/>
  <c r="F11" i="19"/>
  <c r="AC11" i="6" s="1"/>
  <c r="C35" i="5"/>
  <c r="D78" i="14"/>
  <c r="L78" i="18" s="1"/>
  <c r="M113" i="12"/>
  <c r="AD113" i="12" s="1"/>
  <c r="J113" i="20" s="1"/>
  <c r="G83" i="13"/>
  <c r="P83" i="13" s="1"/>
  <c r="AO83" i="20" s="1"/>
  <c r="K103" i="12"/>
  <c r="AB103" i="12" s="1"/>
  <c r="H103" i="20" s="1"/>
  <c r="M109" i="12"/>
  <c r="AD109" i="12" s="1"/>
  <c r="J109" i="20" s="1"/>
  <c r="AC111" i="11"/>
  <c r="Z62" i="11"/>
  <c r="K62" i="19" s="1"/>
  <c r="Y58" i="11"/>
  <c r="J58" i="19" s="1"/>
  <c r="AD111" i="11"/>
  <c r="AB62" i="11"/>
  <c r="Z58" i="11"/>
  <c r="K58" i="19" s="1"/>
  <c r="L52" i="17"/>
  <c r="AC52" i="17" s="1"/>
  <c r="AP52" i="19" s="1"/>
  <c r="L73" i="17"/>
  <c r="AC73" i="17" s="1"/>
  <c r="AP73" i="19" s="1"/>
  <c r="F50" i="17"/>
  <c r="W104" i="11"/>
  <c r="H104" i="19" s="1"/>
  <c r="AD58" i="11"/>
  <c r="Y98" i="11"/>
  <c r="J98" i="19" s="1"/>
  <c r="H43" i="13"/>
  <c r="Q43" i="13" s="1"/>
  <c r="AP43" i="20" s="1"/>
  <c r="AF62" i="11"/>
  <c r="X26" i="11"/>
  <c r="I26" i="19" s="1"/>
  <c r="Z104" i="11"/>
  <c r="K104" i="19" s="1"/>
  <c r="AE58" i="11"/>
  <c r="Z98" i="11"/>
  <c r="K98" i="19" s="1"/>
  <c r="F73" i="17"/>
  <c r="M107" i="17"/>
  <c r="AD107" i="17" s="1"/>
  <c r="AQ107" i="19" s="1"/>
  <c r="L32" i="17"/>
  <c r="AC32" i="17" s="1"/>
  <c r="AP32" i="19" s="1"/>
  <c r="G34" i="13"/>
  <c r="P34" i="13" s="1"/>
  <c r="AO34" i="20" s="1"/>
  <c r="F18" i="17"/>
  <c r="Z26" i="11"/>
  <c r="K26" i="19" s="1"/>
  <c r="AC104" i="11"/>
  <c r="AF73" i="11"/>
  <c r="AD98" i="11"/>
  <c r="K92" i="12"/>
  <c r="AB92" i="12" s="1"/>
  <c r="H92" i="20" s="1"/>
  <c r="F66" i="17"/>
  <c r="F12" i="17"/>
  <c r="L25" i="12"/>
  <c r="AC25" i="12" s="1"/>
  <c r="I25" i="20" s="1"/>
  <c r="AB26" i="11"/>
  <c r="AD104" i="11"/>
  <c r="X73" i="11"/>
  <c r="I73" i="19" s="1"/>
  <c r="AE98" i="11"/>
  <c r="F114" i="17"/>
  <c r="F19" i="12"/>
  <c r="D55" i="13"/>
  <c r="D51" i="13"/>
  <c r="AC26" i="11"/>
  <c r="Y73" i="11"/>
  <c r="J73" i="19" s="1"/>
  <c r="AF98" i="11"/>
  <c r="N28" i="17"/>
  <c r="AE28" i="17" s="1"/>
  <c r="AR28" i="19" s="1"/>
  <c r="N51" i="12"/>
  <c r="AE51" i="12" s="1"/>
  <c r="K51" i="20" s="1"/>
  <c r="L103" i="12"/>
  <c r="AC103" i="12" s="1"/>
  <c r="I103" i="20" s="1"/>
  <c r="H85" i="13"/>
  <c r="Z95" i="11"/>
  <c r="K95" i="19" s="1"/>
  <c r="F32" i="17"/>
  <c r="D46" i="14"/>
  <c r="H46" i="14" s="1"/>
  <c r="H46" i="21" s="1"/>
  <c r="AH46" i="6" s="1"/>
  <c r="AB111" i="11"/>
  <c r="Y62" i="11"/>
  <c r="J62" i="19" s="1"/>
  <c r="AF95" i="11"/>
  <c r="X58" i="11"/>
  <c r="I58" i="19" s="1"/>
  <c r="M54" i="17"/>
  <c r="AD54" i="17" s="1"/>
  <c r="AQ54" i="19" s="1"/>
  <c r="N30" i="17"/>
  <c r="AE30" i="17" s="1"/>
  <c r="AR30" i="19" s="1"/>
  <c r="M84" i="17"/>
  <c r="AD84" i="17" s="1"/>
  <c r="AQ84" i="19" s="1"/>
  <c r="N78" i="12"/>
  <c r="AE78" i="12" s="1"/>
  <c r="K78" i="20" s="1"/>
  <c r="M66" i="12"/>
  <c r="F84" i="17"/>
  <c r="L113" i="12"/>
  <c r="AC113" i="12" s="1"/>
  <c r="I113" i="20" s="1"/>
  <c r="F22" i="12"/>
  <c r="G17" i="13"/>
  <c r="P17" i="13" s="1"/>
  <c r="AO17" i="20" s="1"/>
  <c r="N50" i="12"/>
  <c r="AE50" i="12" s="1"/>
  <c r="K50" i="20" s="1"/>
  <c r="D68" i="13"/>
  <c r="H86" i="13"/>
  <c r="Q86" i="13" s="1"/>
  <c r="AP86" i="20" s="1"/>
  <c r="K41" i="12"/>
  <c r="AB41" i="12" s="1"/>
  <c r="H41" i="20" s="1"/>
  <c r="D37" i="14"/>
  <c r="H37" i="14" s="1"/>
  <c r="H37" i="21" s="1"/>
  <c r="AH37" i="6" s="1"/>
  <c r="D63" i="14"/>
  <c r="G63" i="21" s="1"/>
  <c r="F66" i="12"/>
  <c r="F22" i="17"/>
  <c r="F53" i="17"/>
  <c r="F55" i="12"/>
  <c r="L65" i="12"/>
  <c r="AC65" i="12" s="1"/>
  <c r="I65" i="20" s="1"/>
  <c r="M35" i="12"/>
  <c r="AD35" i="12" s="1"/>
  <c r="J35" i="20" s="1"/>
  <c r="H53" i="13"/>
  <c r="Q53" i="13" s="1"/>
  <c r="AP53" i="20" s="1"/>
  <c r="F38" i="17"/>
  <c r="K74" i="12"/>
  <c r="AB74" i="12" s="1"/>
  <c r="H74" i="20" s="1"/>
  <c r="N66" i="17"/>
  <c r="AE66" i="17" s="1"/>
  <c r="AR66" i="19" s="1"/>
  <c r="K40" i="12"/>
  <c r="AB40" i="12" s="1"/>
  <c r="H40" i="20" s="1"/>
  <c r="N55" i="12"/>
  <c r="AE55" i="12" s="1"/>
  <c r="K55" i="20" s="1"/>
  <c r="K36" i="12"/>
  <c r="AB36" i="12" s="1"/>
  <c r="H36" i="20" s="1"/>
  <c r="N63" i="12"/>
  <c r="AE63" i="12" s="1"/>
  <c r="K63" i="20" s="1"/>
  <c r="N20" i="17"/>
  <c r="AE20" i="17" s="1"/>
  <c r="AR20" i="19" s="1"/>
  <c r="N91" i="17"/>
  <c r="N38" i="17"/>
  <c r="AE38" i="17" s="1"/>
  <c r="AR38" i="19" s="1"/>
  <c r="F93" i="12"/>
  <c r="M73" i="12"/>
  <c r="AD73" i="12" s="1"/>
  <c r="J73" i="20" s="1"/>
  <c r="N101" i="12"/>
  <c r="AE101" i="12" s="1"/>
  <c r="K101" i="20" s="1"/>
  <c r="M48" i="12"/>
  <c r="AD48" i="12" s="1"/>
  <c r="J48" i="20" s="1"/>
  <c r="K50" i="17"/>
  <c r="L93" i="12"/>
  <c r="AC93" i="12" s="1"/>
  <c r="I93" i="20" s="1"/>
  <c r="K104" i="12"/>
  <c r="AB104" i="12" s="1"/>
  <c r="H104" i="20" s="1"/>
  <c r="N53" i="17"/>
  <c r="AE53" i="17" s="1"/>
  <c r="AR53" i="19" s="1"/>
  <c r="M39" i="17"/>
  <c r="AD39" i="17" s="1"/>
  <c r="AQ39" i="19" s="1"/>
  <c r="N22" i="17"/>
  <c r="AE22" i="17" s="1"/>
  <c r="AR22" i="19" s="1"/>
  <c r="F91" i="17"/>
  <c r="N28" i="12"/>
  <c r="AE28" i="12" s="1"/>
  <c r="K28" i="20" s="1"/>
  <c r="M51" i="12"/>
  <c r="AD51" i="12" s="1"/>
  <c r="J51" i="20" s="1"/>
  <c r="L27" i="17"/>
  <c r="AC27" i="17" s="1"/>
  <c r="AP27" i="19" s="1"/>
  <c r="F39" i="17"/>
  <c r="K45" i="12"/>
  <c r="AB45" i="12" s="1"/>
  <c r="H45" i="20" s="1"/>
  <c r="N80" i="17"/>
  <c r="AE80" i="17" s="1"/>
  <c r="AR80" i="19" s="1"/>
  <c r="H68" i="13"/>
  <c r="Q68" i="13" s="1"/>
  <c r="AP68" i="20" s="1"/>
  <c r="D89" i="14"/>
  <c r="H89" i="14" s="1"/>
  <c r="H89" i="21" s="1"/>
  <c r="AH89" i="6" s="1"/>
  <c r="L24" i="12"/>
  <c r="AC24" i="12" s="1"/>
  <c r="I24" i="20" s="1"/>
  <c r="G86" i="13"/>
  <c r="P86" i="13" s="1"/>
  <c r="AO86" i="20" s="1"/>
  <c r="L29" i="12"/>
  <c r="AC29" i="12" s="1"/>
  <c r="I29" i="20" s="1"/>
  <c r="N99" i="12"/>
  <c r="AE99" i="12" s="1"/>
  <c r="K99" i="20" s="1"/>
  <c r="F65" i="12"/>
  <c r="G74" i="13"/>
  <c r="D103" i="14"/>
  <c r="H103" i="14" s="1"/>
  <c r="H103" i="21" s="1"/>
  <c r="AH103" i="6" s="1"/>
  <c r="F20" i="12"/>
  <c r="K20" i="12"/>
  <c r="AB20" i="12" s="1"/>
  <c r="H20" i="20" s="1"/>
  <c r="F70" i="12"/>
  <c r="F103" i="12"/>
  <c r="F77" i="12"/>
  <c r="D25" i="13"/>
  <c r="F113" i="12"/>
  <c r="D83" i="14"/>
  <c r="H83" i="14" s="1"/>
  <c r="H83" i="21" s="1"/>
  <c r="AH83" i="6" s="1"/>
  <c r="M95" i="12"/>
  <c r="AD95" i="12" s="1"/>
  <c r="J95" i="20" s="1"/>
  <c r="H25" i="13"/>
  <c r="Q25" i="13" s="1"/>
  <c r="AP25" i="20" s="1"/>
  <c r="N22" i="12"/>
  <c r="AE22" i="12" s="1"/>
  <c r="K22" i="20" s="1"/>
  <c r="M62" i="12"/>
  <c r="AD62" i="12" s="1"/>
  <c r="J62" i="20" s="1"/>
  <c r="G88" i="13"/>
  <c r="P88" i="13" s="1"/>
  <c r="AO88" i="20" s="1"/>
  <c r="H80" i="13"/>
  <c r="Q80" i="13" s="1"/>
  <c r="AP80" i="20" s="1"/>
  <c r="F59" i="17"/>
  <c r="F16" i="12"/>
  <c r="D97" i="13"/>
  <c r="F79" i="12"/>
  <c r="L79" i="12"/>
  <c r="AC79" i="12" s="1"/>
  <c r="I79" i="20" s="1"/>
  <c r="D82" i="13"/>
  <c r="F30" i="12"/>
  <c r="K95" i="12"/>
  <c r="AB95" i="12" s="1"/>
  <c r="H95" i="20" s="1"/>
  <c r="L81" i="12"/>
  <c r="AC81" i="12" s="1"/>
  <c r="I81" i="20" s="1"/>
  <c r="F108" i="12"/>
  <c r="N15" i="12"/>
  <c r="AE15" i="12" s="1"/>
  <c r="K15" i="20" s="1"/>
  <c r="H98" i="13"/>
  <c r="N59" i="17"/>
  <c r="AE59" i="17" s="1"/>
  <c r="AR59" i="19" s="1"/>
  <c r="K49" i="12"/>
  <c r="AB49" i="12" s="1"/>
  <c r="H49" i="20" s="1"/>
  <c r="D61" i="14"/>
  <c r="L61" i="18" s="1"/>
  <c r="M24" i="17"/>
  <c r="AD24" i="17" s="1"/>
  <c r="AQ24" i="19" s="1"/>
  <c r="M17" i="17"/>
  <c r="D77" i="13"/>
  <c r="H77" i="13"/>
  <c r="Q77" i="13" s="1"/>
  <c r="AP77" i="20" s="1"/>
  <c r="AF59" i="11"/>
  <c r="AB85" i="11"/>
  <c r="F45" i="17"/>
  <c r="N69" i="17"/>
  <c r="F80" i="12"/>
  <c r="F32" i="12"/>
  <c r="G107" i="13"/>
  <c r="P107" i="13" s="1"/>
  <c r="AO107" i="20" s="1"/>
  <c r="F83" i="17"/>
  <c r="L89" i="12"/>
  <c r="AC89" i="12" s="1"/>
  <c r="I89" i="20" s="1"/>
  <c r="L15" i="12"/>
  <c r="AC15" i="12" s="1"/>
  <c r="I15" i="20" s="1"/>
  <c r="M80" i="12"/>
  <c r="AD80" i="12" s="1"/>
  <c r="J80" i="20" s="1"/>
  <c r="D107" i="13"/>
  <c r="D26" i="14"/>
  <c r="L26" i="18" s="1"/>
  <c r="F17" i="17"/>
  <c r="M76" i="17"/>
  <c r="AD76" i="17" s="1"/>
  <c r="AQ76" i="19" s="1"/>
  <c r="F34" i="12"/>
  <c r="K67" i="12"/>
  <c r="AB67" i="12" s="1"/>
  <c r="H67" i="20" s="1"/>
  <c r="F34" i="17"/>
  <c r="Y43" i="11"/>
  <c r="J43" i="19" s="1"/>
  <c r="K92" i="17"/>
  <c r="AB92" i="17" s="1"/>
  <c r="AO92" i="19" s="1"/>
  <c r="L43" i="17"/>
  <c r="AC43" i="17" s="1"/>
  <c r="AP43" i="19" s="1"/>
  <c r="M15" i="12"/>
  <c r="AD15" i="12" s="1"/>
  <c r="J15" i="20" s="1"/>
  <c r="F44" i="12"/>
  <c r="F40" i="12"/>
  <c r="N48" i="12"/>
  <c r="AE48" i="12" s="1"/>
  <c r="K48" i="20" s="1"/>
  <c r="L48" i="12"/>
  <c r="AC48" i="12" s="1"/>
  <c r="I48" i="20" s="1"/>
  <c r="F17" i="12"/>
  <c r="M34" i="17"/>
  <c r="K27" i="17"/>
  <c r="AB27" i="17" s="1"/>
  <c r="AO27" i="19" s="1"/>
  <c r="L87" i="17"/>
  <c r="AC87" i="17" s="1"/>
  <c r="AP87" i="19" s="1"/>
  <c r="AB19" i="11"/>
  <c r="K89" i="17"/>
  <c r="F99" i="12"/>
  <c r="L17" i="12"/>
  <c r="AC17" i="12" s="1"/>
  <c r="I17" i="20" s="1"/>
  <c r="K105" i="12"/>
  <c r="AB105" i="12" s="1"/>
  <c r="H105" i="20" s="1"/>
  <c r="Y19" i="11"/>
  <c r="J19" i="19" s="1"/>
  <c r="Z35" i="11"/>
  <c r="K35" i="19" s="1"/>
  <c r="D100" i="13"/>
  <c r="L34" i="12"/>
  <c r="AC34" i="12" s="1"/>
  <c r="I34" i="20" s="1"/>
  <c r="AC19" i="11"/>
  <c r="F28" i="17"/>
  <c r="F112" i="17"/>
  <c r="F69" i="17"/>
  <c r="N107" i="12"/>
  <c r="AE107" i="12" s="1"/>
  <c r="K107" i="20" s="1"/>
  <c r="G61" i="13"/>
  <c r="P61" i="13" s="1"/>
  <c r="AO61" i="20" s="1"/>
  <c r="Y35" i="11"/>
  <c r="J35" i="19" s="1"/>
  <c r="Z59" i="11"/>
  <c r="K59" i="19" s="1"/>
  <c r="AE80" i="11"/>
  <c r="Z34" i="11"/>
  <c r="K34" i="19" s="1"/>
  <c r="AD19" i="11"/>
  <c r="L42" i="17"/>
  <c r="AC42" i="17" s="1"/>
  <c r="AP42" i="19" s="1"/>
  <c r="K28" i="17"/>
  <c r="AB28" i="17" s="1"/>
  <c r="AO28" i="19" s="1"/>
  <c r="F98" i="17"/>
  <c r="K112" i="17"/>
  <c r="AB112" i="17" s="1"/>
  <c r="AO112" i="19" s="1"/>
  <c r="L72" i="17"/>
  <c r="AC72" i="17" s="1"/>
  <c r="AP72" i="19" s="1"/>
  <c r="L40" i="17"/>
  <c r="AC40" i="17" s="1"/>
  <c r="AP40" i="19" s="1"/>
  <c r="N37" i="17"/>
  <c r="AE37" i="17" s="1"/>
  <c r="AR37" i="19" s="1"/>
  <c r="M14" i="12"/>
  <c r="AD14" i="12" s="1"/>
  <c r="J14" i="20" s="1"/>
  <c r="D62" i="14"/>
  <c r="H62" i="14" s="1"/>
  <c r="H62" i="21" s="1"/>
  <c r="AH62" i="6" s="1"/>
  <c r="N76" i="12"/>
  <c r="AE76" i="12" s="1"/>
  <c r="K76" i="20" s="1"/>
  <c r="AE19" i="11"/>
  <c r="F100" i="17"/>
  <c r="F26" i="17"/>
  <c r="F27" i="12"/>
  <c r="N84" i="12"/>
  <c r="D108" i="14"/>
  <c r="H108" i="14" s="1"/>
  <c r="H108" i="21" s="1"/>
  <c r="AH108" i="6" s="1"/>
  <c r="D17" i="13"/>
  <c r="F74" i="12"/>
  <c r="G113" i="13"/>
  <c r="P113" i="13" s="1"/>
  <c r="AO113" i="20" s="1"/>
  <c r="N58" i="17"/>
  <c r="G95" i="13"/>
  <c r="P95" i="13" s="1"/>
  <c r="AO95" i="20" s="1"/>
  <c r="E76" i="15"/>
  <c r="L110" i="12"/>
  <c r="N33" i="12"/>
  <c r="AE33" i="12" s="1"/>
  <c r="K33" i="20" s="1"/>
  <c r="L112" i="12"/>
  <c r="AC112" i="12" s="1"/>
  <c r="I112" i="20" s="1"/>
  <c r="F89" i="12"/>
  <c r="M34" i="12"/>
  <c r="AD34" i="12" s="1"/>
  <c r="J34" i="20" s="1"/>
  <c r="K80" i="12"/>
  <c r="AB80" i="12" s="1"/>
  <c r="H80" i="20" s="1"/>
  <c r="H50" i="13"/>
  <c r="Q50" i="13" s="1"/>
  <c r="AP50" i="20" s="1"/>
  <c r="F110" i="12"/>
  <c r="H69" i="13"/>
  <c r="Q69" i="13" s="1"/>
  <c r="AP69" i="20" s="1"/>
  <c r="D41" i="13"/>
  <c r="F68" i="17"/>
  <c r="F36" i="12"/>
  <c r="G45" i="13"/>
  <c r="H36" i="13"/>
  <c r="Q36" i="13" s="1"/>
  <c r="AP36" i="20" s="1"/>
  <c r="L95" i="12"/>
  <c r="AC95" i="12" s="1"/>
  <c r="I95" i="20" s="1"/>
  <c r="M36" i="12"/>
  <c r="AD36" i="12" s="1"/>
  <c r="J36" i="20" s="1"/>
  <c r="F98" i="12"/>
  <c r="K100" i="12"/>
  <c r="AB100" i="12" s="1"/>
  <c r="H100" i="20" s="1"/>
  <c r="D50" i="13"/>
  <c r="M68" i="17"/>
  <c r="M98" i="12"/>
  <c r="AD98" i="12" s="1"/>
  <c r="J98" i="20" s="1"/>
  <c r="G48" i="13"/>
  <c r="P48" i="13" s="1"/>
  <c r="AO48" i="20" s="1"/>
  <c r="D53" i="14"/>
  <c r="G53" i="21" s="1"/>
  <c r="M39" i="12"/>
  <c r="AD39" i="12" s="1"/>
  <c r="J39" i="20" s="1"/>
  <c r="M105" i="12"/>
  <c r="AD105" i="12" s="1"/>
  <c r="J105" i="20" s="1"/>
  <c r="K44" i="12"/>
  <c r="AB44" i="12" s="1"/>
  <c r="H44" i="20" s="1"/>
  <c r="D28" i="14"/>
  <c r="L28" i="18" s="1"/>
  <c r="L12" i="17"/>
  <c r="AC12" i="17" s="1"/>
  <c r="AP12" i="19" s="1"/>
  <c r="G114" i="13"/>
  <c r="D40" i="14"/>
  <c r="G40" i="21" s="1"/>
  <c r="L64" i="12"/>
  <c r="AC64" i="12" s="1"/>
  <c r="I64" i="20" s="1"/>
  <c r="L67" i="12"/>
  <c r="AC67" i="12" s="1"/>
  <c r="I67" i="20" s="1"/>
  <c r="H17" i="13"/>
  <c r="Q17" i="13" s="1"/>
  <c r="AP17" i="20" s="1"/>
  <c r="M46" i="12"/>
  <c r="N107" i="17"/>
  <c r="AE107" i="17" s="1"/>
  <c r="AR107" i="19" s="1"/>
  <c r="L32" i="12"/>
  <c r="AC32" i="12" s="1"/>
  <c r="I32" i="20" s="1"/>
  <c r="F105" i="12"/>
  <c r="D33" i="13"/>
  <c r="G33" i="13"/>
  <c r="G69" i="13"/>
  <c r="P69" i="13" s="1"/>
  <c r="AO69" i="20" s="1"/>
  <c r="D64" i="13"/>
  <c r="F112" i="12"/>
  <c r="N44" i="12"/>
  <c r="AE44" i="12" s="1"/>
  <c r="K44" i="20" s="1"/>
  <c r="G110" i="13"/>
  <c r="P110" i="13" s="1"/>
  <c r="AO110" i="20" s="1"/>
  <c r="E34" i="15"/>
  <c r="N24" i="12"/>
  <c r="G19" i="13"/>
  <c r="P19" i="13" s="1"/>
  <c r="AO19" i="20" s="1"/>
  <c r="F67" i="12"/>
  <c r="D36" i="13"/>
  <c r="F24" i="12"/>
  <c r="D93" i="14"/>
  <c r="L93" i="18" s="1"/>
  <c r="E46" i="15"/>
  <c r="G51" i="13"/>
  <c r="D35" i="14"/>
  <c r="G35" i="21" s="1"/>
  <c r="H46" i="13"/>
  <c r="Q46" i="13" s="1"/>
  <c r="AP46" i="20" s="1"/>
  <c r="K96" i="12"/>
  <c r="AB96" i="12" s="1"/>
  <c r="H96" i="20" s="1"/>
  <c r="F62" i="12"/>
  <c r="K107" i="12"/>
  <c r="AB107" i="12" s="1"/>
  <c r="H107" i="20" s="1"/>
  <c r="N70" i="12"/>
  <c r="AE70" i="12" s="1"/>
  <c r="K70" i="20" s="1"/>
  <c r="K112" i="12"/>
  <c r="AB112" i="12" s="1"/>
  <c r="H112" i="20" s="1"/>
  <c r="H88" i="13"/>
  <c r="L11" i="12"/>
  <c r="AC11" i="12" s="1"/>
  <c r="I11" i="20" s="1"/>
  <c r="D85" i="13"/>
  <c r="G22" i="13"/>
  <c r="P22" i="13" s="1"/>
  <c r="AO22" i="20" s="1"/>
  <c r="N96" i="12"/>
  <c r="AE96" i="12" s="1"/>
  <c r="K96" i="20" s="1"/>
  <c r="L16" i="12"/>
  <c r="AC16" i="12" s="1"/>
  <c r="I16" i="20" s="1"/>
  <c r="M77" i="12"/>
  <c r="AD77" i="12" s="1"/>
  <c r="J77" i="20" s="1"/>
  <c r="F11" i="12"/>
  <c r="M99" i="12"/>
  <c r="D75" i="14"/>
  <c r="G75" i="21" s="1"/>
  <c r="F27" i="17"/>
  <c r="G24" i="13"/>
  <c r="P24" i="13" s="1"/>
  <c r="AO24" i="20" s="1"/>
  <c r="F77" i="17"/>
  <c r="M108" i="12"/>
  <c r="AD108" i="12" s="1"/>
  <c r="J108" i="20" s="1"/>
  <c r="L44" i="12"/>
  <c r="AC44" i="12" s="1"/>
  <c r="I44" i="20" s="1"/>
  <c r="M29" i="12"/>
  <c r="AD29" i="12" s="1"/>
  <c r="J29" i="20" s="1"/>
  <c r="G112" i="13"/>
  <c r="M106" i="12"/>
  <c r="AD106" i="12" s="1"/>
  <c r="J106" i="20" s="1"/>
  <c r="G99" i="13"/>
  <c r="P99" i="13" s="1"/>
  <c r="AO99" i="20" s="1"/>
  <c r="D62" i="13"/>
  <c r="F43" i="12"/>
  <c r="G101" i="13"/>
  <c r="P101" i="13" s="1"/>
  <c r="AO101" i="20" s="1"/>
  <c r="K114" i="12"/>
  <c r="AB114" i="12" s="1"/>
  <c r="H114" i="20" s="1"/>
  <c r="G40" i="13"/>
  <c r="P40" i="13" s="1"/>
  <c r="AO40" i="20" s="1"/>
  <c r="D103" i="13"/>
  <c r="K97" i="12"/>
  <c r="AB97" i="12" s="1"/>
  <c r="H97" i="20" s="1"/>
  <c r="L50" i="12"/>
  <c r="N86" i="12"/>
  <c r="AE86" i="12" s="1"/>
  <c r="K86" i="20" s="1"/>
  <c r="F73" i="12"/>
  <c r="K73" i="12"/>
  <c r="D73" i="13"/>
  <c r="D80" i="13"/>
  <c r="K16" i="12"/>
  <c r="H41" i="13"/>
  <c r="I41" i="13" s="1"/>
  <c r="G73" i="13"/>
  <c r="P73" i="13" s="1"/>
  <c r="AO73" i="20" s="1"/>
  <c r="D22" i="13"/>
  <c r="L88" i="12"/>
  <c r="H100" i="13"/>
  <c r="Q100" i="13" s="1"/>
  <c r="AP100" i="20" s="1"/>
  <c r="K72" i="17"/>
  <c r="AB72" i="17" s="1"/>
  <c r="AO72" i="19" s="1"/>
  <c r="H103" i="13"/>
  <c r="I103" i="13" s="1"/>
  <c r="F102" i="12"/>
  <c r="F46" i="12"/>
  <c r="G84" i="13"/>
  <c r="F72" i="17"/>
  <c r="F26" i="12"/>
  <c r="M53" i="12"/>
  <c r="AD53" i="12" s="1"/>
  <c r="J53" i="20" s="1"/>
  <c r="K102" i="12"/>
  <c r="AB102" i="12" s="1"/>
  <c r="H102" i="20" s="1"/>
  <c r="D112" i="13"/>
  <c r="D29" i="13"/>
  <c r="D100" i="14"/>
  <c r="H100" i="14" s="1"/>
  <c r="H100" i="21" s="1"/>
  <c r="AH100" i="6" s="1"/>
  <c r="G63" i="13"/>
  <c r="P63" i="13" s="1"/>
  <c r="AO63" i="20" s="1"/>
  <c r="H38" i="13"/>
  <c r="Q38" i="13" s="1"/>
  <c r="AP38" i="20" s="1"/>
  <c r="D38" i="13"/>
  <c r="E84" i="15"/>
  <c r="D69" i="13"/>
  <c r="D52" i="14"/>
  <c r="H52" i="14" s="1"/>
  <c r="H52" i="21" s="1"/>
  <c r="AH52" i="6" s="1"/>
  <c r="D58" i="14"/>
  <c r="H58" i="14" s="1"/>
  <c r="H58" i="21" s="1"/>
  <c r="AH58" i="6" s="1"/>
  <c r="F75" i="12"/>
  <c r="G59" i="13"/>
  <c r="AE113" i="11"/>
  <c r="AF49" i="11"/>
  <c r="F80" i="17"/>
  <c r="F20" i="17"/>
  <c r="M87" i="17"/>
  <c r="AD87" i="17" s="1"/>
  <c r="AQ87" i="19" s="1"/>
  <c r="N91" i="12"/>
  <c r="AE91" i="12" s="1"/>
  <c r="K91" i="20" s="1"/>
  <c r="F86" i="12"/>
  <c r="F82" i="12"/>
  <c r="D113" i="14"/>
  <c r="H113" i="14" s="1"/>
  <c r="H113" i="21" s="1"/>
  <c r="AH113" i="6" s="1"/>
  <c r="D57" i="14"/>
  <c r="G57" i="21" s="1"/>
  <c r="X49" i="11"/>
  <c r="I49" i="19" s="1"/>
  <c r="F63" i="17"/>
  <c r="F110" i="17"/>
  <c r="K20" i="17"/>
  <c r="N30" i="12"/>
  <c r="AE30" i="12" s="1"/>
  <c r="K30" i="20" s="1"/>
  <c r="K82" i="12"/>
  <c r="AB82" i="12" s="1"/>
  <c r="H82" i="20" s="1"/>
  <c r="L60" i="12"/>
  <c r="AC60" i="12" s="1"/>
  <c r="I60" i="20" s="1"/>
  <c r="M20" i="12"/>
  <c r="D19" i="13"/>
  <c r="D93" i="13"/>
  <c r="K37" i="17"/>
  <c r="AB37" i="17" s="1"/>
  <c r="AO37" i="19" s="1"/>
  <c r="F38" i="12"/>
  <c r="H11" i="13"/>
  <c r="Q11" i="13" s="1"/>
  <c r="AP11" i="20" s="1"/>
  <c r="L41" i="17"/>
  <c r="F99" i="17"/>
  <c r="F31" i="17"/>
  <c r="K110" i="17"/>
  <c r="AB110" i="17" s="1"/>
  <c r="AO110" i="19" s="1"/>
  <c r="F78" i="17"/>
  <c r="N97" i="12"/>
  <c r="AE97" i="12" s="1"/>
  <c r="K97" i="20" s="1"/>
  <c r="M82" i="12"/>
  <c r="AD82" i="12" s="1"/>
  <c r="J82" i="20" s="1"/>
  <c r="G46" i="13"/>
  <c r="Z49" i="11"/>
  <c r="K49" i="19" s="1"/>
  <c r="L35" i="17"/>
  <c r="F102" i="17"/>
  <c r="L31" i="17"/>
  <c r="AC31" i="17" s="1"/>
  <c r="AP31" i="19" s="1"/>
  <c r="K78" i="17"/>
  <c r="AB78" i="17" s="1"/>
  <c r="AO78" i="19" s="1"/>
  <c r="F53" i="12"/>
  <c r="L31" i="12"/>
  <c r="AC31" i="12" s="1"/>
  <c r="I31" i="20" s="1"/>
  <c r="M38" i="12"/>
  <c r="F31" i="12"/>
  <c r="H93" i="13"/>
  <c r="Y49" i="11"/>
  <c r="J49" i="19" s="1"/>
  <c r="N12" i="17"/>
  <c r="M13" i="17"/>
  <c r="K23" i="12"/>
  <c r="AB23" i="12" s="1"/>
  <c r="H23" i="20" s="1"/>
  <c r="F35" i="12"/>
  <c r="F97" i="12"/>
  <c r="M83" i="12"/>
  <c r="AD83" i="12" s="1"/>
  <c r="J83" i="20" s="1"/>
  <c r="D24" i="14"/>
  <c r="H24" i="14" s="1"/>
  <c r="H24" i="21" s="1"/>
  <c r="AH24" i="6" s="1"/>
  <c r="K57" i="17"/>
  <c r="AB57" i="17" s="1"/>
  <c r="AO57" i="19" s="1"/>
  <c r="AC49" i="11"/>
  <c r="F108" i="17"/>
  <c r="L47" i="17"/>
  <c r="AC47" i="17" s="1"/>
  <c r="AP47" i="19" s="1"/>
  <c r="K35" i="12"/>
  <c r="F63" i="12"/>
  <c r="N103" i="12"/>
  <c r="AE103" i="12" s="1"/>
  <c r="K103" i="20" s="1"/>
  <c r="N53" i="12"/>
  <c r="N19" i="12"/>
  <c r="AB49" i="11"/>
  <c r="AD49" i="11"/>
  <c r="F57" i="17"/>
  <c r="M55" i="17"/>
  <c r="AD55" i="17" s="1"/>
  <c r="AQ55" i="19" s="1"/>
  <c r="H75" i="13"/>
  <c r="Q75" i="13" s="1"/>
  <c r="AP75" i="20" s="1"/>
  <c r="D75" i="13"/>
  <c r="E20" i="15"/>
  <c r="L59" i="12"/>
  <c r="AC59" i="12" s="1"/>
  <c r="I59" i="20" s="1"/>
  <c r="D61" i="13"/>
  <c r="F54" i="12"/>
  <c r="D66" i="14"/>
  <c r="L66" i="18" s="1"/>
  <c r="M104" i="12"/>
  <c r="AD104" i="12" s="1"/>
  <c r="J104" i="20" s="1"/>
  <c r="F88" i="12"/>
  <c r="H63" i="13"/>
  <c r="Q63" i="13" s="1"/>
  <c r="AP63" i="20" s="1"/>
  <c r="D44" i="14"/>
  <c r="L44" i="18" s="1"/>
  <c r="AE104" i="11"/>
  <c r="AF113" i="11"/>
  <c r="L78" i="17"/>
  <c r="AC78" i="17" s="1"/>
  <c r="AP78" i="19" s="1"/>
  <c r="M47" i="17"/>
  <c r="AD47" i="17" s="1"/>
  <c r="AQ47" i="19" s="1"/>
  <c r="F21" i="17"/>
  <c r="M68" i="12"/>
  <c r="AD68" i="12" s="1"/>
  <c r="J68" i="20" s="1"/>
  <c r="H61" i="13"/>
  <c r="D43" i="13"/>
  <c r="D38" i="14"/>
  <c r="H38" i="14" s="1"/>
  <c r="H38" i="21" s="1"/>
  <c r="AH38" i="6" s="1"/>
  <c r="D71" i="14"/>
  <c r="H71" i="14" s="1"/>
  <c r="H71" i="21" s="1"/>
  <c r="AH71" i="6" s="1"/>
  <c r="K114" i="17"/>
  <c r="D63" i="13"/>
  <c r="AF104" i="11"/>
  <c r="Y113" i="11"/>
  <c r="J113" i="19" s="1"/>
  <c r="F97" i="17"/>
  <c r="K21" i="17"/>
  <c r="M70" i="17"/>
  <c r="L63" i="12"/>
  <c r="AC63" i="12" s="1"/>
  <c r="I63" i="20" s="1"/>
  <c r="L82" i="12"/>
  <c r="AC82" i="12" s="1"/>
  <c r="I82" i="20" s="1"/>
  <c r="M18" i="12"/>
  <c r="AD18" i="12" s="1"/>
  <c r="J18" i="20" s="1"/>
  <c r="F69" i="12"/>
  <c r="G60" i="13"/>
  <c r="P60" i="13" s="1"/>
  <c r="AO60" i="20" s="1"/>
  <c r="G43" i="13"/>
  <c r="P43" i="13" s="1"/>
  <c r="AO43" i="20" s="1"/>
  <c r="Z113" i="11"/>
  <c r="K113" i="19" s="1"/>
  <c r="F67" i="17"/>
  <c r="F48" i="17"/>
  <c r="F58" i="17"/>
  <c r="L108" i="17"/>
  <c r="N61" i="17"/>
  <c r="AE61" i="17" s="1"/>
  <c r="AR61" i="19" s="1"/>
  <c r="F113" i="17"/>
  <c r="F87" i="17"/>
  <c r="M110" i="17"/>
  <c r="AD110" i="17" s="1"/>
  <c r="AQ110" i="19" s="1"/>
  <c r="N29" i="12"/>
  <c r="AE29" i="12" s="1"/>
  <c r="K29" i="20" s="1"/>
  <c r="L69" i="12"/>
  <c r="AC69" i="12" s="1"/>
  <c r="I69" i="20" s="1"/>
  <c r="N113" i="17"/>
  <c r="AB113" i="11"/>
  <c r="N57" i="17"/>
  <c r="AE57" i="17" s="1"/>
  <c r="AR57" i="19" s="1"/>
  <c r="N46" i="17"/>
  <c r="AE46" i="17" s="1"/>
  <c r="AR46" i="19" s="1"/>
  <c r="L48" i="17"/>
  <c r="N58" i="12"/>
  <c r="AE58" i="12" s="1"/>
  <c r="K58" i="20" s="1"/>
  <c r="L28" i="12"/>
  <c r="AC28" i="12" s="1"/>
  <c r="I28" i="20" s="1"/>
  <c r="L104" i="12"/>
  <c r="AC104" i="12" s="1"/>
  <c r="I104" i="20" s="1"/>
  <c r="G94" i="13"/>
  <c r="P94" i="13" s="1"/>
  <c r="AO94" i="20" s="1"/>
  <c r="D102" i="14"/>
  <c r="L102" i="18" s="1"/>
  <c r="H64" i="13"/>
  <c r="Q64" i="13" s="1"/>
  <c r="AP64" i="20" s="1"/>
  <c r="F33" i="12"/>
  <c r="D54" i="14"/>
  <c r="H54" i="14" s="1"/>
  <c r="H54" i="21" s="1"/>
  <c r="AH54" i="6" s="1"/>
  <c r="N41" i="12"/>
  <c r="AE41" i="12" s="1"/>
  <c r="K41" i="20" s="1"/>
  <c r="D34" i="13"/>
  <c r="D110" i="13"/>
  <c r="H54" i="13"/>
  <c r="Q54" i="13" s="1"/>
  <c r="AP54" i="20" s="1"/>
  <c r="D42" i="14"/>
  <c r="G42" i="21" s="1"/>
  <c r="H110" i="13"/>
  <c r="Q110" i="13" s="1"/>
  <c r="AP110" i="20" s="1"/>
  <c r="D65" i="14"/>
  <c r="G65" i="21" s="1"/>
  <c r="F96" i="12"/>
  <c r="F50" i="12"/>
  <c r="F49" i="12"/>
  <c r="G72" i="13"/>
  <c r="P72" i="13" s="1"/>
  <c r="AO72" i="20" s="1"/>
  <c r="D64" i="14"/>
  <c r="H64" i="14" s="1"/>
  <c r="H64" i="21" s="1"/>
  <c r="AH64" i="6" s="1"/>
  <c r="M114" i="12"/>
  <c r="AD114" i="12" s="1"/>
  <c r="J114" i="20" s="1"/>
  <c r="F114" i="12"/>
  <c r="E109" i="15"/>
  <c r="F41" i="12"/>
  <c r="D14" i="14"/>
  <c r="G14" i="21" s="1"/>
  <c r="D60" i="14"/>
  <c r="H60" i="14" s="1"/>
  <c r="H60" i="21" s="1"/>
  <c r="AH60" i="6" s="1"/>
  <c r="E70" i="15"/>
  <c r="E28" i="15"/>
  <c r="G108" i="13"/>
  <c r="P108" i="13" s="1"/>
  <c r="AO108" i="20" s="1"/>
  <c r="K75" i="12"/>
  <c r="AB75" i="12" s="1"/>
  <c r="H75" i="20" s="1"/>
  <c r="L78" i="12"/>
  <c r="AC78" i="12" s="1"/>
  <c r="I78" i="20" s="1"/>
  <c r="D84" i="13"/>
  <c r="M102" i="12"/>
  <c r="AD102" i="12" s="1"/>
  <c r="J102" i="20" s="1"/>
  <c r="L61" i="12"/>
  <c r="AC61" i="12" s="1"/>
  <c r="I61" i="20" s="1"/>
  <c r="H26" i="13"/>
  <c r="D56" i="14"/>
  <c r="H56" i="14" s="1"/>
  <c r="H56" i="21" s="1"/>
  <c r="AH56" i="6" s="1"/>
  <c r="G105" i="13"/>
  <c r="D74" i="13"/>
  <c r="D45" i="13"/>
  <c r="N56" i="12"/>
  <c r="AE56" i="12" s="1"/>
  <c r="K56" i="20" s="1"/>
  <c r="D90" i="13"/>
  <c r="E25" i="15"/>
  <c r="G27" i="13"/>
  <c r="P27" i="13" s="1"/>
  <c r="AO27" i="20" s="1"/>
  <c r="F15" i="12"/>
  <c r="D80" i="14"/>
  <c r="G80" i="21" s="1"/>
  <c r="H15" i="13"/>
  <c r="Q15" i="13" s="1"/>
  <c r="AP15" i="20" s="1"/>
  <c r="D47" i="13"/>
  <c r="H28" i="13"/>
  <c r="H23" i="13"/>
  <c r="Q23" i="13" s="1"/>
  <c r="AP23" i="20" s="1"/>
  <c r="D26" i="13"/>
  <c r="D49" i="14"/>
  <c r="G49" i="21" s="1"/>
  <c r="D87" i="14"/>
  <c r="G87" i="21" s="1"/>
  <c r="K56" i="12"/>
  <c r="AB56" i="12" s="1"/>
  <c r="H56" i="20" s="1"/>
  <c r="D40" i="13"/>
  <c r="G100" i="13"/>
  <c r="P100" i="13" s="1"/>
  <c r="AO100" i="20" s="1"/>
  <c r="D57" i="13"/>
  <c r="D28" i="13"/>
  <c r="G66" i="13"/>
  <c r="G57" i="13"/>
  <c r="H71" i="13"/>
  <c r="Q71" i="13" s="1"/>
  <c r="AP71" i="20" s="1"/>
  <c r="F91" i="12"/>
  <c r="H40" i="13"/>
  <c r="Q40" i="13" s="1"/>
  <c r="AP40" i="20" s="1"/>
  <c r="M22" i="12"/>
  <c r="AD22" i="12" s="1"/>
  <c r="J22" i="20" s="1"/>
  <c r="M23" i="12"/>
  <c r="AD23" i="12" s="1"/>
  <c r="J23" i="20" s="1"/>
  <c r="D37" i="13"/>
  <c r="H66" i="13"/>
  <c r="Q66" i="13" s="1"/>
  <c r="AP66" i="20" s="1"/>
  <c r="G80" i="13"/>
  <c r="E35" i="15"/>
  <c r="L90" i="12"/>
  <c r="AC90" i="12" s="1"/>
  <c r="I90" i="20" s="1"/>
  <c r="G21" i="13"/>
  <c r="E27" i="15"/>
  <c r="H95" i="13"/>
  <c r="D21" i="13"/>
  <c r="D59" i="13"/>
  <c r="L87" i="12"/>
  <c r="AC87" i="12" s="1"/>
  <c r="I87" i="20" s="1"/>
  <c r="F23" i="12"/>
  <c r="F56" i="12"/>
  <c r="G79" i="13"/>
  <c r="P79" i="13" s="1"/>
  <c r="AO79" i="20" s="1"/>
  <c r="D99" i="14"/>
  <c r="L99" i="18" s="1"/>
  <c r="H42" i="13"/>
  <c r="E105" i="15"/>
  <c r="D111" i="13"/>
  <c r="G71" i="13"/>
  <c r="P71" i="13" s="1"/>
  <c r="AO71" i="20" s="1"/>
  <c r="E107" i="15"/>
  <c r="K68" i="12"/>
  <c r="AB68" i="12" s="1"/>
  <c r="H68" i="20" s="1"/>
  <c r="D60" i="13"/>
  <c r="G90" i="13"/>
  <c r="P90" i="13" s="1"/>
  <c r="AO90" i="20" s="1"/>
  <c r="D22" i="14"/>
  <c r="H22" i="14" s="1"/>
  <c r="H22" i="21" s="1"/>
  <c r="AH22" i="6" s="1"/>
  <c r="D34" i="14"/>
  <c r="L34" i="18" s="1"/>
  <c r="D14" i="13"/>
  <c r="D16" i="13"/>
  <c r="D18" i="14"/>
  <c r="L18" i="18" s="1"/>
  <c r="E36" i="15"/>
  <c r="M107" i="12"/>
  <c r="AD107" i="12" s="1"/>
  <c r="J107" i="20" s="1"/>
  <c r="F65" i="17"/>
  <c r="L83" i="12"/>
  <c r="AC83" i="12" s="1"/>
  <c r="I83" i="20" s="1"/>
  <c r="K51" i="12"/>
  <c r="AB51" i="12" s="1"/>
  <c r="H51" i="20" s="1"/>
  <c r="F81" i="12"/>
  <c r="F18" i="12"/>
  <c r="F100" i="12"/>
  <c r="D76" i="13"/>
  <c r="D72" i="13"/>
  <c r="D83" i="13"/>
  <c r="H13" i="13"/>
  <c r="Q13" i="13" s="1"/>
  <c r="AP13" i="20" s="1"/>
  <c r="D81" i="14"/>
  <c r="G81" i="21" s="1"/>
  <c r="D50" i="14"/>
  <c r="L50" i="18" s="1"/>
  <c r="D48" i="14"/>
  <c r="G48" i="21" s="1"/>
  <c r="D16" i="14"/>
  <c r="G16" i="21" s="1"/>
  <c r="F107" i="17"/>
  <c r="N76" i="17"/>
  <c r="AE76" i="17" s="1"/>
  <c r="AR76" i="19" s="1"/>
  <c r="F42" i="12"/>
  <c r="F29" i="12"/>
  <c r="F71" i="12"/>
  <c r="F111" i="12"/>
  <c r="N81" i="12"/>
  <c r="AE81" i="12" s="1"/>
  <c r="K81" i="20" s="1"/>
  <c r="F72" i="12"/>
  <c r="F25" i="12"/>
  <c r="F95" i="12"/>
  <c r="F109" i="12"/>
  <c r="D96" i="13"/>
  <c r="D36" i="14"/>
  <c r="G36" i="21" s="1"/>
  <c r="E54" i="15"/>
  <c r="K106" i="12"/>
  <c r="AB106" i="12" s="1"/>
  <c r="H106" i="20" s="1"/>
  <c r="F94" i="12"/>
  <c r="L68" i="12"/>
  <c r="AC68" i="12" s="1"/>
  <c r="I68" i="20" s="1"/>
  <c r="F45" i="12"/>
  <c r="F48" i="12"/>
  <c r="K109" i="12"/>
  <c r="F76" i="12"/>
  <c r="F85" i="12"/>
  <c r="N65" i="17"/>
  <c r="AE65" i="17" s="1"/>
  <c r="AR65" i="19" s="1"/>
  <c r="F106" i="12"/>
  <c r="K94" i="12"/>
  <c r="AB94" i="12" s="1"/>
  <c r="H94" i="20" s="1"/>
  <c r="F28" i="12"/>
  <c r="K76" i="12"/>
  <c r="AB76" i="12" s="1"/>
  <c r="H76" i="20" s="1"/>
  <c r="F92" i="12"/>
  <c r="K85" i="12"/>
  <c r="AB85" i="12" s="1"/>
  <c r="H85" i="20" s="1"/>
  <c r="M100" i="12"/>
  <c r="M45" i="12"/>
  <c r="AD45" i="12" s="1"/>
  <c r="J45" i="20" s="1"/>
  <c r="K48" i="12"/>
  <c r="H58" i="13"/>
  <c r="Q58" i="13" s="1"/>
  <c r="AP58" i="20" s="1"/>
  <c r="H76" i="13"/>
  <c r="Q76" i="13" s="1"/>
  <c r="AP76" i="20" s="1"/>
  <c r="H44" i="13"/>
  <c r="Q44" i="13" s="1"/>
  <c r="AP44" i="20" s="1"/>
  <c r="D98" i="13"/>
  <c r="D94" i="13"/>
  <c r="D70" i="14"/>
  <c r="G70" i="21" s="1"/>
  <c r="D88" i="14"/>
  <c r="L88" i="18" s="1"/>
  <c r="D31" i="14"/>
  <c r="G31" i="21" s="1"/>
  <c r="N94" i="12"/>
  <c r="AE94" i="12" s="1"/>
  <c r="K94" i="20" s="1"/>
  <c r="M76" i="12"/>
  <c r="AD76" i="12" s="1"/>
  <c r="J76" i="20" s="1"/>
  <c r="F68" i="12"/>
  <c r="M85" i="12"/>
  <c r="AD85" i="12" s="1"/>
  <c r="J85" i="20" s="1"/>
  <c r="F39" i="12"/>
  <c r="L92" i="12"/>
  <c r="L18" i="12"/>
  <c r="H104" i="13"/>
  <c r="Q104" i="13" s="1"/>
  <c r="AP104" i="20" s="1"/>
  <c r="D67" i="13"/>
  <c r="G37" i="13"/>
  <c r="P37" i="13" s="1"/>
  <c r="AO37" i="20" s="1"/>
  <c r="E48" i="15"/>
  <c r="F88" i="17"/>
  <c r="F84" i="12"/>
  <c r="K77" i="12"/>
  <c r="AB77" i="12" s="1"/>
  <c r="H77" i="20" s="1"/>
  <c r="N64" i="12"/>
  <c r="M25" i="12"/>
  <c r="D92" i="13"/>
  <c r="H92" i="13"/>
  <c r="Q92" i="13" s="1"/>
  <c r="AP92" i="20" s="1"/>
  <c r="D56" i="13"/>
  <c r="D68" i="14"/>
  <c r="G68" i="21" s="1"/>
  <c r="H81" i="13"/>
  <c r="Q81" i="13" s="1"/>
  <c r="AP81" i="20" s="1"/>
  <c r="D46" i="13"/>
  <c r="D81" i="13"/>
  <c r="D21" i="14"/>
  <c r="G21" i="21" s="1"/>
  <c r="E41" i="15"/>
  <c r="M25" i="17"/>
  <c r="AD25" i="17" s="1"/>
  <c r="AQ25" i="19" s="1"/>
  <c r="F59" i="12"/>
  <c r="N68" i="12"/>
  <c r="AE68" i="12" s="1"/>
  <c r="K68" i="20" s="1"/>
  <c r="M28" i="12"/>
  <c r="AD28" i="12" s="1"/>
  <c r="J28" i="20" s="1"/>
  <c r="D99" i="13"/>
  <c r="G81" i="13"/>
  <c r="G39" i="13"/>
  <c r="P39" i="13" s="1"/>
  <c r="AO39" i="20" s="1"/>
  <c r="D11" i="14"/>
  <c r="D39" i="14"/>
  <c r="L39" i="18" s="1"/>
  <c r="E66" i="15"/>
  <c r="D15" i="14"/>
  <c r="G15" i="21" s="1"/>
  <c r="F78" i="12"/>
  <c r="M65" i="12"/>
  <c r="F21" i="12"/>
  <c r="K59" i="12"/>
  <c r="AB59" i="12" s="1"/>
  <c r="H59" i="20" s="1"/>
  <c r="F64" i="12"/>
  <c r="D66" i="13"/>
  <c r="D104" i="13"/>
  <c r="G53" i="13"/>
  <c r="P53" i="13" s="1"/>
  <c r="AO53" i="20" s="1"/>
  <c r="H56" i="13"/>
  <c r="Q56" i="13" s="1"/>
  <c r="AP56" i="20" s="1"/>
  <c r="D113" i="13"/>
  <c r="G35" i="13"/>
  <c r="P35" i="13" s="1"/>
  <c r="AO35" i="20" s="1"/>
  <c r="D20" i="14"/>
  <c r="L20" i="18" s="1"/>
  <c r="K54" i="17"/>
  <c r="K87" i="12"/>
  <c r="AB87" i="12" s="1"/>
  <c r="H87" i="20" s="1"/>
  <c r="N39" i="12"/>
  <c r="AE39" i="12" s="1"/>
  <c r="K39" i="20" s="1"/>
  <c r="D88" i="13"/>
  <c r="D86" i="13"/>
  <c r="G32" i="13"/>
  <c r="H113" i="13"/>
  <c r="Q113" i="13" s="1"/>
  <c r="AP113" i="20" s="1"/>
  <c r="H67" i="13"/>
  <c r="Q67" i="13" s="1"/>
  <c r="AP67" i="20" s="1"/>
  <c r="D84" i="14"/>
  <c r="L84" i="18" s="1"/>
  <c r="D90" i="14"/>
  <c r="G90" i="21" s="1"/>
  <c r="F76" i="17"/>
  <c r="N95" i="12"/>
  <c r="AE95" i="12" s="1"/>
  <c r="K95" i="20" s="1"/>
  <c r="F87" i="12"/>
  <c r="F51" i="12"/>
  <c r="N60" i="12"/>
  <c r="AE60" i="12" s="1"/>
  <c r="K60" i="20" s="1"/>
  <c r="F60" i="12"/>
  <c r="F83" i="12"/>
  <c r="K31" i="12"/>
  <c r="AB31" i="12" s="1"/>
  <c r="H31" i="20" s="1"/>
  <c r="D44" i="13"/>
  <c r="D79" i="13"/>
  <c r="E99" i="15"/>
  <c r="I105" i="15"/>
  <c r="P105" i="15" s="1"/>
  <c r="R105" i="21" s="1"/>
  <c r="E80" i="15"/>
  <c r="E32" i="15"/>
  <c r="N54" i="12"/>
  <c r="AE54" i="12" s="1"/>
  <c r="K54" i="20" s="1"/>
  <c r="G78" i="13"/>
  <c r="P78" i="13" s="1"/>
  <c r="AO78" i="20" s="1"/>
  <c r="H35" i="13"/>
  <c r="E37" i="15"/>
  <c r="D13" i="13"/>
  <c r="D87" i="13"/>
  <c r="K86" i="12"/>
  <c r="AB86" i="12" s="1"/>
  <c r="H86" i="20" s="1"/>
  <c r="G87" i="13"/>
  <c r="P87" i="13" s="1"/>
  <c r="AO87" i="20" s="1"/>
  <c r="G14" i="13"/>
  <c r="H16" i="13"/>
  <c r="H72" i="13"/>
  <c r="Q72" i="13" s="1"/>
  <c r="AP72" i="20" s="1"/>
  <c r="H60" i="13"/>
  <c r="Q60" i="13" s="1"/>
  <c r="AP60" i="20" s="1"/>
  <c r="E22" i="15"/>
  <c r="E91" i="15"/>
  <c r="G70" i="13"/>
  <c r="D70" i="13"/>
  <c r="E40" i="15"/>
  <c r="D53" i="13"/>
  <c r="H34" i="13"/>
  <c r="Q34" i="13" s="1"/>
  <c r="AP34" i="20" s="1"/>
  <c r="D49" i="13"/>
  <c r="D85" i="14"/>
  <c r="L85" i="18" s="1"/>
  <c r="H91" i="13"/>
  <c r="Q91" i="13" s="1"/>
  <c r="AP91" i="20" s="1"/>
  <c r="H94" i="13"/>
  <c r="E100" i="15"/>
  <c r="N45" i="12"/>
  <c r="AE45" i="12" s="1"/>
  <c r="K45" i="20" s="1"/>
  <c r="E89" i="15"/>
  <c r="D23" i="13"/>
  <c r="E77" i="15"/>
  <c r="G23" i="13"/>
  <c r="D91" i="13"/>
  <c r="E15" i="15"/>
  <c r="E59" i="15"/>
  <c r="F61" i="12"/>
  <c r="D42" i="13"/>
  <c r="D35" i="13"/>
  <c r="H108" i="13"/>
  <c r="E63" i="15"/>
  <c r="E61" i="15"/>
  <c r="G62" i="13"/>
  <c r="D71" i="13"/>
  <c r="H47" i="13"/>
  <c r="I47" i="13" s="1"/>
  <c r="G13" i="13"/>
  <c r="L26" i="12"/>
  <c r="AC26" i="12" s="1"/>
  <c r="I26" i="20" s="1"/>
  <c r="D15" i="13"/>
  <c r="D48" i="13"/>
  <c r="D54" i="13"/>
  <c r="E113" i="15"/>
  <c r="G58" i="13"/>
  <c r="P58" i="13" s="1"/>
  <c r="AO58" i="20" s="1"/>
  <c r="F107" i="12"/>
  <c r="D67" i="14"/>
  <c r="G67" i="21" s="1"/>
  <c r="K101" i="12"/>
  <c r="AB101" i="12" s="1"/>
  <c r="H101" i="20" s="1"/>
  <c r="D108" i="13"/>
  <c r="F101" i="12"/>
  <c r="G29" i="13"/>
  <c r="P29" i="13" s="1"/>
  <c r="AO29" i="20" s="1"/>
  <c r="E39" i="15"/>
  <c r="E45" i="15"/>
  <c r="H18" i="13"/>
  <c r="E24" i="15"/>
  <c r="H48" i="13"/>
  <c r="D32" i="14"/>
  <c r="L32" i="18" s="1"/>
  <c r="D12" i="13"/>
  <c r="E42" i="15"/>
  <c r="E55" i="15"/>
  <c r="G15" i="13"/>
  <c r="P15" i="13" s="1"/>
  <c r="AO15" i="20" s="1"/>
  <c r="D101" i="14"/>
  <c r="G101" i="21" s="1"/>
  <c r="E102" i="15"/>
  <c r="E29" i="15"/>
  <c r="D17" i="14"/>
  <c r="L17" i="18" s="1"/>
  <c r="D79" i="14"/>
  <c r="G79" i="21" s="1"/>
  <c r="E106" i="15"/>
  <c r="F47" i="12"/>
  <c r="H49" i="13"/>
  <c r="Q49" i="13" s="1"/>
  <c r="AP49" i="20" s="1"/>
  <c r="E75" i="15"/>
  <c r="E26" i="15"/>
  <c r="N47" i="12"/>
  <c r="AE47" i="12" s="1"/>
  <c r="K47" i="20" s="1"/>
  <c r="E103" i="15"/>
  <c r="D24" i="13"/>
  <c r="H24" i="13"/>
  <c r="Q24" i="13" s="1"/>
  <c r="AP24" i="20" s="1"/>
  <c r="E60" i="15"/>
  <c r="G111" i="13"/>
  <c r="P111" i="13" s="1"/>
  <c r="AO111" i="20" s="1"/>
  <c r="D58" i="13"/>
  <c r="D112" i="14"/>
  <c r="L112" i="18" s="1"/>
  <c r="D95" i="13"/>
  <c r="D102" i="13"/>
  <c r="E21" i="15"/>
  <c r="E88" i="15"/>
  <c r="H102" i="13"/>
  <c r="E13" i="15"/>
  <c r="E50" i="15"/>
  <c r="H27" i="13"/>
  <c r="Q27" i="13" s="1"/>
  <c r="AP27" i="20" s="1"/>
  <c r="H101" i="13"/>
  <c r="E93" i="15"/>
  <c r="E72" i="15"/>
  <c r="D101" i="13"/>
  <c r="E17" i="15"/>
  <c r="E101" i="15"/>
  <c r="D45" i="14"/>
  <c r="G45" i="21" s="1"/>
  <c r="E79" i="15"/>
  <c r="D13" i="14"/>
  <c r="L13" i="18" s="1"/>
  <c r="D95" i="14"/>
  <c r="L95" i="18" s="1"/>
  <c r="E82" i="15"/>
  <c r="E14" i="15"/>
  <c r="H96" i="13"/>
  <c r="Q96" i="13" s="1"/>
  <c r="AP96" i="20" s="1"/>
  <c r="I14" i="15"/>
  <c r="P14" i="15" s="1"/>
  <c r="R14" i="21" s="1"/>
  <c r="E85" i="15"/>
  <c r="E81" i="15"/>
  <c r="H78" i="13"/>
  <c r="Q78" i="13" s="1"/>
  <c r="AP78" i="20" s="1"/>
  <c r="D55" i="14"/>
  <c r="L55" i="18" s="1"/>
  <c r="I22" i="15"/>
  <c r="L22" i="15" s="1"/>
  <c r="E43" i="15"/>
  <c r="D29" i="14"/>
  <c r="L29" i="18" s="1"/>
  <c r="E78" i="15"/>
  <c r="E57" i="15"/>
  <c r="E73" i="15"/>
  <c r="E83" i="15"/>
  <c r="G11" i="13"/>
  <c r="P11" i="13" s="1"/>
  <c r="AO11" i="20" s="1"/>
  <c r="D18" i="13"/>
  <c r="H12" i="13"/>
  <c r="I73" i="15"/>
  <c r="P73" i="15" s="1"/>
  <c r="R73" i="21" s="1"/>
  <c r="E71" i="15"/>
  <c r="D89" i="13"/>
  <c r="E110" i="15"/>
  <c r="D11" i="13"/>
  <c r="D78" i="13"/>
  <c r="D41" i="14"/>
  <c r="G41" i="21" s="1"/>
  <c r="E74" i="15"/>
  <c r="D105" i="13"/>
  <c r="D27" i="13"/>
  <c r="E44" i="15"/>
  <c r="E38" i="15"/>
  <c r="E68" i="15"/>
  <c r="B116" i="14"/>
  <c r="E47" i="15"/>
  <c r="D106" i="14"/>
  <c r="H106" i="14" s="1"/>
  <c r="H106" i="21" s="1"/>
  <c r="AH106" i="6" s="1"/>
  <c r="E69" i="15"/>
  <c r="D109" i="14"/>
  <c r="H109" i="14" s="1"/>
  <c r="H109" i="21" s="1"/>
  <c r="AH109" i="6" s="1"/>
  <c r="E18" i="15"/>
  <c r="E90" i="15"/>
  <c r="E65" i="15"/>
  <c r="E31" i="15"/>
  <c r="E114" i="15"/>
  <c r="D76" i="14"/>
  <c r="L76" i="18" s="1"/>
  <c r="I20" i="15"/>
  <c r="L20" i="15" s="1"/>
  <c r="G89" i="13"/>
  <c r="E108" i="15"/>
  <c r="E64" i="15"/>
  <c r="E92" i="15"/>
  <c r="E87" i="15"/>
  <c r="E49" i="15"/>
  <c r="E67" i="15"/>
  <c r="E53" i="15"/>
  <c r="E56" i="15"/>
  <c r="E23" i="15"/>
  <c r="E12" i="15"/>
  <c r="E62" i="15"/>
  <c r="E112" i="15"/>
  <c r="E94" i="15"/>
  <c r="E86" i="15"/>
  <c r="E95" i="15"/>
  <c r="I94" i="15"/>
  <c r="P94" i="15" s="1"/>
  <c r="R94" i="21" s="1"/>
  <c r="E96" i="15"/>
  <c r="E52" i="15"/>
  <c r="E11" i="15"/>
  <c r="E111" i="15"/>
  <c r="E33" i="15"/>
  <c r="E104" i="15"/>
  <c r="E19" i="15"/>
  <c r="E98" i="15"/>
  <c r="E51" i="15"/>
  <c r="E97" i="15"/>
  <c r="E16" i="15"/>
  <c r="I29" i="15"/>
  <c r="L29" i="15" s="1"/>
  <c r="E30" i="15"/>
  <c r="E58" i="15"/>
  <c r="B116" i="16"/>
  <c r="C116" i="18"/>
  <c r="B116" i="18"/>
  <c r="D116" i="18"/>
  <c r="L94" i="18"/>
  <c r="G94" i="21"/>
  <c r="L105" i="18"/>
  <c r="G105" i="21"/>
  <c r="L43" i="18"/>
  <c r="G43" i="21"/>
  <c r="D116" i="16"/>
  <c r="F11" i="18"/>
  <c r="AE20" i="12"/>
  <c r="K20" i="20" s="1"/>
  <c r="AD32" i="12"/>
  <c r="J32" i="20" s="1"/>
  <c r="H105" i="14"/>
  <c r="H105" i="21" s="1"/>
  <c r="AH105" i="6" s="1"/>
  <c r="AE71" i="17"/>
  <c r="AR71" i="19" s="1"/>
  <c r="AE89" i="17"/>
  <c r="AR89" i="19" s="1"/>
  <c r="AE114" i="17"/>
  <c r="AR114" i="19" s="1"/>
  <c r="AC50" i="17"/>
  <c r="AP50" i="19" s="1"/>
  <c r="AD14" i="17"/>
  <c r="AQ14" i="19" s="1"/>
  <c r="AE31" i="12"/>
  <c r="K31" i="20" s="1"/>
  <c r="AE108" i="17"/>
  <c r="AR108" i="19" s="1"/>
  <c r="L93" i="15"/>
  <c r="P93" i="15"/>
  <c r="R93" i="21" s="1"/>
  <c r="P69" i="15"/>
  <c r="R69" i="21" s="1"/>
  <c r="L69" i="15"/>
  <c r="P37" i="15"/>
  <c r="R37" i="21" s="1"/>
  <c r="L37" i="15"/>
  <c r="P70" i="15"/>
  <c r="R70" i="21" s="1"/>
  <c r="L70" i="15"/>
  <c r="P97" i="15"/>
  <c r="R97" i="21" s="1"/>
  <c r="L97" i="15"/>
  <c r="L53" i="15"/>
  <c r="P53" i="15"/>
  <c r="R53" i="21" s="1"/>
  <c r="P82" i="15"/>
  <c r="R82" i="21" s="1"/>
  <c r="L82" i="15"/>
  <c r="P74" i="15"/>
  <c r="R74" i="21" s="1"/>
  <c r="L74" i="15"/>
  <c r="P17" i="15"/>
  <c r="R17" i="21" s="1"/>
  <c r="L17" i="15"/>
  <c r="L113" i="15"/>
  <c r="P113" i="15"/>
  <c r="R113" i="21" s="1"/>
  <c r="L56" i="15"/>
  <c r="P56" i="15"/>
  <c r="R56" i="21" s="1"/>
  <c r="P77" i="15"/>
  <c r="R77" i="21" s="1"/>
  <c r="L77" i="15"/>
  <c r="AD47" i="12"/>
  <c r="J47" i="20" s="1"/>
  <c r="AE98" i="12"/>
  <c r="K98" i="20" s="1"/>
  <c r="AC76" i="12"/>
  <c r="I76" i="20" s="1"/>
  <c r="P67" i="15"/>
  <c r="R67" i="21" s="1"/>
  <c r="L67" i="15"/>
  <c r="L16" i="15"/>
  <c r="P16" i="15"/>
  <c r="R16" i="21" s="1"/>
  <c r="L23" i="15"/>
  <c r="P23" i="15"/>
  <c r="R23" i="21" s="1"/>
  <c r="P47" i="15"/>
  <c r="R47" i="21" s="1"/>
  <c r="L47" i="15"/>
  <c r="P32" i="15"/>
  <c r="R32" i="21" s="1"/>
  <c r="L32" i="15"/>
  <c r="P19" i="15"/>
  <c r="R19" i="21" s="1"/>
  <c r="L19" i="15"/>
  <c r="L43" i="15"/>
  <c r="P43" i="15"/>
  <c r="R43" i="21" s="1"/>
  <c r="P49" i="15"/>
  <c r="R49" i="21" s="1"/>
  <c r="L49" i="15"/>
  <c r="P72" i="15"/>
  <c r="R72" i="21" s="1"/>
  <c r="L72" i="15"/>
  <c r="P100" i="15"/>
  <c r="R100" i="21" s="1"/>
  <c r="L100" i="15"/>
  <c r="L52" i="15"/>
  <c r="P52" i="15"/>
  <c r="R52" i="21" s="1"/>
  <c r="L86" i="15"/>
  <c r="P86" i="15"/>
  <c r="R86" i="21" s="1"/>
  <c r="H94" i="14"/>
  <c r="H94" i="21" s="1"/>
  <c r="AH94" i="6" s="1"/>
  <c r="P79" i="15"/>
  <c r="R79" i="21" s="1"/>
  <c r="L79" i="15"/>
  <c r="P80" i="15"/>
  <c r="R80" i="21" s="1"/>
  <c r="L80" i="15"/>
  <c r="L33" i="15"/>
  <c r="P33" i="15"/>
  <c r="R33" i="21" s="1"/>
  <c r="P104" i="15"/>
  <c r="R104" i="21" s="1"/>
  <c r="L104" i="15"/>
  <c r="P111" i="15"/>
  <c r="R111" i="21" s="1"/>
  <c r="L111" i="15"/>
  <c r="P41" i="15"/>
  <c r="R41" i="21" s="1"/>
  <c r="L41" i="15"/>
  <c r="P114" i="15"/>
  <c r="R114" i="21" s="1"/>
  <c r="L114" i="15"/>
  <c r="P78" i="15"/>
  <c r="R78" i="21" s="1"/>
  <c r="L78" i="15"/>
  <c r="P90" i="15"/>
  <c r="R90" i="21" s="1"/>
  <c r="L90" i="15"/>
  <c r="P98" i="15"/>
  <c r="R98" i="21" s="1"/>
  <c r="L98" i="15"/>
  <c r="P99" i="15"/>
  <c r="R99" i="21" s="1"/>
  <c r="L99" i="15"/>
  <c r="P50" i="15"/>
  <c r="R50" i="21" s="1"/>
  <c r="L50" i="15"/>
  <c r="P44" i="15"/>
  <c r="R44" i="21" s="1"/>
  <c r="L44" i="15"/>
  <c r="P95" i="15"/>
  <c r="R95" i="21" s="1"/>
  <c r="L95" i="15"/>
  <c r="P57" i="15"/>
  <c r="R57" i="21" s="1"/>
  <c r="L57" i="15"/>
  <c r="P64" i="15"/>
  <c r="R64" i="21" s="1"/>
  <c r="L64" i="15"/>
  <c r="P81" i="15"/>
  <c r="R81" i="21" s="1"/>
  <c r="L81" i="15"/>
  <c r="P68" i="15"/>
  <c r="R68" i="21" s="1"/>
  <c r="L68" i="15"/>
  <c r="L12" i="15"/>
  <c r="P12" i="15"/>
  <c r="R12" i="21" s="1"/>
  <c r="P15" i="15"/>
  <c r="R15" i="21" s="1"/>
  <c r="L15" i="15"/>
  <c r="P108" i="15"/>
  <c r="R108" i="21" s="1"/>
  <c r="L108" i="15"/>
  <c r="P48" i="15"/>
  <c r="R48" i="21" s="1"/>
  <c r="L48" i="15"/>
  <c r="P18" i="15"/>
  <c r="R18" i="21" s="1"/>
  <c r="L18" i="15"/>
  <c r="L96" i="15"/>
  <c r="P96" i="15"/>
  <c r="R96" i="21" s="1"/>
  <c r="P61" i="15"/>
  <c r="R61" i="21" s="1"/>
  <c r="L61" i="15"/>
  <c r="P75" i="15"/>
  <c r="R75" i="21" s="1"/>
  <c r="L75" i="15"/>
  <c r="P35" i="15"/>
  <c r="R35" i="21" s="1"/>
  <c r="L35" i="15"/>
  <c r="L13" i="15"/>
  <c r="P13" i="15"/>
  <c r="R13" i="21" s="1"/>
  <c r="P59" i="15"/>
  <c r="R59" i="21" s="1"/>
  <c r="L59" i="15"/>
  <c r="P88" i="15"/>
  <c r="R88" i="21" s="1"/>
  <c r="L88" i="15"/>
  <c r="H43" i="14"/>
  <c r="H43" i="21" s="1"/>
  <c r="AH43" i="6" s="1"/>
  <c r="P28" i="15"/>
  <c r="R28" i="21" s="1"/>
  <c r="L28" i="15"/>
  <c r="P27" i="15"/>
  <c r="R27" i="21" s="1"/>
  <c r="L27" i="15"/>
  <c r="L62" i="15"/>
  <c r="P62" i="15"/>
  <c r="R62" i="21" s="1"/>
  <c r="P101" i="15"/>
  <c r="R101" i="21" s="1"/>
  <c r="L101" i="15"/>
  <c r="P34" i="15"/>
  <c r="R34" i="21" s="1"/>
  <c r="L34" i="15"/>
  <c r="P25" i="15"/>
  <c r="R25" i="21" s="1"/>
  <c r="L25" i="15"/>
  <c r="P21" i="15"/>
  <c r="R21" i="21" s="1"/>
  <c r="L21" i="15"/>
  <c r="P102" i="15"/>
  <c r="R102" i="21" s="1"/>
  <c r="L102" i="15"/>
  <c r="P45" i="15"/>
  <c r="R45" i="21" s="1"/>
  <c r="L45" i="15"/>
  <c r="L63" i="15"/>
  <c r="P63" i="15"/>
  <c r="R63" i="21" s="1"/>
  <c r="P58" i="15"/>
  <c r="R58" i="21" s="1"/>
  <c r="L58" i="15"/>
  <c r="P30" i="15"/>
  <c r="R30" i="21" s="1"/>
  <c r="L30" i="15"/>
  <c r="P109" i="15"/>
  <c r="R109" i="21" s="1"/>
  <c r="L109" i="15"/>
  <c r="L66" i="15"/>
  <c r="P66" i="15"/>
  <c r="R66" i="21" s="1"/>
  <c r="L36" i="15"/>
  <c r="P36" i="15"/>
  <c r="R36" i="21" s="1"/>
  <c r="P65" i="15"/>
  <c r="R65" i="21" s="1"/>
  <c r="L65" i="15"/>
  <c r="L76" i="15"/>
  <c r="P76" i="15"/>
  <c r="R76" i="21" s="1"/>
  <c r="P107" i="15"/>
  <c r="R107" i="21" s="1"/>
  <c r="L107" i="15"/>
  <c r="L106" i="15"/>
  <c r="P106" i="15"/>
  <c r="R106" i="21" s="1"/>
  <c r="P112" i="15"/>
  <c r="R112" i="21" s="1"/>
  <c r="L112" i="15"/>
  <c r="P85" i="15"/>
  <c r="R85" i="21" s="1"/>
  <c r="L85" i="15"/>
  <c r="AE16" i="12"/>
  <c r="K16" i="20" s="1"/>
  <c r="P87" i="15"/>
  <c r="R87" i="21" s="1"/>
  <c r="L87" i="15"/>
  <c r="L26" i="15"/>
  <c r="P26" i="15"/>
  <c r="R26" i="21" s="1"/>
  <c r="P110" i="15"/>
  <c r="R110" i="21" s="1"/>
  <c r="L110" i="15"/>
  <c r="P39" i="15"/>
  <c r="R39" i="21" s="1"/>
  <c r="L39" i="15"/>
  <c r="P11" i="15"/>
  <c r="R11" i="21" s="1"/>
  <c r="L11" i="15"/>
  <c r="P89" i="15"/>
  <c r="R89" i="21" s="1"/>
  <c r="L89" i="15"/>
  <c r="P42" i="15"/>
  <c r="R42" i="21" s="1"/>
  <c r="L42" i="15"/>
  <c r="P92" i="15"/>
  <c r="R92" i="21" s="1"/>
  <c r="L92" i="15"/>
  <c r="P31" i="15"/>
  <c r="R31" i="21" s="1"/>
  <c r="L31" i="15"/>
  <c r="P84" i="15"/>
  <c r="R84" i="21" s="1"/>
  <c r="L84" i="15"/>
  <c r="P60" i="15"/>
  <c r="R60" i="21" s="1"/>
  <c r="L60" i="15"/>
  <c r="P38" i="15"/>
  <c r="R38" i="21" s="1"/>
  <c r="L38" i="15"/>
  <c r="P55" i="15"/>
  <c r="R55" i="21" s="1"/>
  <c r="L55" i="15"/>
  <c r="L83" i="15"/>
  <c r="P83" i="15"/>
  <c r="R83" i="21" s="1"/>
  <c r="P51" i="15"/>
  <c r="R51" i="21" s="1"/>
  <c r="L51" i="15"/>
  <c r="P54" i="15"/>
  <c r="R54" i="21" s="1"/>
  <c r="L54" i="15"/>
  <c r="L103" i="15"/>
  <c r="P103" i="15"/>
  <c r="R103" i="21" s="1"/>
  <c r="L46" i="15"/>
  <c r="P46" i="15"/>
  <c r="R46" i="21" s="1"/>
  <c r="P24" i="15"/>
  <c r="R24" i="21" s="1"/>
  <c r="L24" i="15"/>
  <c r="P40" i="15"/>
  <c r="R40" i="21" s="1"/>
  <c r="L40" i="15"/>
  <c r="P71" i="15"/>
  <c r="R71" i="21" s="1"/>
  <c r="L71" i="15"/>
  <c r="P91" i="15"/>
  <c r="R91" i="21" s="1"/>
  <c r="L91" i="15"/>
  <c r="Q22" i="13"/>
  <c r="AP22" i="20" s="1"/>
  <c r="AD93" i="17"/>
  <c r="AQ93" i="19" s="1"/>
  <c r="AC79" i="17"/>
  <c r="AP79" i="19" s="1"/>
  <c r="AD103" i="17"/>
  <c r="AQ103" i="19" s="1"/>
  <c r="AE11" i="17"/>
  <c r="AR11" i="19" s="1"/>
  <c r="AD105" i="17"/>
  <c r="AQ105" i="19" s="1"/>
  <c r="AE49" i="12"/>
  <c r="K49" i="20" s="1"/>
  <c r="AC58" i="12"/>
  <c r="I58" i="20" s="1"/>
  <c r="Q83" i="13"/>
  <c r="AP83" i="20" s="1"/>
  <c r="AC80" i="17"/>
  <c r="AP80" i="19" s="1"/>
  <c r="AC111" i="17"/>
  <c r="AP111" i="19" s="1"/>
  <c r="AE25" i="17"/>
  <c r="AR25" i="19" s="1"/>
  <c r="AE97" i="17"/>
  <c r="AR97" i="19" s="1"/>
  <c r="AE78" i="17"/>
  <c r="AR78" i="19" s="1"/>
  <c r="Q73" i="13"/>
  <c r="AP73" i="20" s="1"/>
  <c r="P41" i="13"/>
  <c r="AO41" i="20" s="1"/>
  <c r="P47" i="13"/>
  <c r="AO47" i="20" s="1"/>
  <c r="AE39" i="17"/>
  <c r="AR39" i="19" s="1"/>
  <c r="AE23" i="17"/>
  <c r="AR23" i="19" s="1"/>
  <c r="AE114" i="12"/>
  <c r="K114" i="20" s="1"/>
  <c r="AD114" i="17"/>
  <c r="AQ114" i="19" s="1"/>
  <c r="AD31" i="17"/>
  <c r="AQ31" i="19" s="1"/>
  <c r="AC17" i="17"/>
  <c r="AP17" i="19" s="1"/>
  <c r="AE82" i="17"/>
  <c r="AR82" i="19" s="1"/>
  <c r="AC21" i="12"/>
  <c r="I21" i="20" s="1"/>
  <c r="AD70" i="12"/>
  <c r="J70" i="20" s="1"/>
  <c r="AC106" i="17"/>
  <c r="AP106" i="19" s="1"/>
  <c r="AD49" i="12"/>
  <c r="J49" i="20" s="1"/>
  <c r="P91" i="13"/>
  <c r="AO91" i="20" s="1"/>
  <c r="P103" i="13"/>
  <c r="AO103" i="20" s="1"/>
  <c r="AD20" i="17"/>
  <c r="AQ20" i="19" s="1"/>
  <c r="AC69" i="17"/>
  <c r="AP69" i="19" s="1"/>
  <c r="AC20" i="17"/>
  <c r="AP20" i="19" s="1"/>
  <c r="AC94" i="17"/>
  <c r="AP94" i="19" s="1"/>
  <c r="AC111" i="12"/>
  <c r="I111" i="20" s="1"/>
  <c r="AE27" i="12"/>
  <c r="K27" i="20" s="1"/>
  <c r="AB99" i="12"/>
  <c r="H99" i="20" s="1"/>
  <c r="AD48" i="17"/>
  <c r="AQ48" i="19" s="1"/>
  <c r="AC68" i="17"/>
  <c r="AP68" i="19" s="1"/>
  <c r="AC102" i="12"/>
  <c r="I102" i="20" s="1"/>
  <c r="AB28" i="12"/>
  <c r="H28" i="20" s="1"/>
  <c r="AE59" i="12"/>
  <c r="K59" i="20" s="1"/>
  <c r="AE93" i="12"/>
  <c r="K93" i="20" s="1"/>
  <c r="AC37" i="12"/>
  <c r="I37" i="20" s="1"/>
  <c r="AE60" i="17"/>
  <c r="AR60" i="19" s="1"/>
  <c r="AD98" i="17"/>
  <c r="AQ98" i="19" s="1"/>
  <c r="AE62" i="17"/>
  <c r="AR62" i="19" s="1"/>
  <c r="AD91" i="12"/>
  <c r="J91" i="20" s="1"/>
  <c r="AC49" i="17"/>
  <c r="AP49" i="19" s="1"/>
  <c r="AC30" i="17"/>
  <c r="AP30" i="19" s="1"/>
  <c r="AE98" i="17"/>
  <c r="AR98" i="19" s="1"/>
  <c r="AD86" i="17"/>
  <c r="AQ86" i="19" s="1"/>
  <c r="AC16" i="17"/>
  <c r="AP16" i="19" s="1"/>
  <c r="AD61" i="12"/>
  <c r="J61" i="20" s="1"/>
  <c r="AB65" i="12"/>
  <c r="H65" i="20" s="1"/>
  <c r="AD74" i="17"/>
  <c r="AQ74" i="19" s="1"/>
  <c r="AB93" i="12"/>
  <c r="H93" i="20" s="1"/>
  <c r="AD94" i="12"/>
  <c r="J94" i="20" s="1"/>
  <c r="AD89" i="12"/>
  <c r="J89" i="20" s="1"/>
  <c r="AC47" i="12"/>
  <c r="I47" i="20" s="1"/>
  <c r="AB25" i="12"/>
  <c r="H25" i="20" s="1"/>
  <c r="AB53" i="12"/>
  <c r="H53" i="20" s="1"/>
  <c r="AE37" i="12"/>
  <c r="K37" i="20" s="1"/>
  <c r="AD11" i="12"/>
  <c r="J11" i="20" s="1"/>
  <c r="AD56" i="17"/>
  <c r="AQ56" i="19" s="1"/>
  <c r="AB61" i="12"/>
  <c r="H61" i="20" s="1"/>
  <c r="AE102" i="12"/>
  <c r="K102" i="20" s="1"/>
  <c r="AB69" i="12"/>
  <c r="H69" i="20" s="1"/>
  <c r="AB17" i="12"/>
  <c r="H17" i="20" s="1"/>
  <c r="AA41" i="11"/>
  <c r="AE79" i="17"/>
  <c r="AR79" i="19" s="1"/>
  <c r="AD73" i="17"/>
  <c r="AQ73" i="19" s="1"/>
  <c r="AD36" i="17"/>
  <c r="AQ36" i="19" s="1"/>
  <c r="AD61" i="17"/>
  <c r="AQ61" i="19" s="1"/>
  <c r="AB98" i="12"/>
  <c r="H98" i="20" s="1"/>
  <c r="AC97" i="12"/>
  <c r="I97" i="20" s="1"/>
  <c r="AD45" i="17"/>
  <c r="AQ45" i="19" s="1"/>
  <c r="AC21" i="17"/>
  <c r="AP21" i="19" s="1"/>
  <c r="AB22" i="17"/>
  <c r="AO22" i="19" s="1"/>
  <c r="AD111" i="17"/>
  <c r="AQ111" i="19" s="1"/>
  <c r="AD112" i="17"/>
  <c r="AQ112" i="19" s="1"/>
  <c r="AD50" i="17"/>
  <c r="AQ50" i="19" s="1"/>
  <c r="AC92" i="17"/>
  <c r="AP92" i="19" s="1"/>
  <c r="AD30" i="17"/>
  <c r="AQ30" i="19" s="1"/>
  <c r="AD66" i="17"/>
  <c r="AQ66" i="19" s="1"/>
  <c r="AB58" i="17"/>
  <c r="AO58" i="19" s="1"/>
  <c r="AE90" i="17"/>
  <c r="AR90" i="19" s="1"/>
  <c r="AD69" i="17"/>
  <c r="AQ69" i="19" s="1"/>
  <c r="AC99" i="17"/>
  <c r="AP99" i="19" s="1"/>
  <c r="AB55" i="17"/>
  <c r="AO55" i="19" s="1"/>
  <c r="AE106" i="17"/>
  <c r="AR106" i="19" s="1"/>
  <c r="AE112" i="17"/>
  <c r="AR112" i="19" s="1"/>
  <c r="AB93" i="17"/>
  <c r="AO93" i="19" s="1"/>
  <c r="AB105" i="17"/>
  <c r="AO105" i="19" s="1"/>
  <c r="AC86" i="17"/>
  <c r="AP86" i="19" s="1"/>
  <c r="AB99" i="17"/>
  <c r="AO99" i="19" s="1"/>
  <c r="AC65" i="17"/>
  <c r="AP65" i="19" s="1"/>
  <c r="AC29" i="17"/>
  <c r="AP29" i="19" s="1"/>
  <c r="AC100" i="17"/>
  <c r="AP100" i="19" s="1"/>
  <c r="AC45" i="17"/>
  <c r="AP45" i="19" s="1"/>
  <c r="AE110" i="17"/>
  <c r="AR110" i="19" s="1"/>
  <c r="AD15" i="17"/>
  <c r="AQ15" i="19" s="1"/>
  <c r="AE19" i="17"/>
  <c r="AR19" i="19" s="1"/>
  <c r="AD106" i="17"/>
  <c r="AQ106" i="19" s="1"/>
  <c r="AB39" i="17"/>
  <c r="AO39" i="19" s="1"/>
  <c r="AB13" i="17"/>
  <c r="AO13" i="19" s="1"/>
  <c r="AB83" i="17"/>
  <c r="AO83" i="19" s="1"/>
  <c r="AC28" i="17"/>
  <c r="AP28" i="19" s="1"/>
  <c r="AB91" i="17"/>
  <c r="AO91" i="19" s="1"/>
  <c r="AC74" i="17"/>
  <c r="AP74" i="19" s="1"/>
  <c r="AB74" i="17"/>
  <c r="AO74" i="19" s="1"/>
  <c r="AD95" i="17"/>
  <c r="AQ95" i="19" s="1"/>
  <c r="AC91" i="17"/>
  <c r="AP91" i="19" s="1"/>
  <c r="AC104" i="17"/>
  <c r="AP104" i="19" s="1"/>
  <c r="AC113" i="17"/>
  <c r="AP113" i="19" s="1"/>
  <c r="AC11" i="17"/>
  <c r="AP11" i="19" s="1"/>
  <c r="AB76" i="17"/>
  <c r="AO76" i="19" s="1"/>
  <c r="O106" i="17"/>
  <c r="AB106" i="17"/>
  <c r="AO106" i="19" s="1"/>
  <c r="AC105" i="17"/>
  <c r="AP105" i="19" s="1"/>
  <c r="AB71" i="17"/>
  <c r="AO71" i="19" s="1"/>
  <c r="AB65" i="17"/>
  <c r="AO65" i="19" s="1"/>
  <c r="AB17" i="17"/>
  <c r="AO17" i="19" s="1"/>
  <c r="AB67" i="17"/>
  <c r="AO67" i="19" s="1"/>
  <c r="AD71" i="17"/>
  <c r="AQ71" i="19" s="1"/>
  <c r="AC62" i="17"/>
  <c r="AP62" i="19" s="1"/>
  <c r="AA18" i="11"/>
  <c r="AB24" i="17"/>
  <c r="AO24" i="19" s="1"/>
  <c r="AE67" i="17"/>
  <c r="AR67" i="19" s="1"/>
  <c r="AD37" i="17"/>
  <c r="AQ37" i="19" s="1"/>
  <c r="AE35" i="17"/>
  <c r="AR35" i="19" s="1"/>
  <c r="AD41" i="17"/>
  <c r="AQ41" i="19" s="1"/>
  <c r="AD19" i="17"/>
  <c r="AQ19" i="19" s="1"/>
  <c r="AA40" i="11"/>
  <c r="AA89" i="11"/>
  <c r="AA82" i="11"/>
  <c r="AA81" i="11"/>
  <c r="AA15" i="11"/>
  <c r="AA79" i="11"/>
  <c r="AA107" i="11"/>
  <c r="B116" i="11"/>
  <c r="AA85" i="11"/>
  <c r="AA106" i="11"/>
  <c r="AA90" i="11"/>
  <c r="AF11" i="11"/>
  <c r="AE11" i="11"/>
  <c r="AD11" i="11"/>
  <c r="AC11" i="11"/>
  <c r="AB11" i="11"/>
  <c r="Y11" i="11"/>
  <c r="J11" i="19" s="1"/>
  <c r="W11" i="11"/>
  <c r="H11" i="19" s="1"/>
  <c r="X11" i="11"/>
  <c r="I11" i="19" s="1"/>
  <c r="Z11" i="11"/>
  <c r="K11" i="19" s="1"/>
  <c r="AA54" i="11"/>
  <c r="AA92" i="11"/>
  <c r="AA94" i="11"/>
  <c r="AF74" i="11"/>
  <c r="AE74" i="11"/>
  <c r="AD74" i="11"/>
  <c r="AC74" i="11"/>
  <c r="AB74" i="11"/>
  <c r="Z74" i="11"/>
  <c r="K74" i="19" s="1"/>
  <c r="Y74" i="11"/>
  <c r="J74" i="19" s="1"/>
  <c r="W74" i="11"/>
  <c r="H74" i="19" s="1"/>
  <c r="X74" i="11"/>
  <c r="I74" i="19" s="1"/>
  <c r="AA65" i="11"/>
  <c r="AA64" i="11"/>
  <c r="AA66" i="11"/>
  <c r="AA12" i="11"/>
  <c r="AA86" i="11"/>
  <c r="AA71" i="11"/>
  <c r="AA99" i="11"/>
  <c r="AA32" i="11"/>
  <c r="AA52" i="11"/>
  <c r="AA56" i="11"/>
  <c r="AA68" i="11"/>
  <c r="AA24" i="11"/>
  <c r="AA47" i="11"/>
  <c r="H27" i="14" l="1"/>
  <c r="H27" i="21" s="1"/>
  <c r="AH27" i="6" s="1"/>
  <c r="I65" i="13"/>
  <c r="AA17" i="11"/>
  <c r="AA28" i="11"/>
  <c r="Q84" i="13"/>
  <c r="AP84" i="20" s="1"/>
  <c r="G27" i="21"/>
  <c r="O13" i="17"/>
  <c r="G11" i="22"/>
  <c r="G12" i="22"/>
  <c r="G32" i="22"/>
  <c r="G52" i="22"/>
  <c r="G72" i="22"/>
  <c r="G92" i="22"/>
  <c r="G112" i="22"/>
  <c r="G34" i="22"/>
  <c r="G74" i="22"/>
  <c r="G114" i="22"/>
  <c r="G35" i="22"/>
  <c r="G96" i="22"/>
  <c r="G77" i="22"/>
  <c r="G98" i="22"/>
  <c r="G13" i="22"/>
  <c r="G33" i="22"/>
  <c r="G53" i="22"/>
  <c r="G73" i="22"/>
  <c r="G93" i="22"/>
  <c r="G113" i="22"/>
  <c r="G14" i="22"/>
  <c r="G54" i="22"/>
  <c r="G94" i="22"/>
  <c r="G15" i="22"/>
  <c r="G56" i="22"/>
  <c r="G97" i="22"/>
  <c r="G58" i="22"/>
  <c r="G19" i="22"/>
  <c r="G39" i="22"/>
  <c r="G59" i="22"/>
  <c r="G79" i="22"/>
  <c r="G99" i="22"/>
  <c r="G20" i="22"/>
  <c r="G40" i="22"/>
  <c r="G60" i="22"/>
  <c r="G80" i="22"/>
  <c r="G100" i="22"/>
  <c r="G21" i="22"/>
  <c r="G41" i="22"/>
  <c r="G61" i="22"/>
  <c r="G81" i="22"/>
  <c r="G101" i="22"/>
  <c r="G22" i="22"/>
  <c r="G42" i="22"/>
  <c r="G62" i="22"/>
  <c r="G82" i="22"/>
  <c r="G102" i="22"/>
  <c r="G23" i="22"/>
  <c r="G43" i="22"/>
  <c r="G63" i="22"/>
  <c r="G83" i="22"/>
  <c r="G103" i="22"/>
  <c r="G24" i="22"/>
  <c r="G44" i="22"/>
  <c r="G64" i="22"/>
  <c r="G84" i="22"/>
  <c r="G104" i="22"/>
  <c r="G109" i="22"/>
  <c r="G76" i="22"/>
  <c r="G57" i="22"/>
  <c r="G25" i="22"/>
  <c r="G45" i="22"/>
  <c r="G65" i="22"/>
  <c r="G85" i="22"/>
  <c r="G105" i="22"/>
  <c r="G89" i="22"/>
  <c r="G37" i="22"/>
  <c r="G26" i="22"/>
  <c r="G46" i="22"/>
  <c r="G66" i="22"/>
  <c r="G86" i="22"/>
  <c r="G106" i="22"/>
  <c r="G49" i="22"/>
  <c r="G75" i="22"/>
  <c r="G17" i="22"/>
  <c r="G27" i="22"/>
  <c r="G47" i="22"/>
  <c r="G67" i="22"/>
  <c r="G87" i="22"/>
  <c r="G107" i="22"/>
  <c r="G69" i="22"/>
  <c r="G95" i="22"/>
  <c r="G78" i="22"/>
  <c r="G28" i="22"/>
  <c r="G48" i="22"/>
  <c r="G68" i="22"/>
  <c r="G88" i="22"/>
  <c r="G108" i="22"/>
  <c r="G29" i="22"/>
  <c r="G16" i="22"/>
  <c r="G18" i="22"/>
  <c r="G30" i="22"/>
  <c r="G50" i="22"/>
  <c r="G70" i="22"/>
  <c r="G90" i="22"/>
  <c r="G110" i="22"/>
  <c r="G31" i="22"/>
  <c r="G51" i="22"/>
  <c r="G71" i="22"/>
  <c r="G91" i="22"/>
  <c r="G111" i="22"/>
  <c r="G55" i="22"/>
  <c r="G36" i="22"/>
  <c r="G38" i="22"/>
  <c r="E12" i="22"/>
  <c r="E32" i="22"/>
  <c r="E52" i="22"/>
  <c r="E72" i="22"/>
  <c r="E92" i="22"/>
  <c r="E112" i="22"/>
  <c r="E33" i="22"/>
  <c r="E53" i="22"/>
  <c r="E93" i="22"/>
  <c r="E34" i="22"/>
  <c r="E74" i="22"/>
  <c r="E94" i="22"/>
  <c r="E15" i="22"/>
  <c r="E55" i="22"/>
  <c r="E95" i="22"/>
  <c r="E36" i="22"/>
  <c r="E76" i="22"/>
  <c r="E96" i="22"/>
  <c r="E17" i="22"/>
  <c r="E97" i="22"/>
  <c r="E78" i="22"/>
  <c r="E79" i="22"/>
  <c r="E60" i="22"/>
  <c r="E61" i="22"/>
  <c r="E82" i="22"/>
  <c r="E83" i="22"/>
  <c r="E38" i="22"/>
  <c r="E40" i="22"/>
  <c r="E62" i="22"/>
  <c r="E23" i="22"/>
  <c r="E104" i="22"/>
  <c r="E24" i="22"/>
  <c r="E25" i="22"/>
  <c r="E45" i="22"/>
  <c r="E65" i="22"/>
  <c r="E85" i="22"/>
  <c r="E105" i="22"/>
  <c r="E27" i="22"/>
  <c r="E87" i="22"/>
  <c r="E28" i="22"/>
  <c r="E68" i="22"/>
  <c r="E108" i="22"/>
  <c r="E49" i="22"/>
  <c r="E89" i="22"/>
  <c r="E30" i="22"/>
  <c r="E90" i="22"/>
  <c r="E57" i="22"/>
  <c r="E58" i="22"/>
  <c r="E19" i="22"/>
  <c r="E99" i="22"/>
  <c r="E100" i="22"/>
  <c r="E41" i="22"/>
  <c r="E22" i="22"/>
  <c r="E103" i="22"/>
  <c r="E64" i="22"/>
  <c r="E26" i="22"/>
  <c r="E46" i="22"/>
  <c r="E66" i="22"/>
  <c r="E86" i="22"/>
  <c r="E106" i="22"/>
  <c r="E47" i="22"/>
  <c r="E67" i="22"/>
  <c r="E107" i="22"/>
  <c r="E48" i="22"/>
  <c r="E88" i="22"/>
  <c r="E29" i="22"/>
  <c r="E69" i="22"/>
  <c r="E109" i="22"/>
  <c r="E50" i="22"/>
  <c r="E70" i="22"/>
  <c r="E110" i="22"/>
  <c r="E37" i="22"/>
  <c r="E77" i="22"/>
  <c r="E98" i="22"/>
  <c r="E59" i="22"/>
  <c r="E80" i="22"/>
  <c r="E81" i="22"/>
  <c r="E102" i="22"/>
  <c r="E63" i="22"/>
  <c r="E18" i="22"/>
  <c r="E20" i="22"/>
  <c r="E101" i="22"/>
  <c r="E43" i="22"/>
  <c r="E44" i="22"/>
  <c r="E31" i="22"/>
  <c r="E51" i="22"/>
  <c r="E71" i="22"/>
  <c r="E91" i="22"/>
  <c r="E111" i="22"/>
  <c r="E13" i="22"/>
  <c r="E73" i="22"/>
  <c r="E113" i="22"/>
  <c r="E14" i="22"/>
  <c r="E54" i="22"/>
  <c r="E114" i="22"/>
  <c r="E35" i="22"/>
  <c r="E75" i="22"/>
  <c r="E11" i="22"/>
  <c r="E16" i="22"/>
  <c r="E56" i="22"/>
  <c r="E39" i="22"/>
  <c r="E21" i="22"/>
  <c r="E42" i="22"/>
  <c r="E84" i="22"/>
  <c r="I70" i="13"/>
  <c r="K70" i="18" s="1"/>
  <c r="AA93" i="11"/>
  <c r="AA48" i="11"/>
  <c r="AA76" i="11"/>
  <c r="G92" i="21"/>
  <c r="I33" i="13"/>
  <c r="K33" i="18" s="1"/>
  <c r="I57" i="13"/>
  <c r="AM57" i="20" s="1"/>
  <c r="O71" i="17"/>
  <c r="AM71" i="19" s="1"/>
  <c r="AF84" i="11"/>
  <c r="D116" i="11"/>
  <c r="D117" i="11" s="1"/>
  <c r="O114" i="17"/>
  <c r="AM114" i="19" s="1"/>
  <c r="X84" i="11"/>
  <c r="I84" i="19" s="1"/>
  <c r="Z84" i="11"/>
  <c r="K84" i="19" s="1"/>
  <c r="W84" i="11"/>
  <c r="H84" i="19" s="1"/>
  <c r="L4" i="22"/>
  <c r="O69" i="17"/>
  <c r="I69" i="18" s="1"/>
  <c r="AA46" i="11"/>
  <c r="AD84" i="11"/>
  <c r="AE84" i="11"/>
  <c r="AA14" i="11"/>
  <c r="AA102" i="11"/>
  <c r="Y84" i="11"/>
  <c r="J84" i="19" s="1"/>
  <c r="AC84" i="11"/>
  <c r="AB84" i="11"/>
  <c r="O65" i="12"/>
  <c r="J65" i="18" s="1"/>
  <c r="AA112" i="11"/>
  <c r="AA36" i="11"/>
  <c r="L19" i="18"/>
  <c r="AA31" i="11"/>
  <c r="AA53" i="11"/>
  <c r="AA22" i="11"/>
  <c r="H104" i="14"/>
  <c r="H104" i="21" s="1"/>
  <c r="AH104" i="6" s="1"/>
  <c r="AA37" i="11"/>
  <c r="H25" i="14"/>
  <c r="H25" i="21" s="1"/>
  <c r="AH25" i="6" s="1"/>
  <c r="AE74" i="17"/>
  <c r="AR74" i="19" s="1"/>
  <c r="AA100" i="11"/>
  <c r="L25" i="18"/>
  <c r="AA69" i="11"/>
  <c r="AA39" i="11"/>
  <c r="I32" i="13"/>
  <c r="AM32" i="20" s="1"/>
  <c r="G12" i="21"/>
  <c r="I101" i="13"/>
  <c r="K101" i="18" s="1"/>
  <c r="AA25" i="11"/>
  <c r="O49" i="17"/>
  <c r="AM49" i="19" s="1"/>
  <c r="AA44" i="11"/>
  <c r="O90" i="17"/>
  <c r="I90" i="18" s="1"/>
  <c r="AA33" i="11"/>
  <c r="O23" i="17"/>
  <c r="AM23" i="19" s="1"/>
  <c r="H19" i="14"/>
  <c r="H19" i="21" s="1"/>
  <c r="AH19" i="6" s="1"/>
  <c r="L12" i="18"/>
  <c r="O70" i="17"/>
  <c r="AM70" i="19" s="1"/>
  <c r="O60" i="17"/>
  <c r="I60" i="18" s="1"/>
  <c r="O88" i="17"/>
  <c r="I88" i="18" s="1"/>
  <c r="AC88" i="17"/>
  <c r="AP88" i="19" s="1"/>
  <c r="AA109" i="11"/>
  <c r="AB60" i="17"/>
  <c r="AO60" i="19" s="1"/>
  <c r="AA101" i="11"/>
  <c r="AA55" i="11"/>
  <c r="O37" i="12"/>
  <c r="J37" i="18" s="1"/>
  <c r="O56" i="17"/>
  <c r="I56" i="18" s="1"/>
  <c r="AA111" i="11"/>
  <c r="AA67" i="11"/>
  <c r="AA91" i="11"/>
  <c r="O94" i="17"/>
  <c r="I94" i="18" s="1"/>
  <c r="AA42" i="11"/>
  <c r="H23" i="14"/>
  <c r="H23" i="21" s="1"/>
  <c r="AH23" i="6" s="1"/>
  <c r="L23" i="18"/>
  <c r="AA87" i="11"/>
  <c r="AA63" i="11"/>
  <c r="AA30" i="11"/>
  <c r="I45" i="13"/>
  <c r="K45" i="18" s="1"/>
  <c r="AA83" i="11"/>
  <c r="O36" i="17"/>
  <c r="I36" i="18" s="1"/>
  <c r="O97" i="17"/>
  <c r="AM97" i="19" s="1"/>
  <c r="H86" i="14"/>
  <c r="H86" i="21" s="1"/>
  <c r="AH86" i="6" s="1"/>
  <c r="O113" i="17"/>
  <c r="I113" i="18" s="1"/>
  <c r="AD94" i="17"/>
  <c r="AQ94" i="19" s="1"/>
  <c r="O101" i="17"/>
  <c r="AM101" i="19" s="1"/>
  <c r="I28" i="13"/>
  <c r="AM28" i="20" s="1"/>
  <c r="AA60" i="11"/>
  <c r="AN31" i="20"/>
  <c r="AF31" i="6" s="1"/>
  <c r="AA61" i="11"/>
  <c r="AA16" i="11"/>
  <c r="I31" i="13"/>
  <c r="K31" i="18" s="1"/>
  <c r="O79" i="17"/>
  <c r="I79" i="18" s="1"/>
  <c r="AA45" i="11"/>
  <c r="O103" i="17"/>
  <c r="I103" i="18" s="1"/>
  <c r="G72" i="21"/>
  <c r="O81" i="17"/>
  <c r="I81" i="18" s="1"/>
  <c r="O11" i="17"/>
  <c r="I11" i="18" s="1"/>
  <c r="O105" i="17"/>
  <c r="AM105" i="19" s="1"/>
  <c r="O26" i="17"/>
  <c r="I26" i="18" s="1"/>
  <c r="AE103" i="17"/>
  <c r="AR103" i="19" s="1"/>
  <c r="O95" i="17"/>
  <c r="AM95" i="19" s="1"/>
  <c r="AA77" i="11"/>
  <c r="O57" i="12"/>
  <c r="J57" i="18" s="1"/>
  <c r="O14" i="17"/>
  <c r="I14" i="18" s="1"/>
  <c r="O33" i="17"/>
  <c r="I33" i="18" s="1"/>
  <c r="AE14" i="17"/>
  <c r="AR14" i="19" s="1"/>
  <c r="AA13" i="11"/>
  <c r="AC57" i="12"/>
  <c r="I57" i="20" s="1"/>
  <c r="G77" i="21"/>
  <c r="O19" i="17"/>
  <c r="AM19" i="19" s="1"/>
  <c r="AA51" i="11"/>
  <c r="I20" i="13"/>
  <c r="AM20" i="20" s="1"/>
  <c r="AA97" i="11"/>
  <c r="AA80" i="11"/>
  <c r="AA110" i="11"/>
  <c r="AA38" i="11"/>
  <c r="O50" i="17"/>
  <c r="AM50" i="19" s="1"/>
  <c r="O104" i="17"/>
  <c r="I104" i="18" s="1"/>
  <c r="O86" i="17"/>
  <c r="I86" i="18" s="1"/>
  <c r="O25" i="12"/>
  <c r="J25" i="18" s="1"/>
  <c r="AA75" i="11"/>
  <c r="H69" i="14"/>
  <c r="H69" i="21" s="1"/>
  <c r="AH69" i="6" s="1"/>
  <c r="O29" i="17"/>
  <c r="AM29" i="19" s="1"/>
  <c r="O67" i="17"/>
  <c r="I67" i="18" s="1"/>
  <c r="AA103" i="11"/>
  <c r="O83" i="17"/>
  <c r="I83" i="18" s="1"/>
  <c r="O111" i="17"/>
  <c r="AM111" i="19" s="1"/>
  <c r="G86" i="21"/>
  <c r="O17" i="17"/>
  <c r="I17" i="18" s="1"/>
  <c r="L114" i="18"/>
  <c r="O99" i="17"/>
  <c r="I99" i="18" s="1"/>
  <c r="AA73" i="11"/>
  <c r="O62" i="17"/>
  <c r="AM62" i="19" s="1"/>
  <c r="O44" i="17"/>
  <c r="AM44" i="19" s="1"/>
  <c r="I30" i="13"/>
  <c r="AM30" i="20" s="1"/>
  <c r="L92" i="18"/>
  <c r="O77" i="17"/>
  <c r="I77" i="18" s="1"/>
  <c r="I55" i="13"/>
  <c r="AM55" i="20" s="1"/>
  <c r="AA23" i="11"/>
  <c r="O85" i="17"/>
  <c r="I85" i="18" s="1"/>
  <c r="L77" i="18"/>
  <c r="O12" i="12"/>
  <c r="J12" i="18" s="1"/>
  <c r="O34" i="17"/>
  <c r="I34" i="18" s="1"/>
  <c r="O93" i="17"/>
  <c r="I93" i="18" s="1"/>
  <c r="O16" i="17"/>
  <c r="I16" i="18" s="1"/>
  <c r="G69" i="21"/>
  <c r="L104" i="18"/>
  <c r="O98" i="17"/>
  <c r="I98" i="18" s="1"/>
  <c r="H59" i="14"/>
  <c r="H59" i="21" s="1"/>
  <c r="AH59" i="6" s="1"/>
  <c r="O64" i="17"/>
  <c r="I64" i="18" s="1"/>
  <c r="H72" i="14"/>
  <c r="H72" i="21" s="1"/>
  <c r="AH72" i="6" s="1"/>
  <c r="O100" i="17"/>
  <c r="AM100" i="19" s="1"/>
  <c r="O27" i="12"/>
  <c r="J27" i="18" s="1"/>
  <c r="AA19" i="11"/>
  <c r="AA108" i="11"/>
  <c r="AA78" i="11"/>
  <c r="AE100" i="17"/>
  <c r="AR100" i="19" s="1"/>
  <c r="O111" i="12"/>
  <c r="J111" i="18" s="1"/>
  <c r="AC27" i="12"/>
  <c r="I27" i="20" s="1"/>
  <c r="O18" i="17"/>
  <c r="AM18" i="19" s="1"/>
  <c r="AA27" i="11"/>
  <c r="I12" i="13"/>
  <c r="K12" i="18" s="1"/>
  <c r="O21" i="17"/>
  <c r="I21" i="18" s="1"/>
  <c r="AB50" i="17"/>
  <c r="AO50" i="19" s="1"/>
  <c r="I42" i="13"/>
  <c r="AM42" i="20" s="1"/>
  <c r="G91" i="21"/>
  <c r="H91" i="14"/>
  <c r="H91" i="21" s="1"/>
  <c r="AH91" i="6" s="1"/>
  <c r="AN20" i="20"/>
  <c r="AF20" i="6" s="1"/>
  <c r="J15" i="5"/>
  <c r="D35" i="5"/>
  <c r="O43" i="17"/>
  <c r="AM43" i="19" s="1"/>
  <c r="O109" i="17"/>
  <c r="I109" i="18" s="1"/>
  <c r="I23" i="13"/>
  <c r="K23" i="18" s="1"/>
  <c r="L97" i="18"/>
  <c r="AA72" i="11"/>
  <c r="I16" i="13"/>
  <c r="AM16" i="20" s="1"/>
  <c r="I21" i="13"/>
  <c r="K21" i="18" s="1"/>
  <c r="O15" i="17"/>
  <c r="AM15" i="19" s="1"/>
  <c r="O45" i="17"/>
  <c r="AM45" i="19" s="1"/>
  <c r="L111" i="18"/>
  <c r="O39" i="17"/>
  <c r="I39" i="18" s="1"/>
  <c r="O84" i="12"/>
  <c r="J84" i="18" s="1"/>
  <c r="I106" i="13"/>
  <c r="K106" i="18" s="1"/>
  <c r="AA29" i="11"/>
  <c r="O63" i="17"/>
  <c r="I63" i="18" s="1"/>
  <c r="AA96" i="11"/>
  <c r="AA57" i="11"/>
  <c r="AA62" i="11"/>
  <c r="AN77" i="20"/>
  <c r="AF77" i="6" s="1"/>
  <c r="AN36" i="20"/>
  <c r="AF36" i="6" s="1"/>
  <c r="O52" i="12"/>
  <c r="F52" i="20" s="1"/>
  <c r="AE52" i="12"/>
  <c r="K52" i="20" s="1"/>
  <c r="H47" i="14"/>
  <c r="H47" i="21" s="1"/>
  <c r="AH47" i="6" s="1"/>
  <c r="H111" i="14"/>
  <c r="H111" i="21" s="1"/>
  <c r="AH111" i="6" s="1"/>
  <c r="G97" i="21"/>
  <c r="G107" i="21"/>
  <c r="O20" i="12"/>
  <c r="F20" i="20" s="1"/>
  <c r="O113" i="12"/>
  <c r="J113" i="18" s="1"/>
  <c r="O66" i="17"/>
  <c r="I66" i="18" s="1"/>
  <c r="AN50" i="20"/>
  <c r="AF50" i="6" s="1"/>
  <c r="O19" i="12"/>
  <c r="F19" i="20" s="1"/>
  <c r="I112" i="13"/>
  <c r="AM112" i="20" s="1"/>
  <c r="O82" i="17"/>
  <c r="AM82" i="19" s="1"/>
  <c r="O107" i="17"/>
  <c r="I107" i="18" s="1"/>
  <c r="O73" i="17"/>
  <c r="AM73" i="19" s="1"/>
  <c r="AA70" i="11"/>
  <c r="O51" i="17"/>
  <c r="I51" i="18" s="1"/>
  <c r="O43" i="12"/>
  <c r="J43" i="18" s="1"/>
  <c r="AA20" i="11"/>
  <c r="AA114" i="11"/>
  <c r="O102" i="17"/>
  <c r="I102" i="18" s="1"/>
  <c r="P65" i="13"/>
  <c r="AO65" i="20" s="1"/>
  <c r="AN65" i="20" s="1"/>
  <c r="AF65" i="6" s="1"/>
  <c r="L74" i="18"/>
  <c r="I89" i="13"/>
  <c r="AM89" i="20" s="1"/>
  <c r="I62" i="13"/>
  <c r="K62" i="18" s="1"/>
  <c r="AN109" i="20"/>
  <c r="AF109" i="6" s="1"/>
  <c r="G47" i="21"/>
  <c r="O30" i="17"/>
  <c r="I30" i="18" s="1"/>
  <c r="I97" i="13"/>
  <c r="AM97" i="20" s="1"/>
  <c r="L107" i="18"/>
  <c r="O28" i="17"/>
  <c r="AM28" i="19" s="1"/>
  <c r="O22" i="17"/>
  <c r="AM22" i="19" s="1"/>
  <c r="O42" i="12"/>
  <c r="J42" i="18" s="1"/>
  <c r="G82" i="21"/>
  <c r="O96" i="17"/>
  <c r="AM96" i="19" s="1"/>
  <c r="AA88" i="11"/>
  <c r="AA104" i="11"/>
  <c r="O75" i="17"/>
  <c r="I75" i="18" s="1"/>
  <c r="O13" i="12"/>
  <c r="F13" i="20" s="1"/>
  <c r="G114" i="21"/>
  <c r="AN53" i="20"/>
  <c r="AF53" i="6" s="1"/>
  <c r="I82" i="13"/>
  <c r="AM82" i="20" s="1"/>
  <c r="O72" i="12"/>
  <c r="J72" i="18" s="1"/>
  <c r="I98" i="13"/>
  <c r="AM98" i="20" s="1"/>
  <c r="AN75" i="20"/>
  <c r="AF75" i="6" s="1"/>
  <c r="AN68" i="20"/>
  <c r="AF68" i="6" s="1"/>
  <c r="L33" i="18"/>
  <c r="O35" i="17"/>
  <c r="AM35" i="19" s="1"/>
  <c r="O21" i="12"/>
  <c r="F21" i="20" s="1"/>
  <c r="O108" i="17"/>
  <c r="I108" i="18" s="1"/>
  <c r="AN104" i="20"/>
  <c r="AF104" i="6" s="1"/>
  <c r="AN96" i="20"/>
  <c r="AF96" i="6" s="1"/>
  <c r="AN38" i="20"/>
  <c r="AF38" i="6" s="1"/>
  <c r="AN64" i="20"/>
  <c r="AF64" i="6" s="1"/>
  <c r="AN25" i="20"/>
  <c r="AF25" i="6" s="1"/>
  <c r="I18" i="13"/>
  <c r="K18" i="18" s="1"/>
  <c r="AN43" i="20"/>
  <c r="AF43" i="6" s="1"/>
  <c r="AN44" i="20"/>
  <c r="AF44" i="6" s="1"/>
  <c r="AN76" i="20"/>
  <c r="AF76" i="6" s="1"/>
  <c r="O74" i="12"/>
  <c r="F74" i="20" s="1"/>
  <c r="AN15" i="20"/>
  <c r="AF15" i="6" s="1"/>
  <c r="AN71" i="20"/>
  <c r="AF71" i="6" s="1"/>
  <c r="AN92" i="20"/>
  <c r="AF92" i="6" s="1"/>
  <c r="AN91" i="20"/>
  <c r="AF91" i="6" s="1"/>
  <c r="AN69" i="20"/>
  <c r="AF69" i="6" s="1"/>
  <c r="AN60" i="20"/>
  <c r="AF60" i="6" s="1"/>
  <c r="AN55" i="20"/>
  <c r="AF55" i="6" s="1"/>
  <c r="AN86" i="20"/>
  <c r="AF86" i="6" s="1"/>
  <c r="AN49" i="20"/>
  <c r="AF49" i="6" s="1"/>
  <c r="AN54" i="20"/>
  <c r="AF54" i="6" s="1"/>
  <c r="AN67" i="20"/>
  <c r="AF67" i="6" s="1"/>
  <c r="AN39" i="20"/>
  <c r="AF39" i="6" s="1"/>
  <c r="AN30" i="20"/>
  <c r="AF30" i="6" s="1"/>
  <c r="AN90" i="20"/>
  <c r="AF90" i="6" s="1"/>
  <c r="AN83" i="20"/>
  <c r="AF83" i="6" s="1"/>
  <c r="K103" i="18"/>
  <c r="AM103" i="20"/>
  <c r="L82" i="18"/>
  <c r="AN58" i="20"/>
  <c r="AF58" i="6" s="1"/>
  <c r="AN87" i="20"/>
  <c r="AF87" i="6" s="1"/>
  <c r="AN99" i="20"/>
  <c r="AF99" i="6" s="1"/>
  <c r="AN113" i="20"/>
  <c r="AF113" i="6" s="1"/>
  <c r="K65" i="18"/>
  <c r="AM65" i="20"/>
  <c r="AN106" i="20"/>
  <c r="AF106" i="6" s="1"/>
  <c r="AN73" i="20"/>
  <c r="AF73" i="6" s="1"/>
  <c r="AN107" i="20"/>
  <c r="AF107" i="6" s="1"/>
  <c r="AN27" i="20"/>
  <c r="AF27" i="6" s="1"/>
  <c r="K41" i="18"/>
  <c r="AM41" i="20"/>
  <c r="AN78" i="20"/>
  <c r="AF78" i="6" s="1"/>
  <c r="K47" i="18"/>
  <c r="AM47" i="20"/>
  <c r="AN24" i="20"/>
  <c r="AF24" i="6" s="1"/>
  <c r="AN111" i="20"/>
  <c r="AF111" i="6" s="1"/>
  <c r="AN63" i="20"/>
  <c r="AF63" i="6" s="1"/>
  <c r="AN82" i="20"/>
  <c r="AF82" i="6" s="1"/>
  <c r="AN72" i="20"/>
  <c r="AF72" i="6" s="1"/>
  <c r="AN37" i="20"/>
  <c r="AF37" i="6" s="1"/>
  <c r="AN79" i="20"/>
  <c r="AF79" i="6" s="1"/>
  <c r="AN56" i="20"/>
  <c r="AF56" i="6" s="1"/>
  <c r="AN19" i="20"/>
  <c r="AF19" i="6" s="1"/>
  <c r="AN97" i="20"/>
  <c r="AF97" i="6" s="1"/>
  <c r="AN100" i="20"/>
  <c r="AF100" i="6" s="1"/>
  <c r="AN17" i="20"/>
  <c r="AF17" i="6" s="1"/>
  <c r="AN34" i="20"/>
  <c r="AF34" i="6" s="1"/>
  <c r="AN29" i="20"/>
  <c r="AF29" i="6" s="1"/>
  <c r="AN40" i="20"/>
  <c r="AF40" i="6" s="1"/>
  <c r="AN22" i="20"/>
  <c r="AF22" i="6" s="1"/>
  <c r="AN110" i="20"/>
  <c r="AF110" i="6" s="1"/>
  <c r="O110" i="12"/>
  <c r="J110" i="18" s="1"/>
  <c r="AA26" i="11"/>
  <c r="O32" i="17"/>
  <c r="AM32" i="19" s="1"/>
  <c r="O38" i="17"/>
  <c r="AM38" i="19" s="1"/>
  <c r="AB21" i="12"/>
  <c r="H21" i="20" s="1"/>
  <c r="AA95" i="11"/>
  <c r="AC38" i="17"/>
  <c r="AP38" i="19" s="1"/>
  <c r="O71" i="12"/>
  <c r="J71" i="18" s="1"/>
  <c r="AA105" i="11"/>
  <c r="AA21" i="11"/>
  <c r="I102" i="13"/>
  <c r="G110" i="21"/>
  <c r="G33" i="21"/>
  <c r="AA43" i="11"/>
  <c r="Q98" i="13"/>
  <c r="AP98" i="20" s="1"/>
  <c r="AN98" i="20" s="1"/>
  <c r="AF98" i="6" s="1"/>
  <c r="AA113" i="11"/>
  <c r="O34" i="12"/>
  <c r="J34" i="18" s="1"/>
  <c r="O46" i="12"/>
  <c r="J46" i="18" s="1"/>
  <c r="I52" i="13"/>
  <c r="O66" i="12"/>
  <c r="J66" i="18" s="1"/>
  <c r="H110" i="14"/>
  <c r="H110" i="21" s="1"/>
  <c r="AH110" i="6" s="1"/>
  <c r="L37" i="18"/>
  <c r="AA35" i="11"/>
  <c r="I14" i="13"/>
  <c r="I93" i="13"/>
  <c r="O89" i="17"/>
  <c r="I89" i="18" s="1"/>
  <c r="O38" i="12"/>
  <c r="F38" i="20" s="1"/>
  <c r="I86" i="13"/>
  <c r="O48" i="17"/>
  <c r="AM48" i="19" s="1"/>
  <c r="O41" i="17"/>
  <c r="AM41" i="19" s="1"/>
  <c r="I84" i="13"/>
  <c r="O91" i="17"/>
  <c r="AM91" i="19" s="1"/>
  <c r="I26" i="13"/>
  <c r="I77" i="13"/>
  <c r="G59" i="21"/>
  <c r="H98" i="14"/>
  <c r="H98" i="21" s="1"/>
  <c r="AH98" i="6" s="1"/>
  <c r="AD34" i="17"/>
  <c r="AQ34" i="19" s="1"/>
  <c r="AA50" i="11"/>
  <c r="I114" i="13"/>
  <c r="O50" i="12"/>
  <c r="F50" i="20" s="1"/>
  <c r="G74" i="21"/>
  <c r="O68" i="17"/>
  <c r="I68" i="18" s="1"/>
  <c r="AA34" i="11"/>
  <c r="O59" i="17"/>
  <c r="I59" i="18" s="1"/>
  <c r="O17" i="12"/>
  <c r="J17" i="18" s="1"/>
  <c r="AD66" i="12"/>
  <c r="J66" i="20" s="1"/>
  <c r="O24" i="17"/>
  <c r="I24" i="18" s="1"/>
  <c r="I50" i="13"/>
  <c r="L98" i="18"/>
  <c r="C14" i="5"/>
  <c r="O69" i="12"/>
  <c r="J69" i="18" s="1"/>
  <c r="H96" i="14"/>
  <c r="H96" i="21" s="1"/>
  <c r="AH96" i="6" s="1"/>
  <c r="O84" i="17"/>
  <c r="I84" i="18" s="1"/>
  <c r="C11" i="5"/>
  <c r="O79" i="12"/>
  <c r="F79" i="20" s="1"/>
  <c r="I74" i="13"/>
  <c r="I109" i="13"/>
  <c r="I83" i="13"/>
  <c r="Q52" i="13"/>
  <c r="AP52" i="20" s="1"/>
  <c r="AN52" i="20" s="1"/>
  <c r="AF52" i="6" s="1"/>
  <c r="AB89" i="17"/>
  <c r="AO89" i="19" s="1"/>
  <c r="O11" i="12"/>
  <c r="F11" i="20" s="1"/>
  <c r="I85" i="13"/>
  <c r="O54" i="17"/>
  <c r="I54" i="18" s="1"/>
  <c r="I105" i="13"/>
  <c r="L51" i="18"/>
  <c r="O87" i="17"/>
  <c r="AM87" i="19" s="1"/>
  <c r="I68" i="13"/>
  <c r="G51" i="21"/>
  <c r="G30" i="21"/>
  <c r="L96" i="18"/>
  <c r="I59" i="13"/>
  <c r="AE91" i="17"/>
  <c r="AR91" i="19" s="1"/>
  <c r="L83" i="18"/>
  <c r="L30" i="18"/>
  <c r="O53" i="17"/>
  <c r="I53" i="18" s="1"/>
  <c r="O40" i="12"/>
  <c r="F40" i="20" s="1"/>
  <c r="H61" i="14"/>
  <c r="H61" i="21" s="1"/>
  <c r="AH61" i="6" s="1"/>
  <c r="O80" i="17"/>
  <c r="I80" i="18" s="1"/>
  <c r="G73" i="21"/>
  <c r="I51" i="13"/>
  <c r="H73" i="14"/>
  <c r="H73" i="21" s="1"/>
  <c r="AH73" i="6" s="1"/>
  <c r="O92" i="17"/>
  <c r="AM92" i="19" s="1"/>
  <c r="G83" i="21"/>
  <c r="O88" i="12"/>
  <c r="F88" i="20" s="1"/>
  <c r="O61" i="17"/>
  <c r="I61" i="18" s="1"/>
  <c r="H78" i="14"/>
  <c r="H78" i="21" s="1"/>
  <c r="AH78" i="6" s="1"/>
  <c r="H11" i="14"/>
  <c r="H11" i="21" s="1"/>
  <c r="G35" i="5"/>
  <c r="O112" i="17"/>
  <c r="I112" i="18" s="1"/>
  <c r="O55" i="17"/>
  <c r="I55" i="18" s="1"/>
  <c r="AE84" i="12"/>
  <c r="K84" i="20" s="1"/>
  <c r="G78" i="21"/>
  <c r="O62" i="12"/>
  <c r="J62" i="18" s="1"/>
  <c r="AA59" i="11"/>
  <c r="AD17" i="17"/>
  <c r="AQ17" i="19" s="1"/>
  <c r="O108" i="12"/>
  <c r="F108" i="20" s="1"/>
  <c r="O33" i="12"/>
  <c r="J33" i="18" s="1"/>
  <c r="I48" i="13"/>
  <c r="O58" i="17"/>
  <c r="I58" i="18" s="1"/>
  <c r="G108" i="21"/>
  <c r="O109" i="12"/>
  <c r="F109" i="20" s="1"/>
  <c r="AA58" i="11"/>
  <c r="O55" i="12"/>
  <c r="J55" i="18" s="1"/>
  <c r="AC110" i="12"/>
  <c r="I110" i="20" s="1"/>
  <c r="O110" i="17"/>
  <c r="I110" i="18" s="1"/>
  <c r="G89" i="21"/>
  <c r="O35" i="12"/>
  <c r="J35" i="18" s="1"/>
  <c r="O20" i="17"/>
  <c r="I20" i="18" s="1"/>
  <c r="G26" i="21"/>
  <c r="O15" i="12"/>
  <c r="J15" i="18" s="1"/>
  <c r="L46" i="18"/>
  <c r="L63" i="18"/>
  <c r="AA98" i="11"/>
  <c r="G46" i="21"/>
  <c r="I107" i="13"/>
  <c r="I25" i="13"/>
  <c r="I88" i="13"/>
  <c r="O78" i="12"/>
  <c r="J78" i="18" s="1"/>
  <c r="Q88" i="13"/>
  <c r="AP88" i="20" s="1"/>
  <c r="AN88" i="20" s="1"/>
  <c r="AF88" i="6" s="1"/>
  <c r="O27" i="17"/>
  <c r="I27" i="18" s="1"/>
  <c r="O52" i="17"/>
  <c r="I52" i="18" s="1"/>
  <c r="O42" i="17"/>
  <c r="AM42" i="19" s="1"/>
  <c r="O76" i="17"/>
  <c r="I76" i="18" s="1"/>
  <c r="O96" i="12"/>
  <c r="J96" i="18" s="1"/>
  <c r="O32" i="12"/>
  <c r="J32" i="18" s="1"/>
  <c r="I36" i="13"/>
  <c r="O97" i="12"/>
  <c r="F97" i="20" s="1"/>
  <c r="AC50" i="12"/>
  <c r="I50" i="20" s="1"/>
  <c r="AA49" i="11"/>
  <c r="O47" i="17"/>
  <c r="AM47" i="19" s="1"/>
  <c r="AC35" i="17"/>
  <c r="AP35" i="19" s="1"/>
  <c r="O89" i="12"/>
  <c r="J89" i="18" s="1"/>
  <c r="O93" i="12"/>
  <c r="J93" i="18" s="1"/>
  <c r="Q85" i="13"/>
  <c r="AP85" i="20" s="1"/>
  <c r="AN85" i="20" s="1"/>
  <c r="AF85" i="6" s="1"/>
  <c r="O73" i="12"/>
  <c r="F73" i="20" s="1"/>
  <c r="H63" i="14"/>
  <c r="H63" i="21" s="1"/>
  <c r="AH63" i="6" s="1"/>
  <c r="P74" i="13"/>
  <c r="AO74" i="20" s="1"/>
  <c r="AN74" i="20" s="1"/>
  <c r="L89" i="18"/>
  <c r="L103" i="18"/>
  <c r="G37" i="21"/>
  <c r="O31" i="17"/>
  <c r="I31" i="18" s="1"/>
  <c r="AC48" i="17"/>
  <c r="AP48" i="19" s="1"/>
  <c r="AD68" i="17"/>
  <c r="AQ68" i="19" s="1"/>
  <c r="O92" i="12"/>
  <c r="F92" i="20" s="1"/>
  <c r="G103" i="21"/>
  <c r="I80" i="13"/>
  <c r="O24" i="12"/>
  <c r="F24" i="20" s="1"/>
  <c r="AB73" i="12"/>
  <c r="H73" i="20" s="1"/>
  <c r="L53" i="18"/>
  <c r="P33" i="13"/>
  <c r="AO33" i="20" s="1"/>
  <c r="AN33" i="20" s="1"/>
  <c r="AF33" i="6" s="1"/>
  <c r="I73" i="13"/>
  <c r="O72" i="17"/>
  <c r="I72" i="18" s="1"/>
  <c r="O99" i="12"/>
  <c r="F99" i="20" s="1"/>
  <c r="AB21" i="17"/>
  <c r="AO21" i="19" s="1"/>
  <c r="O40" i="17"/>
  <c r="I40" i="18" s="1"/>
  <c r="O80" i="12"/>
  <c r="J80" i="18" s="1"/>
  <c r="AC108" i="17"/>
  <c r="AP108" i="19" s="1"/>
  <c r="AD20" i="12"/>
  <c r="J20" i="20" s="1"/>
  <c r="H26" i="14"/>
  <c r="H26" i="21" s="1"/>
  <c r="AH26" i="6" s="1"/>
  <c r="O48" i="12"/>
  <c r="J48" i="18" s="1"/>
  <c r="I38" i="13"/>
  <c r="AE113" i="17"/>
  <c r="AR113" i="19" s="1"/>
  <c r="L62" i="18"/>
  <c r="AE69" i="17"/>
  <c r="AR69" i="19" s="1"/>
  <c r="AC41" i="17"/>
  <c r="AP41" i="19" s="1"/>
  <c r="O98" i="12"/>
  <c r="F98" i="20" s="1"/>
  <c r="O51" i="12"/>
  <c r="J51" i="18" s="1"/>
  <c r="H35" i="14"/>
  <c r="H35" i="21" s="1"/>
  <c r="AH35" i="6" s="1"/>
  <c r="O25" i="17"/>
  <c r="AM25" i="19" s="1"/>
  <c r="O36" i="12"/>
  <c r="J36" i="18" s="1"/>
  <c r="P114" i="13"/>
  <c r="AO114" i="20" s="1"/>
  <c r="AN114" i="20" s="1"/>
  <c r="AF114" i="6" s="1"/>
  <c r="AE58" i="17"/>
  <c r="AR58" i="19" s="1"/>
  <c r="O49" i="12"/>
  <c r="F49" i="20" s="1"/>
  <c r="I79" i="13"/>
  <c r="I99" i="13"/>
  <c r="I19" i="13"/>
  <c r="I95" i="13"/>
  <c r="O14" i="12"/>
  <c r="J14" i="18" s="1"/>
  <c r="G28" i="21"/>
  <c r="F116" i="17"/>
  <c r="O57" i="17"/>
  <c r="I57" i="18" s="1"/>
  <c r="P84" i="13"/>
  <c r="AO84" i="20" s="1"/>
  <c r="AN84" i="20" s="1"/>
  <c r="AF84" i="6" s="1"/>
  <c r="L40" i="18"/>
  <c r="G61" i="21"/>
  <c r="H31" i="14"/>
  <c r="H31" i="21" s="1"/>
  <c r="AH31" i="6" s="1"/>
  <c r="O91" i="12"/>
  <c r="J91" i="18" s="1"/>
  <c r="O29" i="12"/>
  <c r="F29" i="20" s="1"/>
  <c r="L108" i="18"/>
  <c r="O30" i="12"/>
  <c r="J30" i="18" s="1"/>
  <c r="G62" i="21"/>
  <c r="AB20" i="17"/>
  <c r="AO20" i="19" s="1"/>
  <c r="AB114" i="17"/>
  <c r="AO114" i="19" s="1"/>
  <c r="P45" i="13"/>
  <c r="AO45" i="20" s="1"/>
  <c r="AN45" i="20" s="1"/>
  <c r="AF45" i="6" s="1"/>
  <c r="I17" i="13"/>
  <c r="Q103" i="13"/>
  <c r="AP103" i="20" s="1"/>
  <c r="AN103" i="20" s="1"/>
  <c r="AF103" i="6" s="1"/>
  <c r="O65" i="17"/>
  <c r="I65" i="18" s="1"/>
  <c r="O37" i="17"/>
  <c r="I37" i="18" s="1"/>
  <c r="O106" i="12"/>
  <c r="J106" i="18" s="1"/>
  <c r="I61" i="13"/>
  <c r="H53" i="14"/>
  <c r="H53" i="21" s="1"/>
  <c r="AH53" i="6" s="1"/>
  <c r="H40" i="14"/>
  <c r="H40" i="21" s="1"/>
  <c r="AH40" i="6" s="1"/>
  <c r="AD13" i="17"/>
  <c r="AQ13" i="19" s="1"/>
  <c r="O16" i="12"/>
  <c r="J16" i="18" s="1"/>
  <c r="AE24" i="12"/>
  <c r="K24" i="20" s="1"/>
  <c r="O83" i="12"/>
  <c r="J83" i="18" s="1"/>
  <c r="AD46" i="12"/>
  <c r="J46" i="20" s="1"/>
  <c r="O75" i="12"/>
  <c r="F75" i="20" s="1"/>
  <c r="I54" i="13"/>
  <c r="O41" i="12"/>
  <c r="F41" i="20" s="1"/>
  <c r="I69" i="13"/>
  <c r="O70" i="12"/>
  <c r="F70" i="20" s="1"/>
  <c r="AD65" i="12"/>
  <c r="J65" i="20" s="1"/>
  <c r="AB16" i="12"/>
  <c r="H16" i="20" s="1"/>
  <c r="AD70" i="17"/>
  <c r="AQ70" i="19" s="1"/>
  <c r="O105" i="12"/>
  <c r="F105" i="20" s="1"/>
  <c r="P51" i="13"/>
  <c r="AO51" i="20" s="1"/>
  <c r="AN51" i="20" s="1"/>
  <c r="AF51" i="6" s="1"/>
  <c r="O78" i="17"/>
  <c r="AM78" i="19" s="1"/>
  <c r="I43" i="13"/>
  <c r="AC88" i="12"/>
  <c r="I88" i="20" s="1"/>
  <c r="AB48" i="12"/>
  <c r="H48" i="20" s="1"/>
  <c r="O67" i="12"/>
  <c r="F67" i="20" s="1"/>
  <c r="O100" i="12"/>
  <c r="J100" i="18" s="1"/>
  <c r="O58" i="12"/>
  <c r="J58" i="18" s="1"/>
  <c r="O112" i="12"/>
  <c r="F112" i="20" s="1"/>
  <c r="H28" i="14"/>
  <c r="H28" i="21" s="1"/>
  <c r="AH28" i="6" s="1"/>
  <c r="P21" i="13"/>
  <c r="AO21" i="20" s="1"/>
  <c r="AN21" i="20" s="1"/>
  <c r="AF21" i="6" s="1"/>
  <c r="O64" i="12"/>
  <c r="J64" i="18" s="1"/>
  <c r="I75" i="13"/>
  <c r="P112" i="13"/>
  <c r="AO112" i="20" s="1"/>
  <c r="AN112" i="20" s="1"/>
  <c r="AF112" i="6" s="1"/>
  <c r="O46" i="17"/>
  <c r="AM46" i="19" s="1"/>
  <c r="I53" i="13"/>
  <c r="O114" i="12"/>
  <c r="J114" i="18" s="1"/>
  <c r="AB35" i="12"/>
  <c r="H35" i="20" s="1"/>
  <c r="Q42" i="13"/>
  <c r="AP42" i="20" s="1"/>
  <c r="AN42" i="20" s="1"/>
  <c r="AF42" i="6" s="1"/>
  <c r="O12" i="17"/>
  <c r="I12" i="18" s="1"/>
  <c r="P105" i="13"/>
  <c r="AO105" i="20" s="1"/>
  <c r="AN105" i="20" s="1"/>
  <c r="AF105" i="6" s="1"/>
  <c r="G54" i="21"/>
  <c r="O102" i="12"/>
  <c r="F102" i="20" s="1"/>
  <c r="O86" i="12"/>
  <c r="F86" i="20" s="1"/>
  <c r="O39" i="12"/>
  <c r="J39" i="18" s="1"/>
  <c r="H44" i="14"/>
  <c r="H44" i="21" s="1"/>
  <c r="AH44" i="6" s="1"/>
  <c r="AB109" i="12"/>
  <c r="H109" i="20" s="1"/>
  <c r="O68" i="12"/>
  <c r="F68" i="20" s="1"/>
  <c r="I110" i="13"/>
  <c r="I40" i="13"/>
  <c r="I22" i="13"/>
  <c r="O77" i="12"/>
  <c r="J77" i="18" s="1"/>
  <c r="AD99" i="12"/>
  <c r="J99" i="20" s="1"/>
  <c r="O44" i="12"/>
  <c r="F44" i="20" s="1"/>
  <c r="O82" i="12"/>
  <c r="J82" i="18" s="1"/>
  <c r="O90" i="12"/>
  <c r="J90" i="18" s="1"/>
  <c r="Q93" i="13"/>
  <c r="AP93" i="20" s="1"/>
  <c r="AN93" i="20" s="1"/>
  <c r="AF93" i="6" s="1"/>
  <c r="Q61" i="13"/>
  <c r="AP61" i="20" s="1"/>
  <c r="AN61" i="20" s="1"/>
  <c r="AF61" i="6" s="1"/>
  <c r="O54" i="12"/>
  <c r="J54" i="18" s="1"/>
  <c r="O61" i="12"/>
  <c r="F61" i="20" s="1"/>
  <c r="O103" i="12"/>
  <c r="J103" i="18" s="1"/>
  <c r="AD25" i="12"/>
  <c r="J25" i="20" s="1"/>
  <c r="AD38" i="12"/>
  <c r="J38" i="20" s="1"/>
  <c r="P59" i="13"/>
  <c r="AO59" i="20" s="1"/>
  <c r="AN59" i="20" s="1"/>
  <c r="AF59" i="6" s="1"/>
  <c r="L54" i="18"/>
  <c r="O23" i="12"/>
  <c r="F23" i="20" s="1"/>
  <c r="O56" i="12"/>
  <c r="J56" i="18" s="1"/>
  <c r="P89" i="13"/>
  <c r="AO89" i="20" s="1"/>
  <c r="AN89" i="20" s="1"/>
  <c r="AF89" i="6" s="1"/>
  <c r="G38" i="21"/>
  <c r="O53" i="12"/>
  <c r="J53" i="18" s="1"/>
  <c r="O104" i="12"/>
  <c r="F104" i="20" s="1"/>
  <c r="I92" i="13"/>
  <c r="P80" i="13"/>
  <c r="AO80" i="20" s="1"/>
  <c r="AN80" i="20" s="1"/>
  <c r="AF80" i="6" s="1"/>
  <c r="H93" i="14"/>
  <c r="H93" i="21" s="1"/>
  <c r="AH93" i="6" s="1"/>
  <c r="O63" i="12"/>
  <c r="J63" i="18" s="1"/>
  <c r="Q95" i="13"/>
  <c r="AP95" i="20" s="1"/>
  <c r="AN95" i="20" s="1"/>
  <c r="AF95" i="6" s="1"/>
  <c r="G93" i="21"/>
  <c r="AD100" i="12"/>
  <c r="J100" i="20" s="1"/>
  <c r="L58" i="18"/>
  <c r="L71" i="18"/>
  <c r="G100" i="21"/>
  <c r="L100" i="18"/>
  <c r="G52" i="21"/>
  <c r="L52" i="18"/>
  <c r="H15" i="14"/>
  <c r="H15" i="21" s="1"/>
  <c r="AH15" i="6" s="1"/>
  <c r="I46" i="13"/>
  <c r="G60" i="21"/>
  <c r="I44" i="13"/>
  <c r="L60" i="18"/>
  <c r="L35" i="18"/>
  <c r="I11" i="13"/>
  <c r="Q41" i="13"/>
  <c r="AP41" i="20" s="1"/>
  <c r="AN41" i="20" s="1"/>
  <c r="AF41" i="6" s="1"/>
  <c r="G113" i="21"/>
  <c r="G24" i="21"/>
  <c r="G58" i="21"/>
  <c r="G71" i="21"/>
  <c r="Q12" i="13"/>
  <c r="AP12" i="20" s="1"/>
  <c r="AN12" i="20" s="1"/>
  <c r="AF12" i="6" s="1"/>
  <c r="O85" i="12"/>
  <c r="J85" i="18" s="1"/>
  <c r="AE53" i="12"/>
  <c r="K53" i="20" s="1"/>
  <c r="AB54" i="17"/>
  <c r="AO54" i="19" s="1"/>
  <c r="O31" i="12"/>
  <c r="J31" i="18" s="1"/>
  <c r="I63" i="13"/>
  <c r="H57" i="14"/>
  <c r="H57" i="21" s="1"/>
  <c r="AH57" i="6" s="1"/>
  <c r="H75" i="14"/>
  <c r="H75" i="21" s="1"/>
  <c r="AH75" i="6" s="1"/>
  <c r="L75" i="18"/>
  <c r="L57" i="18"/>
  <c r="O22" i="12"/>
  <c r="F22" i="20" s="1"/>
  <c r="I64" i="13"/>
  <c r="I78" i="13"/>
  <c r="AE19" i="12"/>
  <c r="K19" i="20" s="1"/>
  <c r="AE12" i="17"/>
  <c r="AR12" i="19" s="1"/>
  <c r="O18" i="12"/>
  <c r="F18" i="20" s="1"/>
  <c r="L38" i="18"/>
  <c r="L42" i="18"/>
  <c r="H14" i="14"/>
  <c r="H14" i="21" s="1"/>
  <c r="AH14" i="6" s="1"/>
  <c r="G44" i="21"/>
  <c r="I37" i="13"/>
  <c r="P46" i="13"/>
  <c r="AO46" i="20" s="1"/>
  <c r="AN46" i="20" s="1"/>
  <c r="AF46" i="6" s="1"/>
  <c r="Q16" i="13"/>
  <c r="AP16" i="20" s="1"/>
  <c r="AN16" i="20" s="1"/>
  <c r="AF16" i="6" s="1"/>
  <c r="I76" i="13"/>
  <c r="H42" i="14"/>
  <c r="H42" i="21" s="1"/>
  <c r="AH42" i="6" s="1"/>
  <c r="O94" i="12"/>
  <c r="F94" i="20" s="1"/>
  <c r="Q28" i="13"/>
  <c r="AP28" i="20" s="1"/>
  <c r="AN28" i="20" s="1"/>
  <c r="AF28" i="6" s="1"/>
  <c r="P32" i="13"/>
  <c r="AO32" i="20" s="1"/>
  <c r="AN32" i="20" s="1"/>
  <c r="AF32" i="6" s="1"/>
  <c r="H102" i="14"/>
  <c r="H102" i="21" s="1"/>
  <c r="AH102" i="6" s="1"/>
  <c r="H66" i="14"/>
  <c r="H66" i="21" s="1"/>
  <c r="AH66" i="6" s="1"/>
  <c r="O28" i="12"/>
  <c r="J28" i="18" s="1"/>
  <c r="O87" i="12"/>
  <c r="J87" i="18" s="1"/>
  <c r="G64" i="21"/>
  <c r="O81" i="12"/>
  <c r="F81" i="20" s="1"/>
  <c r="L65" i="18"/>
  <c r="L24" i="18"/>
  <c r="L113" i="18"/>
  <c r="H65" i="14"/>
  <c r="H65" i="21" s="1"/>
  <c r="AH65" i="6" s="1"/>
  <c r="P57" i="13"/>
  <c r="AO57" i="20" s="1"/>
  <c r="AN57" i="20" s="1"/>
  <c r="AF57" i="6" s="1"/>
  <c r="P62" i="13"/>
  <c r="AO62" i="20" s="1"/>
  <c r="AN62" i="20" s="1"/>
  <c r="AF62" i="6" s="1"/>
  <c r="L49" i="18"/>
  <c r="G102" i="21"/>
  <c r="I94" i="13"/>
  <c r="I66" i="13"/>
  <c r="L64" i="18"/>
  <c r="I24" i="13"/>
  <c r="I67" i="13"/>
  <c r="O59" i="12"/>
  <c r="J59" i="18" s="1"/>
  <c r="G66" i="21"/>
  <c r="L45" i="18"/>
  <c r="I15" i="13"/>
  <c r="H84" i="14"/>
  <c r="H84" i="21" s="1"/>
  <c r="AH84" i="6" s="1"/>
  <c r="L56" i="18"/>
  <c r="G56" i="21"/>
  <c r="Q26" i="13"/>
  <c r="AP26" i="20" s="1"/>
  <c r="AN26" i="20" s="1"/>
  <c r="AF26" i="6" s="1"/>
  <c r="P66" i="13"/>
  <c r="AO66" i="20" s="1"/>
  <c r="AN66" i="20" s="1"/>
  <c r="AF66" i="6" s="1"/>
  <c r="L14" i="18"/>
  <c r="Q94" i="13"/>
  <c r="AP94" i="20" s="1"/>
  <c r="AN94" i="20" s="1"/>
  <c r="AF94" i="6" s="1"/>
  <c r="P14" i="13"/>
  <c r="AO14" i="20" s="1"/>
  <c r="AN14" i="20" s="1"/>
  <c r="AF14" i="6" s="1"/>
  <c r="Q18" i="13"/>
  <c r="AP18" i="20" s="1"/>
  <c r="AN18" i="20" s="1"/>
  <c r="AF18" i="6" s="1"/>
  <c r="H99" i="14"/>
  <c r="H99" i="21" s="1"/>
  <c r="AH99" i="6" s="1"/>
  <c r="I108" i="13"/>
  <c r="H79" i="14"/>
  <c r="H79" i="21" s="1"/>
  <c r="AH79" i="6" s="1"/>
  <c r="L81" i="18"/>
  <c r="H48" i="14"/>
  <c r="H48" i="21" s="1"/>
  <c r="AH48" i="6" s="1"/>
  <c r="H88" i="14"/>
  <c r="H88" i="21" s="1"/>
  <c r="AH88" i="6" s="1"/>
  <c r="H80" i="14"/>
  <c r="H80" i="21" s="1"/>
  <c r="AH80" i="6" s="1"/>
  <c r="L67" i="18"/>
  <c r="H45" i="14"/>
  <c r="H45" i="21" s="1"/>
  <c r="AH45" i="6" s="1"/>
  <c r="O76" i="12"/>
  <c r="J76" i="18" s="1"/>
  <c r="G50" i="21"/>
  <c r="L15" i="18"/>
  <c r="H101" i="14"/>
  <c r="H101" i="21" s="1"/>
  <c r="AH101" i="6" s="1"/>
  <c r="I113" i="13"/>
  <c r="H81" i="14"/>
  <c r="H81" i="21" s="1"/>
  <c r="AH81" i="6" s="1"/>
  <c r="H50" i="14"/>
  <c r="H50" i="21" s="1"/>
  <c r="AH50" i="6" s="1"/>
  <c r="L73" i="15"/>
  <c r="M73" i="18" s="1"/>
  <c r="L22" i="18"/>
  <c r="I87" i="13"/>
  <c r="I72" i="13"/>
  <c r="AC92" i="12"/>
  <c r="I92" i="20" s="1"/>
  <c r="I100" i="13"/>
  <c r="I104" i="13"/>
  <c r="H49" i="14"/>
  <c r="H49" i="21" s="1"/>
  <c r="AH49" i="6" s="1"/>
  <c r="Q108" i="13"/>
  <c r="AP108" i="20" s="1"/>
  <c r="AN108" i="20" s="1"/>
  <c r="AF108" i="6" s="1"/>
  <c r="I90" i="13"/>
  <c r="I49" i="13"/>
  <c r="L90" i="18"/>
  <c r="H20" i="14"/>
  <c r="H20" i="21" s="1"/>
  <c r="AH20" i="6" s="1"/>
  <c r="L48" i="18"/>
  <c r="Q101" i="13"/>
  <c r="AP101" i="20" s="1"/>
  <c r="AN101" i="20" s="1"/>
  <c r="AF101" i="6" s="1"/>
  <c r="O95" i="12"/>
  <c r="J95" i="18" s="1"/>
  <c r="AC18" i="12"/>
  <c r="I18" i="20" s="1"/>
  <c r="O107" i="12"/>
  <c r="F107" i="20" s="1"/>
  <c r="AE64" i="12"/>
  <c r="K64" i="20" s="1"/>
  <c r="G84" i="21"/>
  <c r="I13" i="13"/>
  <c r="I81" i="13"/>
  <c r="O47" i="12"/>
  <c r="J47" i="18" s="1"/>
  <c r="I56" i="13"/>
  <c r="H32" i="14"/>
  <c r="H32" i="21" s="1"/>
  <c r="AH32" i="6" s="1"/>
  <c r="H34" i="14"/>
  <c r="H34" i="21" s="1"/>
  <c r="AH34" i="6" s="1"/>
  <c r="L80" i="18"/>
  <c r="D116" i="13"/>
  <c r="F116" i="12"/>
  <c r="O101" i="12"/>
  <c r="J101" i="18" s="1"/>
  <c r="G99" i="21"/>
  <c r="G22" i="21"/>
  <c r="I27" i="13"/>
  <c r="P70" i="13"/>
  <c r="AO70" i="20" s="1"/>
  <c r="AN70" i="20" s="1"/>
  <c r="AF70" i="6" s="1"/>
  <c r="P81" i="13"/>
  <c r="AO81" i="20" s="1"/>
  <c r="AN81" i="20" s="1"/>
  <c r="AF81" i="6" s="1"/>
  <c r="I34" i="13"/>
  <c r="H90" i="14"/>
  <c r="H90" i="21" s="1"/>
  <c r="AH90" i="6" s="1"/>
  <c r="L87" i="18"/>
  <c r="I35" i="13"/>
  <c r="I71" i="13"/>
  <c r="H70" i="14"/>
  <c r="H70" i="21" s="1"/>
  <c r="AH70" i="6" s="1"/>
  <c r="I60" i="13"/>
  <c r="O60" i="12"/>
  <c r="J60" i="18" s="1"/>
  <c r="Q48" i="13"/>
  <c r="AP48" i="20" s="1"/>
  <c r="AN48" i="20" s="1"/>
  <c r="AF48" i="6" s="1"/>
  <c r="H18" i="14"/>
  <c r="H18" i="21" s="1"/>
  <c r="AH18" i="6" s="1"/>
  <c r="G18" i="21"/>
  <c r="G88" i="21"/>
  <c r="L70" i="18"/>
  <c r="L21" i="18"/>
  <c r="I39" i="13"/>
  <c r="H39" i="14"/>
  <c r="H39" i="21" s="1"/>
  <c r="AH39" i="6" s="1"/>
  <c r="H87" i="14"/>
  <c r="H87" i="21" s="1"/>
  <c r="AH87" i="6" s="1"/>
  <c r="H21" i="14"/>
  <c r="H21" i="21" s="1"/>
  <c r="AH21" i="6" s="1"/>
  <c r="I91" i="13"/>
  <c r="P13" i="13"/>
  <c r="AO13" i="20" s="1"/>
  <c r="AN13" i="20" s="1"/>
  <c r="AF13" i="6" s="1"/>
  <c r="I58" i="13"/>
  <c r="H16" i="14"/>
  <c r="H16" i="21" s="1"/>
  <c r="AH16" i="6" s="1"/>
  <c r="O26" i="12"/>
  <c r="J26" i="18" s="1"/>
  <c r="H29" i="14"/>
  <c r="H29" i="21" s="1"/>
  <c r="AH29" i="6" s="1"/>
  <c r="L105" i="15"/>
  <c r="M105" i="18" s="1"/>
  <c r="I96" i="13"/>
  <c r="L16" i="18"/>
  <c r="G39" i="21"/>
  <c r="H17" i="14"/>
  <c r="H17" i="21" s="1"/>
  <c r="AH17" i="6" s="1"/>
  <c r="G20" i="21"/>
  <c r="L68" i="18"/>
  <c r="L11" i="18"/>
  <c r="H95" i="14"/>
  <c r="H95" i="21" s="1"/>
  <c r="AH95" i="6" s="1"/>
  <c r="H85" i="14"/>
  <c r="H85" i="21" s="1"/>
  <c r="AH85" i="6" s="1"/>
  <c r="H36" i="14"/>
  <c r="H36" i="21" s="1"/>
  <c r="AH36" i="6" s="1"/>
  <c r="H68" i="14"/>
  <c r="H68" i="21" s="1"/>
  <c r="AH68" i="6" s="1"/>
  <c r="G34" i="21"/>
  <c r="L31" i="18"/>
  <c r="L36" i="18"/>
  <c r="G32" i="21"/>
  <c r="I111" i="13"/>
  <c r="Q47" i="13"/>
  <c r="AP47" i="20" s="1"/>
  <c r="AN47" i="20" s="1"/>
  <c r="AF47" i="6" s="1"/>
  <c r="O45" i="12"/>
  <c r="J45" i="18" s="1"/>
  <c r="G11" i="21"/>
  <c r="G95" i="21"/>
  <c r="P23" i="13"/>
  <c r="AO23" i="20" s="1"/>
  <c r="AN23" i="20" s="1"/>
  <c r="AF23" i="6" s="1"/>
  <c r="I29" i="13"/>
  <c r="G85" i="21"/>
  <c r="Q102" i="13"/>
  <c r="AP102" i="20" s="1"/>
  <c r="AN102" i="20" s="1"/>
  <c r="AF102" i="6" s="1"/>
  <c r="H41" i="14"/>
  <c r="H41" i="21" s="1"/>
  <c r="AH41" i="6" s="1"/>
  <c r="L101" i="18"/>
  <c r="P22" i="15"/>
  <c r="R22" i="21" s="1"/>
  <c r="Q35" i="13"/>
  <c r="AP35" i="20" s="1"/>
  <c r="AN35" i="20" s="1"/>
  <c r="AF35" i="6" s="1"/>
  <c r="G109" i="21"/>
  <c r="G17" i="21"/>
  <c r="L14" i="15"/>
  <c r="M14" i="18" s="1"/>
  <c r="H112" i="14"/>
  <c r="H112" i="21" s="1"/>
  <c r="AH112" i="6" s="1"/>
  <c r="H76" i="14"/>
  <c r="H76" i="21" s="1"/>
  <c r="AH76" i="6" s="1"/>
  <c r="G112" i="21"/>
  <c r="L79" i="18"/>
  <c r="H67" i="14"/>
  <c r="H67" i="21" s="1"/>
  <c r="AH67" i="6" s="1"/>
  <c r="P20" i="15"/>
  <c r="R20" i="21" s="1"/>
  <c r="L109" i="18"/>
  <c r="L41" i="18"/>
  <c r="H13" i="14"/>
  <c r="H13" i="21" s="1"/>
  <c r="AH13" i="6" s="1"/>
  <c r="H55" i="14"/>
  <c r="H55" i="21" s="1"/>
  <c r="AH55" i="6" s="1"/>
  <c r="G106" i="21"/>
  <c r="G76" i="21"/>
  <c r="L106" i="18"/>
  <c r="G13" i="21"/>
  <c r="G55" i="21"/>
  <c r="D116" i="14"/>
  <c r="D117" i="14" s="1"/>
  <c r="G29" i="21"/>
  <c r="L94" i="15"/>
  <c r="P94" i="21" s="1"/>
  <c r="E116" i="15"/>
  <c r="P29" i="15"/>
  <c r="R29" i="21" s="1"/>
  <c r="D117" i="16"/>
  <c r="M39" i="18"/>
  <c r="P39" i="21"/>
  <c r="M22" i="18"/>
  <c r="P22" i="21"/>
  <c r="M30" i="18"/>
  <c r="P30" i="21"/>
  <c r="M27" i="18"/>
  <c r="P27" i="21"/>
  <c r="M88" i="18"/>
  <c r="P88" i="21"/>
  <c r="M18" i="18"/>
  <c r="P18" i="21"/>
  <c r="M91" i="18"/>
  <c r="P91" i="21"/>
  <c r="M64" i="18"/>
  <c r="P64" i="21"/>
  <c r="M41" i="18"/>
  <c r="P41" i="21"/>
  <c r="M47" i="18"/>
  <c r="P47" i="21"/>
  <c r="M82" i="18"/>
  <c r="P82" i="21"/>
  <c r="M38" i="18"/>
  <c r="P38" i="21"/>
  <c r="M110" i="18"/>
  <c r="P110" i="21"/>
  <c r="M85" i="18"/>
  <c r="P85" i="21"/>
  <c r="M58" i="18"/>
  <c r="P58" i="21"/>
  <c r="M28" i="18"/>
  <c r="P28" i="21"/>
  <c r="M71" i="18"/>
  <c r="P71" i="21"/>
  <c r="M57" i="18"/>
  <c r="P57" i="21"/>
  <c r="M111" i="18"/>
  <c r="P111" i="21"/>
  <c r="M60" i="18"/>
  <c r="P60" i="21"/>
  <c r="M112" i="18"/>
  <c r="P112" i="21"/>
  <c r="M48" i="18"/>
  <c r="P48" i="21"/>
  <c r="M86" i="18"/>
  <c r="P86" i="21"/>
  <c r="M23" i="18"/>
  <c r="P23" i="21"/>
  <c r="M53" i="18"/>
  <c r="P53" i="21"/>
  <c r="M40" i="18"/>
  <c r="P40" i="21"/>
  <c r="M26" i="18"/>
  <c r="P26" i="21"/>
  <c r="M63" i="18"/>
  <c r="P63" i="21"/>
  <c r="M95" i="18"/>
  <c r="P95" i="21"/>
  <c r="M104" i="18"/>
  <c r="P104" i="21"/>
  <c r="M97" i="18"/>
  <c r="P97" i="21"/>
  <c r="M84" i="18"/>
  <c r="P84" i="21"/>
  <c r="M87" i="18"/>
  <c r="P87" i="21"/>
  <c r="M45" i="18"/>
  <c r="P45" i="21"/>
  <c r="M59" i="18"/>
  <c r="P59" i="21"/>
  <c r="M52" i="18"/>
  <c r="P52" i="21"/>
  <c r="M16" i="18"/>
  <c r="P16" i="21"/>
  <c r="M24" i="18"/>
  <c r="P24" i="21"/>
  <c r="M106" i="18"/>
  <c r="P106" i="21"/>
  <c r="M44" i="18"/>
  <c r="P44" i="21"/>
  <c r="M100" i="18"/>
  <c r="P100" i="21"/>
  <c r="M70" i="18"/>
  <c r="P70" i="21"/>
  <c r="M107" i="18"/>
  <c r="P107" i="21"/>
  <c r="M102" i="18"/>
  <c r="P102" i="21"/>
  <c r="M33" i="18"/>
  <c r="P33" i="21"/>
  <c r="M13" i="18"/>
  <c r="P13" i="21"/>
  <c r="M50" i="18"/>
  <c r="P50" i="21"/>
  <c r="M80" i="18"/>
  <c r="P80" i="21"/>
  <c r="M72" i="18"/>
  <c r="P72" i="21"/>
  <c r="M37" i="18"/>
  <c r="P37" i="21"/>
  <c r="M46" i="18"/>
  <c r="P46" i="21"/>
  <c r="M31" i="18"/>
  <c r="P31" i="21"/>
  <c r="M21" i="18"/>
  <c r="P21" i="21"/>
  <c r="M35" i="18"/>
  <c r="P35" i="21"/>
  <c r="M76" i="18"/>
  <c r="P76" i="21"/>
  <c r="M108" i="18"/>
  <c r="P108" i="21"/>
  <c r="M99" i="18"/>
  <c r="P99" i="21"/>
  <c r="M29" i="18"/>
  <c r="P29" i="21"/>
  <c r="M49" i="18"/>
  <c r="P49" i="21"/>
  <c r="M77" i="18"/>
  <c r="P77" i="21"/>
  <c r="M69" i="18"/>
  <c r="P69" i="21"/>
  <c r="M103" i="18"/>
  <c r="P103" i="21"/>
  <c r="M92" i="18"/>
  <c r="P92" i="21"/>
  <c r="M65" i="18"/>
  <c r="P65" i="21"/>
  <c r="M25" i="18"/>
  <c r="P25" i="21"/>
  <c r="M75" i="18"/>
  <c r="P75" i="21"/>
  <c r="M54" i="18"/>
  <c r="P54" i="21"/>
  <c r="M15" i="18"/>
  <c r="P15" i="21"/>
  <c r="M98" i="18"/>
  <c r="P98" i="21"/>
  <c r="M79" i="18"/>
  <c r="P79" i="21"/>
  <c r="M67" i="18"/>
  <c r="P67" i="21"/>
  <c r="M42" i="18"/>
  <c r="P42" i="21"/>
  <c r="M34" i="18"/>
  <c r="P34" i="21"/>
  <c r="M61" i="18"/>
  <c r="P61" i="21"/>
  <c r="M43" i="18"/>
  <c r="P43" i="21"/>
  <c r="M56" i="18"/>
  <c r="P56" i="21"/>
  <c r="M93" i="18"/>
  <c r="P93" i="21"/>
  <c r="M51" i="18"/>
  <c r="P51" i="21"/>
  <c r="M36" i="18"/>
  <c r="P36" i="21"/>
  <c r="M90" i="18"/>
  <c r="P90" i="21"/>
  <c r="M20" i="18"/>
  <c r="P20" i="21"/>
  <c r="M89" i="18"/>
  <c r="P89" i="21"/>
  <c r="M101" i="18"/>
  <c r="P101" i="21"/>
  <c r="M12" i="18"/>
  <c r="P12" i="21"/>
  <c r="M113" i="18"/>
  <c r="P113" i="21"/>
  <c r="M66" i="18"/>
  <c r="P66" i="21"/>
  <c r="M96" i="18"/>
  <c r="P96" i="21"/>
  <c r="M68" i="18"/>
  <c r="P68" i="21"/>
  <c r="M78" i="18"/>
  <c r="P78" i="21"/>
  <c r="M19" i="18"/>
  <c r="P19" i="21"/>
  <c r="M17" i="18"/>
  <c r="P17" i="21"/>
  <c r="M83" i="18"/>
  <c r="P83" i="21"/>
  <c r="M109" i="18"/>
  <c r="P109" i="21"/>
  <c r="M55" i="18"/>
  <c r="P55" i="21"/>
  <c r="M62" i="18"/>
  <c r="P62" i="21"/>
  <c r="M81" i="18"/>
  <c r="P81" i="21"/>
  <c r="M114" i="18"/>
  <c r="P114" i="21"/>
  <c r="M32" i="18"/>
  <c r="P32" i="21"/>
  <c r="M74" i="18"/>
  <c r="P74" i="21"/>
  <c r="M11" i="18"/>
  <c r="P11" i="21"/>
  <c r="I106" i="18"/>
  <c r="AM106" i="19"/>
  <c r="I13" i="18"/>
  <c r="AM13" i="19"/>
  <c r="I74" i="18"/>
  <c r="AM74" i="19"/>
  <c r="AF31" i="17"/>
  <c r="AF62" i="12"/>
  <c r="AF107" i="12"/>
  <c r="AF97" i="12"/>
  <c r="AF91" i="12"/>
  <c r="AF17" i="12"/>
  <c r="AF22" i="12"/>
  <c r="AF49" i="12"/>
  <c r="AF111" i="17"/>
  <c r="AF33" i="17"/>
  <c r="AF87" i="17"/>
  <c r="AF75" i="12"/>
  <c r="AF41" i="12"/>
  <c r="AF69" i="12"/>
  <c r="AF95" i="12"/>
  <c r="AF89" i="12"/>
  <c r="AF108" i="12"/>
  <c r="AF60" i="12"/>
  <c r="AF76" i="17"/>
  <c r="AF58" i="12"/>
  <c r="AF45" i="12"/>
  <c r="AF51" i="12"/>
  <c r="AF28" i="12"/>
  <c r="AF32" i="12"/>
  <c r="AF98" i="12"/>
  <c r="AF80" i="12"/>
  <c r="AF90" i="17"/>
  <c r="AF77" i="12"/>
  <c r="AF113" i="12"/>
  <c r="AF74" i="12"/>
  <c r="AF106" i="12"/>
  <c r="AF82" i="12"/>
  <c r="AF31" i="12"/>
  <c r="AF34" i="12"/>
  <c r="AF104" i="12"/>
  <c r="AF92" i="17"/>
  <c r="AF57" i="17"/>
  <c r="AF96" i="12"/>
  <c r="AF54" i="12"/>
  <c r="AF47" i="12"/>
  <c r="AF93" i="12"/>
  <c r="AF67" i="12"/>
  <c r="AF63" i="12"/>
  <c r="AF40" i="12"/>
  <c r="AF107" i="17"/>
  <c r="AF15" i="17"/>
  <c r="AF105" i="12"/>
  <c r="AF30" i="12"/>
  <c r="AF51" i="17"/>
  <c r="AF25" i="17"/>
  <c r="AF59" i="12"/>
  <c r="AF61" i="12"/>
  <c r="AF101" i="17"/>
  <c r="AF26" i="17"/>
  <c r="AF70" i="12"/>
  <c r="AF11" i="12"/>
  <c r="AF102" i="12"/>
  <c r="AF112" i="17"/>
  <c r="AF43" i="17"/>
  <c r="AF45" i="17"/>
  <c r="AF52" i="17"/>
  <c r="AF33" i="12"/>
  <c r="AF90" i="12"/>
  <c r="AF43" i="12"/>
  <c r="AF87" i="12"/>
  <c r="AF76" i="12"/>
  <c r="AF110" i="17"/>
  <c r="AF37" i="12"/>
  <c r="AF103" i="12"/>
  <c r="AF14" i="12"/>
  <c r="AF111" i="12"/>
  <c r="AF83" i="17"/>
  <c r="AF40" i="17"/>
  <c r="AF11" i="17"/>
  <c r="AF72" i="12"/>
  <c r="AF49" i="17"/>
  <c r="AF82" i="17"/>
  <c r="AF80" i="17"/>
  <c r="AF114" i="12"/>
  <c r="AF44" i="12"/>
  <c r="AF68" i="12"/>
  <c r="AF79" i="17"/>
  <c r="AF78" i="12"/>
  <c r="AF93" i="17"/>
  <c r="AF81" i="17"/>
  <c r="AF83" i="12"/>
  <c r="AF78" i="17"/>
  <c r="AF86" i="17"/>
  <c r="AF99" i="17"/>
  <c r="AF15" i="12"/>
  <c r="AF56" i="12"/>
  <c r="AF71" i="12"/>
  <c r="AF112" i="12"/>
  <c r="AF81" i="12"/>
  <c r="AF29" i="12"/>
  <c r="AF42" i="12"/>
  <c r="AF32" i="17"/>
  <c r="AF86" i="12"/>
  <c r="AF26" i="12"/>
  <c r="AF84" i="17"/>
  <c r="AF56" i="17"/>
  <c r="AF39" i="12"/>
  <c r="AF55" i="12"/>
  <c r="AF12" i="12"/>
  <c r="AF85" i="12"/>
  <c r="AF94" i="12"/>
  <c r="AF36" i="12"/>
  <c r="AF13" i="12"/>
  <c r="AF19" i="17"/>
  <c r="AF72" i="17"/>
  <c r="AF109" i="17"/>
  <c r="AF79" i="12"/>
  <c r="AF101" i="12"/>
  <c r="AF23" i="12"/>
  <c r="AF22" i="17"/>
  <c r="AF65" i="17"/>
  <c r="AF97" i="17"/>
  <c r="AF59" i="17"/>
  <c r="AF44" i="17"/>
  <c r="AF63" i="17"/>
  <c r="AF53" i="17"/>
  <c r="AF36" i="17"/>
  <c r="AF39" i="17"/>
  <c r="AF16" i="17"/>
  <c r="AF29" i="17"/>
  <c r="AF71" i="17"/>
  <c r="AF27" i="17"/>
  <c r="AF85" i="17"/>
  <c r="AF95" i="17"/>
  <c r="AF104" i="17"/>
  <c r="AF30" i="17"/>
  <c r="AF24" i="17"/>
  <c r="AF66" i="17"/>
  <c r="AF106" i="17"/>
  <c r="AF73" i="17"/>
  <c r="AF42" i="17"/>
  <c r="AF67" i="17"/>
  <c r="AF28" i="17"/>
  <c r="AF37" i="17"/>
  <c r="AF55" i="17"/>
  <c r="AF46" i="17"/>
  <c r="AF47" i="17"/>
  <c r="AF61" i="17"/>
  <c r="AF75" i="17"/>
  <c r="AF98" i="17"/>
  <c r="AF105" i="17"/>
  <c r="AF23" i="17"/>
  <c r="AF77" i="17"/>
  <c r="AF102" i="17"/>
  <c r="AF96" i="17"/>
  <c r="AF64" i="17"/>
  <c r="AF18" i="17"/>
  <c r="AF62" i="17"/>
  <c r="AA11" i="11"/>
  <c r="AA74" i="11"/>
  <c r="AF74" i="17" l="1"/>
  <c r="AM70" i="20"/>
  <c r="C11" i="22"/>
  <c r="C12" i="22"/>
  <c r="C32" i="22"/>
  <c r="C52" i="22"/>
  <c r="C72" i="22"/>
  <c r="C92" i="22"/>
  <c r="C112" i="22"/>
  <c r="C54" i="22"/>
  <c r="C114" i="22"/>
  <c r="C55" i="22"/>
  <c r="C17" i="22"/>
  <c r="C39" i="22"/>
  <c r="C100" i="22"/>
  <c r="C13" i="22"/>
  <c r="C33" i="22"/>
  <c r="C53" i="22"/>
  <c r="C73" i="22"/>
  <c r="C93" i="22"/>
  <c r="C113" i="22"/>
  <c r="C14" i="22"/>
  <c r="C94" i="22"/>
  <c r="C35" i="22"/>
  <c r="C75" i="22"/>
  <c r="C96" i="22"/>
  <c r="C97" i="22"/>
  <c r="C59" i="22"/>
  <c r="C60" i="22"/>
  <c r="C22" i="22"/>
  <c r="C41" i="22"/>
  <c r="C23" i="22"/>
  <c r="C43" i="22"/>
  <c r="C63" i="22"/>
  <c r="C83" i="22"/>
  <c r="C103" i="22"/>
  <c r="C49" i="22"/>
  <c r="C90" i="22"/>
  <c r="C76" i="22"/>
  <c r="C18" i="22"/>
  <c r="C20" i="22"/>
  <c r="C62" i="22"/>
  <c r="C24" i="22"/>
  <c r="C44" i="22"/>
  <c r="C64" i="22"/>
  <c r="C84" i="22"/>
  <c r="C104" i="22"/>
  <c r="C30" i="22"/>
  <c r="C37" i="22"/>
  <c r="C19" i="22"/>
  <c r="C101" i="22"/>
  <c r="C102" i="22"/>
  <c r="C25" i="22"/>
  <c r="C45" i="22"/>
  <c r="C65" i="22"/>
  <c r="C85" i="22"/>
  <c r="C105" i="22"/>
  <c r="C109" i="22"/>
  <c r="C16" i="22"/>
  <c r="C26" i="22"/>
  <c r="C46" i="22"/>
  <c r="C66" i="22"/>
  <c r="C86" i="22"/>
  <c r="C106" i="22"/>
  <c r="C89" i="22"/>
  <c r="C70" i="22"/>
  <c r="C77" i="22"/>
  <c r="C98" i="22"/>
  <c r="C99" i="22"/>
  <c r="C81" i="22"/>
  <c r="C27" i="22"/>
  <c r="C47" i="22"/>
  <c r="C67" i="22"/>
  <c r="C87" i="22"/>
  <c r="C107" i="22"/>
  <c r="C69" i="22"/>
  <c r="C110" i="22"/>
  <c r="C56" i="22"/>
  <c r="C58" i="22"/>
  <c r="C80" i="22"/>
  <c r="C42" i="22"/>
  <c r="C28" i="22"/>
  <c r="C48" i="22"/>
  <c r="C68" i="22"/>
  <c r="C88" i="22"/>
  <c r="C108" i="22"/>
  <c r="C29" i="22"/>
  <c r="C50" i="22"/>
  <c r="C57" i="22"/>
  <c r="C78" i="22"/>
  <c r="C79" i="22"/>
  <c r="C61" i="22"/>
  <c r="C21" i="22"/>
  <c r="C31" i="22"/>
  <c r="C51" i="22"/>
  <c r="C71" i="22"/>
  <c r="C91" i="22"/>
  <c r="C111" i="22"/>
  <c r="C34" i="22"/>
  <c r="C74" i="22"/>
  <c r="C15" i="22"/>
  <c r="C95" i="22"/>
  <c r="C36" i="22"/>
  <c r="C38" i="22"/>
  <c r="C40" i="22"/>
  <c r="C82" i="22"/>
  <c r="AM33" i="20"/>
  <c r="I114" i="18"/>
  <c r="K57" i="18"/>
  <c r="F65" i="20"/>
  <c r="I71" i="18"/>
  <c r="I23" i="18"/>
  <c r="AM69" i="19"/>
  <c r="I105" i="18"/>
  <c r="AA84" i="11"/>
  <c r="AM60" i="19"/>
  <c r="K32" i="18"/>
  <c r="AM11" i="19"/>
  <c r="AF88" i="17"/>
  <c r="AM79" i="19"/>
  <c r="I49" i="18"/>
  <c r="I29" i="18"/>
  <c r="AM101" i="20"/>
  <c r="AM81" i="19"/>
  <c r="I50" i="18"/>
  <c r="AM90" i="19"/>
  <c r="I70" i="18"/>
  <c r="AM26" i="19"/>
  <c r="I97" i="18"/>
  <c r="AM88" i="19"/>
  <c r="AM104" i="19"/>
  <c r="AM93" i="19"/>
  <c r="F37" i="20"/>
  <c r="AM77" i="19"/>
  <c r="AF103" i="17"/>
  <c r="AM33" i="19"/>
  <c r="AF50" i="17"/>
  <c r="I101" i="18"/>
  <c r="AF60" i="17"/>
  <c r="AM56" i="19"/>
  <c r="I100" i="18"/>
  <c r="AM94" i="19"/>
  <c r="AM98" i="19"/>
  <c r="AM109" i="19"/>
  <c r="AM103" i="19"/>
  <c r="I62" i="18"/>
  <c r="F27" i="20"/>
  <c r="I111" i="18"/>
  <c r="AF57" i="12"/>
  <c r="AF100" i="17"/>
  <c r="I19" i="18"/>
  <c r="F111" i="20"/>
  <c r="AM86" i="19"/>
  <c r="F25" i="20"/>
  <c r="AM36" i="19"/>
  <c r="AM39" i="19"/>
  <c r="K28" i="18"/>
  <c r="AM45" i="20"/>
  <c r="AF94" i="17"/>
  <c r="AM34" i="19"/>
  <c r="AM113" i="19"/>
  <c r="I44" i="18"/>
  <c r="I95" i="18"/>
  <c r="F12" i="20"/>
  <c r="F57" i="20"/>
  <c r="AM67" i="19"/>
  <c r="AM31" i="20"/>
  <c r="I18" i="18"/>
  <c r="AM17" i="19"/>
  <c r="AF14" i="17"/>
  <c r="AM14" i="19"/>
  <c r="K20" i="18"/>
  <c r="AM16" i="19"/>
  <c r="I15" i="18"/>
  <c r="AM83" i="19"/>
  <c r="AM85" i="19"/>
  <c r="AM21" i="19"/>
  <c r="I82" i="18"/>
  <c r="K55" i="18"/>
  <c r="F84" i="20"/>
  <c r="K30" i="18"/>
  <c r="J20" i="18"/>
  <c r="AF27" i="12"/>
  <c r="K42" i="18"/>
  <c r="AM99" i="19"/>
  <c r="I96" i="18"/>
  <c r="AM63" i="19"/>
  <c r="AM66" i="19"/>
  <c r="AM107" i="19"/>
  <c r="I45" i="18"/>
  <c r="AM12" i="20"/>
  <c r="I43" i="18"/>
  <c r="AM64" i="19"/>
  <c r="J52" i="18"/>
  <c r="AM102" i="19"/>
  <c r="F113" i="20"/>
  <c r="I73" i="18"/>
  <c r="AM51" i="19"/>
  <c r="K16" i="18"/>
  <c r="AM23" i="20"/>
  <c r="AM106" i="20"/>
  <c r="AM21" i="20"/>
  <c r="I22" i="18"/>
  <c r="AM75" i="19"/>
  <c r="D11" i="5" s="1"/>
  <c r="AF52" i="12"/>
  <c r="J19" i="18"/>
  <c r="I28" i="18"/>
  <c r="AF74" i="6"/>
  <c r="F43" i="20"/>
  <c r="K89" i="18"/>
  <c r="I35" i="18"/>
  <c r="K112" i="18"/>
  <c r="AM62" i="20"/>
  <c r="F72" i="20"/>
  <c r="K97" i="18"/>
  <c r="I32" i="18"/>
  <c r="AM108" i="19"/>
  <c r="J13" i="18"/>
  <c r="AM30" i="19"/>
  <c r="F42" i="20"/>
  <c r="J21" i="18"/>
  <c r="K82" i="18"/>
  <c r="K98" i="18"/>
  <c r="I38" i="18"/>
  <c r="J74" i="18"/>
  <c r="F71" i="20"/>
  <c r="AF21" i="12"/>
  <c r="F34" i="20"/>
  <c r="F66" i="20"/>
  <c r="AM18" i="20"/>
  <c r="AM89" i="19"/>
  <c r="F110" i="20"/>
  <c r="AF38" i="17"/>
  <c r="K104" i="18"/>
  <c r="AM104" i="20"/>
  <c r="K94" i="18"/>
  <c r="AM94" i="20"/>
  <c r="K17" i="18"/>
  <c r="AM17" i="20"/>
  <c r="K79" i="18"/>
  <c r="AM79" i="20"/>
  <c r="K77" i="18"/>
  <c r="AM77" i="20"/>
  <c r="K108" i="18"/>
  <c r="AM108" i="20"/>
  <c r="K26" i="18"/>
  <c r="AM26" i="20"/>
  <c r="K37" i="18"/>
  <c r="AM37" i="20"/>
  <c r="K100" i="18"/>
  <c r="AM100" i="20"/>
  <c r="K56" i="18"/>
  <c r="AM56" i="20"/>
  <c r="K72" i="18"/>
  <c r="AM72" i="20"/>
  <c r="K53" i="18"/>
  <c r="AM53" i="20"/>
  <c r="K73" i="18"/>
  <c r="AM73" i="20"/>
  <c r="K59" i="18"/>
  <c r="AM59" i="20"/>
  <c r="K84" i="18"/>
  <c r="AM84" i="20"/>
  <c r="K102" i="18"/>
  <c r="AM102" i="20"/>
  <c r="K69" i="18"/>
  <c r="AM69" i="20"/>
  <c r="K81" i="18"/>
  <c r="AM81" i="20"/>
  <c r="K96" i="18"/>
  <c r="AM96" i="20"/>
  <c r="K13" i="18"/>
  <c r="AM13" i="20"/>
  <c r="K75" i="18"/>
  <c r="AM75" i="20"/>
  <c r="K54" i="18"/>
  <c r="AM54" i="20"/>
  <c r="K50" i="18"/>
  <c r="AM50" i="20"/>
  <c r="K86" i="18"/>
  <c r="AM86" i="20"/>
  <c r="K92" i="18"/>
  <c r="AM92" i="20"/>
  <c r="K68" i="18"/>
  <c r="AM68" i="20"/>
  <c r="K35" i="18"/>
  <c r="AM35" i="20"/>
  <c r="K22" i="18"/>
  <c r="AM22" i="20"/>
  <c r="K80" i="18"/>
  <c r="AM80" i="20"/>
  <c r="K36" i="18"/>
  <c r="AM36" i="20"/>
  <c r="K113" i="18"/>
  <c r="AM113" i="20"/>
  <c r="K40" i="18"/>
  <c r="AM40" i="20"/>
  <c r="K93" i="18"/>
  <c r="AM93" i="20"/>
  <c r="K78" i="18"/>
  <c r="AM78" i="20"/>
  <c r="K110" i="18"/>
  <c r="AM110" i="20"/>
  <c r="K105" i="18"/>
  <c r="AM105" i="20"/>
  <c r="K14" i="18"/>
  <c r="AM14" i="20"/>
  <c r="K87" i="18"/>
  <c r="AM87" i="20"/>
  <c r="K71" i="18"/>
  <c r="AM71" i="20"/>
  <c r="K111" i="18"/>
  <c r="AM111" i="20"/>
  <c r="K58" i="18"/>
  <c r="AM58" i="20"/>
  <c r="K34" i="18"/>
  <c r="AM34" i="20"/>
  <c r="K64" i="18"/>
  <c r="AM64" i="20"/>
  <c r="K44" i="18"/>
  <c r="AM44" i="20"/>
  <c r="K15" i="18"/>
  <c r="AM15" i="20"/>
  <c r="K85" i="18"/>
  <c r="AM85" i="20"/>
  <c r="K60" i="18"/>
  <c r="AM60" i="20"/>
  <c r="K91" i="18"/>
  <c r="AM91" i="20"/>
  <c r="K46" i="18"/>
  <c r="AM46" i="20"/>
  <c r="K38" i="18"/>
  <c r="AM38" i="20"/>
  <c r="K27" i="18"/>
  <c r="AM27" i="20"/>
  <c r="K51" i="18"/>
  <c r="AM51" i="20"/>
  <c r="K61" i="18"/>
  <c r="AM61" i="20"/>
  <c r="K114" i="18"/>
  <c r="AM114" i="20"/>
  <c r="K52" i="18"/>
  <c r="AM52" i="20"/>
  <c r="K49" i="18"/>
  <c r="AM49" i="20"/>
  <c r="K67" i="18"/>
  <c r="AM67" i="20"/>
  <c r="K43" i="18"/>
  <c r="AM43" i="20"/>
  <c r="K48" i="18"/>
  <c r="AM48" i="20"/>
  <c r="K83" i="18"/>
  <c r="AM83" i="20"/>
  <c r="K39" i="18"/>
  <c r="AM39" i="20"/>
  <c r="K90" i="18"/>
  <c r="AM90" i="20"/>
  <c r="K24" i="18"/>
  <c r="AM24" i="20"/>
  <c r="K63" i="18"/>
  <c r="AM63" i="20"/>
  <c r="K95" i="18"/>
  <c r="AM95" i="20"/>
  <c r="K88" i="18"/>
  <c r="AM88" i="20"/>
  <c r="K109" i="18"/>
  <c r="AM109" i="20"/>
  <c r="K19" i="18"/>
  <c r="AM19" i="20"/>
  <c r="K25" i="18"/>
  <c r="AM25" i="20"/>
  <c r="K74" i="18"/>
  <c r="AM74" i="20"/>
  <c r="K29" i="18"/>
  <c r="AM29" i="20"/>
  <c r="K66" i="18"/>
  <c r="AM66" i="20"/>
  <c r="K76" i="18"/>
  <c r="AM76" i="20"/>
  <c r="K99" i="18"/>
  <c r="AM99" i="20"/>
  <c r="K107" i="18"/>
  <c r="AM107" i="20"/>
  <c r="I48" i="18"/>
  <c r="K11" i="18"/>
  <c r="AM11" i="20"/>
  <c r="AF89" i="17"/>
  <c r="AM54" i="19"/>
  <c r="J38" i="18"/>
  <c r="AM68" i="19"/>
  <c r="F46" i="20"/>
  <c r="I91" i="18"/>
  <c r="J108" i="18"/>
  <c r="AF34" i="17"/>
  <c r="AM84" i="19"/>
  <c r="AM59" i="19"/>
  <c r="F69" i="20"/>
  <c r="J50" i="18"/>
  <c r="I41" i="18"/>
  <c r="AM24" i="19"/>
  <c r="F17" i="20"/>
  <c r="I87" i="18"/>
  <c r="AF66" i="12"/>
  <c r="AM61" i="19"/>
  <c r="J11" i="18"/>
  <c r="AF91" i="17"/>
  <c r="AM53" i="19"/>
  <c r="J79" i="18"/>
  <c r="H13" i="5"/>
  <c r="AH11" i="6"/>
  <c r="J88" i="18"/>
  <c r="AM112" i="19"/>
  <c r="J40" i="18"/>
  <c r="AF84" i="12"/>
  <c r="I92" i="18"/>
  <c r="AM27" i="19"/>
  <c r="AM80" i="19"/>
  <c r="AM110" i="19"/>
  <c r="H16" i="5"/>
  <c r="F96" i="20"/>
  <c r="AM55" i="19"/>
  <c r="F62" i="20"/>
  <c r="AM52" i="19"/>
  <c r="AF110" i="12"/>
  <c r="F33" i="20"/>
  <c r="AF17" i="17"/>
  <c r="I47" i="18"/>
  <c r="AM58" i="19"/>
  <c r="F35" i="20"/>
  <c r="F55" i="20"/>
  <c r="J109" i="18"/>
  <c r="I42" i="18"/>
  <c r="AM76" i="19"/>
  <c r="J92" i="18"/>
  <c r="F15" i="20"/>
  <c r="AM20" i="19"/>
  <c r="AF73" i="12"/>
  <c r="F78" i="20"/>
  <c r="F32" i="20"/>
  <c r="AF113" i="17"/>
  <c r="AF48" i="17"/>
  <c r="AF35" i="17"/>
  <c r="J97" i="18"/>
  <c r="AF50" i="12"/>
  <c r="AF68" i="17"/>
  <c r="AF108" i="17"/>
  <c r="F93" i="20"/>
  <c r="J73" i="18"/>
  <c r="AM31" i="19"/>
  <c r="AM40" i="19"/>
  <c r="F89" i="20"/>
  <c r="J24" i="18"/>
  <c r="J99" i="18"/>
  <c r="F36" i="20"/>
  <c r="AF69" i="17"/>
  <c r="F14" i="20"/>
  <c r="AF20" i="12"/>
  <c r="AF21" i="17"/>
  <c r="F80" i="20"/>
  <c r="AM72" i="19"/>
  <c r="J98" i="18"/>
  <c r="F48" i="20"/>
  <c r="AF41" i="17"/>
  <c r="I25" i="18"/>
  <c r="F51" i="20"/>
  <c r="AF58" i="17"/>
  <c r="J49" i="18"/>
  <c r="AF13" i="17"/>
  <c r="F30" i="20"/>
  <c r="AM57" i="19"/>
  <c r="AM65" i="19"/>
  <c r="AF20" i="17"/>
  <c r="J70" i="18"/>
  <c r="J29" i="18"/>
  <c r="F91" i="20"/>
  <c r="AF114" i="17"/>
  <c r="AF65" i="12"/>
  <c r="F106" i="20"/>
  <c r="F100" i="20"/>
  <c r="J112" i="18"/>
  <c r="AM37" i="19"/>
  <c r="J67" i="18"/>
  <c r="AF48" i="12"/>
  <c r="AF88" i="12"/>
  <c r="F83" i="20"/>
  <c r="AF24" i="12"/>
  <c r="AF46" i="12"/>
  <c r="F16" i="20"/>
  <c r="I46" i="18"/>
  <c r="AF70" i="17"/>
  <c r="J75" i="18"/>
  <c r="J41" i="18"/>
  <c r="J105" i="18"/>
  <c r="I78" i="18"/>
  <c r="J102" i="18"/>
  <c r="AF16" i="12"/>
  <c r="AM12" i="19"/>
  <c r="J68" i="18"/>
  <c r="F58" i="20"/>
  <c r="O116" i="17"/>
  <c r="O117" i="17" s="1"/>
  <c r="AF35" i="12"/>
  <c r="I11" i="5"/>
  <c r="F64" i="20"/>
  <c r="F114" i="20"/>
  <c r="G11" i="5" s="1"/>
  <c r="F103" i="20"/>
  <c r="J86" i="18"/>
  <c r="F39" i="20"/>
  <c r="AF109" i="12"/>
  <c r="F82" i="20"/>
  <c r="F77" i="20"/>
  <c r="AF25" i="12"/>
  <c r="F53" i="20"/>
  <c r="F56" i="20"/>
  <c r="J44" i="18"/>
  <c r="AF38" i="12"/>
  <c r="J104" i="18"/>
  <c r="F90" i="20"/>
  <c r="AF100" i="12"/>
  <c r="AF99" i="12"/>
  <c r="F54" i="20"/>
  <c r="J23" i="18"/>
  <c r="J61" i="18"/>
  <c r="F63" i="20"/>
  <c r="F85" i="20"/>
  <c r="AF19" i="12"/>
  <c r="AF12" i="17"/>
  <c r="AF53" i="12"/>
  <c r="AF54" i="17"/>
  <c r="F31" i="20"/>
  <c r="J18" i="18"/>
  <c r="H11" i="5"/>
  <c r="H14" i="5"/>
  <c r="J22" i="18"/>
  <c r="J81" i="18"/>
  <c r="J94" i="18"/>
  <c r="F87" i="20"/>
  <c r="F28" i="20"/>
  <c r="F59" i="20"/>
  <c r="J107" i="18"/>
  <c r="F26" i="20"/>
  <c r="F76" i="20"/>
  <c r="AF18" i="12"/>
  <c r="F95" i="20"/>
  <c r="P73" i="21"/>
  <c r="AF92" i="12"/>
  <c r="AF64" i="12"/>
  <c r="F47" i="20"/>
  <c r="F101" i="20"/>
  <c r="F60" i="20"/>
  <c r="P105" i="21"/>
  <c r="O116" i="12"/>
  <c r="O117" i="12" s="1"/>
  <c r="F45" i="20"/>
  <c r="I116" i="13"/>
  <c r="I117" i="13" s="1"/>
  <c r="P14" i="21"/>
  <c r="L116" i="15"/>
  <c r="L117" i="15" s="1"/>
  <c r="M94" i="18"/>
  <c r="D14" i="5" l="1"/>
  <c r="I14" i="5"/>
  <c r="G14" i="5"/>
  <c r="O119" i="18"/>
  <c r="AB114" i="21"/>
  <c r="G63" i="18"/>
  <c r="G32" i="18"/>
  <c r="G50" i="18"/>
  <c r="G95" i="18"/>
  <c r="G42" i="18"/>
  <c r="G113" i="18"/>
  <c r="G35" i="18"/>
  <c r="G90" i="18"/>
  <c r="G93" i="18"/>
  <c r="G43" i="18"/>
  <c r="G60" i="18"/>
  <c r="G79" i="18"/>
  <c r="G98" i="18"/>
  <c r="G45" i="18"/>
  <c r="G12" i="18"/>
  <c r="G94" i="18"/>
  <c r="G61" i="18"/>
  <c r="G49" i="18"/>
  <c r="G104" i="18"/>
  <c r="G28" i="18"/>
  <c r="G105" i="18"/>
  <c r="G31" i="18"/>
  <c r="G91" i="18"/>
  <c r="G103" i="18"/>
  <c r="G54" i="18"/>
  <c r="G65" i="18"/>
  <c r="G55" i="18"/>
  <c r="G110" i="18"/>
  <c r="G70" i="18"/>
  <c r="G26" i="18"/>
  <c r="G59" i="18"/>
  <c r="G80" i="18"/>
  <c r="G40" i="18"/>
  <c r="G96" i="18"/>
  <c r="G78" i="18"/>
  <c r="G89" i="18"/>
  <c r="G108" i="18"/>
  <c r="G102" i="18"/>
  <c r="G25" i="18"/>
  <c r="G111" i="18"/>
  <c r="G36" i="18"/>
  <c r="G71" i="18"/>
  <c r="G114" i="18"/>
  <c r="G29" i="18"/>
  <c r="G33" i="18"/>
  <c r="G44" i="18"/>
  <c r="G52" i="18"/>
  <c r="G18" i="18"/>
  <c r="G107" i="18"/>
  <c r="G73" i="18"/>
  <c r="G76" i="18"/>
  <c r="G62" i="18"/>
  <c r="G83" i="18"/>
  <c r="G75" i="18"/>
  <c r="G21" i="18"/>
  <c r="G15" i="18"/>
  <c r="G99" i="18"/>
  <c r="G101" i="18"/>
  <c r="G27" i="18"/>
  <c r="G51" i="18"/>
  <c r="G85" i="18"/>
  <c r="G47" i="18"/>
  <c r="G57" i="18"/>
  <c r="G84" i="18"/>
  <c r="G14" i="18"/>
  <c r="G72" i="18"/>
  <c r="G24" i="18"/>
  <c r="G64" i="18"/>
  <c r="G109" i="18"/>
  <c r="G23" i="18"/>
  <c r="G100" i="18"/>
  <c r="G88" i="18"/>
  <c r="G87" i="18"/>
  <c r="G112" i="18"/>
  <c r="G17" i="18"/>
  <c r="G19" i="18"/>
  <c r="G38" i="18"/>
  <c r="G58" i="18"/>
  <c r="G46" i="18"/>
  <c r="G20" i="18"/>
  <c r="G53" i="18"/>
  <c r="G34" i="18"/>
  <c r="G74" i="18"/>
  <c r="G13" i="18"/>
  <c r="G56" i="18"/>
  <c r="G37" i="18"/>
  <c r="G30" i="18"/>
  <c r="G66" i="18"/>
  <c r="G39" i="18"/>
  <c r="G81" i="18"/>
  <c r="G77" i="18"/>
  <c r="G92" i="18"/>
  <c r="G41" i="18"/>
  <c r="G16" i="18"/>
  <c r="G67" i="18"/>
  <c r="G86" i="18"/>
  <c r="G69" i="18"/>
  <c r="G97" i="18"/>
  <c r="G82" i="18"/>
  <c r="G22" i="18"/>
  <c r="G106" i="18"/>
  <c r="G68" i="18"/>
  <c r="G48" i="18"/>
  <c r="Q18" i="21" l="1"/>
  <c r="AI18" i="6" s="1"/>
  <c r="V18" i="21"/>
  <c r="W19" i="21"/>
  <c r="Q36" i="21"/>
  <c r="AI36" i="6" s="1"/>
  <c r="V36" i="21"/>
  <c r="W37" i="21"/>
  <c r="Q45" i="21"/>
  <c r="AI45" i="6" s="1"/>
  <c r="V45" i="21"/>
  <c r="W46" i="21"/>
  <c r="Q32" i="21"/>
  <c r="AI32" i="6" s="1"/>
  <c r="V32" i="21"/>
  <c r="W33" i="21"/>
  <c r="Q24" i="21"/>
  <c r="AI24" i="6" s="1"/>
  <c r="V24" i="21"/>
  <c r="W25" i="21"/>
  <c r="AI64" i="21"/>
  <c r="AH63" i="21"/>
  <c r="AH67" i="21"/>
  <c r="AI68" i="21"/>
  <c r="AH64" i="21"/>
  <c r="AI65" i="21"/>
  <c r="Q74" i="21"/>
  <c r="AI74" i="6" s="1"/>
  <c r="V74" i="21"/>
  <c r="W75" i="21"/>
  <c r="AH78" i="21"/>
  <c r="AI79" i="21"/>
  <c r="AB41" i="21"/>
  <c r="AC42" i="21"/>
  <c r="AC100" i="21"/>
  <c r="AB99" i="21"/>
  <c r="AB89" i="21"/>
  <c r="AC90" i="21"/>
  <c r="AB85" i="21"/>
  <c r="AC86" i="21"/>
  <c r="AB79" i="21"/>
  <c r="AC80" i="21"/>
  <c r="AH52" i="21"/>
  <c r="AI53" i="21"/>
  <c r="Q22" i="21"/>
  <c r="AI22" i="6" s="1"/>
  <c r="V22" i="21"/>
  <c r="W23" i="21"/>
  <c r="Q49" i="21"/>
  <c r="AI49" i="6" s="1"/>
  <c r="W50" i="21"/>
  <c r="V49" i="21"/>
  <c r="AI66" i="21"/>
  <c r="AH65" i="21"/>
  <c r="Q30" i="21"/>
  <c r="AI30" i="6" s="1"/>
  <c r="V30" i="21"/>
  <c r="W31" i="21"/>
  <c r="AI57" i="21"/>
  <c r="AH56" i="21"/>
  <c r="AI29" i="21"/>
  <c r="AH28" i="21"/>
  <c r="AB29" i="21"/>
  <c r="AC30" i="21"/>
  <c r="AC73" i="21"/>
  <c r="AB72" i="21"/>
  <c r="AB61" i="21"/>
  <c r="AC62" i="21"/>
  <c r="AB77" i="21"/>
  <c r="AC78" i="21"/>
  <c r="AI54" i="21"/>
  <c r="AH53" i="21"/>
  <c r="Q53" i="21"/>
  <c r="AI53" i="6" s="1"/>
  <c r="V53" i="21"/>
  <c r="W54" i="21"/>
  <c r="AH19" i="21"/>
  <c r="AI20" i="21"/>
  <c r="AC36" i="21"/>
  <c r="AB35" i="21"/>
  <c r="Q12" i="21"/>
  <c r="AI12" i="6" s="1"/>
  <c r="W13" i="21"/>
  <c r="V12" i="21"/>
  <c r="Q46" i="21"/>
  <c r="AI46" i="6" s="1"/>
  <c r="W47" i="21"/>
  <c r="V46" i="21"/>
  <c r="AI19" i="21"/>
  <c r="AH18" i="21"/>
  <c r="W90" i="21"/>
  <c r="V89" i="21"/>
  <c r="Q75" i="21"/>
  <c r="AI75" i="6" s="1"/>
  <c r="W76" i="21"/>
  <c r="V75" i="21"/>
  <c r="AH36" i="21"/>
  <c r="AI37" i="21"/>
  <c r="AH15" i="21"/>
  <c r="AI16" i="21"/>
  <c r="AH45" i="21"/>
  <c r="AI46" i="21"/>
  <c r="Q95" i="21"/>
  <c r="AI95" i="6" s="1"/>
  <c r="AC50" i="21"/>
  <c r="AB49" i="21"/>
  <c r="AC21" i="21"/>
  <c r="AB20" i="21"/>
  <c r="AB31" i="21"/>
  <c r="AC32" i="21"/>
  <c r="AB87" i="21"/>
  <c r="AC88" i="21"/>
  <c r="AB30" i="21"/>
  <c r="AC31" i="21"/>
  <c r="Q62" i="21"/>
  <c r="AI62" i="6" s="1"/>
  <c r="W63" i="21"/>
  <c r="V62" i="21"/>
  <c r="AH69" i="21"/>
  <c r="AI70" i="21"/>
  <c r="AI42" i="21"/>
  <c r="AH41" i="21"/>
  <c r="AC65" i="21"/>
  <c r="AB64" i="21"/>
  <c r="AB63" i="21"/>
  <c r="AC64" i="21"/>
  <c r="Q61" i="21"/>
  <c r="AI61" i="6" s="1"/>
  <c r="V61" i="21"/>
  <c r="W62" i="21"/>
  <c r="Q34" i="21"/>
  <c r="AI34" i="6" s="1"/>
  <c r="W35" i="21"/>
  <c r="V34" i="21"/>
  <c r="AH17" i="21"/>
  <c r="AI18" i="21"/>
  <c r="AI40" i="21"/>
  <c r="AH39" i="21"/>
  <c r="AH50" i="21"/>
  <c r="AI51" i="21"/>
  <c r="AI48" i="21"/>
  <c r="AH47" i="21"/>
  <c r="AC108" i="21"/>
  <c r="AB107" i="21"/>
  <c r="AC37" i="21"/>
  <c r="AB36" i="21"/>
  <c r="AC12" i="21"/>
  <c r="AB11" i="21"/>
  <c r="AE11" i="21" s="1"/>
  <c r="AB24" i="21"/>
  <c r="AC25" i="21"/>
  <c r="AB13" i="21"/>
  <c r="AC14" i="21"/>
  <c r="AC57" i="21"/>
  <c r="AB56" i="21"/>
  <c r="AB44" i="21"/>
  <c r="AC45" i="21"/>
  <c r="AI41" i="21"/>
  <c r="AH40" i="21"/>
  <c r="AI33" i="21"/>
  <c r="AH32" i="21"/>
  <c r="Q113" i="21"/>
  <c r="AI113" i="6" s="1"/>
  <c r="AB45" i="21"/>
  <c r="AC46" i="21"/>
  <c r="Q57" i="21"/>
  <c r="AI57" i="6" s="1"/>
  <c r="V57" i="21"/>
  <c r="W58" i="21"/>
  <c r="Q26" i="21"/>
  <c r="AI26" i="6" s="1"/>
  <c r="W27" i="21"/>
  <c r="V26" i="21"/>
  <c r="W96" i="21"/>
  <c r="V95" i="21"/>
  <c r="AI67" i="21"/>
  <c r="AH66" i="21"/>
  <c r="Q87" i="21"/>
  <c r="AI87" i="6" s="1"/>
  <c r="Q89" i="21"/>
  <c r="AI89" i="6" s="1"/>
  <c r="AH26" i="21"/>
  <c r="AI27" i="21"/>
  <c r="AB91" i="21"/>
  <c r="AC92" i="21"/>
  <c r="AB65" i="21"/>
  <c r="AC66" i="21"/>
  <c r="AC96" i="21"/>
  <c r="AB95" i="21"/>
  <c r="AB55" i="21"/>
  <c r="AC56" i="21"/>
  <c r="AI15" i="21"/>
  <c r="AH14" i="21"/>
  <c r="AH42" i="21"/>
  <c r="AI43" i="21"/>
  <c r="Q70" i="21"/>
  <c r="AI70" i="6" s="1"/>
  <c r="W71" i="21"/>
  <c r="V70" i="21"/>
  <c r="AH29" i="21"/>
  <c r="AI30" i="21"/>
  <c r="Q13" i="21"/>
  <c r="AI13" i="6" s="1"/>
  <c r="V13" i="21"/>
  <c r="W14" i="21"/>
  <c r="Q47" i="21"/>
  <c r="AI47" i="6" s="1"/>
  <c r="V47" i="21"/>
  <c r="W48" i="21"/>
  <c r="Q17" i="21"/>
  <c r="AI17" i="6" s="1"/>
  <c r="W18" i="21"/>
  <c r="V17" i="21"/>
  <c r="AH43" i="21"/>
  <c r="AI44" i="21"/>
  <c r="AI14" i="21"/>
  <c r="AH13" i="21"/>
  <c r="AH61" i="21"/>
  <c r="AI62" i="21"/>
  <c r="AH35" i="21"/>
  <c r="AI36" i="21"/>
  <c r="AC49" i="21"/>
  <c r="AB48" i="21"/>
  <c r="AC58" i="21"/>
  <c r="AB57" i="21"/>
  <c r="AB54" i="21"/>
  <c r="AC55" i="21"/>
  <c r="AB15" i="21"/>
  <c r="AC16" i="21"/>
  <c r="AB18" i="21"/>
  <c r="AC19" i="21"/>
  <c r="AH31" i="21"/>
  <c r="AI32" i="21"/>
  <c r="Q63" i="21"/>
  <c r="AI63" i="6" s="1"/>
  <c r="V63" i="21"/>
  <c r="W64" i="21"/>
  <c r="Q14" i="21"/>
  <c r="AI14" i="6" s="1"/>
  <c r="V14" i="21"/>
  <c r="W15" i="21"/>
  <c r="W88" i="21"/>
  <c r="V87" i="21"/>
  <c r="V107" i="21"/>
  <c r="W108" i="21"/>
  <c r="V103" i="21"/>
  <c r="W104" i="21"/>
  <c r="Q23" i="21"/>
  <c r="AI23" i="6" s="1"/>
  <c r="W24" i="21"/>
  <c r="V23" i="21"/>
  <c r="AH38" i="21"/>
  <c r="AI39" i="21"/>
  <c r="AH68" i="21"/>
  <c r="AI69" i="21"/>
  <c r="AB14" i="21"/>
  <c r="AC15" i="21"/>
  <c r="AB103" i="21"/>
  <c r="AC104" i="21"/>
  <c r="AC71" i="21"/>
  <c r="AB70" i="21"/>
  <c r="AC34" i="21"/>
  <c r="AB33" i="21"/>
  <c r="AC23" i="21"/>
  <c r="AB22" i="21"/>
  <c r="AI12" i="21"/>
  <c r="AH11" i="21"/>
  <c r="AK11" i="21" s="1"/>
  <c r="AH25" i="21"/>
  <c r="AI26" i="21"/>
  <c r="W94" i="21"/>
  <c r="V93" i="21"/>
  <c r="AH75" i="21"/>
  <c r="AI76" i="21"/>
  <c r="AB113" i="21"/>
  <c r="AC114" i="21"/>
  <c r="AB52" i="21"/>
  <c r="AC53" i="21"/>
  <c r="AB58" i="21"/>
  <c r="AC59" i="21"/>
  <c r="AC27" i="21"/>
  <c r="AB26" i="21"/>
  <c r="AB69" i="21"/>
  <c r="AC70" i="21"/>
  <c r="AC33" i="21"/>
  <c r="AB32" i="21"/>
  <c r="AB62" i="21"/>
  <c r="AC63" i="21"/>
  <c r="AH58" i="21"/>
  <c r="AI59" i="21"/>
  <c r="AI60" i="21"/>
  <c r="AH59" i="21"/>
  <c r="AH51" i="21"/>
  <c r="AI52" i="21"/>
  <c r="Q111" i="21"/>
  <c r="AI111" i="6" s="1"/>
  <c r="AI23" i="21"/>
  <c r="AH22" i="21"/>
  <c r="AB50" i="21"/>
  <c r="AC51" i="21"/>
  <c r="AC106" i="21"/>
  <c r="AB105" i="21"/>
  <c r="AC69" i="21"/>
  <c r="AB68" i="21"/>
  <c r="AB78" i="21"/>
  <c r="AC79" i="21"/>
  <c r="Q76" i="21"/>
  <c r="AI76" i="6" s="1"/>
  <c r="W77" i="21"/>
  <c r="V76" i="21"/>
  <c r="AC60" i="21"/>
  <c r="AB59" i="21"/>
  <c r="AB19" i="21"/>
  <c r="AC20" i="21"/>
  <c r="AB28" i="21"/>
  <c r="AC29" i="21"/>
  <c r="AC112" i="21"/>
  <c r="AB111" i="21"/>
  <c r="AB37" i="21"/>
  <c r="AC38" i="21"/>
  <c r="AC48" i="21"/>
  <c r="AB47" i="21"/>
  <c r="AB46" i="21"/>
  <c r="AC47" i="21"/>
  <c r="AB73" i="21"/>
  <c r="AC74" i="21"/>
  <c r="AC94" i="21"/>
  <c r="AB93" i="21"/>
  <c r="Q27" i="21"/>
  <c r="AI27" i="6" s="1"/>
  <c r="W28" i="21"/>
  <c r="V27" i="21"/>
  <c r="Q101" i="21"/>
  <c r="AI101" i="6" s="1"/>
  <c r="AB53" i="21"/>
  <c r="AC54" i="21"/>
  <c r="AB21" i="21"/>
  <c r="AC22" i="21"/>
  <c r="AB27" i="21"/>
  <c r="AC28" i="21"/>
  <c r="AB34" i="21"/>
  <c r="AC35" i="21"/>
  <c r="AB17" i="21"/>
  <c r="AC18" i="21"/>
  <c r="W106" i="21"/>
  <c r="V105" i="21"/>
  <c r="AB82" i="21"/>
  <c r="AC83" i="21"/>
  <c r="AC52" i="21"/>
  <c r="AB51" i="21"/>
  <c r="Q73" i="21"/>
  <c r="AI73" i="6" s="1"/>
  <c r="W74" i="21"/>
  <c r="V73" i="21"/>
  <c r="AH21" i="21"/>
  <c r="AI22" i="21"/>
  <c r="AB39" i="21"/>
  <c r="AC40" i="21"/>
  <c r="AB109" i="21"/>
  <c r="AC110" i="21"/>
  <c r="AB75" i="21"/>
  <c r="AC76" i="21"/>
  <c r="AB16" i="21"/>
  <c r="AC17" i="21"/>
  <c r="AC61" i="21"/>
  <c r="AB60" i="21"/>
  <c r="Q77" i="21"/>
  <c r="AI77" i="6" s="1"/>
  <c r="V77" i="21"/>
  <c r="W78" i="21"/>
  <c r="Q16" i="21"/>
  <c r="AI16" i="6" s="1"/>
  <c r="V16" i="21"/>
  <c r="W17" i="21"/>
  <c r="Q41" i="21"/>
  <c r="AI41" i="6" s="1"/>
  <c r="V41" i="21"/>
  <c r="W42" i="21"/>
  <c r="Q107" i="21"/>
  <c r="AI107" i="6" s="1"/>
  <c r="AH23" i="21"/>
  <c r="AI24" i="21"/>
  <c r="Q67" i="21"/>
  <c r="AI67" i="6" s="1"/>
  <c r="V67" i="21"/>
  <c r="W68" i="21"/>
  <c r="Q48" i="21"/>
  <c r="AI48" i="6" s="1"/>
  <c r="V48" i="21"/>
  <c r="W49" i="21"/>
  <c r="AI38" i="21"/>
  <c r="AH37" i="21"/>
  <c r="AH70" i="21"/>
  <c r="AI71" i="21"/>
  <c r="AH44" i="21"/>
  <c r="AI45" i="21"/>
  <c r="AH57" i="21"/>
  <c r="AI58" i="21"/>
  <c r="AH62" i="21"/>
  <c r="AI63" i="21"/>
  <c r="AI80" i="21"/>
  <c r="AH79" i="21"/>
  <c r="Q99" i="21"/>
  <c r="AI99" i="6" s="1"/>
  <c r="AH60" i="21"/>
  <c r="AI61" i="21"/>
  <c r="AC84" i="21"/>
  <c r="AB83" i="21"/>
  <c r="AB81" i="21"/>
  <c r="AC82" i="21"/>
  <c r="AC98" i="21"/>
  <c r="AB97" i="21"/>
  <c r="AB23" i="21"/>
  <c r="AC24" i="21"/>
  <c r="AI55" i="21"/>
  <c r="AH54" i="21"/>
  <c r="Q64" i="21"/>
  <c r="AI64" i="6" s="1"/>
  <c r="W65" i="21"/>
  <c r="V64" i="21"/>
  <c r="Q52" i="21"/>
  <c r="AI52" i="6" s="1"/>
  <c r="V52" i="21"/>
  <c r="W53" i="21"/>
  <c r="Q21" i="21"/>
  <c r="AI21" i="6" s="1"/>
  <c r="W22" i="21"/>
  <c r="V21" i="21"/>
  <c r="AH77" i="21"/>
  <c r="AI78" i="21"/>
  <c r="Q11" i="21"/>
  <c r="AI11" i="6" s="1"/>
  <c r="V11" i="21"/>
  <c r="Y11" i="21" s="1"/>
  <c r="W12" i="21"/>
  <c r="Q44" i="21"/>
  <c r="AI44" i="6" s="1"/>
  <c r="V44" i="21"/>
  <c r="W45" i="21"/>
  <c r="AI17" i="21"/>
  <c r="AH16" i="21"/>
  <c r="AH30" i="21"/>
  <c r="AI31" i="21"/>
  <c r="AH33" i="21"/>
  <c r="AI34" i="21"/>
  <c r="AI74" i="21"/>
  <c r="AH73" i="21"/>
  <c r="AB74" i="21"/>
  <c r="AC75" i="21"/>
  <c r="AB71" i="21"/>
  <c r="AC72" i="21"/>
  <c r="AB43" i="21"/>
  <c r="AC44" i="21"/>
  <c r="AH24" i="21"/>
  <c r="AI25" i="21"/>
  <c r="AH27" i="21"/>
  <c r="AI28" i="21"/>
  <c r="W114" i="21"/>
  <c r="V113" i="21"/>
  <c r="Q51" i="21"/>
  <c r="AI51" i="6" s="1"/>
  <c r="V51" i="21"/>
  <c r="W52" i="21"/>
  <c r="Q50" i="21"/>
  <c r="AI50" i="6" s="1"/>
  <c r="V50" i="21"/>
  <c r="W51" i="21"/>
  <c r="Q54" i="21"/>
  <c r="AI54" i="6" s="1"/>
  <c r="V54" i="21"/>
  <c r="W55" i="21"/>
  <c r="Q37" i="21"/>
  <c r="AI37" i="6" s="1"/>
  <c r="W38" i="21"/>
  <c r="V37" i="21"/>
  <c r="Q42" i="21"/>
  <c r="AI42" i="6" s="1"/>
  <c r="W43" i="21"/>
  <c r="V42" i="21"/>
  <c r="W86" i="21"/>
  <c r="V85" i="21"/>
  <c r="AH71" i="21"/>
  <c r="AI72" i="21"/>
  <c r="AI73" i="21"/>
  <c r="AH72" i="21"/>
  <c r="AB25" i="21"/>
  <c r="AC26" i="21"/>
  <c r="AC39" i="21"/>
  <c r="AB38" i="21"/>
  <c r="AB40" i="21"/>
  <c r="AC41" i="21"/>
  <c r="AC102" i="21"/>
  <c r="AB101" i="21"/>
  <c r="V111" i="21"/>
  <c r="W112" i="21"/>
  <c r="AI56" i="21"/>
  <c r="AH55" i="21"/>
  <c r="Q71" i="21"/>
  <c r="AI71" i="6" s="1"/>
  <c r="W72" i="21"/>
  <c r="V71" i="21"/>
  <c r="AH34" i="21"/>
  <c r="AI35" i="21"/>
  <c r="Q19" i="21"/>
  <c r="AI19" i="6" s="1"/>
  <c r="W20" i="21"/>
  <c r="V19" i="21"/>
  <c r="V101" i="21"/>
  <c r="W102" i="21"/>
  <c r="Q72" i="21"/>
  <c r="AI72" i="6" s="1"/>
  <c r="W73" i="21"/>
  <c r="V72" i="21"/>
  <c r="Q29" i="21"/>
  <c r="AI29" i="6" s="1"/>
  <c r="V29" i="21"/>
  <c r="W30" i="21"/>
  <c r="Q109" i="21"/>
  <c r="AI109" i="6" s="1"/>
  <c r="W110" i="21"/>
  <c r="V109" i="21"/>
  <c r="AH49" i="21"/>
  <c r="AI50" i="21"/>
  <c r="AH48" i="21"/>
  <c r="AI49" i="21"/>
  <c r="AH114" i="21"/>
  <c r="AB67" i="21"/>
  <c r="AC68" i="21"/>
  <c r="AC81" i="21"/>
  <c r="AB80" i="21"/>
  <c r="AB12" i="21"/>
  <c r="AC13" i="21"/>
  <c r="Q58" i="21"/>
  <c r="AI58" i="6" s="1"/>
  <c r="V58" i="21"/>
  <c r="W59" i="21"/>
  <c r="AI77" i="21"/>
  <c r="AH76" i="21"/>
  <c r="AH20" i="21"/>
  <c r="AI21" i="21"/>
  <c r="Q59" i="21"/>
  <c r="AI59" i="6" s="1"/>
  <c r="W60" i="21"/>
  <c r="V59" i="21"/>
  <c r="AH74" i="21"/>
  <c r="AI75" i="21"/>
  <c r="Q69" i="21"/>
  <c r="AI69" i="6" s="1"/>
  <c r="W70" i="21"/>
  <c r="V69" i="21"/>
  <c r="V99" i="21"/>
  <c r="W100" i="21"/>
  <c r="Q80" i="21"/>
  <c r="AI80" i="6" s="1"/>
  <c r="W81" i="21"/>
  <c r="V80" i="21"/>
  <c r="AI47" i="21"/>
  <c r="AH46" i="21"/>
  <c r="AH12" i="21"/>
  <c r="AI13" i="21"/>
  <c r="AI81" i="21"/>
  <c r="AH80" i="21"/>
  <c r="Q85" i="21"/>
  <c r="AI85" i="6" s="1"/>
  <c r="AB66" i="21"/>
  <c r="AC67" i="21"/>
  <c r="AB42" i="21"/>
  <c r="AC43" i="21"/>
  <c r="AC77" i="21"/>
  <c r="AB76" i="21"/>
  <c r="AE114" i="20"/>
  <c r="S114" i="20"/>
  <c r="Y114" i="20"/>
  <c r="J28" i="21" l="1"/>
  <c r="J50" i="21"/>
  <c r="K51" i="21"/>
  <c r="J35" i="21"/>
  <c r="K36" i="21"/>
  <c r="J20" i="21"/>
  <c r="K21" i="21"/>
  <c r="AI106" i="21"/>
  <c r="AH105" i="21"/>
  <c r="AH83" i="21"/>
  <c r="AI84" i="21"/>
  <c r="AB92" i="21"/>
  <c r="AC93" i="21"/>
  <c r="Q106" i="21"/>
  <c r="AI106" i="6" s="1"/>
  <c r="V106" i="21"/>
  <c r="W107" i="21"/>
  <c r="Q79" i="21"/>
  <c r="AI79" i="6" s="1"/>
  <c r="W80" i="21"/>
  <c r="V79" i="21"/>
  <c r="J76" i="21"/>
  <c r="K77" i="21"/>
  <c r="K28" i="21"/>
  <c r="J27" i="21"/>
  <c r="AB106" i="21"/>
  <c r="AC107" i="21"/>
  <c r="Q15" i="21"/>
  <c r="AI15" i="6" s="1"/>
  <c r="W16" i="21"/>
  <c r="V15" i="21"/>
  <c r="Q66" i="21"/>
  <c r="AI66" i="6" s="1"/>
  <c r="W67" i="21"/>
  <c r="V66" i="21"/>
  <c r="K44" i="21"/>
  <c r="J43" i="21"/>
  <c r="AH84" i="21"/>
  <c r="AI85" i="21"/>
  <c r="AH99" i="21"/>
  <c r="AI100" i="21"/>
  <c r="J42" i="21"/>
  <c r="K43" i="21"/>
  <c r="J21" i="21"/>
  <c r="K22" i="21"/>
  <c r="AC85" i="21"/>
  <c r="AB84" i="21"/>
  <c r="AI95" i="21"/>
  <c r="AH94" i="21"/>
  <c r="K61" i="21"/>
  <c r="J60" i="21"/>
  <c r="K46" i="21"/>
  <c r="J45" i="21"/>
  <c r="K23" i="21"/>
  <c r="J22" i="21"/>
  <c r="AC89" i="21"/>
  <c r="AB88" i="21"/>
  <c r="Q105" i="21"/>
  <c r="AI105" i="6" s="1"/>
  <c r="AI87" i="21"/>
  <c r="AH86" i="21"/>
  <c r="Q100" i="21"/>
  <c r="AI100" i="6" s="1"/>
  <c r="W101" i="21"/>
  <c r="V100" i="21"/>
  <c r="Q102" i="21"/>
  <c r="AI102" i="6" s="1"/>
  <c r="V102" i="21"/>
  <c r="W103" i="21"/>
  <c r="AC105" i="21"/>
  <c r="AB104" i="21"/>
  <c r="AH111" i="21"/>
  <c r="AI112" i="21"/>
  <c r="K31" i="21"/>
  <c r="J30" i="21"/>
  <c r="K32" i="21"/>
  <c r="J31" i="21"/>
  <c r="AH107" i="21"/>
  <c r="AI108" i="21"/>
  <c r="AI101" i="21"/>
  <c r="AH100" i="21"/>
  <c r="AB110" i="21"/>
  <c r="AC111" i="21"/>
  <c r="Q112" i="21"/>
  <c r="AI112" i="6" s="1"/>
  <c r="V112" i="21"/>
  <c r="W113" i="21"/>
  <c r="AF11" i="21"/>
  <c r="AD12" i="21"/>
  <c r="AE12" i="21" s="1"/>
  <c r="Q39" i="21"/>
  <c r="AI39" i="6" s="1"/>
  <c r="W40" i="21"/>
  <c r="V39" i="21"/>
  <c r="Q56" i="21"/>
  <c r="AI56" i="6" s="1"/>
  <c r="V56" i="21"/>
  <c r="W57" i="21"/>
  <c r="Q40" i="21"/>
  <c r="AI40" i="6" s="1"/>
  <c r="W41" i="21"/>
  <c r="V40" i="21"/>
  <c r="K18" i="21"/>
  <c r="J17" i="21"/>
  <c r="K63" i="21"/>
  <c r="J62" i="21"/>
  <c r="Q108" i="21"/>
  <c r="AI108" i="6" s="1"/>
  <c r="W109" i="21"/>
  <c r="V108" i="21"/>
  <c r="AH106" i="21"/>
  <c r="AI107" i="21"/>
  <c r="AH104" i="21"/>
  <c r="AI105" i="21"/>
  <c r="AI94" i="21"/>
  <c r="AH93" i="21"/>
  <c r="J64" i="21"/>
  <c r="K65" i="21"/>
  <c r="J33" i="21"/>
  <c r="K34" i="21"/>
  <c r="AC109" i="21"/>
  <c r="AB108" i="21"/>
  <c r="K33" i="21"/>
  <c r="J32" i="21"/>
  <c r="J51" i="21"/>
  <c r="K52" i="21"/>
  <c r="AB102" i="21"/>
  <c r="AC103" i="21"/>
  <c r="AH98" i="21"/>
  <c r="AI99" i="21"/>
  <c r="AI92" i="21"/>
  <c r="AH91" i="21"/>
  <c r="AI90" i="21"/>
  <c r="AH89" i="21"/>
  <c r="AB96" i="21"/>
  <c r="AC97" i="21"/>
  <c r="Q98" i="21"/>
  <c r="AI98" i="6" s="1"/>
  <c r="V98" i="21"/>
  <c r="W99" i="21"/>
  <c r="K20" i="21"/>
  <c r="J19" i="21"/>
  <c r="AB112" i="21"/>
  <c r="AC113" i="21"/>
  <c r="Q93" i="21"/>
  <c r="AI93" i="6" s="1"/>
  <c r="AI114" i="21"/>
  <c r="AH113" i="21"/>
  <c r="AB86" i="21"/>
  <c r="AC87" i="21"/>
  <c r="AH108" i="21"/>
  <c r="AI109" i="21"/>
  <c r="AH87" i="21"/>
  <c r="AI88" i="21"/>
  <c r="Q31" i="21"/>
  <c r="AI31" i="6" s="1"/>
  <c r="W32" i="21"/>
  <c r="V31" i="21"/>
  <c r="J58" i="21"/>
  <c r="K59" i="21"/>
  <c r="AI86" i="21"/>
  <c r="AH85" i="21"/>
  <c r="AC101" i="21"/>
  <c r="AB100" i="21"/>
  <c r="AH102" i="21"/>
  <c r="AI103" i="21"/>
  <c r="Z11" i="21"/>
  <c r="X12" i="21"/>
  <c r="Y12" i="21" s="1"/>
  <c r="J74" i="21"/>
  <c r="K75" i="21"/>
  <c r="J67" i="21"/>
  <c r="K68" i="21"/>
  <c r="K73" i="21"/>
  <c r="J72" i="21"/>
  <c r="AH103" i="21"/>
  <c r="AI104" i="21"/>
  <c r="Q88" i="21"/>
  <c r="AI88" i="6" s="1"/>
  <c r="V88" i="21"/>
  <c r="W89" i="21"/>
  <c r="Q96" i="21"/>
  <c r="AI96" i="6" s="1"/>
  <c r="W97" i="21"/>
  <c r="V96" i="21"/>
  <c r="AH95" i="21"/>
  <c r="AI96" i="21"/>
  <c r="AH112" i="21"/>
  <c r="AI113" i="21"/>
  <c r="Q28" i="21"/>
  <c r="AI28" i="6" s="1"/>
  <c r="V28" i="21"/>
  <c r="W29" i="21"/>
  <c r="Q68" i="21"/>
  <c r="AI68" i="6" s="1"/>
  <c r="W69" i="21"/>
  <c r="V68" i="21"/>
  <c r="AI83" i="21"/>
  <c r="AH82" i="21"/>
  <c r="AH81" i="21"/>
  <c r="AI82" i="21"/>
  <c r="AH92" i="21"/>
  <c r="AI93" i="21"/>
  <c r="Q110" i="21"/>
  <c r="AI110" i="6" s="1"/>
  <c r="V110" i="21"/>
  <c r="W111" i="21"/>
  <c r="AI110" i="21"/>
  <c r="AH109" i="21"/>
  <c r="Q60" i="21"/>
  <c r="AI60" i="6" s="1"/>
  <c r="V60" i="21"/>
  <c r="W61" i="21"/>
  <c r="Q20" i="21"/>
  <c r="AI20" i="6" s="1"/>
  <c r="V20" i="21"/>
  <c r="W21" i="21"/>
  <c r="Q35" i="21"/>
  <c r="AI35" i="6" s="1"/>
  <c r="W36" i="21"/>
  <c r="V35" i="21"/>
  <c r="Q65" i="21"/>
  <c r="AI65" i="6" s="1"/>
  <c r="V65" i="21"/>
  <c r="W66" i="21"/>
  <c r="Q78" i="21"/>
  <c r="AI78" i="6" s="1"/>
  <c r="V78" i="21"/>
  <c r="W79" i="21"/>
  <c r="Q33" i="21"/>
  <c r="AI33" i="6" s="1"/>
  <c r="V33" i="21"/>
  <c r="W34" i="21"/>
  <c r="J40" i="21"/>
  <c r="K41" i="21"/>
  <c r="Q86" i="21"/>
  <c r="AI86" i="6" s="1"/>
  <c r="W87" i="21"/>
  <c r="V86" i="21"/>
  <c r="AL11" i="21"/>
  <c r="AJ12" i="21"/>
  <c r="AK12" i="21" s="1"/>
  <c r="AB94" i="21"/>
  <c r="AC95" i="21"/>
  <c r="Q84" i="21"/>
  <c r="AI84" i="6" s="1"/>
  <c r="W85" i="21"/>
  <c r="V84" i="21"/>
  <c r="AI91" i="21"/>
  <c r="AH90" i="21"/>
  <c r="J46" i="21"/>
  <c r="K47" i="21"/>
  <c r="Q90" i="21"/>
  <c r="AI90" i="6" s="1"/>
  <c r="W91" i="21"/>
  <c r="V90" i="21"/>
  <c r="AH96" i="21"/>
  <c r="AI97" i="21"/>
  <c r="AH110" i="21"/>
  <c r="AI111" i="21"/>
  <c r="AC99" i="21"/>
  <c r="AB98" i="21"/>
  <c r="AH101" i="21"/>
  <c r="AI102" i="21"/>
  <c r="Q38" i="21"/>
  <c r="AI38" i="6" s="1"/>
  <c r="W39" i="21"/>
  <c r="V38" i="21"/>
  <c r="J55" i="21"/>
  <c r="K56" i="21"/>
  <c r="Q25" i="21"/>
  <c r="AI25" i="6" s="1"/>
  <c r="V25" i="21"/>
  <c r="W26" i="21"/>
  <c r="J56" i="21"/>
  <c r="K57" i="21"/>
  <c r="AC91" i="21"/>
  <c r="AB90" i="21"/>
  <c r="Q104" i="21"/>
  <c r="AI104" i="6" s="1"/>
  <c r="V104" i="21"/>
  <c r="W105" i="21"/>
  <c r="AH88" i="21"/>
  <c r="AI89" i="21"/>
  <c r="Q55" i="21"/>
  <c r="AI55" i="6" s="1"/>
  <c r="V55" i="21"/>
  <c r="W56" i="21"/>
  <c r="Q43" i="21"/>
  <c r="AI43" i="6" s="1"/>
  <c r="V43" i="21"/>
  <c r="W44" i="21"/>
  <c r="J75" i="21"/>
  <c r="K76" i="21"/>
  <c r="J26" i="21"/>
  <c r="K27" i="21"/>
  <c r="J52" i="21"/>
  <c r="K53" i="21"/>
  <c r="K39" i="21"/>
  <c r="J38" i="21"/>
  <c r="J15" i="21"/>
  <c r="K16" i="21"/>
  <c r="AI98" i="21"/>
  <c r="AH97" i="21"/>
  <c r="Q103" i="21"/>
  <c r="AI103" i="6" s="1"/>
  <c r="M110" i="20"/>
  <c r="N111" i="20"/>
  <c r="S66" i="20"/>
  <c r="T67" i="20"/>
  <c r="AE90" i="20"/>
  <c r="AF91" i="20"/>
  <c r="Z16" i="20"/>
  <c r="Y15" i="20"/>
  <c r="Y17" i="20"/>
  <c r="Z18" i="20"/>
  <c r="G98" i="20"/>
  <c r="AG98" i="6" s="1"/>
  <c r="M98" i="20"/>
  <c r="N99" i="20"/>
  <c r="S44" i="20"/>
  <c r="T45" i="20"/>
  <c r="AE75" i="20"/>
  <c r="AF76" i="20"/>
  <c r="AF102" i="20"/>
  <c r="AE101" i="20"/>
  <c r="T34" i="20"/>
  <c r="S33" i="20"/>
  <c r="AF100" i="20"/>
  <c r="AE99" i="20"/>
  <c r="AE104" i="20"/>
  <c r="AF105" i="20"/>
  <c r="G84" i="20"/>
  <c r="AG84" i="6" s="1"/>
  <c r="M84" i="20"/>
  <c r="N85" i="20"/>
  <c r="S21" i="20"/>
  <c r="T22" i="20"/>
  <c r="S63" i="20"/>
  <c r="T64" i="20"/>
  <c r="N35" i="20"/>
  <c r="M34" i="20"/>
  <c r="G17" i="20"/>
  <c r="AG17" i="6" s="1"/>
  <c r="N18" i="20"/>
  <c r="M17" i="20"/>
  <c r="M104" i="20"/>
  <c r="N105" i="20"/>
  <c r="Y75" i="20"/>
  <c r="Z76" i="20"/>
  <c r="AR83" i="20"/>
  <c r="AS84" i="20"/>
  <c r="AF16" i="20"/>
  <c r="AE15" i="20"/>
  <c r="AY35" i="20"/>
  <c r="AX34" i="20"/>
  <c r="S49" i="20"/>
  <c r="T50" i="20"/>
  <c r="AY74" i="20"/>
  <c r="AX73" i="20"/>
  <c r="S38" i="20"/>
  <c r="T39" i="20"/>
  <c r="S110" i="20"/>
  <c r="T111" i="20"/>
  <c r="AE21" i="20"/>
  <c r="AF22" i="20"/>
  <c r="S87" i="20"/>
  <c r="T88" i="20"/>
  <c r="AY51" i="20"/>
  <c r="AX50" i="20"/>
  <c r="AX20" i="20"/>
  <c r="AY21" i="20"/>
  <c r="Z21" i="20"/>
  <c r="Y20" i="20"/>
  <c r="AF37" i="20"/>
  <c r="AE36" i="20"/>
  <c r="AY12" i="20"/>
  <c r="AX11" i="20"/>
  <c r="BA11" i="20" s="1"/>
  <c r="AF14" i="20"/>
  <c r="AE13" i="20"/>
  <c r="N66" i="20"/>
  <c r="M65" i="20"/>
  <c r="Z26" i="20"/>
  <c r="Y25" i="20"/>
  <c r="AR58" i="20"/>
  <c r="AS59" i="20"/>
  <c r="N91" i="20"/>
  <c r="M90" i="20"/>
  <c r="AY34" i="20"/>
  <c r="AX33" i="20"/>
  <c r="AS43" i="20"/>
  <c r="AR42" i="20"/>
  <c r="AY13" i="20"/>
  <c r="AX12" i="20"/>
  <c r="G51" i="20"/>
  <c r="AG51" i="6" s="1"/>
  <c r="M51" i="20"/>
  <c r="N52" i="20"/>
  <c r="S108" i="20"/>
  <c r="T109" i="20"/>
  <c r="AX15" i="20"/>
  <c r="AY16" i="20"/>
  <c r="G67" i="20"/>
  <c r="AG67" i="6" s="1"/>
  <c r="N68" i="20"/>
  <c r="M67" i="20"/>
  <c r="AR72" i="20"/>
  <c r="AS73" i="20"/>
  <c r="AE105" i="20"/>
  <c r="AF106" i="20"/>
  <c r="Y21" i="20"/>
  <c r="Z22" i="20"/>
  <c r="AE57" i="20"/>
  <c r="AF58" i="20"/>
  <c r="Z42" i="20"/>
  <c r="Y41" i="20"/>
  <c r="M54" i="20"/>
  <c r="N55" i="20"/>
  <c r="AE93" i="20"/>
  <c r="AF94" i="20"/>
  <c r="Z40" i="20"/>
  <c r="Y39" i="20"/>
  <c r="AE95" i="20"/>
  <c r="AF96" i="20"/>
  <c r="G86" i="20"/>
  <c r="AG86" i="6" s="1"/>
  <c r="N87" i="20"/>
  <c r="M86" i="20"/>
  <c r="AF25" i="20"/>
  <c r="AE24" i="20"/>
  <c r="AR39" i="20"/>
  <c r="AS40" i="20"/>
  <c r="G21" i="20"/>
  <c r="AG21" i="6" s="1"/>
  <c r="M21" i="20"/>
  <c r="N22" i="20"/>
  <c r="S88" i="20"/>
  <c r="T89" i="20"/>
  <c r="G82" i="20"/>
  <c r="AG82" i="6" s="1"/>
  <c r="M82" i="20"/>
  <c r="N83" i="20"/>
  <c r="AE67" i="20"/>
  <c r="AF68" i="20"/>
  <c r="S22" i="20"/>
  <c r="T23" i="20"/>
  <c r="Y97" i="20"/>
  <c r="Z98" i="20"/>
  <c r="AX43" i="20"/>
  <c r="AY44" i="20"/>
  <c r="AS50" i="20"/>
  <c r="AR49" i="20"/>
  <c r="AS42" i="20"/>
  <c r="AR41" i="20"/>
  <c r="AS45" i="20"/>
  <c r="AR44" i="20"/>
  <c r="AX82" i="20"/>
  <c r="AY83" i="20"/>
  <c r="G87" i="20"/>
  <c r="AG87" i="6" s="1"/>
  <c r="N88" i="20"/>
  <c r="M87" i="20"/>
  <c r="AY40" i="20"/>
  <c r="AX39" i="20"/>
  <c r="T24" i="20"/>
  <c r="S23" i="20"/>
  <c r="S29" i="20"/>
  <c r="T30" i="20"/>
  <c r="S27" i="20"/>
  <c r="T28" i="20"/>
  <c r="AS22" i="20"/>
  <c r="AR21" i="20"/>
  <c r="G50" i="20"/>
  <c r="AG50" i="6" s="1"/>
  <c r="N51" i="20"/>
  <c r="M50" i="20"/>
  <c r="AF41" i="20"/>
  <c r="AE40" i="20"/>
  <c r="Y62" i="20"/>
  <c r="Z63" i="20"/>
  <c r="AY81" i="20"/>
  <c r="AX80" i="20"/>
  <c r="Z94" i="20"/>
  <c r="Y93" i="20"/>
  <c r="AR25" i="20"/>
  <c r="AS26" i="20"/>
  <c r="AE98" i="20"/>
  <c r="AF99" i="20"/>
  <c r="Z85" i="20"/>
  <c r="Y84" i="20"/>
  <c r="T61" i="20"/>
  <c r="S60" i="20"/>
  <c r="Z75" i="20"/>
  <c r="Y74" i="20"/>
  <c r="G103" i="20"/>
  <c r="AG103" i="6" s="1"/>
  <c r="M103" i="20"/>
  <c r="N104" i="20"/>
  <c r="Z79" i="20"/>
  <c r="Y78" i="20"/>
  <c r="Y107" i="20"/>
  <c r="Z108" i="20"/>
  <c r="AE103" i="20"/>
  <c r="AF104" i="20"/>
  <c r="AX47" i="20"/>
  <c r="AY48" i="20"/>
  <c r="AR81" i="20"/>
  <c r="AS82" i="20"/>
  <c r="G39" i="20"/>
  <c r="AG39" i="6" s="1"/>
  <c r="M39" i="20"/>
  <c r="N40" i="20"/>
  <c r="S78" i="20"/>
  <c r="T79" i="20"/>
  <c r="G72" i="20"/>
  <c r="AG72" i="6" s="1"/>
  <c r="M72" i="20"/>
  <c r="N73" i="20"/>
  <c r="G58" i="20"/>
  <c r="AG58" i="6" s="1"/>
  <c r="M58" i="20"/>
  <c r="N59" i="20"/>
  <c r="AF63" i="20"/>
  <c r="AE62" i="20"/>
  <c r="Y113" i="20"/>
  <c r="Z114" i="20"/>
  <c r="S61" i="20"/>
  <c r="T62" i="20"/>
  <c r="S48" i="20"/>
  <c r="T49" i="20"/>
  <c r="AS72" i="20"/>
  <c r="AR71" i="20"/>
  <c r="AR54" i="20"/>
  <c r="AS55" i="20"/>
  <c r="AR74" i="20"/>
  <c r="AS75" i="20"/>
  <c r="N71" i="20"/>
  <c r="M70" i="20"/>
  <c r="AF36" i="20"/>
  <c r="AE35" i="20"/>
  <c r="AX114" i="20"/>
  <c r="AE25" i="20"/>
  <c r="AF26" i="20"/>
  <c r="AF42" i="20"/>
  <c r="AE41" i="20"/>
  <c r="AS38" i="20"/>
  <c r="AR37" i="20"/>
  <c r="S92" i="20"/>
  <c r="T93" i="20"/>
  <c r="S31" i="20"/>
  <c r="T32" i="20"/>
  <c r="T107" i="20"/>
  <c r="S106" i="20"/>
  <c r="S96" i="20"/>
  <c r="T97" i="20"/>
  <c r="AS48" i="20"/>
  <c r="AR47" i="20"/>
  <c r="AX46" i="20"/>
  <c r="AY47" i="20"/>
  <c r="S32" i="20"/>
  <c r="T33" i="20"/>
  <c r="AE92" i="20"/>
  <c r="AF93" i="20"/>
  <c r="AE60" i="20"/>
  <c r="AF61" i="20"/>
  <c r="N30" i="20"/>
  <c r="M29" i="20"/>
  <c r="AF19" i="20"/>
  <c r="AE18" i="20"/>
  <c r="G16" i="20"/>
  <c r="AG16" i="6" s="1"/>
  <c r="N17" i="20"/>
  <c r="M16" i="20"/>
  <c r="G52" i="20"/>
  <c r="AG52" i="6" s="1"/>
  <c r="N53" i="20"/>
  <c r="M52" i="20"/>
  <c r="AF69" i="20"/>
  <c r="AE68" i="20"/>
  <c r="M109" i="20"/>
  <c r="N110" i="20"/>
  <c r="AE84" i="20"/>
  <c r="AF85" i="20"/>
  <c r="Y42" i="20"/>
  <c r="Z43" i="20"/>
  <c r="Y103" i="20"/>
  <c r="Z104" i="20"/>
  <c r="AF62" i="20"/>
  <c r="AE61" i="20"/>
  <c r="Z82" i="20"/>
  <c r="Y81" i="20"/>
  <c r="AE11" i="20"/>
  <c r="AH11" i="20" s="1"/>
  <c r="AF12" i="20"/>
  <c r="Y98" i="20"/>
  <c r="Z99" i="20"/>
  <c r="AS27" i="20"/>
  <c r="AR26" i="20"/>
  <c r="AY84" i="20"/>
  <c r="AX83" i="20"/>
  <c r="G60" i="20"/>
  <c r="AG60" i="6" s="1"/>
  <c r="N61" i="20"/>
  <c r="M60" i="20"/>
  <c r="AY60" i="20"/>
  <c r="AX59" i="20"/>
  <c r="AR36" i="20"/>
  <c r="AS37" i="20"/>
  <c r="T21" i="20"/>
  <c r="S20" i="20"/>
  <c r="S107" i="20"/>
  <c r="T108" i="20"/>
  <c r="G13" i="20"/>
  <c r="AG13" i="6" s="1"/>
  <c r="N14" i="20"/>
  <c r="M13" i="20"/>
  <c r="AE39" i="20"/>
  <c r="AF40" i="20"/>
  <c r="AY57" i="20"/>
  <c r="AX56" i="20"/>
  <c r="AE46" i="20"/>
  <c r="AF47" i="20"/>
  <c r="G107" i="20"/>
  <c r="AG107" i="6" s="1"/>
  <c r="N108" i="20"/>
  <c r="M107" i="20"/>
  <c r="S85" i="20"/>
  <c r="T86" i="20"/>
  <c r="Y60" i="20"/>
  <c r="Z61" i="20"/>
  <c r="AR60" i="20"/>
  <c r="AS61" i="20"/>
  <c r="AF67" i="20"/>
  <c r="AE66" i="20"/>
  <c r="Z84" i="20"/>
  <c r="Y83" i="20"/>
  <c r="AR53" i="20"/>
  <c r="AS54" i="20"/>
  <c r="S102" i="20"/>
  <c r="T103" i="20"/>
  <c r="Y11" i="20"/>
  <c r="AB11" i="20" s="1"/>
  <c r="Z12" i="20"/>
  <c r="AY69" i="20"/>
  <c r="AX68" i="20"/>
  <c r="AX60" i="20"/>
  <c r="AY61" i="20"/>
  <c r="N32" i="20"/>
  <c r="M31" i="20"/>
  <c r="AX14" i="20"/>
  <c r="AY15" i="20"/>
  <c r="AF73" i="20"/>
  <c r="AE72" i="20"/>
  <c r="AF86" i="20"/>
  <c r="AE85" i="20"/>
  <c r="Y89" i="20"/>
  <c r="Z90" i="20"/>
  <c r="AF18" i="20"/>
  <c r="AE17" i="20"/>
  <c r="Y37" i="20"/>
  <c r="Z38" i="20"/>
  <c r="M108" i="20"/>
  <c r="N109" i="20"/>
  <c r="M49" i="20"/>
  <c r="N50" i="20"/>
  <c r="AR22" i="20"/>
  <c r="AS23" i="20"/>
  <c r="Z60" i="20"/>
  <c r="Y59" i="20"/>
  <c r="S28" i="20"/>
  <c r="T29" i="20"/>
  <c r="S50" i="20"/>
  <c r="T51" i="20"/>
  <c r="Y108" i="20"/>
  <c r="Z109" i="20"/>
  <c r="Z23" i="20"/>
  <c r="Y22" i="20"/>
  <c r="AE42" i="20"/>
  <c r="AF43" i="20"/>
  <c r="AR65" i="20"/>
  <c r="AS66" i="20"/>
  <c r="AY67" i="20"/>
  <c r="AX66" i="20"/>
  <c r="AR79" i="20"/>
  <c r="AS80" i="20"/>
  <c r="AX81" i="20"/>
  <c r="AY82" i="20"/>
  <c r="AE86" i="20"/>
  <c r="AF87" i="20"/>
  <c r="AE50" i="20"/>
  <c r="AF51" i="20"/>
  <c r="Y53" i="20"/>
  <c r="Z54" i="20"/>
  <c r="Y13" i="20"/>
  <c r="Z14" i="20"/>
  <c r="S13" i="20"/>
  <c r="T14" i="20"/>
  <c r="S68" i="20"/>
  <c r="T69" i="20"/>
  <c r="AY37" i="20"/>
  <c r="AX36" i="20"/>
  <c r="AE76" i="20"/>
  <c r="AF77" i="20"/>
  <c r="S26" i="20"/>
  <c r="T27" i="20"/>
  <c r="Y110" i="20"/>
  <c r="Z111" i="20"/>
  <c r="S30" i="20"/>
  <c r="T31" i="20"/>
  <c r="Z97" i="20"/>
  <c r="Y96" i="20"/>
  <c r="AF65" i="20"/>
  <c r="AE64" i="20"/>
  <c r="S89" i="20"/>
  <c r="T90" i="20"/>
  <c r="S53" i="20"/>
  <c r="T54" i="20"/>
  <c r="AE89" i="20"/>
  <c r="AF90" i="20"/>
  <c r="AE78" i="20"/>
  <c r="AF79" i="20"/>
  <c r="AF54" i="20"/>
  <c r="AE53" i="20"/>
  <c r="Z53" i="20"/>
  <c r="Y52" i="20"/>
  <c r="AF74" i="20"/>
  <c r="AE73" i="20"/>
  <c r="AE45" i="20"/>
  <c r="AF46" i="20"/>
  <c r="AR23" i="20"/>
  <c r="AS24" i="20"/>
  <c r="AX79" i="20"/>
  <c r="AY80" i="20"/>
  <c r="G100" i="20"/>
  <c r="AG100" i="6" s="1"/>
  <c r="N101" i="20"/>
  <c r="M100" i="20"/>
  <c r="N74" i="20"/>
  <c r="M73" i="20"/>
  <c r="Z102" i="20"/>
  <c r="Y101" i="20"/>
  <c r="G25" i="20"/>
  <c r="AG25" i="6" s="1"/>
  <c r="M25" i="20"/>
  <c r="N26" i="20"/>
  <c r="N63" i="20"/>
  <c r="M62" i="20"/>
  <c r="AR76" i="20"/>
  <c r="AS77" i="20"/>
  <c r="AY29" i="20"/>
  <c r="AX28" i="20"/>
  <c r="AX32" i="20"/>
  <c r="AY33" i="20"/>
  <c r="G43" i="20"/>
  <c r="AG43" i="6" s="1"/>
  <c r="N44" i="20"/>
  <c r="M43" i="20"/>
  <c r="Z64" i="20"/>
  <c r="Y63" i="20"/>
  <c r="AR66" i="20"/>
  <c r="AS67" i="20"/>
  <c r="Y67" i="20"/>
  <c r="Z68" i="20"/>
  <c r="AX61" i="20"/>
  <c r="AY62" i="20"/>
  <c r="S91" i="20"/>
  <c r="T92" i="20"/>
  <c r="Z66" i="20"/>
  <c r="Y65" i="20"/>
  <c r="S12" i="20"/>
  <c r="T13" i="20"/>
  <c r="S94" i="20"/>
  <c r="T95" i="20"/>
  <c r="Y40" i="20"/>
  <c r="Z41" i="20"/>
  <c r="AE109" i="20"/>
  <c r="AF110" i="20"/>
  <c r="G79" i="20"/>
  <c r="AG79" i="6" s="1"/>
  <c r="N80" i="20"/>
  <c r="M79" i="20"/>
  <c r="Y95" i="20"/>
  <c r="Z96" i="20"/>
  <c r="AE52" i="20"/>
  <c r="AF53" i="20"/>
  <c r="T72" i="20"/>
  <c r="S71" i="20"/>
  <c r="S82" i="20"/>
  <c r="T83" i="20"/>
  <c r="Z58" i="20"/>
  <c r="Y57" i="20"/>
  <c r="AS36" i="20"/>
  <c r="AR35" i="20"/>
  <c r="AX48" i="20"/>
  <c r="AY49" i="20"/>
  <c r="AX24" i="20"/>
  <c r="AY25" i="20"/>
  <c r="G71" i="20"/>
  <c r="AG71" i="6" s="1"/>
  <c r="N72" i="20"/>
  <c r="M71" i="20"/>
  <c r="AE54" i="20"/>
  <c r="AF55" i="20"/>
  <c r="AR64" i="20"/>
  <c r="AS65" i="20"/>
  <c r="AX72" i="20"/>
  <c r="AY73" i="20"/>
  <c r="S69" i="20"/>
  <c r="T70" i="20"/>
  <c r="Y76" i="20"/>
  <c r="Z77" i="20"/>
  <c r="Z29" i="20"/>
  <c r="Y28" i="20"/>
  <c r="S79" i="20"/>
  <c r="T80" i="20"/>
  <c r="AX13" i="20"/>
  <c r="AY14" i="20"/>
  <c r="S76" i="20"/>
  <c r="T77" i="20"/>
  <c r="G32" i="20"/>
  <c r="AG32" i="6" s="1"/>
  <c r="N33" i="20"/>
  <c r="M32" i="20"/>
  <c r="G41" i="20"/>
  <c r="AG41" i="6" s="1"/>
  <c r="N42" i="20"/>
  <c r="M41" i="20"/>
  <c r="Y34" i="20"/>
  <c r="Z35" i="20"/>
  <c r="AE51" i="20"/>
  <c r="AF52" i="20"/>
  <c r="AX35" i="20"/>
  <c r="AY36" i="20"/>
  <c r="Y18" i="20"/>
  <c r="Z19" i="20"/>
  <c r="S103" i="20"/>
  <c r="T104" i="20"/>
  <c r="Z69" i="20"/>
  <c r="Y68" i="20"/>
  <c r="AY52" i="20"/>
  <c r="AX51" i="20"/>
  <c r="G53" i="20"/>
  <c r="AG53" i="6" s="1"/>
  <c r="M53" i="20"/>
  <c r="N54" i="20"/>
  <c r="G93" i="20"/>
  <c r="AG93" i="6" s="1"/>
  <c r="N94" i="20"/>
  <c r="M93" i="20"/>
  <c r="AR32" i="20"/>
  <c r="AS33" i="20"/>
  <c r="AF81" i="20"/>
  <c r="AE80" i="20"/>
  <c r="AX57" i="20"/>
  <c r="AY58" i="20"/>
  <c r="Z44" i="20"/>
  <c r="Y43" i="20"/>
  <c r="G88" i="20"/>
  <c r="AG88" i="6" s="1"/>
  <c r="N89" i="20"/>
  <c r="M88" i="20"/>
  <c r="G76" i="20"/>
  <c r="AG76" i="6" s="1"/>
  <c r="M76" i="20"/>
  <c r="N77" i="20"/>
  <c r="AS70" i="20"/>
  <c r="AR69" i="20"/>
  <c r="S109" i="20"/>
  <c r="T110" i="20"/>
  <c r="AE33" i="20"/>
  <c r="AF34" i="20"/>
  <c r="Z37" i="20"/>
  <c r="Y36" i="20"/>
  <c r="Y106" i="20"/>
  <c r="Z107" i="20"/>
  <c r="G114" i="20"/>
  <c r="AG114" i="6" s="1"/>
  <c r="M114" i="20"/>
  <c r="N48" i="20"/>
  <c r="M47" i="20"/>
  <c r="S47" i="20"/>
  <c r="T48" i="20"/>
  <c r="S52" i="20"/>
  <c r="T53" i="20"/>
  <c r="Y64" i="20"/>
  <c r="Z65" i="20"/>
  <c r="Z50" i="20"/>
  <c r="Y49" i="20"/>
  <c r="Z51" i="20"/>
  <c r="Y50" i="20"/>
  <c r="Y44" i="20"/>
  <c r="Z45" i="20"/>
  <c r="AF113" i="20"/>
  <c r="AE112" i="20"/>
  <c r="Y100" i="20"/>
  <c r="Z101" i="20"/>
  <c r="AF29" i="20"/>
  <c r="AE28" i="20"/>
  <c r="G75" i="20"/>
  <c r="AG75" i="6" s="1"/>
  <c r="M75" i="20"/>
  <c r="N76" i="20"/>
  <c r="M35" i="20"/>
  <c r="N36" i="20"/>
  <c r="Z59" i="20"/>
  <c r="Y58" i="20"/>
  <c r="AF112" i="20"/>
  <c r="AE111" i="20"/>
  <c r="T42" i="20"/>
  <c r="S41" i="20"/>
  <c r="Z56" i="20"/>
  <c r="Y55" i="20"/>
  <c r="AS25" i="20"/>
  <c r="AR24" i="20"/>
  <c r="AX41" i="20"/>
  <c r="AY42" i="20"/>
  <c r="S37" i="20"/>
  <c r="T38" i="20"/>
  <c r="T96" i="20"/>
  <c r="S95" i="20"/>
  <c r="S67" i="20"/>
  <c r="T68" i="20"/>
  <c r="S51" i="20"/>
  <c r="T52" i="20"/>
  <c r="Z39" i="20"/>
  <c r="Y38" i="20"/>
  <c r="AE83" i="20"/>
  <c r="AF84" i="20"/>
  <c r="AF64" i="20"/>
  <c r="AE63" i="20"/>
  <c r="S19" i="20"/>
  <c r="T20" i="20"/>
  <c r="T59" i="20"/>
  <c r="S58" i="20"/>
  <c r="G61" i="20"/>
  <c r="AG61" i="6" s="1"/>
  <c r="M61" i="20"/>
  <c r="N62" i="20"/>
  <c r="Z52" i="20"/>
  <c r="Y51" i="20"/>
  <c r="AX45" i="20"/>
  <c r="AY46" i="20"/>
  <c r="AS56" i="20"/>
  <c r="AR55" i="20"/>
  <c r="M81" i="20"/>
  <c r="N82" i="20"/>
  <c r="G101" i="20"/>
  <c r="AG101" i="6" s="1"/>
  <c r="N102" i="20"/>
  <c r="M101" i="20"/>
  <c r="S18" i="20"/>
  <c r="T19" i="20"/>
  <c r="AF20" i="20"/>
  <c r="AE19" i="20"/>
  <c r="AF92" i="20"/>
  <c r="AE91" i="20"/>
  <c r="Z57" i="20"/>
  <c r="Y56" i="20"/>
  <c r="AS81" i="20"/>
  <c r="AR80" i="20"/>
  <c r="G68" i="20"/>
  <c r="AG68" i="6" s="1"/>
  <c r="N69" i="20"/>
  <c r="M68" i="20"/>
  <c r="Z89" i="20"/>
  <c r="Y88" i="20"/>
  <c r="Y80" i="20"/>
  <c r="Z81" i="20"/>
  <c r="AY45" i="20"/>
  <c r="AX44" i="20"/>
  <c r="AF44" i="20"/>
  <c r="AE43" i="20"/>
  <c r="S75" i="20"/>
  <c r="T76" i="20"/>
  <c r="AR40" i="20"/>
  <c r="AS41" i="20"/>
  <c r="AS51" i="20"/>
  <c r="AR50" i="20"/>
  <c r="G46" i="20"/>
  <c r="AG46" i="6" s="1"/>
  <c r="N47" i="20"/>
  <c r="M46" i="20"/>
  <c r="AE88" i="20"/>
  <c r="AF89" i="20"/>
  <c r="Z27" i="20"/>
  <c r="Y26" i="20"/>
  <c r="S14" i="20"/>
  <c r="T15" i="20"/>
  <c r="S25" i="20"/>
  <c r="T26" i="20"/>
  <c r="N113" i="20"/>
  <c r="M112" i="20"/>
  <c r="AS63" i="20"/>
  <c r="AR62" i="20"/>
  <c r="AR20" i="20"/>
  <c r="AS21" i="20"/>
  <c r="AR57" i="20"/>
  <c r="AS58" i="20"/>
  <c r="AR75" i="20"/>
  <c r="AS76" i="20"/>
  <c r="S72" i="20"/>
  <c r="T73" i="20"/>
  <c r="T114" i="20"/>
  <c r="S113" i="20"/>
  <c r="G33" i="20"/>
  <c r="AG33" i="6" s="1"/>
  <c r="N34" i="20"/>
  <c r="M33" i="20"/>
  <c r="AR56" i="20"/>
  <c r="AS57" i="20"/>
  <c r="S97" i="20"/>
  <c r="T98" i="20"/>
  <c r="AS35" i="20"/>
  <c r="AR34" i="20"/>
  <c r="AE12" i="20"/>
  <c r="AF13" i="20"/>
  <c r="Y16" i="20"/>
  <c r="Z17" i="20"/>
  <c r="G59" i="20"/>
  <c r="AG59" i="6" s="1"/>
  <c r="N60" i="20"/>
  <c r="M59" i="20"/>
  <c r="G11" i="20"/>
  <c r="AG11" i="6" s="1"/>
  <c r="N12" i="20"/>
  <c r="M11" i="20"/>
  <c r="P11" i="20" s="1"/>
  <c r="Y24" i="20"/>
  <c r="Z25" i="20"/>
  <c r="G38" i="20"/>
  <c r="AG38" i="6" s="1"/>
  <c r="N39" i="20"/>
  <c r="M38" i="20"/>
  <c r="AF78" i="20"/>
  <c r="AE77" i="20"/>
  <c r="AF48" i="20"/>
  <c r="AE47" i="20"/>
  <c r="S15" i="20"/>
  <c r="T16" i="20"/>
  <c r="AF95" i="20"/>
  <c r="AE94" i="20"/>
  <c r="S54" i="20"/>
  <c r="T55" i="20"/>
  <c r="AX42" i="20"/>
  <c r="AY43" i="20"/>
  <c r="AS83" i="20"/>
  <c r="AR82" i="20"/>
  <c r="AY19" i="20"/>
  <c r="AX18" i="20"/>
  <c r="S98" i="20"/>
  <c r="T99" i="20"/>
  <c r="AE27" i="20"/>
  <c r="AF28" i="20"/>
  <c r="AE58" i="20"/>
  <c r="AF59" i="20"/>
  <c r="AY63" i="20"/>
  <c r="AX62" i="20"/>
  <c r="N25" i="20"/>
  <c r="M24" i="20"/>
  <c r="AE82" i="20"/>
  <c r="AF83" i="20"/>
  <c r="G106" i="20"/>
  <c r="AG106" i="6" s="1"/>
  <c r="N107" i="20"/>
  <c r="M106" i="20"/>
  <c r="G85" i="20"/>
  <c r="AG85" i="6" s="1"/>
  <c r="N86" i="20"/>
  <c r="M85" i="20"/>
  <c r="Y94" i="20"/>
  <c r="Z95" i="20"/>
  <c r="AR38" i="20"/>
  <c r="AS39" i="20"/>
  <c r="S86" i="20"/>
  <c r="T87" i="20"/>
  <c r="G19" i="20"/>
  <c r="AG19" i="6" s="1"/>
  <c r="N20" i="20"/>
  <c r="M19" i="20"/>
  <c r="S36" i="20"/>
  <c r="T37" i="20"/>
  <c r="AE26" i="20"/>
  <c r="AF27" i="20"/>
  <c r="AF30" i="20"/>
  <c r="AE29" i="20"/>
  <c r="AX23" i="20"/>
  <c r="AY24" i="20"/>
  <c r="S93" i="20"/>
  <c r="T94" i="20"/>
  <c r="T102" i="20"/>
  <c r="S101" i="20"/>
  <c r="AE87" i="20"/>
  <c r="AF88" i="20"/>
  <c r="S111" i="20"/>
  <c r="T112" i="20"/>
  <c r="AF17" i="20"/>
  <c r="AE16" i="20"/>
  <c r="AE48" i="20"/>
  <c r="AF49" i="20"/>
  <c r="AS20" i="20"/>
  <c r="AR19" i="20"/>
  <c r="AY55" i="20"/>
  <c r="AX54" i="20"/>
  <c r="AR17" i="20"/>
  <c r="AS18" i="20"/>
  <c r="AY79" i="20"/>
  <c r="AX78" i="20"/>
  <c r="S59" i="20"/>
  <c r="T60" i="20"/>
  <c r="G95" i="20"/>
  <c r="AG95" i="6" s="1"/>
  <c r="M95" i="20"/>
  <c r="N96" i="20"/>
  <c r="AE69" i="20"/>
  <c r="AF70" i="20"/>
  <c r="S90" i="20"/>
  <c r="T91" i="20"/>
  <c r="AF72" i="20"/>
  <c r="AE71" i="20"/>
  <c r="S16" i="20"/>
  <c r="T17" i="20"/>
  <c r="AE79" i="20"/>
  <c r="AF80" i="20"/>
  <c r="Y112" i="20"/>
  <c r="Z113" i="20"/>
  <c r="Y104" i="20"/>
  <c r="Z105" i="20"/>
  <c r="Y61" i="20"/>
  <c r="Z62" i="20"/>
  <c r="AY64" i="20"/>
  <c r="AX63" i="20"/>
  <c r="AE32" i="20"/>
  <c r="AF33" i="20"/>
  <c r="AR59" i="20"/>
  <c r="AS60" i="20"/>
  <c r="Z100" i="20"/>
  <c r="Y99" i="20"/>
  <c r="AE44" i="20"/>
  <c r="AF45" i="20"/>
  <c r="G80" i="20"/>
  <c r="AG80" i="6" s="1"/>
  <c r="N81" i="20"/>
  <c r="M80" i="20"/>
  <c r="S56" i="20"/>
  <c r="T57" i="20"/>
  <c r="G102" i="20"/>
  <c r="AG102" i="6" s="1"/>
  <c r="M102" i="20"/>
  <c r="N103" i="20"/>
  <c r="Z73" i="20"/>
  <c r="Y72" i="20"/>
  <c r="AF75" i="20"/>
  <c r="AE74" i="20"/>
  <c r="AF60" i="20"/>
  <c r="AE59" i="20"/>
  <c r="Y19" i="20"/>
  <c r="Z20" i="20"/>
  <c r="Z49" i="20"/>
  <c r="Y48" i="20"/>
  <c r="AR31" i="20"/>
  <c r="AS32" i="20"/>
  <c r="AS44" i="20"/>
  <c r="AR43" i="20"/>
  <c r="G66" i="20"/>
  <c r="AG66" i="6" s="1"/>
  <c r="N67" i="20"/>
  <c r="M66" i="20"/>
  <c r="Y86" i="20"/>
  <c r="Z87" i="20"/>
  <c r="Z83" i="20"/>
  <c r="Y82" i="20"/>
  <c r="N100" i="20"/>
  <c r="M99" i="20"/>
  <c r="AE38" i="20"/>
  <c r="AF39" i="20"/>
  <c r="AR18" i="20"/>
  <c r="AS19" i="20"/>
  <c r="AE30" i="20"/>
  <c r="AF31" i="20"/>
  <c r="AR29" i="20"/>
  <c r="AS30" i="20"/>
  <c r="S43" i="20"/>
  <c r="T44" i="20"/>
  <c r="S64" i="20"/>
  <c r="T65" i="20"/>
  <c r="N112" i="20"/>
  <c r="M111" i="20"/>
  <c r="AX17" i="20"/>
  <c r="AY18" i="20"/>
  <c r="Y102" i="20"/>
  <c r="Z103" i="20"/>
  <c r="G77" i="20"/>
  <c r="AG77" i="6" s="1"/>
  <c r="N78" i="20"/>
  <c r="M77" i="20"/>
  <c r="AF101" i="20"/>
  <c r="AE100" i="20"/>
  <c r="S40" i="20"/>
  <c r="T41" i="20"/>
  <c r="AE14" i="20"/>
  <c r="AF15" i="20"/>
  <c r="G113" i="20"/>
  <c r="AG113" i="6" s="1"/>
  <c r="N114" i="20"/>
  <c r="M113" i="20"/>
  <c r="N92" i="20"/>
  <c r="M91" i="20"/>
  <c r="AF21" i="20"/>
  <c r="AE20" i="20"/>
  <c r="S57" i="20"/>
  <c r="T58" i="20"/>
  <c r="AF35" i="20"/>
  <c r="AE34" i="20"/>
  <c r="S35" i="20"/>
  <c r="T36" i="20"/>
  <c r="AY56" i="20"/>
  <c r="AX55" i="20"/>
  <c r="AR33" i="20"/>
  <c r="AS34" i="20"/>
  <c r="AX19" i="20"/>
  <c r="AY20" i="20"/>
  <c r="AX52" i="20"/>
  <c r="AY53" i="20"/>
  <c r="AF66" i="20"/>
  <c r="AE65" i="20"/>
  <c r="AF108" i="20"/>
  <c r="AE107" i="20"/>
  <c r="AS31" i="20"/>
  <c r="AR30" i="20"/>
  <c r="AE37" i="20"/>
  <c r="AF38" i="20"/>
  <c r="AE70" i="20"/>
  <c r="AF71" i="20"/>
  <c r="AY59" i="20"/>
  <c r="AX58" i="20"/>
  <c r="S83" i="20"/>
  <c r="T84" i="20"/>
  <c r="M74" i="20"/>
  <c r="N75" i="20"/>
  <c r="G69" i="20"/>
  <c r="AG69" i="6" s="1"/>
  <c r="M69" i="20"/>
  <c r="N70" i="20"/>
  <c r="Z72" i="20"/>
  <c r="Y71" i="20"/>
  <c r="S105" i="20"/>
  <c r="T106" i="20"/>
  <c r="Z71" i="20"/>
  <c r="Y70" i="20"/>
  <c r="Y33" i="20"/>
  <c r="Z34" i="20"/>
  <c r="M55" i="20"/>
  <c r="N56" i="20"/>
  <c r="G94" i="20"/>
  <c r="AG94" i="6" s="1"/>
  <c r="N95" i="20"/>
  <c r="M94" i="20"/>
  <c r="S42" i="20"/>
  <c r="T43" i="20"/>
  <c r="N15" i="20"/>
  <c r="M14" i="20"/>
  <c r="Z106" i="20"/>
  <c r="Y105" i="20"/>
  <c r="AE97" i="20"/>
  <c r="AF98" i="20"/>
  <c r="AY70" i="20"/>
  <c r="AX69" i="20"/>
  <c r="G15" i="20"/>
  <c r="AG15" i="6" s="1"/>
  <c r="M15" i="20"/>
  <c r="N16" i="20"/>
  <c r="AR27" i="20"/>
  <c r="AS28" i="20"/>
  <c r="AY50" i="20"/>
  <c r="AX49" i="20"/>
  <c r="Z80" i="20"/>
  <c r="Y79" i="20"/>
  <c r="AY41" i="20"/>
  <c r="AX40" i="20"/>
  <c r="Z67" i="20"/>
  <c r="Y66" i="20"/>
  <c r="G48" i="20"/>
  <c r="AG48" i="6" s="1"/>
  <c r="N49" i="20"/>
  <c r="M48" i="20"/>
  <c r="AE106" i="20"/>
  <c r="AF107" i="20"/>
  <c r="S77" i="20"/>
  <c r="T78" i="20"/>
  <c r="AS78" i="20"/>
  <c r="AR77" i="20"/>
  <c r="Y12" i="20"/>
  <c r="Z13" i="20"/>
  <c r="AS17" i="20"/>
  <c r="AR16" i="20"/>
  <c r="S55" i="20"/>
  <c r="T56" i="20"/>
  <c r="AE56" i="20"/>
  <c r="AF57" i="20"/>
  <c r="S45" i="20"/>
  <c r="T46" i="20"/>
  <c r="Y46" i="20"/>
  <c r="Z47" i="20"/>
  <c r="AY76" i="20"/>
  <c r="AX75" i="20"/>
  <c r="T18" i="20"/>
  <c r="S17" i="20"/>
  <c r="S39" i="20"/>
  <c r="T40" i="20"/>
  <c r="AY68" i="20"/>
  <c r="AX67" i="20"/>
  <c r="Z70" i="20"/>
  <c r="Y69" i="20"/>
  <c r="S81" i="20"/>
  <c r="T82" i="20"/>
  <c r="M30" i="20"/>
  <c r="N31" i="20"/>
  <c r="Y85" i="20"/>
  <c r="Z86" i="20"/>
  <c r="Z32" i="20"/>
  <c r="Y31" i="20"/>
  <c r="S46" i="20"/>
  <c r="T47" i="20"/>
  <c r="G22" i="20"/>
  <c r="AG22" i="6" s="1"/>
  <c r="M22" i="20"/>
  <c r="N23" i="20"/>
  <c r="AF114" i="20"/>
  <c r="AE113" i="20"/>
  <c r="S11" i="20"/>
  <c r="V11" i="20" s="1"/>
  <c r="T12" i="20"/>
  <c r="Z93" i="20"/>
  <c r="Y92" i="20"/>
  <c r="G57" i="20"/>
  <c r="AG57" i="6" s="1"/>
  <c r="M57" i="20"/>
  <c r="N58" i="20"/>
  <c r="G83" i="20"/>
  <c r="AG83" i="6" s="1"/>
  <c r="M83" i="20"/>
  <c r="N84" i="20"/>
  <c r="Z24" i="20"/>
  <c r="Y23" i="20"/>
  <c r="S100" i="20"/>
  <c r="T101" i="20"/>
  <c r="Y87" i="20"/>
  <c r="Z88" i="20"/>
  <c r="AE102" i="20"/>
  <c r="AF103" i="20"/>
  <c r="AE23" i="20"/>
  <c r="AF24" i="20"/>
  <c r="AY78" i="20"/>
  <c r="AX77" i="20"/>
  <c r="AR70" i="20"/>
  <c r="AS71" i="20"/>
  <c r="G37" i="20"/>
  <c r="AG37" i="6" s="1"/>
  <c r="N38" i="20"/>
  <c r="M37" i="20"/>
  <c r="Z74" i="20"/>
  <c r="Y73" i="20"/>
  <c r="Y77" i="20"/>
  <c r="Z78" i="20"/>
  <c r="Z33" i="20"/>
  <c r="Y32" i="20"/>
  <c r="AE22" i="20"/>
  <c r="AF23" i="20"/>
  <c r="G56" i="20"/>
  <c r="AG56" i="6" s="1"/>
  <c r="M56" i="20"/>
  <c r="N57" i="20"/>
  <c r="S80" i="20"/>
  <c r="T81" i="20"/>
  <c r="S84" i="20"/>
  <c r="T85" i="20"/>
  <c r="G20" i="20"/>
  <c r="AG20" i="6" s="1"/>
  <c r="N21" i="20"/>
  <c r="M20" i="20"/>
  <c r="G105" i="20"/>
  <c r="AG105" i="6" s="1"/>
  <c r="M105" i="20"/>
  <c r="N106" i="20"/>
  <c r="M27" i="20"/>
  <c r="N28" i="20"/>
  <c r="N46" i="20"/>
  <c r="M45" i="20"/>
  <c r="AE96" i="20"/>
  <c r="AF97" i="20"/>
  <c r="AT70" i="19"/>
  <c r="AU71" i="19"/>
  <c r="AU108" i="19"/>
  <c r="AT107" i="19"/>
  <c r="AT59" i="19"/>
  <c r="AU60" i="19"/>
  <c r="AU57" i="19"/>
  <c r="AT56" i="19"/>
  <c r="BG101" i="19"/>
  <c r="BF100" i="19"/>
  <c r="BM54" i="19"/>
  <c r="BL53" i="19"/>
  <c r="AT12" i="19"/>
  <c r="AU13" i="19"/>
  <c r="AT75" i="19"/>
  <c r="AU76" i="19"/>
  <c r="AT39" i="19"/>
  <c r="AU40" i="19"/>
  <c r="AU47" i="19"/>
  <c r="AT46" i="19"/>
  <c r="AU63" i="19"/>
  <c r="AT62" i="19"/>
  <c r="AT105" i="19"/>
  <c r="AU106" i="19"/>
  <c r="AT61" i="19"/>
  <c r="AU62" i="19"/>
  <c r="AT35" i="19"/>
  <c r="AU36" i="19"/>
  <c r="AT15" i="19"/>
  <c r="AU16" i="19"/>
  <c r="AU68" i="19"/>
  <c r="AT67" i="19"/>
  <c r="AT28" i="19"/>
  <c r="AU29" i="19"/>
  <c r="AU83" i="19"/>
  <c r="AT82" i="19"/>
  <c r="AU77" i="19"/>
  <c r="AT76" i="19"/>
  <c r="AU24" i="19"/>
  <c r="AT23" i="19"/>
  <c r="AT54" i="19"/>
  <c r="AU55" i="19"/>
  <c r="AU114" i="19"/>
  <c r="AT113" i="19"/>
  <c r="BM85" i="19"/>
  <c r="BL84" i="19"/>
  <c r="AT29" i="19"/>
  <c r="AU30" i="19"/>
  <c r="AT83" i="19"/>
  <c r="AU84" i="19"/>
  <c r="AT68" i="19"/>
  <c r="AU69" i="19"/>
  <c r="AU66" i="19"/>
  <c r="AT65" i="19"/>
  <c r="AZ114" i="19"/>
  <c r="AT26" i="19"/>
  <c r="AU27" i="19"/>
  <c r="AU113" i="19"/>
  <c r="AT112" i="19"/>
  <c r="AU105" i="19"/>
  <c r="AT104" i="19"/>
  <c r="BF114" i="19"/>
  <c r="AU38" i="19"/>
  <c r="AT37" i="19"/>
  <c r="AZ88" i="19"/>
  <c r="BA89" i="19"/>
  <c r="AT92" i="19"/>
  <c r="AU93" i="19"/>
  <c r="AU104" i="19"/>
  <c r="AT103" i="19"/>
  <c r="AT36" i="19"/>
  <c r="AU37" i="19"/>
  <c r="BG49" i="19"/>
  <c r="BF48" i="19"/>
  <c r="AT57" i="19"/>
  <c r="AU58" i="19"/>
  <c r="AU65" i="19"/>
  <c r="AT64" i="19"/>
  <c r="AU21" i="19"/>
  <c r="AT20" i="19"/>
  <c r="AT90" i="19"/>
  <c r="AU91" i="19"/>
  <c r="AT32" i="19"/>
  <c r="AU33" i="19"/>
  <c r="AT34" i="19"/>
  <c r="AU35" i="19"/>
  <c r="BA19" i="19"/>
  <c r="AZ18" i="19"/>
  <c r="AU28" i="19"/>
  <c r="AT27" i="19"/>
  <c r="BL101" i="19"/>
  <c r="BM102" i="19"/>
  <c r="AU110" i="19"/>
  <c r="AT109" i="19"/>
  <c r="AU112" i="19"/>
  <c r="AT111" i="19"/>
  <c r="AU90" i="19"/>
  <c r="AT89" i="19"/>
  <c r="AT21" i="19"/>
  <c r="AU22" i="19"/>
  <c r="AU72" i="19"/>
  <c r="AT71" i="19"/>
  <c r="AU59" i="19"/>
  <c r="AT58" i="19"/>
  <c r="AT97" i="19"/>
  <c r="AU98" i="19"/>
  <c r="AT40" i="19"/>
  <c r="AU41" i="19"/>
  <c r="AU73" i="19"/>
  <c r="AT72" i="19"/>
  <c r="AU95" i="19"/>
  <c r="AT94" i="19"/>
  <c r="AU87" i="19"/>
  <c r="AT86" i="19"/>
  <c r="AU109" i="19"/>
  <c r="AT108" i="19"/>
  <c r="AU23" i="19"/>
  <c r="AT22" i="19"/>
  <c r="L116" i="18"/>
  <c r="F116" i="18"/>
  <c r="G11" i="18"/>
  <c r="F11" i="5" l="1"/>
  <c r="F14" i="5"/>
  <c r="AX65" i="20"/>
  <c r="AY66" i="20"/>
  <c r="K29" i="21"/>
  <c r="K26" i="21"/>
  <c r="J25" i="21"/>
  <c r="K71" i="21"/>
  <c r="J70" i="21"/>
  <c r="J41" i="21"/>
  <c r="K42" i="21"/>
  <c r="K66" i="21"/>
  <c r="J65" i="21"/>
  <c r="Q91" i="21"/>
  <c r="AI91" i="6" s="1"/>
  <c r="V91" i="21"/>
  <c r="W92" i="21"/>
  <c r="K49" i="21"/>
  <c r="J48" i="21"/>
  <c r="AF12" i="21"/>
  <c r="AD13" i="21"/>
  <c r="AE13" i="21" s="1"/>
  <c r="K91" i="21"/>
  <c r="J90" i="21"/>
  <c r="J114" i="21"/>
  <c r="J81" i="21"/>
  <c r="K82" i="21"/>
  <c r="K38" i="21"/>
  <c r="J37" i="21"/>
  <c r="K90" i="21"/>
  <c r="J89" i="21"/>
  <c r="J104" i="21"/>
  <c r="K105" i="21"/>
  <c r="Q83" i="21"/>
  <c r="AI83" i="6" s="1"/>
  <c r="V83" i="21"/>
  <c r="W84" i="21"/>
  <c r="K108" i="21"/>
  <c r="J107" i="21"/>
  <c r="J82" i="21"/>
  <c r="K83" i="21"/>
  <c r="J18" i="21"/>
  <c r="K19" i="21"/>
  <c r="K25" i="21"/>
  <c r="J24" i="21"/>
  <c r="K78" i="21"/>
  <c r="J77" i="21"/>
  <c r="J99" i="21"/>
  <c r="K100" i="21"/>
  <c r="Q94" i="21"/>
  <c r="AI94" i="6" s="1"/>
  <c r="V94" i="21"/>
  <c r="W95" i="21"/>
  <c r="K84" i="21"/>
  <c r="J83" i="21"/>
  <c r="K30" i="21"/>
  <c r="J29" i="21"/>
  <c r="J92" i="21"/>
  <c r="K93" i="21"/>
  <c r="J94" i="21"/>
  <c r="K95" i="21"/>
  <c r="J71" i="21"/>
  <c r="K72" i="21"/>
  <c r="K50" i="21"/>
  <c r="J49" i="21"/>
  <c r="K14" i="21"/>
  <c r="J13" i="21"/>
  <c r="K55" i="21"/>
  <c r="J54" i="21"/>
  <c r="AN11" i="21"/>
  <c r="Q11" i="6" s="1"/>
  <c r="K98" i="21"/>
  <c r="J97" i="21"/>
  <c r="K62" i="21"/>
  <c r="J61" i="21"/>
  <c r="J79" i="21"/>
  <c r="K80" i="21"/>
  <c r="J12" i="21"/>
  <c r="K13" i="21"/>
  <c r="K54" i="21"/>
  <c r="J53" i="21"/>
  <c r="K12" i="21"/>
  <c r="J11" i="21"/>
  <c r="M11" i="21" s="1"/>
  <c r="J16" i="21"/>
  <c r="K17" i="21"/>
  <c r="Z12" i="21"/>
  <c r="X13" i="21"/>
  <c r="Y13" i="21" s="1"/>
  <c r="Q97" i="21"/>
  <c r="AI97" i="6" s="1"/>
  <c r="V97" i="21"/>
  <c r="W98" i="21"/>
  <c r="AL12" i="21"/>
  <c r="AJ13" i="21"/>
  <c r="AK13" i="21" s="1"/>
  <c r="J39" i="21"/>
  <c r="K40" i="21"/>
  <c r="K45" i="21"/>
  <c r="J44" i="21"/>
  <c r="K103" i="21"/>
  <c r="J102" i="21"/>
  <c r="J109" i="21"/>
  <c r="K110" i="21"/>
  <c r="Q81" i="21"/>
  <c r="AI81" i="6" s="1"/>
  <c r="W82" i="21"/>
  <c r="V81" i="21"/>
  <c r="J80" i="21"/>
  <c r="K81" i="21"/>
  <c r="K67" i="21"/>
  <c r="J66" i="21"/>
  <c r="J34" i="21"/>
  <c r="K35" i="21"/>
  <c r="Q82" i="21"/>
  <c r="AI82" i="6" s="1"/>
  <c r="V82" i="21"/>
  <c r="W83" i="21"/>
  <c r="K48" i="21"/>
  <c r="J47" i="21"/>
  <c r="K114" i="21"/>
  <c r="J113" i="21"/>
  <c r="K58" i="21"/>
  <c r="J57" i="21"/>
  <c r="K69" i="21"/>
  <c r="J68" i="21"/>
  <c r="J59" i="21"/>
  <c r="K60" i="21"/>
  <c r="K15" i="21"/>
  <c r="J14" i="21"/>
  <c r="J36" i="21"/>
  <c r="K37" i="21"/>
  <c r="J23" i="21"/>
  <c r="K24" i="21"/>
  <c r="J78" i="21"/>
  <c r="K79" i="21"/>
  <c r="K104" i="21"/>
  <c r="J103" i="21"/>
  <c r="Q92" i="21"/>
  <c r="AI92" i="6" s="1"/>
  <c r="V92" i="21"/>
  <c r="W93" i="21"/>
  <c r="J63" i="21"/>
  <c r="K64" i="21"/>
  <c r="J69" i="21"/>
  <c r="K70" i="21"/>
  <c r="J73" i="21"/>
  <c r="K74" i="21"/>
  <c r="AY107" i="20"/>
  <c r="AX106" i="20"/>
  <c r="AI11" i="20"/>
  <c r="AG12" i="20"/>
  <c r="AH12" i="20" s="1"/>
  <c r="AY99" i="20"/>
  <c r="AX98" i="20"/>
  <c r="AS112" i="20"/>
  <c r="AR111" i="20"/>
  <c r="AY27" i="20"/>
  <c r="AX26" i="20"/>
  <c r="AR93" i="20"/>
  <c r="AS94" i="20"/>
  <c r="AX95" i="20"/>
  <c r="AY96" i="20"/>
  <c r="AY75" i="20"/>
  <c r="AX74" i="20"/>
  <c r="AY28" i="20"/>
  <c r="AX27" i="20"/>
  <c r="AX64" i="20"/>
  <c r="AY65" i="20"/>
  <c r="AR114" i="20"/>
  <c r="AC11" i="20"/>
  <c r="AA12" i="20"/>
  <c r="AB12" i="20" s="1"/>
  <c r="AR97" i="20"/>
  <c r="AS98" i="20"/>
  <c r="AS100" i="20"/>
  <c r="AR99" i="20"/>
  <c r="AX22" i="20"/>
  <c r="AY23" i="20"/>
  <c r="AX21" i="20"/>
  <c r="AY22" i="20"/>
  <c r="AY104" i="20"/>
  <c r="AX103" i="20"/>
  <c r="AX112" i="20"/>
  <c r="AY113" i="20"/>
  <c r="AX109" i="20"/>
  <c r="AY110" i="20"/>
  <c r="AS106" i="20"/>
  <c r="AR105" i="20"/>
  <c r="AR94" i="20"/>
  <c r="AS95" i="20"/>
  <c r="AY54" i="20"/>
  <c r="AX53" i="20"/>
  <c r="AX16" i="20"/>
  <c r="AY17" i="20"/>
  <c r="AY77" i="20"/>
  <c r="AX76" i="20"/>
  <c r="AY26" i="20"/>
  <c r="AX25" i="20"/>
  <c r="AX70" i="20"/>
  <c r="AY71" i="20"/>
  <c r="AR104" i="20"/>
  <c r="AS105" i="20"/>
  <c r="AX100" i="20"/>
  <c r="AY101" i="20"/>
  <c r="AY86" i="20"/>
  <c r="AX85" i="20"/>
  <c r="AR86" i="20"/>
  <c r="AS87" i="20"/>
  <c r="AY100" i="20"/>
  <c r="AX99" i="20"/>
  <c r="AS113" i="20"/>
  <c r="AR112" i="20"/>
  <c r="AS92" i="20"/>
  <c r="AR91" i="20"/>
  <c r="AX104" i="20"/>
  <c r="AY105" i="20"/>
  <c r="AY89" i="20"/>
  <c r="AX88" i="20"/>
  <c r="AR89" i="20"/>
  <c r="AS90" i="20"/>
  <c r="AR108" i="20"/>
  <c r="AS109" i="20"/>
  <c r="AY95" i="20"/>
  <c r="AX94" i="20"/>
  <c r="AX107" i="20"/>
  <c r="AY108" i="20"/>
  <c r="AX29" i="20"/>
  <c r="AY30" i="20"/>
  <c r="AY32" i="20"/>
  <c r="AX31" i="20"/>
  <c r="AX91" i="20"/>
  <c r="AY92" i="20"/>
  <c r="AY109" i="20"/>
  <c r="AX108" i="20"/>
  <c r="AS104" i="20"/>
  <c r="AR103" i="20"/>
  <c r="AX84" i="20"/>
  <c r="AY85" i="20"/>
  <c r="AX110" i="20"/>
  <c r="AY111" i="20"/>
  <c r="Q11" i="20"/>
  <c r="O12" i="20"/>
  <c r="AX87" i="20"/>
  <c r="AY88" i="20"/>
  <c r="AS91" i="20"/>
  <c r="AR90" i="20"/>
  <c r="AX30" i="20"/>
  <c r="AY31" i="20"/>
  <c r="AR113" i="20"/>
  <c r="AS114" i="20"/>
  <c r="AX101" i="20"/>
  <c r="AY102" i="20"/>
  <c r="AX111" i="20"/>
  <c r="AY112" i="20"/>
  <c r="AY103" i="20"/>
  <c r="AX102" i="20"/>
  <c r="AX71" i="20"/>
  <c r="AY72" i="20"/>
  <c r="AY91" i="20"/>
  <c r="AX90" i="20"/>
  <c r="AX113" i="20"/>
  <c r="AY114" i="20"/>
  <c r="AY39" i="20"/>
  <c r="AX38" i="20"/>
  <c r="AR109" i="20"/>
  <c r="AS110" i="20"/>
  <c r="AY97" i="20"/>
  <c r="AX96" i="20"/>
  <c r="AR92" i="20"/>
  <c r="AS93" i="20"/>
  <c r="BB11" i="20"/>
  <c r="AZ12" i="20"/>
  <c r="BA12" i="20" s="1"/>
  <c r="AY38" i="20"/>
  <c r="AX37" i="20"/>
  <c r="W11" i="20"/>
  <c r="U12" i="20"/>
  <c r="V12" i="20" s="1"/>
  <c r="AY87" i="20"/>
  <c r="AX86" i="20"/>
  <c r="AS97" i="20"/>
  <c r="AR96" i="20"/>
  <c r="AR88" i="20"/>
  <c r="AS89" i="20"/>
  <c r="N76" i="18"/>
  <c r="O76" i="18" s="1"/>
  <c r="AN57" i="19"/>
  <c r="AD57" i="6" s="1"/>
  <c r="AN22" i="19"/>
  <c r="AD22" i="6" s="1"/>
  <c r="AN97" i="19"/>
  <c r="AD97" i="6" s="1"/>
  <c r="AN83" i="19"/>
  <c r="AD83" i="6" s="1"/>
  <c r="N57" i="18"/>
  <c r="O57" i="18" s="1"/>
  <c r="AN103" i="19"/>
  <c r="AD103" i="6" s="1"/>
  <c r="AN40" i="19"/>
  <c r="AD40" i="6" s="1"/>
  <c r="AN71" i="19"/>
  <c r="AD71" i="6" s="1"/>
  <c r="AN20" i="19"/>
  <c r="AD20" i="6" s="1"/>
  <c r="AN61" i="19"/>
  <c r="AD61" i="6" s="1"/>
  <c r="AN35" i="19"/>
  <c r="AD35" i="6" s="1"/>
  <c r="AN72" i="19"/>
  <c r="AD72" i="6" s="1"/>
  <c r="AN90" i="19"/>
  <c r="AD90" i="6" s="1"/>
  <c r="AN29" i="19"/>
  <c r="AD29" i="6" s="1"/>
  <c r="AN67" i="19"/>
  <c r="AD67" i="6" s="1"/>
  <c r="AN23" i="19"/>
  <c r="AD23" i="6" s="1"/>
  <c r="AN65" i="19"/>
  <c r="AD65" i="6" s="1"/>
  <c r="AN75" i="19"/>
  <c r="AD75" i="6" s="1"/>
  <c r="AN104" i="19"/>
  <c r="AD104" i="6" s="1"/>
  <c r="AN58" i="19"/>
  <c r="AD58" i="6" s="1"/>
  <c r="AN37" i="19"/>
  <c r="AD37" i="6" s="1"/>
  <c r="AN89" i="19"/>
  <c r="AD89" i="6" s="1"/>
  <c r="AN62" i="19"/>
  <c r="AD62" i="6" s="1"/>
  <c r="AN32" i="19"/>
  <c r="AD32" i="6" s="1"/>
  <c r="AN12" i="19"/>
  <c r="AD12" i="6" s="1"/>
  <c r="AN94" i="19"/>
  <c r="AD94" i="6" s="1"/>
  <c r="AN27" i="19"/>
  <c r="AD27" i="6" s="1"/>
  <c r="AN54" i="19"/>
  <c r="AD54" i="6" s="1"/>
  <c r="AN68" i="19"/>
  <c r="AD68" i="6" s="1"/>
  <c r="AN113" i="19"/>
  <c r="AD113" i="6" s="1"/>
  <c r="N106" i="18"/>
  <c r="O106" i="18" s="1"/>
  <c r="N82" i="18"/>
  <c r="O82" i="18" s="1"/>
  <c r="N65" i="18"/>
  <c r="O65" i="18" s="1"/>
  <c r="BM48" i="19"/>
  <c r="BL47" i="19"/>
  <c r="AN63" i="19"/>
  <c r="AD63" i="6" s="1"/>
  <c r="AT63" i="19"/>
  <c r="AU64" i="19"/>
  <c r="BL94" i="19"/>
  <c r="BM95" i="19"/>
  <c r="AT80" i="19"/>
  <c r="AU81" i="19"/>
  <c r="BL75" i="19"/>
  <c r="BM76" i="19"/>
  <c r="AN85" i="19"/>
  <c r="AD85" i="6" s="1"/>
  <c r="AU86" i="19"/>
  <c r="AT85" i="19"/>
  <c r="AZ97" i="19"/>
  <c r="BA98" i="19"/>
  <c r="AN77" i="19"/>
  <c r="AD77" i="6" s="1"/>
  <c r="AT77" i="19"/>
  <c r="AU78" i="19"/>
  <c r="BL60" i="19"/>
  <c r="BM61" i="19"/>
  <c r="BL12" i="19"/>
  <c r="BM13" i="19"/>
  <c r="AZ102" i="19"/>
  <c r="BA103" i="19"/>
  <c r="BL96" i="19"/>
  <c r="BM97" i="19"/>
  <c r="BF68" i="19"/>
  <c r="BG69" i="19"/>
  <c r="BG68" i="19"/>
  <c r="BF67" i="19"/>
  <c r="BA73" i="19"/>
  <c r="AZ72" i="19"/>
  <c r="AZ11" i="19"/>
  <c r="BC11" i="19" s="1"/>
  <c r="BA12" i="19"/>
  <c r="BA49" i="19"/>
  <c r="AZ48" i="19"/>
  <c r="AZ108" i="19"/>
  <c r="BA109" i="19"/>
  <c r="N93" i="18"/>
  <c r="O93" i="18" s="1"/>
  <c r="N15" i="18"/>
  <c r="O15" i="18" s="1"/>
  <c r="N54" i="18"/>
  <c r="O54" i="18" s="1"/>
  <c r="BA25" i="19"/>
  <c r="AZ24" i="19"/>
  <c r="AZ57" i="19"/>
  <c r="BA58" i="19"/>
  <c r="BG102" i="19"/>
  <c r="BF101" i="19"/>
  <c r="AZ89" i="19"/>
  <c r="BA90" i="19"/>
  <c r="BG58" i="19"/>
  <c r="BF57" i="19"/>
  <c r="BL21" i="19"/>
  <c r="BM22" i="19"/>
  <c r="BA92" i="19"/>
  <c r="AZ91" i="19"/>
  <c r="BM69" i="19"/>
  <c r="BL68" i="19"/>
  <c r="BA91" i="19"/>
  <c r="AZ90" i="19"/>
  <c r="BM63" i="19"/>
  <c r="BL62" i="19"/>
  <c r="AN50" i="19"/>
  <c r="AD50" i="6" s="1"/>
  <c r="AT50" i="19"/>
  <c r="AU51" i="19"/>
  <c r="AN100" i="19"/>
  <c r="AD100" i="6" s="1"/>
  <c r="AU101" i="19"/>
  <c r="AT100" i="19"/>
  <c r="BG26" i="19"/>
  <c r="BF25" i="19"/>
  <c r="BL108" i="19"/>
  <c r="BM109" i="19"/>
  <c r="BA95" i="19"/>
  <c r="AZ94" i="19"/>
  <c r="BA74" i="19"/>
  <c r="AZ73" i="19"/>
  <c r="BF63" i="19"/>
  <c r="BG64" i="19"/>
  <c r="BM108" i="19"/>
  <c r="BL107" i="19"/>
  <c r="BL88" i="19"/>
  <c r="BM89" i="19"/>
  <c r="BA17" i="19"/>
  <c r="AZ16" i="19"/>
  <c r="AN44" i="19"/>
  <c r="AD44" i="6" s="1"/>
  <c r="AU45" i="19"/>
  <c r="AT44" i="19"/>
  <c r="AZ110" i="19"/>
  <c r="BA111" i="19"/>
  <c r="AZ39" i="19"/>
  <c r="BA40" i="19"/>
  <c r="BA80" i="19"/>
  <c r="AZ79" i="19"/>
  <c r="BG63" i="19"/>
  <c r="BF62" i="19"/>
  <c r="BF17" i="19"/>
  <c r="BG18" i="19"/>
  <c r="BG38" i="19"/>
  <c r="BF37" i="19"/>
  <c r="BA26" i="19"/>
  <c r="AZ25" i="19"/>
  <c r="BL36" i="19"/>
  <c r="BM37" i="19"/>
  <c r="AN98" i="19"/>
  <c r="AD98" i="6" s="1"/>
  <c r="AU99" i="19"/>
  <c r="AT98" i="19"/>
  <c r="BA82" i="19"/>
  <c r="AZ81" i="19"/>
  <c r="AZ59" i="19"/>
  <c r="BA60" i="19"/>
  <c r="BM57" i="19"/>
  <c r="BL56" i="19"/>
  <c r="AZ22" i="19"/>
  <c r="BA23" i="19"/>
  <c r="BM39" i="19"/>
  <c r="BL38" i="19"/>
  <c r="BG28" i="19"/>
  <c r="BF27" i="19"/>
  <c r="BA22" i="19"/>
  <c r="AZ21" i="19"/>
  <c r="N78" i="18"/>
  <c r="O78" i="18" s="1"/>
  <c r="N39" i="18"/>
  <c r="O39" i="18" s="1"/>
  <c r="AN38" i="19"/>
  <c r="AD38" i="6" s="1"/>
  <c r="BF69" i="19"/>
  <c r="BG70" i="19"/>
  <c r="BA65" i="19"/>
  <c r="AZ64" i="19"/>
  <c r="BG99" i="19"/>
  <c r="BF98" i="19"/>
  <c r="BF13" i="19"/>
  <c r="BG14" i="19"/>
  <c r="BA53" i="19"/>
  <c r="AZ52" i="19"/>
  <c r="BF74" i="19"/>
  <c r="BG75" i="19"/>
  <c r="BM35" i="19"/>
  <c r="BL34" i="19"/>
  <c r="BM45" i="19"/>
  <c r="BL44" i="19"/>
  <c r="BM23" i="19"/>
  <c r="BL22" i="19"/>
  <c r="BG97" i="19"/>
  <c r="BF96" i="19"/>
  <c r="BM101" i="19"/>
  <c r="BL100" i="19"/>
  <c r="BM103" i="19"/>
  <c r="BL102" i="19"/>
  <c r="BM21" i="19"/>
  <c r="BL20" i="19"/>
  <c r="BG76" i="19"/>
  <c r="BF75" i="19"/>
  <c r="AN69" i="19"/>
  <c r="AD69" i="6" s="1"/>
  <c r="AU70" i="19"/>
  <c r="AT69" i="19"/>
  <c r="BG20" i="19"/>
  <c r="BF19" i="19"/>
  <c r="BA64" i="19"/>
  <c r="AZ63" i="19"/>
  <c r="N75" i="18"/>
  <c r="O75" i="18" s="1"/>
  <c r="N98" i="18"/>
  <c r="O98" i="18" s="1"/>
  <c r="N66" i="18"/>
  <c r="O66" i="18" s="1"/>
  <c r="N109" i="18"/>
  <c r="O109" i="18" s="1"/>
  <c r="N45" i="18"/>
  <c r="O45" i="18" s="1"/>
  <c r="N26" i="18"/>
  <c r="O26" i="18" s="1"/>
  <c r="N41" i="18"/>
  <c r="O41" i="18" s="1"/>
  <c r="N84" i="18"/>
  <c r="O84" i="18" s="1"/>
  <c r="N17" i="18"/>
  <c r="O17" i="18" s="1"/>
  <c r="N60" i="18"/>
  <c r="O60" i="18" s="1"/>
  <c r="N25" i="18"/>
  <c r="O25" i="18" s="1"/>
  <c r="N92" i="18"/>
  <c r="O92" i="18" s="1"/>
  <c r="AN73" i="19"/>
  <c r="AD73" i="6" s="1"/>
  <c r="AU74" i="19"/>
  <c r="AT73" i="19"/>
  <c r="AN96" i="19"/>
  <c r="AD96" i="6" s="1"/>
  <c r="AT96" i="19"/>
  <c r="AU97" i="19"/>
  <c r="BF35" i="19"/>
  <c r="BG36" i="19"/>
  <c r="AU82" i="19"/>
  <c r="AT81" i="19"/>
  <c r="BL83" i="19"/>
  <c r="BM84" i="19"/>
  <c r="BL48" i="19"/>
  <c r="BM49" i="19"/>
  <c r="BL92" i="19"/>
  <c r="BM93" i="19"/>
  <c r="AZ36" i="19"/>
  <c r="BA37" i="19"/>
  <c r="BL80" i="19"/>
  <c r="BM81" i="19"/>
  <c r="BG50" i="19"/>
  <c r="BF49" i="19"/>
  <c r="BM56" i="19"/>
  <c r="BL55" i="19"/>
  <c r="BM36" i="19"/>
  <c r="BL35" i="19"/>
  <c r="BL91" i="19"/>
  <c r="BM92" i="19"/>
  <c r="BG23" i="19"/>
  <c r="BF22" i="19"/>
  <c r="AN25" i="19"/>
  <c r="AD25" i="6" s="1"/>
  <c r="AT25" i="19"/>
  <c r="AU26" i="19"/>
  <c r="BL28" i="19"/>
  <c r="BM29" i="19"/>
  <c r="AN101" i="19"/>
  <c r="AD101" i="6" s="1"/>
  <c r="AU102" i="19"/>
  <c r="AT101" i="19"/>
  <c r="BA62" i="19"/>
  <c r="AZ61" i="19"/>
  <c r="N102" i="18"/>
  <c r="O102" i="18" s="1"/>
  <c r="N23" i="18"/>
  <c r="O23" i="18" s="1"/>
  <c r="N68" i="18"/>
  <c r="O68" i="18" s="1"/>
  <c r="AN39" i="19"/>
  <c r="AD39" i="6" s="1"/>
  <c r="N64" i="18"/>
  <c r="O64" i="18" s="1"/>
  <c r="BM110" i="19"/>
  <c r="BL109" i="19"/>
  <c r="BM87" i="19"/>
  <c r="BL86" i="19"/>
  <c r="BM47" i="19"/>
  <c r="BL46" i="19"/>
  <c r="BG27" i="19"/>
  <c r="BF26" i="19"/>
  <c r="BA29" i="19"/>
  <c r="AZ28" i="19"/>
  <c r="AN99" i="19"/>
  <c r="AD99" i="6" s="1"/>
  <c r="AU100" i="19"/>
  <c r="AT99" i="19"/>
  <c r="BG43" i="19"/>
  <c r="BF42" i="19"/>
  <c r="BG30" i="19"/>
  <c r="BF29" i="19"/>
  <c r="AZ27" i="19"/>
  <c r="BA28" i="19"/>
  <c r="AN48" i="19"/>
  <c r="AD48" i="6" s="1"/>
  <c r="AT48" i="19"/>
  <c r="AU49" i="19"/>
  <c r="BG106" i="19"/>
  <c r="BF105" i="19"/>
  <c r="BL64" i="19"/>
  <c r="BM65" i="19"/>
  <c r="BL98" i="19"/>
  <c r="BM99" i="19"/>
  <c r="BF99" i="19"/>
  <c r="BG100" i="19"/>
  <c r="BG78" i="19"/>
  <c r="BF77" i="19"/>
  <c r="BL67" i="19"/>
  <c r="BM68" i="19"/>
  <c r="N40" i="18"/>
  <c r="O40" i="18" s="1"/>
  <c r="N81" i="18"/>
  <c r="O81" i="18" s="1"/>
  <c r="N42" i="18"/>
  <c r="O42" i="18" s="1"/>
  <c r="N32" i="18"/>
  <c r="O32" i="18" s="1"/>
  <c r="N73" i="18"/>
  <c r="O73" i="18" s="1"/>
  <c r="N22" i="18"/>
  <c r="O22" i="18" s="1"/>
  <c r="N108" i="18"/>
  <c r="O108" i="18" s="1"/>
  <c r="AN45" i="19"/>
  <c r="AD45" i="6" s="1"/>
  <c r="AT45" i="19"/>
  <c r="AU46" i="19"/>
  <c r="BA107" i="19"/>
  <c r="AZ106" i="19"/>
  <c r="BF72" i="19"/>
  <c r="BG73" i="19"/>
  <c r="BA54" i="19"/>
  <c r="AZ53" i="19"/>
  <c r="BL71" i="19"/>
  <c r="BM72" i="19"/>
  <c r="AT114" i="19"/>
  <c r="BF52" i="19"/>
  <c r="BG53" i="19"/>
  <c r="BG103" i="19"/>
  <c r="BF102" i="19"/>
  <c r="BA83" i="19"/>
  <c r="AZ82" i="19"/>
  <c r="BA101" i="19"/>
  <c r="AZ100" i="19"/>
  <c r="BG74" i="19"/>
  <c r="BF73" i="19"/>
  <c r="BM34" i="19"/>
  <c r="BL33" i="19"/>
  <c r="BM55" i="19"/>
  <c r="BL54" i="19"/>
  <c r="AN82" i="19"/>
  <c r="AD82" i="6" s="1"/>
  <c r="BM66" i="19"/>
  <c r="BL65" i="19"/>
  <c r="BG16" i="19"/>
  <c r="BF15" i="19"/>
  <c r="BA21" i="19"/>
  <c r="AZ20" i="19"/>
  <c r="BA99" i="19"/>
  <c r="AZ98" i="19"/>
  <c r="N12" i="18"/>
  <c r="O12" i="18" s="1"/>
  <c r="N101" i="18"/>
  <c r="O101" i="18" s="1"/>
  <c r="N63" i="18"/>
  <c r="O63" i="18" s="1"/>
  <c r="N77" i="18"/>
  <c r="O77" i="18" s="1"/>
  <c r="N24" i="18"/>
  <c r="O24" i="18" s="1"/>
  <c r="N69" i="18"/>
  <c r="O69" i="18" s="1"/>
  <c r="N97" i="18"/>
  <c r="O97" i="18" s="1"/>
  <c r="AZ66" i="19"/>
  <c r="BA67" i="19"/>
  <c r="BF106" i="19"/>
  <c r="BG107" i="19"/>
  <c r="BG52" i="19"/>
  <c r="BF51" i="19"/>
  <c r="BA113" i="19"/>
  <c r="AZ112" i="19"/>
  <c r="BF71" i="19"/>
  <c r="BG72" i="19"/>
  <c r="BM19" i="19"/>
  <c r="BL18" i="19"/>
  <c r="BA52" i="19"/>
  <c r="AZ51" i="19"/>
  <c r="BA38" i="19"/>
  <c r="AZ37" i="19"/>
  <c r="BA96" i="19"/>
  <c r="AZ95" i="19"/>
  <c r="BF93" i="19"/>
  <c r="BG94" i="19"/>
  <c r="BM67" i="19"/>
  <c r="BL66" i="19"/>
  <c r="AN106" i="19"/>
  <c r="AD106" i="6" s="1"/>
  <c r="AT106" i="19"/>
  <c r="AU107" i="19"/>
  <c r="BM32" i="19"/>
  <c r="BL31" i="19"/>
  <c r="BF89" i="19"/>
  <c r="BG90" i="19"/>
  <c r="BA16" i="19"/>
  <c r="AZ15" i="19"/>
  <c r="N19" i="18"/>
  <c r="O19" i="18" s="1"/>
  <c r="N91" i="18"/>
  <c r="O91" i="18" s="1"/>
  <c r="N96" i="18"/>
  <c r="O96" i="18" s="1"/>
  <c r="BL89" i="19"/>
  <c r="BM90" i="19"/>
  <c r="BG66" i="19"/>
  <c r="BF65" i="19"/>
  <c r="BF41" i="19"/>
  <c r="BG42" i="19"/>
  <c r="BF104" i="19"/>
  <c r="BG105" i="19"/>
  <c r="BA76" i="19"/>
  <c r="AZ75" i="19"/>
  <c r="BL30" i="19"/>
  <c r="BM31" i="19"/>
  <c r="BF88" i="19"/>
  <c r="BG89" i="19"/>
  <c r="BA61" i="19"/>
  <c r="AZ60" i="19"/>
  <c r="AN112" i="19"/>
  <c r="AD112" i="6" s="1"/>
  <c r="BG46" i="19"/>
  <c r="BF45" i="19"/>
  <c r="BF60" i="19"/>
  <c r="BG61" i="19"/>
  <c r="BL16" i="19"/>
  <c r="BM17" i="19"/>
  <c r="BL41" i="19"/>
  <c r="BM42" i="19"/>
  <c r="BF113" i="19"/>
  <c r="BG114" i="19"/>
  <c r="BG86" i="19"/>
  <c r="BF85" i="19"/>
  <c r="BM15" i="19"/>
  <c r="BL14" i="19"/>
  <c r="BF38" i="19"/>
  <c r="BG39" i="19"/>
  <c r="BA105" i="19"/>
  <c r="AZ104" i="19"/>
  <c r="BA48" i="19"/>
  <c r="AZ47" i="19"/>
  <c r="AN56" i="19"/>
  <c r="AD56" i="6" s="1"/>
  <c r="BM96" i="19"/>
  <c r="BL95" i="19"/>
  <c r="AN102" i="19"/>
  <c r="AD102" i="6" s="1"/>
  <c r="AT102" i="19"/>
  <c r="AU103" i="19"/>
  <c r="AN24" i="19"/>
  <c r="AD24" i="6" s="1"/>
  <c r="AU25" i="19"/>
  <c r="AT24" i="19"/>
  <c r="BF109" i="19"/>
  <c r="BG110" i="19"/>
  <c r="BF110" i="19"/>
  <c r="BG111" i="19"/>
  <c r="AZ85" i="19"/>
  <c r="BA86" i="19"/>
  <c r="AZ42" i="19"/>
  <c r="BA43" i="19"/>
  <c r="BL73" i="19"/>
  <c r="BM74" i="19"/>
  <c r="AZ54" i="19"/>
  <c r="BA55" i="19"/>
  <c r="BF20" i="19"/>
  <c r="BG21" i="19"/>
  <c r="AU15" i="19"/>
  <c r="AT14" i="19"/>
  <c r="BG80" i="19"/>
  <c r="BF79" i="19"/>
  <c r="BG24" i="19"/>
  <c r="BF23" i="19"/>
  <c r="BF103" i="19"/>
  <c r="BG104" i="19"/>
  <c r="AN42" i="19"/>
  <c r="AD42" i="6" s="1"/>
  <c r="AT42" i="19"/>
  <c r="AU43" i="19"/>
  <c r="BF40" i="19"/>
  <c r="BG41" i="19"/>
  <c r="BM64" i="19"/>
  <c r="BL63" i="19"/>
  <c r="BF53" i="19"/>
  <c r="BG54" i="19"/>
  <c r="N20" i="18"/>
  <c r="O20" i="18" s="1"/>
  <c r="N90" i="18"/>
  <c r="O90" i="18" s="1"/>
  <c r="N44" i="18"/>
  <c r="O44" i="18" s="1"/>
  <c r="N83" i="18"/>
  <c r="O83" i="18" s="1"/>
  <c r="N43" i="18"/>
  <c r="O43" i="18" s="1"/>
  <c r="N104" i="18"/>
  <c r="O104" i="18" s="1"/>
  <c r="N21" i="18"/>
  <c r="O21" i="18" s="1"/>
  <c r="N49" i="18"/>
  <c r="O49" i="18" s="1"/>
  <c r="BM50" i="19"/>
  <c r="BL49" i="19"/>
  <c r="BF32" i="19"/>
  <c r="BG33" i="19"/>
  <c r="AN43" i="19"/>
  <c r="AD43" i="6" s="1"/>
  <c r="AU44" i="19"/>
  <c r="AT43" i="19"/>
  <c r="BF28" i="19"/>
  <c r="BG29" i="19"/>
  <c r="AZ49" i="19"/>
  <c r="BA50" i="19"/>
  <c r="BF55" i="19"/>
  <c r="BG56" i="19"/>
  <c r="BL103" i="19"/>
  <c r="BM104" i="19"/>
  <c r="BF64" i="19"/>
  <c r="BG65" i="19"/>
  <c r="BA45" i="19"/>
  <c r="AZ44" i="19"/>
  <c r="BF107" i="19"/>
  <c r="BG108" i="19"/>
  <c r="AN66" i="19"/>
  <c r="AD66" i="6" s="1"/>
  <c r="AT66" i="19"/>
  <c r="AU67" i="19"/>
  <c r="BM71" i="19"/>
  <c r="BL70" i="19"/>
  <c r="BG12" i="19"/>
  <c r="BF11" i="19"/>
  <c r="BI11" i="19" s="1"/>
  <c r="BA94" i="19"/>
  <c r="AZ93" i="19"/>
  <c r="AZ30" i="19"/>
  <c r="BA31" i="19"/>
  <c r="BL23" i="19"/>
  <c r="BM24" i="19"/>
  <c r="BF82" i="19"/>
  <c r="BG83" i="19"/>
  <c r="BL29" i="19"/>
  <c r="BM30" i="19"/>
  <c r="BG87" i="19"/>
  <c r="BF86" i="19"/>
  <c r="N95" i="18"/>
  <c r="O95" i="18" s="1"/>
  <c r="N74" i="18"/>
  <c r="O74" i="18" s="1"/>
  <c r="BL114" i="19"/>
  <c r="N28" i="18"/>
  <c r="O28" i="18" s="1"/>
  <c r="BA68" i="19"/>
  <c r="AZ67" i="19"/>
  <c r="AZ70" i="19"/>
  <c r="BA71" i="19"/>
  <c r="BF58" i="19"/>
  <c r="BG59" i="19"/>
  <c r="BM12" i="19"/>
  <c r="BL11" i="19"/>
  <c r="BO11" i="19" s="1"/>
  <c r="AN95" i="19"/>
  <c r="AD95" i="6" s="1"/>
  <c r="AT95" i="19"/>
  <c r="AU96" i="19"/>
  <c r="AZ103" i="19"/>
  <c r="BA104" i="19"/>
  <c r="AN78" i="19"/>
  <c r="AD78" i="6" s="1"/>
  <c r="AU79" i="19"/>
  <c r="AT78" i="19"/>
  <c r="AN64" i="19"/>
  <c r="AD64" i="6" s="1"/>
  <c r="AZ87" i="19"/>
  <c r="BA88" i="19"/>
  <c r="AZ113" i="19"/>
  <c r="BA114" i="19"/>
  <c r="BL32" i="19"/>
  <c r="BM33" i="19"/>
  <c r="BF111" i="19"/>
  <c r="BG112" i="19"/>
  <c r="BL45" i="19"/>
  <c r="BM46" i="19"/>
  <c r="BF87" i="19"/>
  <c r="BG88" i="19"/>
  <c r="BF50" i="19"/>
  <c r="BG51" i="19"/>
  <c r="BG98" i="19"/>
  <c r="BF97" i="19"/>
  <c r="AT33" i="19"/>
  <c r="AU34" i="19"/>
  <c r="BL97" i="19"/>
  <c r="BM98" i="19"/>
  <c r="N100" i="18"/>
  <c r="O100" i="18" s="1"/>
  <c r="N53" i="18"/>
  <c r="O53" i="18" s="1"/>
  <c r="N35" i="18"/>
  <c r="O35" i="18" s="1"/>
  <c r="N59" i="18"/>
  <c r="O59" i="18" s="1"/>
  <c r="N27" i="18"/>
  <c r="O27" i="18" s="1"/>
  <c r="N87" i="18"/>
  <c r="O87" i="18" s="1"/>
  <c r="N114" i="18"/>
  <c r="O114" i="18" s="1"/>
  <c r="N18" i="18"/>
  <c r="O18" i="18" s="1"/>
  <c r="N94" i="18"/>
  <c r="O94" i="18" s="1"/>
  <c r="BL106" i="19"/>
  <c r="BM107" i="19"/>
  <c r="BG71" i="19"/>
  <c r="BF70" i="19"/>
  <c r="BF34" i="19"/>
  <c r="BG35" i="19"/>
  <c r="BM16" i="19"/>
  <c r="BL15" i="19"/>
  <c r="AZ111" i="19"/>
  <c r="BA112" i="19"/>
  <c r="BA36" i="19"/>
  <c r="AZ35" i="19"/>
  <c r="AN41" i="19"/>
  <c r="AD41" i="6" s="1"/>
  <c r="AT41" i="19"/>
  <c r="AU42" i="19"/>
  <c r="AZ99" i="19"/>
  <c r="BA100" i="19"/>
  <c r="AN18" i="19"/>
  <c r="AD18" i="6" s="1"/>
  <c r="AU19" i="19"/>
  <c r="AT18" i="19"/>
  <c r="AN55" i="19"/>
  <c r="AD55" i="6" s="1"/>
  <c r="AT55" i="19"/>
  <c r="AU56" i="19"/>
  <c r="AZ69" i="19"/>
  <c r="BA70" i="19"/>
  <c r="AN47" i="19"/>
  <c r="AD47" i="6" s="1"/>
  <c r="AT47" i="19"/>
  <c r="AU48" i="19"/>
  <c r="BM59" i="19"/>
  <c r="BL58" i="19"/>
  <c r="BA33" i="19"/>
  <c r="AZ32" i="19"/>
  <c r="AN16" i="19"/>
  <c r="AD16" i="6" s="1"/>
  <c r="AT16" i="19"/>
  <c r="AU17" i="19"/>
  <c r="BM52" i="19"/>
  <c r="BL51" i="19"/>
  <c r="AZ19" i="19"/>
  <c r="BA20" i="19"/>
  <c r="AZ74" i="19"/>
  <c r="BA75" i="19"/>
  <c r="BL112" i="19"/>
  <c r="BM113" i="19"/>
  <c r="N62" i="18"/>
  <c r="O62" i="18" s="1"/>
  <c r="N110" i="18"/>
  <c r="O110" i="18" s="1"/>
  <c r="N85" i="18"/>
  <c r="O85" i="18" s="1"/>
  <c r="N13" i="18"/>
  <c r="O13" i="18" s="1"/>
  <c r="N107" i="18"/>
  <c r="O107" i="18" s="1"/>
  <c r="N105" i="18"/>
  <c r="O105" i="18" s="1"/>
  <c r="N46" i="18"/>
  <c r="O46" i="18" s="1"/>
  <c r="BG44" i="19"/>
  <c r="BF43" i="19"/>
  <c r="AN91" i="19"/>
  <c r="AD91" i="6" s="1"/>
  <c r="AT91" i="19"/>
  <c r="AU92" i="19"/>
  <c r="BA56" i="19"/>
  <c r="AZ55" i="19"/>
  <c r="BM100" i="19"/>
  <c r="BL99" i="19"/>
  <c r="AN87" i="19"/>
  <c r="AD87" i="6" s="1"/>
  <c r="AU88" i="19"/>
  <c r="AT87" i="19"/>
  <c r="BM73" i="19"/>
  <c r="BL72" i="19"/>
  <c r="BF24" i="19"/>
  <c r="BG25" i="19"/>
  <c r="BF61" i="19"/>
  <c r="BG62" i="19"/>
  <c r="AN53" i="19"/>
  <c r="AD53" i="6" s="1"/>
  <c r="AT53" i="19"/>
  <c r="AU54" i="19"/>
  <c r="BG32" i="19"/>
  <c r="BF31" i="19"/>
  <c r="BL13" i="19"/>
  <c r="BM14" i="19"/>
  <c r="AN52" i="19"/>
  <c r="AD52" i="6" s="1"/>
  <c r="AU53" i="19"/>
  <c r="AT52" i="19"/>
  <c r="AZ29" i="19"/>
  <c r="BA30" i="19"/>
  <c r="BL79" i="19"/>
  <c r="BM80" i="19"/>
  <c r="BL42" i="19"/>
  <c r="BM43" i="19"/>
  <c r="AN15" i="19"/>
  <c r="AD15" i="6" s="1"/>
  <c r="BM94" i="19"/>
  <c r="BL93" i="19"/>
  <c r="AN59" i="19"/>
  <c r="AD59" i="6" s="1"/>
  <c r="BL40" i="19"/>
  <c r="BM41" i="19"/>
  <c r="N103" i="18"/>
  <c r="O103" i="18" s="1"/>
  <c r="N79" i="18"/>
  <c r="O79" i="18" s="1"/>
  <c r="N48" i="18"/>
  <c r="O48" i="18" s="1"/>
  <c r="N36" i="18"/>
  <c r="O36" i="18" s="1"/>
  <c r="N72" i="18"/>
  <c r="O72" i="18" s="1"/>
  <c r="N37" i="18"/>
  <c r="O37" i="18" s="1"/>
  <c r="BM83" i="19"/>
  <c r="BL82" i="19"/>
  <c r="BA51" i="19"/>
  <c r="AZ50" i="19"/>
  <c r="BA85" i="19"/>
  <c r="AZ84" i="19"/>
  <c r="AN111" i="19"/>
  <c r="AD111" i="6" s="1"/>
  <c r="BL39" i="19"/>
  <c r="BM40" i="19"/>
  <c r="BG77" i="19"/>
  <c r="BF76" i="19"/>
  <c r="AN11" i="19"/>
  <c r="AD11" i="6" s="1"/>
  <c r="AU12" i="19"/>
  <c r="AT11" i="19"/>
  <c r="AW11" i="19" s="1"/>
  <c r="BL110" i="19"/>
  <c r="BM111" i="19"/>
  <c r="BA14" i="19"/>
  <c r="AZ13" i="19"/>
  <c r="BA57" i="19"/>
  <c r="AZ56" i="19"/>
  <c r="BL50" i="19"/>
  <c r="BM51" i="19"/>
  <c r="AN60" i="19"/>
  <c r="AD60" i="6" s="1"/>
  <c r="AT60" i="19"/>
  <c r="AU61" i="19"/>
  <c r="AN17" i="19"/>
  <c r="AD17" i="6" s="1"/>
  <c r="AU18" i="19"/>
  <c r="AT17" i="19"/>
  <c r="BF44" i="19"/>
  <c r="BG45" i="19"/>
  <c r="AZ40" i="19"/>
  <c r="BA41" i="19"/>
  <c r="BL104" i="19"/>
  <c r="BM105" i="19"/>
  <c r="BL90" i="19"/>
  <c r="BM91" i="19"/>
  <c r="BF81" i="19"/>
  <c r="BG82" i="19"/>
  <c r="AN74" i="19"/>
  <c r="AD74" i="6" s="1"/>
  <c r="AT74" i="19"/>
  <c r="AU75" i="19"/>
  <c r="BM77" i="19"/>
  <c r="BL76" i="19"/>
  <c r="BA63" i="19"/>
  <c r="AZ62" i="19"/>
  <c r="BA34" i="19"/>
  <c r="AZ33" i="19"/>
  <c r="AN19" i="19"/>
  <c r="AD19" i="6" s="1"/>
  <c r="AT19" i="19"/>
  <c r="AU20" i="19"/>
  <c r="BG31" i="19"/>
  <c r="BF30" i="19"/>
  <c r="BA81" i="19"/>
  <c r="AZ80" i="19"/>
  <c r="BA72" i="19"/>
  <c r="AZ71" i="19"/>
  <c r="AZ31" i="19"/>
  <c r="BA32" i="19"/>
  <c r="BL87" i="19"/>
  <c r="BM88" i="19"/>
  <c r="BF66" i="19"/>
  <c r="BG67" i="19"/>
  <c r="BM62" i="19"/>
  <c r="BL61" i="19"/>
  <c r="BM86" i="19"/>
  <c r="BL85" i="19"/>
  <c r="BG17" i="19"/>
  <c r="BF16" i="19"/>
  <c r="BA35" i="19"/>
  <c r="AZ34" i="19"/>
  <c r="AN88" i="19"/>
  <c r="AD88" i="6" s="1"/>
  <c r="AU89" i="19"/>
  <c r="AT88" i="19"/>
  <c r="N52" i="18"/>
  <c r="O52" i="18" s="1"/>
  <c r="N71" i="18"/>
  <c r="O71" i="18" s="1"/>
  <c r="N50" i="18"/>
  <c r="O50" i="18" s="1"/>
  <c r="N33" i="18"/>
  <c r="O33" i="18" s="1"/>
  <c r="N86" i="18"/>
  <c r="O86" i="18" s="1"/>
  <c r="N61" i="18"/>
  <c r="O61" i="18" s="1"/>
  <c r="AN108" i="19"/>
  <c r="AD108" i="6" s="1"/>
  <c r="BG47" i="19"/>
  <c r="BF46" i="19"/>
  <c r="AZ65" i="19"/>
  <c r="BA66" i="19"/>
  <c r="AN13" i="19"/>
  <c r="AD13" i="6" s="1"/>
  <c r="AU14" i="19"/>
  <c r="AT13" i="19"/>
  <c r="BF92" i="19"/>
  <c r="BG93" i="19"/>
  <c r="BA46" i="19"/>
  <c r="AZ45" i="19"/>
  <c r="AN31" i="19"/>
  <c r="AD31" i="6" s="1"/>
  <c r="AT31" i="19"/>
  <c r="AU32" i="19"/>
  <c r="BM53" i="19"/>
  <c r="BL52" i="19"/>
  <c r="BM75" i="19"/>
  <c r="BL74" i="19"/>
  <c r="BF90" i="19"/>
  <c r="BG91" i="19"/>
  <c r="BM78" i="19"/>
  <c r="BL77" i="19"/>
  <c r="BL19" i="19"/>
  <c r="BM20" i="19"/>
  <c r="AZ105" i="19"/>
  <c r="BA106" i="19"/>
  <c r="AZ101" i="19"/>
  <c r="BA102" i="19"/>
  <c r="BA18" i="19"/>
  <c r="AZ17" i="19"/>
  <c r="BF112" i="19"/>
  <c r="BG113" i="19"/>
  <c r="AN30" i="19"/>
  <c r="AD30" i="6" s="1"/>
  <c r="AT30" i="19"/>
  <c r="AU31" i="19"/>
  <c r="BG19" i="19"/>
  <c r="BF18" i="19"/>
  <c r="BA44" i="19"/>
  <c r="AZ43" i="19"/>
  <c r="N88" i="18"/>
  <c r="O88" i="18" s="1"/>
  <c r="N89" i="18"/>
  <c r="O89" i="18" s="1"/>
  <c r="N113" i="18"/>
  <c r="O113" i="18" s="1"/>
  <c r="N30" i="18"/>
  <c r="O30" i="18" s="1"/>
  <c r="N51" i="18"/>
  <c r="O51" i="18" s="1"/>
  <c r="AT38" i="19"/>
  <c r="AU39" i="19"/>
  <c r="AN84" i="19"/>
  <c r="AD84" i="6" s="1"/>
  <c r="AT84" i="19"/>
  <c r="AU85" i="19"/>
  <c r="BF108" i="19"/>
  <c r="BG109" i="19"/>
  <c r="AN51" i="19"/>
  <c r="AD51" i="6" s="1"/>
  <c r="AU52" i="19"/>
  <c r="AT51" i="19"/>
  <c r="BG79" i="19"/>
  <c r="BF78" i="19"/>
  <c r="AN34" i="19"/>
  <c r="AD34" i="6" s="1"/>
  <c r="BL37" i="19"/>
  <c r="BM38" i="19"/>
  <c r="AN93" i="19"/>
  <c r="AD93" i="6" s="1"/>
  <c r="AU94" i="19"/>
  <c r="AT93" i="19"/>
  <c r="AZ12" i="19"/>
  <c r="BA13" i="19"/>
  <c r="AZ83" i="19"/>
  <c r="BA84" i="19"/>
  <c r="BL59" i="19"/>
  <c r="BM60" i="19"/>
  <c r="AN28" i="19"/>
  <c r="AD28" i="6" s="1"/>
  <c r="BA97" i="19"/>
  <c r="AZ96" i="19"/>
  <c r="AN70" i="19"/>
  <c r="AD70" i="6" s="1"/>
  <c r="N38" i="18"/>
  <c r="O38" i="18" s="1"/>
  <c r="N112" i="18"/>
  <c r="O112" i="18" s="1"/>
  <c r="N31" i="18"/>
  <c r="O31" i="18" s="1"/>
  <c r="N29" i="18"/>
  <c r="O29" i="18" s="1"/>
  <c r="N55" i="18"/>
  <c r="O55" i="18" s="1"/>
  <c r="N67" i="18"/>
  <c r="O67" i="18" s="1"/>
  <c r="N14" i="18"/>
  <c r="O14" i="18" s="1"/>
  <c r="N111" i="18"/>
  <c r="O111" i="18" s="1"/>
  <c r="AZ68" i="19"/>
  <c r="BA69" i="19"/>
  <c r="BL25" i="19"/>
  <c r="BM26" i="19"/>
  <c r="BG13" i="19"/>
  <c r="BF12" i="19"/>
  <c r="BG92" i="19"/>
  <c r="BF91" i="19"/>
  <c r="BG55" i="19"/>
  <c r="BF54" i="19"/>
  <c r="BF95" i="19"/>
  <c r="BG96" i="19"/>
  <c r="BL78" i="19"/>
  <c r="BM79" i="19"/>
  <c r="BL17" i="19"/>
  <c r="BM18" i="19"/>
  <c r="BA108" i="19"/>
  <c r="AZ107" i="19"/>
  <c r="BA27" i="19"/>
  <c r="AZ26" i="19"/>
  <c r="BL24" i="19"/>
  <c r="BM25" i="19"/>
  <c r="BG48" i="19"/>
  <c r="BF47" i="19"/>
  <c r="BF84" i="19"/>
  <c r="BG85" i="19"/>
  <c r="BA78" i="19"/>
  <c r="AZ77" i="19"/>
  <c r="BL43" i="19"/>
  <c r="BM44" i="19"/>
  <c r="BF59" i="19"/>
  <c r="BG60" i="19"/>
  <c r="BM114" i="19"/>
  <c r="BL113" i="19"/>
  <c r="AN105" i="19"/>
  <c r="AD105" i="6" s="1"/>
  <c r="BG84" i="19"/>
  <c r="BF83" i="19"/>
  <c r="BA79" i="19"/>
  <c r="AZ78" i="19"/>
  <c r="AN107" i="19"/>
  <c r="AD107" i="6" s="1"/>
  <c r="BF56" i="19"/>
  <c r="BG57" i="19"/>
  <c r="N80" i="18"/>
  <c r="O80" i="18" s="1"/>
  <c r="N56" i="18"/>
  <c r="O56" i="18" s="1"/>
  <c r="N58" i="18"/>
  <c r="O58" i="18" s="1"/>
  <c r="N99" i="18"/>
  <c r="O99" i="18" s="1"/>
  <c r="N16" i="18"/>
  <c r="O16" i="18" s="1"/>
  <c r="N34" i="18"/>
  <c r="O34" i="18" s="1"/>
  <c r="M116" i="18"/>
  <c r="N70" i="18"/>
  <c r="O70" i="18" s="1"/>
  <c r="BF14" i="19"/>
  <c r="BG15" i="19"/>
  <c r="BL27" i="19"/>
  <c r="BM28" i="19"/>
  <c r="AN110" i="19"/>
  <c r="AD110" i="6" s="1"/>
  <c r="AU111" i="19"/>
  <c r="AT110" i="19"/>
  <c r="BG95" i="19"/>
  <c r="BF94" i="19"/>
  <c r="AZ23" i="19"/>
  <c r="BA24" i="19"/>
  <c r="BL111" i="19"/>
  <c r="BM112" i="19"/>
  <c r="AZ41" i="19"/>
  <c r="BA42" i="19"/>
  <c r="BA59" i="19"/>
  <c r="AZ58" i="19"/>
  <c r="BL105" i="19"/>
  <c r="BM106" i="19"/>
  <c r="BM70" i="19"/>
  <c r="BL69" i="19"/>
  <c r="BL57" i="19"/>
  <c r="BM58" i="19"/>
  <c r="K116" i="18"/>
  <c r="G116" i="18"/>
  <c r="AE84" i="6" l="1"/>
  <c r="AE18" i="6"/>
  <c r="AE67" i="6"/>
  <c r="AE29" i="6"/>
  <c r="AE107" i="6"/>
  <c r="AE25" i="6"/>
  <c r="AE42" i="6"/>
  <c r="AE106" i="6"/>
  <c r="AE34" i="6"/>
  <c r="AE91" i="6"/>
  <c r="AE16" i="6"/>
  <c r="AE41" i="6"/>
  <c r="AE90" i="6"/>
  <c r="AE66" i="6"/>
  <c r="AE72" i="6"/>
  <c r="AE82" i="6"/>
  <c r="AE38" i="6"/>
  <c r="AE64" i="6"/>
  <c r="AE35" i="6"/>
  <c r="AE110" i="6"/>
  <c r="AE108" i="6"/>
  <c r="AE74" i="6"/>
  <c r="AE45" i="6"/>
  <c r="AE77" i="6"/>
  <c r="AE113" i="6"/>
  <c r="AE61" i="6"/>
  <c r="AE30" i="6"/>
  <c r="AE53" i="6"/>
  <c r="AE24" i="6"/>
  <c r="AE68" i="6"/>
  <c r="AE20" i="6"/>
  <c r="AE15" i="6"/>
  <c r="AE52" i="6"/>
  <c r="AE17" i="6"/>
  <c r="AE43" i="6"/>
  <c r="AE70" i="6"/>
  <c r="AE31" i="6"/>
  <c r="AE48" i="6"/>
  <c r="AE54" i="6"/>
  <c r="AE88" i="6"/>
  <c r="AE39" i="6"/>
  <c r="AE96" i="6"/>
  <c r="AE27" i="6"/>
  <c r="AE40" i="6"/>
  <c r="AE111" i="6"/>
  <c r="AE56" i="6"/>
  <c r="AE93" i="6"/>
  <c r="AE105" i="6"/>
  <c r="AE51" i="6"/>
  <c r="AE59" i="6"/>
  <c r="AE78" i="6"/>
  <c r="AE71" i="6"/>
  <c r="AE47" i="6"/>
  <c r="AE102" i="6"/>
  <c r="AE94" i="6"/>
  <c r="AE103" i="6"/>
  <c r="AE28" i="6"/>
  <c r="AE69" i="6"/>
  <c r="AE85" i="6"/>
  <c r="AE19" i="6"/>
  <c r="AE73" i="6"/>
  <c r="AE32" i="6"/>
  <c r="AE83" i="6"/>
  <c r="AE62" i="6"/>
  <c r="AE97" i="6"/>
  <c r="AE95" i="6"/>
  <c r="AE89" i="6"/>
  <c r="AE22" i="6"/>
  <c r="AE13" i="6"/>
  <c r="AE55" i="6"/>
  <c r="AE37" i="6"/>
  <c r="AE57" i="6"/>
  <c r="AE112" i="6"/>
  <c r="AE87" i="6"/>
  <c r="AE58" i="6"/>
  <c r="AE60" i="6"/>
  <c r="AE99" i="6"/>
  <c r="AE101" i="6"/>
  <c r="AE100" i="6"/>
  <c r="AE104" i="6"/>
  <c r="AE44" i="6"/>
  <c r="AE75" i="6"/>
  <c r="AE98" i="6"/>
  <c r="AE65" i="6"/>
  <c r="AE50" i="6"/>
  <c r="AE63" i="6"/>
  <c r="AE23" i="6"/>
  <c r="AE12" i="6"/>
  <c r="D13" i="5"/>
  <c r="J106" i="21"/>
  <c r="K107" i="21"/>
  <c r="J95" i="21"/>
  <c r="K96" i="21"/>
  <c r="J91" i="21"/>
  <c r="K92" i="21"/>
  <c r="K106" i="21"/>
  <c r="J105" i="21"/>
  <c r="J108" i="21"/>
  <c r="K109" i="21"/>
  <c r="J85" i="21"/>
  <c r="K86" i="21"/>
  <c r="N11" i="21"/>
  <c r="P11" i="6" s="1"/>
  <c r="L12" i="21"/>
  <c r="M12" i="21" s="1"/>
  <c r="K99" i="21"/>
  <c r="J98" i="21"/>
  <c r="K97" i="21"/>
  <c r="J96" i="21"/>
  <c r="AL13" i="21"/>
  <c r="AJ14" i="21"/>
  <c r="AK14" i="21" s="1"/>
  <c r="K101" i="21"/>
  <c r="J100" i="21"/>
  <c r="AN12" i="21"/>
  <c r="Q12" i="6" s="1"/>
  <c r="K112" i="21"/>
  <c r="J111" i="21"/>
  <c r="K102" i="21"/>
  <c r="J101" i="21"/>
  <c r="K113" i="21"/>
  <c r="J112" i="21"/>
  <c r="J84" i="21"/>
  <c r="K85" i="21"/>
  <c r="J87" i="21"/>
  <c r="K88" i="21"/>
  <c r="K94" i="21"/>
  <c r="J93" i="21"/>
  <c r="AF13" i="21"/>
  <c r="AD14" i="21"/>
  <c r="AE14" i="21" s="1"/>
  <c r="Q114" i="21"/>
  <c r="V114" i="21"/>
  <c r="K89" i="21"/>
  <c r="J88" i="21"/>
  <c r="K111" i="21"/>
  <c r="J110" i="21"/>
  <c r="J86" i="21"/>
  <c r="K87" i="21"/>
  <c r="Z13" i="21"/>
  <c r="X14" i="21"/>
  <c r="Y14" i="21" s="1"/>
  <c r="AC12" i="20"/>
  <c r="AA13" i="20"/>
  <c r="AB13" i="20" s="1"/>
  <c r="W12" i="20"/>
  <c r="U13" i="20"/>
  <c r="V13" i="20" s="1"/>
  <c r="Z28" i="20"/>
  <c r="Y27" i="20"/>
  <c r="G27" i="20"/>
  <c r="AG27" i="6" s="1"/>
  <c r="AR12" i="20"/>
  <c r="AS13" i="20"/>
  <c r="G18" i="20"/>
  <c r="AG18" i="6" s="1"/>
  <c r="M18" i="20"/>
  <c r="N19" i="20"/>
  <c r="AR52" i="20"/>
  <c r="AS53" i="20"/>
  <c r="Z112" i="20"/>
  <c r="Y111" i="20"/>
  <c r="G111" i="20"/>
  <c r="AG111" i="6" s="1"/>
  <c r="G64" i="20"/>
  <c r="AG64" i="6" s="1"/>
  <c r="N65" i="20"/>
  <c r="M64" i="20"/>
  <c r="AY106" i="20"/>
  <c r="AX105" i="20"/>
  <c r="G78" i="20"/>
  <c r="AG78" i="6" s="1"/>
  <c r="M78" i="20"/>
  <c r="N79" i="20"/>
  <c r="AR85" i="20"/>
  <c r="AS86" i="20"/>
  <c r="Y30" i="20"/>
  <c r="Z31" i="20"/>
  <c r="G30" i="20"/>
  <c r="AG30" i="6" s="1"/>
  <c r="S62" i="20"/>
  <c r="T63" i="20"/>
  <c r="G62" i="20"/>
  <c r="AG62" i="6" s="1"/>
  <c r="Y29" i="20"/>
  <c r="Z30" i="20"/>
  <c r="G29" i="20"/>
  <c r="AG29" i="6" s="1"/>
  <c r="AR28" i="20"/>
  <c r="AS29" i="20"/>
  <c r="AR98" i="20"/>
  <c r="AS99" i="20"/>
  <c r="S24" i="20"/>
  <c r="T25" i="20"/>
  <c r="G24" i="20"/>
  <c r="AG24" i="6" s="1"/>
  <c r="AR87" i="20"/>
  <c r="AS88" i="20"/>
  <c r="G23" i="20"/>
  <c r="AG23" i="6" s="1"/>
  <c r="M23" i="20"/>
  <c r="N24" i="20"/>
  <c r="AE108" i="20"/>
  <c r="AF109" i="20"/>
  <c r="G108" i="20"/>
  <c r="AG108" i="6" s="1"/>
  <c r="T71" i="20"/>
  <c r="S70" i="20"/>
  <c r="G70" i="20"/>
  <c r="AG70" i="6" s="1"/>
  <c r="AS108" i="20"/>
  <c r="AR107" i="20"/>
  <c r="G89" i="20"/>
  <c r="AG89" i="6" s="1"/>
  <c r="M89" i="20"/>
  <c r="N90" i="20"/>
  <c r="AR15" i="20"/>
  <c r="AS16" i="20"/>
  <c r="G28" i="20"/>
  <c r="AG28" i="6" s="1"/>
  <c r="N29" i="20"/>
  <c r="M28" i="20"/>
  <c r="AX93" i="20"/>
  <c r="AY94" i="20"/>
  <c r="AE49" i="20"/>
  <c r="AF50" i="20"/>
  <c r="G49" i="20"/>
  <c r="AG49" i="6" s="1"/>
  <c r="T35" i="20"/>
  <c r="S34" i="20"/>
  <c r="G34" i="20"/>
  <c r="AG34" i="6" s="1"/>
  <c r="Y14" i="20"/>
  <c r="Z15" i="20"/>
  <c r="G14" i="20"/>
  <c r="AG14" i="6" s="1"/>
  <c r="AR13" i="20"/>
  <c r="AS14" i="20"/>
  <c r="AR101" i="20"/>
  <c r="AS102" i="20"/>
  <c r="S74" i="20"/>
  <c r="T75" i="20"/>
  <c r="G74" i="20"/>
  <c r="AR84" i="20"/>
  <c r="AS85" i="20"/>
  <c r="AF82" i="20"/>
  <c r="AE81" i="20"/>
  <c r="G81" i="20"/>
  <c r="AG81" i="6" s="1"/>
  <c r="AX92" i="20"/>
  <c r="AY93" i="20"/>
  <c r="G36" i="20"/>
  <c r="AG36" i="6" s="1"/>
  <c r="M36" i="20"/>
  <c r="N37" i="20"/>
  <c r="G63" i="20"/>
  <c r="AG63" i="6" s="1"/>
  <c r="M63" i="20"/>
  <c r="N64" i="20"/>
  <c r="Z46" i="20"/>
  <c r="Y45" i="20"/>
  <c r="G45" i="20"/>
  <c r="AG45" i="6" s="1"/>
  <c r="AR102" i="20"/>
  <c r="AS103" i="20"/>
  <c r="G92" i="20"/>
  <c r="AG92" i="6" s="1"/>
  <c r="N93" i="20"/>
  <c r="M92" i="20"/>
  <c r="AR78" i="20"/>
  <c r="AS79" i="20"/>
  <c r="AK11" i="20"/>
  <c r="O11" i="6" s="1"/>
  <c r="Y54" i="20"/>
  <c r="Z55" i="20"/>
  <c r="G54" i="20"/>
  <c r="AG54" i="6" s="1"/>
  <c r="S112" i="20"/>
  <c r="T113" i="20"/>
  <c r="G112" i="20"/>
  <c r="AG112" i="6" s="1"/>
  <c r="Z48" i="20"/>
  <c r="Y47" i="20"/>
  <c r="G47" i="20"/>
  <c r="AG47" i="6" s="1"/>
  <c r="AY90" i="20"/>
  <c r="AX89" i="20"/>
  <c r="G40" i="20"/>
  <c r="AG40" i="6" s="1"/>
  <c r="N41" i="20"/>
  <c r="M40" i="20"/>
  <c r="AR106" i="20"/>
  <c r="AS107" i="20"/>
  <c r="G26" i="20"/>
  <c r="AG26" i="6" s="1"/>
  <c r="N27" i="20"/>
  <c r="M26" i="20"/>
  <c r="S73" i="20"/>
  <c r="T74" i="20"/>
  <c r="G73" i="20"/>
  <c r="AG73" i="6" s="1"/>
  <c r="S104" i="20"/>
  <c r="T105" i="20"/>
  <c r="G104" i="20"/>
  <c r="AG104" i="6" s="1"/>
  <c r="S65" i="20"/>
  <c r="T66" i="20"/>
  <c r="G65" i="20"/>
  <c r="AG65" i="6" s="1"/>
  <c r="Y90" i="20"/>
  <c r="Z91" i="20"/>
  <c r="G90" i="20"/>
  <c r="AG90" i="6" s="1"/>
  <c r="S99" i="20"/>
  <c r="T100" i="20"/>
  <c r="G99" i="20"/>
  <c r="AG99" i="6" s="1"/>
  <c r="BB12" i="20"/>
  <c r="AZ13" i="20"/>
  <c r="BA13" i="20" s="1"/>
  <c r="AI12" i="20"/>
  <c r="AG13" i="20"/>
  <c r="AH13" i="20" s="1"/>
  <c r="AR68" i="20"/>
  <c r="AS69" i="20"/>
  <c r="AS62" i="20"/>
  <c r="AR61" i="20"/>
  <c r="AS15" i="20"/>
  <c r="AR14" i="20"/>
  <c r="G44" i="20"/>
  <c r="AG44" i="6" s="1"/>
  <c r="M44" i="20"/>
  <c r="N45" i="20"/>
  <c r="AN11" i="20"/>
  <c r="AS12" i="20"/>
  <c r="AR11" i="20"/>
  <c r="AU11" i="20" s="1"/>
  <c r="AE55" i="20"/>
  <c r="AF56" i="20"/>
  <c r="G55" i="20"/>
  <c r="AG55" i="6" s="1"/>
  <c r="AR63" i="20"/>
  <c r="AS64" i="20"/>
  <c r="AS49" i="20"/>
  <c r="AR48" i="20"/>
  <c r="AS47" i="20"/>
  <c r="AR46" i="20"/>
  <c r="G96" i="20"/>
  <c r="AG96" i="6" s="1"/>
  <c r="M96" i="20"/>
  <c r="N97" i="20"/>
  <c r="AS101" i="20"/>
  <c r="AR100" i="20"/>
  <c r="AR67" i="20"/>
  <c r="AS68" i="20"/>
  <c r="Z92" i="20"/>
  <c r="Y91" i="20"/>
  <c r="G91" i="20"/>
  <c r="AG91" i="6" s="1"/>
  <c r="AS74" i="20"/>
  <c r="AR73" i="20"/>
  <c r="AF111" i="20"/>
  <c r="AE110" i="20"/>
  <c r="G110" i="20"/>
  <c r="AG110" i="6" s="1"/>
  <c r="AS96" i="20"/>
  <c r="AR95" i="20"/>
  <c r="Y109" i="20"/>
  <c r="Z110" i="20"/>
  <c r="G109" i="20"/>
  <c r="AG109" i="6" s="1"/>
  <c r="G97" i="20"/>
  <c r="AG97" i="6" s="1"/>
  <c r="M97" i="20"/>
  <c r="N98" i="20"/>
  <c r="G12" i="20"/>
  <c r="M12" i="20"/>
  <c r="P12" i="20" s="1"/>
  <c r="N13" i="20"/>
  <c r="Y35" i="20"/>
  <c r="Z36" i="20"/>
  <c r="G35" i="20"/>
  <c r="AG35" i="6" s="1"/>
  <c r="G42" i="20"/>
  <c r="AG42" i="6" s="1"/>
  <c r="M42" i="20"/>
  <c r="N43" i="20"/>
  <c r="AS46" i="20"/>
  <c r="AR45" i="20"/>
  <c r="AR110" i="20"/>
  <c r="AS111" i="20"/>
  <c r="AY98" i="20"/>
  <c r="AX97" i="20"/>
  <c r="AR51" i="20"/>
  <c r="AS52" i="20"/>
  <c r="AE31" i="20"/>
  <c r="AF32" i="20"/>
  <c r="G31" i="20"/>
  <c r="AG31" i="6" s="1"/>
  <c r="N47" i="18"/>
  <c r="O47" i="18" s="1"/>
  <c r="O120" i="18"/>
  <c r="AN114" i="19"/>
  <c r="AD114" i="6" s="1"/>
  <c r="I116" i="18"/>
  <c r="AN79" i="19"/>
  <c r="AD79" i="6" s="1"/>
  <c r="AU80" i="19"/>
  <c r="AT79" i="19"/>
  <c r="BF80" i="19"/>
  <c r="BG81" i="19"/>
  <c r="AZ76" i="19"/>
  <c r="BA77" i="19"/>
  <c r="AN76" i="19"/>
  <c r="AD76" i="6" s="1"/>
  <c r="AN80" i="19"/>
  <c r="AD80" i="6" s="1"/>
  <c r="BP11" i="19"/>
  <c r="BN12" i="19"/>
  <c r="BO12" i="19" s="1"/>
  <c r="AX11" i="19"/>
  <c r="AV12" i="19"/>
  <c r="AW12" i="19" s="1"/>
  <c r="BA87" i="19"/>
  <c r="AZ86" i="19"/>
  <c r="AN86" i="19"/>
  <c r="AD86" i="6" s="1"/>
  <c r="BF33" i="19"/>
  <c r="BG34" i="19"/>
  <c r="AZ92" i="19"/>
  <c r="BA93" i="19"/>
  <c r="AN92" i="19"/>
  <c r="AD92" i="6" s="1"/>
  <c r="BA110" i="19"/>
  <c r="AZ109" i="19"/>
  <c r="AN109" i="19"/>
  <c r="AD109" i="6" s="1"/>
  <c r="BL26" i="19"/>
  <c r="BM27" i="19"/>
  <c r="AN26" i="19"/>
  <c r="AD26" i="6" s="1"/>
  <c r="BF21" i="19"/>
  <c r="BG22" i="19"/>
  <c r="AN21" i="19"/>
  <c r="AD21" i="6" s="1"/>
  <c r="BG37" i="19"/>
  <c r="BF36" i="19"/>
  <c r="AN36" i="19"/>
  <c r="AD36" i="6" s="1"/>
  <c r="BA47" i="19"/>
  <c r="AZ46" i="19"/>
  <c r="AN46" i="19"/>
  <c r="AD46" i="6" s="1"/>
  <c r="BA15" i="19"/>
  <c r="AZ14" i="19"/>
  <c r="AZ38" i="19"/>
  <c r="BA39" i="19"/>
  <c r="BJ11" i="19"/>
  <c r="BH12" i="19"/>
  <c r="BI12" i="19" s="1"/>
  <c r="BD11" i="19"/>
  <c r="BB12" i="19"/>
  <c r="BC12" i="19" s="1"/>
  <c r="BG40" i="19"/>
  <c r="BF39" i="19"/>
  <c r="N11" i="18"/>
  <c r="O11" i="18" s="1"/>
  <c r="BM82" i="19"/>
  <c r="BL81" i="19"/>
  <c r="AN49" i="19"/>
  <c r="AD49" i="6" s="1"/>
  <c r="AU50" i="19"/>
  <c r="AT49" i="19"/>
  <c r="AN33" i="19"/>
  <c r="AD33" i="6" s="1"/>
  <c r="J116" i="18"/>
  <c r="AN14" i="19"/>
  <c r="AD14" i="6" s="1"/>
  <c r="AN81" i="19"/>
  <c r="AD81" i="6" s="1"/>
  <c r="AI114" i="6" l="1"/>
  <c r="I13" i="5"/>
  <c r="I16" i="5"/>
  <c r="AF11" i="6"/>
  <c r="F13" i="5"/>
  <c r="D16" i="5"/>
  <c r="AG12" i="6"/>
  <c r="G16" i="5"/>
  <c r="AG74" i="6"/>
  <c r="G13" i="5"/>
  <c r="AE36" i="6"/>
  <c r="AE26" i="6"/>
  <c r="AE76" i="6"/>
  <c r="AE109" i="6"/>
  <c r="AE46" i="6"/>
  <c r="AE92" i="6"/>
  <c r="AE79" i="6"/>
  <c r="AE114" i="6"/>
  <c r="AE81" i="6"/>
  <c r="AE86" i="6"/>
  <c r="AE14" i="6"/>
  <c r="AE33" i="6"/>
  <c r="AE49" i="6"/>
  <c r="AE21" i="6"/>
  <c r="AE80" i="6"/>
  <c r="F16" i="5"/>
  <c r="Z14" i="21"/>
  <c r="X15" i="21"/>
  <c r="Y15" i="21" s="1"/>
  <c r="N12" i="21"/>
  <c r="P12" i="6" s="1"/>
  <c r="L13" i="21"/>
  <c r="M13" i="21" s="1"/>
  <c r="AL14" i="21"/>
  <c r="AJ15" i="21"/>
  <c r="AK15" i="21" s="1"/>
  <c r="AN13" i="21"/>
  <c r="Q13" i="6" s="1"/>
  <c r="AF14" i="21"/>
  <c r="AD15" i="21"/>
  <c r="AE15" i="21" s="1"/>
  <c r="Q12" i="20"/>
  <c r="AK12" i="20" s="1"/>
  <c r="O12" i="6" s="1"/>
  <c r="O13" i="20"/>
  <c r="P13" i="20" s="1"/>
  <c r="BB13" i="20"/>
  <c r="AZ14" i="20"/>
  <c r="BA14" i="20" s="1"/>
  <c r="W13" i="20"/>
  <c r="U14" i="20"/>
  <c r="V14" i="20" s="1"/>
  <c r="AI13" i="20"/>
  <c r="AG14" i="20"/>
  <c r="AH14" i="20" s="1"/>
  <c r="AV11" i="20"/>
  <c r="BD11" i="20" s="1"/>
  <c r="N11" i="6" s="1"/>
  <c r="AT12" i="20"/>
  <c r="AU12" i="20" s="1"/>
  <c r="AC13" i="20"/>
  <c r="AA14" i="20"/>
  <c r="AB14" i="20" s="1"/>
  <c r="O116" i="18"/>
  <c r="O121" i="18" s="1"/>
  <c r="BJ12" i="19"/>
  <c r="BH13" i="19"/>
  <c r="BI13" i="19" s="1"/>
  <c r="AX12" i="19"/>
  <c r="AV13" i="19"/>
  <c r="AW13" i="19" s="1"/>
  <c r="BD12" i="19"/>
  <c r="BB13" i="19"/>
  <c r="BC13" i="19" s="1"/>
  <c r="N116" i="18"/>
  <c r="BR11" i="19"/>
  <c r="L11" i="6" s="1"/>
  <c r="BP12" i="19"/>
  <c r="BN13" i="19"/>
  <c r="BO13" i="19" s="1"/>
  <c r="Z15" i="21" l="1"/>
  <c r="X16" i="21"/>
  <c r="Y16" i="21" s="1"/>
  <c r="AF15" i="21"/>
  <c r="AD16" i="21"/>
  <c r="AE16" i="21" s="1"/>
  <c r="N13" i="21"/>
  <c r="P13" i="6" s="1"/>
  <c r="L14" i="21"/>
  <c r="M14" i="21" s="1"/>
  <c r="AN14" i="21"/>
  <c r="Q14" i="6" s="1"/>
  <c r="AL15" i="21"/>
  <c r="AJ16" i="21"/>
  <c r="AK16" i="21" s="1"/>
  <c r="Q13" i="20"/>
  <c r="AK13" i="20" s="1"/>
  <c r="O13" i="6" s="1"/>
  <c r="O14" i="20"/>
  <c r="P14" i="20" s="1"/>
  <c r="AC14" i="20"/>
  <c r="AA15" i="20"/>
  <c r="AB15" i="20" s="1"/>
  <c r="AV12" i="20"/>
  <c r="BD12" i="20" s="1"/>
  <c r="N12" i="6" s="1"/>
  <c r="AT13" i="20"/>
  <c r="AU13" i="20" s="1"/>
  <c r="AG15" i="20"/>
  <c r="AH15" i="20" s="1"/>
  <c r="AI14" i="20"/>
  <c r="BB14" i="20"/>
  <c r="AZ15" i="20"/>
  <c r="BA15" i="20" s="1"/>
  <c r="W14" i="20"/>
  <c r="U15" i="20"/>
  <c r="V15" i="20" s="1"/>
  <c r="BP13" i="19"/>
  <c r="BN14" i="19"/>
  <c r="BO14" i="19" s="1"/>
  <c r="BD13" i="19"/>
  <c r="BB14" i="19"/>
  <c r="BC14" i="19" s="1"/>
  <c r="AX13" i="19"/>
  <c r="AV14" i="19"/>
  <c r="AW14" i="19" s="1"/>
  <c r="BR12" i="19"/>
  <c r="L12" i="6" s="1"/>
  <c r="BJ13" i="19"/>
  <c r="BH14" i="19"/>
  <c r="BI14" i="19" s="1"/>
  <c r="AN15" i="21" l="1"/>
  <c r="Q15" i="6" s="1"/>
  <c r="AF16" i="21"/>
  <c r="AD17" i="21"/>
  <c r="AE17" i="21" s="1"/>
  <c r="N14" i="21"/>
  <c r="P14" i="6" s="1"/>
  <c r="L15" i="21"/>
  <c r="M15" i="21" s="1"/>
  <c r="AL16" i="21"/>
  <c r="AJ17" i="21"/>
  <c r="AK17" i="21" s="1"/>
  <c r="Z16" i="21"/>
  <c r="X17" i="21"/>
  <c r="Y17" i="21" s="1"/>
  <c r="AI15" i="20"/>
  <c r="AG16" i="20"/>
  <c r="AH16" i="20" s="1"/>
  <c r="W15" i="20"/>
  <c r="U16" i="20"/>
  <c r="V16" i="20" s="1"/>
  <c r="BB15" i="20"/>
  <c r="AZ16" i="20"/>
  <c r="BA16" i="20" s="1"/>
  <c r="AV13" i="20"/>
  <c r="BD13" i="20" s="1"/>
  <c r="N13" i="6" s="1"/>
  <c r="AT14" i="20"/>
  <c r="AU14" i="20" s="1"/>
  <c r="AC15" i="20"/>
  <c r="AA16" i="20"/>
  <c r="AB16" i="20" s="1"/>
  <c r="Q14" i="20"/>
  <c r="AK14" i="20" s="1"/>
  <c r="O14" i="6" s="1"/>
  <c r="O15" i="20"/>
  <c r="P15" i="20" s="1"/>
  <c r="BJ14" i="19"/>
  <c r="BH15" i="19"/>
  <c r="BI15" i="19" s="1"/>
  <c r="BR13" i="19"/>
  <c r="L13" i="6" s="1"/>
  <c r="AX14" i="19"/>
  <c r="AV15" i="19"/>
  <c r="AW15" i="19" s="1"/>
  <c r="BD14" i="19"/>
  <c r="BB15" i="19"/>
  <c r="BC15" i="19" s="1"/>
  <c r="BP14" i="19"/>
  <c r="BN15" i="19"/>
  <c r="BO15" i="19" s="1"/>
  <c r="AF17" i="21" l="1"/>
  <c r="AD18" i="21"/>
  <c r="AE18" i="21" s="1"/>
  <c r="Z17" i="21"/>
  <c r="X18" i="21"/>
  <c r="Y18" i="21" s="1"/>
  <c r="AL17" i="21"/>
  <c r="AJ18" i="21"/>
  <c r="AK18" i="21" s="1"/>
  <c r="AN16" i="21"/>
  <c r="Q16" i="6" s="1"/>
  <c r="N15" i="21"/>
  <c r="P15" i="6" s="1"/>
  <c r="L16" i="21"/>
  <c r="M16" i="21" s="1"/>
  <c r="Q15" i="20"/>
  <c r="AK15" i="20" s="1"/>
  <c r="O15" i="6" s="1"/>
  <c r="O16" i="20"/>
  <c r="P16" i="20" s="1"/>
  <c r="AC16" i="20"/>
  <c r="AA17" i="20"/>
  <c r="AB17" i="20" s="1"/>
  <c r="AV14" i="20"/>
  <c r="BD14" i="20" s="1"/>
  <c r="N14" i="6" s="1"/>
  <c r="AT15" i="20"/>
  <c r="AU15" i="20" s="1"/>
  <c r="BB16" i="20"/>
  <c r="AZ17" i="20"/>
  <c r="BA17" i="20" s="1"/>
  <c r="W16" i="20"/>
  <c r="U17" i="20"/>
  <c r="V17" i="20" s="1"/>
  <c r="AI16" i="20"/>
  <c r="AG17" i="20"/>
  <c r="AH17" i="20" s="1"/>
  <c r="AX15" i="19"/>
  <c r="AV16" i="19"/>
  <c r="AW16" i="19" s="1"/>
  <c r="BP15" i="19"/>
  <c r="BN16" i="19"/>
  <c r="BO16" i="19" s="1"/>
  <c r="BD15" i="19"/>
  <c r="BB16" i="19"/>
  <c r="BC16" i="19" s="1"/>
  <c r="BR14" i="19"/>
  <c r="L14" i="6" s="1"/>
  <c r="BJ15" i="19"/>
  <c r="BH16" i="19"/>
  <c r="BI16" i="19" s="1"/>
  <c r="AN17" i="21" l="1"/>
  <c r="Q17" i="6" s="1"/>
  <c r="N16" i="21"/>
  <c r="P16" i="6" s="1"/>
  <c r="L17" i="21"/>
  <c r="M17" i="21" s="1"/>
  <c r="AL18" i="21"/>
  <c r="AJ19" i="21"/>
  <c r="AK19" i="21" s="1"/>
  <c r="AF18" i="21"/>
  <c r="AD19" i="21"/>
  <c r="AE19" i="21" s="1"/>
  <c r="Z18" i="21"/>
  <c r="X19" i="21"/>
  <c r="Y19" i="21" s="1"/>
  <c r="AI17" i="20"/>
  <c r="AG18" i="20"/>
  <c r="AH18" i="20" s="1"/>
  <c r="W17" i="20"/>
  <c r="U18" i="20"/>
  <c r="V18" i="20" s="1"/>
  <c r="BB17" i="20"/>
  <c r="AZ18" i="20"/>
  <c r="BA18" i="20" s="1"/>
  <c r="AV15" i="20"/>
  <c r="BD15" i="20" s="1"/>
  <c r="N15" i="6" s="1"/>
  <c r="AT16" i="20"/>
  <c r="AU16" i="20" s="1"/>
  <c r="AC17" i="20"/>
  <c r="AA18" i="20"/>
  <c r="AB18" i="20" s="1"/>
  <c r="Q16" i="20"/>
  <c r="AK16" i="20" s="1"/>
  <c r="O16" i="6" s="1"/>
  <c r="O17" i="20"/>
  <c r="P17" i="20" s="1"/>
  <c r="BR15" i="19"/>
  <c r="L15" i="6" s="1"/>
  <c r="BJ16" i="19"/>
  <c r="BH17" i="19"/>
  <c r="BI17" i="19" s="1"/>
  <c r="BD16" i="19"/>
  <c r="BB17" i="19"/>
  <c r="BC17" i="19" s="1"/>
  <c r="BP16" i="19"/>
  <c r="BN17" i="19"/>
  <c r="BO17" i="19" s="1"/>
  <c r="AX16" i="19"/>
  <c r="AV17" i="19"/>
  <c r="AW17" i="19" s="1"/>
  <c r="AN18" i="21" l="1"/>
  <c r="Q18" i="6" s="1"/>
  <c r="N17" i="21"/>
  <c r="P17" i="6" s="1"/>
  <c r="L18" i="21"/>
  <c r="M18" i="21" s="1"/>
  <c r="Z19" i="21"/>
  <c r="X20" i="21"/>
  <c r="Y20" i="21" s="1"/>
  <c r="AF19" i="21"/>
  <c r="AD20" i="21"/>
  <c r="AE20" i="21" s="1"/>
  <c r="AL19" i="21"/>
  <c r="AJ20" i="21"/>
  <c r="AK20" i="21" s="1"/>
  <c r="Q17" i="20"/>
  <c r="AK17" i="20" s="1"/>
  <c r="O17" i="6" s="1"/>
  <c r="O18" i="20"/>
  <c r="P18" i="20" s="1"/>
  <c r="AC18" i="20"/>
  <c r="AA19" i="20"/>
  <c r="AB19" i="20" s="1"/>
  <c r="AV16" i="20"/>
  <c r="BD16" i="20" s="1"/>
  <c r="N16" i="6" s="1"/>
  <c r="AT17" i="20"/>
  <c r="AU17" i="20" s="1"/>
  <c r="BB18" i="20"/>
  <c r="AZ19" i="20"/>
  <c r="BA19" i="20" s="1"/>
  <c r="W18" i="20"/>
  <c r="U19" i="20"/>
  <c r="V19" i="20" s="1"/>
  <c r="AI18" i="20"/>
  <c r="AG19" i="20"/>
  <c r="AH19" i="20" s="1"/>
  <c r="AX17" i="19"/>
  <c r="AV18" i="19"/>
  <c r="AW18" i="19" s="1"/>
  <c r="BR16" i="19"/>
  <c r="L16" i="6" s="1"/>
  <c r="BP17" i="19"/>
  <c r="BN18" i="19"/>
  <c r="BO18" i="19" s="1"/>
  <c r="BD17" i="19"/>
  <c r="BB18" i="19"/>
  <c r="BC18" i="19" s="1"/>
  <c r="BJ17" i="19"/>
  <c r="BH18" i="19"/>
  <c r="BI18" i="19" s="1"/>
  <c r="AN19" i="21" l="1"/>
  <c r="Q19" i="6" s="1"/>
  <c r="Z20" i="21"/>
  <c r="X21" i="21"/>
  <c r="Y21" i="21" s="1"/>
  <c r="AL20" i="21"/>
  <c r="AJ21" i="21"/>
  <c r="AK21" i="21" s="1"/>
  <c r="N18" i="21"/>
  <c r="P18" i="6" s="1"/>
  <c r="L19" i="21"/>
  <c r="M19" i="21" s="1"/>
  <c r="AF20" i="21"/>
  <c r="AD21" i="21"/>
  <c r="AE21" i="21" s="1"/>
  <c r="AI19" i="20"/>
  <c r="AG20" i="20"/>
  <c r="AH20" i="20" s="1"/>
  <c r="W19" i="20"/>
  <c r="U20" i="20"/>
  <c r="V20" i="20" s="1"/>
  <c r="BB19" i="20"/>
  <c r="AZ20" i="20"/>
  <c r="BA20" i="20" s="1"/>
  <c r="AV17" i="20"/>
  <c r="BD17" i="20" s="1"/>
  <c r="N17" i="6" s="1"/>
  <c r="AT18" i="20"/>
  <c r="AU18" i="20" s="1"/>
  <c r="AC19" i="20"/>
  <c r="AA20" i="20"/>
  <c r="AB20" i="20" s="1"/>
  <c r="Q18" i="20"/>
  <c r="AK18" i="20" s="1"/>
  <c r="O18" i="6" s="1"/>
  <c r="O19" i="20"/>
  <c r="P19" i="20" s="1"/>
  <c r="BR17" i="19"/>
  <c r="L17" i="6" s="1"/>
  <c r="BJ18" i="19"/>
  <c r="BH19" i="19"/>
  <c r="BI19" i="19" s="1"/>
  <c r="BD18" i="19"/>
  <c r="BB19" i="19"/>
  <c r="BC19" i="19" s="1"/>
  <c r="BP18" i="19"/>
  <c r="BN19" i="19"/>
  <c r="BO19" i="19" s="1"/>
  <c r="AX18" i="19"/>
  <c r="AV19" i="19"/>
  <c r="AW19" i="19" s="1"/>
  <c r="N19" i="21" l="1"/>
  <c r="P19" i="6" s="1"/>
  <c r="L20" i="21"/>
  <c r="M20" i="21" s="1"/>
  <c r="AF21" i="21"/>
  <c r="AD22" i="21"/>
  <c r="AE22" i="21" s="1"/>
  <c r="AL21" i="21"/>
  <c r="AJ22" i="21"/>
  <c r="AK22" i="21" s="1"/>
  <c r="Z21" i="21"/>
  <c r="X22" i="21"/>
  <c r="Y22" i="21" s="1"/>
  <c r="AN20" i="21"/>
  <c r="Q20" i="6" s="1"/>
  <c r="Q19" i="20"/>
  <c r="AK19" i="20" s="1"/>
  <c r="O19" i="6" s="1"/>
  <c r="O20" i="20"/>
  <c r="P20" i="20" s="1"/>
  <c r="AC20" i="20"/>
  <c r="AA21" i="20"/>
  <c r="AB21" i="20" s="1"/>
  <c r="AV18" i="20"/>
  <c r="BD18" i="20" s="1"/>
  <c r="N18" i="6" s="1"/>
  <c r="AT19" i="20"/>
  <c r="AU19" i="20" s="1"/>
  <c r="BB20" i="20"/>
  <c r="AZ21" i="20"/>
  <c r="BA21" i="20" s="1"/>
  <c r="W20" i="20"/>
  <c r="U21" i="20"/>
  <c r="V21" i="20" s="1"/>
  <c r="AI20" i="20"/>
  <c r="AG21" i="20"/>
  <c r="AH21" i="20" s="1"/>
  <c r="AX19" i="19"/>
  <c r="AV20" i="19"/>
  <c r="AW20" i="19" s="1"/>
  <c r="BR18" i="19"/>
  <c r="L18" i="6" s="1"/>
  <c r="BP19" i="19"/>
  <c r="BN20" i="19"/>
  <c r="BO20" i="19" s="1"/>
  <c r="BD19" i="19"/>
  <c r="BB20" i="19"/>
  <c r="BC20" i="19" s="1"/>
  <c r="BJ19" i="19"/>
  <c r="BH20" i="19"/>
  <c r="BI20" i="19" s="1"/>
  <c r="Z22" i="21" l="1"/>
  <c r="X23" i="21"/>
  <c r="Y23" i="21" s="1"/>
  <c r="AF22" i="21"/>
  <c r="AD23" i="21"/>
  <c r="AE23" i="21" s="1"/>
  <c r="AN21" i="21"/>
  <c r="Q21" i="6" s="1"/>
  <c r="N20" i="21"/>
  <c r="P20" i="6" s="1"/>
  <c r="L21" i="21"/>
  <c r="M21" i="21" s="1"/>
  <c r="AL22" i="21"/>
  <c r="AJ23" i="21"/>
  <c r="AK23" i="21" s="1"/>
  <c r="AI21" i="20"/>
  <c r="AG22" i="20"/>
  <c r="AH22" i="20" s="1"/>
  <c r="W21" i="20"/>
  <c r="U22" i="20"/>
  <c r="V22" i="20" s="1"/>
  <c r="BB21" i="20"/>
  <c r="AZ22" i="20"/>
  <c r="BA22" i="20" s="1"/>
  <c r="AV19" i="20"/>
  <c r="BD19" i="20" s="1"/>
  <c r="N19" i="6" s="1"/>
  <c r="AT20" i="20"/>
  <c r="AU20" i="20" s="1"/>
  <c r="AC21" i="20"/>
  <c r="AA22" i="20"/>
  <c r="AB22" i="20" s="1"/>
  <c r="Q20" i="20"/>
  <c r="AK20" i="20" s="1"/>
  <c r="O20" i="6" s="1"/>
  <c r="O21" i="20"/>
  <c r="P21" i="20" s="1"/>
  <c r="BP20" i="19"/>
  <c r="BN21" i="19"/>
  <c r="BO21" i="19" s="1"/>
  <c r="BJ20" i="19"/>
  <c r="BH21" i="19"/>
  <c r="BI21" i="19" s="1"/>
  <c r="BD20" i="19"/>
  <c r="BB21" i="19"/>
  <c r="BC21" i="19" s="1"/>
  <c r="AX20" i="19"/>
  <c r="AV21" i="19"/>
  <c r="AW21" i="19" s="1"/>
  <c r="BR19" i="19"/>
  <c r="L19" i="6" s="1"/>
  <c r="AN22" i="21" l="1"/>
  <c r="Q22" i="6" s="1"/>
  <c r="AF23" i="21"/>
  <c r="AD24" i="21"/>
  <c r="AE24" i="21" s="1"/>
  <c r="AL23" i="21"/>
  <c r="AJ24" i="21"/>
  <c r="AK24" i="21" s="1"/>
  <c r="Z23" i="21"/>
  <c r="X24" i="21"/>
  <c r="Y24" i="21" s="1"/>
  <c r="N21" i="21"/>
  <c r="P21" i="6" s="1"/>
  <c r="L22" i="21"/>
  <c r="M22" i="21" s="1"/>
  <c r="Q21" i="20"/>
  <c r="AK21" i="20" s="1"/>
  <c r="O21" i="6" s="1"/>
  <c r="O22" i="20"/>
  <c r="P22" i="20" s="1"/>
  <c r="AC22" i="20"/>
  <c r="AA23" i="20"/>
  <c r="AB23" i="20" s="1"/>
  <c r="AV20" i="20"/>
  <c r="BD20" i="20" s="1"/>
  <c r="N20" i="6" s="1"/>
  <c r="AT21" i="20"/>
  <c r="AU21" i="20" s="1"/>
  <c r="BB22" i="20"/>
  <c r="AZ23" i="20"/>
  <c r="BA23" i="20" s="1"/>
  <c r="W22" i="20"/>
  <c r="U23" i="20"/>
  <c r="V23" i="20" s="1"/>
  <c r="AI22" i="20"/>
  <c r="AG23" i="20"/>
  <c r="AH23" i="20" s="1"/>
  <c r="BR20" i="19"/>
  <c r="L20" i="6" s="1"/>
  <c r="AX21" i="19"/>
  <c r="AV22" i="19"/>
  <c r="AW22" i="19" s="1"/>
  <c r="BD21" i="19"/>
  <c r="BB22" i="19"/>
  <c r="BC22" i="19" s="1"/>
  <c r="BP21" i="19"/>
  <c r="BN22" i="19"/>
  <c r="BO22" i="19" s="1"/>
  <c r="BJ21" i="19"/>
  <c r="BH22" i="19"/>
  <c r="BI22" i="19" s="1"/>
  <c r="AL24" i="21" l="1"/>
  <c r="AJ25" i="21"/>
  <c r="AK25" i="21" s="1"/>
  <c r="AN23" i="21"/>
  <c r="Q23" i="6" s="1"/>
  <c r="Z24" i="21"/>
  <c r="X25" i="21"/>
  <c r="Y25" i="21" s="1"/>
  <c r="AF24" i="21"/>
  <c r="AD25" i="21"/>
  <c r="AE25" i="21" s="1"/>
  <c r="N22" i="21"/>
  <c r="P22" i="6" s="1"/>
  <c r="L23" i="21"/>
  <c r="M23" i="21" s="1"/>
  <c r="AI23" i="20"/>
  <c r="AG24" i="20"/>
  <c r="AH24" i="20" s="1"/>
  <c r="BB23" i="20"/>
  <c r="AZ24" i="20"/>
  <c r="BA24" i="20" s="1"/>
  <c r="AV21" i="20"/>
  <c r="BD21" i="20" s="1"/>
  <c r="N21" i="6" s="1"/>
  <c r="AT22" i="20"/>
  <c r="AU22" i="20" s="1"/>
  <c r="AC23" i="20"/>
  <c r="AA24" i="20"/>
  <c r="AB24" i="20" s="1"/>
  <c r="W23" i="20"/>
  <c r="U24" i="20"/>
  <c r="V24" i="20" s="1"/>
  <c r="Q22" i="20"/>
  <c r="AK22" i="20" s="1"/>
  <c r="O22" i="6" s="1"/>
  <c r="O23" i="20"/>
  <c r="P23" i="20" s="1"/>
  <c r="BP22" i="19"/>
  <c r="BN23" i="19"/>
  <c r="BO23" i="19" s="1"/>
  <c r="AX22" i="19"/>
  <c r="AV23" i="19"/>
  <c r="AW23" i="19" s="1"/>
  <c r="BJ22" i="19"/>
  <c r="BH23" i="19"/>
  <c r="BI23" i="19" s="1"/>
  <c r="BD22" i="19"/>
  <c r="BB23" i="19"/>
  <c r="BC23" i="19" s="1"/>
  <c r="BR21" i="19"/>
  <c r="L21" i="6" s="1"/>
  <c r="N23" i="21" l="1"/>
  <c r="P23" i="6" s="1"/>
  <c r="L24" i="21"/>
  <c r="M24" i="21" s="1"/>
  <c r="AF25" i="21"/>
  <c r="AD26" i="21"/>
  <c r="AE26" i="21" s="1"/>
  <c r="AL25" i="21"/>
  <c r="AJ26" i="21"/>
  <c r="AK26" i="21" s="1"/>
  <c r="Z25" i="21"/>
  <c r="X26" i="21"/>
  <c r="Y26" i="21" s="1"/>
  <c r="AN24" i="21"/>
  <c r="Q24" i="6" s="1"/>
  <c r="Q23" i="20"/>
  <c r="AK23" i="20" s="1"/>
  <c r="O23" i="6" s="1"/>
  <c r="O24" i="20"/>
  <c r="P24" i="20" s="1"/>
  <c r="AC24" i="20"/>
  <c r="AA25" i="20"/>
  <c r="AB25" i="20" s="1"/>
  <c r="W24" i="20"/>
  <c r="U25" i="20"/>
  <c r="V25" i="20" s="1"/>
  <c r="AV22" i="20"/>
  <c r="BD22" i="20" s="1"/>
  <c r="N22" i="6" s="1"/>
  <c r="AT23" i="20"/>
  <c r="AU23" i="20" s="1"/>
  <c r="BB24" i="20"/>
  <c r="AZ25" i="20"/>
  <c r="BA25" i="20" s="1"/>
  <c r="AI24" i="20"/>
  <c r="AG25" i="20"/>
  <c r="AH25" i="20" s="1"/>
  <c r="BD23" i="19"/>
  <c r="BB24" i="19"/>
  <c r="BC24" i="19" s="1"/>
  <c r="BJ23" i="19"/>
  <c r="BH24" i="19"/>
  <c r="BI24" i="19" s="1"/>
  <c r="BP23" i="19"/>
  <c r="BN24" i="19"/>
  <c r="BO24" i="19" s="1"/>
  <c r="AX23" i="19"/>
  <c r="AV24" i="19"/>
  <c r="AW24" i="19" s="1"/>
  <c r="BR22" i="19"/>
  <c r="L22" i="6" s="1"/>
  <c r="AN25" i="21" l="1"/>
  <c r="Q25" i="6" s="1"/>
  <c r="AF26" i="21"/>
  <c r="AD27" i="21"/>
  <c r="AE27" i="21" s="1"/>
  <c r="AL26" i="21"/>
  <c r="AJ27" i="21"/>
  <c r="AK27" i="21" s="1"/>
  <c r="N24" i="21"/>
  <c r="P24" i="6" s="1"/>
  <c r="L25" i="21"/>
  <c r="M25" i="21" s="1"/>
  <c r="Z26" i="21"/>
  <c r="X27" i="21"/>
  <c r="Y27" i="21" s="1"/>
  <c r="W25" i="20"/>
  <c r="U26" i="20"/>
  <c r="V26" i="20" s="1"/>
  <c r="BB25" i="20"/>
  <c r="AZ26" i="20"/>
  <c r="BA26" i="20" s="1"/>
  <c r="AI25" i="20"/>
  <c r="AG26" i="20"/>
  <c r="AH26" i="20" s="1"/>
  <c r="AV23" i="20"/>
  <c r="BD23" i="20" s="1"/>
  <c r="N23" i="6" s="1"/>
  <c r="AT24" i="20"/>
  <c r="AU24" i="20" s="1"/>
  <c r="AC25" i="20"/>
  <c r="AA26" i="20"/>
  <c r="AB26" i="20" s="1"/>
  <c r="Q24" i="20"/>
  <c r="AK24" i="20" s="1"/>
  <c r="O24" i="6" s="1"/>
  <c r="O25" i="20"/>
  <c r="P25" i="20" s="1"/>
  <c r="BR23" i="19"/>
  <c r="L23" i="6" s="1"/>
  <c r="AX24" i="19"/>
  <c r="AV25" i="19"/>
  <c r="AW25" i="19" s="1"/>
  <c r="BP24" i="19"/>
  <c r="BN25" i="19"/>
  <c r="BO25" i="19" s="1"/>
  <c r="BD24" i="19"/>
  <c r="BB25" i="19"/>
  <c r="BC25" i="19" s="1"/>
  <c r="BJ24" i="19"/>
  <c r="BH25" i="19"/>
  <c r="BI25" i="19" s="1"/>
  <c r="AN26" i="21" l="1"/>
  <c r="Q26" i="6" s="1"/>
  <c r="AL27" i="21"/>
  <c r="AJ28" i="21"/>
  <c r="AK28" i="21" s="1"/>
  <c r="AF27" i="21"/>
  <c r="AD28" i="21"/>
  <c r="AE28" i="21" s="1"/>
  <c r="Z27" i="21"/>
  <c r="X28" i="21"/>
  <c r="Y28" i="21" s="1"/>
  <c r="N25" i="21"/>
  <c r="P25" i="6" s="1"/>
  <c r="L26" i="21"/>
  <c r="M26" i="21" s="1"/>
  <c r="AC26" i="20"/>
  <c r="AA27" i="20"/>
  <c r="AB27" i="20" s="1"/>
  <c r="Q25" i="20"/>
  <c r="AK25" i="20" s="1"/>
  <c r="O25" i="6" s="1"/>
  <c r="O26" i="20"/>
  <c r="P26" i="20" s="1"/>
  <c r="AV24" i="20"/>
  <c r="BD24" i="20" s="1"/>
  <c r="N24" i="6" s="1"/>
  <c r="AT25" i="20"/>
  <c r="AU25" i="20" s="1"/>
  <c r="AG27" i="20"/>
  <c r="AH27" i="20" s="1"/>
  <c r="AI26" i="20"/>
  <c r="BB26" i="20"/>
  <c r="AZ27" i="20"/>
  <c r="BA27" i="20" s="1"/>
  <c r="W26" i="20"/>
  <c r="U27" i="20"/>
  <c r="V27" i="20" s="1"/>
  <c r="BJ25" i="19"/>
  <c r="BH26" i="19"/>
  <c r="BI26" i="19" s="1"/>
  <c r="BD25" i="19"/>
  <c r="BB26" i="19"/>
  <c r="BC26" i="19" s="1"/>
  <c r="AX25" i="19"/>
  <c r="AV26" i="19"/>
  <c r="AW26" i="19" s="1"/>
  <c r="BP25" i="19"/>
  <c r="BN26" i="19"/>
  <c r="BO26" i="19" s="1"/>
  <c r="BR24" i="19"/>
  <c r="L24" i="6" s="1"/>
  <c r="N26" i="21" l="1"/>
  <c r="P26" i="6" s="1"/>
  <c r="L27" i="21"/>
  <c r="M27" i="21" s="1"/>
  <c r="AF28" i="21"/>
  <c r="AD29" i="21"/>
  <c r="AE29" i="21" s="1"/>
  <c r="AL28" i="21"/>
  <c r="AJ29" i="21"/>
  <c r="AK29" i="21" s="1"/>
  <c r="Z28" i="21"/>
  <c r="X29" i="21"/>
  <c r="Y29" i="21" s="1"/>
  <c r="AN27" i="21"/>
  <c r="Q27" i="6" s="1"/>
  <c r="W27" i="20"/>
  <c r="U28" i="20"/>
  <c r="V28" i="20" s="1"/>
  <c r="AZ28" i="20"/>
  <c r="BA28" i="20" s="1"/>
  <c r="BB27" i="20"/>
  <c r="AI27" i="20"/>
  <c r="AG28" i="20"/>
  <c r="AH28" i="20" s="1"/>
  <c r="AV25" i="20"/>
  <c r="BD25" i="20" s="1"/>
  <c r="N25" i="6" s="1"/>
  <c r="AT26" i="20"/>
  <c r="AU26" i="20" s="1"/>
  <c r="Q26" i="20"/>
  <c r="AK26" i="20" s="1"/>
  <c r="O26" i="6" s="1"/>
  <c r="O27" i="20"/>
  <c r="P27" i="20" s="1"/>
  <c r="AC27" i="20"/>
  <c r="AA28" i="20"/>
  <c r="AB28" i="20" s="1"/>
  <c r="BP26" i="19"/>
  <c r="BN27" i="19"/>
  <c r="BO27" i="19" s="1"/>
  <c r="AX26" i="19"/>
  <c r="AV27" i="19"/>
  <c r="AW27" i="19" s="1"/>
  <c r="BJ26" i="19"/>
  <c r="BH27" i="19"/>
  <c r="BI27" i="19" s="1"/>
  <c r="BR25" i="19"/>
  <c r="L25" i="6" s="1"/>
  <c r="BD26" i="19"/>
  <c r="BB27" i="19"/>
  <c r="BC27" i="19" s="1"/>
  <c r="AN28" i="21" l="1"/>
  <c r="Q28" i="6" s="1"/>
  <c r="AF29" i="21"/>
  <c r="AD30" i="21"/>
  <c r="AE30" i="21" s="1"/>
  <c r="N27" i="21"/>
  <c r="P27" i="6" s="1"/>
  <c r="L28" i="21"/>
  <c r="M28" i="21" s="1"/>
  <c r="Z29" i="21"/>
  <c r="X30" i="21"/>
  <c r="Y30" i="21" s="1"/>
  <c r="AL29" i="21"/>
  <c r="AJ30" i="21"/>
  <c r="AK30" i="21" s="1"/>
  <c r="Q27" i="20"/>
  <c r="AK27" i="20" s="1"/>
  <c r="O27" i="6" s="1"/>
  <c r="O28" i="20"/>
  <c r="P28" i="20" s="1"/>
  <c r="AV26" i="20"/>
  <c r="BD26" i="20" s="1"/>
  <c r="N26" i="6" s="1"/>
  <c r="AT27" i="20"/>
  <c r="AU27" i="20" s="1"/>
  <c r="AC28" i="20"/>
  <c r="AA29" i="20"/>
  <c r="AB29" i="20" s="1"/>
  <c r="AI28" i="20"/>
  <c r="AG29" i="20"/>
  <c r="AH29" i="20" s="1"/>
  <c r="BB28" i="20"/>
  <c r="AZ29" i="20"/>
  <c r="BA29" i="20" s="1"/>
  <c r="W28" i="20"/>
  <c r="U29" i="20"/>
  <c r="V29" i="20" s="1"/>
  <c r="BP27" i="19"/>
  <c r="BN28" i="19"/>
  <c r="BO28" i="19" s="1"/>
  <c r="BD27" i="19"/>
  <c r="BB28" i="19"/>
  <c r="BC28" i="19" s="1"/>
  <c r="BJ27" i="19"/>
  <c r="BH28" i="19"/>
  <c r="BI28" i="19" s="1"/>
  <c r="AX27" i="19"/>
  <c r="AV28" i="19"/>
  <c r="AW28" i="19" s="1"/>
  <c r="BR26" i="19"/>
  <c r="L26" i="6" s="1"/>
  <c r="AN29" i="21" l="1"/>
  <c r="Q29" i="6" s="1"/>
  <c r="AL30" i="21"/>
  <c r="AJ31" i="21"/>
  <c r="AK31" i="21" s="1"/>
  <c r="Z30" i="21"/>
  <c r="X31" i="21"/>
  <c r="Y31" i="21" s="1"/>
  <c r="AF30" i="21"/>
  <c r="AD31" i="21"/>
  <c r="AE31" i="21" s="1"/>
  <c r="N28" i="21"/>
  <c r="P28" i="6" s="1"/>
  <c r="L29" i="21"/>
  <c r="M29" i="21" s="1"/>
  <c r="AC29" i="20"/>
  <c r="AA30" i="20"/>
  <c r="AB30" i="20" s="1"/>
  <c r="W29" i="20"/>
  <c r="U30" i="20"/>
  <c r="V30" i="20" s="1"/>
  <c r="BB29" i="20"/>
  <c r="AZ30" i="20"/>
  <c r="BA30" i="20" s="1"/>
  <c r="AI29" i="20"/>
  <c r="AG30" i="20"/>
  <c r="AH30" i="20" s="1"/>
  <c r="AV27" i="20"/>
  <c r="BD27" i="20" s="1"/>
  <c r="N27" i="6" s="1"/>
  <c r="AT28" i="20"/>
  <c r="AU28" i="20" s="1"/>
  <c r="Q28" i="20"/>
  <c r="AK28" i="20" s="1"/>
  <c r="O28" i="6" s="1"/>
  <c r="O29" i="20"/>
  <c r="P29" i="20" s="1"/>
  <c r="BR27" i="19"/>
  <c r="L27" i="6" s="1"/>
  <c r="AV29" i="19"/>
  <c r="AW29" i="19" s="1"/>
  <c r="AX28" i="19"/>
  <c r="BJ28" i="19"/>
  <c r="BH29" i="19"/>
  <c r="BI29" i="19" s="1"/>
  <c r="BP28" i="19"/>
  <c r="BN29" i="19"/>
  <c r="BO29" i="19" s="1"/>
  <c r="BD28" i="19"/>
  <c r="BB29" i="19"/>
  <c r="BC29" i="19" s="1"/>
  <c r="Z31" i="21" l="1"/>
  <c r="X32" i="21"/>
  <c r="Y32" i="21" s="1"/>
  <c r="N29" i="21"/>
  <c r="P29" i="6" s="1"/>
  <c r="L30" i="21"/>
  <c r="M30" i="21" s="1"/>
  <c r="AL31" i="21"/>
  <c r="AJ32" i="21"/>
  <c r="AK32" i="21" s="1"/>
  <c r="AF31" i="21"/>
  <c r="AD32" i="21"/>
  <c r="AE32" i="21" s="1"/>
  <c r="AN30" i="21"/>
  <c r="Q30" i="6" s="1"/>
  <c r="AV28" i="20"/>
  <c r="BD28" i="20" s="1"/>
  <c r="N28" i="6" s="1"/>
  <c r="AT29" i="20"/>
  <c r="AU29" i="20" s="1"/>
  <c r="AI30" i="20"/>
  <c r="AG31" i="20"/>
  <c r="AH31" i="20" s="1"/>
  <c r="BB30" i="20"/>
  <c r="AZ31" i="20"/>
  <c r="BA31" i="20" s="1"/>
  <c r="Q29" i="20"/>
  <c r="AK29" i="20" s="1"/>
  <c r="O29" i="6" s="1"/>
  <c r="O30" i="20"/>
  <c r="P30" i="20" s="1"/>
  <c r="W30" i="20"/>
  <c r="U31" i="20"/>
  <c r="V31" i="20" s="1"/>
  <c r="AC30" i="20"/>
  <c r="AA31" i="20"/>
  <c r="AB31" i="20" s="1"/>
  <c r="BD29" i="19"/>
  <c r="BB30" i="19"/>
  <c r="BC30" i="19" s="1"/>
  <c r="BP29" i="19"/>
  <c r="BN30" i="19"/>
  <c r="BO30" i="19" s="1"/>
  <c r="BR28" i="19"/>
  <c r="L28" i="6" s="1"/>
  <c r="BJ29" i="19"/>
  <c r="BH30" i="19"/>
  <c r="BI30" i="19" s="1"/>
  <c r="AX29" i="19"/>
  <c r="AV30" i="19"/>
  <c r="AW30" i="19" s="1"/>
  <c r="AF32" i="21" l="1"/>
  <c r="AD33" i="21"/>
  <c r="AE33" i="21" s="1"/>
  <c r="AN31" i="21"/>
  <c r="Q31" i="6" s="1"/>
  <c r="Z32" i="21"/>
  <c r="X33" i="21"/>
  <c r="Y33" i="21" s="1"/>
  <c r="AL32" i="21"/>
  <c r="AJ33" i="21"/>
  <c r="AK33" i="21" s="1"/>
  <c r="N30" i="21"/>
  <c r="P30" i="6" s="1"/>
  <c r="L31" i="21"/>
  <c r="M31" i="21" s="1"/>
  <c r="W31" i="20"/>
  <c r="U32" i="20"/>
  <c r="V32" i="20" s="1"/>
  <c r="BB31" i="20"/>
  <c r="AZ32" i="20"/>
  <c r="BA32" i="20" s="1"/>
  <c r="AC31" i="20"/>
  <c r="AA32" i="20"/>
  <c r="AB32" i="20" s="1"/>
  <c r="Q30" i="20"/>
  <c r="AK30" i="20" s="1"/>
  <c r="O30" i="6" s="1"/>
  <c r="O31" i="20"/>
  <c r="P31" i="20" s="1"/>
  <c r="AI31" i="20"/>
  <c r="AG32" i="20"/>
  <c r="AH32" i="20" s="1"/>
  <c r="AV29" i="20"/>
  <c r="BD29" i="20" s="1"/>
  <c r="N29" i="6" s="1"/>
  <c r="AT30" i="20"/>
  <c r="AU30" i="20" s="1"/>
  <c r="BR29" i="19"/>
  <c r="L29" i="6" s="1"/>
  <c r="BD30" i="19"/>
  <c r="BB31" i="19"/>
  <c r="BC31" i="19" s="1"/>
  <c r="AX30" i="19"/>
  <c r="AV31" i="19"/>
  <c r="AW31" i="19" s="1"/>
  <c r="BJ30" i="19"/>
  <c r="BH31" i="19"/>
  <c r="BI31" i="19" s="1"/>
  <c r="BP30" i="19"/>
  <c r="BN31" i="19"/>
  <c r="BO31" i="19" s="1"/>
  <c r="AN32" i="21" l="1"/>
  <c r="Q32" i="6" s="1"/>
  <c r="N31" i="21"/>
  <c r="P31" i="6" s="1"/>
  <c r="L32" i="21"/>
  <c r="M32" i="21" s="1"/>
  <c r="AL33" i="21"/>
  <c r="AJ34" i="21"/>
  <c r="AK34" i="21" s="1"/>
  <c r="AF33" i="21"/>
  <c r="AD34" i="21"/>
  <c r="AE34" i="21" s="1"/>
  <c r="Z33" i="21"/>
  <c r="X34" i="21"/>
  <c r="Y34" i="21" s="1"/>
  <c r="AC32" i="20"/>
  <c r="AA33" i="20"/>
  <c r="AB33" i="20" s="1"/>
  <c r="AI32" i="20"/>
  <c r="AG33" i="20"/>
  <c r="AH33" i="20" s="1"/>
  <c r="BB32" i="20"/>
  <c r="AZ33" i="20"/>
  <c r="BA33" i="20" s="1"/>
  <c r="AV30" i="20"/>
  <c r="BD30" i="20" s="1"/>
  <c r="N30" i="6" s="1"/>
  <c r="AT31" i="20"/>
  <c r="AU31" i="20" s="1"/>
  <c r="Q31" i="20"/>
  <c r="AK31" i="20" s="1"/>
  <c r="O31" i="6" s="1"/>
  <c r="O32" i="20"/>
  <c r="P32" i="20" s="1"/>
  <c r="W32" i="20"/>
  <c r="U33" i="20"/>
  <c r="V33" i="20" s="1"/>
  <c r="BP31" i="19"/>
  <c r="BN32" i="19"/>
  <c r="BO32" i="19" s="1"/>
  <c r="BJ31" i="19"/>
  <c r="BH32" i="19"/>
  <c r="BI32" i="19" s="1"/>
  <c r="BD31" i="19"/>
  <c r="BB32" i="19"/>
  <c r="BC32" i="19" s="1"/>
  <c r="AX31" i="19"/>
  <c r="AV32" i="19"/>
  <c r="AW32" i="19" s="1"/>
  <c r="BR30" i="19"/>
  <c r="L30" i="6" s="1"/>
  <c r="X35" i="21" l="1"/>
  <c r="Y35" i="21" s="1"/>
  <c r="Z34" i="21"/>
  <c r="AN33" i="21"/>
  <c r="Q33" i="6" s="1"/>
  <c r="N32" i="21"/>
  <c r="P32" i="6" s="1"/>
  <c r="L33" i="21"/>
  <c r="M33" i="21" s="1"/>
  <c r="AF34" i="21"/>
  <c r="AD35" i="21"/>
  <c r="AE35" i="21" s="1"/>
  <c r="AL34" i="21"/>
  <c r="AJ35" i="21"/>
  <c r="AK35" i="21" s="1"/>
  <c r="AV31" i="20"/>
  <c r="BD31" i="20" s="1"/>
  <c r="N31" i="6" s="1"/>
  <c r="AT32" i="20"/>
  <c r="AU32" i="20" s="1"/>
  <c r="W33" i="20"/>
  <c r="U34" i="20"/>
  <c r="V34" i="20" s="1"/>
  <c r="Q32" i="20"/>
  <c r="AK32" i="20" s="1"/>
  <c r="O32" i="6" s="1"/>
  <c r="O33" i="20"/>
  <c r="P33" i="20" s="1"/>
  <c r="BB33" i="20"/>
  <c r="AZ34" i="20"/>
  <c r="BA34" i="20" s="1"/>
  <c r="AI33" i="20"/>
  <c r="AG34" i="20"/>
  <c r="AH34" i="20" s="1"/>
  <c r="AC33" i="20"/>
  <c r="AA34" i="20"/>
  <c r="AB34" i="20" s="1"/>
  <c r="BR31" i="19"/>
  <c r="L31" i="6" s="1"/>
  <c r="BP32" i="19"/>
  <c r="BN33" i="19"/>
  <c r="BO33" i="19" s="1"/>
  <c r="AX32" i="19"/>
  <c r="AV33" i="19"/>
  <c r="AW33" i="19" s="1"/>
  <c r="BD32" i="19"/>
  <c r="BB33" i="19"/>
  <c r="BC33" i="19" s="1"/>
  <c r="BJ32" i="19"/>
  <c r="BH33" i="19"/>
  <c r="BI33" i="19" s="1"/>
  <c r="AN34" i="21" l="1"/>
  <c r="Q34" i="6" s="1"/>
  <c r="AL35" i="21"/>
  <c r="AJ36" i="21"/>
  <c r="AK36" i="21" s="1"/>
  <c r="N33" i="21"/>
  <c r="P33" i="6" s="1"/>
  <c r="L34" i="21"/>
  <c r="M34" i="21" s="1"/>
  <c r="AF35" i="21"/>
  <c r="AD36" i="21"/>
  <c r="AE36" i="21" s="1"/>
  <c r="Z35" i="21"/>
  <c r="X36" i="21"/>
  <c r="Y36" i="21" s="1"/>
  <c r="AC34" i="20"/>
  <c r="AA35" i="20"/>
  <c r="AB35" i="20" s="1"/>
  <c r="Q33" i="20"/>
  <c r="AK33" i="20" s="1"/>
  <c r="O33" i="6" s="1"/>
  <c r="O34" i="20"/>
  <c r="P34" i="20" s="1"/>
  <c r="AI34" i="20"/>
  <c r="AG35" i="20"/>
  <c r="AH35" i="20" s="1"/>
  <c r="BB34" i="20"/>
  <c r="AZ35" i="20"/>
  <c r="BA35" i="20" s="1"/>
  <c r="W34" i="20"/>
  <c r="U35" i="20"/>
  <c r="V35" i="20" s="1"/>
  <c r="AV32" i="20"/>
  <c r="BD32" i="20" s="1"/>
  <c r="N32" i="6" s="1"/>
  <c r="AT33" i="20"/>
  <c r="AU33" i="20" s="1"/>
  <c r="BJ33" i="19"/>
  <c r="BH34" i="19"/>
  <c r="BI34" i="19" s="1"/>
  <c r="BP33" i="19"/>
  <c r="BN34" i="19"/>
  <c r="BO34" i="19" s="1"/>
  <c r="BD33" i="19"/>
  <c r="BB34" i="19"/>
  <c r="BC34" i="19" s="1"/>
  <c r="AX33" i="19"/>
  <c r="AV34" i="19"/>
  <c r="AW34" i="19" s="1"/>
  <c r="BR32" i="19"/>
  <c r="L32" i="6" s="1"/>
  <c r="N34" i="21" l="1"/>
  <c r="P34" i="6" s="1"/>
  <c r="L35" i="21"/>
  <c r="M35" i="21" s="1"/>
  <c r="AF36" i="21"/>
  <c r="AD37" i="21"/>
  <c r="AE37" i="21" s="1"/>
  <c r="AL36" i="21"/>
  <c r="AJ37" i="21"/>
  <c r="AK37" i="21" s="1"/>
  <c r="Z36" i="21"/>
  <c r="X37" i="21"/>
  <c r="Y37" i="21" s="1"/>
  <c r="AN35" i="21"/>
  <c r="Q35" i="6" s="1"/>
  <c r="AI35" i="20"/>
  <c r="AG36" i="20"/>
  <c r="AH36" i="20" s="1"/>
  <c r="AV33" i="20"/>
  <c r="BD33" i="20" s="1"/>
  <c r="N33" i="6" s="1"/>
  <c r="AT34" i="20"/>
  <c r="AU34" i="20" s="1"/>
  <c r="W35" i="20"/>
  <c r="U36" i="20"/>
  <c r="V36" i="20" s="1"/>
  <c r="BB35" i="20"/>
  <c r="AZ36" i="20"/>
  <c r="BA36" i="20" s="1"/>
  <c r="Q34" i="20"/>
  <c r="AK34" i="20" s="1"/>
  <c r="O34" i="6" s="1"/>
  <c r="O35" i="20"/>
  <c r="P35" i="20" s="1"/>
  <c r="AC35" i="20"/>
  <c r="AA36" i="20"/>
  <c r="AB36" i="20" s="1"/>
  <c r="BR33" i="19"/>
  <c r="L33" i="6" s="1"/>
  <c r="BJ34" i="19"/>
  <c r="BH35" i="19"/>
  <c r="BI35" i="19" s="1"/>
  <c r="AX34" i="19"/>
  <c r="AV35" i="19"/>
  <c r="AW35" i="19" s="1"/>
  <c r="BD34" i="19"/>
  <c r="BB35" i="19"/>
  <c r="BC35" i="19" s="1"/>
  <c r="BP34" i="19"/>
  <c r="BN35" i="19"/>
  <c r="BO35" i="19" s="1"/>
  <c r="AN36" i="21" l="1"/>
  <c r="Q36" i="6" s="1"/>
  <c r="AL37" i="21"/>
  <c r="AJ38" i="21"/>
  <c r="AK38" i="21" s="1"/>
  <c r="AF37" i="21"/>
  <c r="AD38" i="21"/>
  <c r="AE38" i="21" s="1"/>
  <c r="N35" i="21"/>
  <c r="P35" i="6" s="1"/>
  <c r="L36" i="21"/>
  <c r="M36" i="21" s="1"/>
  <c r="Z37" i="21"/>
  <c r="X38" i="21"/>
  <c r="Y38" i="21" s="1"/>
  <c r="AC36" i="20"/>
  <c r="AA37" i="20"/>
  <c r="AB37" i="20" s="1"/>
  <c r="Q35" i="20"/>
  <c r="AK35" i="20" s="1"/>
  <c r="O35" i="6" s="1"/>
  <c r="O36" i="20"/>
  <c r="P36" i="20" s="1"/>
  <c r="BB36" i="20"/>
  <c r="AZ37" i="20"/>
  <c r="BA37" i="20" s="1"/>
  <c r="W36" i="20"/>
  <c r="U37" i="20"/>
  <c r="V37" i="20" s="1"/>
  <c r="AV34" i="20"/>
  <c r="BD34" i="20" s="1"/>
  <c r="N34" i="6" s="1"/>
  <c r="AT35" i="20"/>
  <c r="AU35" i="20" s="1"/>
  <c r="AI36" i="20"/>
  <c r="AG37" i="20"/>
  <c r="AH37" i="20" s="1"/>
  <c r="BD35" i="19"/>
  <c r="BB36" i="19"/>
  <c r="BC36" i="19" s="1"/>
  <c r="BJ35" i="19"/>
  <c r="BH36" i="19"/>
  <c r="BI36" i="19" s="1"/>
  <c r="BP35" i="19"/>
  <c r="BN36" i="19"/>
  <c r="BO36" i="19" s="1"/>
  <c r="AX35" i="19"/>
  <c r="AV36" i="19"/>
  <c r="AW36" i="19" s="1"/>
  <c r="BR34" i="19"/>
  <c r="L34" i="6" s="1"/>
  <c r="Z38" i="21" l="1"/>
  <c r="X39" i="21"/>
  <c r="Y39" i="21" s="1"/>
  <c r="N36" i="21"/>
  <c r="P36" i="6" s="1"/>
  <c r="L37" i="21"/>
  <c r="M37" i="21" s="1"/>
  <c r="AL38" i="21"/>
  <c r="AJ39" i="21"/>
  <c r="AK39" i="21" s="1"/>
  <c r="AF38" i="21"/>
  <c r="AD39" i="21"/>
  <c r="AE39" i="21" s="1"/>
  <c r="AN37" i="21"/>
  <c r="Q37" i="6" s="1"/>
  <c r="AI37" i="20"/>
  <c r="AG38" i="20"/>
  <c r="AH38" i="20" s="1"/>
  <c r="AV35" i="20"/>
  <c r="BD35" i="20" s="1"/>
  <c r="N35" i="6" s="1"/>
  <c r="AT36" i="20"/>
  <c r="AU36" i="20" s="1"/>
  <c r="BB37" i="20"/>
  <c r="AZ38" i="20"/>
  <c r="BA38" i="20" s="1"/>
  <c r="W37" i="20"/>
  <c r="U38" i="20"/>
  <c r="V38" i="20" s="1"/>
  <c r="Q36" i="20"/>
  <c r="AK36" i="20" s="1"/>
  <c r="O36" i="6" s="1"/>
  <c r="O37" i="20"/>
  <c r="P37" i="20" s="1"/>
  <c r="AC37" i="20"/>
  <c r="AA38" i="20"/>
  <c r="AB38" i="20" s="1"/>
  <c r="BR35" i="19"/>
  <c r="L35" i="6" s="1"/>
  <c r="BD36" i="19"/>
  <c r="BB37" i="19"/>
  <c r="BC37" i="19" s="1"/>
  <c r="AX36" i="19"/>
  <c r="AV37" i="19"/>
  <c r="AW37" i="19" s="1"/>
  <c r="BP36" i="19"/>
  <c r="BN37" i="19"/>
  <c r="BO37" i="19" s="1"/>
  <c r="BJ36" i="19"/>
  <c r="BH37" i="19"/>
  <c r="BI37" i="19" s="1"/>
  <c r="AL39" i="21" l="1"/>
  <c r="AJ40" i="21"/>
  <c r="AK40" i="21" s="1"/>
  <c r="AN38" i="21"/>
  <c r="Q38" i="6" s="1"/>
  <c r="Z39" i="21"/>
  <c r="X40" i="21"/>
  <c r="Y40" i="21" s="1"/>
  <c r="AF39" i="21"/>
  <c r="AD40" i="21"/>
  <c r="AE40" i="21" s="1"/>
  <c r="N37" i="21"/>
  <c r="P37" i="6" s="1"/>
  <c r="L38" i="21"/>
  <c r="M38" i="21" s="1"/>
  <c r="Q37" i="20"/>
  <c r="AK37" i="20" s="1"/>
  <c r="O37" i="6" s="1"/>
  <c r="O38" i="20"/>
  <c r="P38" i="20" s="1"/>
  <c r="W38" i="20"/>
  <c r="U39" i="20"/>
  <c r="V39" i="20" s="1"/>
  <c r="BB38" i="20"/>
  <c r="AZ39" i="20"/>
  <c r="BA39" i="20" s="1"/>
  <c r="AC38" i="20"/>
  <c r="AA39" i="20"/>
  <c r="AB39" i="20" s="1"/>
  <c r="AV36" i="20"/>
  <c r="BD36" i="20" s="1"/>
  <c r="N36" i="6" s="1"/>
  <c r="AT37" i="20"/>
  <c r="AU37" i="20" s="1"/>
  <c r="AI38" i="20"/>
  <c r="AG39" i="20"/>
  <c r="AH39" i="20" s="1"/>
  <c r="AX37" i="19"/>
  <c r="AV38" i="19"/>
  <c r="AW38" i="19" s="1"/>
  <c r="BJ37" i="19"/>
  <c r="BH38" i="19"/>
  <c r="BI38" i="19" s="1"/>
  <c r="BP37" i="19"/>
  <c r="BN38" i="19"/>
  <c r="BO38" i="19" s="1"/>
  <c r="BR36" i="19"/>
  <c r="L36" i="6" s="1"/>
  <c r="BD37" i="19"/>
  <c r="BB38" i="19"/>
  <c r="BC38" i="19" s="1"/>
  <c r="AF40" i="21" l="1"/>
  <c r="AD41" i="21"/>
  <c r="AE41" i="21" s="1"/>
  <c r="AL40" i="21"/>
  <c r="AJ41" i="21"/>
  <c r="AK41" i="21" s="1"/>
  <c r="N38" i="21"/>
  <c r="P38" i="6" s="1"/>
  <c r="L39" i="21"/>
  <c r="M39" i="21" s="1"/>
  <c r="Z40" i="21"/>
  <c r="X41" i="21"/>
  <c r="Y41" i="21" s="1"/>
  <c r="AN39" i="21"/>
  <c r="Q39" i="6" s="1"/>
  <c r="AG40" i="20"/>
  <c r="AH40" i="20" s="1"/>
  <c r="AI39" i="20"/>
  <c r="AC39" i="20"/>
  <c r="AA40" i="20"/>
  <c r="AB40" i="20" s="1"/>
  <c r="AV37" i="20"/>
  <c r="BD37" i="20" s="1"/>
  <c r="N37" i="6" s="1"/>
  <c r="AT38" i="20"/>
  <c r="AU38" i="20" s="1"/>
  <c r="AZ40" i="20"/>
  <c r="BA40" i="20" s="1"/>
  <c r="BB39" i="20"/>
  <c r="W39" i="20"/>
  <c r="U40" i="20"/>
  <c r="V40" i="20" s="1"/>
  <c r="Q38" i="20"/>
  <c r="AK38" i="20" s="1"/>
  <c r="O38" i="6" s="1"/>
  <c r="O39" i="20"/>
  <c r="P39" i="20" s="1"/>
  <c r="AX38" i="19"/>
  <c r="AV39" i="19"/>
  <c r="AW39" i="19" s="1"/>
  <c r="BD38" i="19"/>
  <c r="BB39" i="19"/>
  <c r="BC39" i="19" s="1"/>
  <c r="BP38" i="19"/>
  <c r="BN39" i="19"/>
  <c r="BO39" i="19" s="1"/>
  <c r="BJ38" i="19"/>
  <c r="BH39" i="19"/>
  <c r="BI39" i="19" s="1"/>
  <c r="BR37" i="19"/>
  <c r="L37" i="6" s="1"/>
  <c r="Z41" i="21" l="1"/>
  <c r="X42" i="21"/>
  <c r="Y42" i="21" s="1"/>
  <c r="AL41" i="21"/>
  <c r="AJ42" i="21"/>
  <c r="AK42" i="21" s="1"/>
  <c r="N39" i="21"/>
  <c r="P39" i="6" s="1"/>
  <c r="L40" i="21"/>
  <c r="M40" i="21" s="1"/>
  <c r="AN40" i="21"/>
  <c r="Q40" i="6" s="1"/>
  <c r="AF41" i="21"/>
  <c r="AD42" i="21"/>
  <c r="AE42" i="21" s="1"/>
  <c r="W40" i="20"/>
  <c r="U41" i="20"/>
  <c r="V41" i="20" s="1"/>
  <c r="BB40" i="20"/>
  <c r="AZ41" i="20"/>
  <c r="BA41" i="20" s="1"/>
  <c r="AV38" i="20"/>
  <c r="BD38" i="20" s="1"/>
  <c r="N38" i="6" s="1"/>
  <c r="AT39" i="20"/>
  <c r="AU39" i="20" s="1"/>
  <c r="AC40" i="20"/>
  <c r="AA41" i="20"/>
  <c r="AB41" i="20" s="1"/>
  <c r="Q39" i="20"/>
  <c r="AK39" i="20" s="1"/>
  <c r="O39" i="6" s="1"/>
  <c r="O40" i="20"/>
  <c r="P40" i="20" s="1"/>
  <c r="AI40" i="20"/>
  <c r="AG41" i="20"/>
  <c r="AH41" i="20" s="1"/>
  <c r="BJ39" i="19"/>
  <c r="BH40" i="19"/>
  <c r="BI40" i="19" s="1"/>
  <c r="BP39" i="19"/>
  <c r="BN40" i="19"/>
  <c r="BO40" i="19" s="1"/>
  <c r="AX39" i="19"/>
  <c r="AV40" i="19"/>
  <c r="AW40" i="19" s="1"/>
  <c r="BD39" i="19"/>
  <c r="BB40" i="19"/>
  <c r="BC40" i="19" s="1"/>
  <c r="BR38" i="19"/>
  <c r="L38" i="6" s="1"/>
  <c r="AL42" i="21" l="1"/>
  <c r="AJ43" i="21"/>
  <c r="AK43" i="21" s="1"/>
  <c r="AN41" i="21"/>
  <c r="Q41" i="6" s="1"/>
  <c r="AF42" i="21"/>
  <c r="AD43" i="21"/>
  <c r="AE43" i="21" s="1"/>
  <c r="Z42" i="21"/>
  <c r="X43" i="21"/>
  <c r="Y43" i="21" s="1"/>
  <c r="N40" i="21"/>
  <c r="P40" i="6" s="1"/>
  <c r="L41" i="21"/>
  <c r="M41" i="21" s="1"/>
  <c r="Q40" i="20"/>
  <c r="AK40" i="20" s="1"/>
  <c r="O40" i="6" s="1"/>
  <c r="O41" i="20"/>
  <c r="P41" i="20" s="1"/>
  <c r="AG42" i="20"/>
  <c r="AH42" i="20" s="1"/>
  <c r="AI41" i="20"/>
  <c r="AV39" i="20"/>
  <c r="BD39" i="20" s="1"/>
  <c r="N39" i="6" s="1"/>
  <c r="AT40" i="20"/>
  <c r="AU40" i="20" s="1"/>
  <c r="AZ42" i="20"/>
  <c r="BA42" i="20" s="1"/>
  <c r="BB41" i="20"/>
  <c r="AC41" i="20"/>
  <c r="AA42" i="20"/>
  <c r="AB42" i="20" s="1"/>
  <c r="W41" i="20"/>
  <c r="U42" i="20"/>
  <c r="V42" i="20" s="1"/>
  <c r="AX40" i="19"/>
  <c r="AV41" i="19"/>
  <c r="AW41" i="19" s="1"/>
  <c r="BD40" i="19"/>
  <c r="BB41" i="19"/>
  <c r="BC41" i="19" s="1"/>
  <c r="BR39" i="19"/>
  <c r="L39" i="6" s="1"/>
  <c r="BJ40" i="19"/>
  <c r="BH41" i="19"/>
  <c r="BI41" i="19" s="1"/>
  <c r="BP40" i="19"/>
  <c r="BN41" i="19"/>
  <c r="BO41" i="19" s="1"/>
  <c r="N41" i="21" l="1"/>
  <c r="P41" i="6" s="1"/>
  <c r="L42" i="21"/>
  <c r="M42" i="21" s="1"/>
  <c r="Z43" i="21"/>
  <c r="X44" i="21"/>
  <c r="Y44" i="21" s="1"/>
  <c r="AF43" i="21"/>
  <c r="AD44" i="21"/>
  <c r="AE44" i="21" s="1"/>
  <c r="AL43" i="21"/>
  <c r="AJ44" i="21"/>
  <c r="AK44" i="21" s="1"/>
  <c r="AN42" i="21"/>
  <c r="Q42" i="6" s="1"/>
  <c r="AC42" i="20"/>
  <c r="AA43" i="20"/>
  <c r="AB43" i="20" s="1"/>
  <c r="W42" i="20"/>
  <c r="U43" i="20"/>
  <c r="V43" i="20" s="1"/>
  <c r="AV40" i="20"/>
  <c r="BD40" i="20" s="1"/>
  <c r="N40" i="6" s="1"/>
  <c r="AT41" i="20"/>
  <c r="AU41" i="20" s="1"/>
  <c r="BB42" i="20"/>
  <c r="AZ43" i="20"/>
  <c r="BA43" i="20" s="1"/>
  <c r="AG43" i="20"/>
  <c r="AH43" i="20" s="1"/>
  <c r="AI42" i="20"/>
  <c r="Q41" i="20"/>
  <c r="AK41" i="20" s="1"/>
  <c r="O41" i="6" s="1"/>
  <c r="O42" i="20"/>
  <c r="P42" i="20" s="1"/>
  <c r="BJ41" i="19"/>
  <c r="BH42" i="19"/>
  <c r="BI42" i="19" s="1"/>
  <c r="AX41" i="19"/>
  <c r="AV42" i="19"/>
  <c r="AW42" i="19" s="1"/>
  <c r="BP41" i="19"/>
  <c r="BN42" i="19"/>
  <c r="BO42" i="19" s="1"/>
  <c r="BD41" i="19"/>
  <c r="BB42" i="19"/>
  <c r="BC42" i="19" s="1"/>
  <c r="BR40" i="19"/>
  <c r="L40" i="6" s="1"/>
  <c r="AN43" i="21" l="1"/>
  <c r="Q43" i="6" s="1"/>
  <c r="Z44" i="21"/>
  <c r="X45" i="21"/>
  <c r="Y45" i="21" s="1"/>
  <c r="N42" i="21"/>
  <c r="P42" i="6" s="1"/>
  <c r="L43" i="21"/>
  <c r="M43" i="21" s="1"/>
  <c r="AL44" i="21"/>
  <c r="AJ45" i="21"/>
  <c r="AK45" i="21" s="1"/>
  <c r="AF44" i="21"/>
  <c r="AD45" i="21"/>
  <c r="AE45" i="21" s="1"/>
  <c r="Q42" i="20"/>
  <c r="AK42" i="20" s="1"/>
  <c r="O42" i="6" s="1"/>
  <c r="O43" i="20"/>
  <c r="P43" i="20" s="1"/>
  <c r="AI43" i="20"/>
  <c r="AG44" i="20"/>
  <c r="AH44" i="20" s="1"/>
  <c r="AZ44" i="20"/>
  <c r="BA44" i="20" s="1"/>
  <c r="BB43" i="20"/>
  <c r="AV41" i="20"/>
  <c r="BD41" i="20" s="1"/>
  <c r="N41" i="6" s="1"/>
  <c r="AT42" i="20"/>
  <c r="AU42" i="20" s="1"/>
  <c r="W43" i="20"/>
  <c r="U44" i="20"/>
  <c r="V44" i="20" s="1"/>
  <c r="AC43" i="20"/>
  <c r="AA44" i="20"/>
  <c r="AB44" i="20" s="1"/>
  <c r="BP42" i="19"/>
  <c r="BN43" i="19"/>
  <c r="BO43" i="19" s="1"/>
  <c r="BD42" i="19"/>
  <c r="BB43" i="19"/>
  <c r="BC43" i="19" s="1"/>
  <c r="BJ42" i="19"/>
  <c r="BH43" i="19"/>
  <c r="BI43" i="19" s="1"/>
  <c r="AX42" i="19"/>
  <c r="AV43" i="19"/>
  <c r="AW43" i="19" s="1"/>
  <c r="BR41" i="19"/>
  <c r="L41" i="6" s="1"/>
  <c r="N43" i="21" l="1"/>
  <c r="P43" i="6" s="1"/>
  <c r="L44" i="21"/>
  <c r="M44" i="21" s="1"/>
  <c r="AF45" i="21"/>
  <c r="AD46" i="21"/>
  <c r="AE46" i="21" s="1"/>
  <c r="AL45" i="21"/>
  <c r="AJ46" i="21"/>
  <c r="AK46" i="21" s="1"/>
  <c r="Z45" i="21"/>
  <c r="X46" i="21"/>
  <c r="Y46" i="21" s="1"/>
  <c r="AN44" i="21"/>
  <c r="Q44" i="6" s="1"/>
  <c r="AC44" i="20"/>
  <c r="AA45" i="20"/>
  <c r="AB45" i="20" s="1"/>
  <c r="AV42" i="20"/>
  <c r="BD42" i="20" s="1"/>
  <c r="N42" i="6" s="1"/>
  <c r="AT43" i="20"/>
  <c r="AU43" i="20" s="1"/>
  <c r="BB44" i="20"/>
  <c r="AZ45" i="20"/>
  <c r="BA45" i="20" s="1"/>
  <c r="W44" i="20"/>
  <c r="U45" i="20"/>
  <c r="V45" i="20" s="1"/>
  <c r="AI44" i="20"/>
  <c r="AG45" i="20"/>
  <c r="AH45" i="20" s="1"/>
  <c r="Q43" i="20"/>
  <c r="AK43" i="20" s="1"/>
  <c r="O43" i="6" s="1"/>
  <c r="O44" i="20"/>
  <c r="P44" i="20" s="1"/>
  <c r="BR42" i="19"/>
  <c r="L42" i="6" s="1"/>
  <c r="BJ43" i="19"/>
  <c r="BH44" i="19"/>
  <c r="BI44" i="19" s="1"/>
  <c r="BP43" i="19"/>
  <c r="BN44" i="19"/>
  <c r="BO44" i="19" s="1"/>
  <c r="AX43" i="19"/>
  <c r="AV44" i="19"/>
  <c r="AW44" i="19" s="1"/>
  <c r="BD43" i="19"/>
  <c r="BB44" i="19"/>
  <c r="BC44" i="19" s="1"/>
  <c r="AF46" i="21" l="1"/>
  <c r="AD47" i="21"/>
  <c r="AE47" i="21" s="1"/>
  <c r="Z46" i="21"/>
  <c r="X47" i="21"/>
  <c r="Y47" i="21" s="1"/>
  <c r="AL46" i="21"/>
  <c r="AJ47" i="21"/>
  <c r="AK47" i="21" s="1"/>
  <c r="N44" i="21"/>
  <c r="P44" i="6" s="1"/>
  <c r="L45" i="21"/>
  <c r="M45" i="21" s="1"/>
  <c r="AN45" i="21"/>
  <c r="Q45" i="6" s="1"/>
  <c r="Q44" i="20"/>
  <c r="AK44" i="20" s="1"/>
  <c r="O44" i="6" s="1"/>
  <c r="O45" i="20"/>
  <c r="P45" i="20" s="1"/>
  <c r="W45" i="20"/>
  <c r="U46" i="20"/>
  <c r="V46" i="20" s="1"/>
  <c r="BB45" i="20"/>
  <c r="AZ46" i="20"/>
  <c r="BA46" i="20" s="1"/>
  <c r="AI45" i="20"/>
  <c r="AG46" i="20"/>
  <c r="AH46" i="20" s="1"/>
  <c r="AV43" i="20"/>
  <c r="BD43" i="20" s="1"/>
  <c r="N43" i="6" s="1"/>
  <c r="AT44" i="20"/>
  <c r="AU44" i="20" s="1"/>
  <c r="AC45" i="20"/>
  <c r="AA46" i="20"/>
  <c r="AB46" i="20" s="1"/>
  <c r="AX44" i="19"/>
  <c r="AV45" i="19"/>
  <c r="AW45" i="19" s="1"/>
  <c r="BJ44" i="19"/>
  <c r="BH45" i="19"/>
  <c r="BI45" i="19" s="1"/>
  <c r="BD44" i="19"/>
  <c r="BB45" i="19"/>
  <c r="BC45" i="19" s="1"/>
  <c r="BR43" i="19"/>
  <c r="L43" i="6" s="1"/>
  <c r="BP44" i="19"/>
  <c r="BN45" i="19"/>
  <c r="BO45" i="19" s="1"/>
  <c r="AN46" i="21" l="1"/>
  <c r="Q46" i="6" s="1"/>
  <c r="N45" i="21"/>
  <c r="P45" i="6" s="1"/>
  <c r="L46" i="21"/>
  <c r="M46" i="21" s="1"/>
  <c r="AL47" i="21"/>
  <c r="AJ48" i="21"/>
  <c r="AK48" i="21" s="1"/>
  <c r="Z47" i="21"/>
  <c r="X48" i="21"/>
  <c r="Y48" i="21" s="1"/>
  <c r="AF47" i="21"/>
  <c r="AD48" i="21"/>
  <c r="AE48" i="21" s="1"/>
  <c r="AI46" i="20"/>
  <c r="AG47" i="20"/>
  <c r="AH47" i="20" s="1"/>
  <c r="AC46" i="20"/>
  <c r="AA47" i="20"/>
  <c r="AB47" i="20" s="1"/>
  <c r="AV44" i="20"/>
  <c r="BD44" i="20" s="1"/>
  <c r="N44" i="6" s="1"/>
  <c r="AT45" i="20"/>
  <c r="AU45" i="20" s="1"/>
  <c r="BB46" i="20"/>
  <c r="AZ47" i="20"/>
  <c r="BA47" i="20" s="1"/>
  <c r="W46" i="20"/>
  <c r="U47" i="20"/>
  <c r="V47" i="20" s="1"/>
  <c r="Q45" i="20"/>
  <c r="AK45" i="20" s="1"/>
  <c r="O45" i="6" s="1"/>
  <c r="O46" i="20"/>
  <c r="P46" i="20" s="1"/>
  <c r="BP45" i="19"/>
  <c r="BN46" i="19"/>
  <c r="BO46" i="19" s="1"/>
  <c r="BD45" i="19"/>
  <c r="BB46" i="19"/>
  <c r="BC46" i="19" s="1"/>
  <c r="AX45" i="19"/>
  <c r="AV46" i="19"/>
  <c r="AW46" i="19" s="1"/>
  <c r="BJ45" i="19"/>
  <c r="BH46" i="19"/>
  <c r="BI46" i="19" s="1"/>
  <c r="BR44" i="19"/>
  <c r="L44" i="6" s="1"/>
  <c r="Z48" i="21" l="1"/>
  <c r="X49" i="21"/>
  <c r="Y49" i="21" s="1"/>
  <c r="AN47" i="21"/>
  <c r="Q47" i="6" s="1"/>
  <c r="AF48" i="21"/>
  <c r="AD49" i="21"/>
  <c r="AE49" i="21" s="1"/>
  <c r="AL48" i="21"/>
  <c r="AJ49" i="21"/>
  <c r="AK49" i="21" s="1"/>
  <c r="N46" i="21"/>
  <c r="P46" i="6" s="1"/>
  <c r="L47" i="21"/>
  <c r="M47" i="21" s="1"/>
  <c r="BB47" i="20"/>
  <c r="AZ48" i="20"/>
  <c r="BA48" i="20" s="1"/>
  <c r="AC47" i="20"/>
  <c r="AA48" i="20"/>
  <c r="AB48" i="20" s="1"/>
  <c r="Q46" i="20"/>
  <c r="AK46" i="20" s="1"/>
  <c r="O46" i="6" s="1"/>
  <c r="O47" i="20"/>
  <c r="P47" i="20" s="1"/>
  <c r="W47" i="20"/>
  <c r="U48" i="20"/>
  <c r="V48" i="20" s="1"/>
  <c r="AV45" i="20"/>
  <c r="BD45" i="20" s="1"/>
  <c r="N45" i="6" s="1"/>
  <c r="AT46" i="20"/>
  <c r="AU46" i="20" s="1"/>
  <c r="AI47" i="20"/>
  <c r="AG48" i="20"/>
  <c r="AH48" i="20" s="1"/>
  <c r="BJ46" i="19"/>
  <c r="BH47" i="19"/>
  <c r="BI47" i="19" s="1"/>
  <c r="AX46" i="19"/>
  <c r="AV47" i="19"/>
  <c r="AW47" i="19" s="1"/>
  <c r="BP46" i="19"/>
  <c r="BN47" i="19"/>
  <c r="BO47" i="19" s="1"/>
  <c r="BR45" i="19"/>
  <c r="L45" i="6" s="1"/>
  <c r="BD46" i="19"/>
  <c r="BB47" i="19"/>
  <c r="BC47" i="19" s="1"/>
  <c r="AN48" i="21" l="1"/>
  <c r="Q48" i="6" s="1"/>
  <c r="N47" i="21"/>
  <c r="P47" i="6" s="1"/>
  <c r="L48" i="21"/>
  <c r="M48" i="21" s="1"/>
  <c r="AL49" i="21"/>
  <c r="AJ50" i="21"/>
  <c r="AK50" i="21" s="1"/>
  <c r="AF49" i="21"/>
  <c r="AD50" i="21"/>
  <c r="AE50" i="21" s="1"/>
  <c r="Z49" i="21"/>
  <c r="X50" i="21"/>
  <c r="Y50" i="21" s="1"/>
  <c r="Q47" i="20"/>
  <c r="AK47" i="20" s="1"/>
  <c r="O47" i="6" s="1"/>
  <c r="O48" i="20"/>
  <c r="P48" i="20" s="1"/>
  <c r="AI48" i="20"/>
  <c r="AG49" i="20"/>
  <c r="AH49" i="20" s="1"/>
  <c r="AV46" i="20"/>
  <c r="BD46" i="20" s="1"/>
  <c r="N46" i="6" s="1"/>
  <c r="AT47" i="20"/>
  <c r="AU47" i="20" s="1"/>
  <c r="BB48" i="20"/>
  <c r="AZ49" i="20"/>
  <c r="BA49" i="20" s="1"/>
  <c r="W48" i="20"/>
  <c r="U49" i="20"/>
  <c r="V49" i="20" s="1"/>
  <c r="AC48" i="20"/>
  <c r="AA49" i="20"/>
  <c r="AB49" i="20" s="1"/>
  <c r="BJ47" i="19"/>
  <c r="BH48" i="19"/>
  <c r="BI48" i="19" s="1"/>
  <c r="BD47" i="19"/>
  <c r="BB48" i="19"/>
  <c r="BC48" i="19" s="1"/>
  <c r="BP47" i="19"/>
  <c r="BN48" i="19"/>
  <c r="BO48" i="19" s="1"/>
  <c r="AX47" i="19"/>
  <c r="AV48" i="19"/>
  <c r="AW48" i="19" s="1"/>
  <c r="BR46" i="19"/>
  <c r="L46" i="6" s="1"/>
  <c r="Z50" i="21" l="1"/>
  <c r="X51" i="21"/>
  <c r="Y51" i="21" s="1"/>
  <c r="AL50" i="21"/>
  <c r="AJ51" i="21"/>
  <c r="AK51" i="21" s="1"/>
  <c r="AN49" i="21"/>
  <c r="Q49" i="6" s="1"/>
  <c r="N48" i="21"/>
  <c r="P48" i="6" s="1"/>
  <c r="L49" i="21"/>
  <c r="M49" i="21" s="1"/>
  <c r="AF50" i="21"/>
  <c r="AD51" i="21"/>
  <c r="AE51" i="21" s="1"/>
  <c r="AC49" i="20"/>
  <c r="AA50" i="20"/>
  <c r="AB50" i="20" s="1"/>
  <c r="BB49" i="20"/>
  <c r="AZ50" i="20"/>
  <c r="BA50" i="20" s="1"/>
  <c r="W49" i="20"/>
  <c r="U50" i="20"/>
  <c r="V50" i="20" s="1"/>
  <c r="AV47" i="20"/>
  <c r="BD47" i="20" s="1"/>
  <c r="N47" i="6" s="1"/>
  <c r="AT48" i="20"/>
  <c r="AU48" i="20" s="1"/>
  <c r="AI49" i="20"/>
  <c r="AG50" i="20"/>
  <c r="AH50" i="20" s="1"/>
  <c r="Q48" i="20"/>
  <c r="AK48" i="20" s="1"/>
  <c r="O48" i="6" s="1"/>
  <c r="O49" i="20"/>
  <c r="P49" i="20" s="1"/>
  <c r="AX48" i="19"/>
  <c r="AV49" i="19"/>
  <c r="AW49" i="19" s="1"/>
  <c r="BJ48" i="19"/>
  <c r="BH49" i="19"/>
  <c r="BI49" i="19" s="1"/>
  <c r="BR47" i="19"/>
  <c r="L47" i="6" s="1"/>
  <c r="BP48" i="19"/>
  <c r="BN49" i="19"/>
  <c r="BO49" i="19" s="1"/>
  <c r="BD48" i="19"/>
  <c r="BB49" i="19"/>
  <c r="BC49" i="19" s="1"/>
  <c r="AN50" i="21" l="1"/>
  <c r="Q50" i="6" s="1"/>
  <c r="N49" i="21"/>
  <c r="P49" i="6" s="1"/>
  <c r="L50" i="21"/>
  <c r="M50" i="21" s="1"/>
  <c r="AL51" i="21"/>
  <c r="AJ52" i="21"/>
  <c r="AK52" i="21" s="1"/>
  <c r="Z51" i="21"/>
  <c r="X52" i="21"/>
  <c r="Y52" i="21" s="1"/>
  <c r="AF51" i="21"/>
  <c r="AD52" i="21"/>
  <c r="AE52" i="21" s="1"/>
  <c r="AI50" i="20"/>
  <c r="AG51" i="20"/>
  <c r="AH51" i="20" s="1"/>
  <c r="Q49" i="20"/>
  <c r="AK49" i="20" s="1"/>
  <c r="O49" i="6" s="1"/>
  <c r="O50" i="20"/>
  <c r="P50" i="20" s="1"/>
  <c r="AV48" i="20"/>
  <c r="BD48" i="20" s="1"/>
  <c r="N48" i="6" s="1"/>
  <c r="AT49" i="20"/>
  <c r="AU49" i="20" s="1"/>
  <c r="W50" i="20"/>
  <c r="U51" i="20"/>
  <c r="V51" i="20" s="1"/>
  <c r="BB50" i="20"/>
  <c r="AZ51" i="20"/>
  <c r="BA51" i="20" s="1"/>
  <c r="AC50" i="20"/>
  <c r="AA51" i="20"/>
  <c r="AB51" i="20" s="1"/>
  <c r="BP49" i="19"/>
  <c r="BN50" i="19"/>
  <c r="BO50" i="19" s="1"/>
  <c r="BD49" i="19"/>
  <c r="BB50" i="19"/>
  <c r="BC50" i="19" s="1"/>
  <c r="AX49" i="19"/>
  <c r="AV50" i="19"/>
  <c r="AW50" i="19" s="1"/>
  <c r="BJ49" i="19"/>
  <c r="BH50" i="19"/>
  <c r="BI50" i="19" s="1"/>
  <c r="BR48" i="19"/>
  <c r="L48" i="6" s="1"/>
  <c r="AF52" i="21" l="1"/>
  <c r="AD53" i="21"/>
  <c r="AE53" i="21" s="1"/>
  <c r="Z52" i="21"/>
  <c r="X53" i="21"/>
  <c r="Y53" i="21" s="1"/>
  <c r="AL52" i="21"/>
  <c r="AJ53" i="21"/>
  <c r="AK53" i="21" s="1"/>
  <c r="AN51" i="21"/>
  <c r="Q51" i="6" s="1"/>
  <c r="N50" i="21"/>
  <c r="P50" i="6" s="1"/>
  <c r="L51" i="21"/>
  <c r="M51" i="21" s="1"/>
  <c r="AC51" i="20"/>
  <c r="AA52" i="20"/>
  <c r="AB52" i="20" s="1"/>
  <c r="BB51" i="20"/>
  <c r="AZ52" i="20"/>
  <c r="BA52" i="20" s="1"/>
  <c r="AV49" i="20"/>
  <c r="BD49" i="20" s="1"/>
  <c r="N49" i="6" s="1"/>
  <c r="AT50" i="20"/>
  <c r="AU50" i="20" s="1"/>
  <c r="W51" i="20"/>
  <c r="U52" i="20"/>
  <c r="V52" i="20" s="1"/>
  <c r="Q50" i="20"/>
  <c r="AK50" i="20" s="1"/>
  <c r="O50" i="6" s="1"/>
  <c r="O51" i="20"/>
  <c r="P51" i="20" s="1"/>
  <c r="AI51" i="20"/>
  <c r="AG52" i="20"/>
  <c r="AH52" i="20" s="1"/>
  <c r="BJ50" i="19"/>
  <c r="BH51" i="19"/>
  <c r="BI51" i="19" s="1"/>
  <c r="AX50" i="19"/>
  <c r="AV51" i="19"/>
  <c r="AW51" i="19" s="1"/>
  <c r="BP50" i="19"/>
  <c r="BN51" i="19"/>
  <c r="BO51" i="19" s="1"/>
  <c r="BR49" i="19"/>
  <c r="L49" i="6" s="1"/>
  <c r="BD50" i="19"/>
  <c r="BB51" i="19"/>
  <c r="BC51" i="19" s="1"/>
  <c r="AN52" i="21" l="1"/>
  <c r="Q52" i="6" s="1"/>
  <c r="N51" i="21"/>
  <c r="P51" i="6" s="1"/>
  <c r="L52" i="21"/>
  <c r="M52" i="21" s="1"/>
  <c r="Z53" i="21"/>
  <c r="X54" i="21"/>
  <c r="Y54" i="21" s="1"/>
  <c r="AF53" i="21"/>
  <c r="AD54" i="21"/>
  <c r="AE54" i="21" s="1"/>
  <c r="AL53" i="21"/>
  <c r="AJ54" i="21"/>
  <c r="AK54" i="21" s="1"/>
  <c r="AI52" i="20"/>
  <c r="AG53" i="20"/>
  <c r="AH53" i="20" s="1"/>
  <c r="Q51" i="20"/>
  <c r="AK51" i="20" s="1"/>
  <c r="O51" i="6" s="1"/>
  <c r="O52" i="20"/>
  <c r="P52" i="20" s="1"/>
  <c r="AV50" i="20"/>
  <c r="BD50" i="20" s="1"/>
  <c r="N50" i="6" s="1"/>
  <c r="AT51" i="20"/>
  <c r="AU51" i="20" s="1"/>
  <c r="W52" i="20"/>
  <c r="U53" i="20"/>
  <c r="V53" i="20" s="1"/>
  <c r="BB52" i="20"/>
  <c r="AZ53" i="20"/>
  <c r="BA53" i="20" s="1"/>
  <c r="AC52" i="20"/>
  <c r="AA53" i="20"/>
  <c r="AB53" i="20" s="1"/>
  <c r="BD51" i="19"/>
  <c r="BB52" i="19"/>
  <c r="BC52" i="19" s="1"/>
  <c r="BJ51" i="19"/>
  <c r="BH52" i="19"/>
  <c r="BI52" i="19" s="1"/>
  <c r="BP51" i="19"/>
  <c r="BN52" i="19"/>
  <c r="BO52" i="19" s="1"/>
  <c r="AX51" i="19"/>
  <c r="AV52" i="19"/>
  <c r="AW52" i="19" s="1"/>
  <c r="BR50" i="19"/>
  <c r="L50" i="6" s="1"/>
  <c r="AN53" i="21" l="1"/>
  <c r="Q53" i="6" s="1"/>
  <c r="AL54" i="21"/>
  <c r="AJ55" i="21"/>
  <c r="AK55" i="21" s="1"/>
  <c r="AF54" i="21"/>
  <c r="AD55" i="21"/>
  <c r="AE55" i="21" s="1"/>
  <c r="N52" i="21"/>
  <c r="P52" i="6" s="1"/>
  <c r="L53" i="21"/>
  <c r="M53" i="21" s="1"/>
  <c r="Z54" i="21"/>
  <c r="X55" i="21"/>
  <c r="Y55" i="21" s="1"/>
  <c r="AC53" i="20"/>
  <c r="AA54" i="20"/>
  <c r="AB54" i="20" s="1"/>
  <c r="W53" i="20"/>
  <c r="U54" i="20"/>
  <c r="V54" i="20" s="1"/>
  <c r="Q52" i="20"/>
  <c r="AK52" i="20" s="1"/>
  <c r="O52" i="6" s="1"/>
  <c r="O53" i="20"/>
  <c r="P53" i="20" s="1"/>
  <c r="BB53" i="20"/>
  <c r="AZ54" i="20"/>
  <c r="BA54" i="20" s="1"/>
  <c r="AV51" i="20"/>
  <c r="BD51" i="20" s="1"/>
  <c r="N51" i="6" s="1"/>
  <c r="AT52" i="20"/>
  <c r="AU52" i="20" s="1"/>
  <c r="AI53" i="20"/>
  <c r="AG54" i="20"/>
  <c r="AH54" i="20" s="1"/>
  <c r="BR51" i="19"/>
  <c r="L51" i="6" s="1"/>
  <c r="AX52" i="19"/>
  <c r="AV53" i="19"/>
  <c r="AW53" i="19" s="1"/>
  <c r="BD52" i="19"/>
  <c r="BB53" i="19"/>
  <c r="BC53" i="19" s="1"/>
  <c r="BP52" i="19"/>
  <c r="BN53" i="19"/>
  <c r="BO53" i="19" s="1"/>
  <c r="BJ52" i="19"/>
  <c r="BH53" i="19"/>
  <c r="BI53" i="19" s="1"/>
  <c r="Z55" i="21" l="1"/>
  <c r="X56" i="21"/>
  <c r="Y56" i="21" s="1"/>
  <c r="N53" i="21"/>
  <c r="P53" i="6" s="1"/>
  <c r="L54" i="21"/>
  <c r="M54" i="21" s="1"/>
  <c r="AF55" i="21"/>
  <c r="AD56" i="21"/>
  <c r="AE56" i="21" s="1"/>
  <c r="AL55" i="21"/>
  <c r="AJ56" i="21"/>
  <c r="AK56" i="21" s="1"/>
  <c r="AN54" i="21"/>
  <c r="Q54" i="6" s="1"/>
  <c r="AI54" i="20"/>
  <c r="AG55" i="20"/>
  <c r="AH55" i="20" s="1"/>
  <c r="AV52" i="20"/>
  <c r="BD52" i="20" s="1"/>
  <c r="N52" i="6" s="1"/>
  <c r="AT53" i="20"/>
  <c r="AU53" i="20" s="1"/>
  <c r="BB54" i="20"/>
  <c r="AZ55" i="20"/>
  <c r="BA55" i="20" s="1"/>
  <c r="Q53" i="20"/>
  <c r="AK53" i="20" s="1"/>
  <c r="O53" i="6" s="1"/>
  <c r="O54" i="20"/>
  <c r="P54" i="20" s="1"/>
  <c r="W54" i="20"/>
  <c r="U55" i="20"/>
  <c r="V55" i="20" s="1"/>
  <c r="AC54" i="20"/>
  <c r="AA55" i="20"/>
  <c r="AB55" i="20" s="1"/>
  <c r="BP53" i="19"/>
  <c r="BN54" i="19"/>
  <c r="BO54" i="19" s="1"/>
  <c r="AX53" i="19"/>
  <c r="AV54" i="19"/>
  <c r="AW54" i="19" s="1"/>
  <c r="BJ53" i="19"/>
  <c r="BH54" i="19"/>
  <c r="BI54" i="19" s="1"/>
  <c r="BD53" i="19"/>
  <c r="BB54" i="19"/>
  <c r="BC54" i="19" s="1"/>
  <c r="BR52" i="19"/>
  <c r="L52" i="6" s="1"/>
  <c r="AN55" i="21" l="1"/>
  <c r="Q55" i="6" s="1"/>
  <c r="AF56" i="21"/>
  <c r="AD57" i="21"/>
  <c r="AE57" i="21" s="1"/>
  <c r="N54" i="21"/>
  <c r="P54" i="6" s="1"/>
  <c r="L55" i="21"/>
  <c r="M55" i="21" s="1"/>
  <c r="X57" i="21"/>
  <c r="Y57" i="21" s="1"/>
  <c r="Z56" i="21"/>
  <c r="AL56" i="21"/>
  <c r="AJ57" i="21"/>
  <c r="AK57" i="21" s="1"/>
  <c r="W55" i="20"/>
  <c r="U56" i="20"/>
  <c r="V56" i="20" s="1"/>
  <c r="Q54" i="20"/>
  <c r="AK54" i="20" s="1"/>
  <c r="O54" i="6" s="1"/>
  <c r="O55" i="20"/>
  <c r="P55" i="20" s="1"/>
  <c r="AC55" i="20"/>
  <c r="AA56" i="20"/>
  <c r="AB56" i="20" s="1"/>
  <c r="BB55" i="20"/>
  <c r="AZ56" i="20"/>
  <c r="BA56" i="20" s="1"/>
  <c r="AV53" i="20"/>
  <c r="BD53" i="20" s="1"/>
  <c r="N53" i="6" s="1"/>
  <c r="AT54" i="20"/>
  <c r="AU54" i="20" s="1"/>
  <c r="AI55" i="20"/>
  <c r="AG56" i="20"/>
  <c r="AH56" i="20" s="1"/>
  <c r="BD54" i="19"/>
  <c r="BB55" i="19"/>
  <c r="BC55" i="19" s="1"/>
  <c r="BJ54" i="19"/>
  <c r="BH55" i="19"/>
  <c r="BI55" i="19" s="1"/>
  <c r="BP54" i="19"/>
  <c r="BN55" i="19"/>
  <c r="BO55" i="19" s="1"/>
  <c r="AX54" i="19"/>
  <c r="AV55" i="19"/>
  <c r="AW55" i="19" s="1"/>
  <c r="BR53" i="19"/>
  <c r="L53" i="6" s="1"/>
  <c r="AN56" i="21" l="1"/>
  <c r="Q56" i="6" s="1"/>
  <c r="Z57" i="21"/>
  <c r="X58" i="21"/>
  <c r="Y58" i="21" s="1"/>
  <c r="AF57" i="21"/>
  <c r="AD58" i="21"/>
  <c r="AE58" i="21" s="1"/>
  <c r="AL57" i="21"/>
  <c r="AJ58" i="21"/>
  <c r="AK58" i="21" s="1"/>
  <c r="N55" i="21"/>
  <c r="P55" i="6" s="1"/>
  <c r="L56" i="21"/>
  <c r="M56" i="21" s="1"/>
  <c r="AI56" i="20"/>
  <c r="AG57" i="20"/>
  <c r="AH57" i="20" s="1"/>
  <c r="AV54" i="20"/>
  <c r="BD54" i="20" s="1"/>
  <c r="N54" i="6" s="1"/>
  <c r="AT55" i="20"/>
  <c r="AU55" i="20" s="1"/>
  <c r="Q55" i="20"/>
  <c r="AK55" i="20" s="1"/>
  <c r="O55" i="6" s="1"/>
  <c r="O56" i="20"/>
  <c r="P56" i="20" s="1"/>
  <c r="BB56" i="20"/>
  <c r="AZ57" i="20"/>
  <c r="BA57" i="20" s="1"/>
  <c r="AC56" i="20"/>
  <c r="AA57" i="20"/>
  <c r="AB57" i="20" s="1"/>
  <c r="W56" i="20"/>
  <c r="U57" i="20"/>
  <c r="V57" i="20" s="1"/>
  <c r="BR54" i="19"/>
  <c r="L54" i="6" s="1"/>
  <c r="BD55" i="19"/>
  <c r="BB56" i="19"/>
  <c r="BC56" i="19" s="1"/>
  <c r="AX55" i="19"/>
  <c r="AV56" i="19"/>
  <c r="AW56" i="19" s="1"/>
  <c r="BP55" i="19"/>
  <c r="BN56" i="19"/>
  <c r="BO56" i="19" s="1"/>
  <c r="BJ55" i="19"/>
  <c r="BH56" i="19"/>
  <c r="BI56" i="19" s="1"/>
  <c r="AN57" i="21" l="1"/>
  <c r="Q57" i="6" s="1"/>
  <c r="N56" i="21"/>
  <c r="P56" i="6" s="1"/>
  <c r="L57" i="21"/>
  <c r="M57" i="21" s="1"/>
  <c r="AL58" i="21"/>
  <c r="AJ59" i="21"/>
  <c r="AK59" i="21" s="1"/>
  <c r="AF58" i="21"/>
  <c r="AD59" i="21"/>
  <c r="AE59" i="21" s="1"/>
  <c r="Z58" i="21"/>
  <c r="X59" i="21"/>
  <c r="Y59" i="21" s="1"/>
  <c r="W57" i="20"/>
  <c r="U58" i="20"/>
  <c r="V58" i="20" s="1"/>
  <c r="Q56" i="20"/>
  <c r="AK56" i="20" s="1"/>
  <c r="O56" i="6" s="1"/>
  <c r="O57" i="20"/>
  <c r="P57" i="20" s="1"/>
  <c r="AC57" i="20"/>
  <c r="AA58" i="20"/>
  <c r="AB58" i="20" s="1"/>
  <c r="BB57" i="20"/>
  <c r="AZ58" i="20"/>
  <c r="BA58" i="20" s="1"/>
  <c r="AV55" i="20"/>
  <c r="BD55" i="20" s="1"/>
  <c r="N55" i="6" s="1"/>
  <c r="AT56" i="20"/>
  <c r="AU56" i="20" s="1"/>
  <c r="AI57" i="20"/>
  <c r="AG58" i="20"/>
  <c r="AH58" i="20" s="1"/>
  <c r="BP56" i="19"/>
  <c r="BN57" i="19"/>
  <c r="BO57" i="19" s="1"/>
  <c r="AX56" i="19"/>
  <c r="AV57" i="19"/>
  <c r="AW57" i="19" s="1"/>
  <c r="BJ56" i="19"/>
  <c r="BH57" i="19"/>
  <c r="BI57" i="19" s="1"/>
  <c r="BR55" i="19"/>
  <c r="L55" i="6" s="1"/>
  <c r="BD56" i="19"/>
  <c r="BB57" i="19"/>
  <c r="BC57" i="19" s="1"/>
  <c r="Z59" i="21" l="1"/>
  <c r="X60" i="21"/>
  <c r="Y60" i="21" s="1"/>
  <c r="AN58" i="21"/>
  <c r="Q58" i="6" s="1"/>
  <c r="AL59" i="21"/>
  <c r="AJ60" i="21"/>
  <c r="AK60" i="21" s="1"/>
  <c r="N57" i="21"/>
  <c r="P57" i="6" s="1"/>
  <c r="L58" i="21"/>
  <c r="M58" i="21" s="1"/>
  <c r="AF59" i="21"/>
  <c r="AD60" i="21"/>
  <c r="AE60" i="21" s="1"/>
  <c r="BB58" i="20"/>
  <c r="AZ59" i="20"/>
  <c r="BA59" i="20" s="1"/>
  <c r="AC58" i="20"/>
  <c r="AA59" i="20"/>
  <c r="AB59" i="20" s="1"/>
  <c r="AI58" i="20"/>
  <c r="AG59" i="20"/>
  <c r="AH59" i="20" s="1"/>
  <c r="AV56" i="20"/>
  <c r="BD56" i="20" s="1"/>
  <c r="N56" i="6" s="1"/>
  <c r="AT57" i="20"/>
  <c r="AU57" i="20" s="1"/>
  <c r="Q57" i="20"/>
  <c r="AK57" i="20" s="1"/>
  <c r="O57" i="6" s="1"/>
  <c r="O58" i="20"/>
  <c r="P58" i="20" s="1"/>
  <c r="W58" i="20"/>
  <c r="U59" i="20"/>
  <c r="V59" i="20" s="1"/>
  <c r="BP57" i="19"/>
  <c r="BN58" i="19"/>
  <c r="BO58" i="19" s="1"/>
  <c r="BD57" i="19"/>
  <c r="BB58" i="19"/>
  <c r="BC58" i="19" s="1"/>
  <c r="BJ57" i="19"/>
  <c r="BH58" i="19"/>
  <c r="BI58" i="19" s="1"/>
  <c r="AX57" i="19"/>
  <c r="AV58" i="19"/>
  <c r="AW58" i="19" s="1"/>
  <c r="BR56" i="19"/>
  <c r="L56" i="6" s="1"/>
  <c r="AL60" i="21" l="1"/>
  <c r="AJ61" i="21"/>
  <c r="AK61" i="21" s="1"/>
  <c r="AN59" i="21"/>
  <c r="Q59" i="6" s="1"/>
  <c r="Z60" i="21"/>
  <c r="X61" i="21"/>
  <c r="Y61" i="21" s="1"/>
  <c r="AF60" i="21"/>
  <c r="AD61" i="21"/>
  <c r="AE61" i="21" s="1"/>
  <c r="N58" i="21"/>
  <c r="P58" i="6" s="1"/>
  <c r="L59" i="21"/>
  <c r="M59" i="21" s="1"/>
  <c r="Q58" i="20"/>
  <c r="AK58" i="20" s="1"/>
  <c r="O58" i="6" s="1"/>
  <c r="O59" i="20"/>
  <c r="P59" i="20" s="1"/>
  <c r="AV57" i="20"/>
  <c r="BD57" i="20" s="1"/>
  <c r="N57" i="6" s="1"/>
  <c r="AT58" i="20"/>
  <c r="AU58" i="20" s="1"/>
  <c r="W59" i="20"/>
  <c r="U60" i="20"/>
  <c r="V60" i="20" s="1"/>
  <c r="AI59" i="20"/>
  <c r="AG60" i="20"/>
  <c r="AH60" i="20" s="1"/>
  <c r="AC59" i="20"/>
  <c r="AA60" i="20"/>
  <c r="AB60" i="20" s="1"/>
  <c r="BB59" i="20"/>
  <c r="AZ60" i="20"/>
  <c r="BA60" i="20" s="1"/>
  <c r="BR57" i="19"/>
  <c r="L57" i="6" s="1"/>
  <c r="BJ58" i="19"/>
  <c r="BH59" i="19"/>
  <c r="BI59" i="19" s="1"/>
  <c r="BP58" i="19"/>
  <c r="BN59" i="19"/>
  <c r="BO59" i="19" s="1"/>
  <c r="AX58" i="19"/>
  <c r="AV59" i="19"/>
  <c r="AW59" i="19" s="1"/>
  <c r="BD58" i="19"/>
  <c r="BB59" i="19"/>
  <c r="BC59" i="19" s="1"/>
  <c r="AF61" i="21" l="1"/>
  <c r="AD62" i="21"/>
  <c r="AE62" i="21" s="1"/>
  <c r="N59" i="21"/>
  <c r="P59" i="6" s="1"/>
  <c r="L60" i="21"/>
  <c r="M60" i="21" s="1"/>
  <c r="AL61" i="21"/>
  <c r="AJ62" i="21"/>
  <c r="AK62" i="21" s="1"/>
  <c r="Z61" i="21"/>
  <c r="X62" i="21"/>
  <c r="Y62" i="21" s="1"/>
  <c r="AN60" i="21"/>
  <c r="Q60" i="6" s="1"/>
  <c r="AC60" i="20"/>
  <c r="AA61" i="20"/>
  <c r="AB61" i="20" s="1"/>
  <c r="BB60" i="20"/>
  <c r="AZ61" i="20"/>
  <c r="BA61" i="20" s="1"/>
  <c r="AI60" i="20"/>
  <c r="AG61" i="20"/>
  <c r="AH61" i="20" s="1"/>
  <c r="W60" i="20"/>
  <c r="U61" i="20"/>
  <c r="V61" i="20" s="1"/>
  <c r="Q59" i="20"/>
  <c r="AK59" i="20" s="1"/>
  <c r="O59" i="6" s="1"/>
  <c r="O60" i="20"/>
  <c r="P60" i="20" s="1"/>
  <c r="AV58" i="20"/>
  <c r="BD58" i="20" s="1"/>
  <c r="N58" i="6" s="1"/>
  <c r="AT59" i="20"/>
  <c r="AU59" i="20" s="1"/>
  <c r="BR58" i="19"/>
  <c r="L58" i="6" s="1"/>
  <c r="BJ59" i="19"/>
  <c r="BH60" i="19"/>
  <c r="BI60" i="19" s="1"/>
  <c r="BD59" i="19"/>
  <c r="BB60" i="19"/>
  <c r="BC60" i="19" s="1"/>
  <c r="AX59" i="19"/>
  <c r="AV60" i="19"/>
  <c r="AW60" i="19" s="1"/>
  <c r="BP59" i="19"/>
  <c r="BN60" i="19"/>
  <c r="BO60" i="19" s="1"/>
  <c r="AN61" i="21" l="1"/>
  <c r="Q61" i="6" s="1"/>
  <c r="N60" i="21"/>
  <c r="P60" i="6" s="1"/>
  <c r="L61" i="21"/>
  <c r="M61" i="21" s="1"/>
  <c r="Z62" i="21"/>
  <c r="X63" i="21"/>
  <c r="Y63" i="21" s="1"/>
  <c r="AL62" i="21"/>
  <c r="AJ63" i="21"/>
  <c r="AK63" i="21" s="1"/>
  <c r="AF62" i="21"/>
  <c r="AD63" i="21"/>
  <c r="AE63" i="21" s="1"/>
  <c r="W61" i="20"/>
  <c r="U62" i="20"/>
  <c r="V62" i="20" s="1"/>
  <c r="Q60" i="20"/>
  <c r="AK60" i="20" s="1"/>
  <c r="O60" i="6" s="1"/>
  <c r="O61" i="20"/>
  <c r="P61" i="20" s="1"/>
  <c r="AI61" i="20"/>
  <c r="AG62" i="20"/>
  <c r="AH62" i="20" s="1"/>
  <c r="AV59" i="20"/>
  <c r="BD59" i="20" s="1"/>
  <c r="N59" i="6" s="1"/>
  <c r="AT60" i="20"/>
  <c r="AU60" i="20" s="1"/>
  <c r="AC61" i="20"/>
  <c r="AA62" i="20"/>
  <c r="AB62" i="20" s="1"/>
  <c r="BB61" i="20"/>
  <c r="AZ62" i="20"/>
  <c r="BA62" i="20" s="1"/>
  <c r="AX60" i="19"/>
  <c r="AV61" i="19"/>
  <c r="AW61" i="19" s="1"/>
  <c r="BD60" i="19"/>
  <c r="BB61" i="19"/>
  <c r="BC61" i="19" s="1"/>
  <c r="BP60" i="19"/>
  <c r="BN61" i="19"/>
  <c r="BO61" i="19" s="1"/>
  <c r="BR59" i="19"/>
  <c r="L59" i="6" s="1"/>
  <c r="BJ60" i="19"/>
  <c r="BH61" i="19"/>
  <c r="BI61" i="19" s="1"/>
  <c r="AN62" i="21" l="1"/>
  <c r="Q62" i="6" s="1"/>
  <c r="AF63" i="21"/>
  <c r="AD64" i="21"/>
  <c r="AE64" i="21" s="1"/>
  <c r="N61" i="21"/>
  <c r="P61" i="6" s="1"/>
  <c r="L62" i="21"/>
  <c r="M62" i="21" s="1"/>
  <c r="AL63" i="21"/>
  <c r="AJ64" i="21"/>
  <c r="AK64" i="21" s="1"/>
  <c r="Z63" i="21"/>
  <c r="X64" i="21"/>
  <c r="Y64" i="21" s="1"/>
  <c r="BB62" i="20"/>
  <c r="AZ63" i="20"/>
  <c r="BA63" i="20" s="1"/>
  <c r="AV60" i="20"/>
  <c r="BD60" i="20" s="1"/>
  <c r="N60" i="6" s="1"/>
  <c r="AT61" i="20"/>
  <c r="AU61" i="20" s="1"/>
  <c r="Q61" i="20"/>
  <c r="AK61" i="20" s="1"/>
  <c r="O61" i="6" s="1"/>
  <c r="O62" i="20"/>
  <c r="P62" i="20" s="1"/>
  <c r="AC62" i="20"/>
  <c r="AA63" i="20"/>
  <c r="AB63" i="20" s="1"/>
  <c r="AI62" i="20"/>
  <c r="AG63" i="20"/>
  <c r="AH63" i="20" s="1"/>
  <c r="W62" i="20"/>
  <c r="U63" i="20"/>
  <c r="V63" i="20" s="1"/>
  <c r="BJ61" i="19"/>
  <c r="BH62" i="19"/>
  <c r="BI62" i="19" s="1"/>
  <c r="BP61" i="19"/>
  <c r="BN62" i="19"/>
  <c r="BO62" i="19" s="1"/>
  <c r="AX61" i="19"/>
  <c r="AV62" i="19"/>
  <c r="AW62" i="19" s="1"/>
  <c r="BD61" i="19"/>
  <c r="BB62" i="19"/>
  <c r="BC62" i="19" s="1"/>
  <c r="BR60" i="19"/>
  <c r="L60" i="6" s="1"/>
  <c r="Z64" i="21" l="1"/>
  <c r="X65" i="21"/>
  <c r="Y65" i="21" s="1"/>
  <c r="AL64" i="21"/>
  <c r="AJ65" i="21"/>
  <c r="AK65" i="21" s="1"/>
  <c r="N62" i="21"/>
  <c r="P62" i="6" s="1"/>
  <c r="L63" i="21"/>
  <c r="M63" i="21" s="1"/>
  <c r="AF64" i="21"/>
  <c r="AD65" i="21"/>
  <c r="AE65" i="21" s="1"/>
  <c r="AN63" i="21"/>
  <c r="Q63" i="6" s="1"/>
  <c r="AI63" i="20"/>
  <c r="AG64" i="20"/>
  <c r="AH64" i="20" s="1"/>
  <c r="Q62" i="20"/>
  <c r="AK62" i="20" s="1"/>
  <c r="O62" i="6" s="1"/>
  <c r="O63" i="20"/>
  <c r="P63" i="20" s="1"/>
  <c r="W63" i="20"/>
  <c r="U64" i="20"/>
  <c r="V64" i="20" s="1"/>
  <c r="AC63" i="20"/>
  <c r="AA64" i="20"/>
  <c r="AB64" i="20" s="1"/>
  <c r="AV61" i="20"/>
  <c r="BD61" i="20" s="1"/>
  <c r="N61" i="6" s="1"/>
  <c r="AT62" i="20"/>
  <c r="AU62" i="20" s="1"/>
  <c r="AZ64" i="20"/>
  <c r="BA64" i="20" s="1"/>
  <c r="BB63" i="20"/>
  <c r="AX62" i="19"/>
  <c r="AV63" i="19"/>
  <c r="AW63" i="19" s="1"/>
  <c r="BJ62" i="19"/>
  <c r="BH63" i="19"/>
  <c r="BI63" i="19" s="1"/>
  <c r="BD62" i="19"/>
  <c r="BB63" i="19"/>
  <c r="BC63" i="19" s="1"/>
  <c r="BR61" i="19"/>
  <c r="L61" i="6" s="1"/>
  <c r="BP62" i="19"/>
  <c r="BN63" i="19"/>
  <c r="BO63" i="19" s="1"/>
  <c r="AN64" i="21" l="1"/>
  <c r="Q64" i="6" s="1"/>
  <c r="L64" i="21"/>
  <c r="M64" i="21" s="1"/>
  <c r="N63" i="21"/>
  <c r="P63" i="6" s="1"/>
  <c r="AL65" i="21"/>
  <c r="AJ66" i="21"/>
  <c r="AK66" i="21" s="1"/>
  <c r="Z65" i="21"/>
  <c r="X66" i="21"/>
  <c r="Y66" i="21" s="1"/>
  <c r="AF65" i="21"/>
  <c r="AD66" i="21"/>
  <c r="AE66" i="21" s="1"/>
  <c r="AV62" i="20"/>
  <c r="BD62" i="20" s="1"/>
  <c r="N62" i="6" s="1"/>
  <c r="AT63" i="20"/>
  <c r="AU63" i="20" s="1"/>
  <c r="W64" i="20"/>
  <c r="U65" i="20"/>
  <c r="V65" i="20" s="1"/>
  <c r="AC64" i="20"/>
  <c r="AA65" i="20"/>
  <c r="AB65" i="20" s="1"/>
  <c r="AI64" i="20"/>
  <c r="AG65" i="20"/>
  <c r="AH65" i="20" s="1"/>
  <c r="BB64" i="20"/>
  <c r="AZ65" i="20"/>
  <c r="BA65" i="20" s="1"/>
  <c r="Q63" i="20"/>
  <c r="AK63" i="20" s="1"/>
  <c r="O63" i="6" s="1"/>
  <c r="O64" i="20"/>
  <c r="P64" i="20" s="1"/>
  <c r="AX63" i="19"/>
  <c r="AV64" i="19"/>
  <c r="AW64" i="19" s="1"/>
  <c r="BP63" i="19"/>
  <c r="BN64" i="19"/>
  <c r="BO64" i="19" s="1"/>
  <c r="BD63" i="19"/>
  <c r="BB64" i="19"/>
  <c r="BC64" i="19" s="1"/>
  <c r="BJ63" i="19"/>
  <c r="BH64" i="19"/>
  <c r="BI64" i="19" s="1"/>
  <c r="BR62" i="19"/>
  <c r="L62" i="6" s="1"/>
  <c r="AF66" i="21" l="1"/>
  <c r="AD67" i="21"/>
  <c r="AE67" i="21" s="1"/>
  <c r="N64" i="21"/>
  <c r="P64" i="6" s="1"/>
  <c r="L65" i="21"/>
  <c r="M65" i="21" s="1"/>
  <c r="Z66" i="21"/>
  <c r="X67" i="21"/>
  <c r="Y67" i="21" s="1"/>
  <c r="AL66" i="21"/>
  <c r="AJ67" i="21"/>
  <c r="AK67" i="21" s="1"/>
  <c r="AN65" i="21"/>
  <c r="Q65" i="6" s="1"/>
  <c r="Q64" i="20"/>
  <c r="AK64" i="20" s="1"/>
  <c r="O64" i="6" s="1"/>
  <c r="O65" i="20"/>
  <c r="P65" i="20" s="1"/>
  <c r="BB65" i="20"/>
  <c r="AZ66" i="20"/>
  <c r="BA66" i="20" s="1"/>
  <c r="AI65" i="20"/>
  <c r="AG66" i="20"/>
  <c r="AH66" i="20" s="1"/>
  <c r="AC65" i="20"/>
  <c r="AA66" i="20"/>
  <c r="AB66" i="20" s="1"/>
  <c r="W65" i="20"/>
  <c r="U66" i="20"/>
  <c r="V66" i="20" s="1"/>
  <c r="AV63" i="20"/>
  <c r="BD63" i="20" s="1"/>
  <c r="N63" i="6" s="1"/>
  <c r="AT64" i="20"/>
  <c r="AU64" i="20" s="1"/>
  <c r="BJ64" i="19"/>
  <c r="BH65" i="19"/>
  <c r="BI65" i="19" s="1"/>
  <c r="BD64" i="19"/>
  <c r="BB65" i="19"/>
  <c r="BC65" i="19" s="1"/>
  <c r="AX64" i="19"/>
  <c r="AV65" i="19"/>
  <c r="AW65" i="19" s="1"/>
  <c r="BP64" i="19"/>
  <c r="BN65" i="19"/>
  <c r="BO65" i="19" s="1"/>
  <c r="BR63" i="19"/>
  <c r="L63" i="6" s="1"/>
  <c r="Z67" i="21" l="1"/>
  <c r="X68" i="21"/>
  <c r="Y68" i="21" s="1"/>
  <c r="N65" i="21"/>
  <c r="P65" i="6" s="1"/>
  <c r="L66" i="21"/>
  <c r="M66" i="21" s="1"/>
  <c r="AN66" i="21"/>
  <c r="Q66" i="6" s="1"/>
  <c r="AF67" i="21"/>
  <c r="AD68" i="21"/>
  <c r="AE68" i="21" s="1"/>
  <c r="AL67" i="21"/>
  <c r="AJ68" i="21"/>
  <c r="AK68" i="21" s="1"/>
  <c r="AC66" i="20"/>
  <c r="AA67" i="20"/>
  <c r="AB67" i="20" s="1"/>
  <c r="BB66" i="20"/>
  <c r="AZ67" i="20"/>
  <c r="BA67" i="20" s="1"/>
  <c r="W66" i="20"/>
  <c r="U67" i="20"/>
  <c r="V67" i="20" s="1"/>
  <c r="AI66" i="20"/>
  <c r="AG67" i="20"/>
  <c r="AH67" i="20" s="1"/>
  <c r="Q65" i="20"/>
  <c r="AK65" i="20" s="1"/>
  <c r="O65" i="6" s="1"/>
  <c r="O66" i="20"/>
  <c r="P66" i="20" s="1"/>
  <c r="AV64" i="20"/>
  <c r="BD64" i="20" s="1"/>
  <c r="N64" i="6" s="1"/>
  <c r="AT65" i="20"/>
  <c r="AU65" i="20" s="1"/>
  <c r="S71" i="19"/>
  <c r="T72" i="19"/>
  <c r="Y71" i="19"/>
  <c r="Z72" i="19"/>
  <c r="AE71" i="19"/>
  <c r="AF72" i="19"/>
  <c r="BP65" i="19"/>
  <c r="BN66" i="19"/>
  <c r="BO66" i="19" s="1"/>
  <c r="AX65" i="19"/>
  <c r="AV66" i="19"/>
  <c r="AW66" i="19" s="1"/>
  <c r="BR64" i="19"/>
  <c r="L64" i="6" s="1"/>
  <c r="BJ65" i="19"/>
  <c r="BH66" i="19"/>
  <c r="BI66" i="19" s="1"/>
  <c r="G71" i="19"/>
  <c r="M71" i="19"/>
  <c r="N72" i="19"/>
  <c r="BD65" i="19"/>
  <c r="BB66" i="19"/>
  <c r="BC66" i="19" s="1"/>
  <c r="AN67" i="21" l="1"/>
  <c r="Q67" i="6" s="1"/>
  <c r="AF68" i="21"/>
  <c r="AD69" i="21"/>
  <c r="AE69" i="21" s="1"/>
  <c r="AL68" i="21"/>
  <c r="AJ69" i="21"/>
  <c r="AK69" i="21" s="1"/>
  <c r="N66" i="21"/>
  <c r="P66" i="6" s="1"/>
  <c r="L67" i="21"/>
  <c r="M67" i="21" s="1"/>
  <c r="Z68" i="21"/>
  <c r="X69" i="21"/>
  <c r="Y69" i="21" s="1"/>
  <c r="BB67" i="20"/>
  <c r="AZ68" i="20"/>
  <c r="BA68" i="20" s="1"/>
  <c r="AV65" i="20"/>
  <c r="BD65" i="20" s="1"/>
  <c r="N65" i="6" s="1"/>
  <c r="AT66" i="20"/>
  <c r="AU66" i="20" s="1"/>
  <c r="Q66" i="20"/>
  <c r="AK66" i="20" s="1"/>
  <c r="O66" i="6" s="1"/>
  <c r="O67" i="20"/>
  <c r="P67" i="20" s="1"/>
  <c r="W67" i="20"/>
  <c r="U68" i="20"/>
  <c r="V68" i="20" s="1"/>
  <c r="AC67" i="20"/>
  <c r="AA68" i="20"/>
  <c r="AB68" i="20" s="1"/>
  <c r="AI67" i="20"/>
  <c r="AG68" i="20"/>
  <c r="AH68" i="20" s="1"/>
  <c r="BD66" i="19"/>
  <c r="BB67" i="19"/>
  <c r="BC67" i="19" s="1"/>
  <c r="BJ66" i="19"/>
  <c r="BH67" i="19"/>
  <c r="BI67" i="19" s="1"/>
  <c r="BR65" i="19"/>
  <c r="L65" i="6" s="1"/>
  <c r="AX66" i="19"/>
  <c r="AV67" i="19"/>
  <c r="AW67" i="19" s="1"/>
  <c r="BP66" i="19"/>
  <c r="BN67" i="19"/>
  <c r="BO67" i="19" s="1"/>
  <c r="AN68" i="21" l="1"/>
  <c r="Q68" i="6" s="1"/>
  <c r="Z69" i="21"/>
  <c r="X70" i="21"/>
  <c r="Y70" i="21" s="1"/>
  <c r="N67" i="21"/>
  <c r="P67" i="6" s="1"/>
  <c r="L68" i="21"/>
  <c r="M68" i="21" s="1"/>
  <c r="AF69" i="21"/>
  <c r="AD70" i="21"/>
  <c r="AE70" i="21" s="1"/>
  <c r="AL69" i="21"/>
  <c r="AJ70" i="21"/>
  <c r="AK70" i="21" s="1"/>
  <c r="AV66" i="20"/>
  <c r="BD66" i="20" s="1"/>
  <c r="N66" i="6" s="1"/>
  <c r="AT67" i="20"/>
  <c r="AU67" i="20" s="1"/>
  <c r="AI68" i="20"/>
  <c r="AG69" i="20"/>
  <c r="AH69" i="20" s="1"/>
  <c r="W68" i="20"/>
  <c r="U69" i="20"/>
  <c r="V69" i="20" s="1"/>
  <c r="BB68" i="20"/>
  <c r="AZ69" i="20"/>
  <c r="BA69" i="20" s="1"/>
  <c r="AC68" i="20"/>
  <c r="AA69" i="20"/>
  <c r="AB69" i="20" s="1"/>
  <c r="Q67" i="20"/>
  <c r="AK67" i="20" s="1"/>
  <c r="O67" i="6" s="1"/>
  <c r="O68" i="20"/>
  <c r="P68" i="20" s="1"/>
  <c r="BJ67" i="19"/>
  <c r="BH68" i="19"/>
  <c r="BI68" i="19" s="1"/>
  <c r="AX67" i="19"/>
  <c r="AV68" i="19"/>
  <c r="AW68" i="19" s="1"/>
  <c r="AF73" i="19"/>
  <c r="AE72" i="19"/>
  <c r="Z73" i="19"/>
  <c r="Y72" i="19"/>
  <c r="T73" i="19"/>
  <c r="S72" i="19"/>
  <c r="BD67" i="19"/>
  <c r="BB68" i="19"/>
  <c r="BC68" i="19" s="1"/>
  <c r="BP67" i="19"/>
  <c r="BN68" i="19"/>
  <c r="BO68" i="19" s="1"/>
  <c r="BR66" i="19"/>
  <c r="L66" i="6" s="1"/>
  <c r="G72" i="19"/>
  <c r="M72" i="19"/>
  <c r="N73" i="19"/>
  <c r="AN69" i="21" l="1"/>
  <c r="Q69" i="6" s="1"/>
  <c r="AL70" i="21"/>
  <c r="AJ71" i="21"/>
  <c r="AK71" i="21" s="1"/>
  <c r="N68" i="21"/>
  <c r="P68" i="6" s="1"/>
  <c r="L69" i="21"/>
  <c r="M69" i="21" s="1"/>
  <c r="Z70" i="21"/>
  <c r="X71" i="21"/>
  <c r="Y71" i="21" s="1"/>
  <c r="AF70" i="21"/>
  <c r="AD71" i="21"/>
  <c r="AE71" i="21" s="1"/>
  <c r="Q68" i="20"/>
  <c r="AK68" i="20" s="1"/>
  <c r="O68" i="6" s="1"/>
  <c r="O69" i="20"/>
  <c r="P69" i="20" s="1"/>
  <c r="AC69" i="20"/>
  <c r="AA70" i="20"/>
  <c r="AB70" i="20" s="1"/>
  <c r="BB69" i="20"/>
  <c r="AZ70" i="20"/>
  <c r="BA70" i="20" s="1"/>
  <c r="AI69" i="20"/>
  <c r="AG70" i="20"/>
  <c r="AH70" i="20" s="1"/>
  <c r="AV67" i="20"/>
  <c r="BD67" i="20" s="1"/>
  <c r="N67" i="6" s="1"/>
  <c r="AT68" i="20"/>
  <c r="AU68" i="20" s="1"/>
  <c r="W69" i="20"/>
  <c r="U70" i="20"/>
  <c r="V70" i="20" s="1"/>
  <c r="BP68" i="19"/>
  <c r="BN69" i="19"/>
  <c r="BO69" i="19" s="1"/>
  <c r="G73" i="19"/>
  <c r="M73" i="19"/>
  <c r="N74" i="19"/>
  <c r="AX68" i="19"/>
  <c r="AV69" i="19"/>
  <c r="AW69" i="19" s="1"/>
  <c r="BD68" i="19"/>
  <c r="BB69" i="19"/>
  <c r="BC69" i="19" s="1"/>
  <c r="BR67" i="19"/>
  <c r="L67" i="6" s="1"/>
  <c r="AF74" i="19"/>
  <c r="AE73" i="19"/>
  <c r="BJ68" i="19"/>
  <c r="BH69" i="19"/>
  <c r="BI69" i="19" s="1"/>
  <c r="Y73" i="19"/>
  <c r="Z74" i="19"/>
  <c r="T74" i="19"/>
  <c r="S73" i="19"/>
  <c r="AF71" i="21" l="1"/>
  <c r="AD72" i="21"/>
  <c r="AE72" i="21" s="1"/>
  <c r="N69" i="21"/>
  <c r="P69" i="6" s="1"/>
  <c r="L70" i="21"/>
  <c r="M70" i="21" s="1"/>
  <c r="Z71" i="21"/>
  <c r="X72" i="21"/>
  <c r="Y72" i="21" s="1"/>
  <c r="AL71" i="21"/>
  <c r="AJ72" i="21"/>
  <c r="AK72" i="21" s="1"/>
  <c r="AN70" i="21"/>
  <c r="Q70" i="6" s="1"/>
  <c r="AI70" i="20"/>
  <c r="AG71" i="20"/>
  <c r="AH71" i="20" s="1"/>
  <c r="AC70" i="20"/>
  <c r="AA71" i="20"/>
  <c r="AB71" i="20" s="1"/>
  <c r="AV68" i="20"/>
  <c r="BD68" i="20" s="1"/>
  <c r="N68" i="6" s="1"/>
  <c r="AT69" i="20"/>
  <c r="AU69" i="20" s="1"/>
  <c r="BB70" i="20"/>
  <c r="AZ71" i="20"/>
  <c r="BA71" i="20" s="1"/>
  <c r="W70" i="20"/>
  <c r="U71" i="20"/>
  <c r="V71" i="20" s="1"/>
  <c r="Q69" i="20"/>
  <c r="AK69" i="20" s="1"/>
  <c r="O69" i="6" s="1"/>
  <c r="O70" i="20"/>
  <c r="P70" i="20" s="1"/>
  <c r="Z75" i="19"/>
  <c r="Y74" i="19"/>
  <c r="BJ69" i="19"/>
  <c r="BH70" i="19"/>
  <c r="BI70" i="19" s="1"/>
  <c r="S74" i="19"/>
  <c r="T75" i="19"/>
  <c r="G74" i="19"/>
  <c r="N75" i="19"/>
  <c r="M74" i="19"/>
  <c r="BD69" i="19"/>
  <c r="BB70" i="19"/>
  <c r="BC70" i="19" s="1"/>
  <c r="AF75" i="19"/>
  <c r="AE74" i="19"/>
  <c r="BR68" i="19"/>
  <c r="L68" i="6" s="1"/>
  <c r="BP69" i="19"/>
  <c r="BN70" i="19"/>
  <c r="BO70" i="19" s="1"/>
  <c r="AX69" i="19"/>
  <c r="AV70" i="19"/>
  <c r="AW70" i="19" s="1"/>
  <c r="AN71" i="21" l="1"/>
  <c r="Q71" i="6" s="1"/>
  <c r="AL72" i="21"/>
  <c r="AJ73" i="21"/>
  <c r="AK73" i="21" s="1"/>
  <c r="N70" i="21"/>
  <c r="P70" i="6" s="1"/>
  <c r="L71" i="21"/>
  <c r="M71" i="21" s="1"/>
  <c r="Z72" i="21"/>
  <c r="X73" i="21"/>
  <c r="Y73" i="21" s="1"/>
  <c r="AF72" i="21"/>
  <c r="AD73" i="21"/>
  <c r="AE73" i="21" s="1"/>
  <c r="W71" i="20"/>
  <c r="U72" i="20"/>
  <c r="V72" i="20" s="1"/>
  <c r="AC71" i="20"/>
  <c r="AA72" i="20"/>
  <c r="AB72" i="20" s="1"/>
  <c r="Q70" i="20"/>
  <c r="AK70" i="20" s="1"/>
  <c r="O70" i="6" s="1"/>
  <c r="O71" i="20"/>
  <c r="P71" i="20" s="1"/>
  <c r="AV69" i="20"/>
  <c r="BD69" i="20" s="1"/>
  <c r="N69" i="6" s="1"/>
  <c r="AT70" i="20"/>
  <c r="AU70" i="20" s="1"/>
  <c r="AI71" i="20"/>
  <c r="AG72" i="20"/>
  <c r="AH72" i="20" s="1"/>
  <c r="BB71" i="20"/>
  <c r="AZ72" i="20"/>
  <c r="BA72" i="20" s="1"/>
  <c r="BR69" i="19"/>
  <c r="L69" i="6" s="1"/>
  <c r="BP70" i="19"/>
  <c r="BN71" i="19"/>
  <c r="BO71" i="19" s="1"/>
  <c r="BD70" i="19"/>
  <c r="BB71" i="19"/>
  <c r="BC71" i="19" s="1"/>
  <c r="BJ70" i="19"/>
  <c r="BH71" i="19"/>
  <c r="BI71" i="19" s="1"/>
  <c r="T76" i="19"/>
  <c r="S75" i="19"/>
  <c r="AE75" i="19"/>
  <c r="AF76" i="19"/>
  <c r="G75" i="19"/>
  <c r="M75" i="19"/>
  <c r="N76" i="19"/>
  <c r="Z76" i="19"/>
  <c r="Y75" i="19"/>
  <c r="AX70" i="19"/>
  <c r="AV71" i="19"/>
  <c r="AW71" i="19" s="1"/>
  <c r="N71" i="21" l="1"/>
  <c r="P71" i="6" s="1"/>
  <c r="L72" i="21"/>
  <c r="M72" i="21" s="1"/>
  <c r="Z73" i="21"/>
  <c r="X74" i="21"/>
  <c r="Y74" i="21" s="1"/>
  <c r="AL73" i="21"/>
  <c r="AJ74" i="21"/>
  <c r="AK74" i="21" s="1"/>
  <c r="AF73" i="21"/>
  <c r="AD74" i="21"/>
  <c r="AE74" i="21" s="1"/>
  <c r="AN72" i="21"/>
  <c r="Q72" i="6" s="1"/>
  <c r="AI72" i="20"/>
  <c r="AG73" i="20"/>
  <c r="AH73" i="20" s="1"/>
  <c r="BR70" i="19"/>
  <c r="L70" i="6" s="1"/>
  <c r="AV70" i="20"/>
  <c r="BD70" i="20" s="1"/>
  <c r="N70" i="6" s="1"/>
  <c r="AT71" i="20"/>
  <c r="AU71" i="20" s="1"/>
  <c r="BB72" i="20"/>
  <c r="AZ73" i="20"/>
  <c r="BA73" i="20" s="1"/>
  <c r="Q71" i="20"/>
  <c r="AK71" i="20" s="1"/>
  <c r="O71" i="6" s="1"/>
  <c r="O72" i="20"/>
  <c r="P72" i="20" s="1"/>
  <c r="AC72" i="20"/>
  <c r="AA73" i="20"/>
  <c r="AB73" i="20" s="1"/>
  <c r="W72" i="20"/>
  <c r="U73" i="20"/>
  <c r="V73" i="20" s="1"/>
  <c r="BJ71" i="19"/>
  <c r="BH72" i="19"/>
  <c r="BI72" i="19" s="1"/>
  <c r="BD71" i="19"/>
  <c r="BB72" i="19"/>
  <c r="BC72" i="19" s="1"/>
  <c r="BP71" i="19"/>
  <c r="BN72" i="19"/>
  <c r="BO72" i="19" s="1"/>
  <c r="AX71" i="19"/>
  <c r="AV72" i="19"/>
  <c r="AW72" i="19" s="1"/>
  <c r="AN73" i="21" l="1"/>
  <c r="Q73" i="6" s="1"/>
  <c r="AL74" i="21"/>
  <c r="AJ75" i="21"/>
  <c r="AK75" i="21" s="1"/>
  <c r="Z74" i="21"/>
  <c r="X75" i="21"/>
  <c r="Y75" i="21" s="1"/>
  <c r="N72" i="21"/>
  <c r="P72" i="6" s="1"/>
  <c r="L73" i="21"/>
  <c r="M73" i="21" s="1"/>
  <c r="AF74" i="21"/>
  <c r="AD75" i="21"/>
  <c r="AE75" i="21" s="1"/>
  <c r="W73" i="20"/>
  <c r="U74" i="20"/>
  <c r="V74" i="20" s="1"/>
  <c r="AC73" i="20"/>
  <c r="AA74" i="20"/>
  <c r="AB74" i="20" s="1"/>
  <c r="BB73" i="20"/>
  <c r="AZ74" i="20"/>
  <c r="BA74" i="20" s="1"/>
  <c r="AV71" i="20"/>
  <c r="BD71" i="20" s="1"/>
  <c r="N71" i="6" s="1"/>
  <c r="AT72" i="20"/>
  <c r="AU72" i="20" s="1"/>
  <c r="AI73" i="20"/>
  <c r="AG74" i="20"/>
  <c r="AH74" i="20" s="1"/>
  <c r="Q72" i="20"/>
  <c r="AK72" i="20" s="1"/>
  <c r="O72" i="6" s="1"/>
  <c r="O73" i="20"/>
  <c r="P73" i="20" s="1"/>
  <c r="BR71" i="19"/>
  <c r="L71" i="6" s="1"/>
  <c r="BD72" i="19"/>
  <c r="BB73" i="19"/>
  <c r="BC73" i="19" s="1"/>
  <c r="BJ72" i="19"/>
  <c r="BH73" i="19"/>
  <c r="BI73" i="19" s="1"/>
  <c r="AX72" i="19"/>
  <c r="AV73" i="19"/>
  <c r="AW73" i="19" s="1"/>
  <c r="BP72" i="19"/>
  <c r="BN73" i="19"/>
  <c r="BO73" i="19" s="1"/>
  <c r="AF75" i="21" l="1"/>
  <c r="AD76" i="21"/>
  <c r="AE76" i="21" s="1"/>
  <c r="N73" i="21"/>
  <c r="P73" i="6" s="1"/>
  <c r="L74" i="21"/>
  <c r="M74" i="21" s="1"/>
  <c r="Z75" i="21"/>
  <c r="X76" i="21"/>
  <c r="Y76" i="21" s="1"/>
  <c r="AL75" i="21"/>
  <c r="AJ76" i="21"/>
  <c r="AK76" i="21" s="1"/>
  <c r="AN74" i="21"/>
  <c r="Q74" i="6" s="1"/>
  <c r="AI74" i="20"/>
  <c r="AG75" i="20"/>
  <c r="AH75" i="20" s="1"/>
  <c r="AV72" i="20"/>
  <c r="BD72" i="20" s="1"/>
  <c r="N72" i="6" s="1"/>
  <c r="AT73" i="20"/>
  <c r="AU73" i="20" s="1"/>
  <c r="AC74" i="20"/>
  <c r="AA75" i="20"/>
  <c r="AB75" i="20" s="1"/>
  <c r="Q73" i="20"/>
  <c r="AK73" i="20" s="1"/>
  <c r="O73" i="6" s="1"/>
  <c r="O74" i="20"/>
  <c r="P74" i="20" s="1"/>
  <c r="W74" i="20"/>
  <c r="U75" i="20"/>
  <c r="V75" i="20" s="1"/>
  <c r="BB74" i="20"/>
  <c r="AZ75" i="20"/>
  <c r="BA75" i="20" s="1"/>
  <c r="Y76" i="19"/>
  <c r="Z77" i="19"/>
  <c r="AX73" i="19"/>
  <c r="AV74" i="19"/>
  <c r="AW74" i="19" s="1"/>
  <c r="T77" i="19"/>
  <c r="S76" i="19"/>
  <c r="BP73" i="19"/>
  <c r="BN74" i="19"/>
  <c r="BO74" i="19" s="1"/>
  <c r="BD73" i="19"/>
  <c r="BB74" i="19"/>
  <c r="BC74" i="19" s="1"/>
  <c r="AE76" i="19"/>
  <c r="AF77" i="19"/>
  <c r="G76" i="19"/>
  <c r="M76" i="19"/>
  <c r="N77" i="19"/>
  <c r="BR72" i="19"/>
  <c r="L72" i="6" s="1"/>
  <c r="BJ73" i="19"/>
  <c r="BH74" i="19"/>
  <c r="BI74" i="19" s="1"/>
  <c r="AN75" i="21" l="1"/>
  <c r="Q75" i="6" s="1"/>
  <c r="AL76" i="21"/>
  <c r="AJ77" i="21"/>
  <c r="AK77" i="21" s="1"/>
  <c r="N74" i="21"/>
  <c r="P74" i="6" s="1"/>
  <c r="L75" i="21"/>
  <c r="M75" i="21" s="1"/>
  <c r="AF76" i="21"/>
  <c r="AD77" i="21"/>
  <c r="AE77" i="21" s="1"/>
  <c r="Z76" i="21"/>
  <c r="X77" i="21"/>
  <c r="Y77" i="21" s="1"/>
  <c r="BB75" i="20"/>
  <c r="AZ76" i="20"/>
  <c r="BA76" i="20" s="1"/>
  <c r="W75" i="20"/>
  <c r="U76" i="20"/>
  <c r="V76" i="20" s="1"/>
  <c r="AV73" i="20"/>
  <c r="BD73" i="20" s="1"/>
  <c r="N73" i="6" s="1"/>
  <c r="AT74" i="20"/>
  <c r="AU74" i="20" s="1"/>
  <c r="Q74" i="20"/>
  <c r="AK74" i="20" s="1"/>
  <c r="O74" i="6" s="1"/>
  <c r="O75" i="20"/>
  <c r="P75" i="20" s="1"/>
  <c r="AC75" i="20"/>
  <c r="AA76" i="20"/>
  <c r="AB76" i="20" s="1"/>
  <c r="AI75" i="20"/>
  <c r="AG76" i="20"/>
  <c r="AH76" i="20" s="1"/>
  <c r="BJ74" i="19"/>
  <c r="BH75" i="19"/>
  <c r="BI75" i="19" s="1"/>
  <c r="S77" i="19"/>
  <c r="T78" i="19"/>
  <c r="BD74" i="19"/>
  <c r="BB75" i="19"/>
  <c r="BC75" i="19" s="1"/>
  <c r="BR73" i="19"/>
  <c r="L73" i="6" s="1"/>
  <c r="Y77" i="19"/>
  <c r="Z78" i="19"/>
  <c r="BP74" i="19"/>
  <c r="BN75" i="19"/>
  <c r="BO75" i="19" s="1"/>
  <c r="AE77" i="19"/>
  <c r="AF78" i="19"/>
  <c r="G77" i="19"/>
  <c r="M77" i="19"/>
  <c r="N78" i="19"/>
  <c r="AX74" i="19"/>
  <c r="AV75" i="19"/>
  <c r="AW75" i="19" s="1"/>
  <c r="Z77" i="21" l="1"/>
  <c r="X78" i="21"/>
  <c r="Y78" i="21" s="1"/>
  <c r="AF77" i="21"/>
  <c r="AD78" i="21"/>
  <c r="AE78" i="21" s="1"/>
  <c r="N75" i="21"/>
  <c r="P75" i="6" s="1"/>
  <c r="L76" i="21"/>
  <c r="M76" i="21" s="1"/>
  <c r="AL77" i="21"/>
  <c r="AJ78" i="21"/>
  <c r="AK78" i="21" s="1"/>
  <c r="AN76" i="21"/>
  <c r="Q76" i="6" s="1"/>
  <c r="Q75" i="20"/>
  <c r="AK75" i="20" s="1"/>
  <c r="O75" i="6" s="1"/>
  <c r="O76" i="20"/>
  <c r="P76" i="20" s="1"/>
  <c r="AI76" i="20"/>
  <c r="AG77" i="20"/>
  <c r="AH77" i="20" s="1"/>
  <c r="W76" i="20"/>
  <c r="U77" i="20"/>
  <c r="V77" i="20" s="1"/>
  <c r="AC76" i="20"/>
  <c r="AA77" i="20"/>
  <c r="AB77" i="20" s="1"/>
  <c r="BB76" i="20"/>
  <c r="AZ77" i="20"/>
  <c r="BA77" i="20" s="1"/>
  <c r="AV74" i="20"/>
  <c r="BD74" i="20" s="1"/>
  <c r="N74" i="6" s="1"/>
  <c r="AT75" i="20"/>
  <c r="AU75" i="20" s="1"/>
  <c r="BR74" i="19"/>
  <c r="L74" i="6" s="1"/>
  <c r="G78" i="19"/>
  <c r="N79" i="19"/>
  <c r="M78" i="19"/>
  <c r="BP75" i="19"/>
  <c r="BN76" i="19"/>
  <c r="BO76" i="19" s="1"/>
  <c r="S78" i="19"/>
  <c r="T79" i="19"/>
  <c r="BD75" i="19"/>
  <c r="BB76" i="19"/>
  <c r="BC76" i="19" s="1"/>
  <c r="AF79" i="19"/>
  <c r="AE78" i="19"/>
  <c r="BJ75" i="19"/>
  <c r="BH76" i="19"/>
  <c r="BI76" i="19" s="1"/>
  <c r="Z79" i="19"/>
  <c r="Y78" i="19"/>
  <c r="AX75" i="19"/>
  <c r="AV76" i="19"/>
  <c r="AW76" i="19" s="1"/>
  <c r="AN77" i="21" l="1"/>
  <c r="Q77" i="6" s="1"/>
  <c r="N76" i="21"/>
  <c r="P76" i="6" s="1"/>
  <c r="L77" i="21"/>
  <c r="M77" i="21" s="1"/>
  <c r="AF78" i="21"/>
  <c r="AD79" i="21"/>
  <c r="AE79" i="21" s="1"/>
  <c r="AL78" i="21"/>
  <c r="AJ79" i="21"/>
  <c r="AK79" i="21" s="1"/>
  <c r="Z78" i="21"/>
  <c r="X79" i="21"/>
  <c r="Y79" i="21" s="1"/>
  <c r="AV75" i="20"/>
  <c r="BD75" i="20" s="1"/>
  <c r="N75" i="6" s="1"/>
  <c r="AT76" i="20"/>
  <c r="AU76" i="20" s="1"/>
  <c r="AC77" i="20"/>
  <c r="AA78" i="20"/>
  <c r="AB78" i="20" s="1"/>
  <c r="AI77" i="20"/>
  <c r="AG78" i="20"/>
  <c r="AH78" i="20" s="1"/>
  <c r="BB77" i="20"/>
  <c r="AZ78" i="20"/>
  <c r="BA78" i="20" s="1"/>
  <c r="Q76" i="20"/>
  <c r="AK76" i="20" s="1"/>
  <c r="O76" i="6" s="1"/>
  <c r="O77" i="20"/>
  <c r="P77" i="20" s="1"/>
  <c r="W77" i="20"/>
  <c r="U78" i="20"/>
  <c r="V78" i="20" s="1"/>
  <c r="BR75" i="19"/>
  <c r="L75" i="6" s="1"/>
  <c r="BJ76" i="19"/>
  <c r="BH77" i="19"/>
  <c r="BI77" i="19" s="1"/>
  <c r="BD76" i="19"/>
  <c r="BB77" i="19"/>
  <c r="BC77" i="19" s="1"/>
  <c r="BP76" i="19"/>
  <c r="BN77" i="19"/>
  <c r="BO77" i="19" s="1"/>
  <c r="AX76" i="19"/>
  <c r="AV77" i="19"/>
  <c r="AW77" i="19" s="1"/>
  <c r="AL79" i="21" l="1"/>
  <c r="AJ80" i="21"/>
  <c r="AK80" i="21" s="1"/>
  <c r="AF79" i="21"/>
  <c r="AD80" i="21"/>
  <c r="AE80" i="21" s="1"/>
  <c r="AN78" i="21"/>
  <c r="Q78" i="6" s="1"/>
  <c r="N77" i="21"/>
  <c r="P77" i="6" s="1"/>
  <c r="L78" i="21"/>
  <c r="M78" i="21" s="1"/>
  <c r="Z79" i="21"/>
  <c r="X80" i="21"/>
  <c r="Y80" i="21" s="1"/>
  <c r="W78" i="20"/>
  <c r="U79" i="20"/>
  <c r="V79" i="20" s="1"/>
  <c r="Q77" i="20"/>
  <c r="AK77" i="20" s="1"/>
  <c r="O77" i="6" s="1"/>
  <c r="O78" i="20"/>
  <c r="P78" i="20" s="1"/>
  <c r="AC78" i="20"/>
  <c r="AA79" i="20"/>
  <c r="AB79" i="20" s="1"/>
  <c r="AI78" i="20"/>
  <c r="AG79" i="20"/>
  <c r="AH79" i="20" s="1"/>
  <c r="AV76" i="20"/>
  <c r="BD76" i="20" s="1"/>
  <c r="N76" i="6" s="1"/>
  <c r="AT77" i="20"/>
  <c r="AU77" i="20" s="1"/>
  <c r="BB78" i="20"/>
  <c r="AZ79" i="20"/>
  <c r="BA79" i="20" s="1"/>
  <c r="BR76" i="19"/>
  <c r="L76" i="6" s="1"/>
  <c r="BP77" i="19"/>
  <c r="BN78" i="19"/>
  <c r="BO78" i="19" s="1"/>
  <c r="BD77" i="19"/>
  <c r="BB78" i="19"/>
  <c r="BC78" i="19" s="1"/>
  <c r="BJ77" i="19"/>
  <c r="BH78" i="19"/>
  <c r="BI78" i="19" s="1"/>
  <c r="AX77" i="19"/>
  <c r="AV78" i="19"/>
  <c r="AW78" i="19" s="1"/>
  <c r="N78" i="21" l="1"/>
  <c r="P78" i="6" s="1"/>
  <c r="L79" i="21"/>
  <c r="M79" i="21" s="1"/>
  <c r="AF80" i="21"/>
  <c r="AD81" i="21"/>
  <c r="AE81" i="21" s="1"/>
  <c r="AL80" i="21"/>
  <c r="AJ81" i="21"/>
  <c r="AK81" i="21" s="1"/>
  <c r="Z80" i="21"/>
  <c r="X81" i="21"/>
  <c r="Y81" i="21" s="1"/>
  <c r="AN79" i="21"/>
  <c r="Q79" i="6" s="1"/>
  <c r="BB79" i="20"/>
  <c r="AZ80" i="20"/>
  <c r="BA80" i="20" s="1"/>
  <c r="AV77" i="20"/>
  <c r="BD77" i="20" s="1"/>
  <c r="N77" i="6" s="1"/>
  <c r="AT78" i="20"/>
  <c r="AU78" i="20" s="1"/>
  <c r="AI79" i="20"/>
  <c r="AG80" i="20"/>
  <c r="AH80" i="20" s="1"/>
  <c r="Q78" i="20"/>
  <c r="AK78" i="20" s="1"/>
  <c r="O78" i="6" s="1"/>
  <c r="O79" i="20"/>
  <c r="P79" i="20" s="1"/>
  <c r="W79" i="20"/>
  <c r="U80" i="20"/>
  <c r="V80" i="20" s="1"/>
  <c r="AC79" i="20"/>
  <c r="AA80" i="20"/>
  <c r="AB80" i="20" s="1"/>
  <c r="BR77" i="19"/>
  <c r="L77" i="6" s="1"/>
  <c r="BJ78" i="19"/>
  <c r="BH79" i="19"/>
  <c r="BI79" i="19" s="1"/>
  <c r="BP78" i="19"/>
  <c r="BN79" i="19"/>
  <c r="BO79" i="19" s="1"/>
  <c r="AX78" i="19"/>
  <c r="AV79" i="19"/>
  <c r="AW79" i="19" s="1"/>
  <c r="BD78" i="19"/>
  <c r="BB79" i="19"/>
  <c r="BC79" i="19" s="1"/>
  <c r="AF81" i="21" l="1"/>
  <c r="AD82" i="21"/>
  <c r="AE82" i="21" s="1"/>
  <c r="AL81" i="21"/>
  <c r="AJ82" i="21"/>
  <c r="AK82" i="21" s="1"/>
  <c r="Z81" i="21"/>
  <c r="X82" i="21"/>
  <c r="Y82" i="21" s="1"/>
  <c r="N79" i="21"/>
  <c r="P79" i="6" s="1"/>
  <c r="L80" i="21"/>
  <c r="M80" i="21" s="1"/>
  <c r="AN80" i="21"/>
  <c r="Q80" i="6" s="1"/>
  <c r="W80" i="20"/>
  <c r="U81" i="20"/>
  <c r="V81" i="20" s="1"/>
  <c r="Q79" i="20"/>
  <c r="AK79" i="20" s="1"/>
  <c r="O79" i="6" s="1"/>
  <c r="O80" i="20"/>
  <c r="P80" i="20" s="1"/>
  <c r="AC80" i="20"/>
  <c r="AA81" i="20"/>
  <c r="AB81" i="20" s="1"/>
  <c r="BB80" i="20"/>
  <c r="AZ81" i="20"/>
  <c r="BA81" i="20" s="1"/>
  <c r="AI80" i="20"/>
  <c r="AG81" i="20"/>
  <c r="AH81" i="20" s="1"/>
  <c r="AV78" i="20"/>
  <c r="BD78" i="20" s="1"/>
  <c r="N78" i="6" s="1"/>
  <c r="AT79" i="20"/>
  <c r="AU79" i="20" s="1"/>
  <c r="BD79" i="19"/>
  <c r="BB80" i="19"/>
  <c r="BC80" i="19" s="1"/>
  <c r="BR78" i="19"/>
  <c r="L78" i="6" s="1"/>
  <c r="BJ79" i="19"/>
  <c r="BH80" i="19"/>
  <c r="BI80" i="19" s="1"/>
  <c r="AX79" i="19"/>
  <c r="AV80" i="19"/>
  <c r="AW80" i="19" s="1"/>
  <c r="BP79" i="19"/>
  <c r="BN80" i="19"/>
  <c r="BO80" i="19" s="1"/>
  <c r="AL82" i="21" l="1"/>
  <c r="AJ83" i="21"/>
  <c r="AK83" i="21" s="1"/>
  <c r="N80" i="21"/>
  <c r="P80" i="6" s="1"/>
  <c r="L81" i="21"/>
  <c r="M81" i="21" s="1"/>
  <c r="AN81" i="21"/>
  <c r="Q81" i="6" s="1"/>
  <c r="AF82" i="21"/>
  <c r="AD83" i="21"/>
  <c r="AE83" i="21" s="1"/>
  <c r="Z82" i="21"/>
  <c r="X83" i="21"/>
  <c r="Y83" i="21" s="1"/>
  <c r="AG82" i="20"/>
  <c r="AH82" i="20" s="1"/>
  <c r="AI81" i="20"/>
  <c r="BB81" i="20"/>
  <c r="AZ82" i="20"/>
  <c r="BA82" i="20" s="1"/>
  <c r="AC81" i="20"/>
  <c r="AA82" i="20"/>
  <c r="AB82" i="20" s="1"/>
  <c r="W81" i="20"/>
  <c r="U82" i="20"/>
  <c r="V82" i="20" s="1"/>
  <c r="AV79" i="20"/>
  <c r="BD79" i="20" s="1"/>
  <c r="N79" i="6" s="1"/>
  <c r="AT80" i="20"/>
  <c r="AU80" i="20" s="1"/>
  <c r="Q80" i="20"/>
  <c r="AK80" i="20" s="1"/>
  <c r="O80" i="6" s="1"/>
  <c r="O81" i="20"/>
  <c r="P81" i="20" s="1"/>
  <c r="BJ80" i="19"/>
  <c r="BH81" i="19"/>
  <c r="BI81" i="19" s="1"/>
  <c r="AX80" i="19"/>
  <c r="AV81" i="19"/>
  <c r="AW81" i="19" s="1"/>
  <c r="BD80" i="19"/>
  <c r="BB81" i="19"/>
  <c r="BC81" i="19" s="1"/>
  <c r="BP80" i="19"/>
  <c r="BN81" i="19"/>
  <c r="BO81" i="19" s="1"/>
  <c r="BR79" i="19"/>
  <c r="L79" i="6" s="1"/>
  <c r="AF83" i="21" l="1"/>
  <c r="AD84" i="21"/>
  <c r="AE84" i="21" s="1"/>
  <c r="N81" i="21"/>
  <c r="P81" i="6" s="1"/>
  <c r="L82" i="21"/>
  <c r="M82" i="21" s="1"/>
  <c r="Z83" i="21"/>
  <c r="X84" i="21"/>
  <c r="Y84" i="21" s="1"/>
  <c r="AL83" i="21"/>
  <c r="AJ84" i="21"/>
  <c r="AK84" i="21" s="1"/>
  <c r="AN82" i="21"/>
  <c r="Q82" i="6" s="1"/>
  <c r="Q81" i="20"/>
  <c r="AK81" i="20" s="1"/>
  <c r="O81" i="6" s="1"/>
  <c r="O82" i="20"/>
  <c r="P82" i="20" s="1"/>
  <c r="AV80" i="20"/>
  <c r="BD80" i="20" s="1"/>
  <c r="N80" i="6" s="1"/>
  <c r="AT81" i="20"/>
  <c r="AU81" i="20" s="1"/>
  <c r="W82" i="20"/>
  <c r="U83" i="20"/>
  <c r="V83" i="20" s="1"/>
  <c r="AC82" i="20"/>
  <c r="AA83" i="20"/>
  <c r="AB83" i="20" s="1"/>
  <c r="BB82" i="20"/>
  <c r="AZ83" i="20"/>
  <c r="BA83" i="20" s="1"/>
  <c r="AI82" i="20"/>
  <c r="AG83" i="20"/>
  <c r="AH83" i="20" s="1"/>
  <c r="BP81" i="19"/>
  <c r="BN82" i="19"/>
  <c r="BO82" i="19" s="1"/>
  <c r="BD81" i="19"/>
  <c r="BB82" i="19"/>
  <c r="BC82" i="19" s="1"/>
  <c r="BJ81" i="19"/>
  <c r="BH82" i="19"/>
  <c r="BI82" i="19" s="1"/>
  <c r="AX81" i="19"/>
  <c r="AV82" i="19"/>
  <c r="AW82" i="19" s="1"/>
  <c r="BR80" i="19"/>
  <c r="L80" i="6" s="1"/>
  <c r="AN83" i="21" l="1"/>
  <c r="Q83" i="6" s="1"/>
  <c r="AF84" i="21"/>
  <c r="AD85" i="21"/>
  <c r="AE85" i="21" s="1"/>
  <c r="AL84" i="21"/>
  <c r="AJ85" i="21"/>
  <c r="AK85" i="21" s="1"/>
  <c r="X85" i="21"/>
  <c r="Y85" i="21" s="1"/>
  <c r="Z84" i="21"/>
  <c r="N82" i="21"/>
  <c r="P82" i="6" s="1"/>
  <c r="L83" i="21"/>
  <c r="M83" i="21" s="1"/>
  <c r="BB83" i="20"/>
  <c r="AZ84" i="20"/>
  <c r="BA84" i="20" s="1"/>
  <c r="AI83" i="20"/>
  <c r="AG84" i="20"/>
  <c r="AH84" i="20" s="1"/>
  <c r="W83" i="20"/>
  <c r="U84" i="20"/>
  <c r="V84" i="20" s="1"/>
  <c r="Q82" i="20"/>
  <c r="AK82" i="20" s="1"/>
  <c r="O82" i="6" s="1"/>
  <c r="O83" i="20"/>
  <c r="P83" i="20" s="1"/>
  <c r="AC83" i="20"/>
  <c r="AA84" i="20"/>
  <c r="AB84" i="20" s="1"/>
  <c r="AV81" i="20"/>
  <c r="BD81" i="20" s="1"/>
  <c r="N81" i="6" s="1"/>
  <c r="AT82" i="20"/>
  <c r="AU82" i="20" s="1"/>
  <c r="BR81" i="19"/>
  <c r="L81" i="6" s="1"/>
  <c r="AX82" i="19"/>
  <c r="AV83" i="19"/>
  <c r="AW83" i="19" s="1"/>
  <c r="BP82" i="19"/>
  <c r="BN83" i="19"/>
  <c r="BO83" i="19" s="1"/>
  <c r="BJ82" i="19"/>
  <c r="BH83" i="19"/>
  <c r="BI83" i="19" s="1"/>
  <c r="BD82" i="19"/>
  <c r="BB83" i="19"/>
  <c r="BC83" i="19" s="1"/>
  <c r="N83" i="21" l="1"/>
  <c r="P83" i="6" s="1"/>
  <c r="L84" i="21"/>
  <c r="M84" i="21" s="1"/>
  <c r="AL85" i="21"/>
  <c r="AJ86" i="21"/>
  <c r="AK86" i="21" s="1"/>
  <c r="AN84" i="21"/>
  <c r="Q84" i="6" s="1"/>
  <c r="AF85" i="21"/>
  <c r="AD86" i="21"/>
  <c r="AE86" i="21" s="1"/>
  <c r="Z85" i="21"/>
  <c r="X86" i="21"/>
  <c r="Y86" i="21" s="1"/>
  <c r="AV82" i="20"/>
  <c r="BD82" i="20" s="1"/>
  <c r="N82" i="6" s="1"/>
  <c r="AT83" i="20"/>
  <c r="AU83" i="20" s="1"/>
  <c r="W84" i="20"/>
  <c r="U85" i="20"/>
  <c r="V85" i="20" s="1"/>
  <c r="AC84" i="20"/>
  <c r="AA85" i="20"/>
  <c r="AB85" i="20" s="1"/>
  <c r="Q83" i="20"/>
  <c r="AK83" i="20" s="1"/>
  <c r="O83" i="6" s="1"/>
  <c r="O84" i="20"/>
  <c r="P84" i="20" s="1"/>
  <c r="AI84" i="20"/>
  <c r="AG85" i="20"/>
  <c r="AH85" i="20" s="1"/>
  <c r="BB84" i="20"/>
  <c r="AZ85" i="20"/>
  <c r="BA85" i="20" s="1"/>
  <c r="BD83" i="19"/>
  <c r="BB84" i="19"/>
  <c r="BC84" i="19" s="1"/>
  <c r="AX83" i="19"/>
  <c r="AV84" i="19"/>
  <c r="AW84" i="19" s="1"/>
  <c r="BJ83" i="19"/>
  <c r="BH84" i="19"/>
  <c r="BI84" i="19" s="1"/>
  <c r="BP83" i="19"/>
  <c r="BN84" i="19"/>
  <c r="BO84" i="19" s="1"/>
  <c r="BR82" i="19"/>
  <c r="L82" i="6" s="1"/>
  <c r="AF86" i="21" l="1"/>
  <c r="AD87" i="21"/>
  <c r="AE87" i="21" s="1"/>
  <c r="AL86" i="21"/>
  <c r="AJ87" i="21"/>
  <c r="AK87" i="21" s="1"/>
  <c r="Z86" i="21"/>
  <c r="X87" i="21"/>
  <c r="Y87" i="21" s="1"/>
  <c r="AN85" i="21"/>
  <c r="Q85" i="6" s="1"/>
  <c r="N84" i="21"/>
  <c r="P84" i="6" s="1"/>
  <c r="L85" i="21"/>
  <c r="M85" i="21" s="1"/>
  <c r="BB85" i="20"/>
  <c r="AZ86" i="20"/>
  <c r="BA86" i="20" s="1"/>
  <c r="Q84" i="20"/>
  <c r="AK84" i="20" s="1"/>
  <c r="O84" i="6" s="1"/>
  <c r="O85" i="20"/>
  <c r="P85" i="20" s="1"/>
  <c r="AV83" i="20"/>
  <c r="BD83" i="20" s="1"/>
  <c r="N83" i="6" s="1"/>
  <c r="AT84" i="20"/>
  <c r="AU84" i="20" s="1"/>
  <c r="AI85" i="20"/>
  <c r="AG86" i="20"/>
  <c r="AH86" i="20" s="1"/>
  <c r="AC85" i="20"/>
  <c r="AA86" i="20"/>
  <c r="AB86" i="20" s="1"/>
  <c r="W85" i="20"/>
  <c r="U86" i="20"/>
  <c r="V86" i="20" s="1"/>
  <c r="BP84" i="19"/>
  <c r="BN85" i="19"/>
  <c r="BO85" i="19" s="1"/>
  <c r="BJ84" i="19"/>
  <c r="BH85" i="19"/>
  <c r="BI85" i="19" s="1"/>
  <c r="BD84" i="19"/>
  <c r="BB85" i="19"/>
  <c r="BC85" i="19" s="1"/>
  <c r="AX84" i="19"/>
  <c r="AV85" i="19"/>
  <c r="AW85" i="19" s="1"/>
  <c r="BR83" i="19"/>
  <c r="L83" i="6" s="1"/>
  <c r="N85" i="21" l="1"/>
  <c r="P85" i="6" s="1"/>
  <c r="L86" i="21"/>
  <c r="M86" i="21" s="1"/>
  <c r="AL87" i="21"/>
  <c r="AJ88" i="21"/>
  <c r="AK88" i="21" s="1"/>
  <c r="Z87" i="21"/>
  <c r="X88" i="21"/>
  <c r="Y88" i="21" s="1"/>
  <c r="AN86" i="21"/>
  <c r="Q86" i="6" s="1"/>
  <c r="AF87" i="21"/>
  <c r="AD88" i="21"/>
  <c r="AE88" i="21" s="1"/>
  <c r="W86" i="20"/>
  <c r="U87" i="20"/>
  <c r="V87" i="20" s="1"/>
  <c r="AC86" i="20"/>
  <c r="AA87" i="20"/>
  <c r="AB87" i="20" s="1"/>
  <c r="AI86" i="20"/>
  <c r="AG87" i="20"/>
  <c r="AH87" i="20" s="1"/>
  <c r="AV84" i="20"/>
  <c r="BD84" i="20" s="1"/>
  <c r="N84" i="6" s="1"/>
  <c r="AT85" i="20"/>
  <c r="AU85" i="20" s="1"/>
  <c r="Q85" i="20"/>
  <c r="AK85" i="20" s="1"/>
  <c r="O85" i="6" s="1"/>
  <c r="O86" i="20"/>
  <c r="P86" i="20" s="1"/>
  <c r="BB86" i="20"/>
  <c r="AZ87" i="20"/>
  <c r="BA87" i="20" s="1"/>
  <c r="BR84" i="19"/>
  <c r="L84" i="6" s="1"/>
  <c r="AX85" i="19"/>
  <c r="AV86" i="19"/>
  <c r="AW86" i="19" s="1"/>
  <c r="BD85" i="19"/>
  <c r="BB86" i="19"/>
  <c r="BC86" i="19" s="1"/>
  <c r="BJ85" i="19"/>
  <c r="BH86" i="19"/>
  <c r="BI86" i="19" s="1"/>
  <c r="BP85" i="19"/>
  <c r="BN86" i="19"/>
  <c r="BO86" i="19" s="1"/>
  <c r="AL88" i="21" l="1"/>
  <c r="AJ89" i="21"/>
  <c r="AK89" i="21" s="1"/>
  <c r="AF88" i="21"/>
  <c r="AD89" i="21"/>
  <c r="AE89" i="21" s="1"/>
  <c r="Z88" i="21"/>
  <c r="X89" i="21"/>
  <c r="Y89" i="21" s="1"/>
  <c r="AN87" i="21"/>
  <c r="Q87" i="6" s="1"/>
  <c r="N86" i="21"/>
  <c r="P86" i="6" s="1"/>
  <c r="L87" i="21"/>
  <c r="M87" i="21" s="1"/>
  <c r="AI87" i="20"/>
  <c r="AG88" i="20"/>
  <c r="AH88" i="20" s="1"/>
  <c r="BB87" i="20"/>
  <c r="AZ88" i="20"/>
  <c r="BA88" i="20" s="1"/>
  <c r="AV85" i="20"/>
  <c r="BD85" i="20" s="1"/>
  <c r="N85" i="6" s="1"/>
  <c r="AT86" i="20"/>
  <c r="AU86" i="20" s="1"/>
  <c r="Q86" i="20"/>
  <c r="AK86" i="20" s="1"/>
  <c r="O86" i="6" s="1"/>
  <c r="O87" i="20"/>
  <c r="P87" i="20" s="1"/>
  <c r="AC87" i="20"/>
  <c r="AA88" i="20"/>
  <c r="AB88" i="20" s="1"/>
  <c r="W87" i="20"/>
  <c r="U88" i="20"/>
  <c r="V88" i="20" s="1"/>
  <c r="BP86" i="19"/>
  <c r="BN87" i="19"/>
  <c r="BO87" i="19" s="1"/>
  <c r="AX86" i="19"/>
  <c r="AV87" i="19"/>
  <c r="AW87" i="19" s="1"/>
  <c r="BJ86" i="19"/>
  <c r="BH87" i="19"/>
  <c r="BI87" i="19" s="1"/>
  <c r="BD86" i="19"/>
  <c r="BB87" i="19"/>
  <c r="BC87" i="19" s="1"/>
  <c r="BR85" i="19"/>
  <c r="L85" i="6" s="1"/>
  <c r="N87" i="21" l="1"/>
  <c r="P87" i="6" s="1"/>
  <c r="L88" i="21"/>
  <c r="M88" i="21" s="1"/>
  <c r="AF89" i="21"/>
  <c r="AD90" i="21"/>
  <c r="AE90" i="21" s="1"/>
  <c r="Z89" i="21"/>
  <c r="X90" i="21"/>
  <c r="Y90" i="21" s="1"/>
  <c r="AL89" i="21"/>
  <c r="AJ90" i="21"/>
  <c r="AK90" i="21" s="1"/>
  <c r="AN88" i="21"/>
  <c r="Q88" i="6" s="1"/>
  <c r="W88" i="20"/>
  <c r="U89" i="20"/>
  <c r="V89" i="20" s="1"/>
  <c r="AC88" i="20"/>
  <c r="AA89" i="20"/>
  <c r="AB89" i="20" s="1"/>
  <c r="AV86" i="20"/>
  <c r="BD86" i="20" s="1"/>
  <c r="N86" i="6" s="1"/>
  <c r="AT87" i="20"/>
  <c r="AU87" i="20" s="1"/>
  <c r="Q87" i="20"/>
  <c r="AK87" i="20" s="1"/>
  <c r="O87" i="6" s="1"/>
  <c r="O88" i="20"/>
  <c r="P88" i="20" s="1"/>
  <c r="BB88" i="20"/>
  <c r="AZ89" i="20"/>
  <c r="BA89" i="20" s="1"/>
  <c r="AI88" i="20"/>
  <c r="AG89" i="20"/>
  <c r="AH89" i="20" s="1"/>
  <c r="BR86" i="19"/>
  <c r="L86" i="6" s="1"/>
  <c r="BJ87" i="19"/>
  <c r="BH88" i="19"/>
  <c r="BI88" i="19" s="1"/>
  <c r="BP87" i="19"/>
  <c r="BN88" i="19"/>
  <c r="BO88" i="19" s="1"/>
  <c r="BD87" i="19"/>
  <c r="BB88" i="19"/>
  <c r="BC88" i="19" s="1"/>
  <c r="AX87" i="19"/>
  <c r="AV88" i="19"/>
  <c r="AW88" i="19" s="1"/>
  <c r="AN89" i="21" l="1"/>
  <c r="Q89" i="6" s="1"/>
  <c r="AF90" i="21"/>
  <c r="AD91" i="21"/>
  <c r="AE91" i="21" s="1"/>
  <c r="AL90" i="21"/>
  <c r="AJ91" i="21"/>
  <c r="AK91" i="21" s="1"/>
  <c r="Z90" i="21"/>
  <c r="X91" i="21"/>
  <c r="Y91" i="21" s="1"/>
  <c r="N88" i="21"/>
  <c r="P88" i="6" s="1"/>
  <c r="L89" i="21"/>
  <c r="M89" i="21" s="1"/>
  <c r="BB89" i="20"/>
  <c r="AZ90" i="20"/>
  <c r="BA90" i="20" s="1"/>
  <c r="Q88" i="20"/>
  <c r="AK88" i="20" s="1"/>
  <c r="O88" i="6" s="1"/>
  <c r="O89" i="20"/>
  <c r="P89" i="20" s="1"/>
  <c r="AI89" i="20"/>
  <c r="AG90" i="20"/>
  <c r="AH90" i="20" s="1"/>
  <c r="AV87" i="20"/>
  <c r="BD87" i="20" s="1"/>
  <c r="N87" i="6" s="1"/>
  <c r="AT88" i="20"/>
  <c r="AU88" i="20" s="1"/>
  <c r="AC89" i="20"/>
  <c r="AA90" i="20"/>
  <c r="AB90" i="20" s="1"/>
  <c r="W89" i="20"/>
  <c r="U90" i="20"/>
  <c r="V90" i="20" s="1"/>
  <c r="BR87" i="19"/>
  <c r="L87" i="6" s="1"/>
  <c r="BD88" i="19"/>
  <c r="BB89" i="19"/>
  <c r="BC89" i="19" s="1"/>
  <c r="AX88" i="19"/>
  <c r="AV89" i="19"/>
  <c r="AW89" i="19" s="1"/>
  <c r="BJ88" i="19"/>
  <c r="BH89" i="19"/>
  <c r="BI89" i="19" s="1"/>
  <c r="BP88" i="19"/>
  <c r="BN89" i="19"/>
  <c r="BO89" i="19" s="1"/>
  <c r="N89" i="21" l="1"/>
  <c r="P89" i="6" s="1"/>
  <c r="L90" i="21"/>
  <c r="M90" i="21" s="1"/>
  <c r="Z91" i="21"/>
  <c r="X92" i="21"/>
  <c r="Y92" i="21" s="1"/>
  <c r="AL91" i="21"/>
  <c r="AJ92" i="21"/>
  <c r="AK92" i="21" s="1"/>
  <c r="AN90" i="21"/>
  <c r="Q90" i="6" s="1"/>
  <c r="AF91" i="21"/>
  <c r="AD92" i="21"/>
  <c r="AE92" i="21" s="1"/>
  <c r="AV88" i="20"/>
  <c r="BD88" i="20" s="1"/>
  <c r="N88" i="6" s="1"/>
  <c r="AT89" i="20"/>
  <c r="AU89" i="20" s="1"/>
  <c r="Q89" i="20"/>
  <c r="AK89" i="20" s="1"/>
  <c r="O89" i="6" s="1"/>
  <c r="O90" i="20"/>
  <c r="P90" i="20" s="1"/>
  <c r="W90" i="20"/>
  <c r="U91" i="20"/>
  <c r="V91" i="20" s="1"/>
  <c r="AC90" i="20"/>
  <c r="AA91" i="20"/>
  <c r="AB91" i="20" s="1"/>
  <c r="AI90" i="20"/>
  <c r="AG91" i="20"/>
  <c r="AH91" i="20" s="1"/>
  <c r="BB90" i="20"/>
  <c r="AZ91" i="20"/>
  <c r="BA91" i="20" s="1"/>
  <c r="BP89" i="19"/>
  <c r="BN90" i="19"/>
  <c r="BO90" i="19" s="1"/>
  <c r="BJ89" i="19"/>
  <c r="BH90" i="19"/>
  <c r="BI90" i="19" s="1"/>
  <c r="BD89" i="19"/>
  <c r="BB90" i="19"/>
  <c r="BC90" i="19" s="1"/>
  <c r="AX89" i="19"/>
  <c r="AV90" i="19"/>
  <c r="AW90" i="19" s="1"/>
  <c r="BR88" i="19"/>
  <c r="L88" i="6" s="1"/>
  <c r="Z92" i="21" l="1"/>
  <c r="X93" i="21"/>
  <c r="Y93" i="21" s="1"/>
  <c r="AN91" i="21"/>
  <c r="Q91" i="6" s="1"/>
  <c r="N90" i="21"/>
  <c r="P90" i="6" s="1"/>
  <c r="L91" i="21"/>
  <c r="M91" i="21" s="1"/>
  <c r="AF92" i="21"/>
  <c r="AD93" i="21"/>
  <c r="AE93" i="21" s="1"/>
  <c r="AL92" i="21"/>
  <c r="AJ93" i="21"/>
  <c r="AK93" i="21" s="1"/>
  <c r="AC91" i="20"/>
  <c r="AA92" i="20"/>
  <c r="AB92" i="20" s="1"/>
  <c r="BB91" i="20"/>
  <c r="AZ92" i="20"/>
  <c r="BA92" i="20" s="1"/>
  <c r="AI91" i="20"/>
  <c r="AG92" i="20"/>
  <c r="AH92" i="20" s="1"/>
  <c r="W91" i="20"/>
  <c r="U92" i="20"/>
  <c r="V92" i="20" s="1"/>
  <c r="Q90" i="20"/>
  <c r="AK90" i="20" s="1"/>
  <c r="O90" i="6" s="1"/>
  <c r="O91" i="20"/>
  <c r="P91" i="20" s="1"/>
  <c r="AV89" i="20"/>
  <c r="BD89" i="20" s="1"/>
  <c r="N89" i="6" s="1"/>
  <c r="AT90" i="20"/>
  <c r="AU90" i="20" s="1"/>
  <c r="BR89" i="19"/>
  <c r="L89" i="6" s="1"/>
  <c r="BP90" i="19"/>
  <c r="BN91" i="19"/>
  <c r="BO91" i="19" s="1"/>
  <c r="AX90" i="19"/>
  <c r="AV91" i="19"/>
  <c r="AW91" i="19" s="1"/>
  <c r="BD90" i="19"/>
  <c r="BB91" i="19"/>
  <c r="BC91" i="19" s="1"/>
  <c r="BJ90" i="19"/>
  <c r="BH91" i="19"/>
  <c r="BI91" i="19" s="1"/>
  <c r="AN92" i="21" l="1"/>
  <c r="Q92" i="6" s="1"/>
  <c r="AL93" i="21"/>
  <c r="AJ94" i="21"/>
  <c r="AK94" i="21" s="1"/>
  <c r="N91" i="21"/>
  <c r="P91" i="6" s="1"/>
  <c r="L92" i="21"/>
  <c r="M92" i="21" s="1"/>
  <c r="AF93" i="21"/>
  <c r="AD94" i="21"/>
  <c r="AE94" i="21" s="1"/>
  <c r="Z93" i="21"/>
  <c r="X94" i="21"/>
  <c r="Y94" i="21" s="1"/>
  <c r="AV90" i="20"/>
  <c r="BD90" i="20" s="1"/>
  <c r="N90" i="6" s="1"/>
  <c r="AT91" i="20"/>
  <c r="AU91" i="20" s="1"/>
  <c r="Q91" i="20"/>
  <c r="AK91" i="20" s="1"/>
  <c r="O91" i="6" s="1"/>
  <c r="O92" i="20"/>
  <c r="P92" i="20" s="1"/>
  <c r="W92" i="20"/>
  <c r="U93" i="20"/>
  <c r="V93" i="20" s="1"/>
  <c r="AI92" i="20"/>
  <c r="AG93" i="20"/>
  <c r="AH93" i="20" s="1"/>
  <c r="BB92" i="20"/>
  <c r="AZ93" i="20"/>
  <c r="BA93" i="20" s="1"/>
  <c r="AC92" i="20"/>
  <c r="AA93" i="20"/>
  <c r="AB93" i="20" s="1"/>
  <c r="BJ91" i="19"/>
  <c r="BH92" i="19"/>
  <c r="BI92" i="19" s="1"/>
  <c r="BD91" i="19"/>
  <c r="BB92" i="19"/>
  <c r="BC92" i="19" s="1"/>
  <c r="BP91" i="19"/>
  <c r="BN92" i="19"/>
  <c r="BO92" i="19" s="1"/>
  <c r="AX91" i="19"/>
  <c r="AV92" i="19"/>
  <c r="AW92" i="19" s="1"/>
  <c r="BR90" i="19"/>
  <c r="L90" i="6" s="1"/>
  <c r="N92" i="21" l="1"/>
  <c r="P92" i="6" s="1"/>
  <c r="L93" i="21"/>
  <c r="M93" i="21" s="1"/>
  <c r="AF94" i="21"/>
  <c r="AD95" i="21"/>
  <c r="AE95" i="21" s="1"/>
  <c r="AL94" i="21"/>
  <c r="AJ95" i="21"/>
  <c r="AK95" i="21" s="1"/>
  <c r="Z94" i="21"/>
  <c r="X95" i="21"/>
  <c r="Y95" i="21" s="1"/>
  <c r="AN93" i="21"/>
  <c r="Q93" i="6" s="1"/>
  <c r="AC93" i="20"/>
  <c r="AA94" i="20"/>
  <c r="AB94" i="20" s="1"/>
  <c r="AI93" i="20"/>
  <c r="AG94" i="20"/>
  <c r="AH94" i="20" s="1"/>
  <c r="W93" i="20"/>
  <c r="U94" i="20"/>
  <c r="V94" i="20" s="1"/>
  <c r="AV91" i="20"/>
  <c r="BD91" i="20" s="1"/>
  <c r="N91" i="6" s="1"/>
  <c r="AT92" i="20"/>
  <c r="AU92" i="20" s="1"/>
  <c r="BB93" i="20"/>
  <c r="AZ94" i="20"/>
  <c r="BA94" i="20" s="1"/>
  <c r="Q92" i="20"/>
  <c r="AK92" i="20" s="1"/>
  <c r="O92" i="6" s="1"/>
  <c r="O93" i="20"/>
  <c r="P93" i="20" s="1"/>
  <c r="BR91" i="19"/>
  <c r="L91" i="6" s="1"/>
  <c r="BP92" i="19"/>
  <c r="BN93" i="19"/>
  <c r="BO93" i="19" s="1"/>
  <c r="AX92" i="19"/>
  <c r="AV93" i="19"/>
  <c r="AW93" i="19" s="1"/>
  <c r="BJ92" i="19"/>
  <c r="BH93" i="19"/>
  <c r="BI93" i="19" s="1"/>
  <c r="BD92" i="19"/>
  <c r="BB93" i="19"/>
  <c r="BC93" i="19" s="1"/>
  <c r="AL95" i="21" l="1"/>
  <c r="AJ96" i="21"/>
  <c r="AK96" i="21" s="1"/>
  <c r="AN94" i="21"/>
  <c r="Q94" i="6" s="1"/>
  <c r="AF95" i="21"/>
  <c r="AD96" i="21"/>
  <c r="AE96" i="21" s="1"/>
  <c r="N93" i="21"/>
  <c r="P93" i="6" s="1"/>
  <c r="L94" i="21"/>
  <c r="M94" i="21" s="1"/>
  <c r="Z95" i="21"/>
  <c r="X96" i="21"/>
  <c r="Y96" i="21" s="1"/>
  <c r="BB94" i="20"/>
  <c r="AZ95" i="20"/>
  <c r="BA95" i="20" s="1"/>
  <c r="W94" i="20"/>
  <c r="U95" i="20"/>
  <c r="V95" i="20" s="1"/>
  <c r="Q93" i="20"/>
  <c r="AK93" i="20" s="1"/>
  <c r="O93" i="6" s="1"/>
  <c r="O94" i="20"/>
  <c r="P94" i="20" s="1"/>
  <c r="AC94" i="20"/>
  <c r="AA95" i="20"/>
  <c r="AB95" i="20" s="1"/>
  <c r="AV92" i="20"/>
  <c r="BD92" i="20" s="1"/>
  <c r="N92" i="6" s="1"/>
  <c r="AT93" i="20"/>
  <c r="AU93" i="20" s="1"/>
  <c r="AI94" i="20"/>
  <c r="AG95" i="20"/>
  <c r="AH95" i="20" s="1"/>
  <c r="BD93" i="19"/>
  <c r="BB94" i="19"/>
  <c r="BC94" i="19" s="1"/>
  <c r="BP93" i="19"/>
  <c r="BN94" i="19"/>
  <c r="BO94" i="19" s="1"/>
  <c r="BJ93" i="19"/>
  <c r="BH94" i="19"/>
  <c r="BI94" i="19" s="1"/>
  <c r="AX93" i="19"/>
  <c r="AV94" i="19"/>
  <c r="AW94" i="19" s="1"/>
  <c r="BR92" i="19"/>
  <c r="L92" i="6" s="1"/>
  <c r="Z96" i="21" l="1"/>
  <c r="X97" i="21"/>
  <c r="Y97" i="21" s="1"/>
  <c r="N94" i="21"/>
  <c r="P94" i="6" s="1"/>
  <c r="L95" i="21"/>
  <c r="M95" i="21" s="1"/>
  <c r="AF96" i="21"/>
  <c r="AD97" i="21"/>
  <c r="AE97" i="21" s="1"/>
  <c r="AL96" i="21"/>
  <c r="AJ97" i="21"/>
  <c r="AK97" i="21" s="1"/>
  <c r="AN95" i="21"/>
  <c r="Q95" i="6" s="1"/>
  <c r="AI95" i="20"/>
  <c r="AG96" i="20"/>
  <c r="AH96" i="20" s="1"/>
  <c r="AC95" i="20"/>
  <c r="AA96" i="20"/>
  <c r="AB96" i="20" s="1"/>
  <c r="AV93" i="20"/>
  <c r="BD93" i="20" s="1"/>
  <c r="N93" i="6" s="1"/>
  <c r="AT94" i="20"/>
  <c r="AU94" i="20" s="1"/>
  <c r="Q94" i="20"/>
  <c r="AK94" i="20" s="1"/>
  <c r="O94" i="6" s="1"/>
  <c r="O95" i="20"/>
  <c r="P95" i="20" s="1"/>
  <c r="W95" i="20"/>
  <c r="U96" i="20"/>
  <c r="V96" i="20" s="1"/>
  <c r="BB95" i="20"/>
  <c r="AZ96" i="20"/>
  <c r="BA96" i="20" s="1"/>
  <c r="BR93" i="19"/>
  <c r="L93" i="6" s="1"/>
  <c r="BJ94" i="19"/>
  <c r="BH95" i="19"/>
  <c r="BI95" i="19" s="1"/>
  <c r="BD94" i="19"/>
  <c r="BB95" i="19"/>
  <c r="BC95" i="19" s="1"/>
  <c r="AX94" i="19"/>
  <c r="AV95" i="19"/>
  <c r="AW95" i="19" s="1"/>
  <c r="BP94" i="19"/>
  <c r="BN95" i="19"/>
  <c r="BO95" i="19" s="1"/>
  <c r="AN96" i="21" l="1"/>
  <c r="Q96" i="6" s="1"/>
  <c r="N95" i="21"/>
  <c r="P95" i="6" s="1"/>
  <c r="L96" i="21"/>
  <c r="M96" i="21" s="1"/>
  <c r="AL97" i="21"/>
  <c r="AJ98" i="21"/>
  <c r="AK98" i="21" s="1"/>
  <c r="AF97" i="21"/>
  <c r="AD98" i="21"/>
  <c r="AE98" i="21" s="1"/>
  <c r="Z97" i="21"/>
  <c r="X98" i="21"/>
  <c r="Y98" i="21" s="1"/>
  <c r="BB96" i="20"/>
  <c r="AZ97" i="20"/>
  <c r="BA97" i="20" s="1"/>
  <c r="AV94" i="20"/>
  <c r="BD94" i="20" s="1"/>
  <c r="N94" i="6" s="1"/>
  <c r="AT95" i="20"/>
  <c r="AU95" i="20" s="1"/>
  <c r="W96" i="20"/>
  <c r="U97" i="20"/>
  <c r="V97" i="20" s="1"/>
  <c r="Q95" i="20"/>
  <c r="AK95" i="20" s="1"/>
  <c r="O95" i="6" s="1"/>
  <c r="O96" i="20"/>
  <c r="P96" i="20" s="1"/>
  <c r="AC96" i="20"/>
  <c r="AA97" i="20"/>
  <c r="AB97" i="20" s="1"/>
  <c r="AI96" i="20"/>
  <c r="AG97" i="20"/>
  <c r="AH97" i="20" s="1"/>
  <c r="BR94" i="19"/>
  <c r="L94" i="6" s="1"/>
  <c r="AX95" i="19"/>
  <c r="AV96" i="19"/>
  <c r="AW96" i="19" s="1"/>
  <c r="BJ95" i="19"/>
  <c r="BH96" i="19"/>
  <c r="BI96" i="19" s="1"/>
  <c r="BP95" i="19"/>
  <c r="BN96" i="19"/>
  <c r="BO96" i="19" s="1"/>
  <c r="BD95" i="19"/>
  <c r="BB96" i="19"/>
  <c r="BC96" i="19" s="1"/>
  <c r="AN97" i="21" l="1"/>
  <c r="Q97" i="6" s="1"/>
  <c r="Z98" i="21"/>
  <c r="X99" i="21"/>
  <c r="Y99" i="21" s="1"/>
  <c r="AF98" i="21"/>
  <c r="AD99" i="21"/>
  <c r="AE99" i="21" s="1"/>
  <c r="N96" i="21"/>
  <c r="P96" i="6" s="1"/>
  <c r="L97" i="21"/>
  <c r="M97" i="21" s="1"/>
  <c r="AL98" i="21"/>
  <c r="AJ99" i="21"/>
  <c r="AK99" i="21" s="1"/>
  <c r="Q96" i="20"/>
  <c r="AK96" i="20" s="1"/>
  <c r="O96" i="6" s="1"/>
  <c r="O97" i="20"/>
  <c r="P97" i="20" s="1"/>
  <c r="AI97" i="20"/>
  <c r="AG98" i="20"/>
  <c r="AH98" i="20" s="1"/>
  <c r="AC97" i="20"/>
  <c r="AA98" i="20"/>
  <c r="AB98" i="20" s="1"/>
  <c r="W97" i="20"/>
  <c r="U98" i="20"/>
  <c r="V98" i="20" s="1"/>
  <c r="AV95" i="20"/>
  <c r="BD95" i="20" s="1"/>
  <c r="N95" i="6" s="1"/>
  <c r="AT96" i="20"/>
  <c r="AU96" i="20" s="1"/>
  <c r="BB97" i="20"/>
  <c r="AZ98" i="20"/>
  <c r="BA98" i="20" s="1"/>
  <c r="BD96" i="19"/>
  <c r="BB97" i="19"/>
  <c r="BC97" i="19" s="1"/>
  <c r="BP96" i="19"/>
  <c r="BN97" i="19"/>
  <c r="BO97" i="19" s="1"/>
  <c r="AX96" i="19"/>
  <c r="AV97" i="19"/>
  <c r="AW97" i="19" s="1"/>
  <c r="BJ96" i="19"/>
  <c r="BH97" i="19"/>
  <c r="BI97" i="19" s="1"/>
  <c r="BR95" i="19"/>
  <c r="L95" i="6" s="1"/>
  <c r="AN98" i="21" l="1"/>
  <c r="Q98" i="6" s="1"/>
  <c r="N97" i="21"/>
  <c r="P97" i="6" s="1"/>
  <c r="L98" i="21"/>
  <c r="M98" i="21" s="1"/>
  <c r="AL99" i="21"/>
  <c r="AJ100" i="21"/>
  <c r="AK100" i="21" s="1"/>
  <c r="AF99" i="21"/>
  <c r="AD100" i="21"/>
  <c r="AE100" i="21" s="1"/>
  <c r="Z99" i="21"/>
  <c r="X100" i="21"/>
  <c r="Y100" i="21" s="1"/>
  <c r="AV96" i="20"/>
  <c r="BD96" i="20" s="1"/>
  <c r="N96" i="6" s="1"/>
  <c r="AT97" i="20"/>
  <c r="AU97" i="20" s="1"/>
  <c r="BB98" i="20"/>
  <c r="AZ99" i="20"/>
  <c r="BA99" i="20" s="1"/>
  <c r="AC98" i="20"/>
  <c r="AA99" i="20"/>
  <c r="AB99" i="20" s="1"/>
  <c r="W98" i="20"/>
  <c r="U99" i="20"/>
  <c r="V99" i="20" s="1"/>
  <c r="AI98" i="20"/>
  <c r="AG99" i="20"/>
  <c r="AH99" i="20" s="1"/>
  <c r="Q97" i="20"/>
  <c r="AK97" i="20" s="1"/>
  <c r="O97" i="6" s="1"/>
  <c r="O98" i="20"/>
  <c r="P98" i="20" s="1"/>
  <c r="BJ97" i="19"/>
  <c r="BH98" i="19"/>
  <c r="BI98" i="19" s="1"/>
  <c r="AX97" i="19"/>
  <c r="AV98" i="19"/>
  <c r="AW98" i="19" s="1"/>
  <c r="BD97" i="19"/>
  <c r="BB98" i="19"/>
  <c r="BC98" i="19" s="1"/>
  <c r="BR96" i="19"/>
  <c r="L96" i="6" s="1"/>
  <c r="BP97" i="19"/>
  <c r="BN98" i="19"/>
  <c r="BO98" i="19" s="1"/>
  <c r="AL100" i="21" l="1"/>
  <c r="AJ101" i="21"/>
  <c r="AK101" i="21" s="1"/>
  <c r="AN99" i="21"/>
  <c r="Q99" i="6" s="1"/>
  <c r="AF100" i="21"/>
  <c r="AD101" i="21"/>
  <c r="AE101" i="21" s="1"/>
  <c r="N98" i="21"/>
  <c r="P98" i="6" s="1"/>
  <c r="L99" i="21"/>
  <c r="M99" i="21" s="1"/>
  <c r="Z100" i="21"/>
  <c r="X101" i="21"/>
  <c r="Y101" i="21" s="1"/>
  <c r="W99" i="20"/>
  <c r="U100" i="20"/>
  <c r="V100" i="20" s="1"/>
  <c r="Q98" i="20"/>
  <c r="AK98" i="20" s="1"/>
  <c r="O98" i="6" s="1"/>
  <c r="O99" i="20"/>
  <c r="P99" i="20" s="1"/>
  <c r="AV97" i="20"/>
  <c r="BD97" i="20" s="1"/>
  <c r="N97" i="6" s="1"/>
  <c r="AT98" i="20"/>
  <c r="AU98" i="20" s="1"/>
  <c r="AI99" i="20"/>
  <c r="AG100" i="20"/>
  <c r="AH100" i="20" s="1"/>
  <c r="AC99" i="20"/>
  <c r="AA100" i="20"/>
  <c r="AB100" i="20" s="1"/>
  <c r="BB99" i="20"/>
  <c r="AZ100" i="20"/>
  <c r="BA100" i="20" s="1"/>
  <c r="BD98" i="19"/>
  <c r="BB99" i="19"/>
  <c r="BC99" i="19" s="1"/>
  <c r="BP98" i="19"/>
  <c r="BN99" i="19"/>
  <c r="BO99" i="19" s="1"/>
  <c r="BJ98" i="19"/>
  <c r="BH99" i="19"/>
  <c r="BI99" i="19" s="1"/>
  <c r="AX98" i="19"/>
  <c r="AV99" i="19"/>
  <c r="AW99" i="19" s="1"/>
  <c r="BR97" i="19"/>
  <c r="L97" i="6" s="1"/>
  <c r="Z101" i="21" l="1"/>
  <c r="X102" i="21"/>
  <c r="Y102" i="21" s="1"/>
  <c r="N99" i="21"/>
  <c r="P99" i="6" s="1"/>
  <c r="L100" i="21"/>
  <c r="M100" i="21" s="1"/>
  <c r="AF101" i="21"/>
  <c r="AD102" i="21"/>
  <c r="AE102" i="21" s="1"/>
  <c r="AL101" i="21"/>
  <c r="AJ102" i="21"/>
  <c r="AK102" i="21" s="1"/>
  <c r="AN100" i="21"/>
  <c r="Q100" i="6" s="1"/>
  <c r="AI100" i="20"/>
  <c r="AG101" i="20"/>
  <c r="AH101" i="20" s="1"/>
  <c r="BB100" i="20"/>
  <c r="AZ101" i="20"/>
  <c r="BA101" i="20" s="1"/>
  <c r="AC100" i="20"/>
  <c r="AA101" i="20"/>
  <c r="AB101" i="20" s="1"/>
  <c r="AV98" i="20"/>
  <c r="BD98" i="20" s="1"/>
  <c r="N98" i="6" s="1"/>
  <c r="AT99" i="20"/>
  <c r="AU99" i="20" s="1"/>
  <c r="Q99" i="20"/>
  <c r="AK99" i="20" s="1"/>
  <c r="O99" i="6" s="1"/>
  <c r="O100" i="20"/>
  <c r="P100" i="20" s="1"/>
  <c r="W100" i="20"/>
  <c r="U101" i="20"/>
  <c r="V101" i="20" s="1"/>
  <c r="BR98" i="19"/>
  <c r="L98" i="6" s="1"/>
  <c r="AX99" i="19"/>
  <c r="AV100" i="19"/>
  <c r="AW100" i="19" s="1"/>
  <c r="BD99" i="19"/>
  <c r="BB100" i="19"/>
  <c r="BC100" i="19" s="1"/>
  <c r="BJ99" i="19"/>
  <c r="BH100" i="19"/>
  <c r="BI100" i="19" s="1"/>
  <c r="BP99" i="19"/>
  <c r="BN100" i="19"/>
  <c r="BO100" i="19" s="1"/>
  <c r="AN101" i="21" l="1"/>
  <c r="Q101" i="6" s="1"/>
  <c r="Z102" i="21"/>
  <c r="X103" i="21"/>
  <c r="Y103" i="21" s="1"/>
  <c r="AL102" i="21"/>
  <c r="AJ103" i="21"/>
  <c r="AK103" i="21" s="1"/>
  <c r="AF102" i="21"/>
  <c r="AD103" i="21"/>
  <c r="AE103" i="21" s="1"/>
  <c r="N100" i="21"/>
  <c r="P100" i="6" s="1"/>
  <c r="L101" i="21"/>
  <c r="M101" i="21" s="1"/>
  <c r="W101" i="20"/>
  <c r="U102" i="20"/>
  <c r="V102" i="20" s="1"/>
  <c r="Q100" i="20"/>
  <c r="AK100" i="20" s="1"/>
  <c r="O100" i="6" s="1"/>
  <c r="O101" i="20"/>
  <c r="P101" i="20" s="1"/>
  <c r="AV99" i="20"/>
  <c r="BD99" i="20" s="1"/>
  <c r="N99" i="6" s="1"/>
  <c r="AT100" i="20"/>
  <c r="AU100" i="20" s="1"/>
  <c r="AC101" i="20"/>
  <c r="AA102" i="20"/>
  <c r="AB102" i="20" s="1"/>
  <c r="BB101" i="20"/>
  <c r="AZ102" i="20"/>
  <c r="BA102" i="20" s="1"/>
  <c r="AI101" i="20"/>
  <c r="AG102" i="20"/>
  <c r="AH102" i="20" s="1"/>
  <c r="BP100" i="19"/>
  <c r="BN101" i="19"/>
  <c r="BO101" i="19" s="1"/>
  <c r="AX100" i="19"/>
  <c r="AV101" i="19"/>
  <c r="AW101" i="19" s="1"/>
  <c r="BJ100" i="19"/>
  <c r="BH101" i="19"/>
  <c r="BI101" i="19" s="1"/>
  <c r="BD100" i="19"/>
  <c r="BB101" i="19"/>
  <c r="BC101" i="19" s="1"/>
  <c r="BR99" i="19"/>
  <c r="L99" i="6" s="1"/>
  <c r="N101" i="21" l="1"/>
  <c r="P101" i="6" s="1"/>
  <c r="L102" i="21"/>
  <c r="M102" i="21" s="1"/>
  <c r="AN102" i="21"/>
  <c r="Q102" i="6" s="1"/>
  <c r="Z103" i="21"/>
  <c r="X104" i="21"/>
  <c r="Y104" i="21" s="1"/>
  <c r="AF103" i="21"/>
  <c r="AD104" i="21"/>
  <c r="AE104" i="21" s="1"/>
  <c r="AL103" i="21"/>
  <c r="AJ104" i="21"/>
  <c r="AK104" i="21" s="1"/>
  <c r="AI102" i="20"/>
  <c r="AG103" i="20"/>
  <c r="AH103" i="20" s="1"/>
  <c r="BB102" i="20"/>
  <c r="AZ103" i="20"/>
  <c r="BA103" i="20" s="1"/>
  <c r="AC102" i="20"/>
  <c r="AA103" i="20"/>
  <c r="AB103" i="20" s="1"/>
  <c r="AV100" i="20"/>
  <c r="BD100" i="20" s="1"/>
  <c r="N100" i="6" s="1"/>
  <c r="AT101" i="20"/>
  <c r="AU101" i="20" s="1"/>
  <c r="Q101" i="20"/>
  <c r="AK101" i="20" s="1"/>
  <c r="O101" i="6" s="1"/>
  <c r="O102" i="20"/>
  <c r="P102" i="20" s="1"/>
  <c r="W102" i="20"/>
  <c r="U103" i="20"/>
  <c r="V103" i="20" s="1"/>
  <c r="BP101" i="19"/>
  <c r="BN102" i="19"/>
  <c r="BO102" i="19" s="1"/>
  <c r="BD101" i="19"/>
  <c r="BB102" i="19"/>
  <c r="BC102" i="19" s="1"/>
  <c r="BJ101" i="19"/>
  <c r="BH102" i="19"/>
  <c r="BI102" i="19" s="1"/>
  <c r="AX101" i="19"/>
  <c r="AV102" i="19"/>
  <c r="AW102" i="19" s="1"/>
  <c r="BR100" i="19"/>
  <c r="L100" i="6" s="1"/>
  <c r="AN103" i="21" l="1"/>
  <c r="Q103" i="6" s="1"/>
  <c r="Z104" i="21"/>
  <c r="X105" i="21"/>
  <c r="Y105" i="21" s="1"/>
  <c r="N102" i="21"/>
  <c r="P102" i="6" s="1"/>
  <c r="L103" i="21"/>
  <c r="M103" i="21" s="1"/>
  <c r="AL104" i="21"/>
  <c r="AJ105" i="21"/>
  <c r="AK105" i="21" s="1"/>
  <c r="AF104" i="21"/>
  <c r="AD105" i="21"/>
  <c r="AE105" i="21" s="1"/>
  <c r="W103" i="20"/>
  <c r="U104" i="20"/>
  <c r="V104" i="20" s="1"/>
  <c r="Q102" i="20"/>
  <c r="AK102" i="20" s="1"/>
  <c r="O102" i="6" s="1"/>
  <c r="O103" i="20"/>
  <c r="P103" i="20" s="1"/>
  <c r="AC103" i="20"/>
  <c r="AA104" i="20"/>
  <c r="AB104" i="20" s="1"/>
  <c r="AV101" i="20"/>
  <c r="BD101" i="20" s="1"/>
  <c r="N101" i="6" s="1"/>
  <c r="AT102" i="20"/>
  <c r="AU102" i="20" s="1"/>
  <c r="BB103" i="20"/>
  <c r="AZ104" i="20"/>
  <c r="BA104" i="20" s="1"/>
  <c r="AI103" i="20"/>
  <c r="AG104" i="20"/>
  <c r="AH104" i="20" s="1"/>
  <c r="BR101" i="19"/>
  <c r="L101" i="6" s="1"/>
  <c r="AX102" i="19"/>
  <c r="AV103" i="19"/>
  <c r="AW103" i="19" s="1"/>
  <c r="BP102" i="19"/>
  <c r="BN103" i="19"/>
  <c r="BO103" i="19" s="1"/>
  <c r="BJ102" i="19"/>
  <c r="BH103" i="19"/>
  <c r="BI103" i="19" s="1"/>
  <c r="BD102" i="19"/>
  <c r="BB103" i="19"/>
  <c r="BC103" i="19" s="1"/>
  <c r="AN104" i="21" l="1"/>
  <c r="Q104" i="6" s="1"/>
  <c r="AF105" i="21"/>
  <c r="AD106" i="21"/>
  <c r="AE106" i="21" s="1"/>
  <c r="N103" i="21"/>
  <c r="P103" i="6" s="1"/>
  <c r="L104" i="21"/>
  <c r="M104" i="21" s="1"/>
  <c r="Z105" i="21"/>
  <c r="X106" i="21"/>
  <c r="Y106" i="21" s="1"/>
  <c r="AL105" i="21"/>
  <c r="AJ106" i="21"/>
  <c r="AK106" i="21" s="1"/>
  <c r="AI104" i="20"/>
  <c r="AG105" i="20"/>
  <c r="AH105" i="20" s="1"/>
  <c r="BB104" i="20"/>
  <c r="AZ105" i="20"/>
  <c r="BA105" i="20" s="1"/>
  <c r="AV102" i="20"/>
  <c r="BD102" i="20" s="1"/>
  <c r="N102" i="6" s="1"/>
  <c r="AT103" i="20"/>
  <c r="AU103" i="20" s="1"/>
  <c r="AC104" i="20"/>
  <c r="AA105" i="20"/>
  <c r="AB105" i="20" s="1"/>
  <c r="Q103" i="20"/>
  <c r="AK103" i="20" s="1"/>
  <c r="O103" i="6" s="1"/>
  <c r="O104" i="20"/>
  <c r="P104" i="20" s="1"/>
  <c r="W104" i="20"/>
  <c r="U105" i="20"/>
  <c r="V105" i="20" s="1"/>
  <c r="BD103" i="19"/>
  <c r="BB104" i="19"/>
  <c r="BC104" i="19" s="1"/>
  <c r="AX103" i="19"/>
  <c r="AV104" i="19"/>
  <c r="AW104" i="19" s="1"/>
  <c r="BJ103" i="19"/>
  <c r="BH104" i="19"/>
  <c r="BI104" i="19" s="1"/>
  <c r="BP103" i="19"/>
  <c r="BN104" i="19"/>
  <c r="BO104" i="19" s="1"/>
  <c r="BR102" i="19"/>
  <c r="L102" i="6" s="1"/>
  <c r="AN105" i="21" l="1"/>
  <c r="Q105" i="6" s="1"/>
  <c r="Z106" i="21"/>
  <c r="X107" i="21"/>
  <c r="Y107" i="21" s="1"/>
  <c r="AF106" i="21"/>
  <c r="AD107" i="21"/>
  <c r="AE107" i="21" s="1"/>
  <c r="AL106" i="21"/>
  <c r="AJ107" i="21"/>
  <c r="AK107" i="21" s="1"/>
  <c r="N104" i="21"/>
  <c r="P104" i="6" s="1"/>
  <c r="L105" i="21"/>
  <c r="M105" i="21" s="1"/>
  <c r="W105" i="20"/>
  <c r="U106" i="20"/>
  <c r="V106" i="20" s="1"/>
  <c r="AC105" i="20"/>
  <c r="AA106" i="20"/>
  <c r="AB106" i="20" s="1"/>
  <c r="AV103" i="20"/>
  <c r="BD103" i="20" s="1"/>
  <c r="N103" i="6" s="1"/>
  <c r="AT104" i="20"/>
  <c r="AU104" i="20" s="1"/>
  <c r="Q104" i="20"/>
  <c r="AK104" i="20" s="1"/>
  <c r="O104" i="6" s="1"/>
  <c r="O105" i="20"/>
  <c r="P105" i="20" s="1"/>
  <c r="BB105" i="20"/>
  <c r="AZ106" i="20"/>
  <c r="BA106" i="20" s="1"/>
  <c r="AI105" i="20"/>
  <c r="AG106" i="20"/>
  <c r="AH106" i="20" s="1"/>
  <c r="BJ104" i="19"/>
  <c r="BH105" i="19"/>
  <c r="BI105" i="19" s="1"/>
  <c r="BD104" i="19"/>
  <c r="BB105" i="19"/>
  <c r="BC105" i="19" s="1"/>
  <c r="BP104" i="19"/>
  <c r="BN105" i="19"/>
  <c r="BO105" i="19" s="1"/>
  <c r="AX104" i="19"/>
  <c r="AV105" i="19"/>
  <c r="AW105" i="19" s="1"/>
  <c r="BR103" i="19"/>
  <c r="L103" i="6" s="1"/>
  <c r="AN106" i="21" l="1"/>
  <c r="Q106" i="6" s="1"/>
  <c r="AF107" i="21"/>
  <c r="AD108" i="21"/>
  <c r="AE108" i="21" s="1"/>
  <c r="N105" i="21"/>
  <c r="P105" i="6" s="1"/>
  <c r="L106" i="21"/>
  <c r="M106" i="21" s="1"/>
  <c r="AL107" i="21"/>
  <c r="AJ108" i="21"/>
  <c r="AK108" i="21" s="1"/>
  <c r="Z107" i="21"/>
  <c r="X108" i="21"/>
  <c r="Y108" i="21" s="1"/>
  <c r="AI106" i="20"/>
  <c r="AG107" i="20"/>
  <c r="AH107" i="20" s="1"/>
  <c r="BB106" i="20"/>
  <c r="AZ107" i="20"/>
  <c r="BA107" i="20" s="1"/>
  <c r="Q105" i="20"/>
  <c r="AK105" i="20" s="1"/>
  <c r="O105" i="6" s="1"/>
  <c r="O106" i="20"/>
  <c r="P106" i="20" s="1"/>
  <c r="AV104" i="20"/>
  <c r="BD104" i="20" s="1"/>
  <c r="N104" i="6" s="1"/>
  <c r="AT105" i="20"/>
  <c r="AU105" i="20" s="1"/>
  <c r="AC106" i="20"/>
  <c r="AA107" i="20"/>
  <c r="AB107" i="20" s="1"/>
  <c r="W106" i="20"/>
  <c r="U107" i="20"/>
  <c r="V107" i="20" s="1"/>
  <c r="AX105" i="19"/>
  <c r="AV106" i="19"/>
  <c r="AW106" i="19" s="1"/>
  <c r="BP105" i="19"/>
  <c r="BN106" i="19"/>
  <c r="BO106" i="19" s="1"/>
  <c r="BJ105" i="19"/>
  <c r="BH106" i="19"/>
  <c r="BI106" i="19" s="1"/>
  <c r="BR104" i="19"/>
  <c r="L104" i="6" s="1"/>
  <c r="BD105" i="19"/>
  <c r="BB106" i="19"/>
  <c r="BC106" i="19" s="1"/>
  <c r="Z108" i="21" l="1"/>
  <c r="X109" i="21"/>
  <c r="Y109" i="21" s="1"/>
  <c r="AL108" i="21"/>
  <c r="AJ109" i="21"/>
  <c r="AK109" i="21" s="1"/>
  <c r="AN107" i="21"/>
  <c r="Q107" i="6" s="1"/>
  <c r="N106" i="21"/>
  <c r="P106" i="6" s="1"/>
  <c r="L107" i="21"/>
  <c r="M107" i="21" s="1"/>
  <c r="AF108" i="21"/>
  <c r="AD109" i="21"/>
  <c r="AE109" i="21" s="1"/>
  <c r="AV105" i="20"/>
  <c r="BD105" i="20" s="1"/>
  <c r="N105" i="6" s="1"/>
  <c r="AT106" i="20"/>
  <c r="AU106" i="20" s="1"/>
  <c r="BB107" i="20"/>
  <c r="AZ108" i="20"/>
  <c r="BA108" i="20" s="1"/>
  <c r="W107" i="20"/>
  <c r="U108" i="20"/>
  <c r="V108" i="20" s="1"/>
  <c r="Q106" i="20"/>
  <c r="AK106" i="20" s="1"/>
  <c r="O106" i="6" s="1"/>
  <c r="O107" i="20"/>
  <c r="P107" i="20" s="1"/>
  <c r="AC107" i="20"/>
  <c r="AA108" i="20"/>
  <c r="AB108" i="20" s="1"/>
  <c r="AI107" i="20"/>
  <c r="AG108" i="20"/>
  <c r="AH108" i="20" s="1"/>
  <c r="BD106" i="19"/>
  <c r="BB107" i="19"/>
  <c r="BC107" i="19" s="1"/>
  <c r="BP106" i="19"/>
  <c r="BN107" i="19"/>
  <c r="BO107" i="19" s="1"/>
  <c r="BJ106" i="19"/>
  <c r="BH107" i="19"/>
  <c r="BI107" i="19" s="1"/>
  <c r="AX106" i="19"/>
  <c r="AV107" i="19"/>
  <c r="AW107" i="19" s="1"/>
  <c r="BR105" i="19"/>
  <c r="L105" i="6" s="1"/>
  <c r="AF109" i="21" l="1"/>
  <c r="AD110" i="21"/>
  <c r="AE110" i="21" s="1"/>
  <c r="N107" i="21"/>
  <c r="P107" i="6" s="1"/>
  <c r="L108" i="21"/>
  <c r="M108" i="21" s="1"/>
  <c r="AL109" i="21"/>
  <c r="AJ110" i="21"/>
  <c r="AK110" i="21" s="1"/>
  <c r="AN108" i="21"/>
  <c r="Q108" i="6" s="1"/>
  <c r="Z109" i="21"/>
  <c r="X110" i="21"/>
  <c r="Y110" i="21" s="1"/>
  <c r="BR106" i="19"/>
  <c r="L106" i="6" s="1"/>
  <c r="AI108" i="20"/>
  <c r="AG109" i="20"/>
  <c r="AH109" i="20" s="1"/>
  <c r="AC108" i="20"/>
  <c r="AA109" i="20"/>
  <c r="AB109" i="20" s="1"/>
  <c r="Q107" i="20"/>
  <c r="AK107" i="20" s="1"/>
  <c r="O107" i="6" s="1"/>
  <c r="O108" i="20"/>
  <c r="P108" i="20" s="1"/>
  <c r="W108" i="20"/>
  <c r="U109" i="20"/>
  <c r="V109" i="20" s="1"/>
  <c r="BB108" i="20"/>
  <c r="AZ109" i="20"/>
  <c r="BA109" i="20" s="1"/>
  <c r="AV106" i="20"/>
  <c r="BD106" i="20" s="1"/>
  <c r="N106" i="6" s="1"/>
  <c r="AT107" i="20"/>
  <c r="AU107" i="20" s="1"/>
  <c r="BJ107" i="19"/>
  <c r="BH108" i="19"/>
  <c r="BI108" i="19" s="1"/>
  <c r="BP107" i="19"/>
  <c r="BN108" i="19"/>
  <c r="BO108" i="19" s="1"/>
  <c r="AX107" i="19"/>
  <c r="AV108" i="19"/>
  <c r="AW108" i="19" s="1"/>
  <c r="BD107" i="19"/>
  <c r="BB108" i="19"/>
  <c r="BC108" i="19" s="1"/>
  <c r="Z110" i="21" l="1"/>
  <c r="X111" i="21"/>
  <c r="Y111" i="21" s="1"/>
  <c r="AL110" i="21"/>
  <c r="AJ111" i="21"/>
  <c r="AK111" i="21" s="1"/>
  <c r="AN109" i="21"/>
  <c r="Q109" i="6" s="1"/>
  <c r="N108" i="21"/>
  <c r="P108" i="6" s="1"/>
  <c r="L109" i="21"/>
  <c r="M109" i="21" s="1"/>
  <c r="AF110" i="21"/>
  <c r="AD111" i="21"/>
  <c r="AE111" i="21" s="1"/>
  <c r="AV107" i="20"/>
  <c r="BD107" i="20" s="1"/>
  <c r="N107" i="6" s="1"/>
  <c r="AT108" i="20"/>
  <c r="AU108" i="20" s="1"/>
  <c r="BB109" i="20"/>
  <c r="AZ110" i="20"/>
  <c r="BA110" i="20" s="1"/>
  <c r="W109" i="20"/>
  <c r="U110" i="20"/>
  <c r="V110" i="20" s="1"/>
  <c r="Q108" i="20"/>
  <c r="AK108" i="20" s="1"/>
  <c r="O108" i="6" s="1"/>
  <c r="O109" i="20"/>
  <c r="P109" i="20" s="1"/>
  <c r="AC109" i="20"/>
  <c r="AA110" i="20"/>
  <c r="AB110" i="20" s="1"/>
  <c r="AI109" i="20"/>
  <c r="AG110" i="20"/>
  <c r="AH110" i="20" s="1"/>
  <c r="S11" i="19"/>
  <c r="V11" i="19" s="1"/>
  <c r="T12" i="19"/>
  <c r="Y35" i="19"/>
  <c r="Z36" i="19"/>
  <c r="AE51" i="19"/>
  <c r="AF52" i="19"/>
  <c r="AE58" i="19"/>
  <c r="AF59" i="19"/>
  <c r="S46" i="19"/>
  <c r="T47" i="19"/>
  <c r="AE13" i="19"/>
  <c r="AF14" i="19"/>
  <c r="Z13" i="19"/>
  <c r="Y12" i="19"/>
  <c r="T62" i="19"/>
  <c r="S61" i="19"/>
  <c r="G31" i="19"/>
  <c r="N32" i="19"/>
  <c r="M31" i="19"/>
  <c r="AF30" i="19"/>
  <c r="AE29" i="19"/>
  <c r="Z14" i="19"/>
  <c r="Y13" i="19"/>
  <c r="T13" i="19"/>
  <c r="S12" i="19"/>
  <c r="AE17" i="19"/>
  <c r="AF18" i="19"/>
  <c r="AE44" i="19"/>
  <c r="AF45" i="19"/>
  <c r="AF27" i="19"/>
  <c r="AE26" i="19"/>
  <c r="Z61" i="19"/>
  <c r="Y60" i="19"/>
  <c r="S13" i="19"/>
  <c r="T14" i="19"/>
  <c r="Y53" i="19"/>
  <c r="Z54" i="19"/>
  <c r="AF49" i="19"/>
  <c r="AE48" i="19"/>
  <c r="AF50" i="19"/>
  <c r="AE49" i="19"/>
  <c r="G12" i="19"/>
  <c r="N13" i="19"/>
  <c r="M12" i="19"/>
  <c r="Y17" i="19"/>
  <c r="Z18" i="19"/>
  <c r="AF32" i="19"/>
  <c r="AE31" i="19"/>
  <c r="Z45" i="19"/>
  <c r="Y44" i="19"/>
  <c r="Z58" i="19"/>
  <c r="Y57" i="19"/>
  <c r="S29" i="19"/>
  <c r="T30" i="19"/>
  <c r="AE39" i="19"/>
  <c r="AF40" i="19"/>
  <c r="Z30" i="19"/>
  <c r="Y29" i="19"/>
  <c r="Y11" i="19"/>
  <c r="AB11" i="19" s="1"/>
  <c r="Z12" i="19"/>
  <c r="G35" i="19"/>
  <c r="M35" i="19"/>
  <c r="N36" i="19"/>
  <c r="T57" i="19"/>
  <c r="S56" i="19"/>
  <c r="Z27" i="19"/>
  <c r="Y26" i="19"/>
  <c r="AF53" i="19"/>
  <c r="AE52" i="19"/>
  <c r="T61" i="19"/>
  <c r="S60" i="19"/>
  <c r="S53" i="19"/>
  <c r="T54" i="19"/>
  <c r="Z49" i="19"/>
  <c r="Y48" i="19"/>
  <c r="AE63" i="19"/>
  <c r="AF64" i="19"/>
  <c r="AE30" i="19"/>
  <c r="AF31" i="19"/>
  <c r="AE23" i="19"/>
  <c r="AF24" i="19"/>
  <c r="Z50" i="19"/>
  <c r="Y49" i="19"/>
  <c r="S17" i="19"/>
  <c r="T18" i="19"/>
  <c r="Z32" i="19"/>
  <c r="Y31" i="19"/>
  <c r="G44" i="19"/>
  <c r="N45" i="19"/>
  <c r="M44" i="19"/>
  <c r="G29" i="19"/>
  <c r="M29" i="19"/>
  <c r="N30" i="19"/>
  <c r="AF46" i="19"/>
  <c r="AE45" i="19"/>
  <c r="AF12" i="19"/>
  <c r="AE11" i="19"/>
  <c r="AH11" i="19" s="1"/>
  <c r="G43" i="19"/>
  <c r="M43" i="19"/>
  <c r="N44" i="19"/>
  <c r="AF15" i="19"/>
  <c r="AE14" i="19"/>
  <c r="Z53" i="19"/>
  <c r="Y52" i="19"/>
  <c r="AE68" i="19"/>
  <c r="AF69" i="19"/>
  <c r="AE25" i="19"/>
  <c r="AF26" i="19"/>
  <c r="G60" i="19"/>
  <c r="M60" i="19"/>
  <c r="N61" i="19"/>
  <c r="AE34" i="19"/>
  <c r="AF35" i="19"/>
  <c r="G53" i="19"/>
  <c r="N54" i="19"/>
  <c r="M53" i="19"/>
  <c r="AE24" i="19"/>
  <c r="AF25" i="19"/>
  <c r="T49" i="19"/>
  <c r="S48" i="19"/>
  <c r="Y30" i="19"/>
  <c r="Z31" i="19"/>
  <c r="Y23" i="19"/>
  <c r="Z24" i="19"/>
  <c r="T50" i="19"/>
  <c r="S49" i="19"/>
  <c r="T33" i="19"/>
  <c r="S32" i="19"/>
  <c r="G17" i="19"/>
  <c r="N18" i="19"/>
  <c r="M17" i="19"/>
  <c r="T32" i="19"/>
  <c r="S31" i="19"/>
  <c r="T46" i="19"/>
  <c r="S45" i="19"/>
  <c r="T31" i="19"/>
  <c r="S30" i="19"/>
  <c r="AE59" i="19"/>
  <c r="AF60" i="19"/>
  <c r="T24" i="19"/>
  <c r="S23" i="19"/>
  <c r="AF29" i="19"/>
  <c r="AE28" i="19"/>
  <c r="G45" i="19"/>
  <c r="N46" i="19"/>
  <c r="M45" i="19"/>
  <c r="Y40" i="19"/>
  <c r="Z41" i="19"/>
  <c r="G52" i="19"/>
  <c r="M52" i="19"/>
  <c r="N53" i="19"/>
  <c r="G68" i="19"/>
  <c r="N69" i="19"/>
  <c r="M68" i="19"/>
  <c r="S25" i="19"/>
  <c r="T26" i="19"/>
  <c r="Y69" i="19"/>
  <c r="Z70" i="19"/>
  <c r="T25" i="19"/>
  <c r="S24" i="19"/>
  <c r="Z17" i="19"/>
  <c r="Y16" i="19"/>
  <c r="G30" i="19"/>
  <c r="M30" i="19"/>
  <c r="N31" i="19"/>
  <c r="Y59" i="19"/>
  <c r="Z60" i="19"/>
  <c r="G23" i="19"/>
  <c r="M23" i="19"/>
  <c r="N24" i="19"/>
  <c r="AE70" i="19"/>
  <c r="AF71" i="19"/>
  <c r="Z29" i="19"/>
  <c r="Y28" i="19"/>
  <c r="T28" i="19"/>
  <c r="S27" i="19"/>
  <c r="G56" i="19"/>
  <c r="M56" i="19"/>
  <c r="N57" i="19"/>
  <c r="S40" i="19"/>
  <c r="T41" i="19"/>
  <c r="G24" i="19"/>
  <c r="M24" i="19"/>
  <c r="N25" i="19"/>
  <c r="AE54" i="19"/>
  <c r="AF55" i="19"/>
  <c r="T17" i="19"/>
  <c r="S16" i="19"/>
  <c r="T60" i="19"/>
  <c r="S59" i="19"/>
  <c r="AE32" i="19"/>
  <c r="AF33" i="19"/>
  <c r="S50" i="19"/>
  <c r="T51" i="19"/>
  <c r="S28" i="19"/>
  <c r="T29" i="19"/>
  <c r="AF58" i="19"/>
  <c r="AE57" i="19"/>
  <c r="G28" i="19"/>
  <c r="M28" i="19"/>
  <c r="N29" i="19"/>
  <c r="S57" i="19"/>
  <c r="T58" i="19"/>
  <c r="G67" i="19"/>
  <c r="M67" i="19"/>
  <c r="N68" i="19"/>
  <c r="S62" i="19"/>
  <c r="T63" i="19"/>
  <c r="Y34" i="19"/>
  <c r="Z35" i="19"/>
  <c r="T55" i="19"/>
  <c r="S54" i="19"/>
  <c r="Y42" i="19"/>
  <c r="Z43" i="19"/>
  <c r="G32" i="19"/>
  <c r="N33" i="19"/>
  <c r="M32" i="19"/>
  <c r="G37" i="19"/>
  <c r="N38" i="19"/>
  <c r="M37" i="19"/>
  <c r="G57" i="19"/>
  <c r="M57" i="19"/>
  <c r="N58" i="19"/>
  <c r="AE69" i="19"/>
  <c r="AF70" i="19"/>
  <c r="T35" i="19"/>
  <c r="S34" i="19"/>
  <c r="AF66" i="19"/>
  <c r="AE65" i="19"/>
  <c r="G54" i="19"/>
  <c r="N55" i="19"/>
  <c r="M54" i="19"/>
  <c r="S20" i="19"/>
  <c r="T21" i="19"/>
  <c r="S42" i="19"/>
  <c r="T43" i="19"/>
  <c r="T39" i="19"/>
  <c r="S38" i="19"/>
  <c r="AF68" i="19"/>
  <c r="AE67" i="19"/>
  <c r="G46" i="19"/>
  <c r="N47" i="19"/>
  <c r="M46" i="19"/>
  <c r="AE53" i="19"/>
  <c r="AF54" i="19"/>
  <c r="Z59" i="19"/>
  <c r="Y58" i="19"/>
  <c r="Z69" i="19"/>
  <c r="Y68" i="19"/>
  <c r="Z66" i="19"/>
  <c r="Y65" i="19"/>
  <c r="Z71" i="19"/>
  <c r="Y70" i="19"/>
  <c r="AE22" i="19"/>
  <c r="AF23" i="19"/>
  <c r="G38" i="19"/>
  <c r="M38" i="19"/>
  <c r="N39" i="19"/>
  <c r="Z68" i="19"/>
  <c r="Y67" i="19"/>
  <c r="S35" i="19"/>
  <c r="T36" i="19"/>
  <c r="G42" i="19"/>
  <c r="M42" i="19"/>
  <c r="N43" i="19"/>
  <c r="S21" i="19"/>
  <c r="T22" i="19"/>
  <c r="AE64" i="19"/>
  <c r="AF65" i="19"/>
  <c r="AE19" i="19"/>
  <c r="AF20" i="19"/>
  <c r="AE33" i="19"/>
  <c r="AF34" i="19"/>
  <c r="G69" i="19"/>
  <c r="M69" i="19"/>
  <c r="N70" i="19"/>
  <c r="AE41" i="19"/>
  <c r="AF42" i="19"/>
  <c r="T66" i="19"/>
  <c r="S65" i="19"/>
  <c r="G55" i="19"/>
  <c r="M55" i="19"/>
  <c r="N56" i="19"/>
  <c r="T71" i="19"/>
  <c r="S70" i="19"/>
  <c r="G61" i="19"/>
  <c r="M61" i="19"/>
  <c r="N62" i="19"/>
  <c r="Z16" i="19"/>
  <c r="Y15" i="19"/>
  <c r="S67" i="19"/>
  <c r="T68" i="19"/>
  <c r="BD108" i="19"/>
  <c r="BB109" i="19"/>
  <c r="BC109" i="19" s="1"/>
  <c r="AE56" i="19"/>
  <c r="AF57" i="19"/>
  <c r="AF41" i="19"/>
  <c r="AE40" i="19"/>
  <c r="AF17" i="19"/>
  <c r="AE16" i="19"/>
  <c r="Z57" i="19"/>
  <c r="Y56" i="19"/>
  <c r="G58" i="19"/>
  <c r="N59" i="19"/>
  <c r="M58" i="19"/>
  <c r="Z52" i="19"/>
  <c r="Y51" i="19"/>
  <c r="G21" i="19"/>
  <c r="M21" i="19"/>
  <c r="N22" i="19"/>
  <c r="Y64" i="19"/>
  <c r="Z65" i="19"/>
  <c r="Z20" i="19"/>
  <c r="Y19" i="19"/>
  <c r="S33" i="19"/>
  <c r="T34" i="19"/>
  <c r="Z42" i="19"/>
  <c r="Y41" i="19"/>
  <c r="G65" i="19"/>
  <c r="N66" i="19"/>
  <c r="M65" i="19"/>
  <c r="AF37" i="19"/>
  <c r="AE36" i="19"/>
  <c r="AF21" i="19"/>
  <c r="AE20" i="19"/>
  <c r="G70" i="19"/>
  <c r="M70" i="19"/>
  <c r="N71" i="19"/>
  <c r="AF51" i="19"/>
  <c r="AE50" i="19"/>
  <c r="Y39" i="19"/>
  <c r="Z40" i="19"/>
  <c r="S15" i="19"/>
  <c r="T16" i="19"/>
  <c r="G59" i="19"/>
  <c r="N60" i="19"/>
  <c r="M59" i="19"/>
  <c r="G62" i="19"/>
  <c r="M62" i="19"/>
  <c r="N63" i="19"/>
  <c r="G34" i="19"/>
  <c r="N35" i="19"/>
  <c r="M34" i="19"/>
  <c r="T20" i="19"/>
  <c r="S19" i="19"/>
  <c r="G33" i="19"/>
  <c r="M33" i="19"/>
  <c r="N34" i="19"/>
  <c r="S41" i="19"/>
  <c r="T42" i="19"/>
  <c r="Z37" i="19"/>
  <c r="Y36" i="19"/>
  <c r="AE18" i="19"/>
  <c r="AF19" i="19"/>
  <c r="AF56" i="19"/>
  <c r="AE55" i="19"/>
  <c r="Z21" i="19"/>
  <c r="Y20" i="19"/>
  <c r="AE37" i="19"/>
  <c r="AF38" i="19"/>
  <c r="Z51" i="19"/>
  <c r="Y50" i="19"/>
  <c r="G15" i="19"/>
  <c r="M15" i="19"/>
  <c r="N16" i="19"/>
  <c r="AX108" i="19"/>
  <c r="AV109" i="19"/>
  <c r="AW109" i="19" s="1"/>
  <c r="Y25" i="19"/>
  <c r="Z26" i="19"/>
  <c r="Z25" i="19"/>
  <c r="Y24" i="19"/>
  <c r="AF44" i="19"/>
  <c r="AE43" i="19"/>
  <c r="Y43" i="19"/>
  <c r="Z44" i="19"/>
  <c r="G16" i="19"/>
  <c r="N17" i="19"/>
  <c r="M16" i="19"/>
  <c r="Z33" i="19"/>
  <c r="Y32" i="19"/>
  <c r="G19" i="19"/>
  <c r="M19" i="19"/>
  <c r="N20" i="19"/>
  <c r="AE21" i="19"/>
  <c r="AF22" i="19"/>
  <c r="G64" i="19"/>
  <c r="M64" i="19"/>
  <c r="N65" i="19"/>
  <c r="G13" i="19"/>
  <c r="M13" i="19"/>
  <c r="N14" i="19"/>
  <c r="G41" i="19"/>
  <c r="N42" i="19"/>
  <c r="M41" i="19"/>
  <c r="T37" i="19"/>
  <c r="S36" i="19"/>
  <c r="Z19" i="19"/>
  <c r="Y18" i="19"/>
  <c r="Z56" i="19"/>
  <c r="Y55" i="19"/>
  <c r="G20" i="19"/>
  <c r="N21" i="19"/>
  <c r="M20" i="19"/>
  <c r="Y37" i="19"/>
  <c r="Z38" i="19"/>
  <c r="S39" i="19"/>
  <c r="T40" i="19"/>
  <c r="BR107" i="19"/>
  <c r="L107" i="6" s="1"/>
  <c r="S68" i="19"/>
  <c r="T69" i="19"/>
  <c r="AF61" i="19"/>
  <c r="AE60" i="19"/>
  <c r="Y14" i="19"/>
  <c r="Z15" i="19"/>
  <c r="S52" i="19"/>
  <c r="T53" i="19"/>
  <c r="G48" i="19"/>
  <c r="N49" i="19"/>
  <c r="M48" i="19"/>
  <c r="Y27" i="19"/>
  <c r="Z28" i="19"/>
  <c r="S58" i="19"/>
  <c r="T59" i="19"/>
  <c r="T44" i="19"/>
  <c r="S43" i="19"/>
  <c r="G40" i="19"/>
  <c r="N41" i="19"/>
  <c r="M40" i="19"/>
  <c r="Y33" i="19"/>
  <c r="Z34" i="19"/>
  <c r="G50" i="19"/>
  <c r="M50" i="19"/>
  <c r="N51" i="19"/>
  <c r="AE46" i="19"/>
  <c r="AF47" i="19"/>
  <c r="Y62" i="19"/>
  <c r="Z63" i="19"/>
  <c r="S26" i="19"/>
  <c r="T27" i="19"/>
  <c r="G36" i="19"/>
  <c r="N37" i="19"/>
  <c r="M36" i="19"/>
  <c r="Y63" i="19"/>
  <c r="Z64" i="19"/>
  <c r="T19" i="19"/>
  <c r="S18" i="19"/>
  <c r="T56" i="19"/>
  <c r="S55" i="19"/>
  <c r="Z23" i="19"/>
  <c r="Y22" i="19"/>
  <c r="T38" i="19"/>
  <c r="S37" i="19"/>
  <c r="AF67" i="19"/>
  <c r="AE66" i="19"/>
  <c r="G39" i="19"/>
  <c r="M39" i="19"/>
  <c r="N40" i="19"/>
  <c r="AF39" i="19"/>
  <c r="AE38" i="19"/>
  <c r="BP108" i="19"/>
  <c r="BN109" i="19"/>
  <c r="BO109" i="19" s="1"/>
  <c r="Z22" i="19"/>
  <c r="Y21" i="19"/>
  <c r="AE62" i="19"/>
  <c r="AF63" i="19"/>
  <c r="G26" i="19"/>
  <c r="M26" i="19"/>
  <c r="N27" i="19"/>
  <c r="T64" i="19"/>
  <c r="S63" i="19"/>
  <c r="G18" i="19"/>
  <c r="M18" i="19"/>
  <c r="N19" i="19"/>
  <c r="G49" i="19"/>
  <c r="N50" i="19"/>
  <c r="M49" i="19"/>
  <c r="S22" i="19"/>
  <c r="T23" i="19"/>
  <c r="Z67" i="19"/>
  <c r="Y66" i="19"/>
  <c r="Y38" i="19"/>
  <c r="Z39" i="19"/>
  <c r="G27" i="19"/>
  <c r="N28" i="19"/>
  <c r="M27" i="19"/>
  <c r="Z55" i="19"/>
  <c r="Y54" i="19"/>
  <c r="AE42" i="19"/>
  <c r="AF43" i="19"/>
  <c r="T70" i="19"/>
  <c r="S69" i="19"/>
  <c r="AE27" i="19"/>
  <c r="AF28" i="19"/>
  <c r="T52" i="19"/>
  <c r="S51" i="19"/>
  <c r="T65" i="19"/>
  <c r="S64" i="19"/>
  <c r="G51" i="19"/>
  <c r="N52" i="19"/>
  <c r="M51" i="19"/>
  <c r="AE47" i="19"/>
  <c r="AF48" i="19"/>
  <c r="Y47" i="19"/>
  <c r="Z48" i="19"/>
  <c r="T48" i="19"/>
  <c r="S47" i="19"/>
  <c r="G11" i="19"/>
  <c r="M11" i="19"/>
  <c r="P11" i="19" s="1"/>
  <c r="N12" i="19"/>
  <c r="G47" i="19"/>
  <c r="N48" i="19"/>
  <c r="M47" i="19"/>
  <c r="T15" i="19"/>
  <c r="S14" i="19"/>
  <c r="G63" i="19"/>
  <c r="N64" i="19"/>
  <c r="M63" i="19"/>
  <c r="AF62" i="19"/>
  <c r="AE61" i="19"/>
  <c r="G22" i="19"/>
  <c r="N23" i="19"/>
  <c r="M22" i="19"/>
  <c r="S44" i="19"/>
  <c r="T45" i="19"/>
  <c r="T67" i="19"/>
  <c r="S66" i="19"/>
  <c r="BJ108" i="19"/>
  <c r="BH109" i="19"/>
  <c r="BI109" i="19" s="1"/>
  <c r="AE35" i="19"/>
  <c r="AF36" i="19"/>
  <c r="G14" i="19"/>
  <c r="N15" i="19"/>
  <c r="M14" i="19"/>
  <c r="Z47" i="19"/>
  <c r="Y46" i="19"/>
  <c r="G25" i="19"/>
  <c r="M25" i="19"/>
  <c r="N26" i="19"/>
  <c r="AE12" i="19"/>
  <c r="AF13" i="19"/>
  <c r="Z62" i="19"/>
  <c r="Y61" i="19"/>
  <c r="G66" i="19"/>
  <c r="M66" i="19"/>
  <c r="N67" i="19"/>
  <c r="AE15" i="19"/>
  <c r="AF16" i="19"/>
  <c r="Z46" i="19"/>
  <c r="Y45" i="19"/>
  <c r="AF111" i="21" l="1"/>
  <c r="AD112" i="21"/>
  <c r="AE112" i="21" s="1"/>
  <c r="N109" i="21"/>
  <c r="P109" i="6" s="1"/>
  <c r="L110" i="21"/>
  <c r="M110" i="21" s="1"/>
  <c r="AL111" i="21"/>
  <c r="AJ112" i="21"/>
  <c r="AK112" i="21" s="1"/>
  <c r="AN110" i="21"/>
  <c r="Q110" i="6" s="1"/>
  <c r="Z111" i="21"/>
  <c r="X112" i="21"/>
  <c r="Y112" i="21" s="1"/>
  <c r="AI110" i="20"/>
  <c r="AG111" i="20"/>
  <c r="AH111" i="20" s="1"/>
  <c r="AC110" i="20"/>
  <c r="AA111" i="20"/>
  <c r="AB111" i="20" s="1"/>
  <c r="Q109" i="20"/>
  <c r="AK109" i="20" s="1"/>
  <c r="O109" i="6" s="1"/>
  <c r="O110" i="20"/>
  <c r="P110" i="20" s="1"/>
  <c r="W110" i="20"/>
  <c r="U111" i="20"/>
  <c r="V111" i="20" s="1"/>
  <c r="BB110" i="20"/>
  <c r="AZ111" i="20"/>
  <c r="BA111" i="20" s="1"/>
  <c r="AV108" i="20"/>
  <c r="BD108" i="20" s="1"/>
  <c r="N108" i="6" s="1"/>
  <c r="AT109" i="20"/>
  <c r="AU109" i="20" s="1"/>
  <c r="AC11" i="19"/>
  <c r="AA12" i="19"/>
  <c r="AB12" i="19" s="1"/>
  <c r="AI11" i="19"/>
  <c r="AG12" i="19"/>
  <c r="AH12" i="19" s="1"/>
  <c r="BD109" i="19"/>
  <c r="BB110" i="19"/>
  <c r="BC110" i="19" s="1"/>
  <c r="G79" i="19"/>
  <c r="M79" i="19"/>
  <c r="N80" i="19"/>
  <c r="AE79" i="19"/>
  <c r="AF80" i="19"/>
  <c r="Y79" i="19"/>
  <c r="Z80" i="19"/>
  <c r="BJ109" i="19"/>
  <c r="BH110" i="19"/>
  <c r="BI110" i="19" s="1"/>
  <c r="Q11" i="19"/>
  <c r="O12" i="19"/>
  <c r="P12" i="19" s="1"/>
  <c r="AX109" i="19"/>
  <c r="AV110" i="19"/>
  <c r="AW110" i="19" s="1"/>
  <c r="BR108" i="19"/>
  <c r="L108" i="6" s="1"/>
  <c r="S79" i="19"/>
  <c r="T80" i="19"/>
  <c r="BP109" i="19"/>
  <c r="BN110" i="19"/>
  <c r="BO110" i="19" s="1"/>
  <c r="W11" i="19"/>
  <c r="U12" i="19"/>
  <c r="V12" i="19" s="1"/>
  <c r="Z112" i="21" l="1"/>
  <c r="X113" i="21"/>
  <c r="Y113" i="21" s="1"/>
  <c r="AL112" i="21"/>
  <c r="AJ113" i="21"/>
  <c r="AK113" i="21" s="1"/>
  <c r="AN111" i="21"/>
  <c r="Q111" i="6" s="1"/>
  <c r="N110" i="21"/>
  <c r="P110" i="6" s="1"/>
  <c r="L111" i="21"/>
  <c r="M111" i="21" s="1"/>
  <c r="AF112" i="21"/>
  <c r="AD113" i="21"/>
  <c r="AE113" i="21" s="1"/>
  <c r="AV109" i="20"/>
  <c r="BD109" i="20" s="1"/>
  <c r="N109" i="6" s="1"/>
  <c r="AT110" i="20"/>
  <c r="AU110" i="20" s="1"/>
  <c r="BB111" i="20"/>
  <c r="AZ112" i="20"/>
  <c r="BA112" i="20" s="1"/>
  <c r="W111" i="20"/>
  <c r="U112" i="20"/>
  <c r="V112" i="20" s="1"/>
  <c r="Q110" i="20"/>
  <c r="AK110" i="20" s="1"/>
  <c r="O110" i="6" s="1"/>
  <c r="O111" i="20"/>
  <c r="P111" i="20" s="1"/>
  <c r="AC111" i="20"/>
  <c r="AA112" i="20"/>
  <c r="AB112" i="20" s="1"/>
  <c r="AI111" i="20"/>
  <c r="AG112" i="20"/>
  <c r="AH112" i="20" s="1"/>
  <c r="AK11" i="19"/>
  <c r="K11" i="6" s="1"/>
  <c r="BJ110" i="19"/>
  <c r="BH111" i="19"/>
  <c r="BI111" i="19" s="1"/>
  <c r="BP110" i="19"/>
  <c r="BN111" i="19"/>
  <c r="BO111" i="19" s="1"/>
  <c r="G80" i="19"/>
  <c r="M80" i="19"/>
  <c r="N81" i="19"/>
  <c r="AX110" i="19"/>
  <c r="AV111" i="19"/>
  <c r="AW111" i="19" s="1"/>
  <c r="AI12" i="19"/>
  <c r="AG13" i="19"/>
  <c r="AH13" i="19" s="1"/>
  <c r="BR109" i="19"/>
  <c r="L109" i="6" s="1"/>
  <c r="W12" i="19"/>
  <c r="U13" i="19"/>
  <c r="V13" i="19" s="1"/>
  <c r="S80" i="19"/>
  <c r="T81" i="19"/>
  <c r="Q12" i="19"/>
  <c r="O13" i="19"/>
  <c r="P13" i="19" s="1"/>
  <c r="AC12" i="19"/>
  <c r="AA13" i="19"/>
  <c r="AB13" i="19" s="1"/>
  <c r="AF81" i="19"/>
  <c r="AE80" i="19"/>
  <c r="Y80" i="19"/>
  <c r="Z81" i="19"/>
  <c r="BD110" i="19"/>
  <c r="BB111" i="19"/>
  <c r="BC111" i="19" s="1"/>
  <c r="AF113" i="21" l="1"/>
  <c r="AD114" i="21"/>
  <c r="AE114" i="21" s="1"/>
  <c r="AF114" i="21" s="1"/>
  <c r="N111" i="21"/>
  <c r="P111" i="6" s="1"/>
  <c r="L112" i="21"/>
  <c r="M112" i="21" s="1"/>
  <c r="AL113" i="21"/>
  <c r="AJ114" i="21"/>
  <c r="AK114" i="21" s="1"/>
  <c r="AL114" i="21" s="1"/>
  <c r="AN112" i="21"/>
  <c r="Q112" i="6" s="1"/>
  <c r="Z113" i="21"/>
  <c r="X114" i="21"/>
  <c r="Y114" i="21" s="1"/>
  <c r="Z114" i="21" s="1"/>
  <c r="AI112" i="20"/>
  <c r="AG113" i="20"/>
  <c r="AH113" i="20" s="1"/>
  <c r="AC112" i="20"/>
  <c r="AA113" i="20"/>
  <c r="AB113" i="20" s="1"/>
  <c r="Q111" i="20"/>
  <c r="AK111" i="20" s="1"/>
  <c r="O111" i="6" s="1"/>
  <c r="O112" i="20"/>
  <c r="P112" i="20" s="1"/>
  <c r="W112" i="20"/>
  <c r="U113" i="20"/>
  <c r="V113" i="20" s="1"/>
  <c r="BB112" i="20"/>
  <c r="AZ113" i="20"/>
  <c r="BA113" i="20" s="1"/>
  <c r="AV110" i="20"/>
  <c r="BD110" i="20" s="1"/>
  <c r="N110" i="6" s="1"/>
  <c r="AT111" i="20"/>
  <c r="AU111" i="20" s="1"/>
  <c r="AK12" i="19"/>
  <c r="K12" i="6" s="1"/>
  <c r="Z82" i="19"/>
  <c r="Y81" i="19"/>
  <c r="W13" i="19"/>
  <c r="U14" i="19"/>
  <c r="V14" i="19" s="1"/>
  <c r="AE81" i="19"/>
  <c r="AF82" i="19"/>
  <c r="T82" i="19"/>
  <c r="S81" i="19"/>
  <c r="G81" i="19"/>
  <c r="N82" i="19"/>
  <c r="M81" i="19"/>
  <c r="AI13" i="19"/>
  <c r="AG14" i="19"/>
  <c r="AH14" i="19" s="1"/>
  <c r="BD111" i="19"/>
  <c r="BB112" i="19"/>
  <c r="BC112" i="19" s="1"/>
  <c r="AX111" i="19"/>
  <c r="AV112" i="19"/>
  <c r="AW112" i="19" s="1"/>
  <c r="BR110" i="19"/>
  <c r="L110" i="6" s="1"/>
  <c r="BP111" i="19"/>
  <c r="BN112" i="19"/>
  <c r="BO112" i="19" s="1"/>
  <c r="AC13" i="19"/>
  <c r="AA14" i="19"/>
  <c r="AB14" i="19" s="1"/>
  <c r="BJ111" i="19"/>
  <c r="BH112" i="19"/>
  <c r="BI112" i="19" s="1"/>
  <c r="Q13" i="19"/>
  <c r="O14" i="19"/>
  <c r="P14" i="19" s="1"/>
  <c r="AN114" i="21" l="1"/>
  <c r="Q114" i="6" s="1"/>
  <c r="I17" i="5" s="1"/>
  <c r="I18" i="5" s="1"/>
  <c r="AN113" i="21"/>
  <c r="Q113" i="6" s="1"/>
  <c r="N112" i="21"/>
  <c r="P112" i="6" s="1"/>
  <c r="L113" i="21"/>
  <c r="M113" i="21" s="1"/>
  <c r="AV111" i="20"/>
  <c r="BD111" i="20" s="1"/>
  <c r="N111" i="6" s="1"/>
  <c r="AT112" i="20"/>
  <c r="AU112" i="20" s="1"/>
  <c r="BB113" i="20"/>
  <c r="AZ114" i="20"/>
  <c r="BA114" i="20" s="1"/>
  <c r="BB114" i="20" s="1"/>
  <c r="W113" i="20"/>
  <c r="U114" i="20"/>
  <c r="V114" i="20" s="1"/>
  <c r="W114" i="20" s="1"/>
  <c r="Q112" i="20"/>
  <c r="AK112" i="20" s="1"/>
  <c r="O112" i="6" s="1"/>
  <c r="O113" i="20"/>
  <c r="P113" i="20" s="1"/>
  <c r="AC113" i="20"/>
  <c r="AA114" i="20"/>
  <c r="AB114" i="20" s="1"/>
  <c r="AC114" i="20" s="1"/>
  <c r="AI113" i="20"/>
  <c r="AG114" i="20"/>
  <c r="AH114" i="20" s="1"/>
  <c r="AI114" i="20" s="1"/>
  <c r="AX112" i="19"/>
  <c r="AV113" i="19"/>
  <c r="AW113" i="19" s="1"/>
  <c r="BR111" i="19"/>
  <c r="L111" i="6" s="1"/>
  <c r="BD112" i="19"/>
  <c r="BB113" i="19"/>
  <c r="BC113" i="19" s="1"/>
  <c r="AI14" i="19"/>
  <c r="AG15" i="19"/>
  <c r="AH15" i="19" s="1"/>
  <c r="Q14" i="19"/>
  <c r="O15" i="19"/>
  <c r="P15" i="19" s="1"/>
  <c r="AK13" i="19"/>
  <c r="K13" i="6" s="1"/>
  <c r="AF83" i="19"/>
  <c r="AE82" i="19"/>
  <c r="G82" i="19"/>
  <c r="M82" i="19"/>
  <c r="N83" i="19"/>
  <c r="AC14" i="19"/>
  <c r="AA15" i="19"/>
  <c r="AB15" i="19" s="1"/>
  <c r="BJ112" i="19"/>
  <c r="BH113" i="19"/>
  <c r="BI113" i="19" s="1"/>
  <c r="W14" i="19"/>
  <c r="U15" i="19"/>
  <c r="V15" i="19" s="1"/>
  <c r="Z83" i="19"/>
  <c r="Y82" i="19"/>
  <c r="BP112" i="19"/>
  <c r="BN113" i="19"/>
  <c r="BO113" i="19" s="1"/>
  <c r="S82" i="19"/>
  <c r="T83" i="19"/>
  <c r="N113" i="21" l="1"/>
  <c r="P113" i="6" s="1"/>
  <c r="L114" i="21"/>
  <c r="M114" i="21" s="1"/>
  <c r="N114" i="21" s="1"/>
  <c r="P114" i="6" s="1"/>
  <c r="H17" i="5" s="1"/>
  <c r="H18" i="5" s="1"/>
  <c r="Q113" i="20"/>
  <c r="AK113" i="20" s="1"/>
  <c r="O113" i="6" s="1"/>
  <c r="O114" i="20"/>
  <c r="P114" i="20" s="1"/>
  <c r="Q114" i="20" s="1"/>
  <c r="AK114" i="20" s="1"/>
  <c r="O114" i="6" s="1"/>
  <c r="G17" i="5" s="1"/>
  <c r="G18" i="5" s="1"/>
  <c r="AV112" i="20"/>
  <c r="BD112" i="20" s="1"/>
  <c r="N112" i="6" s="1"/>
  <c r="AT113" i="20"/>
  <c r="AU113" i="20" s="1"/>
  <c r="AC15" i="19"/>
  <c r="AA16" i="19"/>
  <c r="AB16" i="19" s="1"/>
  <c r="Q15" i="19"/>
  <c r="O16" i="19"/>
  <c r="P16" i="19" s="1"/>
  <c r="AK14" i="19"/>
  <c r="K14" i="6" s="1"/>
  <c r="BP113" i="19"/>
  <c r="BN114" i="19"/>
  <c r="BO114" i="19" s="1"/>
  <c r="BP114" i="19" s="1"/>
  <c r="AI15" i="19"/>
  <c r="AG16" i="19"/>
  <c r="AH16" i="19" s="1"/>
  <c r="BD113" i="19"/>
  <c r="BB114" i="19"/>
  <c r="BC114" i="19" s="1"/>
  <c r="BD114" i="19" s="1"/>
  <c r="W15" i="19"/>
  <c r="U16" i="19"/>
  <c r="V16" i="19" s="1"/>
  <c r="BJ113" i="19"/>
  <c r="BH114" i="19"/>
  <c r="BI114" i="19" s="1"/>
  <c r="BJ114" i="19" s="1"/>
  <c r="AX113" i="19"/>
  <c r="AV114" i="19"/>
  <c r="AW114" i="19" s="1"/>
  <c r="AX114" i="19" s="1"/>
  <c r="BR112" i="19"/>
  <c r="L112" i="6" s="1"/>
  <c r="AV113" i="20" l="1"/>
  <c r="BD113" i="20" s="1"/>
  <c r="N113" i="6" s="1"/>
  <c r="AT114" i="20"/>
  <c r="AU114" i="20" s="1"/>
  <c r="AV114" i="20" s="1"/>
  <c r="BD114" i="20" s="1"/>
  <c r="N114" i="6" s="1"/>
  <c r="F17" i="5" s="1"/>
  <c r="F18" i="5" s="1"/>
  <c r="BR113" i="19"/>
  <c r="L113" i="6" s="1"/>
  <c r="Y83" i="19"/>
  <c r="Z84" i="19"/>
  <c r="W16" i="19"/>
  <c r="U17" i="19"/>
  <c r="V17" i="19" s="1"/>
  <c r="AF85" i="19"/>
  <c r="AE84" i="19"/>
  <c r="AI16" i="19"/>
  <c r="AG17" i="19"/>
  <c r="AH17" i="19" s="1"/>
  <c r="S84" i="19"/>
  <c r="T85" i="19"/>
  <c r="G84" i="19"/>
  <c r="M84" i="19"/>
  <c r="N85" i="19"/>
  <c r="G83" i="19"/>
  <c r="N84" i="19"/>
  <c r="M83" i="19"/>
  <c r="Z85" i="19"/>
  <c r="Y84" i="19"/>
  <c r="Q16" i="19"/>
  <c r="O17" i="19"/>
  <c r="P17" i="19" s="1"/>
  <c r="AK15" i="19"/>
  <c r="K15" i="6" s="1"/>
  <c r="T84" i="19"/>
  <c r="S83" i="19"/>
  <c r="AC16" i="19"/>
  <c r="AA17" i="19"/>
  <c r="AB17" i="19" s="1"/>
  <c r="AE83" i="19"/>
  <c r="AF84" i="19"/>
  <c r="BR114" i="19"/>
  <c r="L114" i="6" s="1"/>
  <c r="D17" i="5" s="1"/>
  <c r="D18" i="5" s="1"/>
  <c r="AK16" i="19" l="1"/>
  <c r="K16" i="6" s="1"/>
  <c r="W17" i="19"/>
  <c r="U18" i="19"/>
  <c r="V18" i="19" s="1"/>
  <c r="AF86" i="19"/>
  <c r="AE85" i="19"/>
  <c r="AC17" i="19"/>
  <c r="AA18" i="19"/>
  <c r="AB18" i="19" s="1"/>
  <c r="G85" i="19"/>
  <c r="M85" i="19"/>
  <c r="N86" i="19"/>
  <c r="Z86" i="19"/>
  <c r="Y85" i="19"/>
  <c r="AI17" i="19"/>
  <c r="AG18" i="19"/>
  <c r="AH18" i="19" s="1"/>
  <c r="T86" i="19"/>
  <c r="S85" i="19"/>
  <c r="Q17" i="19"/>
  <c r="O18" i="19"/>
  <c r="P18" i="19" s="1"/>
  <c r="AC18" i="19" l="1"/>
  <c r="AA19" i="19"/>
  <c r="AB19" i="19" s="1"/>
  <c r="G86" i="19"/>
  <c r="N87" i="19"/>
  <c r="M86" i="19"/>
  <c r="Q18" i="19"/>
  <c r="O19" i="19"/>
  <c r="P19" i="19" s="1"/>
  <c r="W18" i="19"/>
  <c r="U19" i="19"/>
  <c r="V19" i="19" s="1"/>
  <c r="T87" i="19"/>
  <c r="S86" i="19"/>
  <c r="Z87" i="19"/>
  <c r="Y86" i="19"/>
  <c r="AF87" i="19"/>
  <c r="AE86" i="19"/>
  <c r="AK17" i="19"/>
  <c r="K17" i="6" s="1"/>
  <c r="AI18" i="19"/>
  <c r="AG19" i="19"/>
  <c r="AH19" i="19" s="1"/>
  <c r="AF88" i="19" l="1"/>
  <c r="AE87" i="19"/>
  <c r="G87" i="19"/>
  <c r="M87" i="19"/>
  <c r="N88" i="19"/>
  <c r="Y87" i="19"/>
  <c r="Z88" i="19"/>
  <c r="Q19" i="19"/>
  <c r="O20" i="19"/>
  <c r="P20" i="19" s="1"/>
  <c r="AC19" i="19"/>
  <c r="AA20" i="19"/>
  <c r="AB20" i="19" s="1"/>
  <c r="W19" i="19"/>
  <c r="U20" i="19"/>
  <c r="V20" i="19" s="1"/>
  <c r="AK18" i="19"/>
  <c r="K18" i="6" s="1"/>
  <c r="T88" i="19"/>
  <c r="S87" i="19"/>
  <c r="AI19" i="19"/>
  <c r="AG20" i="19"/>
  <c r="AH20" i="19" s="1"/>
  <c r="AK19" i="19" l="1"/>
  <c r="K19" i="6" s="1"/>
  <c r="W20" i="19"/>
  <c r="U21" i="19"/>
  <c r="V21" i="19" s="1"/>
  <c r="AC20" i="19"/>
  <c r="AA21" i="19"/>
  <c r="AB21" i="19" s="1"/>
  <c r="Y88" i="19"/>
  <c r="Z89" i="19"/>
  <c r="AE88" i="19"/>
  <c r="AF89" i="19"/>
  <c r="Q20" i="19"/>
  <c r="O21" i="19"/>
  <c r="P21" i="19" s="1"/>
  <c r="T89" i="19"/>
  <c r="S88" i="19"/>
  <c r="G88" i="19"/>
  <c r="M88" i="19"/>
  <c r="N89" i="19"/>
  <c r="AI20" i="19"/>
  <c r="AG21" i="19"/>
  <c r="AH21" i="19" s="1"/>
  <c r="Y89" i="19" l="1"/>
  <c r="Z90" i="19"/>
  <c r="Q21" i="19"/>
  <c r="O22" i="19"/>
  <c r="P22" i="19" s="1"/>
  <c r="AC21" i="19"/>
  <c r="AA22" i="19"/>
  <c r="AB22" i="19" s="1"/>
  <c r="G89" i="19"/>
  <c r="N90" i="19"/>
  <c r="M89" i="19"/>
  <c r="AK20" i="19"/>
  <c r="K20" i="6" s="1"/>
  <c r="W21" i="19"/>
  <c r="U22" i="19"/>
  <c r="V22" i="19" s="1"/>
  <c r="AE89" i="19"/>
  <c r="AF90" i="19"/>
  <c r="S89" i="19"/>
  <c r="T90" i="19"/>
  <c r="AI21" i="19"/>
  <c r="AG22" i="19"/>
  <c r="AH22" i="19" s="1"/>
  <c r="AF91" i="19" l="1"/>
  <c r="AE90" i="19"/>
  <c r="T91" i="19"/>
  <c r="S90" i="19"/>
  <c r="Y90" i="19"/>
  <c r="Z91" i="19"/>
  <c r="AK21" i="19"/>
  <c r="K21" i="6" s="1"/>
  <c r="W22" i="19"/>
  <c r="U23" i="19"/>
  <c r="V23" i="19" s="1"/>
  <c r="Q22" i="19"/>
  <c r="O23" i="19"/>
  <c r="P23" i="19" s="1"/>
  <c r="G90" i="19"/>
  <c r="M90" i="19"/>
  <c r="N91" i="19"/>
  <c r="AC22" i="19"/>
  <c r="AA23" i="19"/>
  <c r="AB23" i="19" s="1"/>
  <c r="AI22" i="19"/>
  <c r="AG23" i="19"/>
  <c r="AH23" i="19" s="1"/>
  <c r="AC23" i="19" l="1"/>
  <c r="AA24" i="19"/>
  <c r="AB24" i="19" s="1"/>
  <c r="G91" i="19"/>
  <c r="N92" i="19"/>
  <c r="M91" i="19"/>
  <c r="Q23" i="19"/>
  <c r="O24" i="19"/>
  <c r="P24" i="19" s="1"/>
  <c r="AK22" i="19"/>
  <c r="K22" i="6" s="1"/>
  <c r="W23" i="19"/>
  <c r="U24" i="19"/>
  <c r="V24" i="19" s="1"/>
  <c r="Z92" i="19"/>
  <c r="Y91" i="19"/>
  <c r="AE91" i="19"/>
  <c r="AF92" i="19"/>
  <c r="T92" i="19"/>
  <c r="S91" i="19"/>
  <c r="AI23" i="19"/>
  <c r="AG24" i="19"/>
  <c r="AH24" i="19" s="1"/>
  <c r="S92" i="19" l="1"/>
  <c r="T93" i="19"/>
  <c r="AE92" i="19"/>
  <c r="AF93" i="19"/>
  <c r="G92" i="19"/>
  <c r="M92" i="19"/>
  <c r="N93" i="19"/>
  <c r="W24" i="19"/>
  <c r="U25" i="19"/>
  <c r="V25" i="19" s="1"/>
  <c r="AK23" i="19"/>
  <c r="K23" i="6" s="1"/>
  <c r="Y92" i="19"/>
  <c r="Z93" i="19"/>
  <c r="Q24" i="19"/>
  <c r="O25" i="19"/>
  <c r="P25" i="19" s="1"/>
  <c r="AI24" i="19"/>
  <c r="AG25" i="19"/>
  <c r="AH25" i="19" s="1"/>
  <c r="AC24" i="19"/>
  <c r="AA25" i="19"/>
  <c r="AB25" i="19" s="1"/>
  <c r="AI25" i="19" l="1"/>
  <c r="AG26" i="19"/>
  <c r="AH26" i="19" s="1"/>
  <c r="Q25" i="19"/>
  <c r="O26" i="19"/>
  <c r="P26" i="19" s="1"/>
  <c r="T94" i="19"/>
  <c r="S93" i="19"/>
  <c r="AF94" i="19"/>
  <c r="AE93" i="19"/>
  <c r="AK24" i="19"/>
  <c r="K24" i="6" s="1"/>
  <c r="Y93" i="19"/>
  <c r="Z94" i="19"/>
  <c r="G93" i="19"/>
  <c r="M93" i="19"/>
  <c r="N94" i="19"/>
  <c r="W25" i="19"/>
  <c r="U26" i="19"/>
  <c r="V26" i="19" s="1"/>
  <c r="AC25" i="19"/>
  <c r="AA26" i="19"/>
  <c r="AB26" i="19" s="1"/>
  <c r="W26" i="19" l="1"/>
  <c r="U27" i="19"/>
  <c r="V27" i="19" s="1"/>
  <c r="G94" i="19"/>
  <c r="N95" i="19"/>
  <c r="M94" i="19"/>
  <c r="AE94" i="19"/>
  <c r="AF95" i="19"/>
  <c r="Z95" i="19"/>
  <c r="Y94" i="19"/>
  <c r="Q26" i="19"/>
  <c r="O27" i="19"/>
  <c r="P27" i="19" s="1"/>
  <c r="AK25" i="19"/>
  <c r="K25" i="6" s="1"/>
  <c r="AI26" i="19"/>
  <c r="AG27" i="19"/>
  <c r="AH27" i="19" s="1"/>
  <c r="S94" i="19"/>
  <c r="T95" i="19"/>
  <c r="AC26" i="19"/>
  <c r="AA27" i="19"/>
  <c r="AB27" i="19" s="1"/>
  <c r="AI27" i="19" l="1"/>
  <c r="AG28" i="19"/>
  <c r="AH28" i="19" s="1"/>
  <c r="AK26" i="19"/>
  <c r="K26" i="6" s="1"/>
  <c r="Q27" i="19"/>
  <c r="O28" i="19"/>
  <c r="P28" i="19" s="1"/>
  <c r="Y95" i="19"/>
  <c r="Z96" i="19"/>
  <c r="G95" i="19"/>
  <c r="M95" i="19"/>
  <c r="N96" i="19"/>
  <c r="AF96" i="19"/>
  <c r="AE95" i="19"/>
  <c r="AC27" i="19"/>
  <c r="AA28" i="19"/>
  <c r="AB28" i="19" s="1"/>
  <c r="W27" i="19"/>
  <c r="U28" i="19"/>
  <c r="V28" i="19" s="1"/>
  <c r="S95" i="19"/>
  <c r="T96" i="19"/>
  <c r="W28" i="19" l="1"/>
  <c r="U29" i="19"/>
  <c r="V29" i="19" s="1"/>
  <c r="Y96" i="19"/>
  <c r="Z97" i="19"/>
  <c r="T97" i="19"/>
  <c r="S96" i="19"/>
  <c r="AF97" i="19"/>
  <c r="AE96" i="19"/>
  <c r="AK27" i="19"/>
  <c r="K27" i="6" s="1"/>
  <c r="AI28" i="19"/>
  <c r="AG29" i="19"/>
  <c r="AH29" i="19" s="1"/>
  <c r="AC28" i="19"/>
  <c r="AA29" i="19"/>
  <c r="AB29" i="19" s="1"/>
  <c r="G96" i="19"/>
  <c r="M96" i="19"/>
  <c r="N97" i="19"/>
  <c r="Q28" i="19"/>
  <c r="O29" i="19"/>
  <c r="P29" i="19" s="1"/>
  <c r="AK28" i="19" l="1"/>
  <c r="K28" i="6" s="1"/>
  <c r="AE97" i="19"/>
  <c r="AF98" i="19"/>
  <c r="AC29" i="19"/>
  <c r="AA30" i="19"/>
  <c r="AB30" i="19" s="1"/>
  <c r="G97" i="19"/>
  <c r="M97" i="19"/>
  <c r="N98" i="19"/>
  <c r="AI29" i="19"/>
  <c r="AG30" i="19"/>
  <c r="AH30" i="19" s="1"/>
  <c r="T98" i="19"/>
  <c r="S97" i="19"/>
  <c r="Z98" i="19"/>
  <c r="Y97" i="19"/>
  <c r="W29" i="19"/>
  <c r="U30" i="19"/>
  <c r="V30" i="19" s="1"/>
  <c r="Q29" i="19"/>
  <c r="O30" i="19"/>
  <c r="P30" i="19" s="1"/>
  <c r="W30" i="19" l="1"/>
  <c r="U31" i="19"/>
  <c r="V31" i="19" s="1"/>
  <c r="S98" i="19"/>
  <c r="T99" i="19"/>
  <c r="AC30" i="19"/>
  <c r="AA31" i="19"/>
  <c r="AB31" i="19" s="1"/>
  <c r="AF99" i="19"/>
  <c r="AE98" i="19"/>
  <c r="G98" i="19"/>
  <c r="N99" i="19"/>
  <c r="M98" i="19"/>
  <c r="AI30" i="19"/>
  <c r="AG31" i="19"/>
  <c r="AH31" i="19" s="1"/>
  <c r="Q30" i="19"/>
  <c r="O31" i="19"/>
  <c r="P31" i="19" s="1"/>
  <c r="Y98" i="19"/>
  <c r="Z99" i="19"/>
  <c r="AK29" i="19"/>
  <c r="K29" i="6" s="1"/>
  <c r="AK30" i="19" l="1"/>
  <c r="K30" i="6" s="1"/>
  <c r="Q31" i="19"/>
  <c r="O32" i="19"/>
  <c r="P32" i="19" s="1"/>
  <c r="T100" i="19"/>
  <c r="S99" i="19"/>
  <c r="G99" i="19"/>
  <c r="N100" i="19"/>
  <c r="M99" i="19"/>
  <c r="Z100" i="19"/>
  <c r="Y99" i="19"/>
  <c r="AC31" i="19"/>
  <c r="AA32" i="19"/>
  <c r="AB32" i="19" s="1"/>
  <c r="W31" i="19"/>
  <c r="U32" i="19"/>
  <c r="V32" i="19" s="1"/>
  <c r="AI31" i="19"/>
  <c r="AG32" i="19"/>
  <c r="AH32" i="19" s="1"/>
  <c r="AE99" i="19"/>
  <c r="AF100" i="19"/>
  <c r="AI32" i="19" l="1"/>
  <c r="AG33" i="19"/>
  <c r="AH33" i="19" s="1"/>
  <c r="W32" i="19"/>
  <c r="U33" i="19"/>
  <c r="V33" i="19" s="1"/>
  <c r="AC32" i="19"/>
  <c r="AA33" i="19"/>
  <c r="AB33" i="19" s="1"/>
  <c r="AE100" i="19"/>
  <c r="AF101" i="19"/>
  <c r="Z101" i="19"/>
  <c r="Y100" i="19"/>
  <c r="S100" i="19"/>
  <c r="T101" i="19"/>
  <c r="Q32" i="19"/>
  <c r="O33" i="19"/>
  <c r="P33" i="19" s="1"/>
  <c r="G100" i="19"/>
  <c r="N101" i="19"/>
  <c r="M100" i="19"/>
  <c r="AK31" i="19"/>
  <c r="K31" i="6" s="1"/>
  <c r="AK32" i="19" l="1"/>
  <c r="K32" i="6" s="1"/>
  <c r="Q33" i="19"/>
  <c r="O34" i="19"/>
  <c r="P34" i="19" s="1"/>
  <c r="Z102" i="19"/>
  <c r="Y101" i="19"/>
  <c r="T102" i="19"/>
  <c r="S101" i="19"/>
  <c r="G101" i="19"/>
  <c r="N102" i="19"/>
  <c r="M101" i="19"/>
  <c r="AF102" i="19"/>
  <c r="AE101" i="19"/>
  <c r="W33" i="19"/>
  <c r="U34" i="19"/>
  <c r="V34" i="19" s="1"/>
  <c r="AC33" i="19"/>
  <c r="AA34" i="19"/>
  <c r="AB34" i="19" s="1"/>
  <c r="AI33" i="19"/>
  <c r="AG34" i="19"/>
  <c r="AH34" i="19" s="1"/>
  <c r="AI34" i="19" l="1"/>
  <c r="AG35" i="19"/>
  <c r="AH35" i="19" s="1"/>
  <c r="AC34" i="19"/>
  <c r="AA35" i="19"/>
  <c r="AB35" i="19" s="1"/>
  <c r="W34" i="19"/>
  <c r="U35" i="19"/>
  <c r="V35" i="19" s="1"/>
  <c r="AE102" i="19"/>
  <c r="AF103" i="19"/>
  <c r="S102" i="19"/>
  <c r="T103" i="19"/>
  <c r="G102" i="19"/>
  <c r="N103" i="19"/>
  <c r="M102" i="19"/>
  <c r="Z103" i="19"/>
  <c r="Y102" i="19"/>
  <c r="Q34" i="19"/>
  <c r="O35" i="19"/>
  <c r="P35" i="19" s="1"/>
  <c r="AK33" i="19"/>
  <c r="K33" i="6" s="1"/>
  <c r="AK34" i="19" l="1"/>
  <c r="K34" i="6" s="1"/>
  <c r="Q35" i="19"/>
  <c r="O36" i="19"/>
  <c r="P36" i="19" s="1"/>
  <c r="T104" i="19"/>
  <c r="S103" i="19"/>
  <c r="G103" i="19"/>
  <c r="N104" i="19"/>
  <c r="M103" i="19"/>
  <c r="Z104" i="19"/>
  <c r="Y103" i="19"/>
  <c r="AC35" i="19"/>
  <c r="AA36" i="19"/>
  <c r="AB36" i="19" s="1"/>
  <c r="W35" i="19"/>
  <c r="U36" i="19"/>
  <c r="V36" i="19" s="1"/>
  <c r="AE103" i="19"/>
  <c r="AF104" i="19"/>
  <c r="AI35" i="19"/>
  <c r="AG36" i="19"/>
  <c r="AH36" i="19" s="1"/>
  <c r="W36" i="19" l="1"/>
  <c r="U37" i="19"/>
  <c r="V37" i="19" s="1"/>
  <c r="T105" i="19"/>
  <c r="S104" i="19"/>
  <c r="Z105" i="19"/>
  <c r="Y104" i="19"/>
  <c r="AF105" i="19"/>
  <c r="AE104" i="19"/>
  <c r="G104" i="19"/>
  <c r="N105" i="19"/>
  <c r="M104" i="19"/>
  <c r="Q36" i="19"/>
  <c r="O37" i="19"/>
  <c r="P37" i="19" s="1"/>
  <c r="AC36" i="19"/>
  <c r="AA37" i="19"/>
  <c r="AB37" i="19" s="1"/>
  <c r="AI36" i="19"/>
  <c r="AG37" i="19"/>
  <c r="AH37" i="19" s="1"/>
  <c r="AK35" i="19"/>
  <c r="K35" i="6" s="1"/>
  <c r="AC37" i="19" l="1"/>
  <c r="AA38" i="19"/>
  <c r="AB38" i="19" s="1"/>
  <c r="Z106" i="19"/>
  <c r="Y105" i="19"/>
  <c r="AK36" i="19"/>
  <c r="K36" i="6" s="1"/>
  <c r="W37" i="19"/>
  <c r="U38" i="19"/>
  <c r="V38" i="19" s="1"/>
  <c r="AE105" i="19"/>
  <c r="AF106" i="19"/>
  <c r="T106" i="19"/>
  <c r="S105" i="19"/>
  <c r="Q37" i="19"/>
  <c r="O38" i="19"/>
  <c r="P38" i="19" s="1"/>
  <c r="G105" i="19"/>
  <c r="N106" i="19"/>
  <c r="M105" i="19"/>
  <c r="AI37" i="19"/>
  <c r="AG38" i="19"/>
  <c r="AH38" i="19" s="1"/>
  <c r="AK37" i="19" l="1"/>
  <c r="K37" i="6" s="1"/>
  <c r="AF107" i="19"/>
  <c r="AE106" i="19"/>
  <c r="Q38" i="19"/>
  <c r="O39" i="19"/>
  <c r="P39" i="19" s="1"/>
  <c r="G106" i="19"/>
  <c r="M106" i="19"/>
  <c r="N107" i="19"/>
  <c r="Y106" i="19"/>
  <c r="Z107" i="19"/>
  <c r="W38" i="19"/>
  <c r="U39" i="19"/>
  <c r="V39" i="19" s="1"/>
  <c r="AI38" i="19"/>
  <c r="AG39" i="19"/>
  <c r="AH39" i="19" s="1"/>
  <c r="AC38" i="19"/>
  <c r="AA39" i="19"/>
  <c r="AB39" i="19" s="1"/>
  <c r="S106" i="19"/>
  <c r="T107" i="19"/>
  <c r="AC39" i="19" l="1"/>
  <c r="AA40" i="19"/>
  <c r="AB40" i="19" s="1"/>
  <c r="W39" i="19"/>
  <c r="U40" i="19"/>
  <c r="V40" i="19" s="1"/>
  <c r="T108" i="19"/>
  <c r="S107" i="19"/>
  <c r="AI39" i="19"/>
  <c r="AG40" i="19"/>
  <c r="AH40" i="19" s="1"/>
  <c r="AF108" i="19"/>
  <c r="AE107" i="19"/>
  <c r="Z108" i="19"/>
  <c r="Y107" i="19"/>
  <c r="AK38" i="19"/>
  <c r="K38" i="6" s="1"/>
  <c r="G107" i="19"/>
  <c r="M107" i="19"/>
  <c r="N108" i="19"/>
  <c r="Q39" i="19"/>
  <c r="O40" i="19"/>
  <c r="P40" i="19" s="1"/>
  <c r="AI40" i="19" l="1"/>
  <c r="AG41" i="19"/>
  <c r="AH41" i="19" s="1"/>
  <c r="G108" i="19"/>
  <c r="M108" i="19"/>
  <c r="N109" i="19"/>
  <c r="Y108" i="19"/>
  <c r="Z109" i="19"/>
  <c r="AE108" i="19"/>
  <c r="AF109" i="19"/>
  <c r="AC40" i="19"/>
  <c r="AA41" i="19"/>
  <c r="AB41" i="19" s="1"/>
  <c r="S108" i="19"/>
  <c r="T109" i="19"/>
  <c r="Q40" i="19"/>
  <c r="O41" i="19"/>
  <c r="P41" i="19" s="1"/>
  <c r="W40" i="19"/>
  <c r="U41" i="19"/>
  <c r="V41" i="19" s="1"/>
  <c r="AK39" i="19"/>
  <c r="K39" i="6" s="1"/>
  <c r="Q41" i="19" l="1"/>
  <c r="O42" i="19"/>
  <c r="P42" i="19" s="1"/>
  <c r="AE109" i="19"/>
  <c r="AF110" i="19"/>
  <c r="AC41" i="19"/>
  <c r="AA42" i="19"/>
  <c r="AB42" i="19" s="1"/>
  <c r="G109" i="19"/>
  <c r="M109" i="19"/>
  <c r="N110" i="19"/>
  <c r="S109" i="19"/>
  <c r="T110" i="19"/>
  <c r="AK40" i="19"/>
  <c r="K40" i="6" s="1"/>
  <c r="AI41" i="19"/>
  <c r="AG42" i="19"/>
  <c r="AH42" i="19" s="1"/>
  <c r="Y109" i="19"/>
  <c r="Z110" i="19"/>
  <c r="W41" i="19"/>
  <c r="U42" i="19"/>
  <c r="V42" i="19" s="1"/>
  <c r="AI42" i="19" l="1"/>
  <c r="AG43" i="19"/>
  <c r="AH43" i="19" s="1"/>
  <c r="G110" i="19"/>
  <c r="M110" i="19"/>
  <c r="N111" i="19"/>
  <c r="S110" i="19"/>
  <c r="T111" i="19"/>
  <c r="Z111" i="19"/>
  <c r="Y110" i="19"/>
  <c r="AF111" i="19"/>
  <c r="AE110" i="19"/>
  <c r="AC42" i="19"/>
  <c r="AA43" i="19"/>
  <c r="AB43" i="19" s="1"/>
  <c r="W42" i="19"/>
  <c r="U43" i="19"/>
  <c r="V43" i="19" s="1"/>
  <c r="Q42" i="19"/>
  <c r="O43" i="19"/>
  <c r="P43" i="19" s="1"/>
  <c r="AK41" i="19"/>
  <c r="K41" i="6" s="1"/>
  <c r="AK42" i="19" l="1"/>
  <c r="K42" i="6" s="1"/>
  <c r="W43" i="19"/>
  <c r="U44" i="19"/>
  <c r="V44" i="19" s="1"/>
  <c r="AC43" i="19"/>
  <c r="AA44" i="19"/>
  <c r="AB44" i="19" s="1"/>
  <c r="T112" i="19"/>
  <c r="S111" i="19"/>
  <c r="Y111" i="19"/>
  <c r="Z112" i="19"/>
  <c r="AE111" i="19"/>
  <c r="AF112" i="19"/>
  <c r="AI43" i="19"/>
  <c r="AG44" i="19"/>
  <c r="AH44" i="19" s="1"/>
  <c r="G111" i="19"/>
  <c r="M111" i="19"/>
  <c r="N112" i="19"/>
  <c r="Q43" i="19"/>
  <c r="O44" i="19"/>
  <c r="P44" i="19" s="1"/>
  <c r="AK43" i="19" l="1"/>
  <c r="K43" i="6" s="1"/>
  <c r="AI44" i="19"/>
  <c r="AG45" i="19"/>
  <c r="AH45" i="19" s="1"/>
  <c r="G112" i="19"/>
  <c r="N113" i="19"/>
  <c r="M112" i="19"/>
  <c r="T113" i="19"/>
  <c r="S112" i="19"/>
  <c r="AC44" i="19"/>
  <c r="AA45" i="19"/>
  <c r="AB45" i="19" s="1"/>
  <c r="AF113" i="19"/>
  <c r="AE112" i="19"/>
  <c r="W44" i="19"/>
  <c r="U45" i="19"/>
  <c r="V45" i="19" s="1"/>
  <c r="Y112" i="19"/>
  <c r="Z113" i="19"/>
  <c r="Q44" i="19"/>
  <c r="O45" i="19"/>
  <c r="P45" i="19" s="1"/>
  <c r="S114" i="19"/>
  <c r="Y114" i="19"/>
  <c r="AE114" i="19"/>
  <c r="AK44" i="19" l="1"/>
  <c r="K44" i="6" s="1"/>
  <c r="W45" i="19"/>
  <c r="U46" i="19"/>
  <c r="V46" i="19" s="1"/>
  <c r="AC45" i="19"/>
  <c r="AA46" i="19"/>
  <c r="AB46" i="19" s="1"/>
  <c r="AI45" i="19"/>
  <c r="AG46" i="19"/>
  <c r="AH46" i="19" s="1"/>
  <c r="G113" i="19"/>
  <c r="N114" i="19"/>
  <c r="M113" i="19"/>
  <c r="G114" i="19"/>
  <c r="M114" i="19"/>
  <c r="Y113" i="19"/>
  <c r="Z114" i="19"/>
  <c r="AE113" i="19"/>
  <c r="AF114" i="19"/>
  <c r="T114" i="19"/>
  <c r="S113" i="19"/>
  <c r="Q45" i="19"/>
  <c r="O46" i="19"/>
  <c r="P46" i="19" s="1"/>
  <c r="C13" i="5" l="1"/>
  <c r="C16" i="5"/>
  <c r="AI46" i="19"/>
  <c r="AG47" i="19"/>
  <c r="AH47" i="19" s="1"/>
  <c r="AK45" i="19"/>
  <c r="K45" i="6" s="1"/>
  <c r="Q46" i="19"/>
  <c r="O47" i="19"/>
  <c r="P47" i="19" s="1"/>
  <c r="W46" i="19"/>
  <c r="U47" i="19"/>
  <c r="V47" i="19" s="1"/>
  <c r="AC46" i="19"/>
  <c r="AA47" i="19"/>
  <c r="AB47" i="19" s="1"/>
  <c r="AC47" i="19" l="1"/>
  <c r="AA48" i="19"/>
  <c r="AB48" i="19" s="1"/>
  <c r="W47" i="19"/>
  <c r="U48" i="19"/>
  <c r="V48" i="19" s="1"/>
  <c r="Q47" i="19"/>
  <c r="O48" i="19"/>
  <c r="P48" i="19" s="1"/>
  <c r="AK46" i="19"/>
  <c r="K46" i="6" s="1"/>
  <c r="AI47" i="19"/>
  <c r="AG48" i="19"/>
  <c r="AH48" i="19" s="1"/>
  <c r="Q48" i="19" l="1"/>
  <c r="O49" i="19"/>
  <c r="P49" i="19" s="1"/>
  <c r="AC48" i="19"/>
  <c r="AA49" i="19"/>
  <c r="AB49" i="19" s="1"/>
  <c r="AI48" i="19"/>
  <c r="AG49" i="19"/>
  <c r="AH49" i="19" s="1"/>
  <c r="AK47" i="19"/>
  <c r="K47" i="6" s="1"/>
  <c r="W48" i="19"/>
  <c r="U49" i="19"/>
  <c r="V49" i="19" s="1"/>
  <c r="W49" i="19" l="1"/>
  <c r="U50" i="19"/>
  <c r="V50" i="19" s="1"/>
  <c r="AI49" i="19"/>
  <c r="AG50" i="19"/>
  <c r="AH50" i="19" s="1"/>
  <c r="Q49" i="19"/>
  <c r="O50" i="19"/>
  <c r="P50" i="19" s="1"/>
  <c r="AC49" i="19"/>
  <c r="AA50" i="19"/>
  <c r="AB50" i="19" s="1"/>
  <c r="AK48" i="19"/>
  <c r="K48" i="6" s="1"/>
  <c r="AC50" i="19" l="1"/>
  <c r="AA51" i="19"/>
  <c r="AB51" i="19" s="1"/>
  <c r="AK49" i="19"/>
  <c r="K49" i="6" s="1"/>
  <c r="W50" i="19"/>
  <c r="U51" i="19"/>
  <c r="V51" i="19" s="1"/>
  <c r="Q50" i="19"/>
  <c r="O51" i="19"/>
  <c r="P51" i="19" s="1"/>
  <c r="AI50" i="19"/>
  <c r="AG51" i="19"/>
  <c r="AH51" i="19" s="1"/>
  <c r="AI51" i="19" l="1"/>
  <c r="AG52" i="19"/>
  <c r="AH52" i="19" s="1"/>
  <c r="Q51" i="19"/>
  <c r="O52" i="19"/>
  <c r="P52" i="19" s="1"/>
  <c r="W51" i="19"/>
  <c r="U52" i="19"/>
  <c r="V52" i="19" s="1"/>
  <c r="AC51" i="19"/>
  <c r="AA52" i="19"/>
  <c r="AB52" i="19" s="1"/>
  <c r="AK50" i="19"/>
  <c r="K50" i="6" s="1"/>
  <c r="W52" i="19" l="1"/>
  <c r="U53" i="19"/>
  <c r="V53" i="19" s="1"/>
  <c r="AI52" i="19"/>
  <c r="AG53" i="19"/>
  <c r="AH53" i="19" s="1"/>
  <c r="AC52" i="19"/>
  <c r="AA53" i="19"/>
  <c r="AB53" i="19" s="1"/>
  <c r="Q52" i="19"/>
  <c r="O53" i="19"/>
  <c r="P53" i="19" s="1"/>
  <c r="AK51" i="19"/>
  <c r="K51" i="6" s="1"/>
  <c r="Q53" i="19" l="1"/>
  <c r="O54" i="19"/>
  <c r="P54" i="19" s="1"/>
  <c r="AC53" i="19"/>
  <c r="AA54" i="19"/>
  <c r="AB54" i="19" s="1"/>
  <c r="W53" i="19"/>
  <c r="U54" i="19"/>
  <c r="V54" i="19" s="1"/>
  <c r="AK52" i="19"/>
  <c r="K52" i="6" s="1"/>
  <c r="AI53" i="19"/>
  <c r="AG54" i="19"/>
  <c r="AH54" i="19" s="1"/>
  <c r="AI54" i="19" l="1"/>
  <c r="AG55" i="19"/>
  <c r="AH55" i="19" s="1"/>
  <c r="W54" i="19"/>
  <c r="U55" i="19"/>
  <c r="V55" i="19" s="1"/>
  <c r="Q54" i="19"/>
  <c r="O55" i="19"/>
  <c r="P55" i="19" s="1"/>
  <c r="AC54" i="19"/>
  <c r="AA55" i="19"/>
  <c r="AB55" i="19" s="1"/>
  <c r="AK53" i="19"/>
  <c r="K53" i="6" s="1"/>
  <c r="Q55" i="19" l="1"/>
  <c r="O56" i="19"/>
  <c r="P56" i="19" s="1"/>
  <c r="AI55" i="19"/>
  <c r="AG56" i="19"/>
  <c r="AH56" i="19" s="1"/>
  <c r="AC55" i="19"/>
  <c r="AA56" i="19"/>
  <c r="AB56" i="19" s="1"/>
  <c r="AK54" i="19"/>
  <c r="K54" i="6" s="1"/>
  <c r="W55" i="19"/>
  <c r="U56" i="19"/>
  <c r="V56" i="19" s="1"/>
  <c r="W56" i="19" l="1"/>
  <c r="U57" i="19"/>
  <c r="V57" i="19" s="1"/>
  <c r="Q56" i="19"/>
  <c r="O57" i="19"/>
  <c r="P57" i="19" s="1"/>
  <c r="AC56" i="19"/>
  <c r="AA57" i="19"/>
  <c r="AB57" i="19" s="1"/>
  <c r="AI56" i="19"/>
  <c r="AG57" i="19"/>
  <c r="AH57" i="19" s="1"/>
  <c r="AK55" i="19"/>
  <c r="K55" i="6" s="1"/>
  <c r="AC57" i="19" l="1"/>
  <c r="AA58" i="19"/>
  <c r="AB58" i="19" s="1"/>
  <c r="W57" i="19"/>
  <c r="U58" i="19"/>
  <c r="V58" i="19" s="1"/>
  <c r="AI57" i="19"/>
  <c r="AG58" i="19"/>
  <c r="AH58" i="19" s="1"/>
  <c r="Q57" i="19"/>
  <c r="O58" i="19"/>
  <c r="P58" i="19" s="1"/>
  <c r="AK56" i="19"/>
  <c r="K56" i="6" s="1"/>
  <c r="Q58" i="19" l="1"/>
  <c r="O59" i="19"/>
  <c r="P59" i="19" s="1"/>
  <c r="AC58" i="19"/>
  <c r="AA59" i="19"/>
  <c r="AB59" i="19" s="1"/>
  <c r="AK57" i="19"/>
  <c r="K57" i="6" s="1"/>
  <c r="AI58" i="19"/>
  <c r="AG59" i="19"/>
  <c r="AH59" i="19" s="1"/>
  <c r="W58" i="19"/>
  <c r="U59" i="19"/>
  <c r="V59" i="19" s="1"/>
  <c r="Q59" i="19" l="1"/>
  <c r="O60" i="19"/>
  <c r="P60" i="19" s="1"/>
  <c r="W59" i="19"/>
  <c r="U60" i="19"/>
  <c r="V60" i="19" s="1"/>
  <c r="AI59" i="19"/>
  <c r="AG60" i="19"/>
  <c r="AH60" i="19" s="1"/>
  <c r="AC59" i="19"/>
  <c r="AA60" i="19"/>
  <c r="AB60" i="19" s="1"/>
  <c r="AK58" i="19"/>
  <c r="K58" i="6" s="1"/>
  <c r="AC60" i="19" l="1"/>
  <c r="AA61" i="19"/>
  <c r="AB61" i="19" s="1"/>
  <c r="Q60" i="19"/>
  <c r="O61" i="19"/>
  <c r="P61" i="19" s="1"/>
  <c r="AI60" i="19"/>
  <c r="AG61" i="19"/>
  <c r="AH61" i="19" s="1"/>
  <c r="W60" i="19"/>
  <c r="U61" i="19"/>
  <c r="V61" i="19" s="1"/>
  <c r="AK59" i="19"/>
  <c r="K59" i="6" s="1"/>
  <c r="W61" i="19" l="1"/>
  <c r="U62" i="19"/>
  <c r="V62" i="19" s="1"/>
  <c r="AI61" i="19"/>
  <c r="AG62" i="19"/>
  <c r="AH62" i="19" s="1"/>
  <c r="AC61" i="19"/>
  <c r="AA62" i="19"/>
  <c r="AB62" i="19" s="1"/>
  <c r="Q61" i="19"/>
  <c r="O62" i="19"/>
  <c r="P62" i="19" s="1"/>
  <c r="AK60" i="19"/>
  <c r="K60" i="6" s="1"/>
  <c r="AK61" i="19" l="1"/>
  <c r="K61" i="6" s="1"/>
  <c r="Q62" i="19"/>
  <c r="O63" i="19"/>
  <c r="P63" i="19" s="1"/>
  <c r="W62" i="19"/>
  <c r="U63" i="19"/>
  <c r="V63" i="19" s="1"/>
  <c r="AC62" i="19"/>
  <c r="AA63" i="19"/>
  <c r="AB63" i="19" s="1"/>
  <c r="AI62" i="19"/>
  <c r="AG63" i="19"/>
  <c r="AH63" i="19" s="1"/>
  <c r="AI63" i="19" l="1"/>
  <c r="AG64" i="19"/>
  <c r="AH64" i="19" s="1"/>
  <c r="Q63" i="19"/>
  <c r="O64" i="19"/>
  <c r="P64" i="19" s="1"/>
  <c r="AC63" i="19"/>
  <c r="AA64" i="19"/>
  <c r="AB64" i="19" s="1"/>
  <c r="W63" i="19"/>
  <c r="U64" i="19"/>
  <c r="V64" i="19" s="1"/>
  <c r="AK62" i="19"/>
  <c r="K62" i="6" s="1"/>
  <c r="AK63" i="19" l="1"/>
  <c r="K63" i="6" s="1"/>
  <c r="AI64" i="19"/>
  <c r="AG65" i="19"/>
  <c r="AH65" i="19" s="1"/>
  <c r="W64" i="19"/>
  <c r="U65" i="19"/>
  <c r="V65" i="19" s="1"/>
  <c r="AC64" i="19"/>
  <c r="AA65" i="19"/>
  <c r="AB65" i="19" s="1"/>
  <c r="Q64" i="19"/>
  <c r="O65" i="19"/>
  <c r="P65" i="19" s="1"/>
  <c r="Q65" i="19" l="1"/>
  <c r="O66" i="19"/>
  <c r="P66" i="19" s="1"/>
  <c r="AC65" i="19"/>
  <c r="AA66" i="19"/>
  <c r="AB66" i="19" s="1"/>
  <c r="W65" i="19"/>
  <c r="U66" i="19"/>
  <c r="V66" i="19" s="1"/>
  <c r="AK64" i="19"/>
  <c r="K64" i="6" s="1"/>
  <c r="AI65" i="19"/>
  <c r="AG66" i="19"/>
  <c r="AH66" i="19" s="1"/>
  <c r="AI66" i="19" l="1"/>
  <c r="AG67" i="19"/>
  <c r="AH67" i="19" s="1"/>
  <c r="W66" i="19"/>
  <c r="U67" i="19"/>
  <c r="V67" i="19" s="1"/>
  <c r="Q66" i="19"/>
  <c r="O67" i="19"/>
  <c r="P67" i="19" s="1"/>
  <c r="AC66" i="19"/>
  <c r="AA67" i="19"/>
  <c r="AB67" i="19" s="1"/>
  <c r="AK65" i="19"/>
  <c r="K65" i="6" s="1"/>
  <c r="AK66" i="19" l="1"/>
  <c r="K66" i="6" s="1"/>
  <c r="AC67" i="19"/>
  <c r="AA68" i="19"/>
  <c r="AB68" i="19" s="1"/>
  <c r="Q67" i="19"/>
  <c r="O68" i="19"/>
  <c r="P68" i="19" s="1"/>
  <c r="AI67" i="19"/>
  <c r="AG68" i="19"/>
  <c r="AH68" i="19" s="1"/>
  <c r="W67" i="19"/>
  <c r="U68" i="19"/>
  <c r="V68" i="19" s="1"/>
  <c r="W68" i="19" l="1"/>
  <c r="U69" i="19"/>
  <c r="V69" i="19" s="1"/>
  <c r="AC68" i="19"/>
  <c r="AA69" i="19"/>
  <c r="AB69" i="19" s="1"/>
  <c r="AI68" i="19"/>
  <c r="AG69" i="19"/>
  <c r="AH69" i="19" s="1"/>
  <c r="Q68" i="19"/>
  <c r="O69" i="19"/>
  <c r="P69" i="19" s="1"/>
  <c r="AK67" i="19"/>
  <c r="K67" i="6" s="1"/>
  <c r="AK68" i="19" l="1"/>
  <c r="K68" i="6" s="1"/>
  <c r="Q69" i="19"/>
  <c r="O70" i="19"/>
  <c r="P70" i="19" s="1"/>
  <c r="W69" i="19"/>
  <c r="U70" i="19"/>
  <c r="V70" i="19" s="1"/>
  <c r="AI69" i="19"/>
  <c r="AG70" i="19"/>
  <c r="AH70" i="19" s="1"/>
  <c r="AC69" i="19"/>
  <c r="AA70" i="19"/>
  <c r="AB70" i="19" s="1"/>
  <c r="AC70" i="19" l="1"/>
  <c r="AA71" i="19"/>
  <c r="AB71" i="19" s="1"/>
  <c r="Q70" i="19"/>
  <c r="O71" i="19"/>
  <c r="P71" i="19" s="1"/>
  <c r="AI70" i="19"/>
  <c r="AG71" i="19"/>
  <c r="AH71" i="19" s="1"/>
  <c r="W70" i="19"/>
  <c r="U71" i="19"/>
  <c r="V71" i="19" s="1"/>
  <c r="AK69" i="19"/>
  <c r="K69" i="6" s="1"/>
  <c r="AI71" i="19" l="1"/>
  <c r="AG72" i="19"/>
  <c r="AH72" i="19" s="1"/>
  <c r="AK70" i="19"/>
  <c r="K70" i="6" s="1"/>
  <c r="AC71" i="19"/>
  <c r="AA72" i="19"/>
  <c r="AB72" i="19" s="1"/>
  <c r="W71" i="19"/>
  <c r="U72" i="19"/>
  <c r="V72" i="19" s="1"/>
  <c r="Q71" i="19"/>
  <c r="O72" i="19"/>
  <c r="P72" i="19" s="1"/>
  <c r="AK71" i="19" l="1"/>
  <c r="K71" i="6" s="1"/>
  <c r="AC72" i="19"/>
  <c r="AA73" i="19"/>
  <c r="AB73" i="19" s="1"/>
  <c r="AI72" i="19"/>
  <c r="AG73" i="19"/>
  <c r="AH73" i="19" s="1"/>
  <c r="Q72" i="19"/>
  <c r="O73" i="19"/>
  <c r="P73" i="19" s="1"/>
  <c r="W72" i="19"/>
  <c r="U73" i="19"/>
  <c r="V73" i="19" s="1"/>
  <c r="AK72" i="19" l="1"/>
  <c r="K72" i="6" s="1"/>
  <c r="AC73" i="19"/>
  <c r="AA74" i="19"/>
  <c r="AB74" i="19" s="1"/>
  <c r="W73" i="19"/>
  <c r="U74" i="19"/>
  <c r="V74" i="19" s="1"/>
  <c r="Q73" i="19"/>
  <c r="O74" i="19"/>
  <c r="P74" i="19" s="1"/>
  <c r="AI73" i="19"/>
  <c r="AG74" i="19"/>
  <c r="AH74" i="19" s="1"/>
  <c r="AI74" i="19" l="1"/>
  <c r="AG75" i="19"/>
  <c r="AH75" i="19" s="1"/>
  <c r="AK73" i="19"/>
  <c r="K73" i="6" s="1"/>
  <c r="AC74" i="19"/>
  <c r="AA75" i="19"/>
  <c r="AB75" i="19" s="1"/>
  <c r="Q74" i="19"/>
  <c r="O75" i="19"/>
  <c r="P75" i="19" s="1"/>
  <c r="W74" i="19"/>
  <c r="U75" i="19"/>
  <c r="V75" i="19" s="1"/>
  <c r="W75" i="19" l="1"/>
  <c r="U76" i="19"/>
  <c r="V76" i="19" s="1"/>
  <c r="AK74" i="19"/>
  <c r="K74" i="6" s="1"/>
  <c r="Q75" i="19"/>
  <c r="O76" i="19"/>
  <c r="P76" i="19" s="1"/>
  <c r="AI75" i="19"/>
  <c r="AG76" i="19"/>
  <c r="AH76" i="19" s="1"/>
  <c r="AC75" i="19"/>
  <c r="AA76" i="19"/>
  <c r="AB76" i="19" s="1"/>
  <c r="AC76" i="19" l="1"/>
  <c r="AA77" i="19"/>
  <c r="AB77" i="19" s="1"/>
  <c r="AI76" i="19"/>
  <c r="AG77" i="19"/>
  <c r="AH77" i="19" s="1"/>
  <c r="AK75" i="19"/>
  <c r="K75" i="6" s="1"/>
  <c r="W76" i="19"/>
  <c r="U77" i="19"/>
  <c r="V77" i="19" s="1"/>
  <c r="Q76" i="19"/>
  <c r="O77" i="19"/>
  <c r="P77" i="19" s="1"/>
  <c r="AK76" i="19" l="1"/>
  <c r="K76" i="6" s="1"/>
  <c r="W77" i="19"/>
  <c r="U78" i="19"/>
  <c r="V78" i="19" s="1"/>
  <c r="AC77" i="19"/>
  <c r="AA78" i="19"/>
  <c r="AB78" i="19" s="1"/>
  <c r="Q77" i="19"/>
  <c r="O78" i="19"/>
  <c r="P78" i="19" s="1"/>
  <c r="AI77" i="19"/>
  <c r="AG78" i="19"/>
  <c r="AH78" i="19" s="1"/>
  <c r="AI78" i="19" l="1"/>
  <c r="AG79" i="19"/>
  <c r="AH79" i="19" s="1"/>
  <c r="Q78" i="19"/>
  <c r="O79" i="19"/>
  <c r="P79" i="19" s="1"/>
  <c r="W78" i="19"/>
  <c r="U79" i="19"/>
  <c r="V79" i="19" s="1"/>
  <c r="AK77" i="19"/>
  <c r="K77" i="6" s="1"/>
  <c r="AC78" i="19"/>
  <c r="AA79" i="19"/>
  <c r="AB79" i="19" s="1"/>
  <c r="AC79" i="19" l="1"/>
  <c r="AA80" i="19"/>
  <c r="AB80" i="19" s="1"/>
  <c r="W79" i="19"/>
  <c r="U80" i="19"/>
  <c r="V80" i="19" s="1"/>
  <c r="AI79" i="19"/>
  <c r="AG80" i="19"/>
  <c r="AH80" i="19" s="1"/>
  <c r="Q79" i="19"/>
  <c r="O80" i="19"/>
  <c r="P80" i="19" s="1"/>
  <c r="AK78" i="19"/>
  <c r="K78" i="6" s="1"/>
  <c r="AK79" i="19" l="1"/>
  <c r="K79" i="6" s="1"/>
  <c r="Q80" i="19"/>
  <c r="O81" i="19"/>
  <c r="P81" i="19" s="1"/>
  <c r="AI80" i="19"/>
  <c r="AG81" i="19"/>
  <c r="AH81" i="19" s="1"/>
  <c r="AC80" i="19"/>
  <c r="AA81" i="19"/>
  <c r="AB81" i="19" s="1"/>
  <c r="W80" i="19"/>
  <c r="U81" i="19"/>
  <c r="V81" i="19" s="1"/>
  <c r="Q81" i="19" l="1"/>
  <c r="O82" i="19"/>
  <c r="P82" i="19" s="1"/>
  <c r="W81" i="19"/>
  <c r="U82" i="19"/>
  <c r="V82" i="19" s="1"/>
  <c r="AC81" i="19"/>
  <c r="AA82" i="19"/>
  <c r="AB82" i="19" s="1"/>
  <c r="AI81" i="19"/>
  <c r="AG82" i="19"/>
  <c r="AH82" i="19" s="1"/>
  <c r="AK80" i="19"/>
  <c r="K80" i="6" s="1"/>
  <c r="AC82" i="19" l="1"/>
  <c r="AA83" i="19"/>
  <c r="AB83" i="19" s="1"/>
  <c r="Q82" i="19"/>
  <c r="O83" i="19"/>
  <c r="P83" i="19" s="1"/>
  <c r="AI82" i="19"/>
  <c r="AG83" i="19"/>
  <c r="AH83" i="19" s="1"/>
  <c r="W82" i="19"/>
  <c r="U83" i="19"/>
  <c r="V83" i="19" s="1"/>
  <c r="AK81" i="19"/>
  <c r="K81" i="6" s="1"/>
  <c r="W83" i="19" l="1"/>
  <c r="U84" i="19"/>
  <c r="V84" i="19" s="1"/>
  <c r="AI83" i="19"/>
  <c r="AG84" i="19"/>
  <c r="AH84" i="19" s="1"/>
  <c r="AC83" i="19"/>
  <c r="AA84" i="19"/>
  <c r="AB84" i="19" s="1"/>
  <c r="Q83" i="19"/>
  <c r="O84" i="19"/>
  <c r="P84" i="19" s="1"/>
  <c r="AK82" i="19"/>
  <c r="K82" i="6" s="1"/>
  <c r="AK83" i="19" l="1"/>
  <c r="K83" i="6" s="1"/>
  <c r="Q84" i="19"/>
  <c r="O85" i="19"/>
  <c r="P85" i="19" s="1"/>
  <c r="W84" i="19"/>
  <c r="U85" i="19"/>
  <c r="V85" i="19" s="1"/>
  <c r="AC84" i="19"/>
  <c r="AA85" i="19"/>
  <c r="AB85" i="19" s="1"/>
  <c r="AI84" i="19"/>
  <c r="AG85" i="19"/>
  <c r="AH85" i="19" s="1"/>
  <c r="Q85" i="19" l="1"/>
  <c r="O86" i="19"/>
  <c r="P86" i="19" s="1"/>
  <c r="AI85" i="19"/>
  <c r="AG86" i="19"/>
  <c r="AH86" i="19" s="1"/>
  <c r="AC85" i="19"/>
  <c r="AA86" i="19"/>
  <c r="AB86" i="19" s="1"/>
  <c r="W85" i="19"/>
  <c r="U86" i="19"/>
  <c r="V86" i="19" s="1"/>
  <c r="AK84" i="19"/>
  <c r="K84" i="6" s="1"/>
  <c r="W86" i="19" l="1"/>
  <c r="U87" i="19"/>
  <c r="V87" i="19" s="1"/>
  <c r="AC86" i="19"/>
  <c r="AA87" i="19"/>
  <c r="AB87" i="19" s="1"/>
  <c r="Q86" i="19"/>
  <c r="O87" i="19"/>
  <c r="P87" i="19" s="1"/>
  <c r="AI86" i="19"/>
  <c r="AG87" i="19"/>
  <c r="AH87" i="19" s="1"/>
  <c r="AK85" i="19"/>
  <c r="K85" i="6" s="1"/>
  <c r="AI87" i="19" l="1"/>
  <c r="AG88" i="19"/>
  <c r="AH88" i="19" s="1"/>
  <c r="Q87" i="19"/>
  <c r="O88" i="19"/>
  <c r="P88" i="19" s="1"/>
  <c r="W87" i="19"/>
  <c r="U88" i="19"/>
  <c r="V88" i="19" s="1"/>
  <c r="AK86" i="19"/>
  <c r="K86" i="6" s="1"/>
  <c r="AC87" i="19"/>
  <c r="AA88" i="19"/>
  <c r="AB88" i="19" s="1"/>
  <c r="AC88" i="19" l="1"/>
  <c r="AA89" i="19"/>
  <c r="AB89" i="19" s="1"/>
  <c r="AI88" i="19"/>
  <c r="AG89" i="19"/>
  <c r="AH89" i="19" s="1"/>
  <c r="W88" i="19"/>
  <c r="U89" i="19"/>
  <c r="V89" i="19" s="1"/>
  <c r="Q88" i="19"/>
  <c r="O89" i="19"/>
  <c r="P89" i="19" s="1"/>
  <c r="AK87" i="19"/>
  <c r="K87" i="6" s="1"/>
  <c r="AK88" i="19" l="1"/>
  <c r="K88" i="6" s="1"/>
  <c r="Q89" i="19"/>
  <c r="O90" i="19"/>
  <c r="P90" i="19" s="1"/>
  <c r="AC89" i="19"/>
  <c r="AA90" i="19"/>
  <c r="AB90" i="19" s="1"/>
  <c r="W89" i="19"/>
  <c r="U90" i="19"/>
  <c r="V90" i="19" s="1"/>
  <c r="AI89" i="19"/>
  <c r="AG90" i="19"/>
  <c r="AH90" i="19" s="1"/>
  <c r="AI90" i="19" l="1"/>
  <c r="AG91" i="19"/>
  <c r="AH91" i="19" s="1"/>
  <c r="W90" i="19"/>
  <c r="U91" i="19"/>
  <c r="V91" i="19" s="1"/>
  <c r="Q90" i="19"/>
  <c r="O91" i="19"/>
  <c r="P91" i="19" s="1"/>
  <c r="AC90" i="19"/>
  <c r="AA91" i="19"/>
  <c r="AB91" i="19" s="1"/>
  <c r="AK89" i="19"/>
  <c r="K89" i="6" s="1"/>
  <c r="Q91" i="19" l="1"/>
  <c r="O92" i="19"/>
  <c r="P92" i="19" s="1"/>
  <c r="AC91" i="19"/>
  <c r="AA92" i="19"/>
  <c r="AB92" i="19" s="1"/>
  <c r="AK90" i="19"/>
  <c r="K90" i="6" s="1"/>
  <c r="AI91" i="19"/>
  <c r="AG92" i="19"/>
  <c r="AH92" i="19" s="1"/>
  <c r="W91" i="19"/>
  <c r="U92" i="19"/>
  <c r="V92" i="19" s="1"/>
  <c r="Q92" i="19" l="1"/>
  <c r="O93" i="19"/>
  <c r="P93" i="19" s="1"/>
  <c r="W92" i="19"/>
  <c r="U93" i="19"/>
  <c r="V93" i="19" s="1"/>
  <c r="AI92" i="19"/>
  <c r="AG93" i="19"/>
  <c r="AH93" i="19" s="1"/>
  <c r="AC92" i="19"/>
  <c r="AA93" i="19"/>
  <c r="AB93" i="19" s="1"/>
  <c r="AK91" i="19"/>
  <c r="K91" i="6" s="1"/>
  <c r="AI93" i="19" l="1"/>
  <c r="AG94" i="19"/>
  <c r="AH94" i="19" s="1"/>
  <c r="Q93" i="19"/>
  <c r="O94" i="19"/>
  <c r="P94" i="19" s="1"/>
  <c r="AC93" i="19"/>
  <c r="AA94" i="19"/>
  <c r="AB94" i="19" s="1"/>
  <c r="W93" i="19"/>
  <c r="U94" i="19"/>
  <c r="V94" i="19" s="1"/>
  <c r="AK92" i="19"/>
  <c r="K92" i="6" s="1"/>
  <c r="W94" i="19" l="1"/>
  <c r="U95" i="19"/>
  <c r="V95" i="19" s="1"/>
  <c r="AI94" i="19"/>
  <c r="AG95" i="19"/>
  <c r="AH95" i="19" s="1"/>
  <c r="AC94" i="19"/>
  <c r="AA95" i="19"/>
  <c r="AB95" i="19" s="1"/>
  <c r="Q94" i="19"/>
  <c r="O95" i="19"/>
  <c r="P95" i="19" s="1"/>
  <c r="AK93" i="19"/>
  <c r="K93" i="6" s="1"/>
  <c r="AK94" i="19" l="1"/>
  <c r="K94" i="6" s="1"/>
  <c r="AC95" i="19"/>
  <c r="AA96" i="19"/>
  <c r="AB96" i="19" s="1"/>
  <c r="W95" i="19"/>
  <c r="U96" i="19"/>
  <c r="V96" i="19" s="1"/>
  <c r="Q95" i="19"/>
  <c r="O96" i="19"/>
  <c r="P96" i="19" s="1"/>
  <c r="AI95" i="19"/>
  <c r="AG96" i="19"/>
  <c r="AH96" i="19" s="1"/>
  <c r="AK95" i="19" l="1"/>
  <c r="K95" i="6" s="1"/>
  <c r="AI96" i="19"/>
  <c r="AG97" i="19"/>
  <c r="AH97" i="19" s="1"/>
  <c r="AC96" i="19"/>
  <c r="AA97" i="19"/>
  <c r="AB97" i="19" s="1"/>
  <c r="Q96" i="19"/>
  <c r="O97" i="19"/>
  <c r="P97" i="19" s="1"/>
  <c r="W96" i="19"/>
  <c r="U97" i="19"/>
  <c r="V97" i="19" s="1"/>
  <c r="W97" i="19" l="1"/>
  <c r="U98" i="19"/>
  <c r="V98" i="19" s="1"/>
  <c r="AK96" i="19"/>
  <c r="K96" i="6" s="1"/>
  <c r="AI97" i="19"/>
  <c r="AG98" i="19"/>
  <c r="AH98" i="19" s="1"/>
  <c r="Q97" i="19"/>
  <c r="O98" i="19"/>
  <c r="P98" i="19" s="1"/>
  <c r="AC97" i="19"/>
  <c r="AA98" i="19"/>
  <c r="AB98" i="19" s="1"/>
  <c r="AK97" i="19" l="1"/>
  <c r="K97" i="6" s="1"/>
  <c r="AC98" i="19"/>
  <c r="AA99" i="19"/>
  <c r="AB99" i="19" s="1"/>
  <c r="Q98" i="19"/>
  <c r="O99" i="19"/>
  <c r="P99" i="19" s="1"/>
  <c r="W98" i="19"/>
  <c r="U99" i="19"/>
  <c r="V99" i="19" s="1"/>
  <c r="AI98" i="19"/>
  <c r="AG99" i="19"/>
  <c r="AH99" i="19" s="1"/>
  <c r="W99" i="19" l="1"/>
  <c r="U100" i="19"/>
  <c r="V100" i="19" s="1"/>
  <c r="AI99" i="19"/>
  <c r="AG100" i="19"/>
  <c r="AH100" i="19" s="1"/>
  <c r="Q99" i="19"/>
  <c r="O100" i="19"/>
  <c r="P100" i="19" s="1"/>
  <c r="AK98" i="19"/>
  <c r="K98" i="6" s="1"/>
  <c r="AC99" i="19"/>
  <c r="AA100" i="19"/>
  <c r="AB100" i="19" s="1"/>
  <c r="AC100" i="19" l="1"/>
  <c r="AA101" i="19"/>
  <c r="AB101" i="19" s="1"/>
  <c r="Q100" i="19"/>
  <c r="O101" i="19"/>
  <c r="P101" i="19" s="1"/>
  <c r="W100" i="19"/>
  <c r="U101" i="19"/>
  <c r="V101" i="19" s="1"/>
  <c r="AK99" i="19"/>
  <c r="K99" i="6" s="1"/>
  <c r="AI100" i="19"/>
  <c r="AG101" i="19"/>
  <c r="AH101" i="19" s="1"/>
  <c r="AC101" i="19" l="1"/>
  <c r="AA102" i="19"/>
  <c r="AB102" i="19" s="1"/>
  <c r="AI101" i="19"/>
  <c r="AG102" i="19"/>
  <c r="AH102" i="19" s="1"/>
  <c r="W101" i="19"/>
  <c r="U102" i="19"/>
  <c r="V102" i="19" s="1"/>
  <c r="Q101" i="19"/>
  <c r="O102" i="19"/>
  <c r="P102" i="19" s="1"/>
  <c r="AK100" i="19"/>
  <c r="K100" i="6" s="1"/>
  <c r="AK101" i="19" l="1"/>
  <c r="K101" i="6" s="1"/>
  <c r="Q102" i="19"/>
  <c r="O103" i="19"/>
  <c r="P103" i="19" s="1"/>
  <c r="AC102" i="19"/>
  <c r="AA103" i="19"/>
  <c r="AB103" i="19" s="1"/>
  <c r="W102" i="19"/>
  <c r="U103" i="19"/>
  <c r="V103" i="19" s="1"/>
  <c r="AI102" i="19"/>
  <c r="AG103" i="19"/>
  <c r="AH103" i="19" s="1"/>
  <c r="AI103" i="19" l="1"/>
  <c r="AG104" i="19"/>
  <c r="AH104" i="19" s="1"/>
  <c r="Q103" i="19"/>
  <c r="O104" i="19"/>
  <c r="P104" i="19" s="1"/>
  <c r="W103" i="19"/>
  <c r="U104" i="19"/>
  <c r="V104" i="19" s="1"/>
  <c r="AC103" i="19"/>
  <c r="AA104" i="19"/>
  <c r="AB104" i="19" s="1"/>
  <c r="AK102" i="19"/>
  <c r="K102" i="6" s="1"/>
  <c r="W104" i="19" l="1"/>
  <c r="U105" i="19"/>
  <c r="V105" i="19" s="1"/>
  <c r="AI104" i="19"/>
  <c r="AG105" i="19"/>
  <c r="AH105" i="19" s="1"/>
  <c r="AC104" i="19"/>
  <c r="AA105" i="19"/>
  <c r="AB105" i="19" s="1"/>
  <c r="Q104" i="19"/>
  <c r="O105" i="19"/>
  <c r="P105" i="19" s="1"/>
  <c r="AK103" i="19"/>
  <c r="K103" i="6" s="1"/>
  <c r="Q105" i="19" l="1"/>
  <c r="O106" i="19"/>
  <c r="P106" i="19" s="1"/>
  <c r="W105" i="19"/>
  <c r="U106" i="19"/>
  <c r="V106" i="19" s="1"/>
  <c r="AK104" i="19"/>
  <c r="K104" i="6" s="1"/>
  <c r="AC105" i="19"/>
  <c r="AA106" i="19"/>
  <c r="AB106" i="19" s="1"/>
  <c r="AI105" i="19"/>
  <c r="AG106" i="19"/>
  <c r="AH106" i="19" s="1"/>
  <c r="AC106" i="19" l="1"/>
  <c r="AA107" i="19"/>
  <c r="AB107" i="19" s="1"/>
  <c r="Q106" i="19"/>
  <c r="O107" i="19"/>
  <c r="P107" i="19" s="1"/>
  <c r="AI106" i="19"/>
  <c r="AG107" i="19"/>
  <c r="AH107" i="19" s="1"/>
  <c r="W106" i="19"/>
  <c r="U107" i="19"/>
  <c r="V107" i="19" s="1"/>
  <c r="AK105" i="19"/>
  <c r="K105" i="6" s="1"/>
  <c r="W107" i="19" l="1"/>
  <c r="U108" i="19"/>
  <c r="V108" i="19" s="1"/>
  <c r="AI107" i="19"/>
  <c r="AG108" i="19"/>
  <c r="AH108" i="19" s="1"/>
  <c r="AC107" i="19"/>
  <c r="AA108" i="19"/>
  <c r="AB108" i="19" s="1"/>
  <c r="Q107" i="19"/>
  <c r="O108" i="19"/>
  <c r="P108" i="19" s="1"/>
  <c r="AK106" i="19"/>
  <c r="K106" i="6" s="1"/>
  <c r="Q108" i="19" l="1"/>
  <c r="O109" i="19"/>
  <c r="P109" i="19" s="1"/>
  <c r="AC108" i="19"/>
  <c r="AA109" i="19"/>
  <c r="AB109" i="19" s="1"/>
  <c r="W108" i="19"/>
  <c r="U109" i="19"/>
  <c r="V109" i="19" s="1"/>
  <c r="AK107" i="19"/>
  <c r="K107" i="6" s="1"/>
  <c r="AI108" i="19"/>
  <c r="AG109" i="19"/>
  <c r="AH109" i="19" s="1"/>
  <c r="W109" i="19" l="1"/>
  <c r="U110" i="19"/>
  <c r="V110" i="19" s="1"/>
  <c r="Q109" i="19"/>
  <c r="O110" i="19"/>
  <c r="P110" i="19" s="1"/>
  <c r="AI109" i="19"/>
  <c r="AG110" i="19"/>
  <c r="AH110" i="19" s="1"/>
  <c r="AC109" i="19"/>
  <c r="AA110" i="19"/>
  <c r="AB110" i="19" s="1"/>
  <c r="AK108" i="19"/>
  <c r="K108" i="6" s="1"/>
  <c r="AC110" i="19" l="1"/>
  <c r="AA111" i="19"/>
  <c r="AB111" i="19" s="1"/>
  <c r="AI110" i="19"/>
  <c r="AG111" i="19"/>
  <c r="AH111" i="19" s="1"/>
  <c r="W110" i="19"/>
  <c r="U111" i="19"/>
  <c r="V111" i="19" s="1"/>
  <c r="Q110" i="19"/>
  <c r="O111" i="19"/>
  <c r="P111" i="19" s="1"/>
  <c r="AK109" i="19"/>
  <c r="K109" i="6" s="1"/>
  <c r="AK110" i="19" l="1"/>
  <c r="K110" i="6" s="1"/>
  <c r="W111" i="19"/>
  <c r="U112" i="19"/>
  <c r="V112" i="19" s="1"/>
  <c r="AC111" i="19"/>
  <c r="AA112" i="19"/>
  <c r="AB112" i="19" s="1"/>
  <c r="Q111" i="19"/>
  <c r="O112" i="19"/>
  <c r="P112" i="19" s="1"/>
  <c r="AI111" i="19"/>
  <c r="AG112" i="19"/>
  <c r="AH112" i="19" s="1"/>
  <c r="AK111" i="19" l="1"/>
  <c r="K111" i="6" s="1"/>
  <c r="AI112" i="19"/>
  <c r="AG113" i="19"/>
  <c r="AH113" i="19" s="1"/>
  <c r="Q112" i="19"/>
  <c r="O113" i="19"/>
  <c r="P113" i="19" s="1"/>
  <c r="W112" i="19"/>
  <c r="U113" i="19"/>
  <c r="V113" i="19" s="1"/>
  <c r="AC112" i="19"/>
  <c r="AA113" i="19"/>
  <c r="AB113" i="19" s="1"/>
  <c r="AC113" i="19" l="1"/>
  <c r="AA114" i="19"/>
  <c r="AB114" i="19" s="1"/>
  <c r="AC114" i="19" s="1"/>
  <c r="AI113" i="19"/>
  <c r="AG114" i="19"/>
  <c r="AH114" i="19" s="1"/>
  <c r="AI114" i="19" s="1"/>
  <c r="W113" i="19"/>
  <c r="U114" i="19"/>
  <c r="V114" i="19" s="1"/>
  <c r="W114" i="19" s="1"/>
  <c r="Q113" i="19"/>
  <c r="O114" i="19"/>
  <c r="P114" i="19" s="1"/>
  <c r="Q114" i="19" s="1"/>
  <c r="AK112" i="19"/>
  <c r="K112" i="6" s="1"/>
  <c r="AK114" i="19" l="1"/>
  <c r="K114" i="6" s="1"/>
  <c r="C17" i="5" s="1"/>
  <c r="C18" i="5" s="1"/>
  <c r="AK113" i="19"/>
  <c r="K113" i="6" s="1"/>
  <c r="E37" i="5" l="1"/>
  <c r="E38" i="5" s="1"/>
  <c r="G37" i="5"/>
  <c r="G38" i="5" s="1"/>
  <c r="D37" i="5"/>
  <c r="D38" i="5" s="1"/>
  <c r="F36" i="5" l="1"/>
  <c r="H36" i="5" s="1"/>
  <c r="C37" i="5" l="1"/>
  <c r="C38" i="5" s="1"/>
  <c r="F35" i="5"/>
  <c r="D26" i="5" l="1"/>
  <c r="D27" i="5" s="1"/>
  <c r="D30" i="5"/>
  <c r="F37" i="5"/>
  <c r="H35" i="5"/>
  <c r="G26" i="5" l="1"/>
  <c r="G27" i="5" s="1"/>
  <c r="G30" i="5"/>
  <c r="F38" i="5"/>
  <c r="H37" i="5"/>
  <c r="H38" i="5" s="1"/>
  <c r="E11" i="5" l="1"/>
  <c r="E14" i="5"/>
  <c r="AE11" i="6"/>
  <c r="E26" i="5" l="1"/>
  <c r="E27" i="5" s="1"/>
  <c r="E30" i="5"/>
  <c r="C26" i="5"/>
  <c r="C27" i="5" s="1"/>
  <c r="C30" i="5"/>
  <c r="J14" i="5" l="1"/>
  <c r="J11" i="5"/>
  <c r="E13" i="5"/>
  <c r="E16" i="5"/>
  <c r="I26" i="5" l="1"/>
  <c r="I27" i="5" s="1"/>
  <c r="I30" i="5"/>
  <c r="H26" i="5"/>
  <c r="H27" i="5" s="1"/>
  <c r="H30" i="5"/>
  <c r="AJ66" i="6"/>
  <c r="AJ65" i="6"/>
  <c r="AJ67" i="6"/>
  <c r="J13" i="5" l="1"/>
  <c r="J16" i="5"/>
  <c r="M11" i="6"/>
  <c r="AJ81" i="6"/>
  <c r="F26" i="5" l="1"/>
  <c r="F27" i="5" s="1"/>
  <c r="F30" i="5"/>
  <c r="J30" i="5" s="1"/>
  <c r="AJ37" i="6"/>
  <c r="AJ47" i="6"/>
  <c r="AJ54" i="6"/>
  <c r="AJ51" i="6"/>
  <c r="AJ19" i="6"/>
  <c r="AJ13" i="6"/>
  <c r="AJ36" i="6"/>
  <c r="AJ34" i="6"/>
  <c r="AJ12" i="6"/>
  <c r="AJ23" i="6"/>
  <c r="AJ41" i="6"/>
  <c r="AJ21" i="6"/>
  <c r="AJ31" i="6"/>
  <c r="AJ24" i="6"/>
  <c r="AJ42" i="6"/>
  <c r="AJ22" i="6"/>
  <c r="AJ50" i="6"/>
  <c r="AJ35" i="6"/>
  <c r="AJ48" i="6"/>
  <c r="AJ40" i="6"/>
  <c r="AJ39" i="6"/>
  <c r="AJ14" i="6"/>
  <c r="AJ26" i="6"/>
  <c r="AJ27" i="6"/>
  <c r="AJ33" i="6"/>
  <c r="AJ15" i="6"/>
  <c r="AJ18" i="6"/>
  <c r="AJ16" i="6"/>
  <c r="AJ53" i="6"/>
  <c r="AJ30" i="6"/>
  <c r="AJ46" i="6"/>
  <c r="AJ25" i="6"/>
  <c r="AJ28" i="6"/>
  <c r="AJ43" i="6"/>
  <c r="AJ17" i="6"/>
  <c r="AJ56" i="6"/>
  <c r="AJ29" i="6"/>
  <c r="AJ38" i="6"/>
  <c r="AJ32" i="6"/>
  <c r="AJ55" i="6"/>
  <c r="AJ11" i="6"/>
  <c r="AJ58" i="6"/>
  <c r="AJ49" i="6"/>
  <c r="AJ52" i="6"/>
  <c r="J27" i="5" l="1"/>
  <c r="J26" i="5"/>
  <c r="AJ63" i="6"/>
  <c r="AJ61" i="6"/>
  <c r="AJ44" i="6"/>
  <c r="AJ59" i="6"/>
  <c r="AJ20" i="6"/>
  <c r="AJ45" i="6"/>
  <c r="AJ60" i="6"/>
  <c r="AJ82" i="6"/>
  <c r="AJ57" i="6"/>
  <c r="AJ68" i="6"/>
  <c r="AJ64" i="6"/>
  <c r="AJ62" i="6"/>
  <c r="AJ83" i="6"/>
  <c r="AJ69" i="6" l="1"/>
  <c r="M12" i="6"/>
  <c r="AJ70" i="6" l="1"/>
  <c r="M13" i="6"/>
  <c r="AJ85" i="6"/>
  <c r="AJ86" i="6" l="1"/>
  <c r="M14" i="6"/>
  <c r="AJ71" i="6"/>
  <c r="M15" i="6" l="1"/>
  <c r="AJ72" i="6"/>
  <c r="AJ73" i="6" l="1"/>
  <c r="M16" i="6"/>
  <c r="AJ88" i="6"/>
  <c r="AJ87" i="6"/>
  <c r="M17" i="6" l="1"/>
  <c r="AJ74" i="6"/>
  <c r="AJ90" i="6" l="1"/>
  <c r="M18" i="6"/>
  <c r="AJ75" i="6"/>
  <c r="AJ89" i="6"/>
  <c r="AJ76" i="6" l="1"/>
  <c r="M19" i="6"/>
  <c r="AJ91" i="6"/>
  <c r="AJ77" i="6" l="1"/>
  <c r="AJ92" i="6"/>
  <c r="M20" i="6"/>
  <c r="AJ78" i="6" l="1"/>
  <c r="AJ79" i="6"/>
  <c r="M21" i="6"/>
  <c r="AJ93" i="6"/>
  <c r="AJ80" i="6" l="1"/>
  <c r="M22" i="6"/>
  <c r="AJ94" i="6"/>
  <c r="M23" i="6" l="1"/>
  <c r="AJ95" i="6"/>
  <c r="M24" i="6" l="1"/>
  <c r="AJ96" i="6"/>
  <c r="AJ97" i="6" l="1"/>
  <c r="M25" i="6"/>
  <c r="AJ98" i="6" l="1"/>
  <c r="M26" i="6"/>
  <c r="M27" i="6" l="1"/>
  <c r="AJ99" i="6" l="1"/>
  <c r="AJ100" i="6"/>
  <c r="M28" i="6"/>
  <c r="AJ101" i="6" l="1"/>
  <c r="M29" i="6"/>
  <c r="AJ102" i="6" l="1"/>
  <c r="M30" i="6"/>
  <c r="M31" i="6" l="1"/>
  <c r="AJ103" i="6"/>
  <c r="AJ104" i="6" l="1"/>
  <c r="M32" i="6"/>
  <c r="AJ105" i="6" l="1"/>
  <c r="M33" i="6"/>
  <c r="M34" i="6" l="1"/>
  <c r="AJ106" i="6"/>
  <c r="AJ107" i="6" l="1"/>
  <c r="M35" i="6"/>
  <c r="M36" i="6" l="1"/>
  <c r="AJ108" i="6"/>
  <c r="M37" i="6" l="1"/>
  <c r="AJ109" i="6" l="1"/>
  <c r="M38" i="6"/>
  <c r="AJ110" i="6"/>
  <c r="M39" i="6" l="1"/>
  <c r="M40" i="6" l="1"/>
  <c r="AJ114" i="6"/>
  <c r="AJ111" i="6"/>
  <c r="AJ112" i="6"/>
  <c r="AJ113" i="6" l="1"/>
  <c r="M41" i="6"/>
  <c r="M42" i="6" l="1"/>
  <c r="AJ84" i="6"/>
  <c r="M43" i="6" l="1"/>
  <c r="M44" i="6" l="1"/>
  <c r="M45" i="6" l="1"/>
  <c r="M46" i="6" l="1"/>
  <c r="M47" i="6" l="1"/>
  <c r="M48" i="6" l="1"/>
  <c r="M49" i="6" l="1"/>
  <c r="M51" i="6" l="1"/>
  <c r="M50" i="6"/>
  <c r="M52" i="6" l="1"/>
  <c r="M53" i="6" l="1"/>
  <c r="M54" i="6" l="1"/>
  <c r="M55" i="6" l="1"/>
  <c r="M56" i="6" l="1"/>
  <c r="M57" i="6" l="1"/>
  <c r="M58" i="6" l="1"/>
  <c r="M59" i="6" l="1"/>
  <c r="M60" i="6" l="1"/>
  <c r="M61" i="6" l="1"/>
  <c r="M62" i="6" l="1"/>
  <c r="M63" i="6" l="1"/>
  <c r="M64" i="6" l="1"/>
  <c r="M65" i="6" l="1"/>
  <c r="M66" i="6" l="1"/>
  <c r="M67" i="6" l="1"/>
  <c r="M68" i="6" l="1"/>
  <c r="M69" i="6" l="1"/>
  <c r="M70" i="6" l="1"/>
  <c r="M71" i="6" l="1"/>
  <c r="M72" i="6" l="1"/>
  <c r="M73" i="6" l="1"/>
  <c r="M74" i="6" l="1"/>
  <c r="M75" i="6" l="1"/>
  <c r="M76" i="6" l="1"/>
  <c r="M77" i="6" l="1"/>
  <c r="M78" i="6" l="1"/>
  <c r="M79" i="6" l="1"/>
  <c r="M80" i="6" l="1"/>
  <c r="M81" i="6" l="1"/>
  <c r="M82" i="6" l="1"/>
  <c r="M83" i="6" l="1"/>
  <c r="M84" i="6" l="1"/>
  <c r="M85" i="6" l="1"/>
  <c r="M86" i="6" l="1"/>
  <c r="M87" i="6" l="1"/>
  <c r="M88" i="6" l="1"/>
  <c r="M89" i="6" l="1"/>
  <c r="M90" i="6" l="1"/>
  <c r="M91" i="6" l="1"/>
  <c r="M93" i="6" l="1"/>
  <c r="M92" i="6"/>
  <c r="M94" i="6" l="1"/>
  <c r="M96" i="6" l="1"/>
  <c r="M95" i="6"/>
  <c r="M97" i="6" l="1"/>
  <c r="M98" i="6" l="1"/>
  <c r="M99" i="6" l="1"/>
  <c r="M101" i="6" l="1"/>
  <c r="M100" i="6"/>
  <c r="M102" i="6" l="1"/>
  <c r="M103" i="6" l="1"/>
  <c r="M104" i="6" l="1"/>
  <c r="M105" i="6" l="1"/>
  <c r="M106" i="6" l="1"/>
  <c r="M107" i="6" l="1"/>
  <c r="M108" i="6" l="1"/>
  <c r="M110" i="6" l="1"/>
  <c r="M109" i="6"/>
  <c r="M112" i="6" l="1"/>
  <c r="M111" i="6"/>
  <c r="M113" i="6" l="1"/>
  <c r="M114" i="6" l="1"/>
  <c r="E17" i="5" s="1"/>
  <c r="E18" i="5" s="1"/>
  <c r="J18" i="5" l="1"/>
  <c r="J17" i="5"/>
  <c r="R11" i="6"/>
  <c r="Z11" i="6" l="1"/>
  <c r="AQ11" i="6" s="1"/>
  <c r="U11" i="6"/>
  <c r="AL11" i="6" s="1"/>
  <c r="AA11" i="6"/>
  <c r="AR11" i="6" s="1"/>
  <c r="Y11" i="6"/>
  <c r="AP11" i="6" s="1"/>
  <c r="X11" i="6"/>
  <c r="AO11" i="6" s="1"/>
  <c r="W11" i="6"/>
  <c r="AN11" i="6" s="1"/>
  <c r="V11" i="6"/>
  <c r="AM11" i="6" s="1"/>
  <c r="R12" i="6"/>
  <c r="R13" i="6"/>
  <c r="H11" i="6" l="1"/>
  <c r="G11" i="6"/>
  <c r="F11" i="6"/>
  <c r="E11" i="6"/>
  <c r="D11" i="6"/>
  <c r="C11" i="6"/>
  <c r="B11" i="6"/>
  <c r="AA12" i="6"/>
  <c r="Y12" i="6"/>
  <c r="X12" i="6"/>
  <c r="W12" i="6"/>
  <c r="V12" i="6"/>
  <c r="U12" i="6"/>
  <c r="Z12" i="6"/>
  <c r="Z13" i="6"/>
  <c r="Y13" i="6"/>
  <c r="AA13" i="6"/>
  <c r="X13" i="6"/>
  <c r="W13" i="6"/>
  <c r="V13" i="6"/>
  <c r="U13" i="6"/>
  <c r="R14" i="6"/>
  <c r="D13" i="6" l="1"/>
  <c r="AN13" i="6"/>
  <c r="E13" i="6"/>
  <c r="AO13" i="6"/>
  <c r="H13" i="6"/>
  <c r="AR13" i="6"/>
  <c r="F13" i="6"/>
  <c r="AP13" i="6"/>
  <c r="G13" i="6"/>
  <c r="AQ13" i="6"/>
  <c r="B13" i="6"/>
  <c r="AL13" i="6"/>
  <c r="C13" i="6"/>
  <c r="AM13" i="6"/>
  <c r="B12" i="6"/>
  <c r="AL12" i="6"/>
  <c r="D12" i="6"/>
  <c r="AN12" i="6"/>
  <c r="C12" i="6"/>
  <c r="AM12" i="6"/>
  <c r="E12" i="6"/>
  <c r="AO12" i="6"/>
  <c r="F12" i="6"/>
  <c r="AP12" i="6"/>
  <c r="H12" i="6"/>
  <c r="AR12" i="6"/>
  <c r="G12" i="6"/>
  <c r="AQ12" i="6"/>
  <c r="AA14" i="6"/>
  <c r="Z14" i="6"/>
  <c r="U14" i="6"/>
  <c r="Y14" i="6"/>
  <c r="W14" i="6"/>
  <c r="X14" i="6"/>
  <c r="V14" i="6"/>
  <c r="AS11" i="6"/>
  <c r="I11" i="6"/>
  <c r="R15" i="6"/>
  <c r="B14" i="6" l="1"/>
  <c r="AL14" i="6"/>
  <c r="G14" i="6"/>
  <c r="AQ14" i="6"/>
  <c r="H14" i="6"/>
  <c r="AR14" i="6"/>
  <c r="E14" i="6"/>
  <c r="AO14" i="6"/>
  <c r="C14" i="6"/>
  <c r="AM14" i="6"/>
  <c r="F14" i="6"/>
  <c r="AP14" i="6"/>
  <c r="D14" i="6"/>
  <c r="AN14" i="6"/>
  <c r="I13" i="6"/>
  <c r="AA15" i="6"/>
  <c r="Z15" i="6"/>
  <c r="Y15" i="6"/>
  <c r="X15" i="6"/>
  <c r="W15" i="6"/>
  <c r="V15" i="6"/>
  <c r="U15" i="6"/>
  <c r="I12" i="6"/>
  <c r="AS12" i="6"/>
  <c r="AS13" i="6"/>
  <c r="G15" i="6" l="1"/>
  <c r="AQ15" i="6"/>
  <c r="B15" i="6"/>
  <c r="AL15" i="6"/>
  <c r="C15" i="6"/>
  <c r="AM15" i="6"/>
  <c r="H15" i="6"/>
  <c r="AR15" i="6"/>
  <c r="D15" i="6"/>
  <c r="AN15" i="6"/>
  <c r="E15" i="6"/>
  <c r="AO15" i="6"/>
  <c r="F15" i="6"/>
  <c r="AP15" i="6"/>
  <c r="R16" i="6"/>
  <c r="R17" i="6"/>
  <c r="I14" i="6"/>
  <c r="AS14" i="6"/>
  <c r="R18" i="6" l="1"/>
  <c r="Y16" i="6"/>
  <c r="AA16" i="6"/>
  <c r="Z16" i="6"/>
  <c r="U16" i="6"/>
  <c r="X16" i="6"/>
  <c r="W16" i="6"/>
  <c r="V16" i="6"/>
  <c r="I15" i="6"/>
  <c r="AA17" i="6"/>
  <c r="Z17" i="6"/>
  <c r="Y17" i="6"/>
  <c r="X17" i="6"/>
  <c r="W17" i="6"/>
  <c r="V17" i="6"/>
  <c r="U17" i="6"/>
  <c r="AS15" i="6"/>
  <c r="C17" i="6" l="1"/>
  <c r="AM17" i="6"/>
  <c r="B17" i="6"/>
  <c r="AL17" i="6"/>
  <c r="D17" i="6"/>
  <c r="AN17" i="6"/>
  <c r="E17" i="6"/>
  <c r="AO17" i="6"/>
  <c r="F17" i="6"/>
  <c r="AP17" i="6"/>
  <c r="G17" i="6"/>
  <c r="AQ17" i="6"/>
  <c r="H17" i="6"/>
  <c r="AR17" i="6"/>
  <c r="C16" i="6"/>
  <c r="AM16" i="6"/>
  <c r="D16" i="6"/>
  <c r="AN16" i="6"/>
  <c r="E16" i="6"/>
  <c r="AO16" i="6"/>
  <c r="B16" i="6"/>
  <c r="AL16" i="6"/>
  <c r="G16" i="6"/>
  <c r="AQ16" i="6"/>
  <c r="H16" i="6"/>
  <c r="AR16" i="6"/>
  <c r="F16" i="6"/>
  <c r="AP16" i="6"/>
  <c r="U18" i="6"/>
  <c r="X18" i="6"/>
  <c r="W18" i="6"/>
  <c r="V18" i="6"/>
  <c r="Z18" i="6"/>
  <c r="AA18" i="6"/>
  <c r="Y18" i="6"/>
  <c r="R19" i="6"/>
  <c r="C18" i="6" l="1"/>
  <c r="AM18" i="6"/>
  <c r="H18" i="6"/>
  <c r="AR18" i="6"/>
  <c r="B18" i="6"/>
  <c r="AL18" i="6"/>
  <c r="F18" i="6"/>
  <c r="AP18" i="6"/>
  <c r="G18" i="6"/>
  <c r="AQ18" i="6"/>
  <c r="D18" i="6"/>
  <c r="AN18" i="6"/>
  <c r="E18" i="6"/>
  <c r="AO18" i="6"/>
  <c r="I16" i="6"/>
  <c r="AS16" i="6"/>
  <c r="AS17" i="6"/>
  <c r="X19" i="6"/>
  <c r="AA19" i="6"/>
  <c r="Z19" i="6"/>
  <c r="Y19" i="6"/>
  <c r="W19" i="6"/>
  <c r="V19" i="6"/>
  <c r="U19" i="6"/>
  <c r="R20" i="6"/>
  <c r="I17" i="6"/>
  <c r="G19" i="6" l="1"/>
  <c r="AQ19" i="6"/>
  <c r="E19" i="6"/>
  <c r="AO19" i="6"/>
  <c r="B19" i="6"/>
  <c r="AL19" i="6"/>
  <c r="D19" i="6"/>
  <c r="AN19" i="6"/>
  <c r="H19" i="6"/>
  <c r="AR19" i="6"/>
  <c r="C19" i="6"/>
  <c r="AM19" i="6"/>
  <c r="F19" i="6"/>
  <c r="AP19" i="6"/>
  <c r="AS18" i="6"/>
  <c r="I18" i="6"/>
  <c r="R21" i="6"/>
  <c r="AA20" i="6"/>
  <c r="V20" i="6"/>
  <c r="Z20" i="6"/>
  <c r="Y20" i="6"/>
  <c r="X20" i="6"/>
  <c r="W20" i="6"/>
  <c r="U20" i="6"/>
  <c r="G20" i="6" l="1"/>
  <c r="AQ20" i="6"/>
  <c r="H20" i="6"/>
  <c r="AR20" i="6"/>
  <c r="B20" i="6"/>
  <c r="AL20" i="6"/>
  <c r="C20" i="6"/>
  <c r="AM20" i="6"/>
  <c r="D20" i="6"/>
  <c r="AN20" i="6"/>
  <c r="E20" i="6"/>
  <c r="AO20" i="6"/>
  <c r="F20" i="6"/>
  <c r="AP20" i="6"/>
  <c r="AS19" i="6"/>
  <c r="I19" i="6"/>
  <c r="Z21" i="6"/>
  <c r="X21" i="6"/>
  <c r="W21" i="6"/>
  <c r="V21" i="6"/>
  <c r="AA21" i="6"/>
  <c r="Y21" i="6"/>
  <c r="U21" i="6"/>
  <c r="R22" i="6"/>
  <c r="C21" i="6" l="1"/>
  <c r="AM21" i="6"/>
  <c r="D21" i="6"/>
  <c r="AN21" i="6"/>
  <c r="G21" i="6"/>
  <c r="AQ21" i="6"/>
  <c r="E21" i="6"/>
  <c r="AO21" i="6"/>
  <c r="B21" i="6"/>
  <c r="AL21" i="6"/>
  <c r="F21" i="6"/>
  <c r="AP21" i="6"/>
  <c r="H21" i="6"/>
  <c r="AR21" i="6"/>
  <c r="I20" i="6"/>
  <c r="R23" i="6"/>
  <c r="AS20" i="6"/>
  <c r="Y22" i="6"/>
  <c r="AA22" i="6"/>
  <c r="Z22" i="6"/>
  <c r="X22" i="6"/>
  <c r="W22" i="6"/>
  <c r="V22" i="6"/>
  <c r="U22" i="6"/>
  <c r="G22" i="6" l="1"/>
  <c r="AQ22" i="6"/>
  <c r="H22" i="6"/>
  <c r="AR22" i="6"/>
  <c r="F22" i="6"/>
  <c r="AP22" i="6"/>
  <c r="B22" i="6"/>
  <c r="AL22" i="6"/>
  <c r="C22" i="6"/>
  <c r="AM22" i="6"/>
  <c r="D22" i="6"/>
  <c r="AN22" i="6"/>
  <c r="E22" i="6"/>
  <c r="AO22" i="6"/>
  <c r="AS21" i="6"/>
  <c r="U23" i="6"/>
  <c r="AA23" i="6"/>
  <c r="Z23" i="6"/>
  <c r="Y23" i="6"/>
  <c r="X23" i="6"/>
  <c r="W23" i="6"/>
  <c r="V23" i="6"/>
  <c r="I21" i="6"/>
  <c r="R24" i="6"/>
  <c r="E23" i="6" l="1"/>
  <c r="AO23" i="6"/>
  <c r="H23" i="6"/>
  <c r="AR23" i="6"/>
  <c r="F23" i="6"/>
  <c r="AP23" i="6"/>
  <c r="B23" i="6"/>
  <c r="AL23" i="6"/>
  <c r="G23" i="6"/>
  <c r="AQ23" i="6"/>
  <c r="C23" i="6"/>
  <c r="AM23" i="6"/>
  <c r="D23" i="6"/>
  <c r="AN23" i="6"/>
  <c r="R25" i="6"/>
  <c r="V24" i="6"/>
  <c r="Z24" i="6"/>
  <c r="Y24" i="6"/>
  <c r="X24" i="6"/>
  <c r="W24" i="6"/>
  <c r="U24" i="6"/>
  <c r="AA24" i="6"/>
  <c r="I22" i="6"/>
  <c r="AS22" i="6"/>
  <c r="I23" i="6" l="1"/>
  <c r="F24" i="6"/>
  <c r="AP24" i="6"/>
  <c r="E24" i="6"/>
  <c r="AO24" i="6"/>
  <c r="D24" i="6"/>
  <c r="AN24" i="6"/>
  <c r="G24" i="6"/>
  <c r="AQ24" i="6"/>
  <c r="C24" i="6"/>
  <c r="AM24" i="6"/>
  <c r="H24" i="6"/>
  <c r="AR24" i="6"/>
  <c r="B24" i="6"/>
  <c r="AL24" i="6"/>
  <c r="AS23" i="6"/>
  <c r="W25" i="6"/>
  <c r="Z25" i="6"/>
  <c r="X25" i="6"/>
  <c r="V25" i="6"/>
  <c r="AA25" i="6"/>
  <c r="Y25" i="6"/>
  <c r="U25" i="6"/>
  <c r="R26" i="6"/>
  <c r="E25" i="6" l="1"/>
  <c r="AO25" i="6"/>
  <c r="G25" i="6"/>
  <c r="AQ25" i="6"/>
  <c r="C25" i="6"/>
  <c r="AM25" i="6"/>
  <c r="D25" i="6"/>
  <c r="AN25" i="6"/>
  <c r="H25" i="6"/>
  <c r="AR25" i="6"/>
  <c r="B25" i="6"/>
  <c r="AL25" i="6"/>
  <c r="F25" i="6"/>
  <c r="AP25" i="6"/>
  <c r="AS24" i="6"/>
  <c r="I24" i="6"/>
  <c r="R27" i="6"/>
  <c r="X26" i="6"/>
  <c r="Y26" i="6"/>
  <c r="V26" i="6"/>
  <c r="AA26" i="6"/>
  <c r="Z26" i="6"/>
  <c r="W26" i="6"/>
  <c r="U26" i="6"/>
  <c r="C26" i="6" l="1"/>
  <c r="AM26" i="6"/>
  <c r="E26" i="6"/>
  <c r="AO26" i="6"/>
  <c r="F26" i="6"/>
  <c r="AP26" i="6"/>
  <c r="B26" i="6"/>
  <c r="AL26" i="6"/>
  <c r="D26" i="6"/>
  <c r="AN26" i="6"/>
  <c r="G26" i="6"/>
  <c r="AQ26" i="6"/>
  <c r="H26" i="6"/>
  <c r="AR26" i="6"/>
  <c r="I25" i="6"/>
  <c r="Y27" i="6"/>
  <c r="AA27" i="6"/>
  <c r="Z27" i="6"/>
  <c r="X27" i="6"/>
  <c r="W27" i="6"/>
  <c r="V27" i="6"/>
  <c r="U27" i="6"/>
  <c r="R28" i="6"/>
  <c r="AS25" i="6"/>
  <c r="E27" i="6" l="1"/>
  <c r="AO27" i="6"/>
  <c r="G27" i="6"/>
  <c r="AQ27" i="6"/>
  <c r="D27" i="6"/>
  <c r="AN27" i="6"/>
  <c r="F27" i="6"/>
  <c r="AP27" i="6"/>
  <c r="B27" i="6"/>
  <c r="AL27" i="6"/>
  <c r="H27" i="6"/>
  <c r="AR27" i="6"/>
  <c r="C27" i="6"/>
  <c r="AM27" i="6"/>
  <c r="Z28" i="6"/>
  <c r="U28" i="6"/>
  <c r="Y28" i="6"/>
  <c r="AA28" i="6"/>
  <c r="X28" i="6"/>
  <c r="W28" i="6"/>
  <c r="V28" i="6"/>
  <c r="I26" i="6"/>
  <c r="R29" i="6"/>
  <c r="AS26" i="6"/>
  <c r="I27" i="6" l="1"/>
  <c r="D28" i="6"/>
  <c r="AN28" i="6"/>
  <c r="H28" i="6"/>
  <c r="AR28" i="6"/>
  <c r="B28" i="6"/>
  <c r="AL28" i="6"/>
  <c r="G28" i="6"/>
  <c r="AQ28" i="6"/>
  <c r="E28" i="6"/>
  <c r="AO28" i="6"/>
  <c r="F28" i="6"/>
  <c r="AP28" i="6"/>
  <c r="C28" i="6"/>
  <c r="AM28" i="6"/>
  <c r="AS27" i="6"/>
  <c r="AA29" i="6"/>
  <c r="V29" i="6"/>
  <c r="Y29" i="6"/>
  <c r="W29" i="6"/>
  <c r="U29" i="6"/>
  <c r="X29" i="6"/>
  <c r="Z29" i="6"/>
  <c r="R30" i="6"/>
  <c r="C29" i="6" l="1"/>
  <c r="AM29" i="6"/>
  <c r="D29" i="6"/>
  <c r="AN29" i="6"/>
  <c r="H29" i="6"/>
  <c r="AR29" i="6"/>
  <c r="B29" i="6"/>
  <c r="AL29" i="6"/>
  <c r="F29" i="6"/>
  <c r="AP29" i="6"/>
  <c r="G29" i="6"/>
  <c r="AQ29" i="6"/>
  <c r="E29" i="6"/>
  <c r="AO29" i="6"/>
  <c r="I28" i="6"/>
  <c r="W30" i="6"/>
  <c r="AA30" i="6"/>
  <c r="X30" i="6"/>
  <c r="U30" i="6"/>
  <c r="Z30" i="6"/>
  <c r="Y30" i="6"/>
  <c r="V30" i="6"/>
  <c r="AS28" i="6"/>
  <c r="R31" i="6"/>
  <c r="H30" i="6" l="1"/>
  <c r="AR30" i="6"/>
  <c r="G30" i="6"/>
  <c r="AQ30" i="6"/>
  <c r="E30" i="6"/>
  <c r="AO30" i="6"/>
  <c r="B30" i="6"/>
  <c r="AL30" i="6"/>
  <c r="D30" i="6"/>
  <c r="AN30" i="6"/>
  <c r="C30" i="6"/>
  <c r="AM30" i="6"/>
  <c r="F30" i="6"/>
  <c r="AP30" i="6"/>
  <c r="AS29" i="6"/>
  <c r="I29" i="6"/>
  <c r="X31" i="6"/>
  <c r="AA31" i="6"/>
  <c r="Z31" i="6"/>
  <c r="Y31" i="6"/>
  <c r="W31" i="6"/>
  <c r="V31" i="6"/>
  <c r="U31" i="6"/>
  <c r="R32" i="6"/>
  <c r="F31" i="6" l="1"/>
  <c r="AP31" i="6"/>
  <c r="H31" i="6"/>
  <c r="AR31" i="6"/>
  <c r="G31" i="6"/>
  <c r="AQ31" i="6"/>
  <c r="E31" i="6"/>
  <c r="AO31" i="6"/>
  <c r="B31" i="6"/>
  <c r="AL31" i="6"/>
  <c r="C31" i="6"/>
  <c r="AM31" i="6"/>
  <c r="D31" i="6"/>
  <c r="AN31" i="6"/>
  <c r="I30" i="6"/>
  <c r="AS30" i="6"/>
  <c r="R33" i="6"/>
  <c r="Y32" i="6"/>
  <c r="X32" i="6"/>
  <c r="AA32" i="6"/>
  <c r="Z32" i="6"/>
  <c r="W32" i="6"/>
  <c r="V32" i="6"/>
  <c r="U32" i="6"/>
  <c r="H32" i="6" l="1"/>
  <c r="AR32" i="6"/>
  <c r="E32" i="6"/>
  <c r="AO32" i="6"/>
  <c r="F32" i="6"/>
  <c r="AP32" i="6"/>
  <c r="B32" i="6"/>
  <c r="AL32" i="6"/>
  <c r="C32" i="6"/>
  <c r="AM32" i="6"/>
  <c r="D32" i="6"/>
  <c r="AN32" i="6"/>
  <c r="G32" i="6"/>
  <c r="AQ32" i="6"/>
  <c r="I31" i="6"/>
  <c r="Z33" i="6"/>
  <c r="X33" i="6"/>
  <c r="V33" i="6"/>
  <c r="U33" i="6"/>
  <c r="W33" i="6"/>
  <c r="AA33" i="6"/>
  <c r="Y33" i="6"/>
  <c r="AS31" i="6"/>
  <c r="R34" i="6"/>
  <c r="E33" i="6" l="1"/>
  <c r="AO33" i="6"/>
  <c r="B33" i="6"/>
  <c r="AL33" i="6"/>
  <c r="G33" i="6"/>
  <c r="AQ33" i="6"/>
  <c r="D33" i="6"/>
  <c r="AN33" i="6"/>
  <c r="C33" i="6"/>
  <c r="AM33" i="6"/>
  <c r="F33" i="6"/>
  <c r="AP33" i="6"/>
  <c r="H33" i="6"/>
  <c r="AR33" i="6"/>
  <c r="I32" i="6"/>
  <c r="AS32" i="6"/>
  <c r="Z34" i="6"/>
  <c r="U34" i="6"/>
  <c r="W34" i="6"/>
  <c r="AA34" i="6"/>
  <c r="Y34" i="6"/>
  <c r="X34" i="6"/>
  <c r="V34" i="6"/>
  <c r="R35" i="6"/>
  <c r="H34" i="6" l="1"/>
  <c r="AR34" i="6"/>
  <c r="G34" i="6"/>
  <c r="AQ34" i="6"/>
  <c r="D34" i="6"/>
  <c r="AN34" i="6"/>
  <c r="B34" i="6"/>
  <c r="AL34" i="6"/>
  <c r="C34" i="6"/>
  <c r="AM34" i="6"/>
  <c r="E34" i="6"/>
  <c r="AO34" i="6"/>
  <c r="F34" i="6"/>
  <c r="AP34" i="6"/>
  <c r="I33" i="6"/>
  <c r="AS33" i="6"/>
  <c r="X35" i="6"/>
  <c r="Y35" i="6"/>
  <c r="V35" i="6"/>
  <c r="U35" i="6"/>
  <c r="W35" i="6"/>
  <c r="AA35" i="6"/>
  <c r="Z35" i="6"/>
  <c r="R36" i="6"/>
  <c r="C35" i="6" l="1"/>
  <c r="AM35" i="6"/>
  <c r="F35" i="6"/>
  <c r="AP35" i="6"/>
  <c r="B35" i="6"/>
  <c r="AL35" i="6"/>
  <c r="H35" i="6"/>
  <c r="AR35" i="6"/>
  <c r="E35" i="6"/>
  <c r="AO35" i="6"/>
  <c r="G35" i="6"/>
  <c r="AQ35" i="6"/>
  <c r="D35" i="6"/>
  <c r="AN35" i="6"/>
  <c r="AS34" i="6"/>
  <c r="I34" i="6"/>
  <c r="R37" i="6"/>
  <c r="Z36" i="6"/>
  <c r="AA36" i="6"/>
  <c r="U36" i="6"/>
  <c r="Y36" i="6"/>
  <c r="X36" i="6"/>
  <c r="W36" i="6"/>
  <c r="V36" i="6"/>
  <c r="G36" i="6" l="1"/>
  <c r="AQ36" i="6"/>
  <c r="B36" i="6"/>
  <c r="AL36" i="6"/>
  <c r="H36" i="6"/>
  <c r="AR36" i="6"/>
  <c r="C36" i="6"/>
  <c r="AM36" i="6"/>
  <c r="D36" i="6"/>
  <c r="AN36" i="6"/>
  <c r="E36" i="6"/>
  <c r="AO36" i="6"/>
  <c r="F36" i="6"/>
  <c r="AP36" i="6"/>
  <c r="R38" i="6"/>
  <c r="AS35" i="6"/>
  <c r="Y37" i="6"/>
  <c r="W37" i="6"/>
  <c r="V37" i="6"/>
  <c r="AA37" i="6"/>
  <c r="Z37" i="6"/>
  <c r="X37" i="6"/>
  <c r="U37" i="6"/>
  <c r="I35" i="6"/>
  <c r="D37" i="6" l="1"/>
  <c r="AN37" i="6"/>
  <c r="C37" i="6"/>
  <c r="AM37" i="6"/>
  <c r="H37" i="6"/>
  <c r="AR37" i="6"/>
  <c r="F37" i="6"/>
  <c r="AP37" i="6"/>
  <c r="B37" i="6"/>
  <c r="AL37" i="6"/>
  <c r="E37" i="6"/>
  <c r="AO37" i="6"/>
  <c r="G37" i="6"/>
  <c r="AQ37" i="6"/>
  <c r="AS36" i="6"/>
  <c r="R39" i="6"/>
  <c r="Y38" i="6"/>
  <c r="AA38" i="6"/>
  <c r="Z38" i="6"/>
  <c r="X38" i="6"/>
  <c r="W38" i="6"/>
  <c r="V38" i="6"/>
  <c r="U38" i="6"/>
  <c r="I36" i="6"/>
  <c r="E38" i="6" l="1"/>
  <c r="AO38" i="6"/>
  <c r="G38" i="6"/>
  <c r="AQ38" i="6"/>
  <c r="H38" i="6"/>
  <c r="AR38" i="6"/>
  <c r="F38" i="6"/>
  <c r="AP38" i="6"/>
  <c r="B38" i="6"/>
  <c r="AL38" i="6"/>
  <c r="C38" i="6"/>
  <c r="AM38" i="6"/>
  <c r="D38" i="6"/>
  <c r="AN38" i="6"/>
  <c r="AS37" i="6"/>
  <c r="I37" i="6"/>
  <c r="R40" i="6"/>
  <c r="AA39" i="6"/>
  <c r="Y39" i="6"/>
  <c r="W39" i="6"/>
  <c r="V39" i="6"/>
  <c r="Z39" i="6"/>
  <c r="X39" i="6"/>
  <c r="U39" i="6"/>
  <c r="D39" i="6" l="1"/>
  <c r="AN39" i="6"/>
  <c r="H39" i="6"/>
  <c r="AR39" i="6"/>
  <c r="F39" i="6"/>
  <c r="AP39" i="6"/>
  <c r="B39" i="6"/>
  <c r="AL39" i="6"/>
  <c r="E39" i="6"/>
  <c r="AO39" i="6"/>
  <c r="G39" i="6"/>
  <c r="AQ39" i="6"/>
  <c r="C39" i="6"/>
  <c r="AM39" i="6"/>
  <c r="AS38" i="6"/>
  <c r="I38" i="6"/>
  <c r="U40" i="6"/>
  <c r="AA40" i="6"/>
  <c r="Z40" i="6"/>
  <c r="Y40" i="6"/>
  <c r="X40" i="6"/>
  <c r="W40" i="6"/>
  <c r="V40" i="6"/>
  <c r="R41" i="6"/>
  <c r="F40" i="6" l="1"/>
  <c r="AP40" i="6"/>
  <c r="G40" i="6"/>
  <c r="AQ40" i="6"/>
  <c r="H40" i="6"/>
  <c r="AR40" i="6"/>
  <c r="B40" i="6"/>
  <c r="AL40" i="6"/>
  <c r="C40" i="6"/>
  <c r="AM40" i="6"/>
  <c r="D40" i="6"/>
  <c r="AN40" i="6"/>
  <c r="E40" i="6"/>
  <c r="AO40" i="6"/>
  <c r="AS39" i="6"/>
  <c r="R42" i="6"/>
  <c r="I39" i="6"/>
  <c r="V41" i="6"/>
  <c r="U41" i="6"/>
  <c r="Z41" i="6"/>
  <c r="AA41" i="6"/>
  <c r="X41" i="6"/>
  <c r="W41" i="6"/>
  <c r="Y41" i="6"/>
  <c r="B41" i="6" l="1"/>
  <c r="AL41" i="6"/>
  <c r="C41" i="6"/>
  <c r="AM41" i="6"/>
  <c r="G41" i="6"/>
  <c r="AQ41" i="6"/>
  <c r="F41" i="6"/>
  <c r="AP41" i="6"/>
  <c r="D41" i="6"/>
  <c r="AN41" i="6"/>
  <c r="E41" i="6"/>
  <c r="AO41" i="6"/>
  <c r="H41" i="6"/>
  <c r="AR41" i="6"/>
  <c r="AS40" i="6"/>
  <c r="W42" i="6"/>
  <c r="V42" i="6"/>
  <c r="U42" i="6"/>
  <c r="AA42" i="6"/>
  <c r="Z42" i="6"/>
  <c r="Y42" i="6"/>
  <c r="X42" i="6"/>
  <c r="R43" i="6"/>
  <c r="I40" i="6"/>
  <c r="H42" i="6" l="1"/>
  <c r="AR42" i="6"/>
  <c r="C42" i="6"/>
  <c r="AM42" i="6"/>
  <c r="G42" i="6"/>
  <c r="AQ42" i="6"/>
  <c r="B42" i="6"/>
  <c r="AL42" i="6"/>
  <c r="D42" i="6"/>
  <c r="AN42" i="6"/>
  <c r="E42" i="6"/>
  <c r="AO42" i="6"/>
  <c r="F42" i="6"/>
  <c r="AP42" i="6"/>
  <c r="X43" i="6"/>
  <c r="W43" i="6"/>
  <c r="V43" i="6"/>
  <c r="AA43" i="6"/>
  <c r="Z43" i="6"/>
  <c r="Y43" i="6"/>
  <c r="U43" i="6"/>
  <c r="I41" i="6"/>
  <c r="R44" i="6"/>
  <c r="AS41" i="6"/>
  <c r="I42" i="6" l="1"/>
  <c r="G43" i="6"/>
  <c r="AQ43" i="6"/>
  <c r="C43" i="6"/>
  <c r="AM43" i="6"/>
  <c r="H43" i="6"/>
  <c r="AR43" i="6"/>
  <c r="D43" i="6"/>
  <c r="AN43" i="6"/>
  <c r="E43" i="6"/>
  <c r="AO43" i="6"/>
  <c r="B43" i="6"/>
  <c r="AL43" i="6"/>
  <c r="F43" i="6"/>
  <c r="AP43" i="6"/>
  <c r="AS42" i="6"/>
  <c r="R45" i="6"/>
  <c r="Y44" i="6"/>
  <c r="X44" i="6"/>
  <c r="W44" i="6"/>
  <c r="U44" i="6"/>
  <c r="AA44" i="6"/>
  <c r="Z44" i="6"/>
  <c r="V44" i="6"/>
  <c r="B44" i="6" l="1"/>
  <c r="AL44" i="6"/>
  <c r="E44" i="6"/>
  <c r="AO44" i="6"/>
  <c r="D44" i="6"/>
  <c r="AN44" i="6"/>
  <c r="F44" i="6"/>
  <c r="AP44" i="6"/>
  <c r="C44" i="6"/>
  <c r="AM44" i="6"/>
  <c r="G44" i="6"/>
  <c r="AQ44" i="6"/>
  <c r="H44" i="6"/>
  <c r="AR44" i="6"/>
  <c r="I43" i="6"/>
  <c r="AA45" i="6"/>
  <c r="Z45" i="6"/>
  <c r="U45" i="6"/>
  <c r="Y45" i="6"/>
  <c r="X45" i="6"/>
  <c r="W45" i="6"/>
  <c r="V45" i="6"/>
  <c r="R46" i="6"/>
  <c r="AS43" i="6"/>
  <c r="E45" i="6" l="1"/>
  <c r="AO45" i="6"/>
  <c r="B45" i="6"/>
  <c r="AL45" i="6"/>
  <c r="G45" i="6"/>
  <c r="AQ45" i="6"/>
  <c r="F45" i="6"/>
  <c r="AP45" i="6"/>
  <c r="H45" i="6"/>
  <c r="AR45" i="6"/>
  <c r="C45" i="6"/>
  <c r="AM45" i="6"/>
  <c r="D45" i="6"/>
  <c r="AN45" i="6"/>
  <c r="I44" i="6"/>
  <c r="AS44" i="6"/>
  <c r="U46" i="6"/>
  <c r="Y46" i="6"/>
  <c r="X46" i="6"/>
  <c r="V46" i="6"/>
  <c r="AA46" i="6"/>
  <c r="Z46" i="6"/>
  <c r="W46" i="6"/>
  <c r="R47" i="6"/>
  <c r="C46" i="6" l="1"/>
  <c r="AM46" i="6"/>
  <c r="E46" i="6"/>
  <c r="AO46" i="6"/>
  <c r="B46" i="6"/>
  <c r="AL46" i="6"/>
  <c r="G46" i="6"/>
  <c r="AQ46" i="6"/>
  <c r="F46" i="6"/>
  <c r="AP46" i="6"/>
  <c r="D46" i="6"/>
  <c r="AN46" i="6"/>
  <c r="H46" i="6"/>
  <c r="AR46" i="6"/>
  <c r="AS45" i="6"/>
  <c r="R48" i="6"/>
  <c r="V47" i="6"/>
  <c r="U47" i="6"/>
  <c r="AA47" i="6"/>
  <c r="Z47" i="6"/>
  <c r="Y47" i="6"/>
  <c r="X47" i="6"/>
  <c r="W47" i="6"/>
  <c r="I45" i="6"/>
  <c r="G47" i="6" l="1"/>
  <c r="AQ47" i="6"/>
  <c r="H47" i="6"/>
  <c r="AR47" i="6"/>
  <c r="C47" i="6"/>
  <c r="AM47" i="6"/>
  <c r="B47" i="6"/>
  <c r="AL47" i="6"/>
  <c r="D47" i="6"/>
  <c r="AN47" i="6"/>
  <c r="E47" i="6"/>
  <c r="AO47" i="6"/>
  <c r="F47" i="6"/>
  <c r="AP47" i="6"/>
  <c r="W48" i="6"/>
  <c r="V48" i="6"/>
  <c r="U48" i="6"/>
  <c r="Y48" i="6"/>
  <c r="AA48" i="6"/>
  <c r="Z48" i="6"/>
  <c r="X48" i="6"/>
  <c r="I46" i="6"/>
  <c r="R49" i="6"/>
  <c r="AS46" i="6"/>
  <c r="F48" i="6" l="1"/>
  <c r="AP48" i="6"/>
  <c r="H48" i="6"/>
  <c r="AR48" i="6"/>
  <c r="C48" i="6"/>
  <c r="AM48" i="6"/>
  <c r="D48" i="6"/>
  <c r="AN48" i="6"/>
  <c r="G48" i="6"/>
  <c r="AQ48" i="6"/>
  <c r="B48" i="6"/>
  <c r="AL48" i="6"/>
  <c r="E48" i="6"/>
  <c r="AO48" i="6"/>
  <c r="R50" i="6"/>
  <c r="X49" i="6"/>
  <c r="W49" i="6"/>
  <c r="AA49" i="6"/>
  <c r="Z49" i="6"/>
  <c r="U49" i="6"/>
  <c r="V49" i="6"/>
  <c r="Y49" i="6"/>
  <c r="I47" i="6"/>
  <c r="AS47" i="6"/>
  <c r="G49" i="6" l="1"/>
  <c r="AQ49" i="6"/>
  <c r="D49" i="6"/>
  <c r="AN49" i="6"/>
  <c r="E49" i="6"/>
  <c r="AO49" i="6"/>
  <c r="B49" i="6"/>
  <c r="AL49" i="6"/>
  <c r="H49" i="6"/>
  <c r="AR49" i="6"/>
  <c r="F49" i="6"/>
  <c r="AP49" i="6"/>
  <c r="C49" i="6"/>
  <c r="AM49" i="6"/>
  <c r="Y50" i="6"/>
  <c r="X50" i="6"/>
  <c r="Z50" i="6"/>
  <c r="W50" i="6"/>
  <c r="V50" i="6"/>
  <c r="AA50" i="6"/>
  <c r="U50" i="6"/>
  <c r="I48" i="6"/>
  <c r="R51" i="6"/>
  <c r="AS48" i="6"/>
  <c r="H50" i="6" l="1"/>
  <c r="AR50" i="6"/>
  <c r="D50" i="6"/>
  <c r="AN50" i="6"/>
  <c r="E50" i="6"/>
  <c r="AO50" i="6"/>
  <c r="C50" i="6"/>
  <c r="AM50" i="6"/>
  <c r="G50" i="6"/>
  <c r="AQ50" i="6"/>
  <c r="F50" i="6"/>
  <c r="AP50" i="6"/>
  <c r="B50" i="6"/>
  <c r="AL50" i="6"/>
  <c r="AS49" i="6"/>
  <c r="Z51" i="6"/>
  <c r="Y51" i="6"/>
  <c r="W51" i="6"/>
  <c r="U51" i="6"/>
  <c r="AA51" i="6"/>
  <c r="X51" i="6"/>
  <c r="V51" i="6"/>
  <c r="R52" i="6"/>
  <c r="I49" i="6"/>
  <c r="D51" i="6" l="1"/>
  <c r="AN51" i="6"/>
  <c r="H51" i="6"/>
  <c r="AR51" i="6"/>
  <c r="G51" i="6"/>
  <c r="AQ51" i="6"/>
  <c r="B51" i="6"/>
  <c r="AL51" i="6"/>
  <c r="F51" i="6"/>
  <c r="AP51" i="6"/>
  <c r="C51" i="6"/>
  <c r="AM51" i="6"/>
  <c r="E51" i="6"/>
  <c r="AO51" i="6"/>
  <c r="I50" i="6"/>
  <c r="AS50" i="6"/>
  <c r="AA52" i="6"/>
  <c r="Z52" i="6"/>
  <c r="U52" i="6"/>
  <c r="X52" i="6"/>
  <c r="V52" i="6"/>
  <c r="W52" i="6"/>
  <c r="Y52" i="6"/>
  <c r="R53" i="6"/>
  <c r="E52" i="6" l="1"/>
  <c r="AO52" i="6"/>
  <c r="G52" i="6"/>
  <c r="AQ52" i="6"/>
  <c r="H52" i="6"/>
  <c r="AR52" i="6"/>
  <c r="B52" i="6"/>
  <c r="AL52" i="6"/>
  <c r="F52" i="6"/>
  <c r="AP52" i="6"/>
  <c r="D52" i="6"/>
  <c r="AN52" i="6"/>
  <c r="C52" i="6"/>
  <c r="AM52" i="6"/>
  <c r="R54" i="6"/>
  <c r="I51" i="6"/>
  <c r="AS51" i="6"/>
  <c r="AA53" i="6"/>
  <c r="Z53" i="6"/>
  <c r="Y53" i="6"/>
  <c r="X53" i="6"/>
  <c r="U53" i="6"/>
  <c r="W53" i="6"/>
  <c r="V53" i="6"/>
  <c r="H53" i="6" l="1"/>
  <c r="AR53" i="6"/>
  <c r="F53" i="6"/>
  <c r="AP53" i="6"/>
  <c r="G53" i="6"/>
  <c r="AQ53" i="6"/>
  <c r="C53" i="6"/>
  <c r="AM53" i="6"/>
  <c r="D53" i="6"/>
  <c r="AN53" i="6"/>
  <c r="B53" i="6"/>
  <c r="AL53" i="6"/>
  <c r="E53" i="6"/>
  <c r="AO53" i="6"/>
  <c r="AA54" i="6"/>
  <c r="W54" i="6"/>
  <c r="V54" i="6"/>
  <c r="X54" i="6"/>
  <c r="U54" i="6"/>
  <c r="Z54" i="6"/>
  <c r="Y54" i="6"/>
  <c r="R55" i="6"/>
  <c r="I52" i="6"/>
  <c r="AS52" i="6"/>
  <c r="G54" i="6" l="1"/>
  <c r="AQ54" i="6"/>
  <c r="B54" i="6"/>
  <c r="AL54" i="6"/>
  <c r="D54" i="6"/>
  <c r="AN54" i="6"/>
  <c r="E54" i="6"/>
  <c r="AO54" i="6"/>
  <c r="C54" i="6"/>
  <c r="AM54" i="6"/>
  <c r="H54" i="6"/>
  <c r="AR54" i="6"/>
  <c r="F54" i="6"/>
  <c r="AP54" i="6"/>
  <c r="AS53" i="6"/>
  <c r="R56" i="6"/>
  <c r="I53" i="6"/>
  <c r="AA55" i="6"/>
  <c r="Z55" i="6"/>
  <c r="V55" i="6"/>
  <c r="X55" i="6"/>
  <c r="U55" i="6"/>
  <c r="Y55" i="6"/>
  <c r="W55" i="6"/>
  <c r="C55" i="6" l="1"/>
  <c r="AM55" i="6"/>
  <c r="G55" i="6"/>
  <c r="AQ55" i="6"/>
  <c r="H55" i="6"/>
  <c r="AR55" i="6"/>
  <c r="B55" i="6"/>
  <c r="AL55" i="6"/>
  <c r="D55" i="6"/>
  <c r="AN55" i="6"/>
  <c r="F55" i="6"/>
  <c r="AP55" i="6"/>
  <c r="E55" i="6"/>
  <c r="AO55" i="6"/>
  <c r="AA56" i="6"/>
  <c r="W56" i="6"/>
  <c r="Y56" i="6"/>
  <c r="X56" i="6"/>
  <c r="Z56" i="6"/>
  <c r="V56" i="6"/>
  <c r="U56" i="6"/>
  <c r="AS54" i="6"/>
  <c r="R57" i="6"/>
  <c r="I54" i="6"/>
  <c r="C56" i="6" l="1"/>
  <c r="AM56" i="6"/>
  <c r="F56" i="6"/>
  <c r="AP56" i="6"/>
  <c r="G56" i="6"/>
  <c r="AQ56" i="6"/>
  <c r="E56" i="6"/>
  <c r="AO56" i="6"/>
  <c r="D56" i="6"/>
  <c r="AN56" i="6"/>
  <c r="H56" i="6"/>
  <c r="AR56" i="6"/>
  <c r="B56" i="6"/>
  <c r="AL56" i="6"/>
  <c r="I55" i="6"/>
  <c r="AS55" i="6"/>
  <c r="R58" i="6"/>
  <c r="Y57" i="6"/>
  <c r="X57" i="6"/>
  <c r="W57" i="6"/>
  <c r="Z57" i="6"/>
  <c r="U57" i="6"/>
  <c r="AA57" i="6"/>
  <c r="V57" i="6"/>
  <c r="E57" i="6" l="1"/>
  <c r="AO57" i="6"/>
  <c r="F57" i="6"/>
  <c r="AP57" i="6"/>
  <c r="D57" i="6"/>
  <c r="AN57" i="6"/>
  <c r="C57" i="6"/>
  <c r="AM57" i="6"/>
  <c r="H57" i="6"/>
  <c r="AR57" i="6"/>
  <c r="B57" i="6"/>
  <c r="AL57" i="6"/>
  <c r="G57" i="6"/>
  <c r="AQ57" i="6"/>
  <c r="AS56" i="6"/>
  <c r="I56" i="6"/>
  <c r="R59" i="6"/>
  <c r="X58" i="6"/>
  <c r="W58" i="6"/>
  <c r="U58" i="6"/>
  <c r="Z58" i="6"/>
  <c r="AA58" i="6"/>
  <c r="Y58" i="6"/>
  <c r="V58" i="6"/>
  <c r="D58" i="6" l="1"/>
  <c r="AN58" i="6"/>
  <c r="B58" i="6"/>
  <c r="AL58" i="6"/>
  <c r="E58" i="6"/>
  <c r="AO58" i="6"/>
  <c r="C58" i="6"/>
  <c r="AM58" i="6"/>
  <c r="F58" i="6"/>
  <c r="AP58" i="6"/>
  <c r="H58" i="6"/>
  <c r="AR58" i="6"/>
  <c r="G58" i="6"/>
  <c r="AQ58" i="6"/>
  <c r="AS57" i="6"/>
  <c r="R60" i="6"/>
  <c r="AA59" i="6"/>
  <c r="Y59" i="6"/>
  <c r="X59" i="6"/>
  <c r="W59" i="6"/>
  <c r="Z59" i="6"/>
  <c r="V59" i="6"/>
  <c r="U59" i="6"/>
  <c r="I57" i="6"/>
  <c r="D59" i="6" l="1"/>
  <c r="AN59" i="6"/>
  <c r="E59" i="6"/>
  <c r="AO59" i="6"/>
  <c r="F59" i="6"/>
  <c r="AP59" i="6"/>
  <c r="H59" i="6"/>
  <c r="AR59" i="6"/>
  <c r="B59" i="6"/>
  <c r="AL59" i="6"/>
  <c r="C59" i="6"/>
  <c r="AM59" i="6"/>
  <c r="G59" i="6"/>
  <c r="AQ59" i="6"/>
  <c r="Y60" i="6"/>
  <c r="X60" i="6"/>
  <c r="W60" i="6"/>
  <c r="AA60" i="6"/>
  <c r="Z60" i="6"/>
  <c r="V60" i="6"/>
  <c r="U60" i="6"/>
  <c r="I58" i="6"/>
  <c r="AS58" i="6"/>
  <c r="R61" i="6"/>
  <c r="I59" i="6" l="1"/>
  <c r="G60" i="6"/>
  <c r="AQ60" i="6"/>
  <c r="H60" i="6"/>
  <c r="AR60" i="6"/>
  <c r="D60" i="6"/>
  <c r="AN60" i="6"/>
  <c r="F60" i="6"/>
  <c r="AP60" i="6"/>
  <c r="C60" i="6"/>
  <c r="AM60" i="6"/>
  <c r="E60" i="6"/>
  <c r="AO60" i="6"/>
  <c r="B60" i="6"/>
  <c r="AL60" i="6"/>
  <c r="AS59" i="6"/>
  <c r="AA61" i="6"/>
  <c r="Z61" i="6"/>
  <c r="X61" i="6"/>
  <c r="V61" i="6"/>
  <c r="U61" i="6"/>
  <c r="Y61" i="6"/>
  <c r="W61" i="6"/>
  <c r="R62" i="6"/>
  <c r="B61" i="6" l="1"/>
  <c r="AL61" i="6"/>
  <c r="G61" i="6"/>
  <c r="AQ61" i="6"/>
  <c r="E61" i="6"/>
  <c r="AO61" i="6"/>
  <c r="C61" i="6"/>
  <c r="AM61" i="6"/>
  <c r="H61" i="6"/>
  <c r="AR61" i="6"/>
  <c r="D61" i="6"/>
  <c r="AN61" i="6"/>
  <c r="F61" i="6"/>
  <c r="AP61" i="6"/>
  <c r="AS60" i="6"/>
  <c r="I60" i="6"/>
  <c r="R63" i="6"/>
  <c r="U62" i="6"/>
  <c r="W62" i="6"/>
  <c r="V62" i="6"/>
  <c r="Z62" i="6"/>
  <c r="AA62" i="6"/>
  <c r="Y62" i="6"/>
  <c r="X62" i="6"/>
  <c r="B62" i="6" l="1"/>
  <c r="AL62" i="6"/>
  <c r="C62" i="6"/>
  <c r="AM62" i="6"/>
  <c r="E62" i="6"/>
  <c r="AO62" i="6"/>
  <c r="D62" i="6"/>
  <c r="AN62" i="6"/>
  <c r="F62" i="6"/>
  <c r="AP62" i="6"/>
  <c r="H62" i="6"/>
  <c r="AR62" i="6"/>
  <c r="G62" i="6"/>
  <c r="AQ62" i="6"/>
  <c r="W63" i="6"/>
  <c r="V63" i="6"/>
  <c r="Z63" i="6"/>
  <c r="Y63" i="6"/>
  <c r="U63" i="6"/>
  <c r="AA63" i="6"/>
  <c r="X63" i="6"/>
  <c r="R64" i="6"/>
  <c r="I61" i="6"/>
  <c r="AS61" i="6"/>
  <c r="H63" i="6" l="1"/>
  <c r="AR63" i="6"/>
  <c r="B63" i="6"/>
  <c r="AL63" i="6"/>
  <c r="G63" i="6"/>
  <c r="AQ63" i="6"/>
  <c r="F63" i="6"/>
  <c r="AP63" i="6"/>
  <c r="C63" i="6"/>
  <c r="AM63" i="6"/>
  <c r="D63" i="6"/>
  <c r="AN63" i="6"/>
  <c r="E63" i="6"/>
  <c r="AO63" i="6"/>
  <c r="AS62" i="6"/>
  <c r="I62" i="6"/>
  <c r="R65" i="6"/>
  <c r="Y64" i="6"/>
  <c r="X64" i="6"/>
  <c r="U64" i="6"/>
  <c r="V64" i="6"/>
  <c r="AA64" i="6"/>
  <c r="Z64" i="6"/>
  <c r="W64" i="6"/>
  <c r="B64" i="6" l="1"/>
  <c r="AL64" i="6"/>
  <c r="E64" i="6"/>
  <c r="AO64" i="6"/>
  <c r="F64" i="6"/>
  <c r="AP64" i="6"/>
  <c r="D64" i="6"/>
  <c r="AN64" i="6"/>
  <c r="G64" i="6"/>
  <c r="AQ64" i="6"/>
  <c r="H64" i="6"/>
  <c r="AR64" i="6"/>
  <c r="C64" i="6"/>
  <c r="AM64" i="6"/>
  <c r="AS63" i="6"/>
  <c r="AA65" i="6"/>
  <c r="Z65" i="6"/>
  <c r="U65" i="6"/>
  <c r="W65" i="6"/>
  <c r="V65" i="6"/>
  <c r="X65" i="6"/>
  <c r="Y65" i="6"/>
  <c r="I63" i="6"/>
  <c r="R66" i="6"/>
  <c r="D65" i="6" l="1"/>
  <c r="AN65" i="6"/>
  <c r="B65" i="6"/>
  <c r="AL65" i="6"/>
  <c r="C65" i="6"/>
  <c r="AM65" i="6"/>
  <c r="G65" i="6"/>
  <c r="AQ65" i="6"/>
  <c r="H65" i="6"/>
  <c r="AR65" i="6"/>
  <c r="F65" i="6"/>
  <c r="AP65" i="6"/>
  <c r="E65" i="6"/>
  <c r="AO65" i="6"/>
  <c r="I64" i="6"/>
  <c r="AS64" i="6"/>
  <c r="W66" i="6"/>
  <c r="V66" i="6"/>
  <c r="Z66" i="6"/>
  <c r="AA66" i="6"/>
  <c r="U66" i="6"/>
  <c r="Y66" i="6"/>
  <c r="X66" i="6"/>
  <c r="R67" i="6"/>
  <c r="H66" i="6" l="1"/>
  <c r="AR66" i="6"/>
  <c r="C66" i="6"/>
  <c r="AM66" i="6"/>
  <c r="D66" i="6"/>
  <c r="AN66" i="6"/>
  <c r="F66" i="6"/>
  <c r="AP66" i="6"/>
  <c r="G66" i="6"/>
  <c r="AQ66" i="6"/>
  <c r="E66" i="6"/>
  <c r="AO66" i="6"/>
  <c r="B66" i="6"/>
  <c r="AL66" i="6"/>
  <c r="R68" i="6"/>
  <c r="Z67" i="6"/>
  <c r="Y67" i="6"/>
  <c r="W67" i="6"/>
  <c r="AA67" i="6"/>
  <c r="X67" i="6"/>
  <c r="U67" i="6"/>
  <c r="V67" i="6"/>
  <c r="AS65" i="6"/>
  <c r="I65" i="6"/>
  <c r="H67" i="6" l="1"/>
  <c r="AR67" i="6"/>
  <c r="E67" i="6"/>
  <c r="AO67" i="6"/>
  <c r="G67" i="6"/>
  <c r="AQ67" i="6"/>
  <c r="C67" i="6"/>
  <c r="AM67" i="6"/>
  <c r="D67" i="6"/>
  <c r="AN67" i="6"/>
  <c r="F67" i="6"/>
  <c r="AP67" i="6"/>
  <c r="B67" i="6"/>
  <c r="AL67" i="6"/>
  <c r="I66" i="6"/>
  <c r="X68" i="6"/>
  <c r="AA68" i="6"/>
  <c r="Z68" i="6"/>
  <c r="Y68" i="6"/>
  <c r="W68" i="6"/>
  <c r="U68" i="6"/>
  <c r="V68" i="6"/>
  <c r="R69" i="6"/>
  <c r="AS66" i="6"/>
  <c r="D68" i="6" l="1"/>
  <c r="AN68" i="6"/>
  <c r="E68" i="6"/>
  <c r="AO68" i="6"/>
  <c r="F68" i="6"/>
  <c r="AP68" i="6"/>
  <c r="G68" i="6"/>
  <c r="AQ68" i="6"/>
  <c r="H68" i="6"/>
  <c r="AR68" i="6"/>
  <c r="C68" i="6"/>
  <c r="AM68" i="6"/>
  <c r="B68" i="6"/>
  <c r="AL68" i="6"/>
  <c r="I67" i="6"/>
  <c r="AS67" i="6"/>
  <c r="X69" i="6"/>
  <c r="Y69" i="6"/>
  <c r="W69" i="6"/>
  <c r="V69" i="6"/>
  <c r="AA69" i="6"/>
  <c r="Z69" i="6"/>
  <c r="U69" i="6"/>
  <c r="R70" i="6"/>
  <c r="F69" i="6" l="1"/>
  <c r="AP69" i="6"/>
  <c r="C69" i="6"/>
  <c r="AM69" i="6"/>
  <c r="D69" i="6"/>
  <c r="AN69" i="6"/>
  <c r="E69" i="6"/>
  <c r="AO69" i="6"/>
  <c r="B69" i="6"/>
  <c r="AL69" i="6"/>
  <c r="G69" i="6"/>
  <c r="AQ69" i="6"/>
  <c r="H69" i="6"/>
  <c r="AR69" i="6"/>
  <c r="X70" i="6"/>
  <c r="Y70" i="6"/>
  <c r="Z70" i="6"/>
  <c r="W70" i="6"/>
  <c r="U70" i="6"/>
  <c r="AA70" i="6"/>
  <c r="V70" i="6"/>
  <c r="R71" i="6"/>
  <c r="I68" i="6"/>
  <c r="AS68" i="6"/>
  <c r="D70" i="6" l="1"/>
  <c r="AN70" i="6"/>
  <c r="H70" i="6"/>
  <c r="AR70" i="6"/>
  <c r="G70" i="6"/>
  <c r="AQ70" i="6"/>
  <c r="E70" i="6"/>
  <c r="AO70" i="6"/>
  <c r="B70" i="6"/>
  <c r="AL70" i="6"/>
  <c r="F70" i="6"/>
  <c r="AP70" i="6"/>
  <c r="C70" i="6"/>
  <c r="AM70" i="6"/>
  <c r="I69" i="6"/>
  <c r="AS69" i="6"/>
  <c r="X71" i="6"/>
  <c r="Z71" i="6"/>
  <c r="Y71" i="6"/>
  <c r="V71" i="6"/>
  <c r="U71" i="6"/>
  <c r="AA71" i="6"/>
  <c r="W71" i="6"/>
  <c r="R72" i="6"/>
  <c r="F71" i="6" l="1"/>
  <c r="AP71" i="6"/>
  <c r="C71" i="6"/>
  <c r="AM71" i="6"/>
  <c r="E71" i="6"/>
  <c r="AO71" i="6"/>
  <c r="H71" i="6"/>
  <c r="AR71" i="6"/>
  <c r="G71" i="6"/>
  <c r="AQ71" i="6"/>
  <c r="D71" i="6"/>
  <c r="AN71" i="6"/>
  <c r="B71" i="6"/>
  <c r="AL71" i="6"/>
  <c r="AS70" i="6"/>
  <c r="I70" i="6"/>
  <c r="R73" i="6"/>
  <c r="X72" i="6"/>
  <c r="AA72" i="6"/>
  <c r="Z72" i="6"/>
  <c r="U72" i="6"/>
  <c r="Y72" i="6"/>
  <c r="W72" i="6"/>
  <c r="V72" i="6"/>
  <c r="G72" i="6" l="1"/>
  <c r="AQ72" i="6"/>
  <c r="E72" i="6"/>
  <c r="AO72" i="6"/>
  <c r="F72" i="6"/>
  <c r="AP72" i="6"/>
  <c r="H72" i="6"/>
  <c r="AR72" i="6"/>
  <c r="C72" i="6"/>
  <c r="AM72" i="6"/>
  <c r="D72" i="6"/>
  <c r="AN72" i="6"/>
  <c r="B72" i="6"/>
  <c r="AL72" i="6"/>
  <c r="W73" i="6"/>
  <c r="AA73" i="6"/>
  <c r="V73" i="6"/>
  <c r="Z73" i="6"/>
  <c r="Y73" i="6"/>
  <c r="X73" i="6"/>
  <c r="U73" i="6"/>
  <c r="R74" i="6"/>
  <c r="I71" i="6"/>
  <c r="AS71" i="6"/>
  <c r="F73" i="6" l="1"/>
  <c r="AP73" i="6"/>
  <c r="E73" i="6"/>
  <c r="AO73" i="6"/>
  <c r="C73" i="6"/>
  <c r="AM73" i="6"/>
  <c r="D73" i="6"/>
  <c r="AN73" i="6"/>
  <c r="G73" i="6"/>
  <c r="AQ73" i="6"/>
  <c r="H73" i="6"/>
  <c r="AR73" i="6"/>
  <c r="B73" i="6"/>
  <c r="AL73" i="6"/>
  <c r="R75" i="6"/>
  <c r="I72" i="6"/>
  <c r="AS72" i="6"/>
  <c r="W74" i="6"/>
  <c r="AA74" i="6"/>
  <c r="Z74" i="6"/>
  <c r="V74" i="6"/>
  <c r="U74" i="6"/>
  <c r="Y74" i="6"/>
  <c r="X74" i="6"/>
  <c r="H74" i="6" l="1"/>
  <c r="AR74" i="6"/>
  <c r="G74" i="6"/>
  <c r="AQ74" i="6"/>
  <c r="E74" i="6"/>
  <c r="AO74" i="6"/>
  <c r="B74" i="6"/>
  <c r="AL74" i="6"/>
  <c r="D74" i="6"/>
  <c r="AN74" i="6"/>
  <c r="F74" i="6"/>
  <c r="AP74" i="6"/>
  <c r="C74" i="6"/>
  <c r="AM74" i="6"/>
  <c r="W75" i="6"/>
  <c r="U75" i="6"/>
  <c r="Z75" i="6"/>
  <c r="Y75" i="6"/>
  <c r="X75" i="6"/>
  <c r="AA75" i="6"/>
  <c r="V75" i="6"/>
  <c r="I73" i="6"/>
  <c r="R76" i="6"/>
  <c r="AS73" i="6"/>
  <c r="E75" i="6" l="1"/>
  <c r="AO75" i="6"/>
  <c r="H75" i="6"/>
  <c r="AR75" i="6"/>
  <c r="B75" i="6"/>
  <c r="AL75" i="6"/>
  <c r="F75" i="6"/>
  <c r="AP75" i="6"/>
  <c r="D75" i="6"/>
  <c r="AN75" i="6"/>
  <c r="G75" i="6"/>
  <c r="AQ75" i="6"/>
  <c r="C75" i="6"/>
  <c r="AM75" i="6"/>
  <c r="I74" i="6"/>
  <c r="AS74" i="6"/>
  <c r="W76" i="6"/>
  <c r="Y76" i="6"/>
  <c r="Z76" i="6"/>
  <c r="AA76" i="6"/>
  <c r="X76" i="6"/>
  <c r="U76" i="6"/>
  <c r="V76" i="6"/>
  <c r="R77" i="6"/>
  <c r="G76" i="6" l="1"/>
  <c r="AQ76" i="6"/>
  <c r="F76" i="6"/>
  <c r="AP76" i="6"/>
  <c r="B76" i="6"/>
  <c r="AL76" i="6"/>
  <c r="H76" i="6"/>
  <c r="AR76" i="6"/>
  <c r="D76" i="6"/>
  <c r="AN76" i="6"/>
  <c r="C76" i="6"/>
  <c r="AM76" i="6"/>
  <c r="E76" i="6"/>
  <c r="AO76" i="6"/>
  <c r="W77" i="6"/>
  <c r="V77" i="6"/>
  <c r="Y77" i="6"/>
  <c r="Z77" i="6"/>
  <c r="X77" i="6"/>
  <c r="AA77" i="6"/>
  <c r="U77" i="6"/>
  <c r="I75" i="6"/>
  <c r="R78" i="6"/>
  <c r="AS75" i="6"/>
  <c r="H77" i="6" l="1"/>
  <c r="AR77" i="6"/>
  <c r="G77" i="6"/>
  <c r="AQ77" i="6"/>
  <c r="D77" i="6"/>
  <c r="AN77" i="6"/>
  <c r="E77" i="6"/>
  <c r="AO77" i="6"/>
  <c r="C77" i="6"/>
  <c r="AM77" i="6"/>
  <c r="F77" i="6"/>
  <c r="AP77" i="6"/>
  <c r="B77" i="6"/>
  <c r="AL77" i="6"/>
  <c r="W78" i="6"/>
  <c r="AA78" i="6"/>
  <c r="Z78" i="6"/>
  <c r="X78" i="6"/>
  <c r="V78" i="6"/>
  <c r="U78" i="6"/>
  <c r="Y78" i="6"/>
  <c r="R79" i="6"/>
  <c r="I76" i="6"/>
  <c r="AS76" i="6"/>
  <c r="C78" i="6" l="1"/>
  <c r="AM78" i="6"/>
  <c r="G78" i="6"/>
  <c r="AQ78" i="6"/>
  <c r="D78" i="6"/>
  <c r="AN78" i="6"/>
  <c r="B78" i="6"/>
  <c r="AL78" i="6"/>
  <c r="E78" i="6"/>
  <c r="AO78" i="6"/>
  <c r="H78" i="6"/>
  <c r="AR78" i="6"/>
  <c r="F78" i="6"/>
  <c r="AP78" i="6"/>
  <c r="AS77" i="6"/>
  <c r="W79" i="6"/>
  <c r="Z79" i="6"/>
  <c r="Y79" i="6"/>
  <c r="U79" i="6"/>
  <c r="X79" i="6"/>
  <c r="AA79" i="6"/>
  <c r="V79" i="6"/>
  <c r="I77" i="6"/>
  <c r="R80" i="6"/>
  <c r="E79" i="6" l="1"/>
  <c r="AO79" i="6"/>
  <c r="F79" i="6"/>
  <c r="AP79" i="6"/>
  <c r="B79" i="6"/>
  <c r="AL79" i="6"/>
  <c r="D79" i="6"/>
  <c r="AN79" i="6"/>
  <c r="C79" i="6"/>
  <c r="AM79" i="6"/>
  <c r="G79" i="6"/>
  <c r="AQ79" i="6"/>
  <c r="H79" i="6"/>
  <c r="AR79" i="6"/>
  <c r="W80" i="6"/>
  <c r="AA80" i="6"/>
  <c r="Z80" i="6"/>
  <c r="Y80" i="6"/>
  <c r="V80" i="6"/>
  <c r="X80" i="6"/>
  <c r="U80" i="6"/>
  <c r="I78" i="6"/>
  <c r="AS78" i="6"/>
  <c r="R81" i="6"/>
  <c r="F80" i="6" l="1"/>
  <c r="AP80" i="6"/>
  <c r="D80" i="6"/>
  <c r="AN80" i="6"/>
  <c r="E80" i="6"/>
  <c r="AO80" i="6"/>
  <c r="H80" i="6"/>
  <c r="AR80" i="6"/>
  <c r="C80" i="6"/>
  <c r="AM80" i="6"/>
  <c r="G80" i="6"/>
  <c r="AQ80" i="6"/>
  <c r="B80" i="6"/>
  <c r="AL80" i="6"/>
  <c r="W81" i="6"/>
  <c r="Y81" i="6"/>
  <c r="X81" i="6"/>
  <c r="V81" i="6"/>
  <c r="AA81" i="6"/>
  <c r="Z81" i="6"/>
  <c r="U81" i="6"/>
  <c r="I79" i="6"/>
  <c r="AS79" i="6"/>
  <c r="R82" i="6"/>
  <c r="G81" i="6" l="1"/>
  <c r="AQ81" i="6"/>
  <c r="E81" i="6"/>
  <c r="AO81" i="6"/>
  <c r="C81" i="6"/>
  <c r="AM81" i="6"/>
  <c r="D81" i="6"/>
  <c r="AN81" i="6"/>
  <c r="H81" i="6"/>
  <c r="AR81" i="6"/>
  <c r="F81" i="6"/>
  <c r="AP81" i="6"/>
  <c r="B81" i="6"/>
  <c r="AL81" i="6"/>
  <c r="I80" i="6"/>
  <c r="AS80" i="6"/>
  <c r="W82" i="6"/>
  <c r="X82" i="6"/>
  <c r="V82" i="6"/>
  <c r="AA82" i="6"/>
  <c r="Z82" i="6"/>
  <c r="Y82" i="6"/>
  <c r="U82" i="6"/>
  <c r="R83" i="6"/>
  <c r="I81" i="6" l="1"/>
  <c r="D82" i="6"/>
  <c r="AN82" i="6"/>
  <c r="E82" i="6"/>
  <c r="AO82" i="6"/>
  <c r="G82" i="6"/>
  <c r="AQ82" i="6"/>
  <c r="C82" i="6"/>
  <c r="AM82" i="6"/>
  <c r="B82" i="6"/>
  <c r="AL82" i="6"/>
  <c r="F82" i="6"/>
  <c r="AP82" i="6"/>
  <c r="H82" i="6"/>
  <c r="AR82" i="6"/>
  <c r="AS81" i="6"/>
  <c r="R84" i="6"/>
  <c r="W83" i="6"/>
  <c r="AA83" i="6"/>
  <c r="Z83" i="6"/>
  <c r="U83" i="6"/>
  <c r="X83" i="6"/>
  <c r="V83" i="6"/>
  <c r="Y83" i="6"/>
  <c r="I82" i="6" l="1"/>
  <c r="G83" i="6"/>
  <c r="AQ83" i="6"/>
  <c r="H83" i="6"/>
  <c r="AR83" i="6"/>
  <c r="F83" i="6"/>
  <c r="AP83" i="6"/>
  <c r="E83" i="6"/>
  <c r="AO83" i="6"/>
  <c r="D83" i="6"/>
  <c r="AN83" i="6"/>
  <c r="C83" i="6"/>
  <c r="AM83" i="6"/>
  <c r="B83" i="6"/>
  <c r="AL83" i="6"/>
  <c r="AS82" i="6"/>
  <c r="W84" i="6"/>
  <c r="AA84" i="6"/>
  <c r="Z84" i="6"/>
  <c r="Y84" i="6"/>
  <c r="X84" i="6"/>
  <c r="U84" i="6"/>
  <c r="V84" i="6"/>
  <c r="R85" i="6"/>
  <c r="F84" i="6" l="1"/>
  <c r="AP84" i="6"/>
  <c r="G84" i="6"/>
  <c r="AQ84" i="6"/>
  <c r="D84" i="6"/>
  <c r="AN84" i="6"/>
  <c r="E84" i="6"/>
  <c r="AO84" i="6"/>
  <c r="H84" i="6"/>
  <c r="AR84" i="6"/>
  <c r="C84" i="6"/>
  <c r="AM84" i="6"/>
  <c r="B84" i="6"/>
  <c r="AL84" i="6"/>
  <c r="R86" i="6"/>
  <c r="AS83" i="6"/>
  <c r="I83" i="6"/>
  <c r="W85" i="6"/>
  <c r="X85" i="6"/>
  <c r="V85" i="6"/>
  <c r="Z85" i="6"/>
  <c r="Y85" i="6"/>
  <c r="U85" i="6"/>
  <c r="AA85" i="6"/>
  <c r="C85" i="6" l="1"/>
  <c r="AM85" i="6"/>
  <c r="D85" i="6"/>
  <c r="AN85" i="6"/>
  <c r="H85" i="6"/>
  <c r="AR85" i="6"/>
  <c r="F85" i="6"/>
  <c r="AP85" i="6"/>
  <c r="E85" i="6"/>
  <c r="AO85" i="6"/>
  <c r="B85" i="6"/>
  <c r="AL85" i="6"/>
  <c r="G85" i="6"/>
  <c r="AQ85" i="6"/>
  <c r="I84" i="6"/>
  <c r="W86" i="6"/>
  <c r="Y86" i="6"/>
  <c r="V86" i="6"/>
  <c r="Z86" i="6"/>
  <c r="X86" i="6"/>
  <c r="AA86" i="6"/>
  <c r="U86" i="6"/>
  <c r="AS84" i="6"/>
  <c r="R87" i="6"/>
  <c r="E86" i="6" l="1"/>
  <c r="AO86" i="6"/>
  <c r="F86" i="6"/>
  <c r="AP86" i="6"/>
  <c r="C86" i="6"/>
  <c r="AM86" i="6"/>
  <c r="G86" i="6"/>
  <c r="AQ86" i="6"/>
  <c r="D86" i="6"/>
  <c r="AN86" i="6"/>
  <c r="B86" i="6"/>
  <c r="AL86" i="6"/>
  <c r="H86" i="6"/>
  <c r="AR86" i="6"/>
  <c r="AS85" i="6"/>
  <c r="W87" i="6"/>
  <c r="X87" i="6"/>
  <c r="V87" i="6"/>
  <c r="Z87" i="6"/>
  <c r="Y87" i="6"/>
  <c r="AA87" i="6"/>
  <c r="U87" i="6"/>
  <c r="I85" i="6"/>
  <c r="R88" i="6"/>
  <c r="G87" i="6" l="1"/>
  <c r="AQ87" i="6"/>
  <c r="E87" i="6"/>
  <c r="AO87" i="6"/>
  <c r="B87" i="6"/>
  <c r="AL87" i="6"/>
  <c r="F87" i="6"/>
  <c r="AP87" i="6"/>
  <c r="C87" i="6"/>
  <c r="AM87" i="6"/>
  <c r="D87" i="6"/>
  <c r="AN87" i="6"/>
  <c r="H87" i="6"/>
  <c r="AR87" i="6"/>
  <c r="W88" i="6"/>
  <c r="AA88" i="6"/>
  <c r="Y88" i="6"/>
  <c r="X88" i="6"/>
  <c r="Z88" i="6"/>
  <c r="V88" i="6"/>
  <c r="U88" i="6"/>
  <c r="I86" i="6"/>
  <c r="AS86" i="6"/>
  <c r="R89" i="6"/>
  <c r="C88" i="6" l="1"/>
  <c r="AM88" i="6"/>
  <c r="E88" i="6"/>
  <c r="AO88" i="6"/>
  <c r="F88" i="6"/>
  <c r="AP88" i="6"/>
  <c r="D88" i="6"/>
  <c r="AN88" i="6"/>
  <c r="G88" i="6"/>
  <c r="AQ88" i="6"/>
  <c r="H88" i="6"/>
  <c r="AR88" i="6"/>
  <c r="B88" i="6"/>
  <c r="AL88" i="6"/>
  <c r="I87" i="6"/>
  <c r="AS87" i="6"/>
  <c r="R90" i="6"/>
  <c r="W89" i="6"/>
  <c r="Y89" i="6"/>
  <c r="X89" i="6"/>
  <c r="Z89" i="6"/>
  <c r="V89" i="6"/>
  <c r="U89" i="6"/>
  <c r="AA89" i="6"/>
  <c r="F89" i="6" l="1"/>
  <c r="AP89" i="6"/>
  <c r="E89" i="6"/>
  <c r="AO89" i="6"/>
  <c r="B89" i="6"/>
  <c r="AL89" i="6"/>
  <c r="D89" i="6"/>
  <c r="AN89" i="6"/>
  <c r="H89" i="6"/>
  <c r="AR89" i="6"/>
  <c r="C89" i="6"/>
  <c r="AM89" i="6"/>
  <c r="G89" i="6"/>
  <c r="AQ89" i="6"/>
  <c r="R91" i="6"/>
  <c r="I88" i="6"/>
  <c r="AS88" i="6"/>
  <c r="W90" i="6"/>
  <c r="AA90" i="6"/>
  <c r="Z90" i="6"/>
  <c r="Y90" i="6"/>
  <c r="X90" i="6"/>
  <c r="U90" i="6"/>
  <c r="V90" i="6"/>
  <c r="I89" i="6" l="1"/>
  <c r="D90" i="6"/>
  <c r="AN90" i="6"/>
  <c r="C90" i="6"/>
  <c r="AM90" i="6"/>
  <c r="B90" i="6"/>
  <c r="AL90" i="6"/>
  <c r="H90" i="6"/>
  <c r="AR90" i="6"/>
  <c r="E90" i="6"/>
  <c r="AO90" i="6"/>
  <c r="F90" i="6"/>
  <c r="AP90" i="6"/>
  <c r="G90" i="6"/>
  <c r="AQ90" i="6"/>
  <c r="AS89" i="6"/>
  <c r="W91" i="6"/>
  <c r="Y91" i="6"/>
  <c r="AA91" i="6"/>
  <c r="Z91" i="6"/>
  <c r="X91" i="6"/>
  <c r="U91" i="6"/>
  <c r="V91" i="6"/>
  <c r="R92" i="6"/>
  <c r="E91" i="6" l="1"/>
  <c r="AO91" i="6"/>
  <c r="F91" i="6"/>
  <c r="AP91" i="6"/>
  <c r="H91" i="6"/>
  <c r="AR91" i="6"/>
  <c r="G91" i="6"/>
  <c r="AQ91" i="6"/>
  <c r="D91" i="6"/>
  <c r="AN91" i="6"/>
  <c r="C91" i="6"/>
  <c r="AM91" i="6"/>
  <c r="B91" i="6"/>
  <c r="AL91" i="6"/>
  <c r="W92" i="6"/>
  <c r="X92" i="6"/>
  <c r="V92" i="6"/>
  <c r="Y92" i="6"/>
  <c r="U92" i="6"/>
  <c r="AA92" i="6"/>
  <c r="Z92" i="6"/>
  <c r="R93" i="6"/>
  <c r="AS90" i="6"/>
  <c r="I90" i="6"/>
  <c r="F92" i="6" l="1"/>
  <c r="AP92" i="6"/>
  <c r="B92" i="6"/>
  <c r="AL92" i="6"/>
  <c r="E92" i="6"/>
  <c r="AO92" i="6"/>
  <c r="H92" i="6"/>
  <c r="AR92" i="6"/>
  <c r="D92" i="6"/>
  <c r="AN92" i="6"/>
  <c r="C92" i="6"/>
  <c r="AM92" i="6"/>
  <c r="G92" i="6"/>
  <c r="AQ92" i="6"/>
  <c r="W93" i="6"/>
  <c r="AA93" i="6"/>
  <c r="Y93" i="6"/>
  <c r="X93" i="6"/>
  <c r="V93" i="6"/>
  <c r="Z93" i="6"/>
  <c r="U93" i="6"/>
  <c r="I91" i="6"/>
  <c r="AS91" i="6"/>
  <c r="R94" i="6"/>
  <c r="F93" i="6" l="1"/>
  <c r="AP93" i="6"/>
  <c r="G93" i="6"/>
  <c r="AQ93" i="6"/>
  <c r="C93" i="6"/>
  <c r="AM93" i="6"/>
  <c r="H93" i="6"/>
  <c r="AR93" i="6"/>
  <c r="E93" i="6"/>
  <c r="AO93" i="6"/>
  <c r="D93" i="6"/>
  <c r="AN93" i="6"/>
  <c r="B93" i="6"/>
  <c r="AL93" i="6"/>
  <c r="W94" i="6"/>
  <c r="Y94" i="6"/>
  <c r="AA94" i="6"/>
  <c r="V94" i="6"/>
  <c r="X94" i="6"/>
  <c r="U94" i="6"/>
  <c r="Z94" i="6"/>
  <c r="AS92" i="6"/>
  <c r="R95" i="6"/>
  <c r="I92" i="6"/>
  <c r="B94" i="6" l="1"/>
  <c r="AL94" i="6"/>
  <c r="E94" i="6"/>
  <c r="AO94" i="6"/>
  <c r="H94" i="6"/>
  <c r="AR94" i="6"/>
  <c r="D94" i="6"/>
  <c r="AN94" i="6"/>
  <c r="C94" i="6"/>
  <c r="AM94" i="6"/>
  <c r="F94" i="6"/>
  <c r="AP94" i="6"/>
  <c r="G94" i="6"/>
  <c r="AQ94" i="6"/>
  <c r="I93" i="6"/>
  <c r="R96" i="6"/>
  <c r="AS93" i="6"/>
  <c r="W95" i="6"/>
  <c r="Z95" i="6"/>
  <c r="Y95" i="6"/>
  <c r="X95" i="6"/>
  <c r="V95" i="6"/>
  <c r="U95" i="6"/>
  <c r="AA95" i="6"/>
  <c r="F95" i="6" l="1"/>
  <c r="AP95" i="6"/>
  <c r="D95" i="6"/>
  <c r="AN95" i="6"/>
  <c r="G95" i="6"/>
  <c r="AQ95" i="6"/>
  <c r="H95" i="6"/>
  <c r="AR95" i="6"/>
  <c r="B95" i="6"/>
  <c r="AL95" i="6"/>
  <c r="C95" i="6"/>
  <c r="AM95" i="6"/>
  <c r="E95" i="6"/>
  <c r="AO95" i="6"/>
  <c r="W96" i="6"/>
  <c r="Y96" i="6"/>
  <c r="Z96" i="6"/>
  <c r="AA96" i="6"/>
  <c r="V96" i="6"/>
  <c r="X96" i="6"/>
  <c r="U96" i="6"/>
  <c r="R97" i="6"/>
  <c r="I94" i="6"/>
  <c r="AS94" i="6"/>
  <c r="E96" i="6" l="1"/>
  <c r="AO96" i="6"/>
  <c r="C96" i="6"/>
  <c r="AM96" i="6"/>
  <c r="H96" i="6"/>
  <c r="AR96" i="6"/>
  <c r="G96" i="6"/>
  <c r="AQ96" i="6"/>
  <c r="F96" i="6"/>
  <c r="AP96" i="6"/>
  <c r="D96" i="6"/>
  <c r="AN96" i="6"/>
  <c r="B96" i="6"/>
  <c r="AL96" i="6"/>
  <c r="AS95" i="6"/>
  <c r="W97" i="6"/>
  <c r="X97" i="6"/>
  <c r="V97" i="6"/>
  <c r="AA97" i="6"/>
  <c r="Y97" i="6"/>
  <c r="Z97" i="6"/>
  <c r="U97" i="6"/>
  <c r="R98" i="6"/>
  <c r="I95" i="6"/>
  <c r="F97" i="6" l="1"/>
  <c r="AP97" i="6"/>
  <c r="C97" i="6"/>
  <c r="AM97" i="6"/>
  <c r="D97" i="6"/>
  <c r="AN97" i="6"/>
  <c r="H97" i="6"/>
  <c r="AR97" i="6"/>
  <c r="E97" i="6"/>
  <c r="AO97" i="6"/>
  <c r="B97" i="6"/>
  <c r="AL97" i="6"/>
  <c r="G97" i="6"/>
  <c r="AQ97" i="6"/>
  <c r="W98" i="6"/>
  <c r="AA98" i="6"/>
  <c r="Y98" i="6"/>
  <c r="X98" i="6"/>
  <c r="Z98" i="6"/>
  <c r="V98" i="6"/>
  <c r="U98" i="6"/>
  <c r="I96" i="6"/>
  <c r="AS96" i="6"/>
  <c r="R99" i="6"/>
  <c r="C98" i="6" l="1"/>
  <c r="AM98" i="6"/>
  <c r="G98" i="6"/>
  <c r="AQ98" i="6"/>
  <c r="D98" i="6"/>
  <c r="AN98" i="6"/>
  <c r="F98" i="6"/>
  <c r="AP98" i="6"/>
  <c r="E98" i="6"/>
  <c r="AO98" i="6"/>
  <c r="H98" i="6"/>
  <c r="AR98" i="6"/>
  <c r="B98" i="6"/>
  <c r="AL98" i="6"/>
  <c r="I97" i="6"/>
  <c r="W99" i="6"/>
  <c r="AA99" i="6"/>
  <c r="Y99" i="6"/>
  <c r="V99" i="6"/>
  <c r="U99" i="6"/>
  <c r="X99" i="6"/>
  <c r="Z99" i="6"/>
  <c r="R100" i="6"/>
  <c r="AS97" i="6"/>
  <c r="B99" i="6" l="1"/>
  <c r="AL99" i="6"/>
  <c r="C99" i="6"/>
  <c r="AM99" i="6"/>
  <c r="D99" i="6"/>
  <c r="AN99" i="6"/>
  <c r="H99" i="6"/>
  <c r="AR99" i="6"/>
  <c r="G99" i="6"/>
  <c r="AQ99" i="6"/>
  <c r="F99" i="6"/>
  <c r="AP99" i="6"/>
  <c r="E99" i="6"/>
  <c r="AO99" i="6"/>
  <c r="AS98" i="6"/>
  <c r="I98" i="6"/>
  <c r="R101" i="6"/>
  <c r="W100" i="6"/>
  <c r="X100" i="6"/>
  <c r="AA100" i="6"/>
  <c r="Z100" i="6"/>
  <c r="Y100" i="6"/>
  <c r="V100" i="6"/>
  <c r="U100" i="6"/>
  <c r="H100" i="6" l="1"/>
  <c r="AR100" i="6"/>
  <c r="E100" i="6"/>
  <c r="AO100" i="6"/>
  <c r="B100" i="6"/>
  <c r="AL100" i="6"/>
  <c r="F100" i="6"/>
  <c r="AP100" i="6"/>
  <c r="D100" i="6"/>
  <c r="AN100" i="6"/>
  <c r="C100" i="6"/>
  <c r="AM100" i="6"/>
  <c r="G100" i="6"/>
  <c r="AQ100" i="6"/>
  <c r="R102" i="6"/>
  <c r="W101" i="6"/>
  <c r="Y101" i="6"/>
  <c r="AA101" i="6"/>
  <c r="X101" i="6"/>
  <c r="U101" i="6"/>
  <c r="Z101" i="6"/>
  <c r="V101" i="6"/>
  <c r="I99" i="6"/>
  <c r="AS99" i="6"/>
  <c r="B101" i="6" l="1"/>
  <c r="AL101" i="6"/>
  <c r="H101" i="6"/>
  <c r="AR101" i="6"/>
  <c r="E101" i="6"/>
  <c r="AO101" i="6"/>
  <c r="D101" i="6"/>
  <c r="AN101" i="6"/>
  <c r="F101" i="6"/>
  <c r="AP101" i="6"/>
  <c r="C101" i="6"/>
  <c r="AM101" i="6"/>
  <c r="G101" i="6"/>
  <c r="AQ101" i="6"/>
  <c r="AS100" i="6"/>
  <c r="R103" i="6"/>
  <c r="I100" i="6"/>
  <c r="W102" i="6"/>
  <c r="X102" i="6"/>
  <c r="V102" i="6"/>
  <c r="Z102" i="6"/>
  <c r="U102" i="6"/>
  <c r="AA102" i="6"/>
  <c r="Y102" i="6"/>
  <c r="C102" i="6" l="1"/>
  <c r="AM102" i="6"/>
  <c r="D102" i="6"/>
  <c r="AN102" i="6"/>
  <c r="E102" i="6"/>
  <c r="AO102" i="6"/>
  <c r="F102" i="6"/>
  <c r="AP102" i="6"/>
  <c r="H102" i="6"/>
  <c r="AR102" i="6"/>
  <c r="B102" i="6"/>
  <c r="AL102" i="6"/>
  <c r="G102" i="6"/>
  <c r="AQ102" i="6"/>
  <c r="W103" i="6"/>
  <c r="AA103" i="6"/>
  <c r="Z103" i="6"/>
  <c r="Y103" i="6"/>
  <c r="X103" i="6"/>
  <c r="V103" i="6"/>
  <c r="U103" i="6"/>
  <c r="AS101" i="6"/>
  <c r="R104" i="6"/>
  <c r="I101" i="6"/>
  <c r="C103" i="6" l="1"/>
  <c r="AM103" i="6"/>
  <c r="E103" i="6"/>
  <c r="AO103" i="6"/>
  <c r="F103" i="6"/>
  <c r="AP103" i="6"/>
  <c r="H103" i="6"/>
  <c r="AR103" i="6"/>
  <c r="G103" i="6"/>
  <c r="AQ103" i="6"/>
  <c r="D103" i="6"/>
  <c r="AN103" i="6"/>
  <c r="B103" i="6"/>
  <c r="AL103" i="6"/>
  <c r="I102" i="6"/>
  <c r="AS102" i="6"/>
  <c r="W104" i="6"/>
  <c r="AA104" i="6"/>
  <c r="Y104" i="6"/>
  <c r="Z104" i="6"/>
  <c r="X104" i="6"/>
  <c r="V104" i="6"/>
  <c r="U104" i="6"/>
  <c r="R105" i="6"/>
  <c r="G104" i="6" l="1"/>
  <c r="AQ104" i="6"/>
  <c r="D104" i="6"/>
  <c r="AN104" i="6"/>
  <c r="F104" i="6"/>
  <c r="AP104" i="6"/>
  <c r="C104" i="6"/>
  <c r="AM104" i="6"/>
  <c r="H104" i="6"/>
  <c r="AR104" i="6"/>
  <c r="B104" i="6"/>
  <c r="AL104" i="6"/>
  <c r="E104" i="6"/>
  <c r="AO104" i="6"/>
  <c r="I103" i="6"/>
  <c r="R106" i="6"/>
  <c r="AS103" i="6"/>
  <c r="W105" i="6"/>
  <c r="X105" i="6"/>
  <c r="AA105" i="6"/>
  <c r="Z105" i="6"/>
  <c r="Y105" i="6"/>
  <c r="V105" i="6"/>
  <c r="U105" i="6"/>
  <c r="H105" i="6" l="1"/>
  <c r="AR105" i="6"/>
  <c r="E105" i="6"/>
  <c r="AO105" i="6"/>
  <c r="D105" i="6"/>
  <c r="AN105" i="6"/>
  <c r="B105" i="6"/>
  <c r="AL105" i="6"/>
  <c r="C105" i="6"/>
  <c r="AM105" i="6"/>
  <c r="F105" i="6"/>
  <c r="AP105" i="6"/>
  <c r="G105" i="6"/>
  <c r="AQ105" i="6"/>
  <c r="AS104" i="6"/>
  <c r="W106" i="6"/>
  <c r="Y106" i="6"/>
  <c r="AA106" i="6"/>
  <c r="Z106" i="6"/>
  <c r="X106" i="6"/>
  <c r="V106" i="6"/>
  <c r="U106" i="6"/>
  <c r="R107" i="6"/>
  <c r="I104" i="6"/>
  <c r="E106" i="6" l="1"/>
  <c r="AO106" i="6"/>
  <c r="F106" i="6"/>
  <c r="AP106" i="6"/>
  <c r="H106" i="6"/>
  <c r="AR106" i="6"/>
  <c r="G106" i="6"/>
  <c r="AQ106" i="6"/>
  <c r="D106" i="6"/>
  <c r="AN106" i="6"/>
  <c r="B106" i="6"/>
  <c r="AL106" i="6"/>
  <c r="C106" i="6"/>
  <c r="AM106" i="6"/>
  <c r="AS105" i="6"/>
  <c r="W107" i="6"/>
  <c r="X107" i="6"/>
  <c r="V107" i="6"/>
  <c r="U107" i="6"/>
  <c r="AA107" i="6"/>
  <c r="Z107" i="6"/>
  <c r="Y107" i="6"/>
  <c r="I105" i="6"/>
  <c r="R108" i="6"/>
  <c r="C107" i="6" l="1"/>
  <c r="AM107" i="6"/>
  <c r="H107" i="6"/>
  <c r="AR107" i="6"/>
  <c r="E107" i="6"/>
  <c r="AO107" i="6"/>
  <c r="B107" i="6"/>
  <c r="AL107" i="6"/>
  <c r="D107" i="6"/>
  <c r="AN107" i="6"/>
  <c r="F107" i="6"/>
  <c r="AP107" i="6"/>
  <c r="G107" i="6"/>
  <c r="AQ107" i="6"/>
  <c r="AS106" i="6"/>
  <c r="R109" i="6"/>
  <c r="W108" i="6"/>
  <c r="AA108" i="6"/>
  <c r="Z108" i="6"/>
  <c r="Y108" i="6"/>
  <c r="X108" i="6"/>
  <c r="V108" i="6"/>
  <c r="U108" i="6"/>
  <c r="I106" i="6"/>
  <c r="F108" i="6" l="1"/>
  <c r="AP108" i="6"/>
  <c r="G108" i="6"/>
  <c r="AQ108" i="6"/>
  <c r="H108" i="6"/>
  <c r="AR108" i="6"/>
  <c r="D108" i="6"/>
  <c r="AN108" i="6"/>
  <c r="B108" i="6"/>
  <c r="AL108" i="6"/>
  <c r="C108" i="6"/>
  <c r="AM108" i="6"/>
  <c r="E108" i="6"/>
  <c r="AO108" i="6"/>
  <c r="I107" i="6"/>
  <c r="W109" i="6"/>
  <c r="AA109" i="6"/>
  <c r="Y109" i="6"/>
  <c r="Z109" i="6"/>
  <c r="X109" i="6"/>
  <c r="V109" i="6"/>
  <c r="U109" i="6"/>
  <c r="R110" i="6"/>
  <c r="AS107" i="6"/>
  <c r="H109" i="6" l="1"/>
  <c r="AR109" i="6"/>
  <c r="G109" i="6"/>
  <c r="AQ109" i="6"/>
  <c r="D109" i="6"/>
  <c r="AN109" i="6"/>
  <c r="B109" i="6"/>
  <c r="AL109" i="6"/>
  <c r="E109" i="6"/>
  <c r="AO109" i="6"/>
  <c r="F109" i="6"/>
  <c r="AP109" i="6"/>
  <c r="C109" i="6"/>
  <c r="AM109" i="6"/>
  <c r="R111" i="6"/>
  <c r="W110" i="6"/>
  <c r="X110" i="6"/>
  <c r="AA110" i="6"/>
  <c r="Z110" i="6"/>
  <c r="Y110" i="6"/>
  <c r="V110" i="6"/>
  <c r="U110" i="6"/>
  <c r="I108" i="6"/>
  <c r="AS108" i="6"/>
  <c r="I109" i="6" l="1"/>
  <c r="G110" i="6"/>
  <c r="AQ110" i="6"/>
  <c r="H110" i="6"/>
  <c r="AR110" i="6"/>
  <c r="E110" i="6"/>
  <c r="AO110" i="6"/>
  <c r="B110" i="6"/>
  <c r="AL110" i="6"/>
  <c r="C110" i="6"/>
  <c r="AM110" i="6"/>
  <c r="D110" i="6"/>
  <c r="AN110" i="6"/>
  <c r="F110" i="6"/>
  <c r="AP110" i="6"/>
  <c r="AS109" i="6"/>
  <c r="W111" i="6"/>
  <c r="Y111" i="6"/>
  <c r="AA111" i="6"/>
  <c r="Z111" i="6"/>
  <c r="X111" i="6"/>
  <c r="V111" i="6"/>
  <c r="U111" i="6"/>
  <c r="R112" i="6"/>
  <c r="G111" i="6" l="1"/>
  <c r="AQ111" i="6"/>
  <c r="E111" i="6"/>
  <c r="AO111" i="6"/>
  <c r="H111" i="6"/>
  <c r="AR111" i="6"/>
  <c r="F111" i="6"/>
  <c r="AP111" i="6"/>
  <c r="D111" i="6"/>
  <c r="AN111" i="6"/>
  <c r="B111" i="6"/>
  <c r="AL111" i="6"/>
  <c r="C111" i="6"/>
  <c r="AM111" i="6"/>
  <c r="AS110" i="6"/>
  <c r="I110" i="6"/>
  <c r="R114" i="6"/>
  <c r="R113" i="6"/>
  <c r="W112" i="6"/>
  <c r="X112" i="6"/>
  <c r="V112" i="6"/>
  <c r="U112" i="6"/>
  <c r="AA112" i="6"/>
  <c r="Z112" i="6"/>
  <c r="Y112" i="6"/>
  <c r="D112" i="6" l="1"/>
  <c r="AN112" i="6"/>
  <c r="E112" i="6"/>
  <c r="AO112" i="6"/>
  <c r="G112" i="6"/>
  <c r="AQ112" i="6"/>
  <c r="B112" i="6"/>
  <c r="AL112" i="6"/>
  <c r="F112" i="6"/>
  <c r="AP112" i="6"/>
  <c r="H112" i="6"/>
  <c r="AR112" i="6"/>
  <c r="C112" i="6"/>
  <c r="AM112" i="6"/>
  <c r="W113" i="6"/>
  <c r="AA113" i="6"/>
  <c r="Z113" i="6"/>
  <c r="Y113" i="6"/>
  <c r="X113" i="6"/>
  <c r="V113" i="6"/>
  <c r="U113" i="6"/>
  <c r="W114" i="6"/>
  <c r="E19" i="5" s="1"/>
  <c r="AA114" i="6"/>
  <c r="I19" i="5" s="1"/>
  <c r="I20" i="5" s="1"/>
  <c r="Y114" i="6"/>
  <c r="G19" i="5" s="1"/>
  <c r="G20" i="5" s="1"/>
  <c r="X114" i="6"/>
  <c r="F19" i="5" s="1"/>
  <c r="F20" i="5" s="1"/>
  <c r="V114" i="6"/>
  <c r="D19" i="5" s="1"/>
  <c r="D20" i="5" s="1"/>
  <c r="U114" i="6"/>
  <c r="C19" i="5" s="1"/>
  <c r="C20" i="5" s="1"/>
  <c r="Z114" i="6"/>
  <c r="H19" i="5" s="1"/>
  <c r="H20" i="5" s="1"/>
  <c r="I111" i="6"/>
  <c r="AS111" i="6"/>
  <c r="J19" i="5" l="1"/>
  <c r="E20" i="5"/>
  <c r="J20" i="5" s="1"/>
  <c r="E113" i="6"/>
  <c r="AO113" i="6"/>
  <c r="D113" i="6"/>
  <c r="AN113" i="6"/>
  <c r="C113" i="6"/>
  <c r="AM113" i="6"/>
  <c r="H113" i="6"/>
  <c r="AR113" i="6"/>
  <c r="G113" i="6"/>
  <c r="AQ113" i="6"/>
  <c r="C114" i="6"/>
  <c r="AM114" i="6"/>
  <c r="D28" i="5" s="1"/>
  <c r="D29" i="5" s="1"/>
  <c r="F114" i="6"/>
  <c r="AP114" i="6"/>
  <c r="G28" i="5" s="1"/>
  <c r="G29" i="5" s="1"/>
  <c r="D114" i="6"/>
  <c r="AN114" i="6"/>
  <c r="E28" i="5" s="1"/>
  <c r="F113" i="6"/>
  <c r="AP113" i="6"/>
  <c r="G114" i="6"/>
  <c r="AQ114" i="6"/>
  <c r="H28" i="5" s="1"/>
  <c r="H29" i="5" s="1"/>
  <c r="B114" i="6"/>
  <c r="AL114" i="6"/>
  <c r="C28" i="5" s="1"/>
  <c r="C29" i="5" s="1"/>
  <c r="E114" i="6"/>
  <c r="AO114" i="6"/>
  <c r="F28" i="5" s="1"/>
  <c r="F29" i="5" s="1"/>
  <c r="H114" i="6"/>
  <c r="AR114" i="6"/>
  <c r="I28" i="5" s="1"/>
  <c r="I29" i="5" s="1"/>
  <c r="B113" i="6"/>
  <c r="AL113" i="6"/>
  <c r="AS112" i="6"/>
  <c r="I112" i="6"/>
  <c r="E29" i="5" l="1"/>
  <c r="J29" i="5" s="1"/>
  <c r="J28" i="5"/>
  <c r="G21" i="5"/>
  <c r="G22" i="5" s="1"/>
  <c r="G23" i="5"/>
  <c r="F21" i="5"/>
  <c r="F22" i="5" s="1"/>
  <c r="F23" i="5"/>
  <c r="C21" i="5"/>
  <c r="C22" i="5" s="1"/>
  <c r="C23" i="5"/>
  <c r="I21" i="5"/>
  <c r="I22" i="5" s="1"/>
  <c r="I23" i="5"/>
  <c r="E21" i="5"/>
  <c r="E23" i="5"/>
  <c r="D21" i="5"/>
  <c r="D22" i="5" s="1"/>
  <c r="D23" i="5"/>
  <c r="H21" i="5"/>
  <c r="H22" i="5" s="1"/>
  <c r="H23" i="5"/>
  <c r="I114" i="6"/>
  <c r="AS114" i="6"/>
  <c r="AS113" i="6"/>
  <c r="I113" i="6"/>
  <c r="J23" i="5" l="1"/>
  <c r="E22" i="5"/>
  <c r="J22" i="5" s="1"/>
  <c r="J2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vieras</author>
  </authors>
  <commentList>
    <comment ref="B8" authorId="0" shapeId="0" xr:uid="{CAEB2B48-2282-456C-9741-4156A20EE1B6}">
      <text>
        <r>
          <rPr>
            <sz val="8"/>
            <color indexed="81"/>
            <rFont val="Tahoma"/>
            <family val="2"/>
          </rPr>
          <t xml:space="preserve">Itse käytetty nimike. Eräiden puunjalostusteollisuuden kiinteiden jätteiden EWC-tunnus muutetaan lietetunnusten mukaisiksi, jos itse annetussa nimikkeessä on kirjaimet "liet" (samoin tehdään valtakunnallisessa inventaariossa). </t>
        </r>
      </text>
    </comment>
    <comment ref="C8" authorId="1" shapeId="0" xr:uid="{BA40B272-494D-4B12-8FDF-A8BA3B8F006E}">
      <text>
        <r>
          <rPr>
            <sz val="8"/>
            <color indexed="81"/>
            <rFont val="Tahoma"/>
            <family val="2"/>
          </rPr>
          <t xml:space="preserve">6 merkkiä (esim. 200301) paitsi yhdyskuntalietteillä voi olla 7 merkkiä, joista viimeisenä on kirjain.
</t>
        </r>
      </text>
    </comment>
    <comment ref="D8" authorId="0" shapeId="0" xr:uid="{5229F43D-C94B-429D-BF19-957BA16C9F4E}">
      <text>
        <r>
          <rPr>
            <sz val="8"/>
            <color indexed="81"/>
            <rFont val="Tahoma"/>
            <family val="2"/>
          </rPr>
          <t xml:space="preserve">Märkämassa
</t>
        </r>
      </text>
    </comment>
    <comment ref="E8" authorId="0" shapeId="0" xr:uid="{A8D08D55-4D20-4D8B-9ACB-D012B4F492E0}">
      <text>
        <r>
          <rPr>
            <sz val="8"/>
            <color indexed="81"/>
            <rFont val="Tahoma"/>
            <family val="2"/>
          </rPr>
          <t>Kiinteiltä jätteiltä ei tarvitse täyttää. Lietemäisiltä jätteiltä tieto tarkentaa laskentaa (mallin oletusarvoista), mutta ka-pitoisuuksia 100 tai 0 % malli ei usko.</t>
        </r>
      </text>
    </comment>
    <comment ref="F8" authorId="1" shapeId="0" xr:uid="{700D2FE1-3238-48FB-9E42-2C061F350531}">
      <text>
        <r>
          <rPr>
            <sz val="8"/>
            <color indexed="81"/>
            <rFont val="Tahoma"/>
            <family val="2"/>
          </rPr>
          <t>Ei tarvitse välttämättä täyttää. 
Tyhjä tulkitaan kaatopaikkasijoitukseksi.
Muut kuin kp-sijoituksen tai sitä vastaavien tunnuksien sisältämät rivit jäävät pois kasvihuonekaasulaskennasta.</t>
        </r>
      </text>
    </comment>
    <comment ref="G8" authorId="1" shapeId="0" xr:uid="{6E620062-157A-42C1-9BA9-C74E806EB9CE}">
      <text>
        <r>
          <rPr>
            <sz val="8"/>
            <color indexed="81"/>
            <rFont val="Tahoma"/>
            <family val="2"/>
          </rPr>
          <t>Ei tarvitse välttämättä täyttää. 
Tyhjä tulkitaan yhdyskuntaperäiseksi (vaikuttaa pakkausjätteiden ja muutamien muiden jätelajien allokaatioon). Rakennustoinnasta peräisin oleva tunnus 2.4  vaikuttaa muutamien jäte-lajien normaalista (teollisuus) poikkevaan allokaatioon.</t>
        </r>
      </text>
    </comment>
    <comment ref="I8" authorId="0" shapeId="0" xr:uid="{D9274609-FDF6-4858-871D-9B6397C4BF4E}">
      <text>
        <r>
          <rPr>
            <sz val="8"/>
            <color indexed="81"/>
            <rFont val="Tahoma"/>
            <family val="2"/>
          </rPr>
          <t xml:space="preserve">Päästölaskennassa käytettävä massamäärä. Riippuen jätelajista arvo voi poiketa annetusta jätemäärästä (esim. kosteuden käsittely)
</t>
        </r>
      </text>
    </comment>
    <comment ref="J8" authorId="0" shapeId="0" xr:uid="{A006D60B-3B7E-4091-BCC7-751057A5B0FE}">
      <text>
        <r>
          <rPr>
            <sz val="8"/>
            <color indexed="81"/>
            <rFont val="Tahoma"/>
            <family val="2"/>
          </rPr>
          <t xml:space="preserve">Kaikkien vuosien sekalainen yhdyskuntajäte lasketaan tähän oheistietona likimääräisesti käyttäen vuoden 2007 koostumustietoja. Muut jätelajit lasketaan tarkasti.
</t>
        </r>
      </text>
    </comment>
    <comment ref="L8" authorId="0" shapeId="0" xr:uid="{30FF9A50-FF4A-4AE0-8FD8-073FC7DE94C7}">
      <text>
        <r>
          <rPr>
            <sz val="8"/>
            <color indexed="81"/>
            <rFont val="Tahoma"/>
            <family val="2"/>
          </rPr>
          <t xml:space="preserve">Puuttuva tai virheellinen rd-tunnus on tulkittu kaatopaikkasijoitusta tarkoittavaksi.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Petäjä Jouko</author>
  </authors>
  <commentList>
    <comment ref="K3" authorId="0" shapeId="0" xr:uid="{A8CCA27F-D399-4E91-965C-3DA43FE5DCC8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Tyhjäksi jätetty sarakkeen solu merkitsee edeltävän sarakkeen solun lukuarvon käyttöönottoa.</t>
        </r>
      </text>
    </comment>
    <comment ref="I4" authorId="0" shapeId="0" xr:uid="{F3611C99-69E5-482B-8472-C6AA2F8CE8E1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Validit arvot 1947-2022 valtakunnallisten tietojen kannalta. 2023 alkaen kopioituja indeksejä.</t>
        </r>
      </text>
    </comment>
    <comment ref="I5" authorId="0" shapeId="0" xr:uid="{A5C7F0B1-4A3A-42F7-B2A8-38B137FB3AED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Validit arvot 1947-2022 valtakunnallisten tietojen kannalta. 2023 alkaen kopioituja indeksejä.</t>
        </r>
      </text>
    </comment>
    <comment ref="I6" authorId="0" shapeId="0" xr:uid="{881E65EA-A79C-49F4-A2C4-B70FE7C02C5A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Validit arvot 1999-2022 valtakunnallisten tietojen kannalta. 2023 alkaen kopioituja indeksejä.</t>
        </r>
      </text>
    </comment>
    <comment ref="B10" authorId="0" shapeId="0" xr:uid="{73A2A18D-19F5-4AE9-8D90-B79EEE21748C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Indeksoitu vuoteen 1990 verrattuna.</t>
        </r>
      </text>
    </comment>
    <comment ref="D10" authorId="0" shapeId="0" xr:uid="{6CB32B13-8CB9-4AE3-BE2D-4DF04E93E400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Indeksoitu vuoteen
1990 verrattuna.</t>
        </r>
      </text>
    </comment>
    <comment ref="F10" authorId="0" shapeId="0" xr:uid="{214415E8-8C66-4F64-B3C9-0198077CC4FE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Indeksoitu vuodesta 1999 alkaen vuoteen 2000 verrattuna.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Koskinen Joona</author>
  </authors>
  <commentList>
    <comment ref="B14" authorId="0" shapeId="0" xr:uid="{3223D63E-C902-4257-8FA0-39BD33826A23}">
      <text>
        <r>
          <rPr>
            <sz val="8"/>
            <color indexed="81"/>
            <rFont val="Tahoma"/>
            <family val="2"/>
          </rPr>
          <t xml:space="preserve">Metaanin osuutta voi muuttaa vuosittain oletusarvosta taulussa Laskenta. Samoin siinä taulussa voi muuttaa MCF-parametrille annettuja oletusarvoja (tässä taulussa MCF:n oletusarvoja ei ole esitetty. 
</t>
        </r>
      </text>
    </comment>
    <comment ref="F14" authorId="1" shapeId="0" xr:uid="{BABB6CDF-2521-4B62-AAA5-F11CEF6C643D}">
      <text>
        <r>
          <rPr>
            <sz val="9"/>
            <color indexed="81"/>
            <rFont val="Tahoma"/>
            <family val="2"/>
          </rPr>
          <t>GWP:tä 28 käytetään Pariisin sopimuksen vuoden 2023 raportoinnista (v. 2021 tiedot) lähtien. Halutessaan käyttäjä voi vaihtaa luvun nykyisen Ilmastosopimuksen käytössä olevaksi luvuksi 25.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7" authorId="0" shapeId="0" xr:uid="{B347E6C7-7D90-45C9-90FE-0EDB8E83AA8C}">
      <text>
        <r>
          <rPr>
            <sz val="8"/>
            <color indexed="81"/>
            <rFont val="Tahoma"/>
            <family val="2"/>
          </rPr>
          <t xml:space="preserve">MCF kuvastaa anaerobisen (metaania muodostavan) hajoamisen osuutta koko hajoamisesta: hoidetulla (peitetty, tiivistetty) kp:llä arvo on IPCC:n ohjeiden mukaan 1,  hoitamattomalla yli 5 metriä jätettä 0,8, hoitamattomalla alle 5 metriä jätettä 0,4 ja tuntemattomalla 0,6. 
</t>
        </r>
      </text>
    </comment>
    <comment ref="E9" authorId="0" shapeId="0" xr:uid="{436EE684-EAE7-4DCF-B695-8316324F7ED1}">
      <text>
        <r>
          <rPr>
            <sz val="8"/>
            <color indexed="81"/>
            <rFont val="Tahoma"/>
            <family val="2"/>
          </rPr>
          <t xml:space="preserve">Keskimäärin Suomen kaatopaikoilla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7" authorId="0" shapeId="0" xr:uid="{B5E6B431-6D48-4058-8727-26F9F2E9D2DB}">
      <text>
        <r>
          <rPr>
            <sz val="8"/>
            <color indexed="81"/>
            <rFont val="Tahoma"/>
            <family val="2"/>
          </rPr>
          <t xml:space="preserve">Tyhjäksi jätetty sarakkeen solu merkitsee edeltävän sarakkeen solun lukuarvon käyttöönottoa.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Petäjä Jouko</author>
  </authors>
  <commentList>
    <comment ref="I7" authorId="0" shapeId="0" xr:uid="{A72BA947-EFA8-4D35-836C-469F138F9B48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Tyhjäksi jätetty solu merkitsee vastaavan EWC-tunnuksien mukaisen jätemäärän käyttöönottoa.</t>
        </r>
      </text>
    </comment>
    <comment ref="V7" authorId="0" shapeId="0" xr:uid="{F7C7D514-087C-47EA-BCEE-C99E88E5DA29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Tyhjäksi jätetty solu merkitsee vastaavan DOC-osuuden oletusarvon käyttöönottoa.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Petäjä Jouko</author>
  </authors>
  <commentList>
    <comment ref="I7" authorId="0" shapeId="0" xr:uid="{FF05B044-49A5-497B-BF7D-8E33F8C23581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Tyhjäksi jätetty solu merkitsee vastaavan EWC-tunnuksien mukaisen jätemäärän käyttöönottoa.</t>
        </r>
      </text>
    </comment>
    <comment ref="V7" authorId="0" shapeId="0" xr:uid="{06688BB8-C37A-400F-B0F0-6FBAFDD7A989}">
      <text>
        <r>
          <rPr>
            <b/>
            <sz val="9"/>
            <color indexed="81"/>
            <rFont val="Tahoma"/>
            <family val="2"/>
          </rPr>
          <t>Petäjä Jouko:</t>
        </r>
        <r>
          <rPr>
            <sz val="9"/>
            <color indexed="81"/>
            <rFont val="Tahoma"/>
            <family val="2"/>
          </rPr>
          <t xml:space="preserve">
Tyhjäksi jätetty solu merkitsee vastaavan DOC-osuuden oletusarvon käyttöönottoa.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7" authorId="0" shapeId="0" xr:uid="{285F118C-D541-49FF-8BF6-9739F68879F8}">
      <text>
        <r>
          <rPr>
            <sz val="8"/>
            <color indexed="81"/>
            <rFont val="Tahoma"/>
            <family val="2"/>
          </rPr>
          <t xml:space="preserve">Tyhjäksi jätetty solu merkitsee vastaavan EWC-tunnuksien mukaisen jätemäärän käyttöönottoa.
</t>
        </r>
      </text>
    </comment>
    <comment ref="L7" authorId="0" shapeId="0" xr:uid="{3B5FF1E1-6F88-490C-9E91-9F6A74A9BE6E}">
      <text>
        <r>
          <rPr>
            <sz val="8"/>
            <color indexed="81"/>
            <rFont val="Tahoma"/>
            <family val="2"/>
          </rPr>
          <t xml:space="preserve">Tyhjäksi jätetty solu merkitsee vastaavan DOC-osuuden oletusarvon käyttöönottoa.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7" authorId="0" shapeId="0" xr:uid="{A2C9DF1D-6F3C-4146-BCF3-C3D45E6C3B24}">
      <text>
        <r>
          <rPr>
            <sz val="8"/>
            <color indexed="81"/>
            <rFont val="Tahoma"/>
            <family val="2"/>
          </rPr>
          <t xml:space="preserve">Tyhjäksi jätetty sarakkeen solu merkitsee edeltävän sarakkeen solun lukuarvon käyttöönottoa.
</t>
        </r>
      </text>
    </comment>
    <comment ref="F7" authorId="0" shapeId="0" xr:uid="{CC46743E-E997-4BA4-B06B-D4AF40F550BD}">
      <text>
        <r>
          <rPr>
            <sz val="8"/>
            <color indexed="81"/>
            <rFont val="Tahoma"/>
            <family val="2"/>
          </rPr>
          <t xml:space="preserve">Tyhjäksi jätetty sarakkeen solu merkitsee edeltävän sarakkeen solun lukuarvon käyttöönottoa.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7" authorId="0" shapeId="0" xr:uid="{1036AF36-CE5A-4A27-BA81-483EB2CEFE28}">
      <text>
        <r>
          <rPr>
            <sz val="8"/>
            <color indexed="81"/>
            <rFont val="Tahoma"/>
            <family val="2"/>
          </rPr>
          <t xml:space="preserve">Tyhjäksi jätetty solu merkitsee vastaavan EWC-tunnuksien mukaisen jätemäärän käyttöönottoa.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7" authorId="0" shapeId="0" xr:uid="{CF6318DA-DD72-4662-8935-4860099E6854}">
      <text>
        <r>
          <rPr>
            <sz val="8"/>
            <color indexed="81"/>
            <rFont val="Tahoma"/>
            <family val="2"/>
          </rPr>
          <t xml:space="preserve">Tyhjäksi jätetty sarakkeen solu merkitsee edeltävän sarakkeen solun lukuarvon käyttöönottoa.
</t>
        </r>
      </text>
    </comment>
  </commentList>
</comments>
</file>

<file path=xl/sharedStrings.xml><?xml version="1.0" encoding="utf-8"?>
<sst xmlns="http://schemas.openxmlformats.org/spreadsheetml/2006/main" count="10970" uniqueCount="3452">
  <si>
    <t>Malli kaatopaikkojen metaanipäästöjen laskentaan</t>
  </si>
  <si>
    <t>Mallin käyttöohje</t>
  </si>
  <si>
    <r>
      <rPr>
        <b/>
        <sz val="12"/>
        <color rgb="FF000000"/>
        <rFont val="Arial"/>
        <family val="2"/>
      </rPr>
      <t>1. Täytä Jätemäärätiedot</t>
    </r>
    <r>
      <rPr>
        <sz val="12"/>
        <color rgb="FF000000"/>
        <rFont val="Arial"/>
        <family val="2"/>
      </rPr>
      <t xml:space="preserve">-tauluun vuotuisista jäte-erien kaatopaikkasijoituksista </t>
    </r>
    <r>
      <rPr>
        <b/>
        <sz val="12"/>
        <color rgb="FF000000"/>
        <rFont val="Arial"/>
        <family val="2"/>
      </rPr>
      <t>Vuosi</t>
    </r>
    <r>
      <rPr>
        <sz val="12"/>
        <color indexed="8"/>
        <rFont val="Arial"/>
        <family val="2"/>
      </rPr>
      <t xml:space="preserve">, </t>
    </r>
    <r>
      <rPr>
        <b/>
        <sz val="12"/>
        <color rgb="FF000000"/>
        <rFont val="Arial"/>
        <family val="2"/>
      </rPr>
      <t>EWC2002-tunnus</t>
    </r>
    <r>
      <rPr>
        <sz val="12"/>
        <color indexed="8"/>
        <rFont val="Arial"/>
        <family val="2"/>
      </rPr>
      <t xml:space="preserve"> ja</t>
    </r>
    <r>
      <rPr>
        <b/>
        <sz val="12"/>
        <color rgb="FF000000"/>
        <rFont val="Arial"/>
        <family val="2"/>
      </rPr>
      <t xml:space="preserve"> Jätemäärä tonneina</t>
    </r>
    <r>
      <rPr>
        <sz val="12"/>
        <color rgb="FF000000"/>
        <rFont val="Arial"/>
        <family val="2"/>
      </rPr>
      <t xml:space="preserve">. </t>
    </r>
  </si>
  <si>
    <t>Muut kolme kysyttyä tietoa (Kuiva-aineosuus, RD-tunnus ja  alkuperätunnus) voivat joissakin tapauksissa vaikuttaa laskentaan.</t>
  </si>
  <si>
    <r>
      <rPr>
        <b/>
        <sz val="12"/>
        <color rgb="FF000000"/>
        <rFont val="Arial"/>
        <family val="2"/>
      </rPr>
      <t>2. Täytä Kp-kaasun_talteenotto-</t>
    </r>
    <r>
      <rPr>
        <sz val="12"/>
        <color rgb="FF000000"/>
        <rFont val="Arial"/>
        <family val="2"/>
      </rPr>
      <t>tauluun</t>
    </r>
    <r>
      <rPr>
        <b/>
        <sz val="12"/>
        <color rgb="FF000000"/>
        <rFont val="Arial"/>
        <family val="2"/>
      </rPr>
      <t xml:space="preserve"> kaatopaikkakaasun </t>
    </r>
    <r>
      <rPr>
        <sz val="12"/>
        <color rgb="FF000000"/>
        <rFont val="Arial"/>
        <family val="2"/>
      </rPr>
      <t>vuotuiset</t>
    </r>
    <r>
      <rPr>
        <b/>
        <sz val="12"/>
        <color rgb="FF000000"/>
        <rFont val="Arial"/>
        <family val="2"/>
      </rPr>
      <t xml:space="preserve"> talteenottomäärät tuhansina kuutiometreinä</t>
    </r>
    <r>
      <rPr>
        <sz val="12"/>
        <color rgb="FF000000"/>
        <rFont val="Arial"/>
        <family val="2"/>
      </rPr>
      <t xml:space="preserve"> </t>
    </r>
    <r>
      <rPr>
        <sz val="12"/>
        <color indexed="8"/>
        <rFont val="Arial"/>
        <family val="2"/>
      </rPr>
      <t xml:space="preserve"> (jos talteenotto on nolla, ei tarvitse täyttää). </t>
    </r>
  </si>
  <si>
    <r>
      <t xml:space="preserve">3. Tarvittaessa voit korjata </t>
    </r>
    <r>
      <rPr>
        <sz val="12"/>
        <color rgb="FF000000"/>
        <rFont val="Arial"/>
        <family val="2"/>
      </rPr>
      <t>mallin laskennan</t>
    </r>
    <r>
      <rPr>
        <b/>
        <sz val="12"/>
        <color indexed="8"/>
        <rFont val="Arial"/>
        <family val="2"/>
      </rPr>
      <t xml:space="preserve"> oletusarvoja ja parametreja </t>
    </r>
    <r>
      <rPr>
        <sz val="12"/>
        <color rgb="FF000000"/>
        <rFont val="Arial"/>
        <family val="2"/>
      </rPr>
      <t>sekä</t>
    </r>
    <r>
      <rPr>
        <b/>
        <sz val="12"/>
        <color indexed="8"/>
        <rFont val="Arial"/>
        <family val="2"/>
      </rPr>
      <t xml:space="preserve"> täydentää ja/tai korjata </t>
    </r>
    <r>
      <rPr>
        <sz val="12"/>
        <color rgb="FF000000"/>
        <rFont val="Arial"/>
        <family val="2"/>
      </rPr>
      <t>aktiviteettitietojen</t>
    </r>
    <r>
      <rPr>
        <b/>
        <sz val="12"/>
        <color indexed="8"/>
        <rFont val="Arial"/>
        <family val="2"/>
      </rPr>
      <t xml:space="preserve"> summakoosteita . </t>
    </r>
  </si>
  <si>
    <t>a. Muodostuneen kp-kaasun vuotuiset metaanipitoisuudet (IPCC:n oletusarvo) Muut_vuositiedot-taulussa.</t>
  </si>
  <si>
    <t>b. Talteenotetun kp-kaasun vuotuiset metaanipitoisuudet (jos poikkeavat muodostunesta kp-kaasusta) Kp-kaasun_talteenotto-taulussa.</t>
  </si>
  <si>
    <t>c. Metaanin korjauskertoimen MCF (valtakunnallinen oletusarvo) vuotuiset arvot Muut_vuositiedot-taulussa.</t>
  </si>
  <si>
    <t xml:space="preserve">d. Muut laskentaparametrit (IPCC:n ja valtakunnallisia oletusarvoja) Hajoamiskertoimet-taulussa. </t>
  </si>
  <si>
    <t xml:space="preserve">    Malli käyttää oletuksena Pariisin sopimuksen (vuodesta 2023 alkaen) metaanin GWP-arvoa 28, mutta halutessaan käyttäjä voi vaihtaa sen Ilmastosopimuksen arvoksi 25.</t>
  </si>
  <si>
    <t>e. Kuiva-ainepitoisuuksien (valtakunnalliset) oletusarvot Kuiva-aine-taulussa.</t>
  </si>
  <si>
    <t>f. Mallin laskennan luokittelun oletusarvot Kuiva-aine-, ewc02- ja rd-tauluissa.</t>
  </si>
  <si>
    <t>g. Sekalaisen yhdyskuntajätteen koostumustiedot (valtakunnalliset oletusarvot) Sekal_yhdyskunta-taulussa.</t>
  </si>
  <si>
    <t>h. Laskennan jätemäärien vuotuisten summatietojen ja vastaavien DOC-osuuksien korjaukset ja täydentämiset seitsemässä koostetaulussa.</t>
  </si>
  <si>
    <t xml:space="preserve">   (Sekal_yhdyskunta … Yhd_inertti). Nämä ovat lähinnä sitä varten, jottei kaikista kaatopaikan käyttövuosista tarvitsisi antaa tietoja ewc2002-koodien tasolla).</t>
  </si>
  <si>
    <t>Tulokset</t>
  </si>
  <si>
    <r>
      <rPr>
        <b/>
        <sz val="12"/>
        <color rgb="FF000000"/>
        <rFont val="Arial"/>
        <family val="2"/>
      </rPr>
      <t>4. Laskenta_yhteensä</t>
    </r>
    <r>
      <rPr>
        <sz val="12"/>
        <color indexed="8"/>
        <rFont val="Arial"/>
        <family val="2"/>
      </rPr>
      <t xml:space="preserve">-taulun sarakkeista </t>
    </r>
    <r>
      <rPr>
        <b/>
        <sz val="12"/>
        <color rgb="FF000000"/>
        <rFont val="Arial"/>
        <family val="2"/>
      </rPr>
      <t>B-I</t>
    </r>
    <r>
      <rPr>
        <sz val="12"/>
        <color indexed="8"/>
        <rFont val="Arial"/>
        <family val="2"/>
      </rPr>
      <t xml:space="preserve"> löydät kaatopaikan </t>
    </r>
    <r>
      <rPr>
        <b/>
        <sz val="12"/>
        <color rgb="FF000000"/>
        <rFont val="Arial"/>
        <family val="2"/>
      </rPr>
      <t>vuosittaiset metaanipäästötiedot</t>
    </r>
  </si>
  <si>
    <r>
      <rPr>
        <b/>
        <sz val="12"/>
        <color rgb="FF000000"/>
        <rFont val="Arial"/>
        <family val="2"/>
      </rPr>
      <t>5.</t>
    </r>
    <r>
      <rPr>
        <sz val="12"/>
        <color indexed="8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Päästötulokset</t>
    </r>
    <r>
      <rPr>
        <sz val="12"/>
        <color indexed="8"/>
        <rFont val="Arial"/>
        <family val="2"/>
      </rPr>
      <t xml:space="preserve">-taulusta saat yhden vuoden ja kumulatiivisten vuosien </t>
    </r>
    <r>
      <rPr>
        <b/>
        <sz val="12"/>
        <color rgb="FF000000"/>
        <rFont val="Arial"/>
        <family val="2"/>
      </rPr>
      <t xml:space="preserve">päästötuloksien yhteenvedot sekä vastaavat jätemäärätiedot </t>
    </r>
    <r>
      <rPr>
        <sz val="12"/>
        <color indexed="8"/>
        <rFont val="Arial"/>
        <family val="2"/>
      </rPr>
      <t xml:space="preserve">valitulta tarkasteluvuodelta. </t>
    </r>
  </si>
  <si>
    <t xml:space="preserve">   Tässä taulussa on myös biohajoavien yhdyskuntajätteiden määrien yhteenvetotiedot sekä oheistietona massatasemenetelmän mukaisesti lasketut metaanipäästöt.</t>
  </si>
  <si>
    <t>Mallin väritunnisteiden ja suojausten käyttö</t>
  </si>
  <si>
    <t>Excelin tauluvalikossa ja taulujen yksittäisissä soluissa on käytetty seuraavia väritunnisteita:</t>
  </si>
  <si>
    <t>Tulostiedot</t>
  </si>
  <si>
    <t xml:space="preserve">Lähtötiedot; välttämättömät tiedot (kohdat 1 ja 2) sekä sellaisten oletusarvoista poikkeavien arvojen antaminen, joissa voi olla kaatopaikkakohtaista vaihtelua. </t>
  </si>
  <si>
    <t>Parametri- ja luokittelutiedot, joita ei liene syytä muuttaa kaatopaikkakohtaisesti</t>
  </si>
  <si>
    <t>väritön</t>
  </si>
  <si>
    <t>Laskentaan liittyviä tietoja</t>
  </si>
  <si>
    <t>Tauluissa on salasanoton suojaus siten, että kaikkiin vaalean keltaisiin soluihin voi antaa tietoja. Lukuun ottamatta koostumustietoja nämä solut ovat tyhjiä</t>
  </si>
  <si>
    <t>ja mahdolliset oletusarvot ovat näkyvissä viereisissä sarakkeissa. Koostumustietoja muutettaessa ne kirjoitetaan mallissa annettujen oletusarvojen päälle.</t>
  </si>
  <si>
    <t>Vaalean sinisiä soluja, joissa on teksti- tai lukuarvoja, voi myös muuttaa päällekirjoittamalla. Vaalean sinisiä soluja, joissa on kaavoja tai nolla-arvoja, ei voi muuttaa.</t>
  </si>
  <si>
    <t xml:space="preserve">Värittömiä soluja ei voi myöskään muuttaa. Mallin taulujen kaikki kohdat ovat tietysti muutettavissa, jos taulujen salasanattomat suojaukset purkaa. </t>
  </si>
  <si>
    <t>Lisäohjeita</t>
  </si>
  <si>
    <t xml:space="preserve">Tämä malli laskee FOD-menetelmällä (First Order Decay) kaatopaikan metaanipäästöt biohajoavista jätteistä. </t>
  </si>
  <si>
    <t xml:space="preserve">Laskentamenetelmä on IPCC:n ohjeiden mukainen ja Ilmastosopimuksen kasvihuonekaasuinventaarioissa </t>
  </si>
  <si>
    <t>Suomen kaatopaikkojen metaanipäästöt lasketaan tällä menetelmällä ja tämän mallin laskentaparametreilla.</t>
  </si>
  <si>
    <t xml:space="preserve">Metaanin GWP-kertoimen oletusarvo on otettu jo Pariisin sopimuksen (voimaan vuonna 2023) mukaiseksi. </t>
  </si>
  <si>
    <t>Oheistietona malli antaa myös massatasemenetelmän mukaiset päästötiedot. Lisäksi mallin tuloksista saa</t>
  </si>
  <si>
    <t xml:space="preserve">selville biohajoavien jätteiden määräosuuden yhdyskuntajätteistä (kaatopaikkakäsitellyistä).  </t>
  </si>
  <si>
    <t xml:space="preserve">Lisätietoja, kuten sarakekohtaisia täyttöohjeita, on myös kussakin lähtötietotaulussa. </t>
  </si>
  <si>
    <t>Useiden lähtö- ja laskentatietojen sarakeotsikoissa on annettu myös lisätietoja solujen kommenteissa (punainen täplä).</t>
  </si>
  <si>
    <r>
      <t>Laskentamalli tarvitsee käyttäjän antamina lähtötietoina</t>
    </r>
    <r>
      <rPr>
        <sz val="12"/>
        <color rgb="FF000000"/>
        <rFont val="Arial"/>
        <family val="2"/>
      </rPr>
      <t xml:space="preserve"> vuotuisia </t>
    </r>
    <r>
      <rPr>
        <b/>
        <sz val="12"/>
        <color rgb="FF000000"/>
        <rFont val="Arial"/>
        <family val="2"/>
      </rPr>
      <t>jätemäärätietoja</t>
    </r>
    <r>
      <rPr>
        <sz val="12"/>
        <color indexed="8"/>
        <rFont val="Arial"/>
        <family val="2"/>
      </rPr>
      <t xml:space="preserve"> joko Jätemäärätiedot-taulussa ewc2002-koodien </t>
    </r>
  </si>
  <si>
    <t>tasolla annettuina tai lähtötietojen koostetaluissa jätteiden pääryhmien hajoamisluokkatasolla annettuina summatietoina.</t>
  </si>
  <si>
    <r>
      <t xml:space="preserve">Lisäksi malli tarvitsee käyttäjältä </t>
    </r>
    <r>
      <rPr>
        <b/>
        <sz val="12"/>
        <color rgb="FF000000"/>
        <rFont val="Arial"/>
        <family val="2"/>
      </rPr>
      <t>kaatopaikkakaasun talteenottomäärät</t>
    </r>
    <r>
      <rPr>
        <sz val="12"/>
        <color indexed="8"/>
        <rFont val="Arial"/>
        <family val="2"/>
      </rPr>
      <t xml:space="preserve"> vuosilta, jolloin kp-kaasun talteenottoa on ollut.</t>
    </r>
  </si>
  <si>
    <t xml:space="preserve">Ewc-koodeilla annettuja jätemäärätietoja ei tarvitse antaa aikajärjestyksessä ja tarvittaessa tätä lähtötietotaulukkoa voi </t>
  </si>
  <si>
    <t xml:space="preserve">Tässä mallissa ei ole runsaat kymmenen vuotta vanhasta vastaavasta mallista poiketen mitään vuotuisten jätemäärätietojen </t>
  </si>
  <si>
    <t xml:space="preserve">interpolointia tai ekstrapolointia, ja tässä mallissa ei siten kysytä esim. kaatopaikan käyttöönotto- ja sulkemisvuotta.  </t>
  </si>
  <si>
    <t>Hajoamislaskennat ovat mallin kolmessa viimeisessä taulussa ja niistä saadaan välituloksina muodostuneen metaanin määrät.</t>
  </si>
  <si>
    <t xml:space="preserve">Hajoamislaskennat ja päästötulokset voivat alkaa vuodesta 1947 lähtien, jos niin kaukaa lähtien kaatopaikalta on jätemäärätietoja. </t>
  </si>
  <si>
    <t>Hajoamislaskentojen ja päästötulosten viimeinen vuosi 2050, vaikka jätemäärätiedot loppuisivatkin aikaisemmin.</t>
  </si>
  <si>
    <t>Kaatopaikkakaasun talteenotto</t>
  </si>
  <si>
    <t>Täytä talteenotetun metaanin (soihtu tai energiahyödynnys) vuositieto sarakkeesen B.</t>
  </si>
  <si>
    <t>Tarvittaessa voit korjata talteenotetun kp-kaasun metaaniosuutta sarakkeessa D.</t>
  </si>
  <si>
    <t>(oletusarvona on sama kuin metaaniosuus muodostuneessa kp-kaasussa)</t>
  </si>
  <si>
    <t>Vuosi</t>
  </si>
  <si>
    <t>Kaatopaikkakaasun</t>
  </si>
  <si>
    <t>Talteenotetun</t>
  </si>
  <si>
    <t>Korjattu</t>
  </si>
  <si>
    <t>Laskennan</t>
  </si>
  <si>
    <t xml:space="preserve">Talteenotettu </t>
  </si>
  <si>
    <t>talteenottomäärä</t>
  </si>
  <si>
    <t>metaanin</t>
  </si>
  <si>
    <t>metaani-</t>
  </si>
  <si>
    <t>metaani</t>
  </si>
  <si>
    <t>(1000 m3/v)</t>
  </si>
  <si>
    <t>oletusosuus (%)</t>
  </si>
  <si>
    <t>osuus (%)</t>
  </si>
  <si>
    <t>(t/v)</t>
  </si>
  <si>
    <t>Yhteiset vuotuiset lähtötiedot</t>
  </si>
  <si>
    <t>Anna tarvittaessa korjatut tiedot vaalean keltaisiin sarakkeisiin C ja F.</t>
  </si>
  <si>
    <t>Metaanin osuus</t>
  </si>
  <si>
    <t>Metaanin korjauskerroin</t>
  </si>
  <si>
    <t>muodostuneessa kp-kaasussa</t>
  </si>
  <si>
    <t>MCF</t>
  </si>
  <si>
    <t xml:space="preserve">MCF </t>
  </si>
  <si>
    <t>oletus</t>
  </si>
  <si>
    <t>korjattu</t>
  </si>
  <si>
    <t>laskenta</t>
  </si>
  <si>
    <t>(-)</t>
  </si>
  <si>
    <t>Hajoamiskertoimet</t>
  </si>
  <si>
    <t>Hajoamisen</t>
  </si>
  <si>
    <t>Haj.prosessin</t>
  </si>
  <si>
    <t>Haj_nopeus_ID</t>
  </si>
  <si>
    <t xml:space="preserve">Hajoamisvakio k: </t>
  </si>
  <si>
    <t>puoliintumis-</t>
  </si>
  <si>
    <t>Selite</t>
  </si>
  <si>
    <t>alkamis-</t>
  </si>
  <si>
    <t>aika (v)</t>
  </si>
  <si>
    <t>kuukausi</t>
  </si>
  <si>
    <t>-</t>
  </si>
  <si>
    <t>inertti</t>
  </si>
  <si>
    <t>kohtalainen</t>
  </si>
  <si>
    <t>nopea</t>
  </si>
  <si>
    <t>hidas</t>
  </si>
  <si>
    <t>hyvin hidas</t>
  </si>
  <si>
    <t>sekajäte, 4 k-arvoa</t>
  </si>
  <si>
    <t>Hajoamiskelpoisesta</t>
  </si>
  <si>
    <t xml:space="preserve">Metaanin osuus </t>
  </si>
  <si>
    <t>Hapettumis-</t>
  </si>
  <si>
    <t>Metaanin</t>
  </si>
  <si>
    <t>Metaani/hiili</t>
  </si>
  <si>
    <t>aineesta hajoava osuus</t>
  </si>
  <si>
    <t>kaatopaikkakaasusta</t>
  </si>
  <si>
    <t>kerroin</t>
  </si>
  <si>
    <t>tiheys</t>
  </si>
  <si>
    <t>moolisuhde</t>
  </si>
  <si>
    <t>GWP</t>
  </si>
  <si>
    <t>DOFf</t>
  </si>
  <si>
    <t>F</t>
  </si>
  <si>
    <t>OX</t>
  </si>
  <si>
    <t>(kg/m3)</t>
  </si>
  <si>
    <t>(t CO2-ekv./t CH4)</t>
  </si>
  <si>
    <t>Haj_kerroin_ID</t>
  </si>
  <si>
    <t>Jäteryhmäselite</t>
  </si>
  <si>
    <t>DOC-osuus</t>
  </si>
  <si>
    <t>Kommentti</t>
  </si>
  <si>
    <t>tekstiili</t>
  </si>
  <si>
    <t>eloperäinen</t>
  </si>
  <si>
    <t>paperi ja kartonki</t>
  </si>
  <si>
    <t>puu</t>
  </si>
  <si>
    <t>puutarha</t>
  </si>
  <si>
    <t>jätepaperirejekti</t>
  </si>
  <si>
    <t>vaipat</t>
  </si>
  <si>
    <t>muu hajoava</t>
  </si>
  <si>
    <t>sekalainen pakkaus ja muu hajoava</t>
  </si>
  <si>
    <t>sekalainen yhdyskuntajäte</t>
  </si>
  <si>
    <t>DOC riippuu vuotuisesta jätekoostumuksesta</t>
  </si>
  <si>
    <t>sekalainen rakennusjäte</t>
  </si>
  <si>
    <t>=DOC-arvo ennen v. 2000</t>
  </si>
  <si>
    <t>soodasakka (kuiva-aineesta)</t>
  </si>
  <si>
    <t>asfaltti ja terva</t>
  </si>
  <si>
    <t>öljy ja rasva</t>
  </si>
  <si>
    <t>Haj_nopeus_ID (*)</t>
  </si>
  <si>
    <t>muovi</t>
  </si>
  <si>
    <t>inertti palava</t>
  </si>
  <si>
    <t>tuhka</t>
  </si>
  <si>
    <t>inertti liete</t>
  </si>
  <si>
    <t>yhdysk. jätevesiliete (kuiva-aineesta)</t>
  </si>
  <si>
    <t>sako- ja umpikaivolietteet (kuiva-aineesta)</t>
  </si>
  <si>
    <t>hiekanerotusliete (kuiva-aineesta)</t>
  </si>
  <si>
    <t>puunjalostusteoll. jätevesiliete (kuiva-aineesta)</t>
  </si>
  <si>
    <t>muun teollisuuden jätevesiliete (kuiva-aineesta)</t>
  </si>
  <si>
    <t>kuitu- ja päällystysliete (kuiva-aineesta)</t>
  </si>
  <si>
    <t>siistausliete (kuiva-aineesta)</t>
  </si>
  <si>
    <t>kaivosjäte</t>
  </si>
  <si>
    <t>maa-aines</t>
  </si>
  <si>
    <t>lasi</t>
  </si>
  <si>
    <t>metalli</t>
  </si>
  <si>
    <t>sähkölaitteet</t>
  </si>
  <si>
    <t xml:space="preserve">(*) Kiinteässä yhdyskunta- ja teollisuusjätteessä öljyn ja rasvan Haj_nopeus_ID on 1 ja rakennusjätteessä se olisi 3 </t>
  </si>
  <si>
    <t xml:space="preserve">    mutta rakennusjätteen alkuperätietoa ewc02-taulun mukaisesti ei enää käytetä inventaarioissakaan</t>
  </si>
  <si>
    <t xml:space="preserve">Oletus DOC-arvot pääryhmittäin ja hajoamisluokittain esitettynä, </t>
  </si>
  <si>
    <t xml:space="preserve">kun malliin lisätään jätemäärien summatietoja vuosilta, joilta ei ole EWC-koodeilla annettuja lähtötietoja </t>
  </si>
  <si>
    <t xml:space="preserve">Haj_kerroin_ID </t>
  </si>
  <si>
    <t>Ryhma_ID</t>
  </si>
  <si>
    <t>(ennen vuotta 2000)</t>
  </si>
  <si>
    <t xml:space="preserve">Jäteryhmät ja kuiva-ainepitoisuudet </t>
  </si>
  <si>
    <t xml:space="preserve">Käytetään hyväksi muokatun jätemäärätiedon laskennassa sekä jäteryhmittelyssä (sarake C). </t>
  </si>
  <si>
    <t xml:space="preserve">D- ja E-sarakkeen tiedot yhdessä annetun ka-pitoisuuden kanssa määrittävät </t>
  </si>
  <si>
    <t>muutoksen annettuun jätemäärätietoon. Joillakin jäteryhmillä kysymys on suoraan</t>
  </si>
  <si>
    <t>ka-pitoisuudesta ja joillakin oletuksena olevasta laskentakosteudesta. Kaikilla</t>
  </si>
  <si>
    <t>ryhmillä Oletus_ka ei siis tarkoita ko. jäteryhmän oletuskuiva-ainepitoisuutta.</t>
  </si>
  <si>
    <t>Ryhma2_ID</t>
  </si>
  <si>
    <t>Ryhma_lask</t>
  </si>
  <si>
    <t>Oletus_ka</t>
  </si>
  <si>
    <t>Raja_ka</t>
  </si>
  <si>
    <t xml:space="preserve">EWC02-koodisto hajoamistiedoilla lisättynä </t>
  </si>
  <si>
    <t>Jätteiden hajoamistiedoista on esitetty DOC-osuuden ja hajoamisnopeuden koodit.</t>
  </si>
  <si>
    <t>Lisäksi jätelajeista on annettu pää- ja alaluokat.</t>
  </si>
  <si>
    <t>EWC_ID</t>
  </si>
  <si>
    <t>EWC_koodi</t>
  </si>
  <si>
    <t>Koodi1</t>
  </si>
  <si>
    <t>Koodi2</t>
  </si>
  <si>
    <t>Koodi3</t>
  </si>
  <si>
    <t>Koodi4</t>
  </si>
  <si>
    <t>Ongelmajate</t>
  </si>
  <si>
    <t>Selite_suomi</t>
  </si>
  <si>
    <t>Alkupera_ryhma</t>
  </si>
  <si>
    <t>Koodi</t>
  </si>
  <si>
    <t>jatetyyppi</t>
  </si>
  <si>
    <t>01</t>
  </si>
  <si>
    <t/>
  </si>
  <si>
    <t>MINERAALIEN TUTKIMISESSA, HYÖDYNTÄMISESSÄ, LOUHIMISESSA SEKÄ FYSIKAALISESSA JA KEMIALLISESSA KÄSITTELYSSÄ SYNTYVÄT JÄTTEET</t>
  </si>
  <si>
    <t>01000000</t>
  </si>
  <si>
    <t>0101</t>
  </si>
  <si>
    <t>Mineraalien louhinnassa syntyvät jätteet</t>
  </si>
  <si>
    <t>01010000</t>
  </si>
  <si>
    <t>010101</t>
  </si>
  <si>
    <t>Metallimineraalien louhinnassa syntyvät jätteet</t>
  </si>
  <si>
    <t>01010100</t>
  </si>
  <si>
    <t>010102</t>
  </si>
  <si>
    <t>02</t>
  </si>
  <si>
    <t>Muiden mineraalien louhinnassa syntyvät jätteet</t>
  </si>
  <si>
    <t>01010200</t>
  </si>
  <si>
    <t>0103</t>
  </si>
  <si>
    <t>03</t>
  </si>
  <si>
    <t>Metallimineraalien fysikaalisessa ja kemiallisessa käsittelyssä syntyvät jätteet</t>
  </si>
  <si>
    <t>01030000</t>
  </si>
  <si>
    <t>010304</t>
  </si>
  <si>
    <t>04</t>
  </si>
  <si>
    <t>Y</t>
  </si>
  <si>
    <t>Sulfidimalmin käsittelyssä syntyvät happoa muodostavat rikastushiekat</t>
  </si>
  <si>
    <t>01030400</t>
  </si>
  <si>
    <t>010305</t>
  </si>
  <si>
    <t>05</t>
  </si>
  <si>
    <t>Muut rikastushiekat, jotka sisältävät vaarallisia aineita</t>
  </si>
  <si>
    <t>01030500</t>
  </si>
  <si>
    <t>010306</t>
  </si>
  <si>
    <t>06</t>
  </si>
  <si>
    <t>Muut kuin nimikkeissä 01 03 04 ja 01 03 05 mainitut rikastushiekat</t>
  </si>
  <si>
    <t>01030600</t>
  </si>
  <si>
    <t>010307</t>
  </si>
  <si>
    <t>07</t>
  </si>
  <si>
    <t>Muut metallimineraalien fysikaalisessa ja kemiallisessa käsittelyssä syntyvät jätteet, jotka sisältävät vaarallisia aineita</t>
  </si>
  <si>
    <t>01030700</t>
  </si>
  <si>
    <t>010308</t>
  </si>
  <si>
    <t>08</t>
  </si>
  <si>
    <t>Muut kuin nimikkeessä 01 03 07 mainitut pölymäiset ja jauhemaiset jätteet</t>
  </si>
  <si>
    <t>01030800</t>
  </si>
  <si>
    <t>010309</t>
  </si>
  <si>
    <t>09</t>
  </si>
  <si>
    <t>Muu kuin nimikkeessä 01 03 07 mainittu alumiinioksidin valmistuksessa syntyvä punalieju</t>
  </si>
  <si>
    <t>01030900</t>
  </si>
  <si>
    <t>010399</t>
  </si>
  <si>
    <t>99</t>
  </si>
  <si>
    <t>Jätteet, joita ei ole mainittu muualla</t>
  </si>
  <si>
    <t>01039900</t>
  </si>
  <si>
    <t>0104</t>
  </si>
  <si>
    <t>Muiden kuin metallimineraalien fysikaalisessa ja kemiallisessa käsittelyssä syntyvät jätteet</t>
  </si>
  <si>
    <t>01040000</t>
  </si>
  <si>
    <t>010407</t>
  </si>
  <si>
    <t>Muiden kuin metallimineraalien fysikaalisessa ja kemiallisessa käsittelyssä syntyvät jätteet, jotka sisältävät vaarallisia aineita</t>
  </si>
  <si>
    <t>01040700</t>
  </si>
  <si>
    <t>010408</t>
  </si>
  <si>
    <t>Muut kuin nimikkeessä 01 04 07 mainitut sorajätteet ja kivimurske</t>
  </si>
  <si>
    <t>01040800</t>
  </si>
  <si>
    <t>010409</t>
  </si>
  <si>
    <t>Hiekka- ja savijätteet</t>
  </si>
  <si>
    <t>01040900</t>
  </si>
  <si>
    <t>010410</t>
  </si>
  <si>
    <t>10</t>
  </si>
  <si>
    <t>Muut kuin nimikkeessä 01 04 07 mainitut pölymäiset ja jauhemaiset jätteet</t>
  </si>
  <si>
    <t>01041000</t>
  </si>
  <si>
    <t>010411</t>
  </si>
  <si>
    <t>11</t>
  </si>
  <si>
    <t>Muut kuin nimikkeessä 01 04 07 mainitut potaskan ja vuorisuolan jalostusjätteet</t>
  </si>
  <si>
    <t>01041100</t>
  </si>
  <si>
    <t>010412</t>
  </si>
  <si>
    <t>12</t>
  </si>
  <si>
    <t>Muut kuin nimikkeissä 01 04 07 ja 01 04 11 mainitut mineraalien pesussa ja puhdistuksessa syntyvät rikastushiekat ja jätteet</t>
  </si>
  <si>
    <t>01041200</t>
  </si>
  <si>
    <t>010413</t>
  </si>
  <si>
    <t>13</t>
  </si>
  <si>
    <t>Muut kuin nimikkeessä 01 04 07 mainitut kivien veistämisessä ja sahauksessa syntyvät jätteet</t>
  </si>
  <si>
    <t>01041300</t>
  </si>
  <si>
    <t>010499</t>
  </si>
  <si>
    <t>01049900</t>
  </si>
  <si>
    <t>0105</t>
  </si>
  <si>
    <t>Porauslietteet ja muut porausjätteet</t>
  </si>
  <si>
    <t>01050000</t>
  </si>
  <si>
    <t>010504</t>
  </si>
  <si>
    <t>Makean veden porauksessa syntyvät lietteet ja jätteet</t>
  </si>
  <si>
    <t>01050400</t>
  </si>
  <si>
    <t>010505</t>
  </si>
  <si>
    <t>Öljyä sisältävät porauslietteet ja -jätteet</t>
  </si>
  <si>
    <t>01050500</t>
  </si>
  <si>
    <t>010506</t>
  </si>
  <si>
    <t>Porauslietteet ja muut porausjätteet, jotka sisältävät vaarallisia aineita</t>
  </si>
  <si>
    <t>01050600</t>
  </si>
  <si>
    <t>010507</t>
  </si>
  <si>
    <t>Muut kuin nimikkeissä 01 05 05 ja 01 05 06 mainitut baryyttia sisältävät porauslietteet ja -jätteet</t>
  </si>
  <si>
    <t>01050700</t>
  </si>
  <si>
    <t>010508</t>
  </si>
  <si>
    <t>Muut kuin nimikkeissä 01 05 05 ja 01 05 06 mainitut klorideja sisältävät porauslietteet ja -jätteet</t>
  </si>
  <si>
    <t>01050800</t>
  </si>
  <si>
    <t>010599</t>
  </si>
  <si>
    <t>01059900</t>
  </si>
  <si>
    <t>MAATALOUDESSA, PUUTARHATALOUDESSA, VESIVILJELYSSÄ, METSÄTALOUDESSA, METSÄSTYKSESSÄ, KALASTUKSESSA SEKÄ ELINTARVIKKEIDEN VALMISTUKSESSA JA JALOSTUKSESSA SYNTYVÄT JÄTTEET</t>
  </si>
  <si>
    <t>02000000</t>
  </si>
  <si>
    <t>biohajoava</t>
  </si>
  <si>
    <t>0201</t>
  </si>
  <si>
    <t>Maataloudessa, puutarhataloudessa, vesiviljelyssä, metsätaloudessa, metsästyksessä ja kalastuksessa syntyvät jätteet</t>
  </si>
  <si>
    <t>02010000</t>
  </si>
  <si>
    <t>020101</t>
  </si>
  <si>
    <t>Pesu- ja puhdistuslietteet</t>
  </si>
  <si>
    <t>02010100</t>
  </si>
  <si>
    <t>020102</t>
  </si>
  <si>
    <t>Eläinkudosjätteet</t>
  </si>
  <si>
    <t>02010200</t>
  </si>
  <si>
    <t>020103</t>
  </si>
  <si>
    <t>Kasvijätteet</t>
  </si>
  <si>
    <t>02010300</t>
  </si>
  <si>
    <t>020104</t>
  </si>
  <si>
    <t>Muovijätteet (lukuun ottamatta nimikeryhmää 15 01)</t>
  </si>
  <si>
    <t>02010400</t>
  </si>
  <si>
    <t>020106</t>
  </si>
  <si>
    <t>Eläinten ulosteet, virtsa ja lanta (likaantunut olki mukaan luettuna) sekä erikseen kootut ja muualla käsiteltävät nestemäiset jätteet</t>
  </si>
  <si>
    <t>02010600</t>
  </si>
  <si>
    <t>020107</t>
  </si>
  <si>
    <t>Metsätalouden jätteet</t>
  </si>
  <si>
    <t>02010700</t>
  </si>
  <si>
    <t>020108</t>
  </si>
  <si>
    <t>Maatalouskemikaalien jätteet, jotka sisältävät vaarallisia aineita</t>
  </si>
  <si>
    <t>02010800</t>
  </si>
  <si>
    <t>020109</t>
  </si>
  <si>
    <t>Muut kuin nimikkeessä 02 01 08 mainitut maatalouskemikaalien jätteet</t>
  </si>
  <si>
    <t>02010900</t>
  </si>
  <si>
    <t>020110</t>
  </si>
  <si>
    <t>Metallijätteet</t>
  </si>
  <si>
    <t>02011000</t>
  </si>
  <si>
    <t>020199</t>
  </si>
  <si>
    <t>02019900</t>
  </si>
  <si>
    <t>0202</t>
  </si>
  <si>
    <t>Lihan, kalan ja muiden eläinperäisten elintarvikkeiden valmistuksessa ja jalostuksessa syntyvät jätteet</t>
  </si>
  <si>
    <t>02020000</t>
  </si>
  <si>
    <t>020201</t>
  </si>
  <si>
    <t>02020100</t>
  </si>
  <si>
    <t>020202</t>
  </si>
  <si>
    <t>02020200</t>
  </si>
  <si>
    <t>020203</t>
  </si>
  <si>
    <t>Kulutukseen tai jalostukseen soveltumattomat aineet</t>
  </si>
  <si>
    <t>02020300</t>
  </si>
  <si>
    <t>020204</t>
  </si>
  <si>
    <t>Jätevesien käsittelyssä toimipaikalla syntyvät lietteet</t>
  </si>
  <si>
    <t>02020400</t>
  </si>
  <si>
    <t>020299</t>
  </si>
  <si>
    <t>02029900</t>
  </si>
  <si>
    <t>0203</t>
  </si>
  <si>
    <t>Hedelmien, vihannesten, viljojen, ruokaöljyjen, kaakaon, kahvin, teen ja tupakan valmistuksessa ja jalostuksessa, säilykkeiden valmistuksessa, hiivan ja hiivauutteen valmistuksessa sekä melassin valmistuksessa ja käymisessä syntyvät jätteet</t>
  </si>
  <si>
    <t>02030000</t>
  </si>
  <si>
    <t>020301</t>
  </si>
  <si>
    <t>Pesu-, puhdistus-, kuorinta-, sentrifugointi- ja erotuslietteet</t>
  </si>
  <si>
    <t>02030100</t>
  </si>
  <si>
    <t>020302</t>
  </si>
  <si>
    <t>Säilöntäainejätteet</t>
  </si>
  <si>
    <t>02030200</t>
  </si>
  <si>
    <t>020303</t>
  </si>
  <si>
    <t>Liuotinuuton jätteet</t>
  </si>
  <si>
    <t>02030300</t>
  </si>
  <si>
    <t>020304</t>
  </si>
  <si>
    <t>02030400</t>
  </si>
  <si>
    <t>020305</t>
  </si>
  <si>
    <t>02030500</t>
  </si>
  <si>
    <t>020399</t>
  </si>
  <si>
    <t>02039900</t>
  </si>
  <si>
    <t>0204</t>
  </si>
  <si>
    <t>Sokerin jalostuksessa syntyvät jätteet</t>
  </si>
  <si>
    <t>02040000</t>
  </si>
  <si>
    <t>020401</t>
  </si>
  <si>
    <t>Sokerijuurikkaiden pesussa ja puhdistuksessa syntyvä maa-aines</t>
  </si>
  <si>
    <t>02040100</t>
  </si>
  <si>
    <t>020402</t>
  </si>
  <si>
    <t>Kalsiumkarbonaatti, joka ei täytä sille asetettuja laatuvaatimuksia</t>
  </si>
  <si>
    <t>02040200</t>
  </si>
  <si>
    <t>020403</t>
  </si>
  <si>
    <t>02040300</t>
  </si>
  <si>
    <t>020499</t>
  </si>
  <si>
    <t>02049900</t>
  </si>
  <si>
    <t>0205</t>
  </si>
  <si>
    <t>Maidonjalostusteollisuudessa syntyvät jätteet</t>
  </si>
  <si>
    <t>02050000</t>
  </si>
  <si>
    <t>020501</t>
  </si>
  <si>
    <t>02050100</t>
  </si>
  <si>
    <t>020502</t>
  </si>
  <si>
    <t>02050200</t>
  </si>
  <si>
    <t>020599</t>
  </si>
  <si>
    <t>02059900</t>
  </si>
  <si>
    <t>0206</t>
  </si>
  <si>
    <t>Leipomo-, konditoria- ja makeisteollisuudessa syntyvät jätteet</t>
  </si>
  <si>
    <t>02060000</t>
  </si>
  <si>
    <t>020601</t>
  </si>
  <si>
    <t>02060100</t>
  </si>
  <si>
    <t>020602</t>
  </si>
  <si>
    <t>02060200</t>
  </si>
  <si>
    <t>020603</t>
  </si>
  <si>
    <t>02060300</t>
  </si>
  <si>
    <t>020699</t>
  </si>
  <si>
    <t>02069900</t>
  </si>
  <si>
    <t>0207</t>
  </si>
  <si>
    <t>Jätteet, jotka syntyvät alkoholijuomien ja alkoholittomien juomien valmistuksessa (lukuun ottamatta kahvin, teen ja kaakaon valmistusta)</t>
  </si>
  <si>
    <t>02070000</t>
  </si>
  <si>
    <t>020701</t>
  </si>
  <si>
    <t>Raaka-aineiden pesussa ja puhdistuksessa sekä mekaanisessa käsittelyssä syntyvät jätteet</t>
  </si>
  <si>
    <t>02070100</t>
  </si>
  <si>
    <t>020702</t>
  </si>
  <si>
    <t>Alkoholin tislausjätteet</t>
  </si>
  <si>
    <t>02070200</t>
  </si>
  <si>
    <t>020703</t>
  </si>
  <si>
    <t>Kemiallisessa käsittelyssä syntyvät jätteet</t>
  </si>
  <si>
    <t>02070300</t>
  </si>
  <si>
    <t>020704</t>
  </si>
  <si>
    <t>02070400</t>
  </si>
  <si>
    <t>020705</t>
  </si>
  <si>
    <t>02070500</t>
  </si>
  <si>
    <t>020799</t>
  </si>
  <si>
    <t>02079900</t>
  </si>
  <si>
    <t>PUUN KÄSITTELYSSÄ SEKÄ LEVYJEN JA HUONEKALUJEN, MASSAN, PAPERIN JA KARTONGIN VALMISTUKSESSA SYNTYVÄT JÄTTEET</t>
  </si>
  <si>
    <t>03000000</t>
  </si>
  <si>
    <t>0301</t>
  </si>
  <si>
    <t>Puun käsittelyssä sekä levyjen ja huonekalujen valmistuksessa syntyvät jätteet</t>
  </si>
  <si>
    <t>03010000</t>
  </si>
  <si>
    <t>030101</t>
  </si>
  <si>
    <t>Kuori- ja korkkijätteet</t>
  </si>
  <si>
    <t>03010100</t>
  </si>
  <si>
    <t>030104</t>
  </si>
  <si>
    <t>Sahajauho, lastut, palaset, puu ja puupohjaiset levyt (kuten lastulevy ja vaneri), jotka sisältävät vaarallisia aineita</t>
  </si>
  <si>
    <t>03010400</t>
  </si>
  <si>
    <t>030105</t>
  </si>
  <si>
    <t>Muut kuin nimikkeessä 03 01 04 mainitut sahajauho, lastut, palaset, puu ja puupohjaiset levyt (kuten lastulevy ja vaneri)</t>
  </si>
  <si>
    <t>03010500</t>
  </si>
  <si>
    <t>030199</t>
  </si>
  <si>
    <t>03019900</t>
  </si>
  <si>
    <t>0302</t>
  </si>
  <si>
    <t>Puunsuojauksessa syntyvät jätteet</t>
  </si>
  <si>
    <t>03020000</t>
  </si>
  <si>
    <t>030201</t>
  </si>
  <si>
    <t>Halogenoimattomat orgaaniset puunsuojakemikaalit</t>
  </si>
  <si>
    <t>03020100</t>
  </si>
  <si>
    <t>030202</t>
  </si>
  <si>
    <t>Klooratut orgaaniset puunsuojakemikaalit</t>
  </si>
  <si>
    <t>03020200</t>
  </si>
  <si>
    <t>030203</t>
  </si>
  <si>
    <t>Organometalliset puunsuojakemikaalit</t>
  </si>
  <si>
    <t>03020300</t>
  </si>
  <si>
    <t>030204</t>
  </si>
  <si>
    <t>Epäorgaaniset puunsuojakemikaalit</t>
  </si>
  <si>
    <t>03020400</t>
  </si>
  <si>
    <t>030205</t>
  </si>
  <si>
    <t>Muut puunsuojakemikaalit, jotka sisältävät vaarallisia aineita</t>
  </si>
  <si>
    <t>03020500</t>
  </si>
  <si>
    <t>030299</t>
  </si>
  <si>
    <t>Puunsuojakemikaalit, joita ei ole mainittu muualla</t>
  </si>
  <si>
    <t>03029900</t>
  </si>
  <si>
    <t>0303</t>
  </si>
  <si>
    <t>Massojen, paperin ja kartongin valmistuksessa ja jalostuksessa syntyvät jätteet</t>
  </si>
  <si>
    <t>03030000</t>
  </si>
  <si>
    <t>030301</t>
  </si>
  <si>
    <t>Kuori- ja puujätteet</t>
  </si>
  <si>
    <t>03030100</t>
  </si>
  <si>
    <t>030302</t>
  </si>
  <si>
    <t>Soodasakka (joka syntyy keittolipeän hyödyntämisessä)</t>
  </si>
  <si>
    <t>03030200</t>
  </si>
  <si>
    <t>030305</t>
  </si>
  <si>
    <t>Keräyspaperin siistauslietteet</t>
  </si>
  <si>
    <t>03030500</t>
  </si>
  <si>
    <t>030307</t>
  </si>
  <si>
    <t>Keräyspaperin ja -kartongin pulpperoinnissa syntyvät mekaanisesti erotetut jätteet</t>
  </si>
  <si>
    <t>03030700</t>
  </si>
  <si>
    <t>030308</t>
  </si>
  <si>
    <t>Kierrätykseen tarkoitetun paperin ja kartongin lajittelussa syntyvät jätteet</t>
  </si>
  <si>
    <t>03030800</t>
  </si>
  <si>
    <t>030309</t>
  </si>
  <si>
    <t>Meesajäte</t>
  </si>
  <si>
    <t>03030900</t>
  </si>
  <si>
    <t>030310</t>
  </si>
  <si>
    <t>Mekaanisessa erotuksessa syntyvät kuitujätteet sekä kuitu-, täyteaine- ja päällystysainelietteet</t>
  </si>
  <si>
    <t>03031000</t>
  </si>
  <si>
    <t>030311</t>
  </si>
  <si>
    <t>Muut kuin nimikkeessä 03 03 10 mainitut, jätevesien käsittelyssä toimipaikalla syntyvät lietteet</t>
  </si>
  <si>
    <t>03031100</t>
  </si>
  <si>
    <t>030399</t>
  </si>
  <si>
    <t>03039900</t>
  </si>
  <si>
    <t>NAHKA-, TURKIS- JA TEKSTIILITEOLLISUUDEN JÄTTEET</t>
  </si>
  <si>
    <t>04000000</t>
  </si>
  <si>
    <t>0401</t>
  </si>
  <si>
    <t>Nahka- ja turkisteollisuuden jätteet</t>
  </si>
  <si>
    <t>04010000</t>
  </si>
  <si>
    <t>040101</t>
  </si>
  <si>
    <t>Lihaus-, halkaisu- ja trimmausjätteet</t>
  </si>
  <si>
    <t>04010100</t>
  </si>
  <si>
    <t>040102</t>
  </si>
  <si>
    <t>Kalkitusjätteet</t>
  </si>
  <si>
    <t>04010200</t>
  </si>
  <si>
    <t>040103</t>
  </si>
  <si>
    <t>Rasvanpoistojätteet, jotka sisältävät liuottimia ilman nestefaasia</t>
  </si>
  <si>
    <t>04010300</t>
  </si>
  <si>
    <t>040104</t>
  </si>
  <si>
    <t>Kromia sisältävät parkitsemisliuokset</t>
  </si>
  <si>
    <t>04010400</t>
  </si>
  <si>
    <t>040105</t>
  </si>
  <si>
    <t>Parkitsemisliuokset, jotka eivät sisällä kromia</t>
  </si>
  <si>
    <t>04010500</t>
  </si>
  <si>
    <t>040106</t>
  </si>
  <si>
    <t>Erityisesti jätevesien käsittelyssä toimipaikalla syntyvät lietteet, jotka sisältävät kromia</t>
  </si>
  <si>
    <t>04010600</t>
  </si>
  <si>
    <t>040107</t>
  </si>
  <si>
    <t>Erityisesti jätevesien käsittelyssä toimipaikalla syntyvät lietteet, jotka eivät sisällä kromia</t>
  </si>
  <si>
    <t>04010700</t>
  </si>
  <si>
    <t>040108</t>
  </si>
  <si>
    <t>Kromia sisältävät parkitun nahan jätteet (ohennuskalvot, -lastut, palat, hiontapöly)</t>
  </si>
  <si>
    <t>04010800</t>
  </si>
  <si>
    <t>040109</t>
  </si>
  <si>
    <t>Muokkaus- ja viimeistelyjätteet</t>
  </si>
  <si>
    <t>04010900</t>
  </si>
  <si>
    <t>040199</t>
  </si>
  <si>
    <t>04019900</t>
  </si>
  <si>
    <t>0402</t>
  </si>
  <si>
    <t>Tekstiiliteollisuuden jätteet</t>
  </si>
  <si>
    <t>04020000</t>
  </si>
  <si>
    <t>040209</t>
  </si>
  <si>
    <t>Komposiittimateriaalien jätteet (kyllästetyt tekstiilit, elastomeerit, plastomeerit)</t>
  </si>
  <si>
    <t>04020900</t>
  </si>
  <si>
    <t>040210</t>
  </si>
  <si>
    <t>Luonnonmateriaaleista syntyvä orgaaninen aines (kuten rasva ja vaha)</t>
  </si>
  <si>
    <t>04021000</t>
  </si>
  <si>
    <t>040214</t>
  </si>
  <si>
    <t>14</t>
  </si>
  <si>
    <t>Orgaanisia liuottimia sisältävät viimeistelyjätteet</t>
  </si>
  <si>
    <t>04021400</t>
  </si>
  <si>
    <t>040215</t>
  </si>
  <si>
    <t>15</t>
  </si>
  <si>
    <t>Muut kuin nimikkeessä 04 02 14 mainitut viimeistelyjätteet</t>
  </si>
  <si>
    <t>04021500</t>
  </si>
  <si>
    <t>040216</t>
  </si>
  <si>
    <t>16</t>
  </si>
  <si>
    <t>Vaarallisia aineita sisältävät väriaineet ja pigmentit</t>
  </si>
  <si>
    <t>04021600</t>
  </si>
  <si>
    <t>040217</t>
  </si>
  <si>
    <t>17</t>
  </si>
  <si>
    <t>Muut kuin nimikkeessä 04 02 16 mainitut väriaineet ja pigmentit</t>
  </si>
  <si>
    <t>04021700</t>
  </si>
  <si>
    <t>040219</t>
  </si>
  <si>
    <t>19</t>
  </si>
  <si>
    <t>Jätevesien käsittelyssä toimipaikalla syntyvät lietteet, jotka sisältävät vaarallisia aineita</t>
  </si>
  <si>
    <t>04021900</t>
  </si>
  <si>
    <t>040220</t>
  </si>
  <si>
    <t>20</t>
  </si>
  <si>
    <t>Muut kuin nimikkeessä 04 02 19 mainitut, jätevesien käsittelyssä toimipaikalla syntyvät lietteet</t>
  </si>
  <si>
    <t>04022000</t>
  </si>
  <si>
    <t>040221</t>
  </si>
  <si>
    <t>21</t>
  </si>
  <si>
    <t>Käsittelemättömien tekstiilikuitujen jätteet</t>
  </si>
  <si>
    <t>04022100</t>
  </si>
  <si>
    <t>040222</t>
  </si>
  <si>
    <t>22</t>
  </si>
  <si>
    <t>Käsiteltyjen tekstiilikuitujen jätteet</t>
  </si>
  <si>
    <t>04022200</t>
  </si>
  <si>
    <t>040299</t>
  </si>
  <si>
    <t>04029900</t>
  </si>
  <si>
    <t>ÖLJYNJALOSTUKSESSA, MAAKAASUN PUHDISTUKSESSA JA HIILEN PYROLYYTTISESSÄ KÄSITTELYSSÄ SYNTYVÄT JÄTTEET</t>
  </si>
  <si>
    <t>05000000</t>
  </si>
  <si>
    <t>0501</t>
  </si>
  <si>
    <t>Öljynjalostuksen jätteet</t>
  </si>
  <si>
    <t>05010000</t>
  </si>
  <si>
    <t>050102</t>
  </si>
  <si>
    <t>Suolanpoistolietteet</t>
  </si>
  <si>
    <t>05010200</t>
  </si>
  <si>
    <t>050103</t>
  </si>
  <si>
    <t>Säiliöiden pohjalietteet</t>
  </si>
  <si>
    <t>05010300</t>
  </si>
  <si>
    <t>050104</t>
  </si>
  <si>
    <t>Happamat alkyylilietteet</t>
  </si>
  <si>
    <t>05010400</t>
  </si>
  <si>
    <t>050105</t>
  </si>
  <si>
    <t>Vuotanut öljy</t>
  </si>
  <si>
    <t>05010500</t>
  </si>
  <si>
    <t>050106</t>
  </si>
  <si>
    <t>Jalostamon ja laitteistojen kunnossapitotoiminnassa syntyvät öljyiset lietteet</t>
  </si>
  <si>
    <t>05010600</t>
  </si>
  <si>
    <t>050107</t>
  </si>
  <si>
    <t>Happotervat</t>
  </si>
  <si>
    <t>05010700</t>
  </si>
  <si>
    <t>050108</t>
  </si>
  <si>
    <t>Muut tervat</t>
  </si>
  <si>
    <t>05010800</t>
  </si>
  <si>
    <t>050109</t>
  </si>
  <si>
    <t>05010900</t>
  </si>
  <si>
    <t>050110</t>
  </si>
  <si>
    <t>Muut kuin nimikkeessä 05 01 09 mainitut, jätevesien käsittelyssä toimipaikalla syntyvät lietteet</t>
  </si>
  <si>
    <t>05011000</t>
  </si>
  <si>
    <t>050111</t>
  </si>
  <si>
    <t>Emästen avulla tapahtuvassa polttonesteiden puhdistuksessa syntyvät jätteet</t>
  </si>
  <si>
    <t>05011100</t>
  </si>
  <si>
    <t>050112</t>
  </si>
  <si>
    <t>Happoja sisältävä öljy</t>
  </si>
  <si>
    <t>05011200</t>
  </si>
  <si>
    <t>050113</t>
  </si>
  <si>
    <t>Kattiloiden syöttöveden käsittelyssä syntyvät lietteet</t>
  </si>
  <si>
    <t>05011300</t>
  </si>
  <si>
    <t>050114</t>
  </si>
  <si>
    <t>Jäähdytyskolonneissa syntyvät jätteet</t>
  </si>
  <si>
    <t>05011400</t>
  </si>
  <si>
    <t>050115</t>
  </si>
  <si>
    <t>Käytetyt suodatussavet</t>
  </si>
  <si>
    <t>05011500</t>
  </si>
  <si>
    <t>050116</t>
  </si>
  <si>
    <t>Öljyn rikinpoistossa syntyvä, rikkiä sisältävä jäte</t>
  </si>
  <si>
    <t>05011600</t>
  </si>
  <si>
    <t>050117</t>
  </si>
  <si>
    <t>Bitumi</t>
  </si>
  <si>
    <t>05011700</t>
  </si>
  <si>
    <t>050199</t>
  </si>
  <si>
    <t>05019900</t>
  </si>
  <si>
    <t>0506</t>
  </si>
  <si>
    <t>Hiilen pyrolyyttisessä käsittelyssä syntyvät jätteet</t>
  </si>
  <si>
    <t>05060000</t>
  </si>
  <si>
    <t>050601</t>
  </si>
  <si>
    <t>05060100</t>
  </si>
  <si>
    <t>050603</t>
  </si>
  <si>
    <t>05060300</t>
  </si>
  <si>
    <t>050604</t>
  </si>
  <si>
    <t>05060400</t>
  </si>
  <si>
    <t>050699</t>
  </si>
  <si>
    <t>05069900</t>
  </si>
  <si>
    <t>0507</t>
  </si>
  <si>
    <t>Maakaasun puhdistuksessa ja kuljetuksessa syntyvät jätteet</t>
  </si>
  <si>
    <t>05070000</t>
  </si>
  <si>
    <t>050701</t>
  </si>
  <si>
    <t>Elohopeaa sisältävät lietteet</t>
  </si>
  <si>
    <t>05070100</t>
  </si>
  <si>
    <t>050702</t>
  </si>
  <si>
    <t>Rikkiä sisältävät jätteet</t>
  </si>
  <si>
    <t>05070200</t>
  </si>
  <si>
    <t>050799</t>
  </si>
  <si>
    <t>05079900</t>
  </si>
  <si>
    <t>EPÄORGAANISISSA KEMIAN PROSESSEISSA SYNTYVÄT JÄTTEET</t>
  </si>
  <si>
    <t>06000000</t>
  </si>
  <si>
    <t>0601</t>
  </si>
  <si>
    <t>Happojen valmistuksessa, sekoituksessa, jakelussa ja käytössä syntyvät jätteet</t>
  </si>
  <si>
    <t>06010000</t>
  </si>
  <si>
    <t>060101</t>
  </si>
  <si>
    <t>Rikkihappo ja rikkihapoke</t>
  </si>
  <si>
    <t>06010100</t>
  </si>
  <si>
    <t>060102</t>
  </si>
  <si>
    <t>Suolahappo</t>
  </si>
  <si>
    <t>06010200</t>
  </si>
  <si>
    <t>060103</t>
  </si>
  <si>
    <t>Fluorivetyhappo</t>
  </si>
  <si>
    <t>06010300</t>
  </si>
  <si>
    <t>060104</t>
  </si>
  <si>
    <t>Fosforihappo ja fosforihapoke</t>
  </si>
  <si>
    <t>06010400</t>
  </si>
  <si>
    <t>060105</t>
  </si>
  <si>
    <t>Typpihappo ja typpihapoke</t>
  </si>
  <si>
    <t>06010500</t>
  </si>
  <si>
    <t>060106</t>
  </si>
  <si>
    <t>Muut hapot</t>
  </si>
  <si>
    <t>06010600</t>
  </si>
  <si>
    <t>060199</t>
  </si>
  <si>
    <t>06019900</t>
  </si>
  <si>
    <t>0602</t>
  </si>
  <si>
    <t>Emästen valmistuksessa, sekoituksessa, jakelussa ja käytössä syntyvät jätteet</t>
  </si>
  <si>
    <t>06020000</t>
  </si>
  <si>
    <t>060201</t>
  </si>
  <si>
    <t>Kalsiumhydroksidi</t>
  </si>
  <si>
    <t>06020100</t>
  </si>
  <si>
    <t>060203</t>
  </si>
  <si>
    <t>Ammoniumhydroksidi</t>
  </si>
  <si>
    <t>06020300</t>
  </si>
  <si>
    <t>060204</t>
  </si>
  <si>
    <t>Natriumhydroksidi ja kaliumhydroksidi</t>
  </si>
  <si>
    <t>06020400</t>
  </si>
  <si>
    <t>060205</t>
  </si>
  <si>
    <t>Muut emäkset</t>
  </si>
  <si>
    <t>06020500</t>
  </si>
  <si>
    <t>060299</t>
  </si>
  <si>
    <t>06029900</t>
  </si>
  <si>
    <t>0603</t>
  </si>
  <si>
    <t>Suolojen ja suolaliuosten sekä metallioksidien valmistuksessa, sekoituksessa, jakelussa ja käytössä syntyvät jätteet</t>
  </si>
  <si>
    <t>06030000</t>
  </si>
  <si>
    <t>060311</t>
  </si>
  <si>
    <t>Kiinteät suolat ja liuokset, jotka sisältävät syanideja</t>
  </si>
  <si>
    <t>06031100</t>
  </si>
  <si>
    <t>060313</t>
  </si>
  <si>
    <t>Kiinteät suolat ja liuokset, jotka sisältävät raskasmetalleja</t>
  </si>
  <si>
    <t>06031300</t>
  </si>
  <si>
    <t>060314</t>
  </si>
  <si>
    <t>Muut kuin nimikkeissä 06 03 11 ja 06 03 13 mainitut kiinteät suolat ja liuokset</t>
  </si>
  <si>
    <t>06031400</t>
  </si>
  <si>
    <t>060315</t>
  </si>
  <si>
    <t>Metallioksidit, jotka sisältävät raskasmetalleja</t>
  </si>
  <si>
    <t>06031500</t>
  </si>
  <si>
    <t>060316</t>
  </si>
  <si>
    <t>Muut kuin nimikkeessä 06 03 15 mainitut metallioksidit</t>
  </si>
  <si>
    <t>06031600</t>
  </si>
  <si>
    <t>060399</t>
  </si>
  <si>
    <t>06039900</t>
  </si>
  <si>
    <t>0604</t>
  </si>
  <si>
    <t>Muut kuin nimikeryhmässä 06 03 mainitut metalleja sisältävät jätteet</t>
  </si>
  <si>
    <t>06040000</t>
  </si>
  <si>
    <t>060403</t>
  </si>
  <si>
    <t>Arseenia sisältävät jätteet</t>
  </si>
  <si>
    <t>06040300</t>
  </si>
  <si>
    <t>060404</t>
  </si>
  <si>
    <t>Elohopeaa sisältävät jätteet</t>
  </si>
  <si>
    <t>06040400</t>
  </si>
  <si>
    <t>060405</t>
  </si>
  <si>
    <t>Muita raskasmetalleja sisältävät jätteet</t>
  </si>
  <si>
    <t>06040500</t>
  </si>
  <si>
    <t>060499</t>
  </si>
  <si>
    <t>06049900</t>
  </si>
  <si>
    <t>0605</t>
  </si>
  <si>
    <t>06050000</t>
  </si>
  <si>
    <t>060502</t>
  </si>
  <si>
    <t>06050200</t>
  </si>
  <si>
    <t>060503</t>
  </si>
  <si>
    <t>Muut kuin nimikkeessä 06 05 02 mainitut, jätevesien käsittelyssä toimipaikalla syntyvät lietteet</t>
  </si>
  <si>
    <t>06050300</t>
  </si>
  <si>
    <t>0606</t>
  </si>
  <si>
    <t>Rikkikemikaalien valmistuksessa, sekoituksessa, jakelussa ja käytössä sekä rikin kemiallisissa prosesseissa ja rikinpoistoprosesseissa syntyvät jätteet</t>
  </si>
  <si>
    <t>06060000</t>
  </si>
  <si>
    <t>060602</t>
  </si>
  <si>
    <t>Vaarallisia sulfideja sisältävät jätteet</t>
  </si>
  <si>
    <t>06060200</t>
  </si>
  <si>
    <t>060603</t>
  </si>
  <si>
    <t>Muita kuin nimikkeessä 06 06 02 mainittuja sulfideja sisältävät jätteet</t>
  </si>
  <si>
    <t>06060300</t>
  </si>
  <si>
    <t>060699</t>
  </si>
  <si>
    <t>06069900</t>
  </si>
  <si>
    <t>0607</t>
  </si>
  <si>
    <t>Halogeenien valmistuksessa, sekoituksessa, jakelussa ja käytössä sekä halogeenien kemiallisissa prosesseissa syntyvät jätteet</t>
  </si>
  <si>
    <t>06070000</t>
  </si>
  <si>
    <t>060701</t>
  </si>
  <si>
    <t>Jätteet, jotka sisältävät elektrolyysissä käytettyä asbestia</t>
  </si>
  <si>
    <t>06070100</t>
  </si>
  <si>
    <t>060702</t>
  </si>
  <si>
    <t>Kloorin valmistuksessa käytetty aktiivihiili</t>
  </si>
  <si>
    <t>06070200</t>
  </si>
  <si>
    <t>060703</t>
  </si>
  <si>
    <t>Elohopeaa sisältävät bariumsulfaattilietteet</t>
  </si>
  <si>
    <t>06070300</t>
  </si>
  <si>
    <t>060704</t>
  </si>
  <si>
    <t>Liuokset ja hapot, kuten kontaktihappo</t>
  </si>
  <si>
    <t>06070400</t>
  </si>
  <si>
    <t>060799</t>
  </si>
  <si>
    <t>06079900</t>
  </si>
  <si>
    <t>0608</t>
  </si>
  <si>
    <t>Piin ja piijohdannaisten valmistuksessa, sekoituksessa, jakelussa ja käytössä syntyvät jätteet</t>
  </si>
  <si>
    <t>06080000</t>
  </si>
  <si>
    <t>060802</t>
  </si>
  <si>
    <t>Vaarallisia kloorisilaaneja sisältävät jätteet</t>
  </si>
  <si>
    <t>06080200</t>
  </si>
  <si>
    <t>060899</t>
  </si>
  <si>
    <t>06089900</t>
  </si>
  <si>
    <t>0609</t>
  </si>
  <si>
    <t>Fosforikemikaalien valmistuksessa, sekoituksessa, jakelussa ja käytössä sekä fosforin kemiallisissa prosesseissa syntyvät jätteet</t>
  </si>
  <si>
    <t>06090000</t>
  </si>
  <si>
    <t>060902</t>
  </si>
  <si>
    <t>Fosforia sisältävä kuona</t>
  </si>
  <si>
    <t>06090200</t>
  </si>
  <si>
    <t>060903</t>
  </si>
  <si>
    <t>Kalsiumpohjaiset reaktiojätteet, jotka sisältävät vaarallisia aineita tai ovat niiden saastuttamia</t>
  </si>
  <si>
    <t>06090300</t>
  </si>
  <si>
    <t>060904</t>
  </si>
  <si>
    <t>Muut kuin nimikkeessä 06 09 03 mainitut kalsiumpohjaiset reaktiojätteet</t>
  </si>
  <si>
    <t>06090400</t>
  </si>
  <si>
    <t>060999</t>
  </si>
  <si>
    <t>06099900</t>
  </si>
  <si>
    <t>0610</t>
  </si>
  <si>
    <t>Typpikemikaalien valmistuksessa, sekoituksessa, jakelussa ja käytössä sekä typen kemiallisissa prosesseissa ja lannoitteiden valmistuksessa syntyvät jätteet</t>
  </si>
  <si>
    <t>06100000</t>
  </si>
  <si>
    <t>061002</t>
  </si>
  <si>
    <t>Vaarallisia aineita sisältävät jätteet</t>
  </si>
  <si>
    <t>06100200</t>
  </si>
  <si>
    <t>061099</t>
  </si>
  <si>
    <t>06109900</t>
  </si>
  <si>
    <t>0611</t>
  </si>
  <si>
    <t>Epäorgaanisten pigmenttien ja opasiteettia lisäävien aineiden valmistuksessa syntyvät jätteet</t>
  </si>
  <si>
    <t>06110000</t>
  </si>
  <si>
    <t>061101</t>
  </si>
  <si>
    <t>Titaanidioksidin valmistuksessa syntyvät kalsiumpohjaiset reaktiojätteet</t>
  </si>
  <si>
    <t>06110100</t>
  </si>
  <si>
    <t>061199</t>
  </si>
  <si>
    <t>06119900</t>
  </si>
  <si>
    <t>0613</t>
  </si>
  <si>
    <t>Sellaisissa epäorgaanisissa kemian prosesseissa syntyvät jätteet, joita ei ole mainittu muualla</t>
  </si>
  <si>
    <t>06130000</t>
  </si>
  <si>
    <t>061301</t>
  </si>
  <si>
    <t>Epäorgaaniset kasvinsuojelu-aineet, puunsuojakemikaalit ja muut biosidit</t>
  </si>
  <si>
    <t>06130100</t>
  </si>
  <si>
    <t>061302</t>
  </si>
  <si>
    <t>Käytetty aktiivihiili (lukuun ottamatta nimikettä 06 07 02)</t>
  </si>
  <si>
    <t>06130200</t>
  </si>
  <si>
    <t>061303</t>
  </si>
  <si>
    <t>Nokimusta</t>
  </si>
  <si>
    <t>06130300</t>
  </si>
  <si>
    <t>061304</t>
  </si>
  <si>
    <t>Asbestin käsittelyssä syntyvät jätteet</t>
  </si>
  <si>
    <t>06130400</t>
  </si>
  <si>
    <t>061305</t>
  </si>
  <si>
    <t>Noki</t>
  </si>
  <si>
    <t>06130500</t>
  </si>
  <si>
    <t>061399</t>
  </si>
  <si>
    <t>06139900</t>
  </si>
  <si>
    <t>ORGAANISISSA KEMIAN PROSESSEISSA SYNTYVÄT JÄTTEET</t>
  </si>
  <si>
    <t>07000000</t>
  </si>
  <si>
    <t>0701</t>
  </si>
  <si>
    <t>Orgaanisten peruskemikaalien valmistuksessa, sekoituksessa, jakelussa ja käytössä syntyvät jätteet</t>
  </si>
  <si>
    <t>07010000</t>
  </si>
  <si>
    <t>070101</t>
  </si>
  <si>
    <t>Vesipitoiset pesunesteet ja kantaliuokset</t>
  </si>
  <si>
    <t>07010100</t>
  </si>
  <si>
    <t>070103</t>
  </si>
  <si>
    <t>Orgaaniset halogenoidut liuottimet, pesunesteet ja kantaliuokset</t>
  </si>
  <si>
    <t>07010300</t>
  </si>
  <si>
    <t>070104</t>
  </si>
  <si>
    <t>Muut orgaaniset liuottimet, pesunesteet ja kantaliuokset</t>
  </si>
  <si>
    <t>07010400</t>
  </si>
  <si>
    <t>070107</t>
  </si>
  <si>
    <t>Halogenoidut tislaus- ja reaktiojäännökset</t>
  </si>
  <si>
    <t>07010700</t>
  </si>
  <si>
    <t>070108</t>
  </si>
  <si>
    <t>Muut tislaus- ja reaktiojäännökset</t>
  </si>
  <si>
    <t>07010800</t>
  </si>
  <si>
    <t>070109</t>
  </si>
  <si>
    <t>Halogenoidut suodatuskakut ja käytetyt absorboimisaineet</t>
  </si>
  <si>
    <t>07010900</t>
  </si>
  <si>
    <t>070110</t>
  </si>
  <si>
    <t>Muut suodatuskakut ja käytetyt absorboimisaineet</t>
  </si>
  <si>
    <t>07011000</t>
  </si>
  <si>
    <t>070111</t>
  </si>
  <si>
    <t>07011100</t>
  </si>
  <si>
    <t>070112</t>
  </si>
  <si>
    <t>Muut kuin nimikkeessä 07 01 11 mainitut, jätevesien käsittelyssä toimipaikalla syntyvät lietteet</t>
  </si>
  <si>
    <t>07011200</t>
  </si>
  <si>
    <t>070199</t>
  </si>
  <si>
    <t>07019900</t>
  </si>
  <si>
    <t>0702</t>
  </si>
  <si>
    <t>Muovien, kumin ja synteettisten kuitujen valmistuksessa, sekoituksessa, jakelussa ja käytössä syntyvät jätteet</t>
  </si>
  <si>
    <t>07020000</t>
  </si>
  <si>
    <t>070201</t>
  </si>
  <si>
    <t>Vesipitoiset pesunesteet ja  kantaliuokset</t>
  </si>
  <si>
    <t>07020100</t>
  </si>
  <si>
    <t>070203</t>
  </si>
  <si>
    <t>07020300</t>
  </si>
  <si>
    <t>070204</t>
  </si>
  <si>
    <t>07020400</t>
  </si>
  <si>
    <t>070207</t>
  </si>
  <si>
    <t>07020700</t>
  </si>
  <si>
    <t>070208</t>
  </si>
  <si>
    <t>07020800</t>
  </si>
  <si>
    <t>070209</t>
  </si>
  <si>
    <t>07020900</t>
  </si>
  <si>
    <t>070210</t>
  </si>
  <si>
    <t>07021000</t>
  </si>
  <si>
    <t>070211</t>
  </si>
  <si>
    <t>Jätevesien käsittelyssä toimipaikalla syntyvät lietteet, joka sisältävät vaarallisia aineita</t>
  </si>
  <si>
    <t>07021100</t>
  </si>
  <si>
    <t>070212</t>
  </si>
  <si>
    <t>Muut kuin nimikkeessä 07 02 11 mainitut, jätevesien käsittelyssä toimipaikalla syntyvät lietteet</t>
  </si>
  <si>
    <t>07021200</t>
  </si>
  <si>
    <t>070213</t>
  </si>
  <si>
    <t>Muovijätteet</t>
  </si>
  <si>
    <t>07021300</t>
  </si>
  <si>
    <t>070214</t>
  </si>
  <si>
    <t>Lisäainejätteet, jotka sisältävät vaarallisia aineita</t>
  </si>
  <si>
    <t>07021400</t>
  </si>
  <si>
    <t>070215</t>
  </si>
  <si>
    <t>Muut kuin nimikkeessä 07 02 14 mainitut lisäainejätteet</t>
  </si>
  <si>
    <t>07021500</t>
  </si>
  <si>
    <t>070216</t>
  </si>
  <si>
    <t>Vaarallisia silikoneja sisältävät jätteet</t>
  </si>
  <si>
    <t>07021600</t>
  </si>
  <si>
    <t>070217</t>
  </si>
  <si>
    <t>Muita kuin nimikkeessä 07 02 16 mainittuja silikoneja sisältävät jätteet</t>
  </si>
  <si>
    <t>07021700</t>
  </si>
  <si>
    <t>070299</t>
  </si>
  <si>
    <t>07029900</t>
  </si>
  <si>
    <t>0703</t>
  </si>
  <si>
    <t>Orgaanisten väriaineiden ja pigmenttien valmistuksessa, sekoituksessa, jakelussa ja käytössä syntyvät jätteet (lukuun ottamatta nimikeryhmää 06 11)</t>
  </si>
  <si>
    <t>07030000</t>
  </si>
  <si>
    <t>070301</t>
  </si>
  <si>
    <t>07030100</t>
  </si>
  <si>
    <t>070303</t>
  </si>
  <si>
    <t>07030300</t>
  </si>
  <si>
    <t>070304</t>
  </si>
  <si>
    <t>07030400</t>
  </si>
  <si>
    <t>070307</t>
  </si>
  <si>
    <t>07030700</t>
  </si>
  <si>
    <t>070308</t>
  </si>
  <si>
    <t>07030800</t>
  </si>
  <si>
    <t>070309</t>
  </si>
  <si>
    <t>07030900</t>
  </si>
  <si>
    <t>070310</t>
  </si>
  <si>
    <t>07031000</t>
  </si>
  <si>
    <t>070311</t>
  </si>
  <si>
    <t>07031100</t>
  </si>
  <si>
    <t>070312</t>
  </si>
  <si>
    <t>Muut kuin nimikkeessä 07 03 11 mainitut, jätevesien käsittelyssä toimipaikalla syntyvät lietteet</t>
  </si>
  <si>
    <t>07031200</t>
  </si>
  <si>
    <t>070399</t>
  </si>
  <si>
    <t>07039900</t>
  </si>
  <si>
    <t>0704</t>
  </si>
  <si>
    <t>Orgaanisten kasvinsuojeluaineiden (lukuun ottamatta nimikkeitä 02 01 08 ja 02 01 09), puunsuojakemikaalien (lukuun ottamatta nimikeryhmää 03 02) ja muiden biosidien valmistuksessa, sekoituksessa, jakelussa ja käytössä syntyvät jätteet</t>
  </si>
  <si>
    <t>07040000</t>
  </si>
  <si>
    <t>070401</t>
  </si>
  <si>
    <t>07040100</t>
  </si>
  <si>
    <t>070403</t>
  </si>
  <si>
    <t>07040300</t>
  </si>
  <si>
    <t>070404</t>
  </si>
  <si>
    <t>07040400</t>
  </si>
  <si>
    <t>070407</t>
  </si>
  <si>
    <t>07040700</t>
  </si>
  <si>
    <t>070408</t>
  </si>
  <si>
    <t>07040800</t>
  </si>
  <si>
    <t>070409</t>
  </si>
  <si>
    <t>07040900</t>
  </si>
  <si>
    <t>070410</t>
  </si>
  <si>
    <t>07041000</t>
  </si>
  <si>
    <t>070411</t>
  </si>
  <si>
    <t>07041100</t>
  </si>
  <si>
    <t>070412</t>
  </si>
  <si>
    <t>Muut kuin nimikkeessä 07 04 11 mainitut, jätevesien käsittelyssä toimipaikalla syntyvät lietteet</t>
  </si>
  <si>
    <t>07041200</t>
  </si>
  <si>
    <t>070413</t>
  </si>
  <si>
    <t>Kiinteät jätteet, jotka sisältävät vaarallisia aineita</t>
  </si>
  <si>
    <t>07041300</t>
  </si>
  <si>
    <t>070499</t>
  </si>
  <si>
    <t>07049900</t>
  </si>
  <si>
    <t>0705</t>
  </si>
  <si>
    <t>Lääkkeiden valmistuksessa, sekoituksessa, jakelussa ja käytössä syntyvät jätteet</t>
  </si>
  <si>
    <t>07050000</t>
  </si>
  <si>
    <t>070501</t>
  </si>
  <si>
    <t>07050100</t>
  </si>
  <si>
    <t>070503</t>
  </si>
  <si>
    <t>07050300</t>
  </si>
  <si>
    <t>070504</t>
  </si>
  <si>
    <t>07050400</t>
  </si>
  <si>
    <t>070507</t>
  </si>
  <si>
    <t>07050700</t>
  </si>
  <si>
    <t>070508</t>
  </si>
  <si>
    <t>Muut  tislaus- ja reaktiojäännökset</t>
  </si>
  <si>
    <t>07050800</t>
  </si>
  <si>
    <t>070509</t>
  </si>
  <si>
    <t>07050900</t>
  </si>
  <si>
    <t>070510</t>
  </si>
  <si>
    <t>07051000</t>
  </si>
  <si>
    <t>070511</t>
  </si>
  <si>
    <t>07051100</t>
  </si>
  <si>
    <t>070512</t>
  </si>
  <si>
    <t>Muut kuin nimikkeessä 07 05 11 mainitut, jätevesien käsittelyssä toimipaikalla syntyvät lietteet</t>
  </si>
  <si>
    <t>07051200</t>
  </si>
  <si>
    <t>070513</t>
  </si>
  <si>
    <t>07051300</t>
  </si>
  <si>
    <t>070514</t>
  </si>
  <si>
    <t>Muut kuin nimikkeessä 07 05 13 mainitut kiinteät jätteet</t>
  </si>
  <si>
    <t>07051400</t>
  </si>
  <si>
    <t>070599</t>
  </si>
  <si>
    <t>07059900</t>
  </si>
  <si>
    <t>0706</t>
  </si>
  <si>
    <t>Rasvojen, voiteiden, saippuoiden, pesu- ja puhdistusaineiden, desinfiointiaineiden ja kosmeettisten aineiden valmistuksessa, sekoituksessa, jakelussa ja käytössä syntyvät jätteet</t>
  </si>
  <si>
    <t>07060000</t>
  </si>
  <si>
    <t>070601</t>
  </si>
  <si>
    <t>07060100</t>
  </si>
  <si>
    <t>070603</t>
  </si>
  <si>
    <t>07060300</t>
  </si>
  <si>
    <t>070604</t>
  </si>
  <si>
    <t>07060400</t>
  </si>
  <si>
    <t>070607</t>
  </si>
  <si>
    <t>07060700</t>
  </si>
  <si>
    <t>070608</t>
  </si>
  <si>
    <t>07060800</t>
  </si>
  <si>
    <t>070609</t>
  </si>
  <si>
    <t>07060900</t>
  </si>
  <si>
    <t>070610</t>
  </si>
  <si>
    <t>07061000</t>
  </si>
  <si>
    <t>070611</t>
  </si>
  <si>
    <t>07061100</t>
  </si>
  <si>
    <t>070612</t>
  </si>
  <si>
    <t>Muut kuin nimikkeessä 07 06 11 mainitut, jätevesien käsittelyssä toimipaikalla syntyvät lietteet</t>
  </si>
  <si>
    <t>07061200</t>
  </si>
  <si>
    <t>070699</t>
  </si>
  <si>
    <t>07069900</t>
  </si>
  <si>
    <t>0707</t>
  </si>
  <si>
    <t>Hienokemikaalien ja kemikaalien, joita ei ole mainittu muualla, valmistuksessa, sekoituksessa, jakelussa ja käytössä syntyvät jätteet</t>
  </si>
  <si>
    <t>07070000</t>
  </si>
  <si>
    <t>070701</t>
  </si>
  <si>
    <t>07070100</t>
  </si>
  <si>
    <t>070703</t>
  </si>
  <si>
    <t>07070300</t>
  </si>
  <si>
    <t>070704</t>
  </si>
  <si>
    <t>07070400</t>
  </si>
  <si>
    <t>070707</t>
  </si>
  <si>
    <t>07070700</t>
  </si>
  <si>
    <t>070708</t>
  </si>
  <si>
    <t>07070800</t>
  </si>
  <si>
    <t>070709</t>
  </si>
  <si>
    <t>07070900</t>
  </si>
  <si>
    <t>070710</t>
  </si>
  <si>
    <t>07071000</t>
  </si>
  <si>
    <t>070711</t>
  </si>
  <si>
    <t>07071100</t>
  </si>
  <si>
    <t>070712</t>
  </si>
  <si>
    <t>Muut kuin nimikkeessä 07 07 11 mainitut, jätevesien käsittelyssä toimipaikalla syntyvät lietteet</t>
  </si>
  <si>
    <t>07071200</t>
  </si>
  <si>
    <t>070799</t>
  </si>
  <si>
    <t>07079900</t>
  </si>
  <si>
    <t>PINNOITTEIDEN (MAALIEN, LAKKOJEN JA LASIMAISTEN EMALIEN), LIIMOJEN, TIIVISTYSMASSOJEN SEKÄ PAINOVÄRIEN VALMISTUKSESSA, SEKOITUKSESSA, JAKELUSSA JA KÄYTÖSSÄ SYNTYVÄT JÄTTEET</t>
  </si>
  <si>
    <t>08000000</t>
  </si>
  <si>
    <t>0801</t>
  </si>
  <si>
    <t>Maalien ja lakkojen valmistuksessa, sekoituksessa, jakelussa, käytössä ja poistossa syntyvät jätteet</t>
  </si>
  <si>
    <t>08010000</t>
  </si>
  <si>
    <t>080111</t>
  </si>
  <si>
    <t>Maali- ja lakkajätteet, jotka sisältävät orgaanisia liuottimia tai muita vaarallisia aineita</t>
  </si>
  <si>
    <t>08011100</t>
  </si>
  <si>
    <t>080112</t>
  </si>
  <si>
    <t>Muut kuin nimikkeessä 08 01 11 mainitut maali- ja lakkajätteet</t>
  </si>
  <si>
    <t>08011200</t>
  </si>
  <si>
    <t>080113</t>
  </si>
  <si>
    <t>Maali- tai lakkalietteet, jotka sisältävät orgaanisia liuottimia tai muita vaarallisia aineita</t>
  </si>
  <si>
    <t>08011300</t>
  </si>
  <si>
    <t>080114</t>
  </si>
  <si>
    <t>Muut kuin nimikkeessä 08 01 13 mainitut maali- tai lakkalietteet</t>
  </si>
  <si>
    <t>08011400</t>
  </si>
  <si>
    <t>080115</t>
  </si>
  <si>
    <t>Maalia tai lakkaa sisältävät vesipitoiset lietteet, jotka sisältävät orgaanisia liuottimia tai muita vaarallisia aineita</t>
  </si>
  <si>
    <t>08011500</t>
  </si>
  <si>
    <t>080116</t>
  </si>
  <si>
    <t>Muut kuin nimikkeessä 08 01 15 mainitut maalia tai lakkaa sisältävät vesipitoiset lietteet</t>
  </si>
  <si>
    <t>08011600</t>
  </si>
  <si>
    <t>080117</t>
  </si>
  <si>
    <t>Maalin- tai lakanpoistossa syntyvät jätteet, jotka sisältävät orgaanisia liuottimia tai muita vaarallisia aineita</t>
  </si>
  <si>
    <t>08011700</t>
  </si>
  <si>
    <t>080118</t>
  </si>
  <si>
    <t>18</t>
  </si>
  <si>
    <t>Muut kuin nimikkeessä 08 01 17 mainitut maalin- tai lakanpoistossa syntyvät jätteet</t>
  </si>
  <si>
    <t>08011800</t>
  </si>
  <si>
    <t>080119</t>
  </si>
  <si>
    <t>Maalia tai lakkaa sisältävät vesisuspensiot, jotka sisältävät orgaanisia liuottimia tai muita vaarallisia aineita</t>
  </si>
  <si>
    <t>08011900</t>
  </si>
  <si>
    <t>080120</t>
  </si>
  <si>
    <t>Muut kuin nimikkeessä 08 01 19 mainitut maalia tai lakkaa sisältävät vesisuspensiot</t>
  </si>
  <si>
    <t>08012000</t>
  </si>
  <si>
    <t>080121</t>
  </si>
  <si>
    <t>Maalin- tai lakanpoistoaineiden jätteet</t>
  </si>
  <si>
    <t>08012100</t>
  </si>
  <si>
    <t>080199</t>
  </si>
  <si>
    <t>08019900</t>
  </si>
  <si>
    <t>0802</t>
  </si>
  <si>
    <t>Muiden pinnoitteiden (keraamiset materiaalit mukaan luettuina) valmistuksessa, sekoituksessa, jakelussa ja käytössä syntyvät jätteet</t>
  </si>
  <si>
    <t>08020000</t>
  </si>
  <si>
    <t>080201</t>
  </si>
  <si>
    <t>Jauhemaisten pinnoitteiden jätteet</t>
  </si>
  <si>
    <t>08020100</t>
  </si>
  <si>
    <t>080202</t>
  </si>
  <si>
    <t>Keraamisia materiaaleja sisältävät vesipitoiset lietteet</t>
  </si>
  <si>
    <t>08020200</t>
  </si>
  <si>
    <t>080203</t>
  </si>
  <si>
    <t>Keraamisia materiaaleja sisältävät vesisuspensiot</t>
  </si>
  <si>
    <t>08020300</t>
  </si>
  <si>
    <t>080299</t>
  </si>
  <si>
    <t>08029900</t>
  </si>
  <si>
    <t>0803</t>
  </si>
  <si>
    <t>Painovärien valmistuksessa, sekoituksessa, jakelussa ja käytössä syntyvät jätteet</t>
  </si>
  <si>
    <t>08030000</t>
  </si>
  <si>
    <t>080307</t>
  </si>
  <si>
    <t>Painoväriä sisältävät vesipitoiset lietteet</t>
  </si>
  <si>
    <t>08030700</t>
  </si>
  <si>
    <t>080308</t>
  </si>
  <si>
    <t>Painoväriä sisältävät vesipitoiset nestemäiset jätteet</t>
  </si>
  <si>
    <t>08030800</t>
  </si>
  <si>
    <t>080312</t>
  </si>
  <si>
    <t>Painovärijätteet, jotka sisältävät vaarallisia aineita</t>
  </si>
  <si>
    <t>08031200</t>
  </si>
  <si>
    <t>080313</t>
  </si>
  <si>
    <t>Muut kuin nimikkeessä 08 03 12 mainitut painovärijätteet</t>
  </si>
  <si>
    <t>08031300</t>
  </si>
  <si>
    <t>080314</t>
  </si>
  <si>
    <t>Painovärilietteet, jotka sisältävät vaarallisia aineita</t>
  </si>
  <si>
    <t>08031400</t>
  </si>
  <si>
    <t>080315</t>
  </si>
  <si>
    <t>Muut kuin nimikkeessä 08 03 14 mainitut painovärilietteet</t>
  </si>
  <si>
    <t>08031500</t>
  </si>
  <si>
    <t>080316</t>
  </si>
  <si>
    <t>Etsausliuosten jätteet</t>
  </si>
  <si>
    <t>08031600</t>
  </si>
  <si>
    <t>080317</t>
  </si>
  <si>
    <t>Värijauhejätteet, jotka sisältävät vaarallisia aineita</t>
  </si>
  <si>
    <t>08031700</t>
  </si>
  <si>
    <t>080318</t>
  </si>
  <si>
    <t>Muut kuin nimikkeessä 08 03 17 mainitut värijauhejätteet</t>
  </si>
  <si>
    <t>08031800</t>
  </si>
  <si>
    <t>080319</t>
  </si>
  <si>
    <t>Dispersioöljy</t>
  </si>
  <si>
    <t>08031900</t>
  </si>
  <si>
    <t>080399</t>
  </si>
  <si>
    <t>08039900</t>
  </si>
  <si>
    <t>0804</t>
  </si>
  <si>
    <t>Liimojen ja tiivistysmassojen (vedenpitävät aineet mukaan luettuina) valmistuksessa, sekoituksessa, jakelussa ja käytössä syntyvät jätteet</t>
  </si>
  <si>
    <t>08040000</t>
  </si>
  <si>
    <t>080409</t>
  </si>
  <si>
    <t>Liima- ja tiivistysmassajätteet, jotka sisältävät orgaanisia liuottimia tai muita vaarallisia aineita</t>
  </si>
  <si>
    <t>08040900</t>
  </si>
  <si>
    <t>080410</t>
  </si>
  <si>
    <t>Muut kuin nimikkeessä 08 04 09 mainitut liima- ja tiivistysmassajätteet</t>
  </si>
  <si>
    <t>08041000</t>
  </si>
  <si>
    <t>080411</t>
  </si>
  <si>
    <t>Liima- ja tiivistysmassalietteet, jotka sisältävät orgaanisia liuottimia tai muita vaarallisia aineita</t>
  </si>
  <si>
    <t>08041100</t>
  </si>
  <si>
    <t>080412</t>
  </si>
  <si>
    <t>Muut kuin nimikkeessä 08 04 11 mainitut liima- ja tiivistysmassalietteet</t>
  </si>
  <si>
    <t>08041200</t>
  </si>
  <si>
    <t>080413</t>
  </si>
  <si>
    <t>Liimoja tai tiivistysmassoja sisältävät vesipitoiset lietteet, jotka sisältävät orgaanisia liuottimia tai muita vaarallisia aineita</t>
  </si>
  <si>
    <t>08041300</t>
  </si>
  <si>
    <t>080414</t>
  </si>
  <si>
    <t>Muut kuin nimikkeessä 08 04 13 mainitut, liimoja tai tiivistysmassoja sisältävät vesipitoiset lietteet</t>
  </si>
  <si>
    <t>08041400</t>
  </si>
  <si>
    <t>080415</t>
  </si>
  <si>
    <t>Liimoja tai tiivistysmassoja sisältävät vesipitoiset nestemäiset jätteet, jotka sisältävät orgaanisia liuottimia tai muita vaarallisia aineita</t>
  </si>
  <si>
    <t>08041500</t>
  </si>
  <si>
    <t>080416</t>
  </si>
  <si>
    <t>Muut kuin nimikkeessä 08 04 15 mainitut, liimoja tai tiivistysmassoja sisältävät vesipitoiset nestemäiset jätteet</t>
  </si>
  <si>
    <t>08041600</t>
  </si>
  <si>
    <t>080417</t>
  </si>
  <si>
    <t>Hartsiöljy</t>
  </si>
  <si>
    <t>08041700</t>
  </si>
  <si>
    <t>080499</t>
  </si>
  <si>
    <t>08049900</t>
  </si>
  <si>
    <t>0805</t>
  </si>
  <si>
    <t>Jätteet, joita ei ole mainittu muualla nimikeryhmässä 08</t>
  </si>
  <si>
    <t>08050000</t>
  </si>
  <si>
    <t>080501</t>
  </si>
  <si>
    <t>Isosyanaattijätteet</t>
  </si>
  <si>
    <t>08050100</t>
  </si>
  <si>
    <t>VALOKUVATEOLLISUUDEN JÄTTEET</t>
  </si>
  <si>
    <t>09000000</t>
  </si>
  <si>
    <t>0901</t>
  </si>
  <si>
    <t>Valokuvateollisuuden jätteet</t>
  </si>
  <si>
    <t>09010000</t>
  </si>
  <si>
    <t>090101</t>
  </si>
  <si>
    <t>Vesipohjaiset kehite- ja aktivointiliuokset</t>
  </si>
  <si>
    <t>09010100</t>
  </si>
  <si>
    <t>090102</t>
  </si>
  <si>
    <t>Vesipohjaiset kehiteliuokset offsetlevylle</t>
  </si>
  <si>
    <t>09010200</t>
  </si>
  <si>
    <t>090103</t>
  </si>
  <si>
    <t>Liuotinpohjaiset kehiteliuokset</t>
  </si>
  <si>
    <t>09010300</t>
  </si>
  <si>
    <t>090104</t>
  </si>
  <si>
    <t>Kiinniteliuokset</t>
  </si>
  <si>
    <t>09010400</t>
  </si>
  <si>
    <t>090105</t>
  </si>
  <si>
    <t>Valkaisuliuokset ja valkaisu/kiinniteliuokset</t>
  </si>
  <si>
    <t>09010500</t>
  </si>
  <si>
    <t>090106</t>
  </si>
  <si>
    <t>Valokuvausjätteiden käsittelyssä toimipaikalla syntyvät  jätteet, jotka sisältävät hopeaa</t>
  </si>
  <si>
    <t>09010600</t>
  </si>
  <si>
    <t>090107</t>
  </si>
  <si>
    <t>Valokuvausfilmit ja -paperit, jotka sisältävät hopeaa tai hopeayhdisteitä</t>
  </si>
  <si>
    <t>09010700</t>
  </si>
  <si>
    <t>090108</t>
  </si>
  <si>
    <t>Valokuvausfilmit ja -paperit, jotka eivät sisällä hopeaa eivätkä hopeayhdisteitä</t>
  </si>
  <si>
    <t>09010800</t>
  </si>
  <si>
    <t>090110</t>
  </si>
  <si>
    <t>Kertakäyttökamerat, joissa ei ole paristoa</t>
  </si>
  <si>
    <t>09011000</t>
  </si>
  <si>
    <t>090111</t>
  </si>
  <si>
    <t>Kertakäyttökamerat, joissa on nimikkeessä 16 06 01, 16 06 02 tai 16 06 03 tarkoitettu paristo</t>
  </si>
  <si>
    <t>09011100</t>
  </si>
  <si>
    <t>090112</t>
  </si>
  <si>
    <t>Muut kuin nimikkeessä 09 01 11 mainitut kertakäyttökamerat, joissa on paristo</t>
  </si>
  <si>
    <t>09011200</t>
  </si>
  <si>
    <t>090113</t>
  </si>
  <si>
    <t>Muut kuin nimikkeessä 09 01 06 mainitut, hopean talteenotossa toimipaikalla syntyvät vesipitoiset nestemäiset jätteet</t>
  </si>
  <si>
    <t>09011300</t>
  </si>
  <si>
    <t>090199</t>
  </si>
  <si>
    <t>09019900</t>
  </si>
  <si>
    <t>TERMISISSÄ PROSESSEISSA SYNTYVÄT JÄTTEET</t>
  </si>
  <si>
    <t>10000000</t>
  </si>
  <si>
    <t>1001</t>
  </si>
  <si>
    <t>Voimalaitoksissa ja muissa polttolaitoksissa syntyvät jätteet (lukuun ottamatta nimikeryhmää 19)</t>
  </si>
  <si>
    <t>10010000</t>
  </si>
  <si>
    <t>100101</t>
  </si>
  <si>
    <t>Pohjatuhka, kuona ja kattilatuhka (lukuun ottamatta nimikkeessä 10 01 04 mainittua kattilatuhkaa)</t>
  </si>
  <si>
    <t>10010100</t>
  </si>
  <si>
    <t>100102</t>
  </si>
  <si>
    <t>Hiilen poltossa syntyvä lentotuhka</t>
  </si>
  <si>
    <t>10010200</t>
  </si>
  <si>
    <t>100103</t>
  </si>
  <si>
    <t>Turpeen ja käsittelemättömän puun poltossa syntyvä lentotuhka</t>
  </si>
  <si>
    <t>10010300</t>
  </si>
  <si>
    <t>100104</t>
  </si>
  <si>
    <t>Öljyn poltossa syntyvä lentotuhka ja kattilatuhka</t>
  </si>
  <si>
    <t>10010400</t>
  </si>
  <si>
    <t>100105</t>
  </si>
  <si>
    <t>Savukaasujen rikinpoistossa syntyvät kiinteät kalsiumpohjaiset reaktiojätteet</t>
  </si>
  <si>
    <t>10010500</t>
  </si>
  <si>
    <t>100107</t>
  </si>
  <si>
    <t>Savukaasujen rikinpoistossa syntyvät lietemäiset kalsiumpohjaiset reaktiojätteet</t>
  </si>
  <si>
    <t>10010700</t>
  </si>
  <si>
    <t>100109</t>
  </si>
  <si>
    <t>Rikkihappo</t>
  </si>
  <si>
    <t>10010900</t>
  </si>
  <si>
    <t>100113</t>
  </si>
  <si>
    <t>Polttoaineena käytetyistä emulsifioiduista hiilivedyistä syntyvä lentotuhka</t>
  </si>
  <si>
    <t>10011300</t>
  </si>
  <si>
    <t>100114</t>
  </si>
  <si>
    <t>Rinnakkaispoltossa syntyvä pohjatuhka, kuona ja kattilatuhka, jotka sisältävät vaarallisia aineita</t>
  </si>
  <si>
    <t>10011400</t>
  </si>
  <si>
    <t>100115</t>
  </si>
  <si>
    <t>Muu kuin nimikkeessä 10 01 14 mainittu rinnakkaispoltossa syntyvä pohjatuhka, kuona ja kattilatuhka</t>
  </si>
  <si>
    <t>10011500</t>
  </si>
  <si>
    <t>100116</t>
  </si>
  <si>
    <t>Rinnakkaispoltossa syntyvä lentotuhka, joka sisältää vaarallisia aineita</t>
  </si>
  <si>
    <t>10011600</t>
  </si>
  <si>
    <t>100117</t>
  </si>
  <si>
    <t>Muu kuin nimikkeessä 10 01 16 mainittu rinnakkaispoltossa syntyvä lentotuhka</t>
  </si>
  <si>
    <t>10011700</t>
  </si>
  <si>
    <t>100118</t>
  </si>
  <si>
    <t>Kaasujen puhdistuksessa syntyvät jätteet, jotka sisältävät vaarallisia aineita</t>
  </si>
  <si>
    <t>10011800</t>
  </si>
  <si>
    <t>100119</t>
  </si>
  <si>
    <t>Muut kuin nimikkeissä 10 01 05, 10 01 07 ja 10 01 18 mainitut, kaasujen puhdistuksessa syntyvät jätteet</t>
  </si>
  <si>
    <t>10011900</t>
  </si>
  <si>
    <t>100120</t>
  </si>
  <si>
    <t>10012000</t>
  </si>
  <si>
    <t>100121</t>
  </si>
  <si>
    <t>Muut kuin nimikkeessä 10 01 20 mainitut, jätevesien käsittelyssä toimipaikalla syntyvät lietteet</t>
  </si>
  <si>
    <t>10012100</t>
  </si>
  <si>
    <t>100122</t>
  </si>
  <si>
    <t>Kattiloiden puhdistuksessa syntyvät vesipitoiset lietteet, jotka sisältävät vaarallisia aineita</t>
  </si>
  <si>
    <t>10012200</t>
  </si>
  <si>
    <t>100123</t>
  </si>
  <si>
    <t>23</t>
  </si>
  <si>
    <t>Muut kuin nimikkeessä 10 01 22 mainitut, kattiloiden puhdistuksessa syntyvät vesipitoiset lietteet</t>
  </si>
  <si>
    <t>10012300</t>
  </si>
  <si>
    <t>100124</t>
  </si>
  <si>
    <t>24</t>
  </si>
  <si>
    <t>Leijupetihiekka</t>
  </si>
  <si>
    <t>10012400</t>
  </si>
  <si>
    <t>100125</t>
  </si>
  <si>
    <t>25</t>
  </si>
  <si>
    <t>hiilivoimalaitosten polttoaineen varastoinnissa ja valmistuksessa syntyvät jätteet</t>
  </si>
  <si>
    <t>10012500</t>
  </si>
  <si>
    <t>100126</t>
  </si>
  <si>
    <t>26</t>
  </si>
  <si>
    <t>Jäähdytysveden käsittelyssä syntyvät jätteet</t>
  </si>
  <si>
    <t>10012600</t>
  </si>
  <si>
    <t>100199</t>
  </si>
  <si>
    <t>10019900</t>
  </si>
  <si>
    <t>1002</t>
  </si>
  <si>
    <t>Rauta- ja terästeollisuudessa syntyvät jätteet</t>
  </si>
  <si>
    <t>10020000</t>
  </si>
  <si>
    <t>100201</t>
  </si>
  <si>
    <t>Kuonan käsittelyssä syntyvät jätteet</t>
  </si>
  <si>
    <t>10020100</t>
  </si>
  <si>
    <t>100202</t>
  </si>
  <si>
    <t>Käsittelemättömät kuonat</t>
  </si>
  <si>
    <t>10020200</t>
  </si>
  <si>
    <t>100207</t>
  </si>
  <si>
    <t>Kaasujen käsittelyssä syntyvät kiinteät jätteet, jotka sisältävät vaarallisia aineita</t>
  </si>
  <si>
    <t>10020700</t>
  </si>
  <si>
    <t>100208</t>
  </si>
  <si>
    <t>Muut kuin nimikkeessä 10 02 07 mainitut kaasujen käsittelyssä syntyvät kiinteät jätteet</t>
  </si>
  <si>
    <t>10020800</t>
  </si>
  <si>
    <t>100210</t>
  </si>
  <si>
    <t>Hehkuhilse</t>
  </si>
  <si>
    <t>10021000</t>
  </si>
  <si>
    <t>100211</t>
  </si>
  <si>
    <t>Jäähdytysveden käsittelyssä syntyvät öljyä sisältävät jätteet</t>
  </si>
  <si>
    <t>10021100</t>
  </si>
  <si>
    <t>100212</t>
  </si>
  <si>
    <t>Muut kuin nimikkeessä 10 02 11 mainitut jäähdytysveden käsittelyssä syntyvät jätteet</t>
  </si>
  <si>
    <t>10021200</t>
  </si>
  <si>
    <t>100213</t>
  </si>
  <si>
    <t>Kaasujen käsittelyssä syntyvät lietteet ja suodatuskakut, jotka sisältävät vaarallisia aineita</t>
  </si>
  <si>
    <t>10021300</t>
  </si>
  <si>
    <t>100214</t>
  </si>
  <si>
    <t>Muut kuin nimikkeessä 10 02 13 mainitut kaasujen käsittelyssä syntyvät lietteet ja suodatuskakut</t>
  </si>
  <si>
    <t>10021400</t>
  </si>
  <si>
    <t>100215</t>
  </si>
  <si>
    <t>Muut lietteet ja suodatuskakut</t>
  </si>
  <si>
    <t>10021500</t>
  </si>
  <si>
    <t>100299</t>
  </si>
  <si>
    <t>10029900</t>
  </si>
  <si>
    <t>1003</t>
  </si>
  <si>
    <t>Alumiinin pyrometallurgiajätteet</t>
  </si>
  <si>
    <t>10030000</t>
  </si>
  <si>
    <t>100302</t>
  </si>
  <si>
    <t>Anodijätteet</t>
  </si>
  <si>
    <t>10030200</t>
  </si>
  <si>
    <t>100304</t>
  </si>
  <si>
    <t>Primäärituotannossa syntyvät kuonat</t>
  </si>
  <si>
    <t>10030400</t>
  </si>
  <si>
    <t>100305</t>
  </si>
  <si>
    <t>Alumiinioksidijätteet</t>
  </si>
  <si>
    <t>10030500</t>
  </si>
  <si>
    <t>100308</t>
  </si>
  <si>
    <t>Sekundäärituotannon suolakuonat</t>
  </si>
  <si>
    <t>10030800</t>
  </si>
  <si>
    <t>100309</t>
  </si>
  <si>
    <t>Sekundäärituotannon mustakuonat</t>
  </si>
  <si>
    <t>10030900</t>
  </si>
  <si>
    <t>100315</t>
  </si>
  <si>
    <t>Skimmausjätteet, jotka ovat syttyviä tai jotka veden kanssa kosketukseen joutuessaan kehittävät vaarallisia määriä syttyviä kaasuja</t>
  </si>
  <si>
    <t>10031500</t>
  </si>
  <si>
    <t>100316</t>
  </si>
  <si>
    <t>Muut kuin nimikkeessä 10 03 15 mainitut skimmausjätteet</t>
  </si>
  <si>
    <t>10031600</t>
  </si>
  <si>
    <t>100317</t>
  </si>
  <si>
    <t>Anodien valmistuksessa syntyvät tervapitoiset jätteet</t>
  </si>
  <si>
    <t>10031700</t>
  </si>
  <si>
    <t>100318</t>
  </si>
  <si>
    <t>Muut kuin nimikkeessä 10 03 17 mainitut, anodien valmistuksessa syntyvät hiilipitoiset jätteet</t>
  </si>
  <si>
    <t>10031800</t>
  </si>
  <si>
    <t>100319</t>
  </si>
  <si>
    <t>Savukaasujen suodatuspölyt, jotka sisältävät vaarallisia aineita</t>
  </si>
  <si>
    <t>10031900</t>
  </si>
  <si>
    <t>100320</t>
  </si>
  <si>
    <t>Muut kuin nimikkeessä 10 03 19 mainitut savukaasujen suodatuspölyt</t>
  </si>
  <si>
    <t>10032000</t>
  </si>
  <si>
    <t>100321</t>
  </si>
  <si>
    <t>Muut hienojakeet ja pölyt (kuulamyllypöly mukaan luettuna), jotka sisältävät vaarallisia aineita</t>
  </si>
  <si>
    <t>10032100</t>
  </si>
  <si>
    <t>100322</t>
  </si>
  <si>
    <t>Muut kuin nimikkeessä 10 03 21 mainitut hienojakeet ja pölyt (kuulamyllypöly mukaan luettuna)</t>
  </si>
  <si>
    <t>10032200</t>
  </si>
  <si>
    <t>100323</t>
  </si>
  <si>
    <t>10032300</t>
  </si>
  <si>
    <t>100324</t>
  </si>
  <si>
    <t>Muut kuin nimikkeessä 10 03 23 mainitut kaasujen käsittelyssä syntyvät kiinteät jätteet</t>
  </si>
  <si>
    <t>10032400</t>
  </si>
  <si>
    <t>100325</t>
  </si>
  <si>
    <t>10032500</t>
  </si>
  <si>
    <t>100326</t>
  </si>
  <si>
    <t>Muut kuin nimikkeessä 10 03 25 mainitut kaasujen käsittelyssä syntyvät lietteet ja suodatuskakut</t>
  </si>
  <si>
    <t>10032600</t>
  </si>
  <si>
    <t>100327</t>
  </si>
  <si>
    <t>27</t>
  </si>
  <si>
    <t>10032700</t>
  </si>
  <si>
    <t>100328</t>
  </si>
  <si>
    <t>28</t>
  </si>
  <si>
    <t>Muut kuin nimikkeessä 10 03 27 mainitut jäähdytysveden käsittelyssä syntyvät jätteet</t>
  </si>
  <si>
    <t>10032800</t>
  </si>
  <si>
    <t>100329</t>
  </si>
  <si>
    <t>29</t>
  </si>
  <si>
    <t>Suolakuonien ja mustakuonien käsittelyssä syntyvät jätteet, jotka sisältävät vaarallisia aineita</t>
  </si>
  <si>
    <t>10032900</t>
  </si>
  <si>
    <t>100330</t>
  </si>
  <si>
    <t>30</t>
  </si>
  <si>
    <t>Muut kuin nimikkeessä 10 03 29 mainitut suolakuonien ja mustakuonien käsittelyssä syntyvät jätteet</t>
  </si>
  <si>
    <t>10033000</t>
  </si>
  <si>
    <t>100399</t>
  </si>
  <si>
    <t>10039900</t>
  </si>
  <si>
    <t>1004</t>
  </si>
  <si>
    <t>Lyijyn pyrometallurgiajätteet</t>
  </si>
  <si>
    <t>10040000</t>
  </si>
  <si>
    <t>100401</t>
  </si>
  <si>
    <t>Primääri- ja sekundäärituotannossa syntyvät kuonat</t>
  </si>
  <si>
    <t>10040100</t>
  </si>
  <si>
    <t>100402</t>
  </si>
  <si>
    <t>Primääri- ja sekundäärituotannossa syntyvät kuonat ja skimmausjätteet</t>
  </si>
  <si>
    <t>10040200</t>
  </si>
  <si>
    <t>100403</t>
  </si>
  <si>
    <t>Kalsiumarsenaatti</t>
  </si>
  <si>
    <t>10040300</t>
  </si>
  <si>
    <t>100404</t>
  </si>
  <si>
    <t>Savukaasujen suodatuspöly</t>
  </si>
  <si>
    <t>10040400</t>
  </si>
  <si>
    <t>100405</t>
  </si>
  <si>
    <t>Muut hienojakeet ja pölyt</t>
  </si>
  <si>
    <t>10040500</t>
  </si>
  <si>
    <t>100406</t>
  </si>
  <si>
    <t>Kaasujen käsittelyssä syntyvät kiinteät jätteet</t>
  </si>
  <si>
    <t>10040600</t>
  </si>
  <si>
    <t>100407</t>
  </si>
  <si>
    <t>Kaasujen käsittelyssä syntyvät lietteet ja suodatuskakut</t>
  </si>
  <si>
    <t>10040700</t>
  </si>
  <si>
    <t>100409</t>
  </si>
  <si>
    <t>10040900</t>
  </si>
  <si>
    <t>100410</t>
  </si>
  <si>
    <t>Muut kuin nimikkeessä 10 04 09 mainitut jäähdytysveden käsittelyssä syntyvät jätteet</t>
  </si>
  <si>
    <t>10041000</t>
  </si>
  <si>
    <t>100499</t>
  </si>
  <si>
    <t>10049900</t>
  </si>
  <si>
    <t>1005</t>
  </si>
  <si>
    <t>Sinkin pyrometallurgiajätteet</t>
  </si>
  <si>
    <t>10050000</t>
  </si>
  <si>
    <t>100501</t>
  </si>
  <si>
    <t>10050100</t>
  </si>
  <si>
    <t>100503</t>
  </si>
  <si>
    <t>Savukaasujen suodatuspölyt</t>
  </si>
  <si>
    <t>10050300</t>
  </si>
  <si>
    <t>100504</t>
  </si>
  <si>
    <t>10050400</t>
  </si>
  <si>
    <t>100505</t>
  </si>
  <si>
    <t>10050500</t>
  </si>
  <si>
    <t>100506</t>
  </si>
  <si>
    <t>10050600</t>
  </si>
  <si>
    <t>100508</t>
  </si>
  <si>
    <t>10050800</t>
  </si>
  <si>
    <t>100509</t>
  </si>
  <si>
    <t>Muut kuin nimikkeessä 10 05 08 mainitut jäähdytysveden käsittelyssä syntyvät jätteet</t>
  </si>
  <si>
    <t>10050900</t>
  </si>
  <si>
    <t>100510</t>
  </si>
  <si>
    <t>Kuonat ja skimmausjätteet, jotka ovat syttyviä tai jotka veden kanssa kosketukseen joutuessaan kehittävät vaarallisia määriä syttyviä kaasuja</t>
  </si>
  <si>
    <t>10051000</t>
  </si>
  <si>
    <t>100511</t>
  </si>
  <si>
    <t>Muut kuin nimikkeessä 10 05 10 mainitut kuonat ja skimmausjätteet</t>
  </si>
  <si>
    <t>10051100</t>
  </si>
  <si>
    <t>100599</t>
  </si>
  <si>
    <t>10059900</t>
  </si>
  <si>
    <t>1006</t>
  </si>
  <si>
    <t>Kuparin pyrometallurgiajätteet</t>
  </si>
  <si>
    <t>10060000</t>
  </si>
  <si>
    <t>100601</t>
  </si>
  <si>
    <t>10060100</t>
  </si>
  <si>
    <t>100602</t>
  </si>
  <si>
    <t>10060200</t>
  </si>
  <si>
    <t>100603</t>
  </si>
  <si>
    <t>10060300</t>
  </si>
  <si>
    <t>100604</t>
  </si>
  <si>
    <t>10060400</t>
  </si>
  <si>
    <t>100606</t>
  </si>
  <si>
    <t>10060600</t>
  </si>
  <si>
    <t>100607</t>
  </si>
  <si>
    <t>10060700</t>
  </si>
  <si>
    <t>100609</t>
  </si>
  <si>
    <t>10060900</t>
  </si>
  <si>
    <t>100610</t>
  </si>
  <si>
    <t>Muut kuin nimikkeessä 10 06 09 mainitut jäähdytysveden käsittelyssä syntyvät jätteet</t>
  </si>
  <si>
    <t>10061000</t>
  </si>
  <si>
    <t>100699</t>
  </si>
  <si>
    <t>10069900</t>
  </si>
  <si>
    <t>1007</t>
  </si>
  <si>
    <t>Hopean, kullan ja platinan pyrometallurgiajätteet</t>
  </si>
  <si>
    <t>10070000</t>
  </si>
  <si>
    <t>100701</t>
  </si>
  <si>
    <t>10070100</t>
  </si>
  <si>
    <t>100702</t>
  </si>
  <si>
    <t>10070200</t>
  </si>
  <si>
    <t>100703</t>
  </si>
  <si>
    <t>10070300</t>
  </si>
  <si>
    <t>100704</t>
  </si>
  <si>
    <t>10070400</t>
  </si>
  <si>
    <t>100705</t>
  </si>
  <si>
    <t>10070500</t>
  </si>
  <si>
    <t>100707</t>
  </si>
  <si>
    <t>10070700</t>
  </si>
  <si>
    <t>100708</t>
  </si>
  <si>
    <t>Muut kuin nimikkeessä 10 07 07 mainitut jäähdytysveden käsittelyssä syntyvät jätteet</t>
  </si>
  <si>
    <t>10070800</t>
  </si>
  <si>
    <t>100799</t>
  </si>
  <si>
    <t>10079900</t>
  </si>
  <si>
    <t>1008</t>
  </si>
  <si>
    <t>Muiden ei-rautametallien pyrometallurgiajätteet</t>
  </si>
  <si>
    <t>10080000</t>
  </si>
  <si>
    <t>100804</t>
  </si>
  <si>
    <t>Hienojakeet ja pölyt</t>
  </si>
  <si>
    <t>10080400</t>
  </si>
  <si>
    <t>100808</t>
  </si>
  <si>
    <t>Primääri- ja sekundäärituotannossa syntyvä suolakuona</t>
  </si>
  <si>
    <t>10080800</t>
  </si>
  <si>
    <t>100809</t>
  </si>
  <si>
    <t>Muut kuonat</t>
  </si>
  <si>
    <t>10080900</t>
  </si>
  <si>
    <t>100810</t>
  </si>
  <si>
    <t>10081000</t>
  </si>
  <si>
    <t>100811</t>
  </si>
  <si>
    <t>Muut kuin nimikkeessä 10 08 10 mainitut kuonat ja skimmausjätteet</t>
  </si>
  <si>
    <t>10081100</t>
  </si>
  <si>
    <t>100812</t>
  </si>
  <si>
    <t>10081200</t>
  </si>
  <si>
    <t>100813</t>
  </si>
  <si>
    <t>Muut kuin nimikkeessä 10 08 12 mainitut, anodien valmistuksessa syntyvät hiilipitoiset jätteet</t>
  </si>
  <si>
    <t>10081300</t>
  </si>
  <si>
    <t>100814</t>
  </si>
  <si>
    <t>10081400</t>
  </si>
  <si>
    <t>100815</t>
  </si>
  <si>
    <t>10081500</t>
  </si>
  <si>
    <t>100816</t>
  </si>
  <si>
    <t>Muut kuin nimikkeessä 10 08 15 mainitut savukaasujen suodatuspölyt</t>
  </si>
  <si>
    <t>10081600</t>
  </si>
  <si>
    <t>100817</t>
  </si>
  <si>
    <t>Savukaasujen käsittelyssä syntyvät lietteet ja suodatuskakut, jotka sisältävät vaarallisia aineita</t>
  </si>
  <si>
    <t>10081700</t>
  </si>
  <si>
    <t>100818</t>
  </si>
  <si>
    <t>Muut kuin nimikkeessä 10 08 17 mainitut savukaasujen käsittelyssä syntyvät lietteet ja suodatuskakut</t>
  </si>
  <si>
    <t>10081800</t>
  </si>
  <si>
    <t>100819</t>
  </si>
  <si>
    <t>10081900</t>
  </si>
  <si>
    <t>100820</t>
  </si>
  <si>
    <t>Muut kuin nimikkeessä 10 08 19 mainitut jäähdytysveden käsittelyssä syntyvät jätteet</t>
  </si>
  <si>
    <t>10082000</t>
  </si>
  <si>
    <t>100899</t>
  </si>
  <si>
    <t>10089900</t>
  </si>
  <si>
    <t>1009</t>
  </si>
  <si>
    <t>Rautametallien valimojätteet</t>
  </si>
  <si>
    <t>10090000</t>
  </si>
  <si>
    <t>100903</t>
  </si>
  <si>
    <t>Valimouunien kuonat</t>
  </si>
  <si>
    <t>10090300</t>
  </si>
  <si>
    <t>100905</t>
  </si>
  <si>
    <t>Käyttämättömät valukeernat ja valumuotit, jotka sisältävät vaarallisia aineita</t>
  </si>
  <si>
    <t>10090500</t>
  </si>
  <si>
    <t>100906</t>
  </si>
  <si>
    <t>Muut kuin nimikkeessä 10 09 05 mainitut käyttämättömät valukeernat ja valumuotit</t>
  </si>
  <si>
    <t>10090600</t>
  </si>
  <si>
    <t>100907</t>
  </si>
  <si>
    <t>Käytetyt valukeernat ja valumuotit, jotka sisältävät vaarallisia aineita</t>
  </si>
  <si>
    <t>10090700</t>
  </si>
  <si>
    <t>100908</t>
  </si>
  <si>
    <t>Muut kuin nimikkeessä 10 09 07 mainitut käytetyt valukeernat ja valumuotit</t>
  </si>
  <si>
    <t>10090800</t>
  </si>
  <si>
    <t>100909</t>
  </si>
  <si>
    <t>10090900</t>
  </si>
  <si>
    <t>100910</t>
  </si>
  <si>
    <t>Muut kuin nimikkeessä 10 09 09 mainitut savukaasujen suodatuspölyt</t>
  </si>
  <si>
    <t>10091000</t>
  </si>
  <si>
    <t>100911</t>
  </si>
  <si>
    <t>Muut hienojakeet, jotka sisältävät vaarallisia aineita</t>
  </si>
  <si>
    <t>10091100</t>
  </si>
  <si>
    <t>100912</t>
  </si>
  <si>
    <t>Muut kuin nimikkeessä 10 09 11 mainitut hienojakeet</t>
  </si>
  <si>
    <t>10091200</t>
  </si>
  <si>
    <t>100913</t>
  </si>
  <si>
    <t>Sideainejätteet, jotka sisältävät vaarallisia aineita</t>
  </si>
  <si>
    <t>10091300</t>
  </si>
  <si>
    <t>100914</t>
  </si>
  <si>
    <t>Muut kuin nimikkeessä 10 09 13 mainitut sideainejätteet</t>
  </si>
  <si>
    <t>10091400</t>
  </si>
  <si>
    <t>100915</t>
  </si>
  <si>
    <t>Halkeamien tunnistamiseen käytetty neste, joka sisältää vaarallisia aineita</t>
  </si>
  <si>
    <t>10091500</t>
  </si>
  <si>
    <t>100916</t>
  </si>
  <si>
    <t>Muu kuin nimikkeessä 10 09 15 mainittu halkeamien tunnistamiseen käytetty neste</t>
  </si>
  <si>
    <t>10091600</t>
  </si>
  <si>
    <t>100999</t>
  </si>
  <si>
    <t>10099900</t>
  </si>
  <si>
    <t>1010</t>
  </si>
  <si>
    <t>Ei-rautametallien valimojätteet</t>
  </si>
  <si>
    <t>10100000</t>
  </si>
  <si>
    <t>101003</t>
  </si>
  <si>
    <t>10100300</t>
  </si>
  <si>
    <t>101005</t>
  </si>
  <si>
    <t>10100500</t>
  </si>
  <si>
    <t>101006</t>
  </si>
  <si>
    <t>Muut kuin nimikkeessä 10 10 05 mainitut käyttämättömät valukeernat ja valumuotit</t>
  </si>
  <si>
    <t>10100600</t>
  </si>
  <si>
    <t>101007</t>
  </si>
  <si>
    <t>10100700</t>
  </si>
  <si>
    <t>101008</t>
  </si>
  <si>
    <t>Muut kuin nimikkeessä 10 10 07 mainitut käytetyt valukeernat ja valumuotit</t>
  </si>
  <si>
    <t>10100800</t>
  </si>
  <si>
    <t>101009</t>
  </si>
  <si>
    <t>10100900</t>
  </si>
  <si>
    <t>101010</t>
  </si>
  <si>
    <t>Muut kuin nimikkeessä 10 10 09 mainitut savukaasujen suodatuspölyt</t>
  </si>
  <si>
    <t>10101000</t>
  </si>
  <si>
    <t>101011</t>
  </si>
  <si>
    <t>10101100</t>
  </si>
  <si>
    <t>101012</t>
  </si>
  <si>
    <t>Muut kuin nimikkeessä 10 10 11 mainitut hienojakeet</t>
  </si>
  <si>
    <t>10101200</t>
  </si>
  <si>
    <t>101013</t>
  </si>
  <si>
    <t>10101300</t>
  </si>
  <si>
    <t>101014</t>
  </si>
  <si>
    <t>Muut kuin nimikkeessä 10 10 13 mainitut sideainejätteet</t>
  </si>
  <si>
    <t>10101400</t>
  </si>
  <si>
    <t>101015</t>
  </si>
  <si>
    <t>10101500</t>
  </si>
  <si>
    <t>101016</t>
  </si>
  <si>
    <t>Muu kuin nimikkeessä 10 10 15 mainittu halkeamien tunnistamiseen käytetty neste</t>
  </si>
  <si>
    <t>10101600</t>
  </si>
  <si>
    <t>101099</t>
  </si>
  <si>
    <t>10109900</t>
  </si>
  <si>
    <t>1011</t>
  </si>
  <si>
    <t>Lasin ja lasituotteiden valmistuksessa syntyvät jätteet</t>
  </si>
  <si>
    <t>10110000</t>
  </si>
  <si>
    <t>101103</t>
  </si>
  <si>
    <t>Lasipohjaisten kuitumateriaalien jätteet</t>
  </si>
  <si>
    <t>10110300</t>
  </si>
  <si>
    <t>101105</t>
  </si>
  <si>
    <t>10110500</t>
  </si>
  <si>
    <t>101109</t>
  </si>
  <si>
    <t>Polttamattomat raaka-aineseosjätteet, jotka sisältävät vaarallisia aineita</t>
  </si>
  <si>
    <t>10110900</t>
  </si>
  <si>
    <t>101110</t>
  </si>
  <si>
    <t>Muut kuin nimikkeessä 10 11 09 mainitut polttamattomat raaka-aineseosjätteet</t>
  </si>
  <si>
    <t>10111000</t>
  </si>
  <si>
    <t>101111</t>
  </si>
  <si>
    <t>Lasijätteet pieninä kappaleina ja lasijauho (joka on peräisin esim. katodisädeputkista), jotka sisältävät raskasmetalleja</t>
  </si>
  <si>
    <t>10111100</t>
  </si>
  <si>
    <t>101112</t>
  </si>
  <si>
    <t>Muut kuin nimikkeessä 10 11 11 mainitut lasijätteet</t>
  </si>
  <si>
    <t>10111200</t>
  </si>
  <si>
    <t>101113</t>
  </si>
  <si>
    <t>Lasinkiillotuksessa ja -hionnassa syntyvä liete, joka sisältää vaarallisia aineita</t>
  </si>
  <si>
    <t>10111300</t>
  </si>
  <si>
    <t>101114</t>
  </si>
  <si>
    <t>Muu kuin nimikkeessä 10 11 13 mainittu lasinkiillotuksessa ja -hionnassa syntyvä liete</t>
  </si>
  <si>
    <t>10111400</t>
  </si>
  <si>
    <t>101115</t>
  </si>
  <si>
    <t>Savukaasujen käsittelyssä syntyvät kiinteät jätteet, jotka sisältävät vaarallisia aineita</t>
  </si>
  <si>
    <t>10111500</t>
  </si>
  <si>
    <t>101116</t>
  </si>
  <si>
    <t>Muut kuin nimikkeessä 10 11 15 mainitut savukaasujen käsittelyssä syntyvät kiinteät jätteet</t>
  </si>
  <si>
    <t>10111600</t>
  </si>
  <si>
    <t>101117</t>
  </si>
  <si>
    <t>10111700</t>
  </si>
  <si>
    <t>101118</t>
  </si>
  <si>
    <t>Muut kuin nimikkeessä 10 11 17 mainitut savukaasujen käsittelyssä syntyvät lietteet ja suodatuskakut</t>
  </si>
  <si>
    <t>10111800</t>
  </si>
  <si>
    <t>101119</t>
  </si>
  <si>
    <t>Jätevesien käsittelyssä toimipaikalla syntyvät kiinteät jätteet, jotka sisältävät vaarallisia aineita</t>
  </si>
  <si>
    <t>10111900</t>
  </si>
  <si>
    <t>101120</t>
  </si>
  <si>
    <t>Muut kuin nimikkeessä 10 11 19 mainitut, jätevesien käsittelyssä toimipaikalla syntyvät kiinteät jätteet</t>
  </si>
  <si>
    <t>10112000</t>
  </si>
  <si>
    <t>101199</t>
  </si>
  <si>
    <t>10119900</t>
  </si>
  <si>
    <t>1012</t>
  </si>
  <si>
    <t>Keraamisten tuotteiden, tiilien, laattojen ja rakennusaineiden valmistuksessa syntyvät jätteet</t>
  </si>
  <si>
    <t>10120000</t>
  </si>
  <si>
    <t>101201</t>
  </si>
  <si>
    <t>Polttamattomat  raaka-aineseosjätteet</t>
  </si>
  <si>
    <t>10120100</t>
  </si>
  <si>
    <t>101203</t>
  </si>
  <si>
    <t>10120300</t>
  </si>
  <si>
    <t>101205</t>
  </si>
  <si>
    <t>10120500</t>
  </si>
  <si>
    <t>101206</t>
  </si>
  <si>
    <t>Käytöstä poistetut muotit</t>
  </si>
  <si>
    <t>10120600</t>
  </si>
  <si>
    <t>101208</t>
  </si>
  <si>
    <t>Keramiikka-, tiili-, laatta- ja rakennustuotejäte (poltettu)</t>
  </si>
  <si>
    <t>10120800</t>
  </si>
  <si>
    <t>101209</t>
  </si>
  <si>
    <t>10120900</t>
  </si>
  <si>
    <t>101210</t>
  </si>
  <si>
    <t>Muut kuin nimikkeessä 10 12 09 mainitut kaasujen käsittelyssä syntyvät kiinteät jätteet</t>
  </si>
  <si>
    <t>10121000</t>
  </si>
  <si>
    <t>101211</t>
  </si>
  <si>
    <t>Lasituksessa syntyvät jätteet, jotka sisältävät raskasmetalleja</t>
  </si>
  <si>
    <t>10121100</t>
  </si>
  <si>
    <t>101212</t>
  </si>
  <si>
    <t>Muut kuin nimikkeessä 10 12 11 mainitut lasituksessa syntyvät jätteet</t>
  </si>
  <si>
    <t>10121200</t>
  </si>
  <si>
    <t>101213</t>
  </si>
  <si>
    <t>Jätevesien käsittelyssä toimipaikalla syntyvä liete</t>
  </si>
  <si>
    <t>10121300</t>
  </si>
  <si>
    <t>101299</t>
  </si>
  <si>
    <t>10129900</t>
  </si>
  <si>
    <t>1013</t>
  </si>
  <si>
    <t>Sementin, kalkin ja laastin sekä näistä valmistettujen tuotteiden valmistuksessa syntyvät jätteet</t>
  </si>
  <si>
    <t>10130000</t>
  </si>
  <si>
    <t>101301</t>
  </si>
  <si>
    <t>Polttamattomat raaka-aineseosjätteet</t>
  </si>
  <si>
    <t>10130100</t>
  </si>
  <si>
    <t>101304</t>
  </si>
  <si>
    <t>Kalkin kalsinointi- ja hydratointijätteet</t>
  </si>
  <si>
    <t>10130400</t>
  </si>
  <si>
    <t>101306</t>
  </si>
  <si>
    <t>Hienojakeet ja pölyt (lukuun ottamatta nimikkeitä 10 13 12 ja 10 13 13)</t>
  </si>
  <si>
    <t>10130600</t>
  </si>
  <si>
    <t>101307</t>
  </si>
  <si>
    <t>10130700</t>
  </si>
  <si>
    <t>101309</t>
  </si>
  <si>
    <t>Asbestisementin valmistuksessa syntyvät jätteet, jotka sisältävät asbestia</t>
  </si>
  <si>
    <t>10130900</t>
  </si>
  <si>
    <t>101310</t>
  </si>
  <si>
    <t>Muut kuin nimikkeessä 10 13 09 mainitut asbestisementin valmistuksessa syntyvät jätteet</t>
  </si>
  <si>
    <t>10131000</t>
  </si>
  <si>
    <t>101311</t>
  </si>
  <si>
    <t>Muut kuin nimikkeissä 10 13 09 ja 10 13 10 mainitut sementtipohjaisten komposiittimateriaalien valmistuksessa syntyvät jätteet</t>
  </si>
  <si>
    <t>10131100</t>
  </si>
  <si>
    <t>101312</t>
  </si>
  <si>
    <t>10131200</t>
  </si>
  <si>
    <t>101313</t>
  </si>
  <si>
    <t>Muut kuin nimikkeessä 10 13 12 mainitut kaasujen käsittelyssä syntyvät kiinteät jätteet</t>
  </si>
  <si>
    <t>10131300</t>
  </si>
  <si>
    <t>101314</t>
  </si>
  <si>
    <t>Betonijäte ja betoniliete</t>
  </si>
  <si>
    <t>10131400</t>
  </si>
  <si>
    <t>101399</t>
  </si>
  <si>
    <t>10139900</t>
  </si>
  <si>
    <t>1014</t>
  </si>
  <si>
    <t>Krematorioissa syntyvät jätteet</t>
  </si>
  <si>
    <t>10140000</t>
  </si>
  <si>
    <t>101401</t>
  </si>
  <si>
    <t>Kaasujen puhdistuksessa syntyvät jätteet, jotka sisältävät elohopeaa</t>
  </si>
  <si>
    <t>10140100</t>
  </si>
  <si>
    <t>METALLIEN JA MUIDEN MATERIAALIEN KEMIALLISESSA PINTAKÄSITTELYSSÄ JA PINNOITTAMISESSA SEKÄ  EI-RAUTAMETALLIEN HYDROMETALLURGIASSA SYNTYVÄT JÄTTEET</t>
  </si>
  <si>
    <t>11000000</t>
  </si>
  <si>
    <t>1101</t>
  </si>
  <si>
    <t>Metallien ja muiden materiaalien kemiallisessa pintakäsittelyssä ja pinnoittamisessa (esimerkiksi galvanointi, sinkitys, peittaus, etsaus, fosfatointi, emäksinen rasvanpoisto ja anodisointi) syntyvät jätteet</t>
  </si>
  <si>
    <t>11010000</t>
  </si>
  <si>
    <t>110105</t>
  </si>
  <si>
    <t>Peittaushapot</t>
  </si>
  <si>
    <t>11010500</t>
  </si>
  <si>
    <t>110106</t>
  </si>
  <si>
    <t>Hapot, joita ei ole mainittu muualla</t>
  </si>
  <si>
    <t>11010600</t>
  </si>
  <si>
    <t>110107</t>
  </si>
  <si>
    <t>Peittausemäkset</t>
  </si>
  <si>
    <t>11010700</t>
  </si>
  <si>
    <t>110108</t>
  </si>
  <si>
    <t>Fosfatointilietteet</t>
  </si>
  <si>
    <t>11010800</t>
  </si>
  <si>
    <t>110109</t>
  </si>
  <si>
    <t>Lietteet ja suodatuskakut, jotka sisältävät vaarallisia aineita</t>
  </si>
  <si>
    <t>11010900</t>
  </si>
  <si>
    <t>110110</t>
  </si>
  <si>
    <t>Muut kuin nimikkeessä 11 01 09 mainitut lietteet ja suodatuskakut</t>
  </si>
  <si>
    <t>11011000</t>
  </si>
  <si>
    <t>110111</t>
  </si>
  <si>
    <t>Vesipitoiset huuhtelunesteet, jotka sisältävät vaarallisia aineita</t>
  </si>
  <si>
    <t>11011100</t>
  </si>
  <si>
    <t>110112</t>
  </si>
  <si>
    <t>Muut kuin nimikkeessä 11 01 11 mainitut vesipitoiset huuhtelunesteet</t>
  </si>
  <si>
    <t>11011200</t>
  </si>
  <si>
    <t>110113</t>
  </si>
  <si>
    <t>Rasvanpoistojätteet, jotka sisältävät vaarallisia aineita</t>
  </si>
  <si>
    <t>11011300</t>
  </si>
  <si>
    <t>110114</t>
  </si>
  <si>
    <t>Muut kuin nimikkeessä 11 01 13 mainitut rasvanpoistojätteet</t>
  </si>
  <si>
    <t>11011400</t>
  </si>
  <si>
    <t>110115</t>
  </si>
  <si>
    <t>Membraanijärjestelmissä tai ioninvaihtojärjestelmissä syntyvät eluaatit ja lietteet, jotka sisältävät vaarallisia aineita</t>
  </si>
  <si>
    <t>11011500</t>
  </si>
  <si>
    <t>110116</t>
  </si>
  <si>
    <t>Kyllästyneet tai käytetyt ioninvaihtohartsit</t>
  </si>
  <si>
    <t>11011600</t>
  </si>
  <si>
    <t>110198</t>
  </si>
  <si>
    <t>98</t>
  </si>
  <si>
    <t>Muut jätteet, jotka sisältävät vaarallisia aineita</t>
  </si>
  <si>
    <t>11019800</t>
  </si>
  <si>
    <t>110199</t>
  </si>
  <si>
    <t>11019900</t>
  </si>
  <si>
    <t>1102</t>
  </si>
  <si>
    <t>Ei-rautametallien hydrometallurgisissa prosesseissa syntyvät jätteet</t>
  </si>
  <si>
    <t>11020000</t>
  </si>
  <si>
    <t>110202</t>
  </si>
  <si>
    <t>Sinkin hydrometallurgiassa syntyvät lietteet (jarosiitti ja götiitti mukaan luettuina)</t>
  </si>
  <si>
    <t>11020200</t>
  </si>
  <si>
    <t>110203</t>
  </si>
  <si>
    <t>Elektrolyysiprosessien anodien valmistuksessa syntyvät jätteet</t>
  </si>
  <si>
    <t>11020300</t>
  </si>
  <si>
    <t>110205</t>
  </si>
  <si>
    <t>Kuparin hydrometallurgiassa syntyvät jätteet, jotka sisältävät vaarallisia aineita</t>
  </si>
  <si>
    <t>11020500</t>
  </si>
  <si>
    <t>110206</t>
  </si>
  <si>
    <t>Muut kuin nimikkeessä 11 02 05 mainitut kuparin hydrometallurgiassa syntyvät jätteet</t>
  </si>
  <si>
    <t>11020600</t>
  </si>
  <si>
    <t>110207</t>
  </si>
  <si>
    <t>11020700</t>
  </si>
  <si>
    <t>110299</t>
  </si>
  <si>
    <t>11029900</t>
  </si>
  <si>
    <t>1103</t>
  </si>
  <si>
    <t>Karkaisussa syntyvät lietteet ja kiinteät jätteet</t>
  </si>
  <si>
    <t>11030000</t>
  </si>
  <si>
    <t>110301</t>
  </si>
  <si>
    <t>Syanidia sisältävät jätteet</t>
  </si>
  <si>
    <t>11030100</t>
  </si>
  <si>
    <t>110302</t>
  </si>
  <si>
    <t>Muut jätteet</t>
  </si>
  <si>
    <t>11030200</t>
  </si>
  <si>
    <t>1105</t>
  </si>
  <si>
    <t>Kuumaupotuksessa syntyvät jätteet</t>
  </si>
  <si>
    <t>11050000</t>
  </si>
  <si>
    <t>110501</t>
  </si>
  <si>
    <t>Kovasinkki</t>
  </si>
  <si>
    <t>11050100</t>
  </si>
  <si>
    <t>110502</t>
  </si>
  <si>
    <t>Sinkkituhka</t>
  </si>
  <si>
    <t>11050200</t>
  </si>
  <si>
    <t>110503</t>
  </si>
  <si>
    <t>11050300</t>
  </si>
  <si>
    <t>110504</t>
  </si>
  <si>
    <t>Käytetyt sulatteet</t>
  </si>
  <si>
    <t>11050400</t>
  </si>
  <si>
    <t>110599</t>
  </si>
  <si>
    <t>11059900</t>
  </si>
  <si>
    <t>METALLIEN JA MUOVIEN MUOVAUKSESSA SEKÄ FYSIKAALISESSA JA MEKAANISESSA PINTAKÄSITTELYSSÄ SYNTYVÄT JÄTTEET</t>
  </si>
  <si>
    <t>12000000</t>
  </si>
  <si>
    <t>1201</t>
  </si>
  <si>
    <t>Metallien ja muovien muovauksessa sekä fysikaalisessa ja mekaanisessa pintakäsittelyssä syntyvät jätteet</t>
  </si>
  <si>
    <t>12010000</t>
  </si>
  <si>
    <t>120101</t>
  </si>
  <si>
    <t>Rautametallien viilaus- ja sorvausjätteet</t>
  </si>
  <si>
    <t>12010100</t>
  </si>
  <si>
    <t>120102</t>
  </si>
  <si>
    <t>Rautametallien pölyt ja hienojakeet</t>
  </si>
  <si>
    <t>12010200</t>
  </si>
  <si>
    <t>120103</t>
  </si>
  <si>
    <t>Ei-rautametallien viilaus- ja sorvausjätteet</t>
  </si>
  <si>
    <t>12010300</t>
  </si>
  <si>
    <t>120104</t>
  </si>
  <si>
    <t>Ei-rautametallien pölyt ja hienojakeet</t>
  </si>
  <si>
    <t>12010400</t>
  </si>
  <si>
    <t>120105</t>
  </si>
  <si>
    <t>Muovilastut ja muovien muovausjätteet</t>
  </si>
  <si>
    <t>12010500</t>
  </si>
  <si>
    <t>120106</t>
  </si>
  <si>
    <t>Mineraalipohjaiset työstö-öljyt, jotka sisältävät halogeeneja (ei emulsiot eikä liuokset)</t>
  </si>
  <si>
    <t>12010600</t>
  </si>
  <si>
    <t>120107</t>
  </si>
  <si>
    <t>Mineraalipohjaiset työstö-öljyt, jotka eivät sisällä halogeeneja (ei emulsiot eikä liuokset)</t>
  </si>
  <si>
    <t>12010700</t>
  </si>
  <si>
    <t>120108</t>
  </si>
  <si>
    <t>Työstöemulsiot- ja liuokset, jotka sisältävät halogeeneja</t>
  </si>
  <si>
    <t>12010800</t>
  </si>
  <si>
    <t>120109</t>
  </si>
  <si>
    <t>Työstöemulsiot- ja liuokset, jotka eivät sisällä halogeeneja</t>
  </si>
  <si>
    <t>12010900</t>
  </si>
  <si>
    <t>120110</t>
  </si>
  <si>
    <t>Synteettiset työstö-öljyt</t>
  </si>
  <si>
    <t>12011000</t>
  </si>
  <si>
    <t>120112</t>
  </si>
  <si>
    <t>Käytetyt vahat ja rasvat</t>
  </si>
  <si>
    <t>12011200</t>
  </si>
  <si>
    <t>120113</t>
  </si>
  <si>
    <t>Hitsausjätteet</t>
  </si>
  <si>
    <t>12011300</t>
  </si>
  <si>
    <t>120114</t>
  </si>
  <si>
    <t>Työstölietteet, jotka sisältävät vaarallisia aineita</t>
  </si>
  <si>
    <t>12011400</t>
  </si>
  <si>
    <t>120115</t>
  </si>
  <si>
    <t>Muut kuin nimikkeessä 12 01 14 mainitut työstölietteet</t>
  </si>
  <si>
    <t>12011500</t>
  </si>
  <si>
    <t>120116</t>
  </si>
  <si>
    <t>Suihkupuhdistusjätteet, jotka sisältävät vaarallisia aineita</t>
  </si>
  <si>
    <t>12011600</t>
  </si>
  <si>
    <t>120117</t>
  </si>
  <si>
    <t>Muut kuin nimikkeessä 12 01 16 mainitut suihkupuhdistusjätteet</t>
  </si>
  <si>
    <t>12011700</t>
  </si>
  <si>
    <t>120118</t>
  </si>
  <si>
    <t>Metalliliete (hionnassa ja hierrossa syntyvät lietteet), joka sisältää öljyä</t>
  </si>
  <si>
    <t>12011800</t>
  </si>
  <si>
    <t>120119</t>
  </si>
  <si>
    <t>Helposti biohajoava työstö-öljy</t>
  </si>
  <si>
    <t>12011900</t>
  </si>
  <si>
    <t>120120</t>
  </si>
  <si>
    <t>Käytetyt hiomakappaleet ja -aineet, jotka sisältävät vaarallisia aineita</t>
  </si>
  <si>
    <t>12012000</t>
  </si>
  <si>
    <t>120121</t>
  </si>
  <si>
    <t>Muut kuin nimikkeessä 12 01 20 mainitut käytetyt hiomakappaleet ja -aineet</t>
  </si>
  <si>
    <t>12012100</t>
  </si>
  <si>
    <t>120199</t>
  </si>
  <si>
    <t>12019900</t>
  </si>
  <si>
    <t>1203</t>
  </si>
  <si>
    <t>Jätteet, jotka syntyvät vedellä ja höyryllä tapahtuvassa rasvanpoistossa (lukuun ottamatta nimikeryhmää 11)</t>
  </si>
  <si>
    <t>12030000</t>
  </si>
  <si>
    <t>120301</t>
  </si>
  <si>
    <t>Vesipitoiset pesunesteet</t>
  </si>
  <si>
    <t>12030100</t>
  </si>
  <si>
    <t>120302</t>
  </si>
  <si>
    <t>Höyryllä tapahtuvassa rasvanpoistossa syntyvät jätteet</t>
  </si>
  <si>
    <t>12030200</t>
  </si>
  <si>
    <t>ÖLJYJÄTTEET JA POLTTONESTEJÄTTEET (lukuun ottamatta ruokaöljyjä ja nimikeryhmiin 05, 12 ja 19 kuuluvia öljyjätteitä ja polttonestejätteitä)</t>
  </si>
  <si>
    <t>13000000</t>
  </si>
  <si>
    <t>1301</t>
  </si>
  <si>
    <t>Hydrauliöljyjätteet</t>
  </si>
  <si>
    <t>13010000</t>
  </si>
  <si>
    <t>130101</t>
  </si>
  <si>
    <t>PCB:tä sisältävät hydrauliöljyt</t>
  </si>
  <si>
    <t>13010100</t>
  </si>
  <si>
    <t>130104</t>
  </si>
  <si>
    <t>Klooratut emulsiot</t>
  </si>
  <si>
    <t>13010400</t>
  </si>
  <si>
    <t>130105</t>
  </si>
  <si>
    <t>Klooraamattomat emulsiot</t>
  </si>
  <si>
    <t>13010500</t>
  </si>
  <si>
    <t>130109</t>
  </si>
  <si>
    <t>Mineraalipohjaiset klooratut hydrauliöljyt</t>
  </si>
  <si>
    <t>13010900</t>
  </si>
  <si>
    <t>130110</t>
  </si>
  <si>
    <t>Mineraalipohjaiset klooraamattomat hydrauliöljyt</t>
  </si>
  <si>
    <t>13011000</t>
  </si>
  <si>
    <t>130111</t>
  </si>
  <si>
    <t>Synteettiset hydrauliöljyt</t>
  </si>
  <si>
    <t>13011100</t>
  </si>
  <si>
    <t>130112</t>
  </si>
  <si>
    <t>Helposti biohajoavat hydrauliöljyt</t>
  </si>
  <si>
    <t>13011200</t>
  </si>
  <si>
    <t>130113</t>
  </si>
  <si>
    <t>Muut hydrauliöljyt</t>
  </si>
  <si>
    <t>13011300</t>
  </si>
  <si>
    <t>1302</t>
  </si>
  <si>
    <t>Moottori-, vaihteisto- ja voiteluöljyjätteet</t>
  </si>
  <si>
    <t>13020000</t>
  </si>
  <si>
    <t>130204</t>
  </si>
  <si>
    <t>Mineraalipohjaiset klooratut moottori-, vaihteisto- ja voiteluöljyt</t>
  </si>
  <si>
    <t>13020400</t>
  </si>
  <si>
    <t>130205</t>
  </si>
  <si>
    <t>Mineraalipohjaiset klooraamattomat moottori-, vaihteisto- ja voiteluöljyt</t>
  </si>
  <si>
    <t>13020500</t>
  </si>
  <si>
    <t>130206</t>
  </si>
  <si>
    <t>Synteettiset moottori-, vaihteisto- ja voiteluöljyt</t>
  </si>
  <si>
    <t>13020600</t>
  </si>
  <si>
    <t>130207</t>
  </si>
  <si>
    <t>Helposti biohajoavat moottori-, vaihteisto- ja voiteluöljyt</t>
  </si>
  <si>
    <t>13020700</t>
  </si>
  <si>
    <t>130208</t>
  </si>
  <si>
    <t>Muut moottori-, vaihteisto- ja voiteluöljyt</t>
  </si>
  <si>
    <t>13020800</t>
  </si>
  <si>
    <t>1303</t>
  </si>
  <si>
    <t>Eristys- ja lämmönsiirtoöljyjätteet</t>
  </si>
  <si>
    <t>13030000</t>
  </si>
  <si>
    <t>130301</t>
  </si>
  <si>
    <t>PCB:tä sisältävät eristys- ja lämmönsiirtoöljyt</t>
  </si>
  <si>
    <t>13030100</t>
  </si>
  <si>
    <t>130306</t>
  </si>
  <si>
    <t>Muut kuin nimikkeessä 13 03 01 mainitut mineraalipohjaiset klooratut eristys- ja lämmönsiirtoöljyt</t>
  </si>
  <si>
    <t>13030600</t>
  </si>
  <si>
    <t>130307</t>
  </si>
  <si>
    <t>Mineraalipohjaiset klooraamattomat eristys- ja lämmönsiirtoöljyt</t>
  </si>
  <si>
    <t>13030700</t>
  </si>
  <si>
    <t>130308</t>
  </si>
  <si>
    <t>Synteettiset eristys- ja lämmönsiirtoöljyt</t>
  </si>
  <si>
    <t>13030800</t>
  </si>
  <si>
    <t>130309</t>
  </si>
  <si>
    <t>Helposti biohajoavat eristys- ja lämmönsiirtoöljyt</t>
  </si>
  <si>
    <t>13030900</t>
  </si>
  <si>
    <t>130310</t>
  </si>
  <si>
    <t>Muut eristys- ja lämmönsiirtoöljyt</t>
  </si>
  <si>
    <t>13031000</t>
  </si>
  <si>
    <t>1304</t>
  </si>
  <si>
    <t>Pilssivedet</t>
  </si>
  <si>
    <t>13040000</t>
  </si>
  <si>
    <t>130401</t>
  </si>
  <si>
    <t>Sisävesiliikenteessä syntyvät pilssivedet</t>
  </si>
  <si>
    <t>13040100</t>
  </si>
  <si>
    <t>130402</t>
  </si>
  <si>
    <t>Satamien vastaanottolaitteistoihin kerätyt pilssivedet</t>
  </si>
  <si>
    <t>13040200</t>
  </si>
  <si>
    <t>130403</t>
  </si>
  <si>
    <t>Muut vesiliikenteessä syntyvät pilssivedet</t>
  </si>
  <si>
    <t>13040300</t>
  </si>
  <si>
    <t>1305</t>
  </si>
  <si>
    <t>Öljynerottimien jätteet</t>
  </si>
  <si>
    <t>13050000</t>
  </si>
  <si>
    <t>130501</t>
  </si>
  <si>
    <t>Hiekanerottimien ja öljynerottimien kiinteät jätteet</t>
  </si>
  <si>
    <t>13050100</t>
  </si>
  <si>
    <t>130502</t>
  </si>
  <si>
    <t>Öljynerottimien lietteet</t>
  </si>
  <si>
    <t>13050200</t>
  </si>
  <si>
    <t>130503</t>
  </si>
  <si>
    <t>Keräilyaltaan lietteet</t>
  </si>
  <si>
    <t>13050300</t>
  </si>
  <si>
    <t>130506</t>
  </si>
  <si>
    <t>Öljynerottimien öljy</t>
  </si>
  <si>
    <t>13050600</t>
  </si>
  <si>
    <t>130507</t>
  </si>
  <si>
    <t>Öljynerottimien öljyinen vesi</t>
  </si>
  <si>
    <t>13050700</t>
  </si>
  <si>
    <t>130508</t>
  </si>
  <si>
    <t>Hiekanerottimien ja öljynerottimien jäteseokset</t>
  </si>
  <si>
    <t>13050800</t>
  </si>
  <si>
    <t>1307</t>
  </si>
  <si>
    <t>Polttonestejätteet</t>
  </si>
  <si>
    <t>13070000</t>
  </si>
  <si>
    <t>130701</t>
  </si>
  <si>
    <t>Polttoöljy ja dieselöljy</t>
  </si>
  <si>
    <t>13070100</t>
  </si>
  <si>
    <t>130702</t>
  </si>
  <si>
    <t>Bensiini</t>
  </si>
  <si>
    <t>13070200</t>
  </si>
  <si>
    <t>130703</t>
  </si>
  <si>
    <t>Muut polttoaineet (seokset mukaan luettuina)</t>
  </si>
  <si>
    <t>13070300</t>
  </si>
  <si>
    <t>1308</t>
  </si>
  <si>
    <t>Öljyjätteet, joita ei ole mainittu muualla</t>
  </si>
  <si>
    <t>13080000</t>
  </si>
  <si>
    <t>130801</t>
  </si>
  <si>
    <t>Suolanpoiston lietteet tai emulsiot</t>
  </si>
  <si>
    <t>13080100</t>
  </si>
  <si>
    <t>130802</t>
  </si>
  <si>
    <t>Muut emulsiot</t>
  </si>
  <si>
    <t>13080200</t>
  </si>
  <si>
    <t>130899</t>
  </si>
  <si>
    <t>13089900</t>
  </si>
  <si>
    <t>ORGAANISTEN LIUOTTIMIEN, JÄÄHDYTYSAINEIDEN JA PONNEKAASUJEN JÄTTEET (lukuun ottamatta nimikeryhmiä 07 ja 08)</t>
  </si>
  <si>
    <t>14000000</t>
  </si>
  <si>
    <t>1406</t>
  </si>
  <si>
    <t>Orgaanisten liuottimien, jäähdytysaineiden sekä aerosolien ja vaahtomuovien ponnekaasujen jätteet</t>
  </si>
  <si>
    <t>14060000</t>
  </si>
  <si>
    <t>140601</t>
  </si>
  <si>
    <t>Kloorifluorihiilivedyt, HCFC-yhdisteet, HFC-yhdisteet</t>
  </si>
  <si>
    <t>14060100</t>
  </si>
  <si>
    <t>140602</t>
  </si>
  <si>
    <t>Muut halogenoidut liuottimet ja liuotinseokset</t>
  </si>
  <si>
    <t>14060200</t>
  </si>
  <si>
    <t>140603</t>
  </si>
  <si>
    <t>Muut liuottimet ja liuotinseokset</t>
  </si>
  <si>
    <t>14060300</t>
  </si>
  <si>
    <t>140604</t>
  </si>
  <si>
    <t>Lietteet tai kiinteät jätteet, jotka sisältävät halogenoituja liuottimia</t>
  </si>
  <si>
    <t>14060400</t>
  </si>
  <si>
    <t>140605</t>
  </si>
  <si>
    <t>Lietteet tai kiinteät jätteet, jotka sisältävät muita liuottimia</t>
  </si>
  <si>
    <t>14060500</t>
  </si>
  <si>
    <t>PAKKAUSJÄTTEET, ABSORBOIMISAINEET, PUHDISTUSLIINAT, SUODATINMATERIAALIT JA SUOJAVAATTEET, JOITA EI OLE MAINITTU MUUALLA</t>
  </si>
  <si>
    <t>15000000</t>
  </si>
  <si>
    <t>1501</t>
  </si>
  <si>
    <t>Pakkaukset (mukaan luettuna yhdyskuntien erilliskerätty pakkausjäte)</t>
  </si>
  <si>
    <t>15010000</t>
  </si>
  <si>
    <t>150101</t>
  </si>
  <si>
    <t>Paperi- ja kartonkipakkaukset</t>
  </si>
  <si>
    <t>15010100</t>
  </si>
  <si>
    <t>150102</t>
  </si>
  <si>
    <t>Muovipakkaukset</t>
  </si>
  <si>
    <t>15010200</t>
  </si>
  <si>
    <t>150103</t>
  </si>
  <si>
    <t>Puupakkaukset</t>
  </si>
  <si>
    <t>15010300</t>
  </si>
  <si>
    <t>150104</t>
  </si>
  <si>
    <t>Metallipakkaukset</t>
  </si>
  <si>
    <t>15010400</t>
  </si>
  <si>
    <t>150105</t>
  </si>
  <si>
    <t>Komposiittipakkaukset</t>
  </si>
  <si>
    <t>15010500</t>
  </si>
  <si>
    <t>150106</t>
  </si>
  <si>
    <t>Sekalaiset pakkaukset</t>
  </si>
  <si>
    <t>15010600</t>
  </si>
  <si>
    <t>150107</t>
  </si>
  <si>
    <t>Lasipakkaukset</t>
  </si>
  <si>
    <t>15010700</t>
  </si>
  <si>
    <t>150109</t>
  </si>
  <si>
    <t>Tekstiilipakkaukset</t>
  </si>
  <si>
    <t>15010900</t>
  </si>
  <si>
    <t>150110</t>
  </si>
  <si>
    <t>Pakkaukset, jotka sisältävät vaarallisten aineiden jäämiä tai ovat niiden saastuttamia</t>
  </si>
  <si>
    <t>15011000</t>
  </si>
  <si>
    <t>150111</t>
  </si>
  <si>
    <t>Metallipakkaukset, joiden rakenneaine sisältää vaarallista kiinteää huokoista ainetta (esim. asbestia), tyhjät painepakkaukset ja -säiliöt mukaan luettuina</t>
  </si>
  <si>
    <t>15011100</t>
  </si>
  <si>
    <t>1502</t>
  </si>
  <si>
    <t>Absorboimisaineet, suodatinmateriaalit, puhdistusliinat ja suojavaatteet</t>
  </si>
  <si>
    <t>15020000</t>
  </si>
  <si>
    <t>150202</t>
  </si>
  <si>
    <t>Absorboimisaineet, suodatinmateriaalit (mukaan luettuina öljysuodattimet, joita ei ole mainittu muualla), puhdistusliinat ja suojavaatteet, jotka ovat vaarallisten aineiden saastuttamia</t>
  </si>
  <si>
    <t>15020200</t>
  </si>
  <si>
    <t>150203</t>
  </si>
  <si>
    <t>Muut kuin nimikkeessä 15 02 02 mainitut absorboimisaineet, suodatinmateriaalit, puhdistusliinat ja suojavaatteet</t>
  </si>
  <si>
    <t>15020300</t>
  </si>
  <si>
    <t>JÄTTEET, JOITA EI OLE MAINITTU MUUALLA LUETTELOSSA</t>
  </si>
  <si>
    <t>16000000</t>
  </si>
  <si>
    <t>1601</t>
  </si>
  <si>
    <t>Romuajoneuvot eri liikennemuodoista (liikkuvat työkoneet mukaan luettuina) ja romuajoneuvojen purkamisessa ja ajoneuvojen huollossa syntyvät jätteet (lukuun ottamatta nimikeryhmiä 13, 14, 16 06 ja 16 08)</t>
  </si>
  <si>
    <t>16010000</t>
  </si>
  <si>
    <t>160103</t>
  </si>
  <si>
    <t>Loppuun käytetyt renkaat</t>
  </si>
  <si>
    <t>16010300</t>
  </si>
  <si>
    <t>160104</t>
  </si>
  <si>
    <t>Romuajoneuvot</t>
  </si>
  <si>
    <t>16010400</t>
  </si>
  <si>
    <t>160106</t>
  </si>
  <si>
    <t>Romuajoneuvot, jotka eivät sisällä nesteitä eivätkä muita vaarallisia osia</t>
  </si>
  <si>
    <t>16010600</t>
  </si>
  <si>
    <t>160107</t>
  </si>
  <si>
    <t>Öljysuodattimet</t>
  </si>
  <si>
    <t>16010700</t>
  </si>
  <si>
    <t>160108</t>
  </si>
  <si>
    <t>Elohopeaa sisältävät osat</t>
  </si>
  <si>
    <t>16010800</t>
  </si>
  <si>
    <t>160109</t>
  </si>
  <si>
    <t>PCB:tä sisältävät osat</t>
  </si>
  <si>
    <t>16010900</t>
  </si>
  <si>
    <t>160110</t>
  </si>
  <si>
    <t>Räjähdysvaaralliset osat (kuten turvatyynyt)</t>
  </si>
  <si>
    <t>16011000</t>
  </si>
  <si>
    <t>160111</t>
  </si>
  <si>
    <t>Asbestia sisältävät jarrupalat</t>
  </si>
  <si>
    <t>16011100</t>
  </si>
  <si>
    <t>160112</t>
  </si>
  <si>
    <t>Muut kuin nimikkeessä 16 01 11 mainitut jarrupalat</t>
  </si>
  <si>
    <t>16011200</t>
  </si>
  <si>
    <t>160113</t>
  </si>
  <si>
    <t>Jarrunesteet</t>
  </si>
  <si>
    <t>16011300</t>
  </si>
  <si>
    <t>160114</t>
  </si>
  <si>
    <t>Jäätymisenestoaineet, jotka sisältävät vaarallisia aineita</t>
  </si>
  <si>
    <t>16011400</t>
  </si>
  <si>
    <t>160115</t>
  </si>
  <si>
    <t>Muut kuin nimikkeessä 16 01 14 mainitut jäätymisenestoaineet</t>
  </si>
  <si>
    <t>16011500</t>
  </si>
  <si>
    <t>160116</t>
  </si>
  <si>
    <t>Nesteytetyn kaasun säiliöt</t>
  </si>
  <si>
    <t>16011600</t>
  </si>
  <si>
    <t>160117</t>
  </si>
  <si>
    <t>Rautametalli</t>
  </si>
  <si>
    <t>16011700</t>
  </si>
  <si>
    <t>160118</t>
  </si>
  <si>
    <t>Ei-rautametalli</t>
  </si>
  <si>
    <t>16011800</t>
  </si>
  <si>
    <t>160119</t>
  </si>
  <si>
    <t>Muovi</t>
  </si>
  <si>
    <t>16011900</t>
  </si>
  <si>
    <t>160120</t>
  </si>
  <si>
    <t>Lasi</t>
  </si>
  <si>
    <t>16012000</t>
  </si>
  <si>
    <t>160121</t>
  </si>
  <si>
    <t>Muut kuin nimikkeissä 16 01 07-16 01 11, 16 01 13 ja 16 01 14 mainitut vaaralliset osat</t>
  </si>
  <si>
    <t>16012100</t>
  </si>
  <si>
    <t>160122</t>
  </si>
  <si>
    <t>Osat, joita ei ole mainittu muualla</t>
  </si>
  <si>
    <t>16012200</t>
  </si>
  <si>
    <t>160199</t>
  </si>
  <si>
    <t>16019900</t>
  </si>
  <si>
    <t>1602</t>
  </si>
  <si>
    <t>Sähkö- ja elektroniikkalaitteiden ja muiden laitteiden jätteet</t>
  </si>
  <si>
    <t>16020000</t>
  </si>
  <si>
    <t>160209</t>
  </si>
  <si>
    <t>PCB:tä sisältävät muuntajat ja kondensaattorit</t>
  </si>
  <si>
    <t>16020900</t>
  </si>
  <si>
    <t>160210</t>
  </si>
  <si>
    <t>Muut kuin nimikkeessä 16 02 09 mainitut, PCB:tä sisältävät tai niiden saastuttamat käytöstä poistetut sähkö- ja elektroniikkalaitteet</t>
  </si>
  <si>
    <t>16021000</t>
  </si>
  <si>
    <t>160211</t>
  </si>
  <si>
    <t>Kloorifluorihiilivetyjä, HCFC-yhdisteitä ja HFC-yhdisteitä sisältävät käytöstä poistetut sähkö- ja elektroniikkalaitteet</t>
  </si>
  <si>
    <t>16021100</t>
  </si>
  <si>
    <t>160212</t>
  </si>
  <si>
    <t>Asbestia vapaana sisältävät käytöstä poistetut sähkö- ja elektroniikkalaitteet</t>
  </si>
  <si>
    <t>16021200</t>
  </si>
  <si>
    <t>160213</t>
  </si>
  <si>
    <t>Muut kuin nimikkeissä 16 02 09-16 02 12 mainitut, vaarallisia osia (Huom. 1) sisältävät käytöstä poistetut sähkö- LIIAN PITKÄ TEKSTI XXX</t>
  </si>
  <si>
    <t>16021300</t>
  </si>
  <si>
    <t>160214</t>
  </si>
  <si>
    <t>Muut kuin nimikkeissä 16 02 09-16 02 13 mainitut käytöstä poistetut sähkö- ja elektroniikkalaitteet</t>
  </si>
  <si>
    <t>16021400</t>
  </si>
  <si>
    <t>160215</t>
  </si>
  <si>
    <t>Sähkö- ja elektroniikkalaitteista ja muista laitteista poistetut vaaralliset osat</t>
  </si>
  <si>
    <t>16021500</t>
  </si>
  <si>
    <t>160216</t>
  </si>
  <si>
    <t>Muut kuin nimikkeessä 16 02 15 mainitut, sähkö- ja elektroniikkalaitteista ja muista laitteista poistetut osat</t>
  </si>
  <si>
    <t>16021600</t>
  </si>
  <si>
    <t>160297</t>
  </si>
  <si>
    <t>97</t>
  </si>
  <si>
    <t>Muut laitteet, jotka sisältävät vaarallisia osia</t>
  </si>
  <si>
    <t>16029700</t>
  </si>
  <si>
    <t>160298</t>
  </si>
  <si>
    <t>Muut kuin nimikkeessä 16 02 97 tarkoitetut muut laitteet</t>
  </si>
  <si>
    <t>16029800</t>
  </si>
  <si>
    <t>1603</t>
  </si>
  <si>
    <t>Epäkurantit tuotteiden valmistuserät ja käyttämättömät tuotteet</t>
  </si>
  <si>
    <t>16030000</t>
  </si>
  <si>
    <t>160303</t>
  </si>
  <si>
    <t>Epäorgaaniset jätteet, jotka sisältävät vaarallisia aineita</t>
  </si>
  <si>
    <t>16030300</t>
  </si>
  <si>
    <t>160304</t>
  </si>
  <si>
    <t>Muut kuin nimikkeessä 16 03 03 mainitut epäorgaaniset jätteet</t>
  </si>
  <si>
    <t>16030400</t>
  </si>
  <si>
    <t>160305</t>
  </si>
  <si>
    <t>Orgaaniset jätteet, jotka sisältävät vaarallisia aineita</t>
  </si>
  <si>
    <t>16030500</t>
  </si>
  <si>
    <t>160306</t>
  </si>
  <si>
    <t>Muut kuin nimikkeessä 16 03 05 mainitut orgaaniset jätteet</t>
  </si>
  <si>
    <t>16030600</t>
  </si>
  <si>
    <t>1604</t>
  </si>
  <si>
    <t>Räjähdysainejätteet</t>
  </si>
  <si>
    <t>16040000</t>
  </si>
  <si>
    <t>160401</t>
  </si>
  <si>
    <t>Ammusjätteet</t>
  </si>
  <si>
    <t>16040100</t>
  </si>
  <si>
    <t>160402</t>
  </si>
  <si>
    <t>Ilotulitusjätteet</t>
  </si>
  <si>
    <t>16040200</t>
  </si>
  <si>
    <t>160403</t>
  </si>
  <si>
    <t>Muut räjähdysainejätteet</t>
  </si>
  <si>
    <t>16040300</t>
  </si>
  <si>
    <t>1605</t>
  </si>
  <si>
    <t>Painepakkauksissa ja säiliöissä olevat kaasut ja käytöstä poistetut kemikaalit</t>
  </si>
  <si>
    <t>16050000</t>
  </si>
  <si>
    <t>160504</t>
  </si>
  <si>
    <t>Painepakkauksissa ja -säiliöissä olevat kaasut (halonit mukaan luettuina), jotka sisältävät vaarallisia aineita</t>
  </si>
  <si>
    <t>16050400</t>
  </si>
  <si>
    <t>160505</t>
  </si>
  <si>
    <t>Muut kuin nimikkeessä 16 05 04 mainitut painepakkauksissa ja -säiliöissä olevat kaasut</t>
  </si>
  <si>
    <t>16050500</t>
  </si>
  <si>
    <t>160506</t>
  </si>
  <si>
    <t>Laboratoriokemikaalit, jotka koostuvat vaarallisista aineista tai sisältävät niitä, laboratoriokemikaalien seokset mukaan luettuina</t>
  </si>
  <si>
    <t>16050600</t>
  </si>
  <si>
    <t>160507</t>
  </si>
  <si>
    <t>Käytöstä poistetut epäorgaaniset kemikaalit, jotka koostuvat vaarallisista aineista tai sisältävät niitä</t>
  </si>
  <si>
    <t>16050700</t>
  </si>
  <si>
    <t>160508</t>
  </si>
  <si>
    <t>Käytöstä poistetut orgaaniset kemikaalit, jotka koostuvat vaarallisista aineista tai sisältävät niitä</t>
  </si>
  <si>
    <t>16050800</t>
  </si>
  <si>
    <t>160509</t>
  </si>
  <si>
    <t>Muut kuin nimikkeissä 16 05 06, 16 05 07 ja 16 05 08 mainitut käytöstä poistetut kemikaalit</t>
  </si>
  <si>
    <t>16050900</t>
  </si>
  <si>
    <t>1606</t>
  </si>
  <si>
    <t>Paristot ja akut</t>
  </si>
  <si>
    <t>16060000</t>
  </si>
  <si>
    <t>160601</t>
  </si>
  <si>
    <t>Lyijyakut</t>
  </si>
  <si>
    <t>16060100</t>
  </si>
  <si>
    <t>160602</t>
  </si>
  <si>
    <t>Nikkelikadmiumakut</t>
  </si>
  <si>
    <t>16060200</t>
  </si>
  <si>
    <t>160603</t>
  </si>
  <si>
    <t>Elohopeaa sisältävät paristot</t>
  </si>
  <si>
    <t>16060300</t>
  </si>
  <si>
    <t>160604</t>
  </si>
  <si>
    <t>Alkaliparistot (lukuun ottamatta nimikettä 16 06 03)</t>
  </si>
  <si>
    <t>16060400</t>
  </si>
  <si>
    <t>160605</t>
  </si>
  <si>
    <t>Muut paristot ja akut</t>
  </si>
  <si>
    <t>16060500</t>
  </si>
  <si>
    <t>160606</t>
  </si>
  <si>
    <t>Erikseen kerätyt paristojen ja akkujen elektrolyytit</t>
  </si>
  <si>
    <t>16060600</t>
  </si>
  <si>
    <t>1607</t>
  </si>
  <si>
    <t>Kuljetussäiliöiden, varastosäiliöiden ja tynnyrien puhdistuksessa syntyvät jätteet (lukuun ottamatta nimikeryhmiä 05 ja 13)</t>
  </si>
  <si>
    <t>16070000</t>
  </si>
  <si>
    <t>160708</t>
  </si>
  <si>
    <t>Öljyä sisältävät jätteet</t>
  </si>
  <si>
    <t>16070800</t>
  </si>
  <si>
    <t>160709</t>
  </si>
  <si>
    <t>Jätteet, jotka sisältävät muita vaarallisia aineita</t>
  </si>
  <si>
    <t>16070900</t>
  </si>
  <si>
    <t>160799</t>
  </si>
  <si>
    <t>16079900</t>
  </si>
  <si>
    <t>1608</t>
  </si>
  <si>
    <t>Käytetyt katalyytit (katalysaattorit mukaan luettuina)</t>
  </si>
  <si>
    <t>16080000</t>
  </si>
  <si>
    <t>160801</t>
  </si>
  <si>
    <t>Käytetyt katalyytit, jotka sisältävät kultaa, hopeaa, reniumia, rodiumia, palladiumia, iridiumia tai platinaa (lukuun ottamatta nimikettä 16 08 07)</t>
  </si>
  <si>
    <t>16080100</t>
  </si>
  <si>
    <t>160802</t>
  </si>
  <si>
    <t>Käytetyt katalyytit, jotka sisältävät vaarallisia siirtymämetalleja (Huom. 2) tai vaarallisia siirtymämetalliyhdisteitä 
(Huom. 2:Liian pitkä xxx</t>
  </si>
  <si>
    <t>16080200</t>
  </si>
  <si>
    <t>160803</t>
  </si>
  <si>
    <t>Käytetyt katalyytit, jotka sisältävät sellaisia siirtymämetalleja tai siirtymämetalliyhdisteitä, joita ei ole mainittu muualla</t>
  </si>
  <si>
    <t>16080300</t>
  </si>
  <si>
    <t>160804</t>
  </si>
  <si>
    <t>Nesteiden katalyyttiseen krakkaukseen käytetyt katalyytit (lukuun ottamatta nimikettä 16 08 07)</t>
  </si>
  <si>
    <t>16080400</t>
  </si>
  <si>
    <t>160805</t>
  </si>
  <si>
    <t>Käytetyt katalyytit, jotka sisältävät fosforihappoa</t>
  </si>
  <si>
    <t>16080500</t>
  </si>
  <si>
    <t>160806</t>
  </si>
  <si>
    <t>Katalyytteinä käytetyt nesteet</t>
  </si>
  <si>
    <t>16080600</t>
  </si>
  <si>
    <t>160807</t>
  </si>
  <si>
    <t>Käytetyt katalyytit, jotka ovat vaarallisten aineiden saastuttamia</t>
  </si>
  <si>
    <t>16080700</t>
  </si>
  <si>
    <t>1609</t>
  </si>
  <si>
    <t>Hapettavat aineet</t>
  </si>
  <si>
    <t>16090000</t>
  </si>
  <si>
    <t>160901</t>
  </si>
  <si>
    <t>Permanganaatit, kuten kaliumpermanganaatti</t>
  </si>
  <si>
    <t>16090100</t>
  </si>
  <si>
    <t>160902</t>
  </si>
  <si>
    <t>Kromaatit, kuten kaliumkromaatti, kaliumdikromaatti ja natriumdikromaatti</t>
  </si>
  <si>
    <t>16090200</t>
  </si>
  <si>
    <t>160903</t>
  </si>
  <si>
    <t>Peroksidit, kuten vetyperoksidi</t>
  </si>
  <si>
    <t>16090300</t>
  </si>
  <si>
    <t>160904</t>
  </si>
  <si>
    <t>Hapettavat aineet, joita ei ole mainittu muualla</t>
  </si>
  <si>
    <t>16090400</t>
  </si>
  <si>
    <t>1610</t>
  </si>
  <si>
    <t>Vesipitoiset nestemäiset jätteet, jotka on tarkoitus käsitellä muualla kuin toimipaikassa</t>
  </si>
  <si>
    <t>16100000</t>
  </si>
  <si>
    <t>161001</t>
  </si>
  <si>
    <t>Vesipitoiset nestemäiset jätteet, jotka sisältävät vaarallisia aineita</t>
  </si>
  <si>
    <t>16100100</t>
  </si>
  <si>
    <t>161002</t>
  </si>
  <si>
    <t>Muut kuin nimikkeessä 16 10 01 mainitut vesipitoiset nestemäiset jätteet</t>
  </si>
  <si>
    <t>16100200</t>
  </si>
  <si>
    <t>161003</t>
  </si>
  <si>
    <t>Vesipitoiset konsentraatit, jotka sisältävät vaarallisia aineita</t>
  </si>
  <si>
    <t>16100300</t>
  </si>
  <si>
    <t>161004</t>
  </si>
  <si>
    <t>Muut kuin nimikkeessä 16 10 03 mainitut vesipitoiset konsentraatit</t>
  </si>
  <si>
    <t>16100400</t>
  </si>
  <si>
    <t>1611</t>
  </si>
  <si>
    <t>Vuorausten ja tulenkestävien aineiden jätteet</t>
  </si>
  <si>
    <t>16110000</t>
  </si>
  <si>
    <t>161101</t>
  </si>
  <si>
    <t>Metallurgisissa prosesseissa syntyvät hiilipohjaiset vuoraukset ja tulenkestävät aineet, jotka sisältävät vaarallisia aineita</t>
  </si>
  <si>
    <t>16110100</t>
  </si>
  <si>
    <t>161102</t>
  </si>
  <si>
    <t>Muut kuin nimikkeessä 16 11 01 mainitut, metallurgisissa prosesseissa syntyvät hiilipohjaiset vuoraukset ja tulenkestävät aineet</t>
  </si>
  <si>
    <t>16110200</t>
  </si>
  <si>
    <t>161103</t>
  </si>
  <si>
    <t>Muut metallurgisissa prosesseissa syntyvät vuoraukset ja tulenkestävät aineet, jotka sisältävät vaarallisia aineita</t>
  </si>
  <si>
    <t>16110300</t>
  </si>
  <si>
    <t>161104</t>
  </si>
  <si>
    <t>Muut kuin nimikkeessä 16 11 03 mainitut, metallurgisissa prosesseissa syntyvät muut vuoraukset ja tulenkestävät aineet</t>
  </si>
  <si>
    <t>16110400</t>
  </si>
  <si>
    <t>161105</t>
  </si>
  <si>
    <t>Muissa kuin metallurgisissa prosesseissa syntyvät vuoraukset ja tulenkestävät aineet, jotka sisältävät vaarallisia aineita</t>
  </si>
  <si>
    <t>16110500</t>
  </si>
  <si>
    <t>161106</t>
  </si>
  <si>
    <t>Muut kuin nimikkeessä 16 11 05 mainitut, muissa kuin metallurgisissa prosesseissa syntyvät vuoraukset ja tulenkestävät aineet</t>
  </si>
  <si>
    <t>16110600</t>
  </si>
  <si>
    <t>RAKENTAMISESSA JA PURKAMISESSA SYNTYVÄT JÄTTEET (PILAANTUNEILTA ALUEILTA KAIVETUT MAA-AINEKSET MUKAAN LUETTUINA)</t>
  </si>
  <si>
    <t>17000000</t>
  </si>
  <si>
    <t>1701</t>
  </si>
  <si>
    <t>betoni, tiilet, laatat ja keramiikka</t>
  </si>
  <si>
    <t>17010000</t>
  </si>
  <si>
    <t>170101</t>
  </si>
  <si>
    <t>Betoni</t>
  </si>
  <si>
    <t>17010100</t>
  </si>
  <si>
    <t>170102</t>
  </si>
  <si>
    <t>Tiilet</t>
  </si>
  <si>
    <t>17010200</t>
  </si>
  <si>
    <t>170103</t>
  </si>
  <si>
    <t>Laatat ja keramiikka</t>
  </si>
  <si>
    <t>17010300</t>
  </si>
  <si>
    <t>170106</t>
  </si>
  <si>
    <t>Betonin, tiilten, laattojen ja keramiikan seokset tai lajitellut jakeet, jotka sisältävät vaarallisia aineita</t>
  </si>
  <si>
    <t>17010600</t>
  </si>
  <si>
    <t>170107</t>
  </si>
  <si>
    <t>Muut kuin nimikkeessä 17 01 06 mainitut betonin, tiilten, laattojen ja keramiikan seokset</t>
  </si>
  <si>
    <t>17010700</t>
  </si>
  <si>
    <t>1702</t>
  </si>
  <si>
    <t>Puu, lasi ja muovit</t>
  </si>
  <si>
    <t>17020000</t>
  </si>
  <si>
    <t>170201</t>
  </si>
  <si>
    <t>Puu</t>
  </si>
  <si>
    <t>17020100</t>
  </si>
  <si>
    <t>170202</t>
  </si>
  <si>
    <t>17020200</t>
  </si>
  <si>
    <t>170203</t>
  </si>
  <si>
    <t>17020300</t>
  </si>
  <si>
    <t>170204</t>
  </si>
  <si>
    <t>Lasi, muovi ja puu, jotka sisältävät vaarallisia aineita tai ovat niiden saastuttamia</t>
  </si>
  <si>
    <t>17020400</t>
  </si>
  <si>
    <t>1703</t>
  </si>
  <si>
    <t>Bitumiseokset, kivihiiliterva ja -tervatuotteet</t>
  </si>
  <si>
    <t>17030000</t>
  </si>
  <si>
    <t>170301</t>
  </si>
  <si>
    <t>Kivihiilitervaa sisältävät bitumiseokset</t>
  </si>
  <si>
    <t>17030100</t>
  </si>
  <si>
    <t>170302</t>
  </si>
  <si>
    <t>Muut kuin nimikkeessä 17 03 01 mainitut bitumiseokset</t>
  </si>
  <si>
    <t>17030200</t>
  </si>
  <si>
    <t>170303</t>
  </si>
  <si>
    <t>Kivihiiliterva ja -tervatuotteet</t>
  </si>
  <si>
    <t>17030300</t>
  </si>
  <si>
    <t>1704</t>
  </si>
  <si>
    <t>Metallit, niiden seokset (lejeeringit) mukaan luettuina</t>
  </si>
  <si>
    <t>17040000</t>
  </si>
  <si>
    <t>170401</t>
  </si>
  <si>
    <t>Kupari, pronssi, messinki</t>
  </si>
  <si>
    <t>17040100</t>
  </si>
  <si>
    <t>170402</t>
  </si>
  <si>
    <t>Alumiini</t>
  </si>
  <si>
    <t>17040200</t>
  </si>
  <si>
    <t>170403</t>
  </si>
  <si>
    <t>Lyijy</t>
  </si>
  <si>
    <t>17040300</t>
  </si>
  <si>
    <t>170404</t>
  </si>
  <si>
    <t>Sinkki</t>
  </si>
  <si>
    <t>17040400</t>
  </si>
  <si>
    <t>170405</t>
  </si>
  <si>
    <t>Rauta ja teräs</t>
  </si>
  <si>
    <t>17040500</t>
  </si>
  <si>
    <t>170406</t>
  </si>
  <si>
    <t>Tina</t>
  </si>
  <si>
    <t>17040600</t>
  </si>
  <si>
    <t>170407</t>
  </si>
  <si>
    <t>Sekalaiset metallit</t>
  </si>
  <si>
    <t>17040700</t>
  </si>
  <si>
    <t>170409</t>
  </si>
  <si>
    <t>Metallijätteet, jotka ovat vaarallisten aineiden saastuttamia</t>
  </si>
  <si>
    <t>17040900</t>
  </si>
  <si>
    <t>170410</t>
  </si>
  <si>
    <t>Öljyä, kivihiilitervaa tai muita vaarallisia aineita sisältävät kaapelit</t>
  </si>
  <si>
    <t>17041000</t>
  </si>
  <si>
    <t>170411</t>
  </si>
  <si>
    <t>Muut kuin nimikkeessä 17 04 10 mainitut kaapelit</t>
  </si>
  <si>
    <t>17041100</t>
  </si>
  <si>
    <t>1705</t>
  </si>
  <si>
    <t>Maa-ainekset (pilaatuneilta alueilta kaivetut maa-ainekset mukaan luettuina), kiviainekset ja ruoppausmassat</t>
  </si>
  <si>
    <t>17050000</t>
  </si>
  <si>
    <t>170503</t>
  </si>
  <si>
    <t>Maa- ja kiviainekset, jotka sisältävät vaarallisia aineita</t>
  </si>
  <si>
    <t>17050300</t>
  </si>
  <si>
    <t>170504</t>
  </si>
  <si>
    <t>Tämä koodi on korvattu 1.1.2010 alkaen  koodeilla 170504A ja 170504P</t>
  </si>
  <si>
    <t>17050400</t>
  </si>
  <si>
    <t>170505</t>
  </si>
  <si>
    <t>Ruoppausmassat, jotka sisältävät vaarallisia aineita</t>
  </si>
  <si>
    <t>17050500</t>
  </si>
  <si>
    <t>170506</t>
  </si>
  <si>
    <t>Tämä koodi on korvattu 1.1.2010 alkaen  koodeilla 170506A ja 170506P</t>
  </si>
  <si>
    <t>17050600</t>
  </si>
  <si>
    <t>170507</t>
  </si>
  <si>
    <t>Ratapenkereiden sorapäällysteet, jotka sisältävät vaarallisia aineita</t>
  </si>
  <si>
    <t>17050700</t>
  </si>
  <si>
    <t>170508</t>
  </si>
  <si>
    <t>Muut kuin nimikkeessä 07 05 07 mainitut ratapenkereiden sorapäällysteet</t>
  </si>
  <si>
    <t>17050800</t>
  </si>
  <si>
    <t>1706</t>
  </si>
  <si>
    <t>Eristysaineet ja asbestia sisältävät rakennusaineet</t>
  </si>
  <si>
    <t>17060000</t>
  </si>
  <si>
    <t>170601</t>
  </si>
  <si>
    <t>Asbestia sisältävät eristysaineet</t>
  </si>
  <si>
    <t>17060100</t>
  </si>
  <si>
    <t>170603</t>
  </si>
  <si>
    <t>Muut eristysaineet, jotka koostuvat vaarallisista aineista tai sisältävät niitä</t>
  </si>
  <si>
    <t>17060300</t>
  </si>
  <si>
    <t>170604</t>
  </si>
  <si>
    <t>Muut kuin nimikkeissä 17 06 01 ja 17 06 03 mainitut eristysaineet</t>
  </si>
  <si>
    <t>17060400</t>
  </si>
  <si>
    <t>170605</t>
  </si>
  <si>
    <t>Asbestia sisältävät rakennusaineet</t>
  </si>
  <si>
    <t>17060500</t>
  </si>
  <si>
    <t>1708</t>
  </si>
  <si>
    <t>Kipsipohjaiset rakennusaineet</t>
  </si>
  <si>
    <t>17080000</t>
  </si>
  <si>
    <t>170801</t>
  </si>
  <si>
    <t>Kipsipohjaiset rakennusaineet, jotka ovat vaarallisten aineiden saastuttamia</t>
  </si>
  <si>
    <t>17080100</t>
  </si>
  <si>
    <t>170802</t>
  </si>
  <si>
    <t>Muut kuin nimikkeessä 17 08 01 mainitut kipsipohjaiset rakennusaineet</t>
  </si>
  <si>
    <t>17080200</t>
  </si>
  <si>
    <t>1709</t>
  </si>
  <si>
    <t>Muut rakentamisessa ja purkamisessa syntyvät jätteet</t>
  </si>
  <si>
    <t>17090000</t>
  </si>
  <si>
    <t>170901</t>
  </si>
  <si>
    <t>Rakentamisessa ja purkamisessa syntyvät jätteet, jotka sisältävät elohopeaa</t>
  </si>
  <si>
    <t>17090100</t>
  </si>
  <si>
    <t>170902</t>
  </si>
  <si>
    <t>Rakentamisessa ja purkamisessa syntyvät jätteet, jotka sisältävät PCB:tä (kuten PCB:tä sisältävät tiivistysmassat, PCB:tä sisältävät hartsipohjaiset lattiapäällysteet, PCB:tä sisältävät umpiolasit ja PCB:tä sisältävät muuntajat)</t>
  </si>
  <si>
    <t>17090200</t>
  </si>
  <si>
    <t>170903</t>
  </si>
  <si>
    <t>Muut rakentamisessa ja purkamisessa syntyvät jätteet (sekalaiset jätteet mukaan luettuna), jotka sisältävät vaarallisia aineita</t>
  </si>
  <si>
    <t>17090300</t>
  </si>
  <si>
    <t>170904</t>
  </si>
  <si>
    <t>Muut kuin nimikkeissä 17 09 01, 17 09 02 ja 17 09 03 mainitut rakentamisessa ja purkamisessa syntyvät sekalaiset jätteet</t>
  </si>
  <si>
    <t>17090400</t>
  </si>
  <si>
    <t>IHMISTEN JA ELÄINTEN TERVEYDEN HOIDOSSA TAI SIIHEN LIITTYVÄSSÄ TUTKIMUSTOIMINNASSA SYNTYVÄT JÄTTEET (lukuun ottamatta keittiö- ja ravintolajätteitä, jotka eivät ole syntyneet välittömässä hoitotoiminnassa)</t>
  </si>
  <si>
    <t>18000000</t>
  </si>
  <si>
    <t>1801</t>
  </si>
  <si>
    <t>Synnytyslaitoksissa, taudinmäärityksessä, sairaanhoidossa tai sairauksien ennaltaehkäisyssä syntyvät jätteet</t>
  </si>
  <si>
    <t>18010000</t>
  </si>
  <si>
    <t>180101</t>
  </si>
  <si>
    <t>Viiltävät ja pistävät jätteet (lukuun ottamatta nimikettä 18 01 03)</t>
  </si>
  <si>
    <t>18010100</t>
  </si>
  <si>
    <t>180102</t>
  </si>
  <si>
    <t>Ruumiinosat ja elimet, verivalmisteet mukaan luettuina (lukuun ottamatta nimikettä 18 01 03)</t>
  </si>
  <si>
    <t>18010200</t>
  </si>
  <si>
    <t>180103</t>
  </si>
  <si>
    <t>Jätteet, joiden keräykselle ja käsittelylle asetetaan erityisiä vaatimuksia tartuntavaaran vuoksi</t>
  </si>
  <si>
    <t>18010300</t>
  </si>
  <si>
    <t>180104</t>
  </si>
  <si>
    <t>Jätteet, joiden keräykselle ja käsittelylle ei aseteta erityisiä vaatimuksia tartuntavaaran vuoksi (esimerkiksi sidetarpeet, kipsisiteet, liinavaatteet, kertakäyttövaatteet, vaipat)</t>
  </si>
  <si>
    <t>18010400</t>
  </si>
  <si>
    <t>180106</t>
  </si>
  <si>
    <t>Kemikaalit, jotka koostuvat vaarallisista aineista tai sisältävät niitä</t>
  </si>
  <si>
    <t>18010600</t>
  </si>
  <si>
    <t>180107</t>
  </si>
  <si>
    <t>Muut kuin nimikkeessä 18 01 06 mainitut kemikaalit</t>
  </si>
  <si>
    <t>18010700</t>
  </si>
  <si>
    <t>180108</t>
  </si>
  <si>
    <t>Sytotoksiset lääkkeet ja sytostaatit</t>
  </si>
  <si>
    <t>18010800</t>
  </si>
  <si>
    <t>180109</t>
  </si>
  <si>
    <t>Muut kuin nimikkeessä 18 01 08 mainitut lääkkeet</t>
  </si>
  <si>
    <t>18010900</t>
  </si>
  <si>
    <t>180110</t>
  </si>
  <si>
    <t>Hammashoidon amalgaamijätteet</t>
  </si>
  <si>
    <t>18011000</t>
  </si>
  <si>
    <t>1802</t>
  </si>
  <si>
    <t>Eläinten tautien tutkimuksessa, taudinmäärityksessä sekä tautien  hoidossa ja ennaltaehkäisyssä syntyvät jätteet</t>
  </si>
  <si>
    <t>18020000</t>
  </si>
  <si>
    <t>180201</t>
  </si>
  <si>
    <t>Viiltävät ja pistävät jätteet (lukuun ottamatta nimikettä 18 02 02)</t>
  </si>
  <si>
    <t>18020100</t>
  </si>
  <si>
    <t>180202</t>
  </si>
  <si>
    <t>18020200</t>
  </si>
  <si>
    <t>180203</t>
  </si>
  <si>
    <t>Jätteet, joiden keräykselle ja käsittelylle ei aseteta erityisiä vaatimuksia tartuntavaaran vuoksi</t>
  </si>
  <si>
    <t>18020300</t>
  </si>
  <si>
    <t>180205</t>
  </si>
  <si>
    <t>18020500</t>
  </si>
  <si>
    <t>180206</t>
  </si>
  <si>
    <t>Muut kuin nimikkeessä 18 02 05 mainitut kemikaalit</t>
  </si>
  <si>
    <t>18020600</t>
  </si>
  <si>
    <t>180207</t>
  </si>
  <si>
    <t>18020700</t>
  </si>
  <si>
    <t>180208</t>
  </si>
  <si>
    <t>Muut kuin nimikkeessä 18 02 07 mainitut lääkkeet</t>
  </si>
  <si>
    <t>18020800</t>
  </si>
  <si>
    <t>JÄTEHUOLTOLAITOKSISSA, ERILLISISSÄ JÄTEVEDENPUHDISTAMOISSA SEKÄ IHMISTEN KÄYTTÖÖN TAI TEOLLISUUSKÄYTTÖÖN TARKOITETUN VEDEN VALMISTUKSESSA SYNTYVÄT JÄTTEET</t>
  </si>
  <si>
    <t>19000000</t>
  </si>
  <si>
    <t>1901</t>
  </si>
  <si>
    <t>Jätteiden poltossa tai pyrolyysissä syntyvät jätteet</t>
  </si>
  <si>
    <t>19010000</t>
  </si>
  <si>
    <t>190102</t>
  </si>
  <si>
    <t>Pohjatuhkasta erotellut rautapitoiset jätteet</t>
  </si>
  <si>
    <t>19010200</t>
  </si>
  <si>
    <t>190105</t>
  </si>
  <si>
    <t>Kaasujen käsittelyssä syntyvät suodatuskakut</t>
  </si>
  <si>
    <t>19010500</t>
  </si>
  <si>
    <t>190106</t>
  </si>
  <si>
    <t>Kaasujen käsittelyssä syntyvät vesipitoiset nestemäiset jätteet ja muut vesipitoiset nestemäiset jätteet</t>
  </si>
  <si>
    <t>19010600</t>
  </si>
  <si>
    <t>190107</t>
  </si>
  <si>
    <t>19010700</t>
  </si>
  <si>
    <t>190110</t>
  </si>
  <si>
    <t>Savukaasujen käsittelyssä käytetty aktiivihiili</t>
  </si>
  <si>
    <t>19011000</t>
  </si>
  <si>
    <t>190111</t>
  </si>
  <si>
    <t>Pohjatuhka ja kuona, jotka sisältävät vaarallisia aineita</t>
  </si>
  <si>
    <t>19011100</t>
  </si>
  <si>
    <t>190112</t>
  </si>
  <si>
    <t>Muut kuin nimikkeessä 19 01 11 mainitut pohjatuhka ja kuona</t>
  </si>
  <si>
    <t>19011200</t>
  </si>
  <si>
    <t>190113</t>
  </si>
  <si>
    <t>Lentotuhka, joka sisältää vaarallisia aineita</t>
  </si>
  <si>
    <t>19011300</t>
  </si>
  <si>
    <t>190114</t>
  </si>
  <si>
    <t>Muu kuin nimikkeessä 19 01 13 mainittu lentotuhka</t>
  </si>
  <si>
    <t>19011400</t>
  </si>
  <si>
    <t>190115</t>
  </si>
  <si>
    <t>Kattilatuhka, joka sisältää vaarallisia aineita</t>
  </si>
  <si>
    <t>19011500</t>
  </si>
  <si>
    <t>190116</t>
  </si>
  <si>
    <t>Muu kuin nimikkeessä 19 01 15 mainittu kattilatuhka</t>
  </si>
  <si>
    <t>19011600</t>
  </si>
  <si>
    <t>190117</t>
  </si>
  <si>
    <t>Pyrolyysijätteet, jotka sisältävät vaarallisia aineita</t>
  </si>
  <si>
    <t>19011700</t>
  </si>
  <si>
    <t>190118</t>
  </si>
  <si>
    <t>Muut kuin nimikkeessä 19 01 17 mainitut pyrolyysijätteet</t>
  </si>
  <si>
    <t>19011800</t>
  </si>
  <si>
    <t>190119</t>
  </si>
  <si>
    <t>19011900</t>
  </si>
  <si>
    <t>190199</t>
  </si>
  <si>
    <t>19019900</t>
  </si>
  <si>
    <t>1902</t>
  </si>
  <si>
    <t>Jätteiden fysikaalis-kemiallisessa käsittelyssä (mukaan luettuina krominpoisto, syanidinpoisto ja neutralointi) syntyvät jätteet</t>
  </si>
  <si>
    <t>19020000</t>
  </si>
  <si>
    <t>190203</t>
  </si>
  <si>
    <t>Sekoitetut jätteet, jotka koostuvat ainoastaan vaarattomista jätteistä</t>
  </si>
  <si>
    <t>19020300</t>
  </si>
  <si>
    <t>190204</t>
  </si>
  <si>
    <t>Sekoitetut jätteet, jotka koostuvat jätteistä, joista vähintään yksi on vaarallista</t>
  </si>
  <si>
    <t>19020400</t>
  </si>
  <si>
    <t>190205</t>
  </si>
  <si>
    <t>Fysikaalis-kemiallisessa käsittelyssä syntyvät lietteet, jotka sisältävät vaarallisia aineita</t>
  </si>
  <si>
    <t>19020500</t>
  </si>
  <si>
    <t>190206</t>
  </si>
  <si>
    <t>Muut kuin nimikkeessä 19 02 05 mainitut fysikaalis-kemiallisessa käsittelyssä syntyvät lietteet</t>
  </si>
  <si>
    <t>19020600</t>
  </si>
  <si>
    <t>190207</t>
  </si>
  <si>
    <t>Öljynerotuksessa syntyvät öljyt ja konsentraatit</t>
  </si>
  <si>
    <t>19020700</t>
  </si>
  <si>
    <t>190208</t>
  </si>
  <si>
    <t>Palavat nestemäiset jätteet, jotka sisältävät vaarallisia aineita</t>
  </si>
  <si>
    <t>19020800</t>
  </si>
  <si>
    <t>190209</t>
  </si>
  <si>
    <t>Palavat kiinteät jätteet, jotka sisältävät vaarallisia aineita</t>
  </si>
  <si>
    <t>19020900</t>
  </si>
  <si>
    <t>190210</t>
  </si>
  <si>
    <t>Muut kuin nimikkeissä 19 02 08 ja 19 02 09 mainitut palavat jätteet</t>
  </si>
  <si>
    <t>19021000</t>
  </si>
  <si>
    <t>190211</t>
  </si>
  <si>
    <t>19021100</t>
  </si>
  <si>
    <t>190299</t>
  </si>
  <si>
    <t>19029900</t>
  </si>
  <si>
    <t>1903</t>
  </si>
  <si>
    <t>Stabiloidut ja kiinteytetyt jätteet  (Huom. 3: Stabilointiprosessit muuttavat jätteen aineosien vaarallisuutta muuttaen siten vaarallisen jätteen vaarattomaksi jätteeksi.  Kiinteytysprosessit muuttavat ainoastaan jätt xxx</t>
  </si>
  <si>
    <t>19030000</t>
  </si>
  <si>
    <t>190304</t>
  </si>
  <si>
    <t>Vaarallisiksi määritellyt jätteet, jotka on osittain (Huom. 4) stabiloitu.  (Huom. 4: Jätettä pidetään osittain stabiloituna, jos vaaralli xxx</t>
  </si>
  <si>
    <t>19030400</t>
  </si>
  <si>
    <t>190305</t>
  </si>
  <si>
    <t>Muut kuin nimikkeessä 19 03 04 mainitut stabiloidut jätteet</t>
  </si>
  <si>
    <t>19030500</t>
  </si>
  <si>
    <t>190306</t>
  </si>
  <si>
    <t>Vaarallisiksi määritellyt jätteet, jotka on kiinteytetty</t>
  </si>
  <si>
    <t>19030600</t>
  </si>
  <si>
    <t>190307</t>
  </si>
  <si>
    <t>Muut kuin nimikkeessä 19 03 06 mainitut kiinteytetyt jätteet</t>
  </si>
  <si>
    <t>19030700</t>
  </si>
  <si>
    <t>1904</t>
  </si>
  <si>
    <t>Lasitetut jätteet ja lasituksessa syntyvät jätteet</t>
  </si>
  <si>
    <t>19040000</t>
  </si>
  <si>
    <t>190401</t>
  </si>
  <si>
    <t>Lasitetut jätteet</t>
  </si>
  <si>
    <t>19040100</t>
  </si>
  <si>
    <t>190402</t>
  </si>
  <si>
    <t>Lentotuhka ja muut savukaasujen käsittelyssä syntyvät jätteet</t>
  </si>
  <si>
    <t>19040200</t>
  </si>
  <si>
    <t>190403</t>
  </si>
  <si>
    <t>Lasittumaton kiinteä faasi</t>
  </si>
  <si>
    <t>19040300</t>
  </si>
  <si>
    <t>190404</t>
  </si>
  <si>
    <t>Lasitettujen jätteiden karkaisussa syntyvät vesipitoiset nestemäiset jätteet</t>
  </si>
  <si>
    <t>19040400</t>
  </si>
  <si>
    <t>1905</t>
  </si>
  <si>
    <t>Kiinteiden jätteiden aerobisessa käsittelyssä syntyvät jätteet</t>
  </si>
  <si>
    <t>19050000</t>
  </si>
  <si>
    <t>190501</t>
  </si>
  <si>
    <t>Yhdyskuntajätteiden ja niihin rinnastettavien jätteiden kompostoimaton osa</t>
  </si>
  <si>
    <t>19050100</t>
  </si>
  <si>
    <t>190502</t>
  </si>
  <si>
    <t>Eläin- ja kasvijätteiden kompostoimaton osa</t>
  </si>
  <si>
    <t>19050200</t>
  </si>
  <si>
    <t>190503</t>
  </si>
  <si>
    <t>Komposti, joka ei täytä sille asetettuja laatuvaatimuksia</t>
  </si>
  <si>
    <t>19050300</t>
  </si>
  <si>
    <t>190599</t>
  </si>
  <si>
    <t>19059900</t>
  </si>
  <si>
    <t>1906</t>
  </si>
  <si>
    <t>Jätteiden anaerobisessa käsittelyssä syntyvät jätteet</t>
  </si>
  <si>
    <t>19060000</t>
  </si>
  <si>
    <t>190603</t>
  </si>
  <si>
    <t>Yhdyskuntajätteiden anaerobisessa käsittelyssä syntyvä neste</t>
  </si>
  <si>
    <t>19060300</t>
  </si>
  <si>
    <t>190604</t>
  </si>
  <si>
    <t>Yhdyskuntajätteiden anaerobisessa käsittelyssä syntyvä liete</t>
  </si>
  <si>
    <t>19060400</t>
  </si>
  <si>
    <t>190605</t>
  </si>
  <si>
    <t>Eläin- ja kasvijätteiden anaerobisessa käsittelyssä syntyvä neste</t>
  </si>
  <si>
    <t>19060500</t>
  </si>
  <si>
    <t>190606</t>
  </si>
  <si>
    <t>Eläin- ja kasvijätteiden anaerobisessa käsittelyssä syntyvä liete</t>
  </si>
  <si>
    <t>19060600</t>
  </si>
  <si>
    <t>190699</t>
  </si>
  <si>
    <t>19069900</t>
  </si>
  <si>
    <t>1907</t>
  </si>
  <si>
    <t>Kaatopaikan suotovedet</t>
  </si>
  <si>
    <t>19070000</t>
  </si>
  <si>
    <t>190702</t>
  </si>
  <si>
    <t>Kaatopaikan suotovedet, jotka sisältävät vaarallisia aineita</t>
  </si>
  <si>
    <t>19070200</t>
  </si>
  <si>
    <t>190703</t>
  </si>
  <si>
    <t>Muut kuin nimikkeessä 19 07 02 mainitut kaatopaikan suotovedet</t>
  </si>
  <si>
    <t>19070300</t>
  </si>
  <si>
    <t>1908</t>
  </si>
  <si>
    <t>Jätevedenpuhdistamoissa syntyvät jätteet, joita ei ole mainittu muualla</t>
  </si>
  <si>
    <t>19080000</t>
  </si>
  <si>
    <t>190801</t>
  </si>
  <si>
    <t>Välppäyksessä ja siivilöinnissä syntyvät jätteet</t>
  </si>
  <si>
    <t>19080100</t>
  </si>
  <si>
    <t>190802</t>
  </si>
  <si>
    <t>Hiekanerotuksessa syntyvät jätteet</t>
  </si>
  <si>
    <t>19080200</t>
  </si>
  <si>
    <t>190805</t>
  </si>
  <si>
    <t>Asumisjätevesien käsittelyssä syntyvät lietteet</t>
  </si>
  <si>
    <t>19080500</t>
  </si>
  <si>
    <t>190806</t>
  </si>
  <si>
    <t>19080600</t>
  </si>
  <si>
    <t>190807</t>
  </si>
  <si>
    <t>Ioninvaihtimien regeneroinnissa syntyvät liuokset ja lietteet</t>
  </si>
  <si>
    <t>19080700</t>
  </si>
  <si>
    <t>190808</t>
  </si>
  <si>
    <t>Membraanijärjestelmissä syntyvät jätteet, jotka sisältävät raskasmetalleja</t>
  </si>
  <si>
    <t>19080800</t>
  </si>
  <si>
    <t>190809</t>
  </si>
  <si>
    <t>Öljynerotuksessa syntyvät rasvan ja öljyn seokset, jotka sisältävät ainoastaan ruokaöljyjä ja ravintorasvoja</t>
  </si>
  <si>
    <t>19080900</t>
  </si>
  <si>
    <t>190810</t>
  </si>
  <si>
    <t>Muut kuin nimikkeessä 19 08 09 mainitut, öljyn erotuksessa syntyvät rasvan ja öljyn seokset</t>
  </si>
  <si>
    <t>19081000</t>
  </si>
  <si>
    <t>190811</t>
  </si>
  <si>
    <t>Teollisuuden jätevesien biologisessa käsittelyssä syntyvät lietteet, jotka sisältävät vaarallisia aineita</t>
  </si>
  <si>
    <t>19081100</t>
  </si>
  <si>
    <t>190812</t>
  </si>
  <si>
    <t>Muut kuin nimikkeessä 19 08 11 mainitut teollisuuden jätevesien biologisessa käsittelyssä syntyvät lietteet</t>
  </si>
  <si>
    <t>19081200</t>
  </si>
  <si>
    <t>190813</t>
  </si>
  <si>
    <t>Teollisuuden jätevesien muussa käsittelyssä syntyvät lietteet, jotka sisältävät vaarallisia aineita</t>
  </si>
  <si>
    <t>19081300</t>
  </si>
  <si>
    <t>190814</t>
  </si>
  <si>
    <t>Muut kuin nimikkeessä 19 08 13 mainitut teollisuuden jätevesien muussa käsittelyssä syntyvät lietteet</t>
  </si>
  <si>
    <t>19081400</t>
  </si>
  <si>
    <t>190899</t>
  </si>
  <si>
    <t>19089900</t>
  </si>
  <si>
    <t>1909</t>
  </si>
  <si>
    <t>Ihmisten käyttöön tai teollisuuskäyttöön tarkoitetun veden valmistuksessa syntyvät jätteet</t>
  </si>
  <si>
    <t>19090000</t>
  </si>
  <si>
    <t>190901</t>
  </si>
  <si>
    <t>Esisuodatuksessa, siivilöinnissä ja välppäyksessä syntyvät kiinteät jätteet</t>
  </si>
  <si>
    <t>19090100</t>
  </si>
  <si>
    <t>190902</t>
  </si>
  <si>
    <t>Selkeytyksessä syntyvät lietteet</t>
  </si>
  <si>
    <t>19090200</t>
  </si>
  <si>
    <t>190903</t>
  </si>
  <si>
    <t>Veden pehmennyksessä syntyvät lietteet</t>
  </si>
  <si>
    <t>19090300</t>
  </si>
  <si>
    <t>190904</t>
  </si>
  <si>
    <t>Käytetty aktiivihiili</t>
  </si>
  <si>
    <t>19090400</t>
  </si>
  <si>
    <t>190905</t>
  </si>
  <si>
    <t>19090500</t>
  </si>
  <si>
    <t>190906</t>
  </si>
  <si>
    <t>19090600</t>
  </si>
  <si>
    <t>190999</t>
  </si>
  <si>
    <t>19099900</t>
  </si>
  <si>
    <t>1910</t>
  </si>
  <si>
    <t>Metallia sisältävien jätteiden paloituksessa syntyvät jätteet</t>
  </si>
  <si>
    <t>19100000</t>
  </si>
  <si>
    <t>191001</t>
  </si>
  <si>
    <t>Rauta- ja teräsjätteet</t>
  </si>
  <si>
    <t>19100100</t>
  </si>
  <si>
    <t>191002</t>
  </si>
  <si>
    <t>Ei-rautametallijätteet</t>
  </si>
  <si>
    <t>19100200</t>
  </si>
  <si>
    <t>191003</t>
  </si>
  <si>
    <t>Metallinöyhtä (fluff) - kevytjae ja pöly, jotka sisältävät vaarallisia aineita</t>
  </si>
  <si>
    <t>19100300</t>
  </si>
  <si>
    <t>191004</t>
  </si>
  <si>
    <t>Muu kuin nimikkeessä 19 10 03 mainittu metallinöyhtä (fluff) - kevytjae ja pöly</t>
  </si>
  <si>
    <t>19100400</t>
  </si>
  <si>
    <t>191005</t>
  </si>
  <si>
    <t>Muut jakeet, jotka sisältävät vaarallisia aineita</t>
  </si>
  <si>
    <t>19100500</t>
  </si>
  <si>
    <t>191006</t>
  </si>
  <si>
    <t>Muut kuin nimikkeessä 19 10 05 mainitut muut jakeet</t>
  </si>
  <si>
    <t>19100600</t>
  </si>
  <si>
    <t>1911</t>
  </si>
  <si>
    <t>Öljyn regeneroinnissa syntyvät jätteet</t>
  </si>
  <si>
    <t>19110000</t>
  </si>
  <si>
    <t>191101</t>
  </si>
  <si>
    <t>19110100</t>
  </si>
  <si>
    <t>191102</t>
  </si>
  <si>
    <t>19110200</t>
  </si>
  <si>
    <t>191103</t>
  </si>
  <si>
    <t>Vesipitoiset nestemäiset jätteet</t>
  </si>
  <si>
    <t>19110300</t>
  </si>
  <si>
    <t>191104</t>
  </si>
  <si>
    <t>19110400</t>
  </si>
  <si>
    <t>191105</t>
  </si>
  <si>
    <t>19110500</t>
  </si>
  <si>
    <t>191106</t>
  </si>
  <si>
    <t>Muut kuin nimikkeessä 19 11 05 mainitut, jätevesien käsittelyssä toimipaikalla syntyvät lietteet</t>
  </si>
  <si>
    <t>19110600</t>
  </si>
  <si>
    <t>191107</t>
  </si>
  <si>
    <t>Savukaasujen puhdistuksessa syntyvät jätteet</t>
  </si>
  <si>
    <t>19110700</t>
  </si>
  <si>
    <t>191199</t>
  </si>
  <si>
    <t>19119900</t>
  </si>
  <si>
    <t>1912</t>
  </si>
  <si>
    <t>Jätteiden mekaanisessa käsittelyssä (kuten lajittelussa, murskaamisessa, paalauksessa ja pelletoinnissa) syntyvät jätteet, joita ei ole mainittu muualla</t>
  </si>
  <si>
    <t>19120000</t>
  </si>
  <si>
    <t>191201</t>
  </si>
  <si>
    <t>Paperi ja kartonki</t>
  </si>
  <si>
    <t>19120100</t>
  </si>
  <si>
    <t>191202</t>
  </si>
  <si>
    <t>19120200</t>
  </si>
  <si>
    <t>191203</t>
  </si>
  <si>
    <t>19120300</t>
  </si>
  <si>
    <t>191204</t>
  </si>
  <si>
    <t>Muovi ja kumi</t>
  </si>
  <si>
    <t>19120400</t>
  </si>
  <si>
    <t>191205</t>
  </si>
  <si>
    <t>19120500</t>
  </si>
  <si>
    <t>191206</t>
  </si>
  <si>
    <t>Puu, joka sisältää vaarallisia aineita</t>
  </si>
  <si>
    <t>19120600</t>
  </si>
  <si>
    <t>191207</t>
  </si>
  <si>
    <t>Muu kuin nimikkeessä 19 12 06 mainittu puu</t>
  </si>
  <si>
    <t>19120700</t>
  </si>
  <si>
    <t>191208</t>
  </si>
  <si>
    <t>Tekstiilit</t>
  </si>
  <si>
    <t>19120800</t>
  </si>
  <si>
    <t>191209</t>
  </si>
  <si>
    <t>Mineraalit (kuten hiekka ja kiviainekset)</t>
  </si>
  <si>
    <t>19120900</t>
  </si>
  <si>
    <t>191210</t>
  </si>
  <si>
    <t>Palava jäte (jäteperäiset polttoaineet)</t>
  </si>
  <si>
    <t>19121000</t>
  </si>
  <si>
    <t>191211</t>
  </si>
  <si>
    <t>Muut jätteiden mekaanisessa käsittelyssä syntyvät jätteet (eri materiaalien seokset mukaan luettuina), jotka sisältävät vaarallisia aineita</t>
  </si>
  <si>
    <t>19121100</t>
  </si>
  <si>
    <t>191212</t>
  </si>
  <si>
    <t>Muut kuin nimikkeessä 19 12 11 mainitut, jätteiden mekaanisessa käsittelyssä syntyvät jätteet (eri materiaalien seokset mukaan luettuina)</t>
  </si>
  <si>
    <t>19121200</t>
  </si>
  <si>
    <t>1913</t>
  </si>
  <si>
    <t>Maaperän ja pohjaveden kunnostamisessa syntyvät jätteet</t>
  </si>
  <si>
    <t>19130000</t>
  </si>
  <si>
    <t>191301</t>
  </si>
  <si>
    <t>Maaperän kunnostamisessa syntyvät kiinteät jätteet, jotka sisältävät vaarallisia aineita</t>
  </si>
  <si>
    <t>19130100</t>
  </si>
  <si>
    <t>191302</t>
  </si>
  <si>
    <t>Muut kuin nimikkeessä 19 13 01 mainitut, maaperän kunnostamisessa syntyvät kiinteät jätteet</t>
  </si>
  <si>
    <t>19130200</t>
  </si>
  <si>
    <t>191303</t>
  </si>
  <si>
    <t>Maaperän kunnostamisessa syntyvät lietteet, jotka sisältävät vaarallisia aineita</t>
  </si>
  <si>
    <t>19130300</t>
  </si>
  <si>
    <t>191304</t>
  </si>
  <si>
    <t>Muut kuin nimikkeessä 19 13 03 mainitut, maaperän kunnostamisessa syntyvät lietteet</t>
  </si>
  <si>
    <t>19130400</t>
  </si>
  <si>
    <t>191305</t>
  </si>
  <si>
    <t>Pohjaveden kunnostamisessa syntyvät lietteet, jotka sisältävät vaarallisia aineita</t>
  </si>
  <si>
    <t>19130500</t>
  </si>
  <si>
    <t>191306</t>
  </si>
  <si>
    <t>Muut kuin nimikkeessä 19 13 05 mainitut, pohjaveden kunnostamisessa syntyvät lietteet</t>
  </si>
  <si>
    <t>19130600</t>
  </si>
  <si>
    <t>191307</t>
  </si>
  <si>
    <t>Pohjaveden kunnostamisessa syntyvät vesipitoiset nestemäiset jätteet ja vesipitoiset konsentraatit, jotka sisältävät vaarallisia aineita</t>
  </si>
  <si>
    <t>19130700</t>
  </si>
  <si>
    <t>191308</t>
  </si>
  <si>
    <t>Muut kuin nimikkeessä 19 13 07 mainitut, pohjaveden kunnostamisessa syntyvät vesipitoiset nestemäiset jätteet ja vesipitoiset konsentraatit</t>
  </si>
  <si>
    <t>19130800</t>
  </si>
  <si>
    <t>YHDYSKUNTAJÄTTEET (ASUMISESSA SYNTYVÄT JÄTTEET JA NIIHIN RINNASTETTAVAT KAUPAN, TEOLLISUUDEN JA MUIDEN LAITOSTEN JÄTTEET), ERILLISKERÄTYT JAKEET MUKAAN LUETTUINA</t>
  </si>
  <si>
    <t>20000000</t>
  </si>
  <si>
    <t>2001</t>
  </si>
  <si>
    <t>Yksilöidyt jätelajit (lukuun ottamatta nimikeryhmää 15 01)</t>
  </si>
  <si>
    <t>20010000</t>
  </si>
  <si>
    <t>200101</t>
  </si>
  <si>
    <t>20010100</t>
  </si>
  <si>
    <t>200102</t>
  </si>
  <si>
    <t>20010200</t>
  </si>
  <si>
    <t>200108</t>
  </si>
  <si>
    <t>Biohajoavat keittiö- ja ruokalajätteet</t>
  </si>
  <si>
    <t>20010800</t>
  </si>
  <si>
    <t>200110</t>
  </si>
  <si>
    <t>Vaatteet</t>
  </si>
  <si>
    <t>20011000</t>
  </si>
  <si>
    <t>200111</t>
  </si>
  <si>
    <t>20011100</t>
  </si>
  <si>
    <t>200113</t>
  </si>
  <si>
    <t>Liuottimet</t>
  </si>
  <si>
    <t>20011300</t>
  </si>
  <si>
    <t>200114</t>
  </si>
  <si>
    <t>Hapot</t>
  </si>
  <si>
    <t>20011400</t>
  </si>
  <si>
    <t>200115</t>
  </si>
  <si>
    <t>Emäkset</t>
  </si>
  <si>
    <t>20011500</t>
  </si>
  <si>
    <t>200117</t>
  </si>
  <si>
    <t>Valokuvauskemikaalit</t>
  </si>
  <si>
    <t>20011700</t>
  </si>
  <si>
    <t>200119</t>
  </si>
  <si>
    <t>Torjunta-aineet</t>
  </si>
  <si>
    <t>20011900</t>
  </si>
  <si>
    <t>200121</t>
  </si>
  <si>
    <t>Loisteputket ja muut elohopeaa sisältävät jätteet</t>
  </si>
  <si>
    <t>20012100</t>
  </si>
  <si>
    <t>200123</t>
  </si>
  <si>
    <t>20012300</t>
  </si>
  <si>
    <t>200125</t>
  </si>
  <si>
    <t>Ruokaöljyt ja ravintorasvat</t>
  </si>
  <si>
    <t>20012500</t>
  </si>
  <si>
    <t>200126</t>
  </si>
  <si>
    <t>Muut kuin nimikkeessä 20 01 25 mainitut öljyt ja rasvat</t>
  </si>
  <si>
    <t>20012600</t>
  </si>
  <si>
    <t>200127</t>
  </si>
  <si>
    <t>Maalit, painovärit, liimat ja hartsit, jotka sisältävät vaarallisia aineita</t>
  </si>
  <si>
    <t>20012700</t>
  </si>
  <si>
    <t>200128</t>
  </si>
  <si>
    <t>Muut kuin nimikkeessä 20 01 27 mainitut maalit, painovärit, liimat ja hartsit</t>
  </si>
  <si>
    <t>20012800</t>
  </si>
  <si>
    <t>200129</t>
  </si>
  <si>
    <t>Pesu- ja puhdistusaineet, jotka sisältävät vaarallisia aineita</t>
  </si>
  <si>
    <t>20012900</t>
  </si>
  <si>
    <t>200130</t>
  </si>
  <si>
    <t>Muut kuin nimikkeessä 20 01 29 mainitut pesu- ja puhdistusaineet</t>
  </si>
  <si>
    <t>20013000</t>
  </si>
  <si>
    <t>200131</t>
  </si>
  <si>
    <t>31</t>
  </si>
  <si>
    <t>20013100</t>
  </si>
  <si>
    <t>200132</t>
  </si>
  <si>
    <t>32</t>
  </si>
  <si>
    <t>Muut kuin nimikkeessä 20 01 31 mainitut lääkkeet</t>
  </si>
  <si>
    <t>20013200</t>
  </si>
  <si>
    <t>200133</t>
  </si>
  <si>
    <t>33</t>
  </si>
  <si>
    <t>Nimikkeissä 16 06 01, 16 06 02 tai 16 06 03 tarkoitetut paristot ja akut sekä lajittelemattomat paristot ja akut, jotka sisältävät tällaisia paristoja</t>
  </si>
  <si>
    <t>20013300</t>
  </si>
  <si>
    <t>200134</t>
  </si>
  <si>
    <t>34</t>
  </si>
  <si>
    <t>Muut kuin nimikkeessä 20 01 33 mainitut paristot ja akut</t>
  </si>
  <si>
    <t>20013400</t>
  </si>
  <si>
    <t>200135</t>
  </si>
  <si>
    <t>35</t>
  </si>
  <si>
    <t>Muut kuin nimikkeissä 20 01 21 ja 20 01 23 mainitut, käytöstä poistetut sähkö- ja elektroniikkalaitteet, jotka sisältävät vaarallisia osia (Huom. 5: xxx</t>
  </si>
  <si>
    <t>20013500</t>
  </si>
  <si>
    <t>200136</t>
  </si>
  <si>
    <t>36</t>
  </si>
  <si>
    <t>Muut kuin nimikkeissä 20 01 21, 20 01 23 ja 20 01 35 mainitut, käytöstä poistetut sähkö- ja elektroniikkalaitteet</t>
  </si>
  <si>
    <t>20013600</t>
  </si>
  <si>
    <t>200137</t>
  </si>
  <si>
    <t>37</t>
  </si>
  <si>
    <t>20013700</t>
  </si>
  <si>
    <t>200138</t>
  </si>
  <si>
    <t>38</t>
  </si>
  <si>
    <t>Muu kuin nimikkeessä 20 01 37 mainittu puu</t>
  </si>
  <si>
    <t>20013800</t>
  </si>
  <si>
    <t>200139</t>
  </si>
  <si>
    <t>39</t>
  </si>
  <si>
    <t>20013900</t>
  </si>
  <si>
    <t>200140</t>
  </si>
  <si>
    <t>40</t>
  </si>
  <si>
    <t>Metallit</t>
  </si>
  <si>
    <t>20014000</t>
  </si>
  <si>
    <t>200141</t>
  </si>
  <si>
    <t>41</t>
  </si>
  <si>
    <t>Nuohouksessa syntyvät jätteet</t>
  </si>
  <si>
    <t>20014100</t>
  </si>
  <si>
    <t>200199</t>
  </si>
  <si>
    <t>Jätelajit, joita ei ole mainittu muualla</t>
  </si>
  <si>
    <t>20019900</t>
  </si>
  <si>
    <t>2002</t>
  </si>
  <si>
    <t>Puutarha- ja puistojätteet, hautausmaiden hoidossa syntyvät jätteet mukaan luettuina</t>
  </si>
  <si>
    <t>20020000</t>
  </si>
  <si>
    <t>200201</t>
  </si>
  <si>
    <t>Biohajoavat jätteet</t>
  </si>
  <si>
    <t>20020100</t>
  </si>
  <si>
    <t>200202</t>
  </si>
  <si>
    <t>Maa- ja kiviainekset</t>
  </si>
  <si>
    <t>20020200</t>
  </si>
  <si>
    <t>200203</t>
  </si>
  <si>
    <t>Muut biohajoamattomat jätteet</t>
  </si>
  <si>
    <t>20020300</t>
  </si>
  <si>
    <t>2003</t>
  </si>
  <si>
    <t>Muut yhdyskuntajätteet</t>
  </si>
  <si>
    <t>20030000</t>
  </si>
  <si>
    <t>200301</t>
  </si>
  <si>
    <t>Sekalaiset yhdyskuntajätteet</t>
  </si>
  <si>
    <t>20030100</t>
  </si>
  <si>
    <t>200302</t>
  </si>
  <si>
    <t>Torikaupassa syntyvät jätteet</t>
  </si>
  <si>
    <t>20030200</t>
  </si>
  <si>
    <t>200303</t>
  </si>
  <si>
    <t>Katujen puhdistuksessa syntyvät jätteet</t>
  </si>
  <si>
    <t>20030300</t>
  </si>
  <si>
    <t>200304</t>
  </si>
  <si>
    <t>Sakokaivolietteet</t>
  </si>
  <si>
    <t>20030400</t>
  </si>
  <si>
    <t>200306</t>
  </si>
  <si>
    <t>Viemäreiden puhdistuksessa syntyvät jätteet</t>
  </si>
  <si>
    <t>20030600</t>
  </si>
  <si>
    <t>200307</t>
  </si>
  <si>
    <t>Suurikokoiset esineet</t>
  </si>
  <si>
    <t>20030700</t>
  </si>
  <si>
    <t>200399</t>
  </si>
  <si>
    <t>Yhdyskuntajätteet, joita ei ole mainittu muualla</t>
  </si>
  <si>
    <t>20039900</t>
  </si>
  <si>
    <t>190805A</t>
  </si>
  <si>
    <t>A</t>
  </si>
  <si>
    <t>Ei stabiloitu liete</t>
  </si>
  <si>
    <t>190805B</t>
  </si>
  <si>
    <t>B</t>
  </si>
  <si>
    <t>Lahotettu liete</t>
  </si>
  <si>
    <t>190805C</t>
  </si>
  <si>
    <t>C</t>
  </si>
  <si>
    <t>Mädätetty liete</t>
  </si>
  <si>
    <t>190805D</t>
  </si>
  <si>
    <t>D</t>
  </si>
  <si>
    <t>Kalkkistabiloitu liete</t>
  </si>
  <si>
    <t>190805E</t>
  </si>
  <si>
    <t>E</t>
  </si>
  <si>
    <t>Termisesti käsitelty liete</t>
  </si>
  <si>
    <t>190805F</t>
  </si>
  <si>
    <t>Muualla taudinaiheuttajia vähentävällä menetelmällä käsitelty liete</t>
  </si>
  <si>
    <t>190805G</t>
  </si>
  <si>
    <t>G</t>
  </si>
  <si>
    <t>Kompostoitu asumisjätevesien käsittelyssä muodostunut liete</t>
  </si>
  <si>
    <t>170504P</t>
  </si>
  <si>
    <t>P</t>
  </si>
  <si>
    <t>Maa- ja kiviainekset, jotka sisältävät kohonneita pitoisuuksia vaarallisia aineita, mutta eivät ylitä ongelmajätteen luokittelussa käytettäviä raja-arvoja</t>
  </si>
  <si>
    <t>170504A</t>
  </si>
  <si>
    <t>Pilaantumattomat   maa- ja kiviainekset</t>
  </si>
  <si>
    <t>170506P</t>
  </si>
  <si>
    <t>Muut kun nimikkeessä 170505* mainitut mereen ei läjityskelpoiset ruoppausmassat</t>
  </si>
  <si>
    <t>170506A</t>
  </si>
  <si>
    <t>Muut kun nimikkeessä 170505* mainitut mereen läjityskelpoiset ruoppausmassat</t>
  </si>
  <si>
    <t>020106A</t>
  </si>
  <si>
    <t>Lietelanta</t>
  </si>
  <si>
    <t>020106B</t>
  </si>
  <si>
    <t>Kuivalanta</t>
  </si>
  <si>
    <t>020106C</t>
  </si>
  <si>
    <t>Virtsa</t>
  </si>
  <si>
    <t>020106D</t>
  </si>
  <si>
    <t>Kuivikelanta</t>
  </si>
  <si>
    <t>YLVAn RD-kooditaulu</t>
  </si>
  <si>
    <t xml:space="preserve">"Kaatopaikkakoodit" ovat alla lihavoidulla tekstillä, esim. D04. </t>
  </si>
  <si>
    <t>Jos lähtötiedoissa on annettu muita ao. taulukon koodeja,</t>
  </si>
  <si>
    <t>ne eivät tule mukaan päästölaskentaan.</t>
  </si>
  <si>
    <t>RD_ID</t>
  </si>
  <si>
    <t>D01</t>
  </si>
  <si>
    <t xml:space="preserve">Sijoittaminen maahan tai maan päälle, kuten kaatopaikalle (PYSYVÄN JA TAVANOMAISEN JÄTTEEN KAATOPAIKKA).                                                                                                                                              </t>
  </si>
  <si>
    <t>D02</t>
  </si>
  <si>
    <t xml:space="preserve">Maaperäkäsittely, kuten nestemäisen tai lietemäisen jätteen biologinen hajottaminen maaperässä.                                                                                                         </t>
  </si>
  <si>
    <t>D03</t>
  </si>
  <si>
    <t xml:space="preserve">Syväinjektointi, kuten pumpattavien jätteiden injektoiminen kaivoihin, suolakupuihin tai luontaisesti esiintyviin muodostumiin.                                                                         </t>
  </si>
  <si>
    <t>D04</t>
  </si>
  <si>
    <t xml:space="preserve">Allastaminen, kuten nestemäisen tai lietemäisen jätteen sijoittaminen kaivantoihin, lammikoihin tai patoaltaisiin (PYSYVÄISLUONTEINEN LOPPUSIJOITUS).                                                                                      </t>
  </si>
  <si>
    <t>D05</t>
  </si>
  <si>
    <t xml:space="preserve">Erityisesti suunniteltu kaatopaikka, kuten sijoittaminen vuorattuihin erillisiin osastoihin, jotka on katettu tai eristetty toisistaan ja ympäristöstä (VAARALLISEN JÄTTEEN KAATOPAIKKA).                                                 </t>
  </si>
  <si>
    <t>D06</t>
  </si>
  <si>
    <t xml:space="preserve">Päästäminen vesistöön, lukuun ottamatta meriä.                                                                                                                                                          </t>
  </si>
  <si>
    <t>D07</t>
  </si>
  <si>
    <t xml:space="preserve">Päästäminen mereen, mukaan lukien sijoittaminen merenpohjaan.                                                                                                                                           </t>
  </si>
  <si>
    <t>D08</t>
  </si>
  <si>
    <t xml:space="preserve">Biologinen käsittely, jota ei mainita muualla tässä liitteessä ja jossa syntyy yhdisteitä tai seoksia, jotka käsitellään jollakin toiminnoista D1 - D12.                                                </t>
  </si>
  <si>
    <t>D09</t>
  </si>
  <si>
    <t xml:space="preserve">Fysikaalis-kemiallinen käsittely, jota ei mainita muualla tässä liitteessä ja                                                                                                                           </t>
  </si>
  <si>
    <t>D10</t>
  </si>
  <si>
    <t xml:space="preserve">Polttaminen maalla.                                                                                                                                                                                     </t>
  </si>
  <si>
    <t>D11</t>
  </si>
  <si>
    <t xml:space="preserve">Polttaminen merellä.                                                                                                                                                                                    </t>
  </si>
  <si>
    <t>D12</t>
  </si>
  <si>
    <t xml:space="preserve">Pysyvä varastointi, kuten säiliöiden sijoittaminen kaivokseen (MAANALAINEN SIJOITUSPAIKKA TAI MUU VARASTO).                                                                                                                                          </t>
  </si>
  <si>
    <t>D13</t>
  </si>
  <si>
    <t xml:space="preserve">Yhdistäminen tai sekoittaminen ennen toimittamista johonkin toiminnoista D1 - D12.                                                                                                                      </t>
  </si>
  <si>
    <t>D14</t>
  </si>
  <si>
    <t xml:space="preserve">Uudelleen pakkaaminen ennen toimittamista johonkin toiminnoista D1 - D13.                                                                                                                               </t>
  </si>
  <si>
    <t>D15</t>
  </si>
  <si>
    <t xml:space="preserve">Varastoiminen ennen toimittamista johonkin toiminnoista D1 - D14, lukuun ottamatta väliaikaista varastointia jätteen syntypaikalla ennen poiskuljetusta.                                                </t>
  </si>
  <si>
    <t>R01</t>
  </si>
  <si>
    <t xml:space="preserve">Käyttö pääasiassa polttoaineena tai muutoin energian tuottamiseksi.                                                                                                                                     </t>
  </si>
  <si>
    <t>R031</t>
  </si>
  <si>
    <t>Kierrätyspolttoaineen valmistus</t>
  </si>
  <si>
    <t>R032</t>
  </si>
  <si>
    <t>Orgaanisen jätteen kompostointi</t>
  </si>
  <si>
    <t>R033</t>
  </si>
  <si>
    <t>Orgaanisen jätteen mädätys</t>
  </si>
  <si>
    <t>R034</t>
  </si>
  <si>
    <t>Orgaanisen jätteen muu esikäsittely</t>
  </si>
  <si>
    <t>R035</t>
  </si>
  <si>
    <t>Orgaanisen jätteen materiahyödyntäminen</t>
  </si>
  <si>
    <t>R041</t>
  </si>
  <si>
    <t>Metalli- ja metallipitoisten jätteiden talteenotto ja esikäsittely</t>
  </si>
  <si>
    <t>R042</t>
  </si>
  <si>
    <t>Metalli- ja metallipitoisten jätteiden materiahyödyntäminen</t>
  </si>
  <si>
    <t>R051</t>
  </si>
  <si>
    <t>Epäorgaanisen jätteen talteenotto ja esikäsittely</t>
  </si>
  <si>
    <t>R052</t>
  </si>
  <si>
    <t>Epäorgaanisen jätteen materiahyödyntäminen</t>
  </si>
  <si>
    <t>R02</t>
  </si>
  <si>
    <t xml:space="preserve">Liuottimien talteenotto tai uudistaminen.                                                                                                                                                               </t>
  </si>
  <si>
    <t>R03</t>
  </si>
  <si>
    <t xml:space="preserve">Sellaisten orgaanisten aineiden kierrätys tai talteenotto, joita ei käytetä liuottimina, mukaan lukien kompostointi ja muut biologiset muuntamismenetelmät.                                             </t>
  </si>
  <si>
    <t>R04</t>
  </si>
  <si>
    <t xml:space="preserve">Metallien ja metalliyhdisteiden kierrätys tai talteenotto.                                                                                                                                              </t>
  </si>
  <si>
    <t>R05</t>
  </si>
  <si>
    <t xml:space="preserve">Muiden epäorgaanisten aineiden kierrätys tai talteenotto.                                                                                                                                               </t>
  </si>
  <si>
    <t>R06</t>
  </si>
  <si>
    <t xml:space="preserve">Happojen tai emästen uudistaminen.                                                                                                                                                                      </t>
  </si>
  <si>
    <t xml:space="preserve">R07 </t>
  </si>
  <si>
    <t xml:space="preserve">Päästöjen torjuntaan käytettyjen aineiden hyödyntäminen.                                                                                                                                                </t>
  </si>
  <si>
    <t>R08</t>
  </si>
  <si>
    <t xml:space="preserve">Katalyyttien ainesosien hyödyntäminen.                                                                                                                                                                  </t>
  </si>
  <si>
    <t>R09</t>
  </si>
  <si>
    <t xml:space="preserve">Öljyn uudelleenjalostaminen tai muu uudelleenkäyttö.                                                                                                                                                    </t>
  </si>
  <si>
    <t>R10</t>
  </si>
  <si>
    <t xml:space="preserve">Maaperän käsitteleminen siten, että siitä on hyötyä maataloudelle tai että sillä on ekologisesti hyödyllinen vaikutus.                                                                                  </t>
  </si>
  <si>
    <t>R11</t>
  </si>
  <si>
    <t xml:space="preserve">Toiminnoissa R1 - R10 syntyneiden jätteiden käyttö.                                                                                                                                                     </t>
  </si>
  <si>
    <t>R12</t>
  </si>
  <si>
    <t xml:space="preserve">Jätteiden vaihtaminen jonkin toiminnoista R1 - R11 soveltamiseksi jätteeseen.                                                                                                                           </t>
  </si>
  <si>
    <t>R13</t>
  </si>
  <si>
    <t xml:space="preserve">Jätteiden varastointi ennen toimittamista johonkin toiminnoista R1 - R12, lukuun ottamatta väliaikaista varastointia jätteen syntypaikalla ennen poiskuljetusta.                                        </t>
  </si>
  <si>
    <t>R01A</t>
  </si>
  <si>
    <t>Käyttö polttoaineena kiinteiden yhdyskuntajätteiden prosessointiin tarkoitetuissa jätteenpolttolaitoksissa. Huom! Jätteen poltto, joka ei täytä energiatehokkuusvaatimuksia, kirjataan luokkaan D10.</t>
  </si>
  <si>
    <t>R01B</t>
  </si>
  <si>
    <t>Käyttö polttoaineena rinnakkaispolttolaitoksissa kuten voima- tai lämpökattilalaitoksessa tai prosessiuunissa.</t>
  </si>
  <si>
    <t>Liuottimien talteenotto tai uudistaminen.</t>
  </si>
  <si>
    <t>R03A</t>
  </si>
  <si>
    <t>Orgaanisen jätteen valmistelu uudelleenkäyttöön, kierrätys ja muu hyödyntäminen aineena pl. R03B-R03D. Huom! Orgaanisen jätteen kuten lietteen hyödyntäminen maanviljelyksessä kirjataan R10-koodille.</t>
  </si>
  <si>
    <t>R03B</t>
  </si>
  <si>
    <t>Orgaanisen jätteen kompostointi.</t>
  </si>
  <si>
    <t>R03C</t>
  </si>
  <si>
    <t>Orgaanisen jätteen mädätys.</t>
  </si>
  <si>
    <t>R03D</t>
  </si>
  <si>
    <t>Orgaanisen jätteen kaasuttaminen, ml. pyrolyysi, kun syntyviä ainesosia käytetään kemikaaleina. Huom! Jos vain jätteen energiasisältö hyödynnetään käytetään koodia R01B.</t>
  </si>
  <si>
    <t>Metallien ja metalliyhdisteiden kierrätys tai talteenotto (mukaan lukien valmistelu uudelleenkäyttöön).</t>
  </si>
  <si>
    <t>R05A</t>
  </si>
  <si>
    <t>Epäorgaanisen jätteen valmistelu uudelleenkäyttöön, kierrätys ja muu hyödyntäminen aineena pl. R05B. Huom! Epäorgaanisen jätteen hyödyntäminen maanviljelyksessä kirjataan R10-koodille.</t>
  </si>
  <si>
    <t>R05B</t>
  </si>
  <si>
    <t>Epäorgaanisen jätteen hyödyntäminen maantäytössä (backfilling). Huom! Ellei ole hyödyntämistä, niin kirjataan kohtaan D01.</t>
  </si>
  <si>
    <t>Happojen tai emästen uudistaminen.</t>
  </si>
  <si>
    <t>R07</t>
  </si>
  <si>
    <t>Päästöjen torjuntaan käytettyjen aineiden hyödyntäminen.</t>
  </si>
  <si>
    <t>Katalyyttien ainesosien hyödyntäminen.</t>
  </si>
  <si>
    <t>Öljyn uudelleenjalostaminen tai muu uudelleenkäyttö. Huom! Polttoaineen valmistus jäteöljystä kirjataan R12A-koodille.</t>
  </si>
  <si>
    <t>Maaperän käsitteleminen siten, että siitä on hyötyä maataloudelle tai että sillä on ekologisesti hyödyllinen vaikutus (JÄTTEEN HYÖDYNTÄMINEN MAANVILJELYKSESSÄ). Huom! Muun kuin maanviljelykseen toimitetun orgaanisen jätteen hyödyntäminen kirjataan R03A-ko</t>
  </si>
  <si>
    <t>R12A</t>
  </si>
  <si>
    <t>Jäteperäisen polttoaineen valmistus ennen sen toimittamista energiahyödyntämiseen (R01).</t>
  </si>
  <si>
    <t>R12B</t>
  </si>
  <si>
    <t>Jätteiden esikäsittely kuten lajittelu, yhdistäminen, paloittelu, murskaus ja paalaus, ennen jätteen varsinaista hyödyntämistä (esim. R03, R04, R05, R10). Huom! Jätepolttoaineen valmistus kirjataan koodille R12A.</t>
  </si>
  <si>
    <t>Jätteiden varastointi ennen toimittamista johonkin toiminnoista R01 - R12, lukuun ottamatta väliaikaista varastointia jätteen syntypaikalla ennen poiskuljetusta.</t>
  </si>
  <si>
    <t>R1</t>
  </si>
  <si>
    <t>Käyttö pääasiassa polttoaineena tai muutoin energian tuottamiseksi</t>
  </si>
  <si>
    <t>R2</t>
  </si>
  <si>
    <t>Liuottimien talteenotto tai uudistaminen</t>
  </si>
  <si>
    <t>R3</t>
  </si>
  <si>
    <t>Sellaisten orgaanisten aineiden kierrätys tai talteenotto, joita ei käytetä liuottimina, mukaan lukien kompostointi ja muut biologiset muuntamismenetelmät</t>
  </si>
  <si>
    <t>R4</t>
  </si>
  <si>
    <t>Metallien ja metalliyhdisteiden kierrätys tai talteenotto</t>
  </si>
  <si>
    <t>R5</t>
  </si>
  <si>
    <t>Muiden epäorgaanisten aineiden kierrätys tai talteenotto</t>
  </si>
  <si>
    <t>R6</t>
  </si>
  <si>
    <t>Happojen tai emästen uudistaminen</t>
  </si>
  <si>
    <t>R7</t>
  </si>
  <si>
    <t>Päästöjen torjuntaan käytettyjen aineiden hyödyntäminen</t>
  </si>
  <si>
    <t>R8</t>
  </si>
  <si>
    <t>Katalyyttien ainesosien hyödyntäminen</t>
  </si>
  <si>
    <t>R9</t>
  </si>
  <si>
    <t>Öljyn uudelleenjalostaminen tai muu uudelleenkäyttö</t>
  </si>
  <si>
    <t>Maaperän käsitteleminen siten, että siitä on hyötyä maataloudelle tai että sillä on ekologisesti hyödyllinen vaikutus</t>
  </si>
  <si>
    <t>Toimissa R1–R10 syntyneiden jätteiden käyttö</t>
  </si>
  <si>
    <t>Jätteiden vaihtaminen jonkin toimista R1-R11 soveltamiseksi jätteeseen</t>
  </si>
  <si>
    <t>Jätteen varastointi ennen sen toimittamista johonkin toimista R1–R12, lukuun ottamatta väliaikaista varastointia jätteen syntypaikalla ennen poiskuljetusta</t>
  </si>
  <si>
    <t>R1.1</t>
  </si>
  <si>
    <t>Käyttö polttoaineena jätteenpolttolaitoksissa</t>
  </si>
  <si>
    <t>R1.2</t>
  </si>
  <si>
    <t>Käyttö polttoaineena jätteen rinnakkaispolttolaitoksissa kuten voima- tai lämpökattilalaitoksessa tai prosessiuunissa</t>
  </si>
  <si>
    <t>R4.1</t>
  </si>
  <si>
    <t>Metallipitoisen jätteen valmistelu uudelleenkäyttöön</t>
  </si>
  <si>
    <t>R4.2</t>
  </si>
  <si>
    <t>Metallien ja metalliyhdisteiden kierrätys</t>
  </si>
  <si>
    <t>R4.3</t>
  </si>
  <si>
    <t>Metallien ja metalliyhdisteiden muu hyödyntäminen</t>
  </si>
  <si>
    <t>R12.1</t>
  </si>
  <si>
    <t>Jäteperäisen polttoaineen valmistus ennen sen toimittamista hyödynnettäväksi energiana (R1)</t>
  </si>
  <si>
    <t>R12.2</t>
  </si>
  <si>
    <t>Jätteiden siirtokuormaus ja esikäsittely kuten varastointi, lajittelu, yhdistäminen, paloittelu, murskaus ja paalaus, ennen jätteen varsinaista hyödyntämistä (lukuun ottamatta R12.1)</t>
  </si>
  <si>
    <t>R5.1</t>
  </si>
  <si>
    <t>Epäorgaanisen jätteen valmistelu uudelleenkäyttöön</t>
  </si>
  <si>
    <t>R5.2</t>
  </si>
  <si>
    <t>Epäorgaanisen jätteen (esimerkiksi epäorgaanisten rakennusmateriaalien) kierrätys</t>
  </si>
  <si>
    <t>R5.3</t>
  </si>
  <si>
    <t>Epäorgaanisen jätteen hyödyntäminen maantäytössä</t>
  </si>
  <si>
    <t>R5.4</t>
  </si>
  <si>
    <t>Maan puhdistus, joka johtaa maa-aineksen hyödyntämiseen</t>
  </si>
  <si>
    <t>R5.5</t>
  </si>
  <si>
    <t>Epäorgaanisen jätteen muu hyödyntäminen materiaalina (lukuun ottamatta R5.3 ja R5.4)</t>
  </si>
  <si>
    <t>R3.1</t>
  </si>
  <si>
    <t>Orgaanisen jätteen valmistelu uudelleenkäyttöön</t>
  </si>
  <si>
    <t>R3.2</t>
  </si>
  <si>
    <t>Orgaanisen jätteen aerobinen käsittely, jossa syntyvä tuotos käytetään kierrätettynä tuotteena, materiaalina tai aineena lannoitukseen tai maanparannukseen</t>
  </si>
  <si>
    <t>R3.3</t>
  </si>
  <si>
    <t>Orgaanisen jätteen anaerobinen käsittely, jossa syntyvä tuotos käytetään kierrätettynä tuotteena, materiaalina tai aineena lannoitukseen tai maanparannukseen</t>
  </si>
  <si>
    <t>R3.4</t>
  </si>
  <si>
    <t>Orgaanisen jätteen kaasuttaminen, ml. pyrolyysi, kun syntyviä ainesosia käytetään kemikaaleina</t>
  </si>
  <si>
    <t>R3.5</t>
  </si>
  <si>
    <t>Orgaanisen jätteen muu kierrätys (lukuun ottamatta R3.2−R3.4)</t>
  </si>
  <si>
    <t>R3.6</t>
  </si>
  <si>
    <t>Orgaanisen jätteen käyttö maantäyttöön</t>
  </si>
  <si>
    <t>R3.7</t>
  </si>
  <si>
    <t>Orgaanisen jätteen muu hyödyntäminen materiaalina (lukuun ottamatta R3.1−3.6)</t>
  </si>
  <si>
    <t>R9.1</t>
  </si>
  <si>
    <t>Jäteöljyn uudistaminen perusöljyksi</t>
  </si>
  <si>
    <t>R9.2</t>
  </si>
  <si>
    <t>Jäteöljyn muu kierrätys (lukuun ottamatta R9.1)</t>
  </si>
  <si>
    <t>D1</t>
  </si>
  <si>
    <t>Sijoittaminen maahan tai maan päälle, kuten kaatopaikalle</t>
  </si>
  <si>
    <t>D2</t>
  </si>
  <si>
    <t>Maaperäkäsittely, kuten nestemäisen tai lietemäisen jätteen biologinen hajottaminen maaperässä</t>
  </si>
  <si>
    <t>D3</t>
  </si>
  <si>
    <t>Syväinjektointi, kuten pumpattavien jätteiden injektoiminen kaivoihin, suolakupuihin tai luontaisesti esiintyviin muodostumiin</t>
  </si>
  <si>
    <t>D4</t>
  </si>
  <si>
    <t>Allastaminen, kuten nestemäisen tai lietemäisen jätteen sijoittaminen kaivantoihin, lammikoihin tai patoaltaisiin</t>
  </si>
  <si>
    <t>D5</t>
  </si>
  <si>
    <t>Erityisesti suunniteltu kaatopaikka, kuten sijoittaminen vuorattuihin erillisiin osastoihin, jotka on katettu ja eristetty toisistaan ja ympäristöstä</t>
  </si>
  <si>
    <t>D6</t>
  </si>
  <si>
    <t>Päästäminen vesistöön, lukuun ottamatta meriä</t>
  </si>
  <si>
    <t>D7</t>
  </si>
  <si>
    <t>Päästäminen mereen, mukaan lukien sijoittaminen merenpohjaan</t>
  </si>
  <si>
    <t>D8</t>
  </si>
  <si>
    <t>Biologinen käsittely, jota ei mainita muualla jäteasetuksen (978/2021) liitteessä 2 ja jossa syntyy yhdisteitä tai seoksia, jotka loppukäsitellään jollakin toimista D1–D12</t>
  </si>
  <si>
    <t>D9</t>
  </si>
  <si>
    <t>Fysikaalis-kemiallinen käsittely, jota ei mainita muualla jäteasetuksen (978/2021) liitteessä 2 ja jossa syntyy yhdisteitä tai seoksia, jotka loppukäsitellään jollakin toimista D1–D12, kuten haihduttamalla, kuivaamalla tai pasuttamalla</t>
  </si>
  <si>
    <t>Polttaminen maalla</t>
  </si>
  <si>
    <t>Polttaminen merellä</t>
  </si>
  <si>
    <t>Pysyvä varastointi, kuten säiliöiden sijoittaminen kaivokseen</t>
  </si>
  <si>
    <t>Yhdistäminen tai sekoittaminen ennen toimittamista johonkin toimista D1–D12</t>
  </si>
  <si>
    <t>Uudelleen pakkaaminen ennen toimittamista johonkin toimista D1–D13</t>
  </si>
  <si>
    <t>Varastoiminen ennen toimittamista johonkin toimista D1–D14, lukuun ottamatta väliaikaista varastointia jätteen syntypaikalla ennen poiskuljetusta</t>
  </si>
  <si>
    <t>JÄTEMÄÄRIEN  PÄÄLÄHTÖTIEDOT</t>
  </si>
  <si>
    <t>Jätemäärätiedot ja niihin liittyvät lisätiedot annetaan ao. taulukon vaalean keltaisiin soluihin EWC-tunnusten tasolla.</t>
  </si>
  <si>
    <t>Tarvittaessa taulukkoa voi laajentaa lisäämällä rivejä ja kopioimalla kaavat (taulun suojaus purettava) lähtötietorivien väliin.</t>
  </si>
  <si>
    <t>Tästä taulukosta summattavia jätemäärätietoja voi täydentää puuttuvien vuosien osalta ko. jäteryhmän taulussa.</t>
  </si>
  <si>
    <t>Jätelajin nimike</t>
  </si>
  <si>
    <t>EWC(2002)-</t>
  </si>
  <si>
    <t>Jätemäärä</t>
  </si>
  <si>
    <t>Kuiva-aine-</t>
  </si>
  <si>
    <t>RD-</t>
  </si>
  <si>
    <t>Alkuperä-</t>
  </si>
  <si>
    <t>tunnus</t>
  </si>
  <si>
    <t xml:space="preserve">osuus </t>
  </si>
  <si>
    <t>(%)</t>
  </si>
  <si>
    <t>Yhteensä</t>
  </si>
  <si>
    <t>Muokattu</t>
  </si>
  <si>
    <t>DOC-</t>
  </si>
  <si>
    <t>jätemäärä</t>
  </si>
  <si>
    <t>määrä</t>
  </si>
  <si>
    <t>kp:lle (t/v)</t>
  </si>
  <si>
    <t>160307</t>
  </si>
  <si>
    <t>Metallinen elohopea</t>
  </si>
  <si>
    <t>16030700</t>
  </si>
  <si>
    <t xml:space="preserve">Jätemäärien laskennassa tarvittavia apusuureita ja lisätietoja (#PUUTTUU!-tieto esiintyy pääasiassa niillä riveillä, joille ei ole annettu lähtötietoja)   </t>
  </si>
  <si>
    <t>Kp-sijoitus</t>
  </si>
  <si>
    <t>Virallinen EWC-nimike (muokatun EWC_ID:n perusteella)</t>
  </si>
  <si>
    <t>KHK-</t>
  </si>
  <si>
    <t xml:space="preserve">Muokattu </t>
  </si>
  <si>
    <t>Alkuper.</t>
  </si>
  <si>
    <t xml:space="preserve">Laskennan </t>
  </si>
  <si>
    <t>Hajoamis-</t>
  </si>
  <si>
    <t>Ryhmävaihto</t>
  </si>
  <si>
    <t>EWC_ID:n</t>
  </si>
  <si>
    <t>RD-koodin käsittelyn</t>
  </si>
  <si>
    <t xml:space="preserve">EWC-koodin muokkauksen </t>
  </si>
  <si>
    <t>Kuiva-ainepitoisuuden muokkauksen</t>
  </si>
  <si>
    <t xml:space="preserve">        Rakennusjätteeksi muuttaminen</t>
  </si>
  <si>
    <t>(1=kyllä,</t>
  </si>
  <si>
    <t xml:space="preserve">laskennan </t>
  </si>
  <si>
    <t>kuiva-aine-</t>
  </si>
  <si>
    <t>alaryhmä</t>
  </si>
  <si>
    <t>kertoimen</t>
  </si>
  <si>
    <t>nopeuden</t>
  </si>
  <si>
    <t>alkuperästä</t>
  </si>
  <si>
    <t>rivinumero</t>
  </si>
  <si>
    <t>apusuureita</t>
  </si>
  <si>
    <t>apusuurteita</t>
  </si>
  <si>
    <t>1=kyllä</t>
  </si>
  <si>
    <t>apusuureita jätelajin tekstistä</t>
  </si>
  <si>
    <t xml:space="preserve"> 0=ei)</t>
  </si>
  <si>
    <t>vuosi_ryhmä</t>
  </si>
  <si>
    <t>ryhmätunnus</t>
  </si>
  <si>
    <t>pääryhmä</t>
  </si>
  <si>
    <t>1=kyllä, 0=ei</t>
  </si>
  <si>
    <t>RD-koodi</t>
  </si>
  <si>
    <t>0=ei</t>
  </si>
  <si>
    <t>Sekalainen kiinteä yhdyskuntajäte</t>
  </si>
  <si>
    <t>Vaalean keltaisiin soluihin sarakkeessa C voit haluetessasi korjata jätemäärätietoja. Voit myös korjata sekalaisen yhdyskuntajätten koostumustietoja sarakkeissa F-S.</t>
  </si>
  <si>
    <r>
      <t xml:space="preserve">Koostumustiedot (%), </t>
    </r>
    <r>
      <rPr>
        <sz val="10"/>
        <rFont val="Arial"/>
        <family val="2"/>
      </rPr>
      <t xml:space="preserve">(Paperi pitää alkuvuosien oletusarvoissa sisällään kaiken pahvin ja kartongin. Nestepakkauskartonk sisältyy oletusarvoissa pahviin ja kartonkiin) </t>
    </r>
  </si>
  <si>
    <t>DOC-osuus (-)</t>
  </si>
  <si>
    <t>EWC-</t>
  </si>
  <si>
    <t>Anna tarvitta-</t>
  </si>
  <si>
    <t>Laskentaan</t>
  </si>
  <si>
    <t>tunnuksien</t>
  </si>
  <si>
    <t>essa korjattu</t>
  </si>
  <si>
    <t>tuleva</t>
  </si>
  <si>
    <t>Keskim.</t>
  </si>
  <si>
    <t>DOC-määrien jaottelu</t>
  </si>
  <si>
    <t xml:space="preserve"> Jätemäärien jaottelu</t>
  </si>
  <si>
    <t>Biohajoava</t>
  </si>
  <si>
    <t>Nestepakk.</t>
  </si>
  <si>
    <t>Pahvi ja</t>
  </si>
  <si>
    <t>Paperi</t>
  </si>
  <si>
    <t xml:space="preserve">Puu </t>
  </si>
  <si>
    <t>Keittiöjäte</t>
  </si>
  <si>
    <t>Öljy ja</t>
  </si>
  <si>
    <t>Pihajäte</t>
  </si>
  <si>
    <t>Vaipat</t>
  </si>
  <si>
    <t xml:space="preserve">Muu </t>
  </si>
  <si>
    <t>Metalli</t>
  </si>
  <si>
    <t>Sähkö-</t>
  </si>
  <si>
    <t>yhteensä</t>
  </si>
  <si>
    <t>määräosuus</t>
  </si>
  <si>
    <t>(t)</t>
  </si>
  <si>
    <t>kartonki</t>
  </si>
  <si>
    <t xml:space="preserve">ja tekstiilit </t>
  </si>
  <si>
    <t>rasva</t>
  </si>
  <si>
    <t xml:space="preserve">palava </t>
  </si>
  <si>
    <t>laitteet</t>
  </si>
  <si>
    <t xml:space="preserve">ei-palava </t>
  </si>
  <si>
    <t>Summa</t>
  </si>
  <si>
    <t>Ero</t>
  </si>
  <si>
    <t>Erilliskerätty yhdyskuntajäte</t>
  </si>
  <si>
    <t xml:space="preserve">Vaalean keltaisiin soluihin sarakkeissa G-J voit haluetessasi korjata jätemäärätietoja. Voit myös korjata DOC-osuuksien oletusarvoja sarakkeissa T-W. </t>
  </si>
  <si>
    <t>(DOC-osuuksien korjaus on tarkoitettu lähinnä niitä vuosia varten, joissa ei ole ollut EWC-koodien perusteella jätteitä mutta olet lisännyt niitä sarakkeissa G-J).</t>
  </si>
  <si>
    <t>EWC-tunnuksien mukainen jätemäärä hajoamisnopeuksittain</t>
  </si>
  <si>
    <t xml:space="preserve">Anna tarvittaessa korjattu </t>
  </si>
  <si>
    <t>Laskentaan tuleva jätemäärä hajoamisnopeuksittain</t>
  </si>
  <si>
    <t xml:space="preserve">Oletettu DOC-osuus </t>
  </si>
  <si>
    <t>Anna tarvittaessa korjattu</t>
  </si>
  <si>
    <t>Laskentaan tuleva DOC-osuus</t>
  </si>
  <si>
    <t>Laskentaan tuleva DOC-määrä</t>
  </si>
  <si>
    <t>jätemäärä haj.nopeuksittain</t>
  </si>
  <si>
    <t>hajoamisnopeuksittain</t>
  </si>
  <si>
    <t>DOC-osuus haj.nopeuksittain</t>
  </si>
  <si>
    <t>Kohtalainen</t>
  </si>
  <si>
    <t>Nopea</t>
  </si>
  <si>
    <t>Hidas</t>
  </si>
  <si>
    <t>Hyvin hidas</t>
  </si>
  <si>
    <t>Teollisuuden kiinteä jäte</t>
  </si>
  <si>
    <t>Rakennusjäte</t>
  </si>
  <si>
    <t xml:space="preserve">Vaalean keltaisiin soluihin sarakkeissa E-F voit haluetessasi korjata jätemäärätietoja. Voit myös korjata DOC-osuuksien oletusarvoja sarakkeissa L-M. </t>
  </si>
  <si>
    <t>(DOC-osuuksien korjaus on tarkoitettu lähinnä niitä vuosia varten, joissa ei ole ollut EWC-koodien perusteella jätteitä mutta olet lisännyt niitä sarakkeissa E-F).</t>
  </si>
  <si>
    <t xml:space="preserve">     EWC-tunnuksien</t>
  </si>
  <si>
    <t xml:space="preserve">    Anna tarvittaessa</t>
  </si>
  <si>
    <t>Laskentaan tuleva</t>
  </si>
  <si>
    <t xml:space="preserve">     Oletettu DOC-osuus</t>
  </si>
  <si>
    <t xml:space="preserve">       Laskentaan tuleva</t>
  </si>
  <si>
    <t>mukainen jätemäärä</t>
  </si>
  <si>
    <t xml:space="preserve">    korjattu jätemäärä</t>
  </si>
  <si>
    <t xml:space="preserve">    korjattu DOC-osuus</t>
  </si>
  <si>
    <t xml:space="preserve">           DOC-osuus</t>
  </si>
  <si>
    <t xml:space="preserve">       DOC-määrä</t>
  </si>
  <si>
    <t>Yhdyskuntajätevesi- ja sakokaivoliete</t>
  </si>
  <si>
    <t xml:space="preserve">Vaalean keltaisiin soluihin sarakkeessa C voit haluetessasi korjata jätemäärätietoja. Voit myös korjata DOC-osuuksien oletusarvoja sarakkeesa F. </t>
  </si>
  <si>
    <t>(DOC-osuuksien korjaus on tarkoitettu lähinnä niitä vuosia varten, joissa ei ole ollut EWC-koodien perusteella jätteitä mutta olet lisännyt niitä sarakkeessa C).</t>
  </si>
  <si>
    <t>Oletettu</t>
  </si>
  <si>
    <t xml:space="preserve">tuleva </t>
  </si>
  <si>
    <t>DOC-määrä</t>
  </si>
  <si>
    <t>(ka.t)</t>
  </si>
  <si>
    <t>Teollisuuden lietteet</t>
  </si>
  <si>
    <t xml:space="preserve">Vaalean keltaisiin soluihin sarakkeissa F-H voit haluetessasi korjata jätemäärätietoja.  </t>
  </si>
  <si>
    <t>EWC-tunnuksien jätemäärä</t>
  </si>
  <si>
    <t>Anna tarvittaessa korjattu jätemäärä</t>
  </si>
  <si>
    <t>Laskentaan tuleva jätemäärä</t>
  </si>
  <si>
    <t>Oletettu DOC-osuus</t>
  </si>
  <si>
    <t>kuituliete</t>
  </si>
  <si>
    <t>jv-liete</t>
  </si>
  <si>
    <t>siistausliete</t>
  </si>
  <si>
    <t>Teoll.lietteet</t>
  </si>
  <si>
    <t>Inertti yhdyskuntajäte</t>
  </si>
  <si>
    <t xml:space="preserve">Tämän taulun tiedot eivät vaikuta metaanipäästöihin. Tietoja käytetään biohajoavien </t>
  </si>
  <si>
    <t xml:space="preserve">jätteiden osuuden määrittämiseen yhdyskuntajätteistä. Määrätietoja voit korjata sarakkeessa C. </t>
  </si>
  <si>
    <t>EWC-oletustiedot sisältävät 20-luokan lisaksi 15-luokan (pakkausjätteet) inertit jätejakeet.</t>
  </si>
  <si>
    <t>Muut inertit jätteet</t>
  </si>
  <si>
    <t xml:space="preserve">Tämän taulun tiedot eivät vaikuta metaanipäästöihin. Tietoja voi halutessa käyttää tasetarkistuksena siitä, että kaikki kaatopaikkajätteen ovat tulleet mukaan, </t>
  </si>
  <si>
    <t xml:space="preserve">koska taulukkoon on koottu myös inertti yhdyskuntajäte ja kaikki hajoavat jätteet sekä niiden yhteissumma laskennasta ja suoraan lähtötiedoista. </t>
  </si>
  <si>
    <t>Inertti</t>
  </si>
  <si>
    <t>Inertit</t>
  </si>
  <si>
    <t>Hajoava</t>
  </si>
  <si>
    <t>Hajoavat</t>
  </si>
  <si>
    <t>Kaikki</t>
  </si>
  <si>
    <t>teollisuuden</t>
  </si>
  <si>
    <t>rakennus-</t>
  </si>
  <si>
    <t>yhdyskunta-</t>
  </si>
  <si>
    <t>jätteet</t>
  </si>
  <si>
    <t>kp-jätteet</t>
  </si>
  <si>
    <t>jäte</t>
  </si>
  <si>
    <t>kiinteä jäte</t>
  </si>
  <si>
    <t>liete</t>
  </si>
  <si>
    <t>Vuodet</t>
  </si>
  <si>
    <t>EWC-tiedot</t>
  </si>
  <si>
    <t>Korjaukset</t>
  </si>
  <si>
    <t>Poikkeama</t>
  </si>
  <si>
    <t>Yhteiset lähtötiedot</t>
  </si>
  <si>
    <t>Sekalaisen yhdyskuntajätteen lähtötiedot</t>
  </si>
  <si>
    <t>Sekalaisen yhdyskuntajätteen laskenta</t>
  </si>
  <si>
    <t>Erlliskerätyn yhdyskuntajätteen lähtötiedot</t>
  </si>
  <si>
    <t>Erilliskerätyn yhdyskuntajätteen laskenta</t>
  </si>
  <si>
    <t>Metaani /</t>
  </si>
  <si>
    <t xml:space="preserve">hyvin hidas </t>
  </si>
  <si>
    <t>hiili-suhde:</t>
  </si>
  <si>
    <t>Hävinnyt DOC x DOCf</t>
  </si>
  <si>
    <t>Muodos-</t>
  </si>
  <si>
    <t>DOFf:</t>
  </si>
  <si>
    <t>Eksponentti1  exp(-k):</t>
  </si>
  <si>
    <t>Ko. vuoden</t>
  </si>
  <si>
    <t>Ed. vuoden</t>
  </si>
  <si>
    <t>Edellisen</t>
  </si>
  <si>
    <t>tunut</t>
  </si>
  <si>
    <t>Prosessin alkamiskuukausi M:</t>
  </si>
  <si>
    <t>kp-sijoi-</t>
  </si>
  <si>
    <t>vuoden</t>
  </si>
  <si>
    <t>Eksponentti2  exp(-k*((13-M)/12)):</t>
  </si>
  <si>
    <t>tuksesta</t>
  </si>
  <si>
    <t>häviöarvosta</t>
  </si>
  <si>
    <t>Sekalainen</t>
  </si>
  <si>
    <t>Erilliskerätty</t>
  </si>
  <si>
    <t>korjauskerroin</t>
  </si>
  <si>
    <t>Sekalainen yhdyskuntajäte</t>
  </si>
  <si>
    <t>DOC</t>
  </si>
  <si>
    <t>yhdyskuntajäte</t>
  </si>
  <si>
    <t>kaikki</t>
  </si>
  <si>
    <t>massa (t)</t>
  </si>
  <si>
    <t>DOC (t)</t>
  </si>
  <si>
    <t>Kiinteän teollisuusjätteen lähtötiedot</t>
  </si>
  <si>
    <t>Kiinteän teollisuusjätteen laskenta</t>
  </si>
  <si>
    <t>Rakennusjätteen lähtötiedot</t>
  </si>
  <si>
    <t>Rakennusjätteen laskenta</t>
  </si>
  <si>
    <t>Teollisuuden</t>
  </si>
  <si>
    <t>Rakennus-</t>
  </si>
  <si>
    <t>kaatopaikka-</t>
  </si>
  <si>
    <t>kaasusta</t>
  </si>
  <si>
    <t>Yhdyskunta- ja sakokaivolietteiden lähtötiedot ja laskenta</t>
  </si>
  <si>
    <t>Teollisuuden lietteiden lähtötiedot</t>
  </si>
  <si>
    <t>Teollisuuden lietteiden laskenta</t>
  </si>
  <si>
    <t>Yhdyskunta- ja sakokaivolietteet</t>
  </si>
  <si>
    <t>lietteet</t>
  </si>
  <si>
    <t>Metaanipäästöjen laskenta</t>
  </si>
  <si>
    <t>FOD-menetelmän laskenta</t>
  </si>
  <si>
    <t>Massatasemenetelmän laskenta</t>
  </si>
  <si>
    <t>Metaanipäästöt</t>
  </si>
  <si>
    <t>Muodostunut metaani</t>
  </si>
  <si>
    <t>Metaanin talteenotto</t>
  </si>
  <si>
    <t>Kiinteä yhdyskuntajäte</t>
  </si>
  <si>
    <t>Kiinteä</t>
  </si>
  <si>
    <t>Yhdyskunta-</t>
  </si>
  <si>
    <t>Raken.jäte</t>
  </si>
  <si>
    <t>Teoll.jäte</t>
  </si>
  <si>
    <t>Yhdysk.liete</t>
  </si>
  <si>
    <t>Teoll.liete</t>
  </si>
  <si>
    <t>Jätteet</t>
  </si>
  <si>
    <t>sekalainen</t>
  </si>
  <si>
    <t>erilliskerätty</t>
  </si>
  <si>
    <t>teoll.jäte</t>
  </si>
  <si>
    <t>Valitse tarkasteluvuosi:</t>
  </si>
  <si>
    <t>vuosisiirto vuodesta 1947:</t>
  </si>
  <si>
    <t>FOD-menetelmä</t>
  </si>
  <si>
    <t>Rakenus-</t>
  </si>
  <si>
    <t>Vuotuinen DOC-määrä (t/v)</t>
  </si>
  <si>
    <t>Kumulatiivinen DOC-määrä (t)</t>
  </si>
  <si>
    <t>Muodostunut metaani (t CH4)</t>
  </si>
  <si>
    <t>Muodost. metaani (t CO2-ekv.)</t>
  </si>
  <si>
    <t>Talteenotettu metaani (t CH4)</t>
  </si>
  <si>
    <t>Talteenot. metaani (t CO2-ekv.)</t>
  </si>
  <si>
    <t>Metaanipäästö (t CH4)</t>
  </si>
  <si>
    <t>Metaanipäästö (t CO2-ekv.)</t>
  </si>
  <si>
    <t>Kumul. metaanipäästö (t CO2-ekv.)</t>
  </si>
  <si>
    <t>Massatasemenetelmä:</t>
  </si>
  <si>
    <t>Kumul. met.päästö (t CO2-ekv.)</t>
  </si>
  <si>
    <t>Yhdyskuntajätteiden määrätiedot</t>
  </si>
  <si>
    <t>Seka-</t>
  </si>
  <si>
    <t>lainen</t>
  </si>
  <si>
    <t>kiinteät</t>
  </si>
  <si>
    <t>(kuiva-aine)</t>
  </si>
  <si>
    <t>Biohajoavat jätteet (t)</t>
  </si>
  <si>
    <t>Inertit jätteet (t)</t>
  </si>
  <si>
    <t>Yhteensä yhdyskuntajätteet (t)</t>
  </si>
  <si>
    <t>Biohajoava osuus (%)</t>
  </si>
  <si>
    <t>Mallin parametritiedoissa on tapahtunut myös jonkin verran muutoksia. Lähtötietojen koontisummissa on merkittävä muutos siinä,</t>
  </si>
  <si>
    <t xml:space="preserve">että aikaisemmassa mallissa teollisuuden kiinteät jätteet annettiin yhtenä kokonaisuutena ja nyt myös teollisuuden jätteissä on jako </t>
  </si>
  <si>
    <t xml:space="preserve">laajentaa lisäämällä rivejä ja kopioimalla kaavat (taulun suojaus purettava) lähtötietorivien väliin. </t>
  </si>
  <si>
    <t xml:space="preserve">Lähtötiedoissa annetuissa rd-koodeissa mahdollisesti olevien tyhjien merkkien poisto (koodin edestä tai perästä) tehdään nyt </t>
  </si>
  <si>
    <t xml:space="preserve">erilaisella automaattisella korjauksella (vanha korjaus ei toiminut em. uusien rd-koodien kahden merkin pituisilla koodeilla). </t>
  </si>
  <si>
    <t>Vuotuinen hajoava jätemäärä (t/v)</t>
  </si>
  <si>
    <t>Vuotuinen inertti jätemäärä (t/v)</t>
  </si>
  <si>
    <t>Kumulatiivinen hajoava jätemäärä (t)</t>
  </si>
  <si>
    <t>Kumulatiivinen inertti jätemäärä (t)</t>
  </si>
  <si>
    <t>Maa-</t>
  </si>
  <si>
    <t>ainekset</t>
  </si>
  <si>
    <t xml:space="preserve">Päästötulokset-taulun päätaulukon (rivit 9-23) jätemääriin otetaan nyt myös mukaan kaikkien inertien jätteiden määrät, </t>
  </si>
  <si>
    <t xml:space="preserve">inertti osuus on kuitenkin sisällytetty hajoavan sekalaisen yhdyskuntajätteen määrään (kuten se oli vuoden 2022 malliversiossa) </t>
  </si>
  <si>
    <t>ja nyt taulukkoon lisätyillä riveillä 12 ja 15 sekalaisen yhdyskuntajätteen inertit jätemäärät ovat siis nollia. Taulun viimeisessä</t>
  </si>
  <si>
    <t>taulukossa (rivit 33-38) sekalaisen yhdyskuntajätteen inertit ja hajoavat määrät ovat eriteltyinä kuten ennenkin.</t>
  </si>
  <si>
    <t>Tässä kevään 2024 päivityksessä on korjattu vuoden 2022 malliversion lähtötietotaulun kaksi kaavavirhettä soluista I674 ja I676.</t>
  </si>
  <si>
    <t xml:space="preserve">Koska mallissa ei ole enää mm. jätemäärätietojen ekstrapolointia ja kaatopaikkojen historiatietojen saanti on koettu vaikeaksi, </t>
  </si>
  <si>
    <t xml:space="preserve">lähtötietotauluihin, koska automaattista linkitystä mallissa ei ole. Taulun antamat jätemäärät ovat hyvin karkeita approksimaatioita, </t>
  </si>
  <si>
    <t>jossa haettavien puuttuvien vuosien aikana nykyisen kaatopaikan jätteiden toimitusalueella on ollut käytössä muitakin kaatopaikkoja</t>
  </si>
  <si>
    <t>kuin nyt laskennassa oleva kaatopaikka.</t>
  </si>
  <si>
    <t xml:space="preserve">Lisäksi päivitykseen on korjattu muutamia virheellisiä soluviittauksia, jotka eivät kyllä aikaisemminkaan ole aiheuttaneet virhettä </t>
  </si>
  <si>
    <t>jotta ko. taulukon kokonaisjätemäärät tulevat samoiksi mitä lähtötiedoissa on annettu. Taulukossa sekalaisen yhdyskuntajätteen</t>
  </si>
  <si>
    <t>käsittelevä tekstiosuus.</t>
  </si>
  <si>
    <t>Kevään 2024 päivityksessä tämän taulun ohjeeseen on lisätty myös rivien 70-72 teollisuuden kiinteiden jätteiden lähtötietoja</t>
  </si>
  <si>
    <t>Perusvuosi</t>
  </si>
  <si>
    <t>Jätemäärä (t)</t>
  </si>
  <si>
    <t>Hitaasti hajoava rakennusjäte</t>
  </si>
  <si>
    <t xml:space="preserve">   Sekalainen yhdyskuntajäte</t>
  </si>
  <si>
    <t>Hyvin hitaasti hajoava rak.jäte</t>
  </si>
  <si>
    <t>Jätetyyppi</t>
  </si>
  <si>
    <t xml:space="preserve">Valitse vierestä ko. jätetyypeille haluamasi perusvuosi, josta lähtötietoja on saatavissa. </t>
  </si>
  <si>
    <t>ewc-koodeista</t>
  </si>
  <si>
    <t xml:space="preserve">yhdyskuntajätteen (sarake C) ja rakennusjätteen (sarakkeet E, F) lähtötietojen tauluihin. </t>
  </si>
  <si>
    <t>C, E, G) pitää itse kopioida (Paste; Arvot) tai linkittää haluttujen vuosien määrät sekalaisen</t>
  </si>
  <si>
    <t>Sekalaisen yhdyskuntajätteen ja rakennusjätteen määräindeksit</t>
  </si>
  <si>
    <t>Määräindeksi (-)</t>
  </si>
  <si>
    <t>Jätemäärä (t) perusvuonna</t>
  </si>
  <si>
    <t xml:space="preserve">   Hyvin hitaasti hajoava rak.jäte</t>
  </si>
  <si>
    <t xml:space="preserve">   Hitaasti hajoava rakennusjäte</t>
  </si>
  <si>
    <t>Ko. perusvuodelle voit valita joko malliin syötettyjen lähtötietojen mukaisen jätemäärän tai</t>
  </si>
  <si>
    <t>tai antaa korjatun määrän. Tulokseksi saatavista indeksien mukaisista jätteistä (sarakkeet</t>
  </si>
  <si>
    <t>YHTEENVETO  PÄÄSTÖTULOKSISTA</t>
  </si>
  <si>
    <t xml:space="preserve">neljään hajoamisluokkaan. Tämä tarkoittaa sitä, että aiemmin teollisuuden jätteille lähtötiedoissa annettua yhtä koontisummaa </t>
  </si>
  <si>
    <t>ei voi käyttää enää, vaan siitä on nyt eriteltävä lähtötietojen koontisummiin hajoavien jätteiden määrät hajoamisluokittain.</t>
  </si>
  <si>
    <t xml:space="preserve">joiden avulla puuttuvia jätemäärätietoja voisi karkeasti arvioida. Nämä jätelajit ehkä parhaiten voisivat noudattaa valtakunnallisia </t>
  </si>
  <si>
    <t xml:space="preserve">niin malliin on lisätty uusi taulu, jossa on sekalaisen yhdyskuntajätteen ja rakennusjätteen määrien valtakunnalliset indeksit,  </t>
  </si>
  <si>
    <t>trendejä useimmilla kaatopaikoilla. Indeksejä-taulussa arvioidut jätemäärät käyttäjän valitsimilta vuosilta pitää kuitenkin itse syöttää</t>
  </si>
  <si>
    <t xml:space="preserve">koska yksittäinen kaatopaikka voi siis poiketa paljon valtakunnallisesta trendistä. Tämä seikka korostuu voimakkaasti tapauksissa, </t>
  </si>
  <si>
    <t>päästötuloksiin sekä lisätty alkupera 2.6 (mineraalien kaivu) teollisuuden jätteisiin (vaikuttaa vain muutamiin jätelajeihin). Suurempi</t>
  </si>
  <si>
    <t>päivitys on, että malli ottaa nyt huomioon myös vuonna 2023 käyttöön otetut uudet rd-koodit sekä myös yhden uuden ewc-koodin.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</si>
</sst>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"/>
    <numFmt numFmtId="165" formatCode="0.000"/>
    <numFmt numFmtId="166" formatCode="0.0"/>
    <numFmt numFmtId="167" formatCode="0.0000"/>
    <numFmt numFmtId="168" formatCode="0.00000"/>
    <numFmt numFmtId="169" formatCode="#,##0.0000"/>
    <numFmt numFmtId="170" formatCode="#,##0.00000"/>
    <numFmt numFmtId="171" formatCode="0.000000"/>
  </numFmts>
  <fonts count="29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14"/>
      <color rgb="FF00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color indexed="81"/>
      <name val="Tahoma"/>
      <family val="2"/>
    </font>
    <font>
      <sz val="10"/>
      <color indexed="8"/>
      <name val="Tahoma"/>
      <family val="2"/>
    </font>
    <font>
      <sz val="8"/>
      <color indexed="8"/>
      <name val="Arial"/>
      <family val="2"/>
    </font>
    <font>
      <b/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1"/>
      <color indexed="8"/>
      <name val="Segoe UI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8"/>
      </patternFill>
    </fill>
    <fill>
      <patternFill patternType="solid">
        <fgColor rgb="FFCCFFFF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0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26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2" xfId="0" applyFont="1" applyBorder="1"/>
    <xf numFmtId="0" fontId="3" fillId="0" borderId="3" xfId="0" applyFont="1" applyBorder="1"/>
    <xf numFmtId="0" fontId="3" fillId="0" borderId="3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3" fillId="0" borderId="4" xfId="0" applyFont="1" applyBorder="1" applyAlignment="1">
      <alignment horizontal="left" vertical="top"/>
    </xf>
    <xf numFmtId="0" fontId="6" fillId="0" borderId="2" xfId="0" applyFont="1" applyBorder="1"/>
    <xf numFmtId="0" fontId="3" fillId="0" borderId="2" xfId="0" applyFont="1" applyBorder="1"/>
    <xf numFmtId="0" fontId="1" fillId="2" borderId="1" xfId="0" applyFont="1" applyFill="1" applyBorder="1"/>
    <xf numFmtId="0" fontId="5" fillId="0" borderId="2" xfId="0" applyFont="1" applyBorder="1" applyAlignment="1">
      <alignment vertical="top"/>
    </xf>
    <xf numFmtId="0" fontId="3" fillId="0" borderId="1" xfId="0" applyFont="1" applyBorder="1"/>
    <xf numFmtId="0" fontId="1" fillId="3" borderId="1" xfId="0" applyFont="1" applyFill="1" applyBorder="1"/>
    <xf numFmtId="0" fontId="7" fillId="0" borderId="2" xfId="0" applyFont="1" applyBorder="1" applyAlignment="1">
      <alignment horizontal="left" vertical="top"/>
    </xf>
    <xf numFmtId="0" fontId="1" fillId="0" borderId="5" xfId="0" applyFont="1" applyBorder="1"/>
    <xf numFmtId="0" fontId="3" fillId="0" borderId="0" xfId="0" applyFont="1" applyAlignment="1">
      <alignment horizontal="left" vertical="top"/>
    </xf>
    <xf numFmtId="0" fontId="1" fillId="0" borderId="6" xfId="0" applyFont="1" applyBorder="1"/>
    <xf numFmtId="0" fontId="2" fillId="0" borderId="7" xfId="0" applyFont="1" applyBorder="1"/>
    <xf numFmtId="0" fontId="3" fillId="0" borderId="7" xfId="0" applyFont="1" applyBorder="1"/>
    <xf numFmtId="0" fontId="2" fillId="4" borderId="7" xfId="0" applyFont="1" applyFill="1" applyBorder="1"/>
    <xf numFmtId="0" fontId="2" fillId="2" borderId="7" xfId="0" applyFont="1" applyFill="1" applyBorder="1"/>
    <xf numFmtId="0" fontId="2" fillId="3" borderId="7" xfId="0" applyFont="1" applyFill="1" applyBorder="1"/>
    <xf numFmtId="0" fontId="8" fillId="0" borderId="7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/>
    <xf numFmtId="0" fontId="5" fillId="0" borderId="1" xfId="0" applyFont="1" applyBorder="1"/>
    <xf numFmtId="0" fontId="3" fillId="0" borderId="0" xfId="0" applyFont="1"/>
    <xf numFmtId="0" fontId="6" fillId="2" borderId="0" xfId="0" applyFont="1" applyFill="1"/>
    <xf numFmtId="0" fontId="0" fillId="0" borderId="0" xfId="0" applyAlignment="1">
      <alignment horizontal="center"/>
    </xf>
    <xf numFmtId="164" fontId="0" fillId="2" borderId="14" xfId="0" applyNumberFormat="1" applyFill="1" applyBorder="1" applyProtection="1">
      <protection locked="0"/>
    </xf>
    <xf numFmtId="164" fontId="0" fillId="5" borderId="0" xfId="0" applyNumberFormat="1" applyFill="1"/>
    <xf numFmtId="0" fontId="0" fillId="0" borderId="11" xfId="0" applyBorder="1"/>
    <xf numFmtId="0" fontId="10" fillId="0" borderId="0" xfId="1" applyFont="1"/>
    <xf numFmtId="0" fontId="9" fillId="0" borderId="0" xfId="1" applyAlignment="1">
      <alignment horizontal="center"/>
    </xf>
    <xf numFmtId="0" fontId="10" fillId="2" borderId="0" xfId="1" applyFont="1" applyFill="1"/>
    <xf numFmtId="0" fontId="9" fillId="0" borderId="0" xfId="1"/>
    <xf numFmtId="0" fontId="8" fillId="0" borderId="0" xfId="0" applyFont="1"/>
    <xf numFmtId="0" fontId="0" fillId="0" borderId="15" xfId="0" applyBorder="1" applyAlignment="1">
      <alignment horizontal="center"/>
    </xf>
    <xf numFmtId="0" fontId="9" fillId="0" borderId="11" xfId="1" applyBorder="1"/>
    <xf numFmtId="0" fontId="0" fillId="0" borderId="15" xfId="0" applyBorder="1"/>
    <xf numFmtId="0" fontId="9" fillId="0" borderId="11" xfId="1" applyBorder="1" applyAlignment="1">
      <alignment horizontal="center"/>
    </xf>
    <xf numFmtId="164" fontId="9" fillId="6" borderId="0" xfId="1" applyNumberFormat="1" applyFill="1"/>
    <xf numFmtId="164" fontId="9" fillId="2" borderId="14" xfId="1" applyNumberFormat="1" applyFill="1" applyBorder="1" applyProtection="1">
      <protection locked="0"/>
    </xf>
    <xf numFmtId="165" fontId="9" fillId="6" borderId="10" xfId="1" applyNumberFormat="1" applyFill="1" applyBorder="1"/>
    <xf numFmtId="165" fontId="9" fillId="0" borderId="0" xfId="1" applyNumberFormat="1"/>
    <xf numFmtId="166" fontId="9" fillId="0" borderId="0" xfId="1" applyNumberFormat="1"/>
    <xf numFmtId="166" fontId="0" fillId="0" borderId="0" xfId="0" applyNumberFormat="1" applyAlignment="1">
      <alignment horizontal="center"/>
    </xf>
    <xf numFmtId="0" fontId="0" fillId="6" borderId="0" xfId="0" applyFill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9" fillId="6" borderId="0" xfId="1" applyFill="1" applyAlignment="1" applyProtection="1">
      <alignment horizontal="center"/>
      <protection locked="0"/>
    </xf>
    <xf numFmtId="166" fontId="9" fillId="6" borderId="0" xfId="1" applyNumberFormat="1" applyFill="1" applyAlignment="1" applyProtection="1">
      <alignment horizontal="center"/>
      <protection locked="0"/>
    </xf>
    <xf numFmtId="0" fontId="8" fillId="6" borderId="0" xfId="0" applyFont="1" applyFill="1" applyAlignment="1" applyProtection="1">
      <alignment horizontal="center"/>
      <protection locked="0"/>
    </xf>
    <xf numFmtId="167" fontId="0" fillId="6" borderId="0" xfId="0" applyNumberFormat="1" applyFill="1" applyAlignment="1" applyProtection="1">
      <alignment horizontal="center"/>
      <protection locked="0"/>
    </xf>
    <xf numFmtId="0" fontId="12" fillId="7" borderId="14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8" borderId="0" xfId="0" applyFont="1" applyFill="1" applyAlignment="1" applyProtection="1">
      <alignment horizontal="right"/>
      <protection locked="0"/>
    </xf>
    <xf numFmtId="0" fontId="12" fillId="0" borderId="0" xfId="0" applyFont="1" applyAlignment="1">
      <alignment horizontal="right"/>
    </xf>
    <xf numFmtId="168" fontId="12" fillId="8" borderId="0" xfId="0" applyNumberFormat="1" applyFont="1" applyFill="1" applyAlignment="1" applyProtection="1">
      <alignment horizontal="right"/>
      <protection locked="0"/>
    </xf>
    <xf numFmtId="0" fontId="12" fillId="0" borderId="0" xfId="0" applyFont="1" applyAlignment="1">
      <alignment horizontal="left"/>
    </xf>
    <xf numFmtId="0" fontId="12" fillId="0" borderId="0" xfId="0" quotePrefix="1" applyFont="1" applyAlignment="1">
      <alignment horizontal="left"/>
    </xf>
    <xf numFmtId="0" fontId="13" fillId="0" borderId="0" xfId="0" applyFont="1"/>
    <xf numFmtId="0" fontId="12" fillId="9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3" borderId="0" xfId="0" applyFill="1"/>
    <xf numFmtId="0" fontId="12" fillId="7" borderId="17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0" fillId="6" borderId="0" xfId="0" applyFill="1" applyProtection="1">
      <protection locked="0"/>
    </xf>
    <xf numFmtId="0" fontId="17" fillId="3" borderId="0" xfId="0" applyFont="1" applyFill="1"/>
    <xf numFmtId="0" fontId="12" fillId="0" borderId="19" xfId="0" applyFont="1" applyBorder="1" applyAlignment="1">
      <alignment horizontal="right"/>
    </xf>
    <xf numFmtId="49" fontId="12" fillId="0" borderId="19" xfId="0" applyNumberFormat="1" applyFont="1" applyBorder="1" applyAlignment="1">
      <alignment horizontal="left"/>
    </xf>
    <xf numFmtId="49" fontId="12" fillId="0" borderId="19" xfId="0" applyNumberFormat="1" applyFont="1" applyBorder="1"/>
    <xf numFmtId="0" fontId="12" fillId="0" borderId="19" xfId="0" applyFont="1" applyBorder="1"/>
    <xf numFmtId="0" fontId="12" fillId="3" borderId="19" xfId="0" applyFont="1" applyFill="1" applyBorder="1" applyAlignment="1" applyProtection="1">
      <alignment horizontal="right"/>
      <protection locked="0"/>
    </xf>
    <xf numFmtId="49" fontId="12" fillId="0" borderId="0" xfId="0" applyNumberFormat="1" applyFont="1" applyAlignment="1">
      <alignment horizontal="left"/>
    </xf>
    <xf numFmtId="49" fontId="12" fillId="0" borderId="0" xfId="0" applyNumberFormat="1" applyFont="1"/>
    <xf numFmtId="0" fontId="12" fillId="0" borderId="0" xfId="0" applyFont="1"/>
    <xf numFmtId="0" fontId="12" fillId="3" borderId="0" xfId="0" applyFont="1" applyFill="1" applyAlignment="1" applyProtection="1">
      <alignment horizontal="right"/>
      <protection locked="0"/>
    </xf>
    <xf numFmtId="0" fontId="12" fillId="0" borderId="20" xfId="0" applyFont="1" applyBorder="1" applyAlignment="1">
      <alignment horizontal="right"/>
    </xf>
    <xf numFmtId="49" fontId="0" fillId="0" borderId="0" xfId="0" applyNumberFormat="1"/>
    <xf numFmtId="0" fontId="0" fillId="3" borderId="0" xfId="0" applyFill="1" applyProtection="1">
      <protection locked="0"/>
    </xf>
    <xf numFmtId="0" fontId="12" fillId="7" borderId="17" xfId="0" applyFont="1" applyFill="1" applyBorder="1" applyAlignment="1">
      <alignment horizontal="left"/>
    </xf>
    <xf numFmtId="0" fontId="18" fillId="3" borderId="19" xfId="0" applyFont="1" applyFill="1" applyBorder="1" applyAlignment="1" applyProtection="1">
      <alignment horizontal="center"/>
      <protection locked="0"/>
    </xf>
    <xf numFmtId="0" fontId="18" fillId="3" borderId="19" xfId="0" applyFont="1" applyFill="1" applyBorder="1" applyProtection="1">
      <protection locked="0"/>
    </xf>
    <xf numFmtId="0" fontId="18" fillId="0" borderId="19" xfId="0" applyFont="1" applyBorder="1"/>
    <xf numFmtId="0" fontId="12" fillId="3" borderId="19" xfId="0" applyFont="1" applyFill="1" applyBorder="1" applyAlignment="1" applyProtection="1">
      <alignment horizontal="center"/>
      <protection locked="0"/>
    </xf>
    <xf numFmtId="0" fontId="12" fillId="3" borderId="19" xfId="0" applyFont="1" applyFill="1" applyBorder="1" applyProtection="1">
      <protection locked="0"/>
    </xf>
    <xf numFmtId="0" fontId="19" fillId="0" borderId="19" xfId="0" applyFont="1" applyBorder="1" applyAlignment="1">
      <alignment wrapText="1"/>
    </xf>
    <xf numFmtId="0" fontId="19" fillId="0" borderId="19" xfId="0" applyFont="1" applyBorder="1" applyAlignment="1">
      <alignment horizontal="right" wrapText="1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49" fontId="8" fillId="2" borderId="0" xfId="0" applyNumberFormat="1" applyFont="1" applyFill="1" applyProtection="1">
      <protection locked="0"/>
    </xf>
    <xf numFmtId="49" fontId="0" fillId="2" borderId="0" xfId="0" applyNumberFormat="1" applyFill="1" applyProtection="1">
      <protection locked="0"/>
    </xf>
    <xf numFmtId="49" fontId="8" fillId="2" borderId="0" xfId="0" quotePrefix="1" applyNumberFormat="1" applyFont="1" applyFill="1" applyProtection="1">
      <protection locked="0"/>
    </xf>
    <xf numFmtId="164" fontId="0" fillId="0" borderId="0" xfId="0" applyNumberFormat="1"/>
    <xf numFmtId="0" fontId="12" fillId="0" borderId="0" xfId="0" applyFont="1" applyBorder="1" applyAlignment="1">
      <alignment horizontal="right"/>
    </xf>
    <xf numFmtId="0" fontId="12" fillId="0" borderId="0" xfId="0" applyFont="1" applyBorder="1"/>
    <xf numFmtId="0" fontId="0" fillId="0" borderId="21" xfId="0" applyBorder="1"/>
    <xf numFmtId="0" fontId="17" fillId="0" borderId="0" xfId="0" applyFont="1" applyAlignment="1">
      <alignment horizontal="center"/>
    </xf>
    <xf numFmtId="0" fontId="20" fillId="0" borderId="0" xfId="1" applyFont="1"/>
    <xf numFmtId="0" fontId="9" fillId="2" borderId="0" xfId="1" applyFill="1"/>
    <xf numFmtId="0" fontId="20" fillId="0" borderId="13" xfId="1" applyFont="1" applyBorder="1"/>
    <xf numFmtId="0" fontId="9" fillId="0" borderId="21" xfId="1" applyBorder="1"/>
    <xf numFmtId="0" fontId="9" fillId="0" borderId="9" xfId="1" applyBorder="1"/>
    <xf numFmtId="0" fontId="9" fillId="0" borderId="22" xfId="1" applyBorder="1"/>
    <xf numFmtId="0" fontId="9" fillId="6" borderId="13" xfId="1" applyFill="1" applyBorder="1" applyAlignment="1">
      <alignment horizontal="center"/>
    </xf>
    <xf numFmtId="0" fontId="9" fillId="6" borderId="21" xfId="1" applyFill="1" applyBorder="1" applyAlignment="1">
      <alignment horizontal="center"/>
    </xf>
    <xf numFmtId="0" fontId="9" fillId="6" borderId="21" xfId="1" applyFill="1" applyBorder="1"/>
    <xf numFmtId="0" fontId="9" fillId="0" borderId="0" xfId="1" applyAlignment="1">
      <alignment horizontal="left"/>
    </xf>
    <xf numFmtId="0" fontId="9" fillId="0" borderId="22" xfId="1" applyBorder="1" applyAlignment="1">
      <alignment horizontal="center"/>
    </xf>
    <xf numFmtId="164" fontId="9" fillId="5" borderId="0" xfId="1" applyNumberFormat="1" applyFill="1"/>
    <xf numFmtId="4" fontId="9" fillId="2" borderId="11" xfId="1" applyNumberFormat="1" applyFill="1" applyBorder="1" applyAlignment="1" applyProtection="1">
      <alignment horizontal="right"/>
      <protection locked="0"/>
    </xf>
    <xf numFmtId="4" fontId="9" fillId="2" borderId="0" xfId="1" applyNumberFormat="1" applyFill="1" applyAlignment="1" applyProtection="1">
      <alignment horizontal="right"/>
      <protection locked="0"/>
    </xf>
    <xf numFmtId="4" fontId="9" fillId="0" borderId="0" xfId="1" applyNumberFormat="1" applyAlignment="1">
      <alignment horizontal="right"/>
    </xf>
    <xf numFmtId="2" fontId="9" fillId="0" borderId="11" xfId="1" applyNumberFormat="1" applyBorder="1"/>
    <xf numFmtId="2" fontId="9" fillId="0" borderId="0" xfId="1" applyNumberFormat="1"/>
    <xf numFmtId="4" fontId="9" fillId="0" borderId="11" xfId="1" applyNumberFormat="1" applyBorder="1"/>
    <xf numFmtId="4" fontId="9" fillId="0" borderId="0" xfId="1" applyNumberFormat="1"/>
    <xf numFmtId="164" fontId="9" fillId="0" borderId="0" xfId="1" applyNumberFormat="1"/>
    <xf numFmtId="164" fontId="9" fillId="0" borderId="11" xfId="1" applyNumberFormat="1" applyBorder="1"/>
    <xf numFmtId="164" fontId="9" fillId="0" borderId="0" xfId="1" applyNumberFormat="1" applyAlignment="1">
      <alignment horizontal="right"/>
    </xf>
    <xf numFmtId="1" fontId="9" fillId="0" borderId="0" xfId="1" applyNumberFormat="1"/>
    <xf numFmtId="0" fontId="9" fillId="0" borderId="15" xfId="1" applyBorder="1"/>
    <xf numFmtId="0" fontId="9" fillId="0" borderId="15" xfId="1" applyBorder="1" applyAlignment="1">
      <alignment horizontal="center"/>
    </xf>
    <xf numFmtId="0" fontId="0" fillId="2" borderId="14" xfId="0" applyFill="1" applyBorder="1" applyProtection="1">
      <protection locked="0"/>
    </xf>
    <xf numFmtId="166" fontId="9" fillId="4" borderId="0" xfId="1" applyNumberFormat="1" applyFill="1"/>
    <xf numFmtId="166" fontId="0" fillId="4" borderId="0" xfId="0" applyNumberFormat="1" applyFill="1"/>
    <xf numFmtId="167" fontId="9" fillId="0" borderId="11" xfId="1" applyNumberFormat="1" applyBorder="1"/>
    <xf numFmtId="167" fontId="9" fillId="0" borderId="0" xfId="1" applyNumberFormat="1"/>
    <xf numFmtId="167" fontId="9" fillId="4" borderId="0" xfId="1" applyNumberFormat="1" applyFill="1"/>
    <xf numFmtId="167" fontId="9" fillId="4" borderId="15" xfId="1" applyNumberFormat="1" applyFill="1" applyBorder="1"/>
    <xf numFmtId="0" fontId="9" fillId="4" borderId="0" xfId="1" applyFill="1"/>
    <xf numFmtId="166" fontId="0" fillId="0" borderId="0" xfId="0" applyNumberFormat="1"/>
    <xf numFmtId="166" fontId="9" fillId="0" borderId="11" xfId="1" applyNumberFormat="1" applyBorder="1"/>
    <xf numFmtId="0" fontId="9" fillId="0" borderId="11" xfId="1" applyBorder="1" applyAlignment="1">
      <alignment horizontal="left"/>
    </xf>
    <xf numFmtId="169" fontId="9" fillId="0" borderId="11" xfId="1" applyNumberFormat="1" applyBorder="1"/>
    <xf numFmtId="170" fontId="9" fillId="0" borderId="0" xfId="1" applyNumberFormat="1"/>
    <xf numFmtId="164" fontId="9" fillId="5" borderId="11" xfId="1" applyNumberFormat="1" applyFill="1" applyBorder="1"/>
    <xf numFmtId="0" fontId="0" fillId="2" borderId="0" xfId="0" applyFill="1"/>
    <xf numFmtId="0" fontId="12" fillId="8" borderId="1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8" fillId="0" borderId="0" xfId="0" applyFont="1" applyAlignment="1">
      <alignment horizontal="center"/>
    </xf>
    <xf numFmtId="166" fontId="20" fillId="0" borderId="0" xfId="1" applyNumberFormat="1" applyFont="1"/>
    <xf numFmtId="0" fontId="20" fillId="0" borderId="0" xfId="1" applyFont="1" applyAlignment="1">
      <alignment horizontal="left"/>
    </xf>
    <xf numFmtId="0" fontId="21" fillId="0" borderId="0" xfId="1" applyFont="1"/>
    <xf numFmtId="0" fontId="9" fillId="0" borderId="0" xfId="1" applyAlignment="1">
      <alignment horizontal="right"/>
    </xf>
    <xf numFmtId="165" fontId="9" fillId="6" borderId="0" xfId="1" applyNumberFormat="1" applyFill="1"/>
    <xf numFmtId="2" fontId="9" fillId="6" borderId="0" xfId="1" applyNumberFormat="1" applyFill="1"/>
    <xf numFmtId="0" fontId="9" fillId="6" borderId="0" xfId="1" applyFill="1"/>
    <xf numFmtId="1" fontId="9" fillId="6" borderId="0" xfId="1" applyNumberFormat="1" applyFill="1"/>
    <xf numFmtId="0" fontId="20" fillId="0" borderId="0" xfId="1" applyFont="1" applyAlignment="1">
      <alignment horizontal="center"/>
    </xf>
    <xf numFmtId="3" fontId="9" fillId="0" borderId="0" xfId="1" applyNumberFormat="1"/>
    <xf numFmtId="164" fontId="9" fillId="0" borderId="0" xfId="1" applyNumberFormat="1" applyAlignment="1">
      <alignment horizontal="center"/>
    </xf>
    <xf numFmtId="1" fontId="9" fillId="6" borderId="0" xfId="1" applyNumberFormat="1" applyFill="1" applyAlignment="1">
      <alignment horizontal="right"/>
    </xf>
    <xf numFmtId="2" fontId="9" fillId="0" borderId="0" xfId="1" applyNumberFormat="1" applyAlignment="1">
      <alignment horizontal="right"/>
    </xf>
    <xf numFmtId="168" fontId="9" fillId="0" borderId="0" xfId="1" applyNumberFormat="1"/>
    <xf numFmtId="0" fontId="10" fillId="4" borderId="0" xfId="1" applyFont="1" applyFill="1"/>
    <xf numFmtId="164" fontId="9" fillId="4" borderId="0" xfId="1" applyNumberFormat="1" applyFill="1"/>
    <xf numFmtId="0" fontId="0" fillId="4" borderId="0" xfId="0" applyFill="1"/>
    <xf numFmtId="1" fontId="0" fillId="0" borderId="0" xfId="0" applyNumberFormat="1"/>
    <xf numFmtId="0" fontId="9" fillId="0" borderId="0" xfId="0" applyFont="1" applyAlignment="1">
      <alignment horizontal="right"/>
    </xf>
    <xf numFmtId="1" fontId="9" fillId="0" borderId="0" xfId="1" applyNumberFormat="1" applyAlignment="1">
      <alignment horizontal="left"/>
    </xf>
    <xf numFmtId="0" fontId="17" fillId="0" borderId="0" xfId="0" applyFont="1"/>
    <xf numFmtId="0" fontId="9" fillId="0" borderId="13" xfId="1" applyBorder="1" applyAlignment="1">
      <alignment horizontal="center"/>
    </xf>
    <xf numFmtId="0" fontId="9" fillId="0" borderId="21" xfId="1" applyBorder="1" applyAlignment="1">
      <alignment horizontal="center"/>
    </xf>
    <xf numFmtId="164" fontId="17" fillId="5" borderId="11" xfId="0" applyNumberFormat="1" applyFont="1" applyFill="1" applyBorder="1"/>
    <xf numFmtId="164" fontId="17" fillId="5" borderId="0" xfId="0" applyNumberFormat="1" applyFont="1" applyFill="1"/>
    <xf numFmtId="164" fontId="13" fillId="5" borderId="11" xfId="0" applyNumberFormat="1" applyFont="1" applyFill="1" applyBorder="1"/>
    <xf numFmtId="164" fontId="13" fillId="5" borderId="0" xfId="0" applyNumberFormat="1" applyFont="1" applyFill="1"/>
    <xf numFmtId="166" fontId="13" fillId="5" borderId="0" xfId="0" applyNumberFormat="1" applyFont="1" applyFill="1"/>
    <xf numFmtId="3" fontId="13" fillId="5" borderId="11" xfId="0" applyNumberFormat="1" applyFont="1" applyFill="1" applyBorder="1"/>
    <xf numFmtId="3" fontId="13" fillId="5" borderId="0" xfId="0" applyNumberFormat="1" applyFont="1" applyFill="1"/>
    <xf numFmtId="0" fontId="0" fillId="0" borderId="23" xfId="0" applyBorder="1"/>
    <xf numFmtId="0" fontId="0" fillId="0" borderId="21" xfId="0" applyBorder="1" applyAlignment="1">
      <alignment horizontal="center"/>
    </xf>
    <xf numFmtId="166" fontId="8" fillId="5" borderId="11" xfId="0" applyNumberFormat="1" applyFont="1" applyFill="1" applyBorder="1"/>
    <xf numFmtId="166" fontId="8" fillId="5" borderId="0" xfId="0" applyNumberFormat="1" applyFont="1" applyFill="1"/>
    <xf numFmtId="166" fontId="17" fillId="5" borderId="0" xfId="0" applyNumberFormat="1" applyFont="1" applyFill="1"/>
    <xf numFmtId="0" fontId="0" fillId="0" borderId="0" xfId="0" applyFill="1"/>
    <xf numFmtId="0" fontId="0" fillId="0" borderId="0" xfId="0"/>
    <xf numFmtId="0" fontId="0" fillId="0" borderId="0" xfId="0" applyAlignment="1">
      <alignment horizontal="center"/>
    </xf>
    <xf numFmtId="0" fontId="9" fillId="0" borderId="0" xfId="1" applyAlignment="1">
      <alignment horizontal="center"/>
    </xf>
    <xf numFmtId="0" fontId="1" fillId="0" borderId="0" xfId="0" applyFont="1" applyBorder="1"/>
    <xf numFmtId="0" fontId="22" fillId="0" borderId="0" xfId="0" applyFont="1"/>
    <xf numFmtId="3" fontId="22" fillId="5" borderId="11" xfId="0" applyNumberFormat="1" applyFont="1" applyFill="1" applyBorder="1"/>
    <xf numFmtId="3" fontId="22" fillId="5" borderId="0" xfId="0" applyNumberFormat="1" applyFont="1" applyFill="1"/>
    <xf numFmtId="0" fontId="24" fillId="0" borderId="0" xfId="0" applyFont="1" applyAlignment="1">
      <alignment horizontal="left" indent="1"/>
    </xf>
    <xf numFmtId="0" fontId="24" fillId="0" borderId="0" xfId="0" applyFont="1"/>
    <xf numFmtId="164" fontId="22" fillId="5" borderId="11" xfId="0" applyNumberFormat="1" applyFont="1" applyFill="1" applyBorder="1"/>
    <xf numFmtId="164" fontId="22" fillId="5" borderId="0" xfId="0" applyNumberFormat="1" applyFont="1" applyFill="1"/>
    <xf numFmtId="3" fontId="23" fillId="5" borderId="0" xfId="0" applyNumberFormat="1" applyFont="1" applyFill="1"/>
    <xf numFmtId="3" fontId="23" fillId="5" borderId="11" xfId="0" applyNumberFormat="1" applyFont="1" applyFill="1" applyBorder="1"/>
    <xf numFmtId="0" fontId="26" fillId="2" borderId="0" xfId="1" applyFont="1" applyFill="1" applyAlignment="1" applyProtection="1">
      <alignment horizontal="center"/>
      <protection locked="0"/>
    </xf>
    <xf numFmtId="0" fontId="27" fillId="2" borderId="0" xfId="1" applyFont="1" applyFill="1" applyProtection="1">
      <protection locked="0"/>
    </xf>
    <xf numFmtId="0" fontId="0" fillId="0" borderId="0" xfId="0" applyProtection="1"/>
    <xf numFmtId="0" fontId="10" fillId="2" borderId="0" xfId="1" applyFont="1" applyFill="1" applyProtection="1"/>
    <xf numFmtId="0" fontId="0" fillId="0" borderId="11" xfId="0" applyBorder="1" applyProtection="1"/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21" xfId="0" applyBorder="1" applyProtection="1"/>
    <xf numFmtId="0" fontId="27" fillId="0" borderId="13" xfId="1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27" fillId="0" borderId="0" xfId="1" applyFont="1" applyFill="1" applyAlignment="1" applyProtection="1">
      <alignment horizontal="center"/>
    </xf>
    <xf numFmtId="171" fontId="0" fillId="3" borderId="0" xfId="0" applyNumberFormat="1" applyFill="1" applyProtection="1"/>
    <xf numFmtId="0" fontId="0" fillId="3" borderId="0" xfId="0" applyFill="1" applyProtection="1"/>
    <xf numFmtId="2" fontId="0" fillId="4" borderId="0" xfId="0" applyNumberFormat="1" applyFill="1" applyProtection="1"/>
    <xf numFmtId="0" fontId="0" fillId="0" borderId="11" xfId="0" applyBorder="1" applyAlignment="1" applyProtection="1">
      <alignment horizontal="center"/>
    </xf>
    <xf numFmtId="1" fontId="0" fillId="3" borderId="0" xfId="0" applyNumberFormat="1" applyFill="1" applyProtection="1"/>
    <xf numFmtId="0" fontId="10" fillId="2" borderId="0" xfId="1" applyFont="1" applyFill="1" applyAlignment="1">
      <alignment vertical="center"/>
    </xf>
    <xf numFmtId="0" fontId="10" fillId="2" borderId="0" xfId="1" applyFont="1" applyFill="1" applyAlignment="1" applyProtection="1">
      <alignment vertical="center"/>
    </xf>
    <xf numFmtId="0" fontId="6" fillId="3" borderId="0" xfId="0" applyFont="1" applyFill="1" applyAlignment="1">
      <alignment vertical="center"/>
    </xf>
    <xf numFmtId="0" fontId="10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10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0" fillId="0" borderId="0" xfId="0" applyBorder="1"/>
    <xf numFmtId="0" fontId="9" fillId="0" borderId="0" xfId="1" applyBorder="1"/>
    <xf numFmtId="0" fontId="9" fillId="0" borderId="0" xfId="1" applyFont="1" applyAlignment="1">
      <alignment horizontal="center"/>
    </xf>
    <xf numFmtId="0" fontId="10" fillId="4" borderId="0" xfId="1" applyFont="1" applyFill="1" applyAlignment="1">
      <alignment vertical="center"/>
    </xf>
    <xf numFmtId="0" fontId="25" fillId="2" borderId="14" xfId="0" applyFont="1" applyFill="1" applyBorder="1" applyProtection="1">
      <protection locked="0"/>
    </xf>
    <xf numFmtId="0" fontId="6" fillId="2" borderId="0" xfId="0" applyFont="1" applyFill="1" applyAlignment="1">
      <alignment vertical="center"/>
    </xf>
    <xf numFmtId="0" fontId="0" fillId="10" borderId="9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8" fillId="10" borderId="8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9" xfId="0" applyFill="1" applyBorder="1" applyAlignment="1">
      <alignment horizontal="left"/>
    </xf>
    <xf numFmtId="0" fontId="0" fillId="10" borderId="9" xfId="0" applyFill="1" applyBorder="1"/>
    <xf numFmtId="0" fontId="0" fillId="10" borderId="22" xfId="0" applyFill="1" applyBorder="1" applyAlignment="1">
      <alignment horizontal="center"/>
    </xf>
    <xf numFmtId="0" fontId="0" fillId="10" borderId="22" xfId="0" applyFill="1" applyBorder="1"/>
    <xf numFmtId="0" fontId="0" fillId="10" borderId="8" xfId="0" applyFill="1" applyBorder="1" applyAlignment="1">
      <alignment horizontal="left"/>
    </xf>
    <xf numFmtId="0" fontId="0" fillId="10" borderId="0" xfId="0" applyFill="1"/>
    <xf numFmtId="0" fontId="0" fillId="10" borderId="11" xfId="0" applyFill="1" applyBorder="1"/>
    <xf numFmtId="0" fontId="0" fillId="10" borderId="11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3" xfId="0" applyFill="1" applyBorder="1" applyProtection="1"/>
    <xf numFmtId="0" fontId="0" fillId="10" borderId="13" xfId="0" applyFill="1" applyBorder="1"/>
    <xf numFmtId="0" fontId="0" fillId="10" borderId="13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2" xfId="0" applyFill="1" applyBorder="1"/>
    <xf numFmtId="0" fontId="0" fillId="10" borderId="21" xfId="0" applyFill="1" applyBorder="1" applyAlignment="1">
      <alignment horizontal="center"/>
    </xf>
    <xf numFmtId="0" fontId="0" fillId="10" borderId="21" xfId="0" applyFill="1" applyBorder="1"/>
    <xf numFmtId="0" fontId="0" fillId="10" borderId="23" xfId="0" applyFill="1" applyBorder="1" applyAlignment="1">
      <alignment horizontal="center"/>
    </xf>
    <xf numFmtId="0" fontId="0" fillId="10" borderId="8" xfId="0" applyFill="1" applyBorder="1"/>
    <xf numFmtId="0" fontId="12" fillId="11" borderId="11" xfId="0" applyFont="1" applyFill="1" applyBorder="1" applyAlignment="1">
      <alignment horizontal="center"/>
    </xf>
    <xf numFmtId="0" fontId="9" fillId="10" borderId="9" xfId="1" applyFill="1" applyBorder="1" applyAlignment="1">
      <alignment horizontal="center"/>
    </xf>
    <xf numFmtId="0" fontId="9" fillId="10" borderId="13" xfId="1" applyFill="1" applyBorder="1" applyAlignment="1">
      <alignment horizontal="center"/>
    </xf>
    <xf numFmtId="0" fontId="12" fillId="11" borderId="16" xfId="0" applyFont="1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12" fillId="11" borderId="14" xfId="0" applyFont="1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0" xfId="0" applyFill="1"/>
    <xf numFmtId="0" fontId="0" fillId="10" borderId="9" xfId="0" applyFill="1" applyBorder="1"/>
    <xf numFmtId="0" fontId="0" fillId="10" borderId="22" xfId="0" applyFill="1" applyBorder="1"/>
    <xf numFmtId="0" fontId="8" fillId="10" borderId="11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0" fontId="9" fillId="0" borderId="0" xfId="1" applyAlignment="1">
      <alignment horizontal="center"/>
    </xf>
    <xf numFmtId="0" fontId="0" fillId="0" borderId="0" xfId="0" applyAlignment="1">
      <alignment horizontal="center"/>
    </xf>
  </cellXfs>
  <cellStyles count="2">
    <cellStyle name="Normaali" xfId="0" builtinId="0"/>
    <cellStyle name="Normaali_Waste_GPG2" xfId="1" xr:uid="{B73CD2B3-17F0-4CD5-B3BF-B4A591DABE94}"/>
  </cellStyles>
  <dxfs count="0"/>
  <tableStyles count="0" defaultTableStyle="TableStyleMedium2" defaultPivotStyle="PivotStyleLight16"/>
  <colors>
    <mruColors>
      <color rgb="FFFFFFCC"/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ocuments\KP_Metaanilaskenta.xlsx" TargetMode="External"/><Relationship Id="rId1" Type="http://schemas.openxmlformats.org/officeDocument/2006/relationships/externalLinkPath" Target="file:///U:\Documents\KP_Metaanilasken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hje"/>
      <sheetName val="Jätemäärätiedot"/>
      <sheetName val="Kp-kaasun_talteenotto"/>
      <sheetName val="Päästötulokset"/>
      <sheetName val="Laskenta_yhteensä"/>
      <sheetName val="Muut_vuositiedot"/>
      <sheetName val="Sekal_yhdyskunta"/>
      <sheetName val="Erill_ker_yhdyskunta"/>
      <sheetName val="Teollisuus_kiinteä"/>
      <sheetName val="Rakennus"/>
      <sheetName val="Yhd_liete"/>
      <sheetName val="Teollisuuslietteet"/>
      <sheetName val="Yhd_inertti"/>
      <sheetName val="Taul1"/>
      <sheetName val="Hajoamiskertoimet"/>
      <sheetName val="Kuiva-aine"/>
      <sheetName val="ewc02"/>
      <sheetName val="rd"/>
      <sheetName val="Muu_inertti"/>
      <sheetName val="Haj_laskenta_yhdyskunta"/>
      <sheetName val="Haj_laskenta_teoll_rak"/>
      <sheetName val="Haj_laskenta_lietteet"/>
    </sheetNames>
    <sheetDataSet>
      <sheetData sheetId="0"/>
      <sheetData sheetId="1">
        <row r="11">
          <cell r="I11">
            <v>53474.85</v>
          </cell>
          <cell r="J11">
            <v>9968.8566349709272</v>
          </cell>
          <cell r="N11" t="str">
            <v>2000_5</v>
          </cell>
        </row>
        <row r="12">
          <cell r="I12">
            <v>1664.14</v>
          </cell>
          <cell r="J12">
            <v>249.62100000000001</v>
          </cell>
          <cell r="N12" t="str">
            <v>2000_7</v>
          </cell>
        </row>
        <row r="13">
          <cell r="I13">
            <v>16802.12</v>
          </cell>
          <cell r="J13">
            <v>2324.7413231999999</v>
          </cell>
          <cell r="N13" t="str">
            <v>2000_19</v>
          </cell>
        </row>
        <row r="14">
          <cell r="I14">
            <v>101.67</v>
          </cell>
          <cell r="J14">
            <v>50.835000000000001</v>
          </cell>
          <cell r="N14" t="str">
            <v>2000_17</v>
          </cell>
        </row>
        <row r="15">
          <cell r="I15">
            <v>18.32</v>
          </cell>
          <cell r="J15">
            <v>0</v>
          </cell>
          <cell r="N15" t="str">
            <v>2000_10</v>
          </cell>
        </row>
        <row r="16">
          <cell r="I16">
            <v>610.22</v>
          </cell>
          <cell r="J16">
            <v>0</v>
          </cell>
          <cell r="N16" t="str">
            <v>2000_10</v>
          </cell>
        </row>
        <row r="17">
          <cell r="I17">
            <v>73.12</v>
          </cell>
          <cell r="J17">
            <v>0</v>
          </cell>
          <cell r="N17" t="str">
            <v>2000_10</v>
          </cell>
        </row>
        <row r="18">
          <cell r="I18">
            <v>1825.74</v>
          </cell>
          <cell r="J18">
            <v>0</v>
          </cell>
          <cell r="N18" t="str">
            <v>2000_10</v>
          </cell>
        </row>
        <row r="19">
          <cell r="I19">
            <v>740.16</v>
          </cell>
          <cell r="J19">
            <v>0</v>
          </cell>
          <cell r="N19" t="str">
            <v>2000_10</v>
          </cell>
        </row>
        <row r="20">
          <cell r="I20">
            <v>11703.24</v>
          </cell>
          <cell r="J20">
            <v>0</v>
          </cell>
          <cell r="N20" t="str">
            <v>2000_10</v>
          </cell>
        </row>
        <row r="21">
          <cell r="I21">
            <v>667.74</v>
          </cell>
          <cell r="J21">
            <v>66.774000000000001</v>
          </cell>
          <cell r="N21" t="str">
            <v>2000_8</v>
          </cell>
        </row>
        <row r="22">
          <cell r="I22">
            <v>4730.54</v>
          </cell>
          <cell r="J22">
            <v>473.05400000000003</v>
          </cell>
          <cell r="N22" t="str">
            <v>2000_8</v>
          </cell>
        </row>
        <row r="23">
          <cell r="I23">
            <v>163.33000000000001</v>
          </cell>
          <cell r="J23">
            <v>16.333000000000002</v>
          </cell>
          <cell r="N23" t="str">
            <v>2000_8</v>
          </cell>
        </row>
        <row r="24">
          <cell r="I24">
            <v>5.5200000000000006E-2</v>
          </cell>
          <cell r="J24">
            <v>2.7600000000000003E-2</v>
          </cell>
          <cell r="N24" t="str">
            <v>2000_17</v>
          </cell>
        </row>
        <row r="25">
          <cell r="I25">
            <v>39.61</v>
          </cell>
          <cell r="J25">
            <v>0</v>
          </cell>
          <cell r="N25" t="str">
            <v>2000_10</v>
          </cell>
        </row>
        <row r="26">
          <cell r="I26">
            <v>570.41999999999996</v>
          </cell>
          <cell r="J26">
            <v>0</v>
          </cell>
          <cell r="N26" t="str">
            <v>2000_20</v>
          </cell>
        </row>
        <row r="27">
          <cell r="I27">
            <v>133.78</v>
          </cell>
          <cell r="J27">
            <v>0</v>
          </cell>
          <cell r="N27" t="str">
            <v>2000_20</v>
          </cell>
        </row>
        <row r="28">
          <cell r="I28">
            <v>241.88</v>
          </cell>
          <cell r="J28">
            <v>0</v>
          </cell>
          <cell r="N28" t="str">
            <v>2000_10</v>
          </cell>
        </row>
        <row r="29">
          <cell r="I29">
            <v>532.1</v>
          </cell>
          <cell r="J29">
            <v>228.803</v>
          </cell>
          <cell r="N29" t="str">
            <v>2000_19</v>
          </cell>
        </row>
        <row r="30">
          <cell r="I30">
            <v>57752.67</v>
          </cell>
          <cell r="J30">
            <v>10766.33384697267</v>
          </cell>
          <cell r="N30" t="str">
            <v>2001_5</v>
          </cell>
        </row>
        <row r="31">
          <cell r="I31">
            <v>2.58E-2</v>
          </cell>
          <cell r="J31">
            <v>1.29E-2</v>
          </cell>
          <cell r="N31" t="str">
            <v>2001_17</v>
          </cell>
        </row>
        <row r="32">
          <cell r="I32">
            <v>84.507000000000005</v>
          </cell>
          <cell r="J32">
            <v>42.253500000000003</v>
          </cell>
          <cell r="N32" t="str">
            <v>2001_17</v>
          </cell>
        </row>
        <row r="33">
          <cell r="I33">
            <v>1820.34</v>
          </cell>
          <cell r="J33">
            <v>273.05099999999999</v>
          </cell>
          <cell r="N33" t="str">
            <v>2001_7</v>
          </cell>
        </row>
        <row r="34">
          <cell r="I34">
            <v>17657.21</v>
          </cell>
          <cell r="J34">
            <v>2443.0515756</v>
          </cell>
          <cell r="N34" t="str">
            <v>2001_19</v>
          </cell>
        </row>
        <row r="35">
          <cell r="I35">
            <v>697.94</v>
          </cell>
          <cell r="J35">
            <v>0</v>
          </cell>
          <cell r="N35" t="str">
            <v>2001_10</v>
          </cell>
        </row>
        <row r="36">
          <cell r="I36">
            <v>2054.08</v>
          </cell>
          <cell r="J36">
            <v>0</v>
          </cell>
          <cell r="N36" t="str">
            <v>2001_10</v>
          </cell>
        </row>
        <row r="37">
          <cell r="I37">
            <v>30.2</v>
          </cell>
          <cell r="J37">
            <v>0</v>
          </cell>
          <cell r="N37" t="str">
            <v>2001_10</v>
          </cell>
        </row>
        <row r="38">
          <cell r="I38">
            <v>2180.14</v>
          </cell>
          <cell r="J38">
            <v>0</v>
          </cell>
          <cell r="N38" t="str">
            <v>2001_10</v>
          </cell>
        </row>
        <row r="39">
          <cell r="I39">
            <v>8953.94</v>
          </cell>
          <cell r="J39">
            <v>0</v>
          </cell>
          <cell r="N39" t="str">
            <v>2001_10</v>
          </cell>
        </row>
        <row r="40">
          <cell r="I40">
            <v>799.72</v>
          </cell>
          <cell r="J40">
            <v>0</v>
          </cell>
          <cell r="N40" t="str">
            <v>2001_10</v>
          </cell>
        </row>
        <row r="41">
          <cell r="I41">
            <v>428.59</v>
          </cell>
          <cell r="J41">
            <v>42.859000000000002</v>
          </cell>
          <cell r="N41" t="str">
            <v>2001_8</v>
          </cell>
        </row>
        <row r="42">
          <cell r="I42">
            <v>3545.54</v>
          </cell>
          <cell r="J42">
            <v>354.55400000000003</v>
          </cell>
          <cell r="N42" t="str">
            <v>2001_8</v>
          </cell>
        </row>
        <row r="43">
          <cell r="I43">
            <v>94.18</v>
          </cell>
          <cell r="J43">
            <v>9.418000000000001</v>
          </cell>
          <cell r="N43" t="str">
            <v>2001_8</v>
          </cell>
        </row>
        <row r="44">
          <cell r="I44">
            <v>657.25</v>
          </cell>
          <cell r="J44">
            <v>0</v>
          </cell>
          <cell r="N44" t="str">
            <v>2001_20</v>
          </cell>
        </row>
        <row r="45">
          <cell r="I45">
            <v>147.80000000000001</v>
          </cell>
          <cell r="J45">
            <v>0</v>
          </cell>
          <cell r="N45" t="str">
            <v>2001_20</v>
          </cell>
        </row>
        <row r="46">
          <cell r="I46">
            <v>491.42</v>
          </cell>
          <cell r="J46">
            <v>211.31059999999999</v>
          </cell>
          <cell r="N46" t="str">
            <v>2001_19</v>
          </cell>
        </row>
        <row r="47">
          <cell r="I47">
            <v>22476.76</v>
          </cell>
          <cell r="J47">
            <v>4190.1491646755276</v>
          </cell>
          <cell r="N47" t="str">
            <v>2002_5</v>
          </cell>
        </row>
        <row r="48">
          <cell r="I48">
            <v>35284.480000000003</v>
          </cell>
          <cell r="J48">
            <v>6577.7823137325122</v>
          </cell>
          <cell r="N48" t="str">
            <v>2002_5</v>
          </cell>
        </row>
        <row r="49">
          <cell r="I49">
            <v>1.0499999999999999E-2</v>
          </cell>
          <cell r="J49">
            <v>5.2499999999999995E-3</v>
          </cell>
          <cell r="N49" t="str">
            <v>2002_17</v>
          </cell>
        </row>
        <row r="50">
          <cell r="I50">
            <v>368.14</v>
          </cell>
          <cell r="J50">
            <v>36.814</v>
          </cell>
          <cell r="N50" t="str">
            <v>2002_8</v>
          </cell>
        </row>
        <row r="51">
          <cell r="I51">
            <v>4406.24</v>
          </cell>
          <cell r="J51">
            <v>440.62400000000002</v>
          </cell>
          <cell r="N51" t="str">
            <v>2002_8</v>
          </cell>
        </row>
        <row r="52">
          <cell r="I52">
            <v>104.16</v>
          </cell>
          <cell r="J52">
            <v>10.416</v>
          </cell>
          <cell r="N52" t="str">
            <v>2002_8</v>
          </cell>
        </row>
        <row r="53">
          <cell r="I53">
            <v>206.87700000000001</v>
          </cell>
          <cell r="J53">
            <v>103.4385</v>
          </cell>
          <cell r="N53" t="str">
            <v>2002_17</v>
          </cell>
        </row>
        <row r="54">
          <cell r="I54">
            <v>1913.86</v>
          </cell>
          <cell r="J54">
            <v>287.07899999999995</v>
          </cell>
          <cell r="N54" t="str">
            <v>2002_7</v>
          </cell>
        </row>
        <row r="55">
          <cell r="I55">
            <v>77.3</v>
          </cell>
          <cell r="J55">
            <v>0</v>
          </cell>
          <cell r="N55" t="str">
            <v>2002_10</v>
          </cell>
        </row>
        <row r="56">
          <cell r="I56">
            <v>15159.72</v>
          </cell>
          <cell r="J56">
            <v>2097.4988592</v>
          </cell>
          <cell r="N56" t="str">
            <v>2002_19</v>
          </cell>
        </row>
        <row r="57">
          <cell r="I57">
            <v>474.04</v>
          </cell>
          <cell r="J57">
            <v>0</v>
          </cell>
          <cell r="N57" t="str">
            <v>2002_20</v>
          </cell>
        </row>
        <row r="58">
          <cell r="I58">
            <v>286.89999999999998</v>
          </cell>
          <cell r="J58">
            <v>0</v>
          </cell>
          <cell r="N58" t="str">
            <v>2002_20</v>
          </cell>
        </row>
        <row r="59">
          <cell r="I59">
            <v>11.1</v>
          </cell>
          <cell r="J59">
            <v>0</v>
          </cell>
          <cell r="N59" t="str">
            <v>2002_20</v>
          </cell>
        </row>
        <row r="60">
          <cell r="I60">
            <v>1506.28</v>
          </cell>
          <cell r="J60">
            <v>0</v>
          </cell>
          <cell r="N60" t="str">
            <v>2002_10</v>
          </cell>
        </row>
        <row r="61">
          <cell r="I61">
            <v>48.94</v>
          </cell>
          <cell r="J61">
            <v>0</v>
          </cell>
          <cell r="N61" t="str">
            <v>2002_10</v>
          </cell>
        </row>
        <row r="62">
          <cell r="I62">
            <v>1073.22</v>
          </cell>
          <cell r="J62">
            <v>0</v>
          </cell>
          <cell r="N62" t="str">
            <v>2002_10</v>
          </cell>
        </row>
        <row r="63">
          <cell r="I63">
            <v>1723.3</v>
          </cell>
          <cell r="J63">
            <v>0</v>
          </cell>
          <cell r="N63" t="str">
            <v>2002_10</v>
          </cell>
        </row>
        <row r="64">
          <cell r="I64">
            <v>60.98</v>
          </cell>
          <cell r="J64">
            <v>0</v>
          </cell>
          <cell r="N64" t="str">
            <v>2002_10</v>
          </cell>
        </row>
        <row r="65">
          <cell r="I65">
            <v>2.2400000000000002</v>
          </cell>
          <cell r="J65">
            <v>0.33600000000000002</v>
          </cell>
          <cell r="N65" t="str">
            <v>2002_7</v>
          </cell>
        </row>
        <row r="66">
          <cell r="I66">
            <v>7947.04</v>
          </cell>
          <cell r="J66">
            <v>0</v>
          </cell>
          <cell r="N66" t="str">
            <v>2002_10</v>
          </cell>
        </row>
        <row r="67">
          <cell r="I67">
            <v>842.48</v>
          </cell>
          <cell r="J67">
            <v>0</v>
          </cell>
          <cell r="N67" t="str">
            <v>2002_10</v>
          </cell>
        </row>
        <row r="68">
          <cell r="I68">
            <v>517.29999999999995</v>
          </cell>
          <cell r="J68">
            <v>222.43899999999996</v>
          </cell>
          <cell r="N68" t="str">
            <v>2002_19</v>
          </cell>
        </row>
        <row r="69">
          <cell r="I69">
            <v>19874.66</v>
          </cell>
          <cell r="J69">
            <v>3705.0620283888838</v>
          </cell>
          <cell r="N69" t="str">
            <v>2003_5</v>
          </cell>
        </row>
        <row r="70">
          <cell r="I70">
            <v>35859.14</v>
          </cell>
          <cell r="J70">
            <v>6684.9112379623575</v>
          </cell>
          <cell r="N70" t="str">
            <v>2003_5</v>
          </cell>
        </row>
        <row r="71">
          <cell r="I71">
            <v>0.06</v>
          </cell>
          <cell r="J71">
            <v>0.03</v>
          </cell>
          <cell r="N71" t="str">
            <v>2003_17</v>
          </cell>
        </row>
        <row r="72">
          <cell r="I72">
            <v>348.6</v>
          </cell>
          <cell r="J72">
            <v>34.860000000000007</v>
          </cell>
          <cell r="N72" t="str">
            <v>2003_8</v>
          </cell>
        </row>
        <row r="73">
          <cell r="I73">
            <v>336.02</v>
          </cell>
          <cell r="J73">
            <v>33.601999999999997</v>
          </cell>
          <cell r="N73" t="str">
            <v>2003_8</v>
          </cell>
        </row>
        <row r="74">
          <cell r="I74">
            <v>3881.84</v>
          </cell>
          <cell r="J74">
            <v>388.18400000000003</v>
          </cell>
          <cell r="N74" t="str">
            <v>2003_8</v>
          </cell>
        </row>
        <row r="75">
          <cell r="I75">
            <v>111.08</v>
          </cell>
          <cell r="J75">
            <v>11.108000000000001</v>
          </cell>
          <cell r="N75" t="str">
            <v>2003_8</v>
          </cell>
        </row>
        <row r="76">
          <cell r="I76">
            <v>90.983999999999995</v>
          </cell>
          <cell r="J76">
            <v>45.491999999999997</v>
          </cell>
          <cell r="N76" t="str">
            <v>2003_17</v>
          </cell>
        </row>
        <row r="77">
          <cell r="I77">
            <v>1801.16</v>
          </cell>
          <cell r="J77">
            <v>270.17399999999998</v>
          </cell>
          <cell r="N77" t="str">
            <v>2003_7</v>
          </cell>
        </row>
        <row r="78">
          <cell r="I78">
            <v>106.76</v>
          </cell>
          <cell r="J78">
            <v>0</v>
          </cell>
          <cell r="N78" t="str">
            <v>2003_10</v>
          </cell>
        </row>
        <row r="79">
          <cell r="I79">
            <v>5539.8</v>
          </cell>
          <cell r="J79">
            <v>766.48672800000008</v>
          </cell>
          <cell r="N79" t="str">
            <v>2003_19</v>
          </cell>
        </row>
        <row r="80">
          <cell r="I80">
            <v>563.01</v>
          </cell>
          <cell r="J80">
            <v>0</v>
          </cell>
          <cell r="N80" t="str">
            <v>2003_20</v>
          </cell>
        </row>
        <row r="81">
          <cell r="I81">
            <v>316.72000000000003</v>
          </cell>
          <cell r="J81">
            <v>0</v>
          </cell>
          <cell r="N81" t="str">
            <v>2003_20</v>
          </cell>
        </row>
        <row r="82">
          <cell r="I82">
            <v>23.34</v>
          </cell>
          <cell r="J82">
            <v>0.46679999999999999</v>
          </cell>
          <cell r="N82" t="str">
            <v>2003_18</v>
          </cell>
        </row>
        <row r="83">
          <cell r="I83">
            <v>502.52</v>
          </cell>
          <cell r="J83">
            <v>10.0504</v>
          </cell>
          <cell r="N83" t="str">
            <v>2003_18</v>
          </cell>
        </row>
        <row r="84">
          <cell r="I84">
            <v>6.86</v>
          </cell>
          <cell r="J84">
            <v>0</v>
          </cell>
          <cell r="N84" t="str">
            <v>2003_20</v>
          </cell>
        </row>
        <row r="85">
          <cell r="I85">
            <v>613.04</v>
          </cell>
          <cell r="J85">
            <v>0</v>
          </cell>
          <cell r="N85" t="str">
            <v>2003_10</v>
          </cell>
        </row>
        <row r="86">
          <cell r="I86">
            <v>1115.5999999999999</v>
          </cell>
          <cell r="J86">
            <v>0</v>
          </cell>
          <cell r="N86" t="str">
            <v>2003_10</v>
          </cell>
        </row>
        <row r="87">
          <cell r="I87">
            <v>8.24</v>
          </cell>
          <cell r="J87">
            <v>0</v>
          </cell>
          <cell r="N87" t="str">
            <v>2003_10</v>
          </cell>
        </row>
        <row r="88">
          <cell r="I88">
            <v>824.32</v>
          </cell>
          <cell r="J88">
            <v>0</v>
          </cell>
          <cell r="N88" t="str">
            <v>2003_10</v>
          </cell>
        </row>
        <row r="89">
          <cell r="I89">
            <v>1854.2</v>
          </cell>
          <cell r="J89">
            <v>0</v>
          </cell>
          <cell r="N89" t="str">
            <v>2003_10</v>
          </cell>
        </row>
        <row r="90">
          <cell r="I90">
            <v>27.56</v>
          </cell>
          <cell r="J90">
            <v>0</v>
          </cell>
          <cell r="N90" t="str">
            <v>2003_10</v>
          </cell>
        </row>
        <row r="91">
          <cell r="I91">
            <v>141.91999999999999</v>
          </cell>
          <cell r="J91">
            <v>0</v>
          </cell>
          <cell r="N91" t="str">
            <v>2003_10</v>
          </cell>
        </row>
        <row r="92">
          <cell r="I92">
            <v>8402.92</v>
          </cell>
          <cell r="J92">
            <v>0</v>
          </cell>
          <cell r="N92" t="str">
            <v>2003_10</v>
          </cell>
        </row>
        <row r="93">
          <cell r="I93">
            <v>59.86</v>
          </cell>
          <cell r="J93">
            <v>0</v>
          </cell>
          <cell r="N93" t="str">
            <v>2003_10</v>
          </cell>
        </row>
        <row r="94">
          <cell r="I94">
            <v>1.6</v>
          </cell>
          <cell r="J94">
            <v>0.24</v>
          </cell>
          <cell r="N94" t="str">
            <v>2003_7</v>
          </cell>
        </row>
        <row r="95">
          <cell r="I95">
            <v>190.9</v>
          </cell>
          <cell r="J95">
            <v>82.087000000000003</v>
          </cell>
          <cell r="N95" t="str">
            <v>2003_19</v>
          </cell>
        </row>
        <row r="96">
          <cell r="I96">
            <v>18232.419999999998</v>
          </cell>
          <cell r="J96">
            <v>3398.9133412917777</v>
          </cell>
          <cell r="N96" t="str">
            <v>2004_5</v>
          </cell>
        </row>
        <row r="97">
          <cell r="I97">
            <v>43937.06</v>
          </cell>
          <cell r="J97">
            <v>8190.808428674708</v>
          </cell>
          <cell r="N97" t="str">
            <v>2004_5</v>
          </cell>
        </row>
        <row r="98">
          <cell r="I98">
            <v>0.2802</v>
          </cell>
          <cell r="J98">
            <v>0.1401</v>
          </cell>
          <cell r="N98" t="str">
            <v>2004_17</v>
          </cell>
        </row>
        <row r="99">
          <cell r="I99">
            <v>3060.62</v>
          </cell>
          <cell r="J99">
            <v>306.06200000000001</v>
          </cell>
          <cell r="N99" t="str">
            <v>2004_8</v>
          </cell>
        </row>
        <row r="100">
          <cell r="I100">
            <v>29.68</v>
          </cell>
          <cell r="J100">
            <v>2.968</v>
          </cell>
          <cell r="N100" t="str">
            <v>2004_8</v>
          </cell>
        </row>
        <row r="101">
          <cell r="I101">
            <v>212.58</v>
          </cell>
          <cell r="J101">
            <v>21.258000000000003</v>
          </cell>
          <cell r="N101" t="str">
            <v>2004_8</v>
          </cell>
        </row>
        <row r="102">
          <cell r="I102">
            <v>2063.96</v>
          </cell>
          <cell r="J102">
            <v>206.39600000000002</v>
          </cell>
          <cell r="N102" t="str">
            <v>2004_8</v>
          </cell>
        </row>
        <row r="103">
          <cell r="I103">
            <v>57.2</v>
          </cell>
          <cell r="J103">
            <v>5.7200000000000006</v>
          </cell>
          <cell r="N103" t="str">
            <v>2004_8</v>
          </cell>
        </row>
        <row r="104">
          <cell r="I104">
            <v>210.44100000000003</v>
          </cell>
          <cell r="J104">
            <v>105.22050000000002</v>
          </cell>
          <cell r="N104" t="str">
            <v>2004_17</v>
          </cell>
        </row>
        <row r="105">
          <cell r="I105">
            <v>1790.34</v>
          </cell>
          <cell r="J105">
            <v>268.55099999999999</v>
          </cell>
          <cell r="N105" t="str">
            <v>2004_7</v>
          </cell>
        </row>
        <row r="106">
          <cell r="I106">
            <v>114.88</v>
          </cell>
          <cell r="J106">
            <v>0</v>
          </cell>
          <cell r="N106" t="str">
            <v>2004_10</v>
          </cell>
        </row>
        <row r="107">
          <cell r="I107">
            <v>4365.3599999999997</v>
          </cell>
          <cell r="J107">
            <v>603.99120960000005</v>
          </cell>
          <cell r="N107" t="str">
            <v>2004_19</v>
          </cell>
        </row>
        <row r="108">
          <cell r="I108">
            <v>438.89</v>
          </cell>
          <cell r="J108">
            <v>0</v>
          </cell>
          <cell r="N108" t="str">
            <v>2004_20</v>
          </cell>
        </row>
        <row r="109">
          <cell r="I109">
            <v>370.24</v>
          </cell>
          <cell r="J109">
            <v>0</v>
          </cell>
          <cell r="N109" t="str">
            <v>2004_20</v>
          </cell>
        </row>
        <row r="110">
          <cell r="I110">
            <v>180.34</v>
          </cell>
          <cell r="J110">
            <v>77.546199999999999</v>
          </cell>
          <cell r="N110" t="str">
            <v>2004_19</v>
          </cell>
        </row>
        <row r="111">
          <cell r="I111">
            <v>47.34</v>
          </cell>
          <cell r="J111">
            <v>0</v>
          </cell>
          <cell r="N111" t="str">
            <v>2004_20</v>
          </cell>
        </row>
        <row r="112">
          <cell r="I112">
            <v>636.84</v>
          </cell>
          <cell r="J112">
            <v>12.736800000000001</v>
          </cell>
          <cell r="N112" t="str">
            <v>2004_18</v>
          </cell>
        </row>
        <row r="113">
          <cell r="I113">
            <v>172.26</v>
          </cell>
          <cell r="J113">
            <v>0</v>
          </cell>
          <cell r="N113" t="str">
            <v>2004_10</v>
          </cell>
        </row>
        <row r="114">
          <cell r="I114">
            <v>1456.4</v>
          </cell>
          <cell r="J114">
            <v>0</v>
          </cell>
          <cell r="N114" t="str">
            <v>2004_10</v>
          </cell>
        </row>
        <row r="115">
          <cell r="I115">
            <v>28.22</v>
          </cell>
          <cell r="J115">
            <v>0</v>
          </cell>
          <cell r="N115" t="str">
            <v>2004_10</v>
          </cell>
        </row>
        <row r="116">
          <cell r="I116">
            <v>788.56</v>
          </cell>
          <cell r="J116">
            <v>0</v>
          </cell>
          <cell r="N116" t="str">
            <v>2004_10</v>
          </cell>
        </row>
        <row r="117">
          <cell r="I117">
            <v>727.6</v>
          </cell>
          <cell r="J117">
            <v>0</v>
          </cell>
          <cell r="N117" t="str">
            <v>2004_10</v>
          </cell>
        </row>
        <row r="118">
          <cell r="I118">
            <v>0.06</v>
          </cell>
          <cell r="J118">
            <v>0</v>
          </cell>
          <cell r="N118" t="str">
            <v>2004_10</v>
          </cell>
        </row>
        <row r="119">
          <cell r="I119">
            <v>465.48</v>
          </cell>
          <cell r="J119">
            <v>0</v>
          </cell>
          <cell r="N119" t="str">
            <v>2004_10</v>
          </cell>
        </row>
        <row r="120">
          <cell r="I120">
            <v>7513.82</v>
          </cell>
          <cell r="J120">
            <v>0</v>
          </cell>
          <cell r="N120" t="str">
            <v>2004_10</v>
          </cell>
        </row>
        <row r="121">
          <cell r="I121">
            <v>124.3</v>
          </cell>
          <cell r="J121">
            <v>0</v>
          </cell>
          <cell r="N121" t="str">
            <v>2004_10</v>
          </cell>
        </row>
        <row r="122">
          <cell r="I122">
            <v>17556.04</v>
          </cell>
          <cell r="J122">
            <v>3272.8216318103746</v>
          </cell>
          <cell r="N122" t="str">
            <v>2005_5</v>
          </cell>
        </row>
        <row r="123">
          <cell r="I123">
            <v>46618.38</v>
          </cell>
          <cell r="J123">
            <v>8690.6638686147962</v>
          </cell>
          <cell r="N123" t="str">
            <v>2005_5</v>
          </cell>
        </row>
        <row r="124">
          <cell r="I124">
            <v>0.22830000000000003</v>
          </cell>
          <cell r="J124">
            <v>0.11415000000000002</v>
          </cell>
          <cell r="N124" t="str">
            <v>2005_17</v>
          </cell>
        </row>
        <row r="125">
          <cell r="I125">
            <v>2624.78</v>
          </cell>
          <cell r="J125">
            <v>262.47800000000001</v>
          </cell>
          <cell r="N125" t="str">
            <v>2005_8</v>
          </cell>
        </row>
        <row r="126">
          <cell r="I126">
            <v>364.74</v>
          </cell>
          <cell r="J126">
            <v>36.474000000000004</v>
          </cell>
          <cell r="N126" t="str">
            <v>2005_8</v>
          </cell>
        </row>
        <row r="127">
          <cell r="I127">
            <v>398.78</v>
          </cell>
          <cell r="J127">
            <v>39.878</v>
          </cell>
          <cell r="N127" t="str">
            <v>2005_8</v>
          </cell>
        </row>
        <row r="128">
          <cell r="I128">
            <v>434.58</v>
          </cell>
          <cell r="J128">
            <v>43.457999999999998</v>
          </cell>
          <cell r="N128" t="str">
            <v>2005_8</v>
          </cell>
        </row>
        <row r="129">
          <cell r="I129">
            <v>11.14</v>
          </cell>
          <cell r="J129">
            <v>1.1140000000000001</v>
          </cell>
          <cell r="N129" t="str">
            <v>2005_8</v>
          </cell>
        </row>
        <row r="130">
          <cell r="I130">
            <v>89.138999999999996</v>
          </cell>
          <cell r="J130">
            <v>44.569499999999998</v>
          </cell>
          <cell r="N130" t="str">
            <v>2005_17</v>
          </cell>
        </row>
        <row r="131">
          <cell r="I131">
            <v>1801.08</v>
          </cell>
          <cell r="J131">
            <v>270.16199999999998</v>
          </cell>
          <cell r="N131" t="str">
            <v>2005_7</v>
          </cell>
        </row>
        <row r="132">
          <cell r="I132">
            <v>126.52</v>
          </cell>
          <cell r="J132">
            <v>0</v>
          </cell>
          <cell r="N132" t="str">
            <v>2005_10</v>
          </cell>
        </row>
        <row r="133">
          <cell r="I133">
            <v>3259.34</v>
          </cell>
          <cell r="J133">
            <v>450.96228240000005</v>
          </cell>
          <cell r="N133" t="str">
            <v>2005_19</v>
          </cell>
        </row>
        <row r="134">
          <cell r="I134">
            <v>480.32</v>
          </cell>
          <cell r="J134">
            <v>0</v>
          </cell>
          <cell r="N134" t="str">
            <v>2005_20</v>
          </cell>
        </row>
        <row r="135">
          <cell r="I135">
            <v>192.02</v>
          </cell>
          <cell r="J135">
            <v>0</v>
          </cell>
          <cell r="N135" t="str">
            <v>2005_20</v>
          </cell>
        </row>
        <row r="136">
          <cell r="I136">
            <v>0</v>
          </cell>
          <cell r="J136">
            <v>0</v>
          </cell>
          <cell r="N136" t="str">
            <v>2005_19</v>
          </cell>
        </row>
        <row r="137">
          <cell r="I137">
            <v>19.28</v>
          </cell>
          <cell r="J137">
            <v>0.38560000000000005</v>
          </cell>
          <cell r="N137" t="str">
            <v>2005_18</v>
          </cell>
        </row>
        <row r="138">
          <cell r="I138">
            <v>30.62</v>
          </cell>
          <cell r="J138">
            <v>0.61240000000000006</v>
          </cell>
          <cell r="N138" t="str">
            <v>2005_18</v>
          </cell>
        </row>
        <row r="139">
          <cell r="I139">
            <v>291.45999999999998</v>
          </cell>
          <cell r="J139">
            <v>0</v>
          </cell>
          <cell r="N139" t="str">
            <v>2005_10</v>
          </cell>
        </row>
        <row r="140">
          <cell r="I140">
            <v>358.06</v>
          </cell>
          <cell r="J140">
            <v>0</v>
          </cell>
          <cell r="N140" t="str">
            <v>2005_10</v>
          </cell>
        </row>
        <row r="141">
          <cell r="I141">
            <v>57.5</v>
          </cell>
          <cell r="J141">
            <v>0</v>
          </cell>
          <cell r="N141" t="str">
            <v>2005_10</v>
          </cell>
        </row>
        <row r="142">
          <cell r="I142">
            <v>17.66</v>
          </cell>
          <cell r="J142">
            <v>0</v>
          </cell>
          <cell r="N142" t="str">
            <v>2005_10</v>
          </cell>
        </row>
        <row r="143">
          <cell r="I143">
            <v>1003.86</v>
          </cell>
          <cell r="J143">
            <v>0</v>
          </cell>
          <cell r="N143" t="str">
            <v>2005_10</v>
          </cell>
        </row>
        <row r="144">
          <cell r="I144">
            <v>372.72</v>
          </cell>
          <cell r="J144">
            <v>0</v>
          </cell>
          <cell r="N144" t="str">
            <v>2005_10</v>
          </cell>
        </row>
        <row r="145">
          <cell r="I145">
            <v>1.62</v>
          </cell>
          <cell r="J145">
            <v>0</v>
          </cell>
          <cell r="N145" t="str">
            <v>2005_10</v>
          </cell>
        </row>
        <row r="146">
          <cell r="I146">
            <v>314.66000000000003</v>
          </cell>
          <cell r="J146">
            <v>0</v>
          </cell>
          <cell r="N146" t="str">
            <v>2005_10</v>
          </cell>
        </row>
        <row r="147">
          <cell r="I147">
            <v>5984.12</v>
          </cell>
          <cell r="J147">
            <v>0</v>
          </cell>
          <cell r="N147" t="str">
            <v>2005_10</v>
          </cell>
        </row>
        <row r="148">
          <cell r="I148">
            <v>149.63999999999999</v>
          </cell>
          <cell r="J148">
            <v>0</v>
          </cell>
          <cell r="N148" t="str">
            <v>2005_10</v>
          </cell>
        </row>
        <row r="149">
          <cell r="I149">
            <v>17541.599999999999</v>
          </cell>
          <cell r="J149">
            <v>3270.1297067314076</v>
          </cell>
          <cell r="N149" t="str">
            <v>2006_5</v>
          </cell>
        </row>
        <row r="150">
          <cell r="I150">
            <v>46469.26</v>
          </cell>
          <cell r="J150">
            <v>8662.8647087965492</v>
          </cell>
          <cell r="N150" t="str">
            <v>2006_5</v>
          </cell>
        </row>
        <row r="151">
          <cell r="I151">
            <v>3.5999999999999999E-3</v>
          </cell>
          <cell r="J151">
            <v>1.8E-3</v>
          </cell>
          <cell r="N151" t="str">
            <v>2006_17</v>
          </cell>
        </row>
        <row r="152">
          <cell r="I152">
            <v>352.64</v>
          </cell>
          <cell r="J152">
            <v>35.264000000000003</v>
          </cell>
          <cell r="N152" t="str">
            <v>2006_8</v>
          </cell>
        </row>
        <row r="153">
          <cell r="I153">
            <v>1051.3599999999999</v>
          </cell>
          <cell r="J153">
            <v>105.136</v>
          </cell>
          <cell r="N153" t="str">
            <v>2006_8</v>
          </cell>
        </row>
        <row r="154">
          <cell r="I154">
            <v>385.48</v>
          </cell>
          <cell r="J154">
            <v>38.548000000000002</v>
          </cell>
          <cell r="N154" t="str">
            <v>2006_8</v>
          </cell>
        </row>
        <row r="155">
          <cell r="I155">
            <v>81.429000000000002</v>
          </cell>
          <cell r="J155">
            <v>40.714500000000001</v>
          </cell>
          <cell r="N155" t="str">
            <v>2006_17</v>
          </cell>
        </row>
        <row r="156">
          <cell r="I156">
            <v>1818.44</v>
          </cell>
          <cell r="J156">
            <v>272.76600000000002</v>
          </cell>
          <cell r="N156" t="str">
            <v>2006_7</v>
          </cell>
        </row>
        <row r="157">
          <cell r="I157">
            <v>133.94</v>
          </cell>
          <cell r="J157">
            <v>0</v>
          </cell>
          <cell r="N157" t="str">
            <v>2006_10</v>
          </cell>
        </row>
        <row r="158">
          <cell r="I158">
            <v>2801.56</v>
          </cell>
          <cell r="J158">
            <v>387.62384160000005</v>
          </cell>
          <cell r="N158" t="str">
            <v>2006_19</v>
          </cell>
        </row>
        <row r="159">
          <cell r="I159">
            <v>1230.26</v>
          </cell>
          <cell r="J159">
            <v>0</v>
          </cell>
          <cell r="N159" t="str">
            <v>2006_20</v>
          </cell>
        </row>
        <row r="160">
          <cell r="I160">
            <v>133.13999999999999</v>
          </cell>
          <cell r="J160">
            <v>0</v>
          </cell>
          <cell r="N160" t="str">
            <v>2006_20</v>
          </cell>
        </row>
        <row r="161">
          <cell r="I161">
            <v>4.12</v>
          </cell>
          <cell r="J161">
            <v>8.2400000000000001E-2</v>
          </cell>
          <cell r="N161" t="str">
            <v>2006_18</v>
          </cell>
        </row>
        <row r="162">
          <cell r="I162">
            <v>87.18</v>
          </cell>
          <cell r="J162">
            <v>1.7436000000000003</v>
          </cell>
          <cell r="N162" t="str">
            <v>2006_18</v>
          </cell>
        </row>
        <row r="163">
          <cell r="I163">
            <v>16.5</v>
          </cell>
          <cell r="J163">
            <v>0</v>
          </cell>
          <cell r="N163" t="str">
            <v>2006_20</v>
          </cell>
        </row>
        <row r="164">
          <cell r="I164">
            <v>109.44</v>
          </cell>
          <cell r="J164">
            <v>0</v>
          </cell>
          <cell r="N164" t="str">
            <v>2006_10</v>
          </cell>
        </row>
        <row r="165">
          <cell r="I165">
            <v>73.900000000000006</v>
          </cell>
          <cell r="J165">
            <v>0</v>
          </cell>
          <cell r="N165" t="str">
            <v>2006_10</v>
          </cell>
        </row>
        <row r="166">
          <cell r="I166">
            <v>101.08</v>
          </cell>
          <cell r="J166">
            <v>0</v>
          </cell>
          <cell r="N166" t="str">
            <v>2006_10</v>
          </cell>
        </row>
        <row r="167">
          <cell r="I167">
            <v>533.4</v>
          </cell>
          <cell r="J167">
            <v>0</v>
          </cell>
          <cell r="N167" t="str">
            <v>2006_10</v>
          </cell>
        </row>
        <row r="168">
          <cell r="I168">
            <v>851.66</v>
          </cell>
          <cell r="J168">
            <v>0</v>
          </cell>
          <cell r="N168" t="str">
            <v>2006_10</v>
          </cell>
        </row>
        <row r="169">
          <cell r="I169">
            <v>20.059999999999999</v>
          </cell>
          <cell r="J169">
            <v>0</v>
          </cell>
          <cell r="N169" t="str">
            <v>2006_10</v>
          </cell>
        </row>
        <row r="170">
          <cell r="I170">
            <v>224.76</v>
          </cell>
          <cell r="J170">
            <v>0</v>
          </cell>
          <cell r="N170" t="str">
            <v>2006_10</v>
          </cell>
        </row>
        <row r="171">
          <cell r="I171">
            <v>9308.44</v>
          </cell>
          <cell r="J171">
            <v>0</v>
          </cell>
          <cell r="N171" t="str">
            <v>2006_10</v>
          </cell>
        </row>
        <row r="172">
          <cell r="I172">
            <v>209.56</v>
          </cell>
          <cell r="J172">
            <v>0</v>
          </cell>
          <cell r="N172" t="str">
            <v>2006_10</v>
          </cell>
        </row>
        <row r="173">
          <cell r="I173">
            <v>0</v>
          </cell>
          <cell r="J173">
            <v>0</v>
          </cell>
          <cell r="N173" t="str">
            <v>2006_19</v>
          </cell>
        </row>
        <row r="174">
          <cell r="I174">
            <v>18212.919999999998</v>
          </cell>
          <cell r="J174">
            <v>3395.2781239067467</v>
          </cell>
          <cell r="N174" t="str">
            <v>2007_5</v>
          </cell>
        </row>
        <row r="175">
          <cell r="I175">
            <v>46798.879999999997</v>
          </cell>
          <cell r="J175">
            <v>8724.3129321018805</v>
          </cell>
          <cell r="N175" t="str">
            <v>2007_5</v>
          </cell>
        </row>
        <row r="176">
          <cell r="I176">
            <v>273.2</v>
          </cell>
          <cell r="J176">
            <v>27.32</v>
          </cell>
          <cell r="N176" t="str">
            <v>2007_8</v>
          </cell>
        </row>
        <row r="177">
          <cell r="I177">
            <v>1.32</v>
          </cell>
          <cell r="J177">
            <v>0.13200000000000001</v>
          </cell>
          <cell r="N177" t="str">
            <v>2007_8</v>
          </cell>
        </row>
        <row r="178">
          <cell r="I178">
            <v>211.1</v>
          </cell>
          <cell r="J178">
            <v>21.11</v>
          </cell>
          <cell r="N178" t="str">
            <v>2007_8</v>
          </cell>
        </row>
        <row r="179">
          <cell r="I179">
            <v>77.945999999999998</v>
          </cell>
          <cell r="J179">
            <v>38.972999999999999</v>
          </cell>
          <cell r="N179" t="str">
            <v>2007_17</v>
          </cell>
        </row>
        <row r="180">
          <cell r="I180">
            <v>1868.24</v>
          </cell>
          <cell r="J180">
            <v>280.23599999999999</v>
          </cell>
          <cell r="N180" t="str">
            <v>2007_7</v>
          </cell>
        </row>
        <row r="181">
          <cell r="I181">
            <v>9.34</v>
          </cell>
          <cell r="J181">
            <v>0.93400000000000005</v>
          </cell>
          <cell r="N181" t="str">
            <v>2007_6</v>
          </cell>
        </row>
        <row r="182">
          <cell r="I182">
            <v>139.41999999999999</v>
          </cell>
          <cell r="J182">
            <v>0</v>
          </cell>
          <cell r="N182" t="str">
            <v>2007_10</v>
          </cell>
        </row>
        <row r="183">
          <cell r="I183">
            <v>2747.78</v>
          </cell>
          <cell r="J183">
            <v>380.18284080000006</v>
          </cell>
          <cell r="N183" t="str">
            <v>2007_19</v>
          </cell>
        </row>
        <row r="184">
          <cell r="I184">
            <v>772.04</v>
          </cell>
          <cell r="J184">
            <v>0</v>
          </cell>
          <cell r="N184" t="str">
            <v>2007_20</v>
          </cell>
        </row>
        <row r="185">
          <cell r="I185">
            <v>82.34</v>
          </cell>
          <cell r="J185">
            <v>0</v>
          </cell>
          <cell r="N185" t="str">
            <v>2007_20</v>
          </cell>
        </row>
        <row r="186">
          <cell r="I186">
            <v>51.32</v>
          </cell>
          <cell r="J186">
            <v>1.0264</v>
          </cell>
          <cell r="N186" t="str">
            <v>2007_18</v>
          </cell>
        </row>
        <row r="187">
          <cell r="I187">
            <v>148.30000000000001</v>
          </cell>
          <cell r="J187">
            <v>2.9660000000000002</v>
          </cell>
          <cell r="N187" t="str">
            <v>2007_18</v>
          </cell>
        </row>
        <row r="188">
          <cell r="I188">
            <v>68.34</v>
          </cell>
          <cell r="J188">
            <v>0</v>
          </cell>
          <cell r="N188" t="str">
            <v>2007_20</v>
          </cell>
        </row>
        <row r="189">
          <cell r="I189">
            <v>101.34</v>
          </cell>
          <cell r="J189">
            <v>0</v>
          </cell>
          <cell r="N189" t="str">
            <v>2007_10</v>
          </cell>
        </row>
        <row r="190">
          <cell r="I190">
            <v>100.9</v>
          </cell>
          <cell r="J190">
            <v>0</v>
          </cell>
          <cell r="N190" t="str">
            <v>2007_10</v>
          </cell>
        </row>
        <row r="191">
          <cell r="I191">
            <v>85.88</v>
          </cell>
          <cell r="J191">
            <v>0</v>
          </cell>
          <cell r="N191" t="str">
            <v>2007_10</v>
          </cell>
        </row>
        <row r="192">
          <cell r="I192">
            <v>477.12</v>
          </cell>
          <cell r="J192">
            <v>0</v>
          </cell>
          <cell r="N192" t="str">
            <v>2007_10</v>
          </cell>
        </row>
        <row r="193">
          <cell r="I193">
            <v>172.34</v>
          </cell>
          <cell r="J193">
            <v>0</v>
          </cell>
          <cell r="N193" t="str">
            <v>2007_10</v>
          </cell>
        </row>
        <row r="194">
          <cell r="I194">
            <v>107</v>
          </cell>
          <cell r="J194">
            <v>0</v>
          </cell>
          <cell r="N194" t="str">
            <v>2007_10</v>
          </cell>
        </row>
        <row r="195">
          <cell r="I195">
            <v>8931.8799999999992</v>
          </cell>
          <cell r="J195">
            <v>0</v>
          </cell>
          <cell r="N195" t="str">
            <v>2007_10</v>
          </cell>
        </row>
        <row r="196">
          <cell r="I196">
            <v>299.32</v>
          </cell>
          <cell r="J196">
            <v>0</v>
          </cell>
          <cell r="N196" t="str">
            <v>2007_10</v>
          </cell>
        </row>
        <row r="197">
          <cell r="I197">
            <v>0</v>
          </cell>
          <cell r="J197">
            <v>0</v>
          </cell>
          <cell r="N197" t="str">
            <v>2007_19</v>
          </cell>
        </row>
        <row r="198">
          <cell r="I198">
            <v>0</v>
          </cell>
          <cell r="J198">
            <v>0</v>
          </cell>
          <cell r="N198" t="str">
            <v>_-1</v>
          </cell>
        </row>
        <row r="199">
          <cell r="I199">
            <v>0</v>
          </cell>
          <cell r="J199">
            <v>0</v>
          </cell>
          <cell r="N199" t="str">
            <v>_-1</v>
          </cell>
        </row>
        <row r="200">
          <cell r="I200">
            <v>0</v>
          </cell>
          <cell r="J200">
            <v>0</v>
          </cell>
          <cell r="N200" t="str">
            <v>_-1</v>
          </cell>
        </row>
        <row r="201">
          <cell r="I201">
            <v>0</v>
          </cell>
          <cell r="J201">
            <v>0</v>
          </cell>
          <cell r="N201" t="str">
            <v>_-1</v>
          </cell>
        </row>
        <row r="202">
          <cell r="I202">
            <v>0</v>
          </cell>
          <cell r="J202">
            <v>0</v>
          </cell>
          <cell r="N202" t="str">
            <v>_-1</v>
          </cell>
        </row>
        <row r="203">
          <cell r="I203">
            <v>0</v>
          </cell>
          <cell r="J203">
            <v>0</v>
          </cell>
          <cell r="N203" t="str">
            <v>_-1</v>
          </cell>
        </row>
        <row r="204">
          <cell r="I204">
            <v>0</v>
          </cell>
          <cell r="J204">
            <v>0</v>
          </cell>
          <cell r="N204" t="str">
            <v>_-1</v>
          </cell>
        </row>
        <row r="205">
          <cell r="I205">
            <v>0</v>
          </cell>
          <cell r="J205">
            <v>0</v>
          </cell>
          <cell r="N205" t="str">
            <v>_-1</v>
          </cell>
        </row>
        <row r="206">
          <cell r="I206">
            <v>0</v>
          </cell>
          <cell r="J206">
            <v>0</v>
          </cell>
          <cell r="N206" t="str">
            <v>_-1</v>
          </cell>
        </row>
        <row r="207">
          <cell r="I207">
            <v>0</v>
          </cell>
          <cell r="J207">
            <v>0</v>
          </cell>
          <cell r="N207" t="str">
            <v>_-1</v>
          </cell>
        </row>
        <row r="208">
          <cell r="I208">
            <v>0</v>
          </cell>
          <cell r="J208">
            <v>0</v>
          </cell>
          <cell r="N208" t="str">
            <v>_-1</v>
          </cell>
        </row>
        <row r="209">
          <cell r="I209">
            <v>0</v>
          </cell>
          <cell r="J209">
            <v>0</v>
          </cell>
          <cell r="N209" t="str">
            <v>_-1</v>
          </cell>
        </row>
        <row r="210">
          <cell r="I210">
            <v>0</v>
          </cell>
          <cell r="J210">
            <v>0</v>
          </cell>
          <cell r="N210" t="str">
            <v>_-1</v>
          </cell>
        </row>
        <row r="211">
          <cell r="I211">
            <v>0</v>
          </cell>
          <cell r="J211">
            <v>0</v>
          </cell>
          <cell r="N211" t="str">
            <v>_-1</v>
          </cell>
        </row>
        <row r="212">
          <cell r="I212">
            <v>0</v>
          </cell>
          <cell r="J212">
            <v>0</v>
          </cell>
          <cell r="N212" t="str">
            <v>_-1</v>
          </cell>
        </row>
        <row r="213">
          <cell r="I213">
            <v>0</v>
          </cell>
          <cell r="J213">
            <v>0</v>
          </cell>
          <cell r="N213" t="str">
            <v>_-1</v>
          </cell>
        </row>
        <row r="214">
          <cell r="I214">
            <v>0</v>
          </cell>
          <cell r="J214">
            <v>0</v>
          </cell>
          <cell r="N214" t="str">
            <v>_-1</v>
          </cell>
        </row>
        <row r="215">
          <cell r="I215">
            <v>0</v>
          </cell>
          <cell r="J215">
            <v>0</v>
          </cell>
          <cell r="N215" t="str">
            <v>_-1</v>
          </cell>
        </row>
        <row r="216">
          <cell r="I216">
            <v>0</v>
          </cell>
          <cell r="J216">
            <v>0</v>
          </cell>
          <cell r="N216" t="str">
            <v>_-1</v>
          </cell>
        </row>
        <row r="217">
          <cell r="I217">
            <v>0</v>
          </cell>
          <cell r="J217">
            <v>0</v>
          </cell>
          <cell r="N217" t="str">
            <v>_-1</v>
          </cell>
        </row>
        <row r="218">
          <cell r="I218">
            <v>0</v>
          </cell>
          <cell r="J218">
            <v>0</v>
          </cell>
          <cell r="N218" t="str">
            <v>_-1</v>
          </cell>
        </row>
        <row r="219">
          <cell r="I219">
            <v>0</v>
          </cell>
          <cell r="J219">
            <v>0</v>
          </cell>
          <cell r="N219" t="str">
            <v>_-1</v>
          </cell>
        </row>
        <row r="220">
          <cell r="I220">
            <v>0</v>
          </cell>
          <cell r="J220">
            <v>0</v>
          </cell>
          <cell r="N220" t="str">
            <v>_-1</v>
          </cell>
        </row>
        <row r="221">
          <cell r="I221">
            <v>0</v>
          </cell>
          <cell r="J221">
            <v>0</v>
          </cell>
          <cell r="N221" t="str">
            <v>_-1</v>
          </cell>
        </row>
        <row r="222">
          <cell r="I222">
            <v>0</v>
          </cell>
          <cell r="J222">
            <v>0</v>
          </cell>
          <cell r="N222" t="str">
            <v>_-1</v>
          </cell>
        </row>
        <row r="223">
          <cell r="I223">
            <v>0</v>
          </cell>
          <cell r="J223">
            <v>0</v>
          </cell>
          <cell r="N223" t="str">
            <v>_-1</v>
          </cell>
        </row>
        <row r="224">
          <cell r="I224">
            <v>0</v>
          </cell>
          <cell r="J224">
            <v>0</v>
          </cell>
          <cell r="N224" t="str">
            <v>_-1</v>
          </cell>
        </row>
        <row r="225">
          <cell r="I225">
            <v>0</v>
          </cell>
          <cell r="J225">
            <v>0</v>
          </cell>
          <cell r="N225" t="str">
            <v>_-1</v>
          </cell>
        </row>
        <row r="226">
          <cell r="I226">
            <v>0</v>
          </cell>
          <cell r="J226">
            <v>0</v>
          </cell>
          <cell r="N226" t="str">
            <v>_-1</v>
          </cell>
        </row>
        <row r="227">
          <cell r="I227">
            <v>0</v>
          </cell>
          <cell r="J227">
            <v>0</v>
          </cell>
          <cell r="N227" t="str">
            <v>_-1</v>
          </cell>
        </row>
        <row r="228">
          <cell r="I228">
            <v>0</v>
          </cell>
          <cell r="J228">
            <v>0</v>
          </cell>
          <cell r="N228" t="str">
            <v>_-1</v>
          </cell>
        </row>
        <row r="229">
          <cell r="I229">
            <v>0</v>
          </cell>
          <cell r="J229">
            <v>0</v>
          </cell>
          <cell r="N229" t="str">
            <v>_-1</v>
          </cell>
        </row>
        <row r="230">
          <cell r="I230">
            <v>0</v>
          </cell>
          <cell r="J230">
            <v>0</v>
          </cell>
          <cell r="N230" t="str">
            <v>_-1</v>
          </cell>
        </row>
        <row r="231">
          <cell r="I231">
            <v>0</v>
          </cell>
          <cell r="J231">
            <v>0</v>
          </cell>
          <cell r="N231" t="str">
            <v>_-1</v>
          </cell>
        </row>
        <row r="232">
          <cell r="I232">
            <v>0</v>
          </cell>
          <cell r="J232">
            <v>0</v>
          </cell>
          <cell r="N232" t="str">
            <v>_-1</v>
          </cell>
        </row>
        <row r="233">
          <cell r="I233">
            <v>0</v>
          </cell>
          <cell r="J233">
            <v>0</v>
          </cell>
          <cell r="N233" t="str">
            <v>_-1</v>
          </cell>
        </row>
        <row r="234">
          <cell r="I234">
            <v>0</v>
          </cell>
          <cell r="J234">
            <v>0</v>
          </cell>
          <cell r="N234" t="str">
            <v>_-1</v>
          </cell>
        </row>
        <row r="235">
          <cell r="I235">
            <v>0</v>
          </cell>
          <cell r="J235">
            <v>0</v>
          </cell>
          <cell r="N235" t="str">
            <v>_-1</v>
          </cell>
        </row>
        <row r="236">
          <cell r="I236">
            <v>0</v>
          </cell>
          <cell r="J236">
            <v>0</v>
          </cell>
          <cell r="N236" t="str">
            <v>_-1</v>
          </cell>
        </row>
        <row r="237">
          <cell r="I237">
            <v>0</v>
          </cell>
          <cell r="J237">
            <v>0</v>
          </cell>
          <cell r="N237" t="str">
            <v>_-1</v>
          </cell>
        </row>
        <row r="238">
          <cell r="I238">
            <v>0</v>
          </cell>
          <cell r="J238">
            <v>0</v>
          </cell>
          <cell r="N238" t="str">
            <v>_-1</v>
          </cell>
        </row>
        <row r="239">
          <cell r="I239">
            <v>0</v>
          </cell>
          <cell r="J239">
            <v>0</v>
          </cell>
          <cell r="N239" t="str">
            <v>_-1</v>
          </cell>
        </row>
        <row r="240">
          <cell r="I240">
            <v>0</v>
          </cell>
          <cell r="J240">
            <v>0</v>
          </cell>
          <cell r="N240" t="str">
            <v>_-1</v>
          </cell>
        </row>
        <row r="241">
          <cell r="I241">
            <v>0</v>
          </cell>
          <cell r="J241">
            <v>0</v>
          </cell>
          <cell r="N241" t="str">
            <v>_-1</v>
          </cell>
        </row>
        <row r="242">
          <cell r="I242">
            <v>0</v>
          </cell>
          <cell r="J242">
            <v>0</v>
          </cell>
          <cell r="N242" t="str">
            <v>_-1</v>
          </cell>
        </row>
        <row r="243">
          <cell r="I243">
            <v>0</v>
          </cell>
          <cell r="J243">
            <v>0</v>
          </cell>
          <cell r="N243" t="str">
            <v>_-1</v>
          </cell>
        </row>
        <row r="244">
          <cell r="I244">
            <v>0</v>
          </cell>
          <cell r="J244">
            <v>0</v>
          </cell>
          <cell r="N244" t="str">
            <v>_-1</v>
          </cell>
        </row>
        <row r="245">
          <cell r="I245">
            <v>0</v>
          </cell>
          <cell r="J245">
            <v>0</v>
          </cell>
          <cell r="N245" t="str">
            <v>_-1</v>
          </cell>
        </row>
        <row r="246">
          <cell r="I246">
            <v>0</v>
          </cell>
          <cell r="J246">
            <v>0</v>
          </cell>
          <cell r="N246" t="str">
            <v>_-1</v>
          </cell>
        </row>
        <row r="247">
          <cell r="I247">
            <v>0</v>
          </cell>
          <cell r="J247">
            <v>0</v>
          </cell>
          <cell r="N247" t="str">
            <v>_-1</v>
          </cell>
        </row>
        <row r="248">
          <cell r="I248">
            <v>0</v>
          </cell>
          <cell r="J248">
            <v>0</v>
          </cell>
          <cell r="N248" t="str">
            <v>_-1</v>
          </cell>
        </row>
        <row r="249">
          <cell r="I249">
            <v>0</v>
          </cell>
          <cell r="J249">
            <v>0</v>
          </cell>
          <cell r="N249" t="str">
            <v>_-1</v>
          </cell>
        </row>
        <row r="250">
          <cell r="I250">
            <v>0</v>
          </cell>
          <cell r="J250">
            <v>0</v>
          </cell>
          <cell r="N250" t="str">
            <v>_-1</v>
          </cell>
        </row>
        <row r="251">
          <cell r="I251">
            <v>0</v>
          </cell>
          <cell r="J251">
            <v>0</v>
          </cell>
          <cell r="N251" t="str">
            <v>_-1</v>
          </cell>
        </row>
        <row r="252">
          <cell r="I252">
            <v>0</v>
          </cell>
          <cell r="J252">
            <v>0</v>
          </cell>
          <cell r="N252" t="str">
            <v>_-1</v>
          </cell>
        </row>
        <row r="253">
          <cell r="I253">
            <v>0</v>
          </cell>
          <cell r="J253">
            <v>0</v>
          </cell>
          <cell r="N253" t="str">
            <v>_-1</v>
          </cell>
        </row>
        <row r="254">
          <cell r="I254">
            <v>0</v>
          </cell>
          <cell r="J254">
            <v>0</v>
          </cell>
          <cell r="N254" t="str">
            <v>_-1</v>
          </cell>
        </row>
        <row r="255">
          <cell r="I255">
            <v>0</v>
          </cell>
          <cell r="J255">
            <v>0</v>
          </cell>
          <cell r="N255" t="str">
            <v>_-1</v>
          </cell>
        </row>
        <row r="256">
          <cell r="I256">
            <v>0</v>
          </cell>
          <cell r="J256">
            <v>0</v>
          </cell>
          <cell r="N256" t="str">
            <v>_-1</v>
          </cell>
        </row>
        <row r="257">
          <cell r="I257">
            <v>0</v>
          </cell>
          <cell r="J257">
            <v>0</v>
          </cell>
          <cell r="N257" t="str">
            <v>_-1</v>
          </cell>
        </row>
        <row r="258">
          <cell r="I258">
            <v>0</v>
          </cell>
          <cell r="J258">
            <v>0</v>
          </cell>
          <cell r="N258" t="str">
            <v>_-1</v>
          </cell>
        </row>
        <row r="259">
          <cell r="I259">
            <v>0</v>
          </cell>
          <cell r="J259">
            <v>0</v>
          </cell>
          <cell r="N259" t="str">
            <v>_-1</v>
          </cell>
        </row>
        <row r="260">
          <cell r="I260">
            <v>0</v>
          </cell>
          <cell r="J260">
            <v>0</v>
          </cell>
          <cell r="N260" t="str">
            <v>_-1</v>
          </cell>
        </row>
        <row r="261">
          <cell r="I261">
            <v>0</v>
          </cell>
          <cell r="J261">
            <v>0</v>
          </cell>
          <cell r="N261" t="str">
            <v>_-1</v>
          </cell>
        </row>
        <row r="262">
          <cell r="I262">
            <v>0</v>
          </cell>
          <cell r="J262">
            <v>0</v>
          </cell>
          <cell r="N262" t="str">
            <v>_-1</v>
          </cell>
        </row>
        <row r="263">
          <cell r="I263">
            <v>0</v>
          </cell>
          <cell r="J263">
            <v>0</v>
          </cell>
          <cell r="N263" t="str">
            <v>_-1</v>
          </cell>
        </row>
        <row r="264">
          <cell r="I264">
            <v>0</v>
          </cell>
          <cell r="J264">
            <v>0</v>
          </cell>
          <cell r="N264" t="str">
            <v>_-1</v>
          </cell>
        </row>
        <row r="265">
          <cell r="I265">
            <v>0</v>
          </cell>
          <cell r="J265">
            <v>0</v>
          </cell>
          <cell r="N265" t="str">
            <v>_-1</v>
          </cell>
        </row>
        <row r="266">
          <cell r="I266">
            <v>0</v>
          </cell>
          <cell r="J266">
            <v>0</v>
          </cell>
          <cell r="N266" t="str">
            <v>_-1</v>
          </cell>
        </row>
        <row r="267">
          <cell r="I267">
            <v>0</v>
          </cell>
          <cell r="J267">
            <v>0</v>
          </cell>
          <cell r="N267" t="str">
            <v>_-1</v>
          </cell>
        </row>
        <row r="268">
          <cell r="I268">
            <v>0</v>
          </cell>
          <cell r="J268">
            <v>0</v>
          </cell>
          <cell r="N268" t="str">
            <v>_-1</v>
          </cell>
        </row>
        <row r="269">
          <cell r="I269">
            <v>0</v>
          </cell>
          <cell r="J269">
            <v>0</v>
          </cell>
          <cell r="N269" t="str">
            <v>_-1</v>
          </cell>
        </row>
        <row r="270">
          <cell r="I270">
            <v>0</v>
          </cell>
          <cell r="J270">
            <v>0</v>
          </cell>
          <cell r="N270" t="str">
            <v>_-1</v>
          </cell>
        </row>
        <row r="271">
          <cell r="I271">
            <v>0</v>
          </cell>
          <cell r="J271">
            <v>0</v>
          </cell>
          <cell r="N271" t="str">
            <v>_-1</v>
          </cell>
        </row>
        <row r="272">
          <cell r="I272">
            <v>0</v>
          </cell>
          <cell r="J272">
            <v>0</v>
          </cell>
          <cell r="N272" t="str">
            <v>_-1</v>
          </cell>
        </row>
        <row r="273">
          <cell r="I273">
            <v>0</v>
          </cell>
          <cell r="J273">
            <v>0</v>
          </cell>
          <cell r="N273" t="str">
            <v>_-1</v>
          </cell>
        </row>
        <row r="274">
          <cell r="I274">
            <v>0</v>
          </cell>
          <cell r="J274">
            <v>0</v>
          </cell>
          <cell r="N274" t="str">
            <v>_-1</v>
          </cell>
        </row>
        <row r="275">
          <cell r="I275">
            <v>0</v>
          </cell>
          <cell r="J275">
            <v>0</v>
          </cell>
          <cell r="N275" t="str">
            <v>_-1</v>
          </cell>
        </row>
        <row r="276">
          <cell r="I276">
            <v>0</v>
          </cell>
          <cell r="J276">
            <v>0</v>
          </cell>
          <cell r="N276" t="str">
            <v>_-1</v>
          </cell>
        </row>
        <row r="277">
          <cell r="I277">
            <v>0</v>
          </cell>
          <cell r="J277">
            <v>0</v>
          </cell>
          <cell r="N277" t="str">
            <v>_-1</v>
          </cell>
        </row>
        <row r="278">
          <cell r="I278">
            <v>0</v>
          </cell>
          <cell r="J278">
            <v>0</v>
          </cell>
          <cell r="N278" t="str">
            <v>_-1</v>
          </cell>
        </row>
        <row r="279">
          <cell r="I279">
            <v>0</v>
          </cell>
          <cell r="J279">
            <v>0</v>
          </cell>
          <cell r="N279" t="str">
            <v>_-1</v>
          </cell>
        </row>
        <row r="280">
          <cell r="I280">
            <v>0</v>
          </cell>
          <cell r="J280">
            <v>0</v>
          </cell>
          <cell r="N280" t="str">
            <v>_-1</v>
          </cell>
        </row>
        <row r="281">
          <cell r="I281">
            <v>0</v>
          </cell>
          <cell r="J281">
            <v>0</v>
          </cell>
          <cell r="N281" t="str">
            <v>_-1</v>
          </cell>
        </row>
        <row r="282">
          <cell r="I282">
            <v>0</v>
          </cell>
          <cell r="J282">
            <v>0</v>
          </cell>
          <cell r="N282" t="str">
            <v>_-1</v>
          </cell>
        </row>
        <row r="283">
          <cell r="I283">
            <v>0</v>
          </cell>
          <cell r="J283">
            <v>0</v>
          </cell>
          <cell r="N283" t="str">
            <v>_-1</v>
          </cell>
        </row>
        <row r="284">
          <cell r="I284">
            <v>0</v>
          </cell>
          <cell r="J284">
            <v>0</v>
          </cell>
          <cell r="N284" t="str">
            <v>_-1</v>
          </cell>
        </row>
        <row r="285">
          <cell r="I285">
            <v>0</v>
          </cell>
          <cell r="J285">
            <v>0</v>
          </cell>
          <cell r="N285" t="str">
            <v>_-1</v>
          </cell>
        </row>
        <row r="286">
          <cell r="I286">
            <v>0</v>
          </cell>
          <cell r="J286">
            <v>0</v>
          </cell>
          <cell r="N286" t="str">
            <v>_-1</v>
          </cell>
        </row>
        <row r="287">
          <cell r="I287">
            <v>0</v>
          </cell>
          <cell r="J287">
            <v>0</v>
          </cell>
          <cell r="N287" t="str">
            <v>_-1</v>
          </cell>
        </row>
        <row r="288">
          <cell r="I288">
            <v>0</v>
          </cell>
          <cell r="J288">
            <v>0</v>
          </cell>
          <cell r="N288" t="str">
            <v>_-1</v>
          </cell>
        </row>
        <row r="289">
          <cell r="I289">
            <v>0</v>
          </cell>
          <cell r="J289">
            <v>0</v>
          </cell>
          <cell r="N289" t="str">
            <v>_-1</v>
          </cell>
        </row>
        <row r="290">
          <cell r="I290">
            <v>0</v>
          </cell>
          <cell r="J290">
            <v>0</v>
          </cell>
          <cell r="N290" t="str">
            <v>_-1</v>
          </cell>
        </row>
        <row r="291">
          <cell r="I291">
            <v>0</v>
          </cell>
          <cell r="J291">
            <v>0</v>
          </cell>
          <cell r="N291" t="str">
            <v>_-1</v>
          </cell>
        </row>
        <row r="292">
          <cell r="I292">
            <v>0</v>
          </cell>
          <cell r="J292">
            <v>0</v>
          </cell>
          <cell r="N292" t="str">
            <v>_-1</v>
          </cell>
        </row>
        <row r="293">
          <cell r="I293">
            <v>0</v>
          </cell>
          <cell r="J293">
            <v>0</v>
          </cell>
          <cell r="N293" t="str">
            <v>_-1</v>
          </cell>
        </row>
        <row r="294">
          <cell r="I294">
            <v>0</v>
          </cell>
          <cell r="J294">
            <v>0</v>
          </cell>
          <cell r="N294" t="str">
            <v>_-1</v>
          </cell>
        </row>
        <row r="295">
          <cell r="I295">
            <v>0</v>
          </cell>
          <cell r="J295">
            <v>0</v>
          </cell>
          <cell r="N295" t="str">
            <v>_-1</v>
          </cell>
        </row>
        <row r="296">
          <cell r="I296">
            <v>0</v>
          </cell>
          <cell r="J296">
            <v>0</v>
          </cell>
          <cell r="N296" t="str">
            <v>_-1</v>
          </cell>
        </row>
        <row r="297">
          <cell r="I297">
            <v>0</v>
          </cell>
          <cell r="J297">
            <v>0</v>
          </cell>
          <cell r="N297" t="str">
            <v>_-1</v>
          </cell>
        </row>
        <row r="298">
          <cell r="I298">
            <v>0</v>
          </cell>
          <cell r="J298">
            <v>0</v>
          </cell>
          <cell r="N298" t="str">
            <v>_-1</v>
          </cell>
        </row>
        <row r="299">
          <cell r="I299">
            <v>0</v>
          </cell>
          <cell r="J299">
            <v>0</v>
          </cell>
          <cell r="N299" t="str">
            <v>_-1</v>
          </cell>
        </row>
        <row r="300">
          <cell r="I300">
            <v>0</v>
          </cell>
          <cell r="J300">
            <v>0</v>
          </cell>
          <cell r="N300" t="str">
            <v>_-1</v>
          </cell>
        </row>
        <row r="301">
          <cell r="I301">
            <v>0</v>
          </cell>
          <cell r="J301">
            <v>0</v>
          </cell>
          <cell r="N301" t="str">
            <v>_-1</v>
          </cell>
        </row>
        <row r="302">
          <cell r="I302">
            <v>0</v>
          </cell>
          <cell r="J302">
            <v>0</v>
          </cell>
          <cell r="N302" t="str">
            <v>_-1</v>
          </cell>
        </row>
        <row r="303">
          <cell r="I303">
            <v>0</v>
          </cell>
          <cell r="J303">
            <v>0</v>
          </cell>
          <cell r="N303" t="str">
            <v>_-1</v>
          </cell>
        </row>
        <row r="304">
          <cell r="I304">
            <v>0</v>
          </cell>
          <cell r="J304">
            <v>0</v>
          </cell>
          <cell r="N304" t="str">
            <v>_-1</v>
          </cell>
        </row>
        <row r="305">
          <cell r="I305">
            <v>0</v>
          </cell>
          <cell r="J305">
            <v>0</v>
          </cell>
          <cell r="N305" t="str">
            <v>_-1</v>
          </cell>
        </row>
        <row r="306">
          <cell r="I306">
            <v>0</v>
          </cell>
          <cell r="J306">
            <v>0</v>
          </cell>
          <cell r="N306" t="str">
            <v>_-1</v>
          </cell>
        </row>
        <row r="307">
          <cell r="I307">
            <v>0</v>
          </cell>
          <cell r="J307">
            <v>0</v>
          </cell>
          <cell r="N307" t="str">
            <v>_-1</v>
          </cell>
        </row>
        <row r="308">
          <cell r="I308">
            <v>0</v>
          </cell>
          <cell r="J308">
            <v>0</v>
          </cell>
          <cell r="N308" t="str">
            <v>_-1</v>
          </cell>
        </row>
        <row r="309">
          <cell r="I309">
            <v>0</v>
          </cell>
          <cell r="J309">
            <v>0</v>
          </cell>
          <cell r="N309" t="str">
            <v>_-1</v>
          </cell>
        </row>
        <row r="310">
          <cell r="I310">
            <v>0</v>
          </cell>
          <cell r="J310">
            <v>0</v>
          </cell>
          <cell r="N310" t="str">
            <v>_-1</v>
          </cell>
        </row>
        <row r="311">
          <cell r="I311">
            <v>0</v>
          </cell>
          <cell r="J311">
            <v>0</v>
          </cell>
          <cell r="N311" t="str">
            <v>_-1</v>
          </cell>
        </row>
        <row r="312">
          <cell r="I312">
            <v>0</v>
          </cell>
          <cell r="J312">
            <v>0</v>
          </cell>
          <cell r="N312" t="str">
            <v>_-1</v>
          </cell>
        </row>
        <row r="313">
          <cell r="I313">
            <v>0</v>
          </cell>
          <cell r="J313">
            <v>0</v>
          </cell>
          <cell r="N313" t="str">
            <v>_-1</v>
          </cell>
        </row>
        <row r="314">
          <cell r="I314">
            <v>0</v>
          </cell>
          <cell r="J314">
            <v>0</v>
          </cell>
          <cell r="N314" t="str">
            <v>_-1</v>
          </cell>
        </row>
        <row r="315">
          <cell r="I315">
            <v>0</v>
          </cell>
          <cell r="J315">
            <v>0</v>
          </cell>
          <cell r="N315" t="str">
            <v>_-1</v>
          </cell>
        </row>
        <row r="316">
          <cell r="I316">
            <v>0</v>
          </cell>
          <cell r="J316">
            <v>0</v>
          </cell>
          <cell r="N316" t="str">
            <v>_-1</v>
          </cell>
        </row>
        <row r="317">
          <cell r="I317">
            <v>0</v>
          </cell>
          <cell r="J317">
            <v>0</v>
          </cell>
          <cell r="N317" t="str">
            <v>_-1</v>
          </cell>
        </row>
        <row r="318">
          <cell r="I318">
            <v>0</v>
          </cell>
          <cell r="J318">
            <v>0</v>
          </cell>
          <cell r="N318" t="str">
            <v>_-1</v>
          </cell>
        </row>
        <row r="319">
          <cell r="I319">
            <v>0</v>
          </cell>
          <cell r="J319">
            <v>0</v>
          </cell>
          <cell r="N319" t="str">
            <v>_-1</v>
          </cell>
        </row>
        <row r="320">
          <cell r="I320">
            <v>0</v>
          </cell>
          <cell r="J320">
            <v>0</v>
          </cell>
          <cell r="N320" t="str">
            <v>_-1</v>
          </cell>
        </row>
        <row r="321">
          <cell r="I321">
            <v>0</v>
          </cell>
          <cell r="J321">
            <v>0</v>
          </cell>
          <cell r="N321" t="str">
            <v>_-1</v>
          </cell>
        </row>
        <row r="322">
          <cell r="I322">
            <v>0</v>
          </cell>
          <cell r="J322">
            <v>0</v>
          </cell>
          <cell r="N322" t="str">
            <v>_-1</v>
          </cell>
        </row>
        <row r="323">
          <cell r="I323">
            <v>0</v>
          </cell>
          <cell r="J323">
            <v>0</v>
          </cell>
          <cell r="N323" t="str">
            <v>_-1</v>
          </cell>
        </row>
        <row r="324">
          <cell r="I324">
            <v>0</v>
          </cell>
          <cell r="J324">
            <v>0</v>
          </cell>
          <cell r="N324" t="str">
            <v>_-1</v>
          </cell>
        </row>
        <row r="325">
          <cell r="I325">
            <v>0</v>
          </cell>
          <cell r="J325">
            <v>0</v>
          </cell>
          <cell r="N325" t="str">
            <v>_-1</v>
          </cell>
        </row>
        <row r="326">
          <cell r="I326">
            <v>0</v>
          </cell>
          <cell r="J326">
            <v>0</v>
          </cell>
          <cell r="N326" t="str">
            <v>_-1</v>
          </cell>
        </row>
        <row r="327">
          <cell r="I327">
            <v>0</v>
          </cell>
          <cell r="J327">
            <v>0</v>
          </cell>
          <cell r="N327" t="str">
            <v>_-1</v>
          </cell>
        </row>
        <row r="328">
          <cell r="I328">
            <v>0</v>
          </cell>
          <cell r="J328">
            <v>0</v>
          </cell>
          <cell r="N328" t="str">
            <v>_-1</v>
          </cell>
        </row>
        <row r="329">
          <cell r="I329">
            <v>0</v>
          </cell>
          <cell r="J329">
            <v>0</v>
          </cell>
          <cell r="N329" t="str">
            <v>_-1</v>
          </cell>
        </row>
        <row r="330">
          <cell r="I330">
            <v>0</v>
          </cell>
          <cell r="J330">
            <v>0</v>
          </cell>
          <cell r="N330" t="str">
            <v>_-1</v>
          </cell>
        </row>
        <row r="331">
          <cell r="I331">
            <v>0</v>
          </cell>
          <cell r="J331">
            <v>0</v>
          </cell>
          <cell r="N331" t="str">
            <v>_-1</v>
          </cell>
        </row>
        <row r="332">
          <cell r="I332">
            <v>0</v>
          </cell>
          <cell r="J332">
            <v>0</v>
          </cell>
          <cell r="N332" t="str">
            <v>_-1</v>
          </cell>
        </row>
        <row r="333">
          <cell r="I333">
            <v>0</v>
          </cell>
          <cell r="J333">
            <v>0</v>
          </cell>
          <cell r="N333" t="str">
            <v>_-1</v>
          </cell>
        </row>
        <row r="334">
          <cell r="I334">
            <v>0</v>
          </cell>
          <cell r="J334">
            <v>0</v>
          </cell>
          <cell r="N334" t="str">
            <v>_-1</v>
          </cell>
        </row>
        <row r="335">
          <cell r="I335">
            <v>0</v>
          </cell>
          <cell r="J335">
            <v>0</v>
          </cell>
          <cell r="N335" t="str">
            <v>_-1</v>
          </cell>
        </row>
        <row r="336">
          <cell r="I336">
            <v>0</v>
          </cell>
          <cell r="J336">
            <v>0</v>
          </cell>
          <cell r="N336" t="str">
            <v>_-1</v>
          </cell>
        </row>
        <row r="337">
          <cell r="I337">
            <v>0</v>
          </cell>
          <cell r="J337">
            <v>0</v>
          </cell>
          <cell r="N337" t="str">
            <v>_-1</v>
          </cell>
        </row>
        <row r="338">
          <cell r="I338">
            <v>0</v>
          </cell>
          <cell r="J338">
            <v>0</v>
          </cell>
          <cell r="N338" t="str">
            <v>_-1</v>
          </cell>
        </row>
        <row r="339">
          <cell r="I339">
            <v>0</v>
          </cell>
          <cell r="J339">
            <v>0</v>
          </cell>
          <cell r="N339" t="str">
            <v>_-1</v>
          </cell>
        </row>
        <row r="340">
          <cell r="I340">
            <v>0</v>
          </cell>
          <cell r="J340">
            <v>0</v>
          </cell>
          <cell r="N340" t="str">
            <v>_-1</v>
          </cell>
        </row>
        <row r="341">
          <cell r="I341">
            <v>0</v>
          </cell>
          <cell r="J341">
            <v>0</v>
          </cell>
          <cell r="N341" t="str">
            <v>_-1</v>
          </cell>
        </row>
        <row r="342">
          <cell r="I342">
            <v>0</v>
          </cell>
          <cell r="J342">
            <v>0</v>
          </cell>
          <cell r="N342" t="str">
            <v>_-1</v>
          </cell>
        </row>
        <row r="343">
          <cell r="I343">
            <v>0</v>
          </cell>
          <cell r="J343">
            <v>0</v>
          </cell>
          <cell r="N343" t="str">
            <v>_-1</v>
          </cell>
        </row>
        <row r="344">
          <cell r="I344">
            <v>0</v>
          </cell>
          <cell r="J344">
            <v>0</v>
          </cell>
          <cell r="N344" t="str">
            <v>_-1</v>
          </cell>
        </row>
        <row r="345">
          <cell r="I345">
            <v>0</v>
          </cell>
          <cell r="J345">
            <v>0</v>
          </cell>
          <cell r="N345" t="str">
            <v>_-1</v>
          </cell>
        </row>
        <row r="346">
          <cell r="I346">
            <v>0</v>
          </cell>
          <cell r="J346">
            <v>0</v>
          </cell>
          <cell r="N346" t="str">
            <v>_-1</v>
          </cell>
        </row>
        <row r="347">
          <cell r="I347">
            <v>0</v>
          </cell>
          <cell r="J347">
            <v>0</v>
          </cell>
          <cell r="N347" t="str">
            <v>_-1</v>
          </cell>
        </row>
        <row r="348">
          <cell r="I348">
            <v>0</v>
          </cell>
          <cell r="J348">
            <v>0</v>
          </cell>
          <cell r="N348" t="str">
            <v>_-1</v>
          </cell>
        </row>
        <row r="349">
          <cell r="I349">
            <v>0</v>
          </cell>
          <cell r="J349">
            <v>0</v>
          </cell>
          <cell r="N349" t="str">
            <v>_-1</v>
          </cell>
        </row>
        <row r="350">
          <cell r="I350">
            <v>0</v>
          </cell>
          <cell r="J350">
            <v>0</v>
          </cell>
          <cell r="N350" t="str">
            <v>_-1</v>
          </cell>
        </row>
        <row r="351">
          <cell r="I351">
            <v>0</v>
          </cell>
          <cell r="J351">
            <v>0</v>
          </cell>
          <cell r="N351" t="str">
            <v>_-1</v>
          </cell>
        </row>
        <row r="352">
          <cell r="I352">
            <v>0</v>
          </cell>
          <cell r="J352">
            <v>0</v>
          </cell>
          <cell r="N352" t="str">
            <v>_-1</v>
          </cell>
        </row>
        <row r="353">
          <cell r="I353">
            <v>0</v>
          </cell>
          <cell r="J353">
            <v>0</v>
          </cell>
          <cell r="N353" t="str">
            <v>_-1</v>
          </cell>
        </row>
        <row r="354">
          <cell r="I354">
            <v>0</v>
          </cell>
          <cell r="J354">
            <v>0</v>
          </cell>
          <cell r="N354" t="str">
            <v>_-1</v>
          </cell>
        </row>
        <row r="355">
          <cell r="I355">
            <v>0</v>
          </cell>
          <cell r="J355">
            <v>0</v>
          </cell>
          <cell r="N355" t="str">
            <v>_-1</v>
          </cell>
        </row>
        <row r="356">
          <cell r="I356">
            <v>0</v>
          </cell>
          <cell r="J356">
            <v>0</v>
          </cell>
          <cell r="N356" t="str">
            <v>_-1</v>
          </cell>
        </row>
        <row r="357">
          <cell r="I357">
            <v>0</v>
          </cell>
          <cell r="J357">
            <v>0</v>
          </cell>
          <cell r="N357" t="str">
            <v>_-1</v>
          </cell>
        </row>
        <row r="358">
          <cell r="I358">
            <v>0</v>
          </cell>
          <cell r="J358">
            <v>0</v>
          </cell>
          <cell r="N358" t="str">
            <v>_-1</v>
          </cell>
        </row>
        <row r="359">
          <cell r="I359">
            <v>0</v>
          </cell>
          <cell r="J359">
            <v>0</v>
          </cell>
          <cell r="N359" t="str">
            <v>_-1</v>
          </cell>
        </row>
        <row r="360">
          <cell r="I360">
            <v>0</v>
          </cell>
          <cell r="J360">
            <v>0</v>
          </cell>
          <cell r="N360" t="str">
            <v>_-1</v>
          </cell>
        </row>
        <row r="361">
          <cell r="I361">
            <v>0</v>
          </cell>
          <cell r="J361">
            <v>0</v>
          </cell>
          <cell r="N361" t="str">
            <v>_-1</v>
          </cell>
        </row>
        <row r="362">
          <cell r="I362">
            <v>0</v>
          </cell>
          <cell r="J362">
            <v>0</v>
          </cell>
          <cell r="N362" t="str">
            <v>_-1</v>
          </cell>
        </row>
        <row r="363">
          <cell r="I363">
            <v>0</v>
          </cell>
          <cell r="J363">
            <v>0</v>
          </cell>
          <cell r="N363" t="str">
            <v>_-1</v>
          </cell>
        </row>
        <row r="364">
          <cell r="I364">
            <v>0</v>
          </cell>
          <cell r="J364">
            <v>0</v>
          </cell>
          <cell r="N364" t="str">
            <v>_-1</v>
          </cell>
        </row>
        <row r="365">
          <cell r="I365">
            <v>0</v>
          </cell>
          <cell r="J365">
            <v>0</v>
          </cell>
          <cell r="N365" t="str">
            <v>_-1</v>
          </cell>
        </row>
        <row r="366">
          <cell r="I366">
            <v>0</v>
          </cell>
          <cell r="J366">
            <v>0</v>
          </cell>
          <cell r="N366" t="str">
            <v>_-1</v>
          </cell>
        </row>
        <row r="367">
          <cell r="I367">
            <v>0</v>
          </cell>
          <cell r="J367">
            <v>0</v>
          </cell>
          <cell r="N367" t="str">
            <v>_-1</v>
          </cell>
        </row>
        <row r="368">
          <cell r="I368">
            <v>0</v>
          </cell>
          <cell r="J368">
            <v>0</v>
          </cell>
          <cell r="N368" t="str">
            <v>_-1</v>
          </cell>
        </row>
        <row r="369">
          <cell r="I369">
            <v>0</v>
          </cell>
          <cell r="J369">
            <v>0</v>
          </cell>
          <cell r="N369" t="str">
            <v>_-1</v>
          </cell>
        </row>
        <row r="370">
          <cell r="I370">
            <v>0</v>
          </cell>
          <cell r="J370">
            <v>0</v>
          </cell>
          <cell r="N370" t="str">
            <v>_-1</v>
          </cell>
        </row>
        <row r="371">
          <cell r="I371">
            <v>0</v>
          </cell>
          <cell r="J371">
            <v>0</v>
          </cell>
          <cell r="N371" t="str">
            <v>_-1</v>
          </cell>
        </row>
        <row r="372">
          <cell r="I372">
            <v>0</v>
          </cell>
          <cell r="J372">
            <v>0</v>
          </cell>
          <cell r="N372" t="str">
            <v>_-1</v>
          </cell>
        </row>
        <row r="373">
          <cell r="I373">
            <v>0</v>
          </cell>
          <cell r="J373">
            <v>0</v>
          </cell>
          <cell r="N373" t="str">
            <v>_-1</v>
          </cell>
        </row>
        <row r="374">
          <cell r="I374">
            <v>0</v>
          </cell>
          <cell r="J374">
            <v>0</v>
          </cell>
          <cell r="N374" t="str">
            <v>_-1</v>
          </cell>
        </row>
        <row r="375">
          <cell r="I375">
            <v>0</v>
          </cell>
          <cell r="J375">
            <v>0</v>
          </cell>
          <cell r="N375" t="str">
            <v>_-1</v>
          </cell>
        </row>
        <row r="376">
          <cell r="I376">
            <v>0</v>
          </cell>
          <cell r="J376">
            <v>0</v>
          </cell>
          <cell r="N376" t="str">
            <v>_-1</v>
          </cell>
        </row>
        <row r="377">
          <cell r="I377">
            <v>0</v>
          </cell>
          <cell r="J377">
            <v>0</v>
          </cell>
          <cell r="N377" t="str">
            <v>_-1</v>
          </cell>
        </row>
        <row r="378">
          <cell r="I378">
            <v>0</v>
          </cell>
          <cell r="J378">
            <v>0</v>
          </cell>
          <cell r="N378" t="str">
            <v>_-1</v>
          </cell>
        </row>
        <row r="379">
          <cell r="I379">
            <v>0</v>
          </cell>
          <cell r="J379">
            <v>0</v>
          </cell>
          <cell r="N379" t="str">
            <v>_-1</v>
          </cell>
        </row>
        <row r="380">
          <cell r="I380">
            <v>0</v>
          </cell>
          <cell r="J380">
            <v>0</v>
          </cell>
          <cell r="N380" t="str">
            <v>_-1</v>
          </cell>
        </row>
        <row r="381">
          <cell r="I381">
            <v>0</v>
          </cell>
          <cell r="J381">
            <v>0</v>
          </cell>
          <cell r="N381" t="str">
            <v>_-1</v>
          </cell>
        </row>
        <row r="382">
          <cell r="I382">
            <v>0</v>
          </cell>
          <cell r="J382">
            <v>0</v>
          </cell>
          <cell r="N382" t="str">
            <v>_-1</v>
          </cell>
        </row>
        <row r="383">
          <cell r="I383">
            <v>0</v>
          </cell>
          <cell r="J383">
            <v>0</v>
          </cell>
          <cell r="N383" t="str">
            <v>_-1</v>
          </cell>
        </row>
        <row r="384">
          <cell r="I384">
            <v>0</v>
          </cell>
          <cell r="J384">
            <v>0</v>
          </cell>
          <cell r="N384" t="str">
            <v>_-1</v>
          </cell>
        </row>
        <row r="385">
          <cell r="I385">
            <v>0</v>
          </cell>
          <cell r="J385">
            <v>0</v>
          </cell>
          <cell r="N385" t="str">
            <v>_-1</v>
          </cell>
        </row>
        <row r="386">
          <cell r="I386">
            <v>0</v>
          </cell>
          <cell r="J386">
            <v>0</v>
          </cell>
          <cell r="N386" t="str">
            <v>_-1</v>
          </cell>
        </row>
        <row r="387">
          <cell r="I387">
            <v>0</v>
          </cell>
          <cell r="J387">
            <v>0</v>
          </cell>
          <cell r="N387" t="str">
            <v>_-1</v>
          </cell>
        </row>
        <row r="388">
          <cell r="I388">
            <v>0</v>
          </cell>
          <cell r="J388">
            <v>0</v>
          </cell>
          <cell r="N388" t="str">
            <v>_-1</v>
          </cell>
        </row>
        <row r="389">
          <cell r="I389">
            <v>0</v>
          </cell>
          <cell r="J389">
            <v>0</v>
          </cell>
          <cell r="N389" t="str">
            <v>_-1</v>
          </cell>
        </row>
        <row r="390">
          <cell r="I390">
            <v>0</v>
          </cell>
          <cell r="J390">
            <v>0</v>
          </cell>
          <cell r="N390" t="str">
            <v>_-1</v>
          </cell>
        </row>
        <row r="391">
          <cell r="I391">
            <v>0</v>
          </cell>
          <cell r="J391">
            <v>0</v>
          </cell>
          <cell r="N391" t="str">
            <v>_-1</v>
          </cell>
        </row>
        <row r="392">
          <cell r="I392">
            <v>0</v>
          </cell>
          <cell r="J392">
            <v>0</v>
          </cell>
          <cell r="N392" t="str">
            <v>_-1</v>
          </cell>
        </row>
        <row r="393">
          <cell r="I393">
            <v>0</v>
          </cell>
          <cell r="J393">
            <v>0</v>
          </cell>
          <cell r="N393" t="str">
            <v>_-1</v>
          </cell>
        </row>
        <row r="394">
          <cell r="I394">
            <v>0</v>
          </cell>
          <cell r="J394">
            <v>0</v>
          </cell>
          <cell r="N394" t="str">
            <v>_-1</v>
          </cell>
        </row>
        <row r="395">
          <cell r="I395">
            <v>0</v>
          </cell>
          <cell r="J395">
            <v>0</v>
          </cell>
          <cell r="N395" t="str">
            <v>_-1</v>
          </cell>
        </row>
        <row r="396">
          <cell r="I396">
            <v>0</v>
          </cell>
          <cell r="J396">
            <v>0</v>
          </cell>
          <cell r="N396" t="str">
            <v>_-1</v>
          </cell>
        </row>
        <row r="397">
          <cell r="I397">
            <v>0</v>
          </cell>
          <cell r="J397">
            <v>0</v>
          </cell>
          <cell r="N397" t="str">
            <v>_-1</v>
          </cell>
        </row>
        <row r="398">
          <cell r="I398">
            <v>0</v>
          </cell>
          <cell r="J398">
            <v>0</v>
          </cell>
          <cell r="N398" t="str">
            <v>_-1</v>
          </cell>
        </row>
        <row r="399">
          <cell r="I399">
            <v>0</v>
          </cell>
          <cell r="J399">
            <v>0</v>
          </cell>
          <cell r="N399" t="str">
            <v>_-1</v>
          </cell>
        </row>
        <row r="400">
          <cell r="I400">
            <v>0</v>
          </cell>
          <cell r="J400">
            <v>0</v>
          </cell>
          <cell r="N400" t="str">
            <v>_-1</v>
          </cell>
        </row>
        <row r="401">
          <cell r="I401">
            <v>0</v>
          </cell>
          <cell r="J401">
            <v>0</v>
          </cell>
          <cell r="N401" t="str">
            <v>_-1</v>
          </cell>
        </row>
        <row r="402">
          <cell r="I402">
            <v>0</v>
          </cell>
          <cell r="J402">
            <v>0</v>
          </cell>
          <cell r="N402" t="str">
            <v>_-1</v>
          </cell>
        </row>
        <row r="403">
          <cell r="I403">
            <v>0</v>
          </cell>
          <cell r="J403">
            <v>0</v>
          </cell>
          <cell r="N403" t="str">
            <v>_-1</v>
          </cell>
        </row>
        <row r="404">
          <cell r="I404">
            <v>0</v>
          </cell>
          <cell r="J404">
            <v>0</v>
          </cell>
          <cell r="N404" t="str">
            <v>_-1</v>
          </cell>
        </row>
        <row r="405">
          <cell r="I405">
            <v>0</v>
          </cell>
          <cell r="J405">
            <v>0</v>
          </cell>
          <cell r="N405" t="str">
            <v>_-1</v>
          </cell>
        </row>
        <row r="406">
          <cell r="I406">
            <v>0</v>
          </cell>
          <cell r="J406">
            <v>0</v>
          </cell>
          <cell r="N406" t="str">
            <v>_-1</v>
          </cell>
        </row>
        <row r="407">
          <cell r="I407">
            <v>0</v>
          </cell>
          <cell r="J407">
            <v>0</v>
          </cell>
          <cell r="N407" t="str">
            <v>_-1</v>
          </cell>
        </row>
        <row r="408">
          <cell r="I408">
            <v>0</v>
          </cell>
          <cell r="J408">
            <v>0</v>
          </cell>
          <cell r="N408" t="str">
            <v>_-1</v>
          </cell>
        </row>
        <row r="409">
          <cell r="I409">
            <v>0</v>
          </cell>
          <cell r="J409">
            <v>0</v>
          </cell>
          <cell r="N409" t="str">
            <v>_-1</v>
          </cell>
        </row>
        <row r="410">
          <cell r="I410">
            <v>0</v>
          </cell>
          <cell r="J410">
            <v>0</v>
          </cell>
          <cell r="N410" t="str">
            <v>_-1</v>
          </cell>
        </row>
        <row r="411">
          <cell r="I411">
            <v>0</v>
          </cell>
          <cell r="J411">
            <v>0</v>
          </cell>
          <cell r="N411" t="str">
            <v>_-1</v>
          </cell>
        </row>
        <row r="412">
          <cell r="I412">
            <v>0</v>
          </cell>
          <cell r="J412">
            <v>0</v>
          </cell>
          <cell r="N412" t="str">
            <v>_-1</v>
          </cell>
        </row>
        <row r="413">
          <cell r="I413">
            <v>0</v>
          </cell>
          <cell r="J413">
            <v>0</v>
          </cell>
          <cell r="N413" t="str">
            <v>_-1</v>
          </cell>
        </row>
        <row r="414">
          <cell r="I414">
            <v>0</v>
          </cell>
          <cell r="J414">
            <v>0</v>
          </cell>
          <cell r="N414" t="str">
            <v>_-1</v>
          </cell>
        </row>
        <row r="415">
          <cell r="I415">
            <v>0</v>
          </cell>
          <cell r="J415">
            <v>0</v>
          </cell>
          <cell r="N415" t="str">
            <v>_-1</v>
          </cell>
        </row>
        <row r="416">
          <cell r="I416">
            <v>0</v>
          </cell>
          <cell r="J416">
            <v>0</v>
          </cell>
          <cell r="N416" t="str">
            <v>_-1</v>
          </cell>
        </row>
        <row r="417">
          <cell r="I417">
            <v>0</v>
          </cell>
          <cell r="J417">
            <v>0</v>
          </cell>
          <cell r="N417" t="str">
            <v>_-1</v>
          </cell>
        </row>
        <row r="418">
          <cell r="I418">
            <v>0</v>
          </cell>
          <cell r="J418">
            <v>0</v>
          </cell>
          <cell r="N418" t="str">
            <v>_-1</v>
          </cell>
        </row>
        <row r="419">
          <cell r="I419">
            <v>0</v>
          </cell>
          <cell r="J419">
            <v>0</v>
          </cell>
          <cell r="N419" t="str">
            <v>_-1</v>
          </cell>
        </row>
        <row r="420">
          <cell r="I420">
            <v>0</v>
          </cell>
          <cell r="J420">
            <v>0</v>
          </cell>
          <cell r="N420" t="str">
            <v>_-1</v>
          </cell>
        </row>
        <row r="421">
          <cell r="I421">
            <v>0</v>
          </cell>
          <cell r="J421">
            <v>0</v>
          </cell>
          <cell r="N421" t="str">
            <v>_-1</v>
          </cell>
        </row>
        <row r="422">
          <cell r="I422">
            <v>0</v>
          </cell>
          <cell r="J422">
            <v>0</v>
          </cell>
          <cell r="N422" t="str">
            <v>_-1</v>
          </cell>
        </row>
        <row r="423">
          <cell r="I423">
            <v>0</v>
          </cell>
          <cell r="J423">
            <v>0</v>
          </cell>
          <cell r="N423" t="str">
            <v>_-1</v>
          </cell>
        </row>
        <row r="424">
          <cell r="I424">
            <v>0</v>
          </cell>
          <cell r="J424">
            <v>0</v>
          </cell>
          <cell r="N424" t="str">
            <v>_-1</v>
          </cell>
        </row>
        <row r="425">
          <cell r="I425">
            <v>0</v>
          </cell>
          <cell r="J425">
            <v>0</v>
          </cell>
          <cell r="N425" t="str">
            <v>_-1</v>
          </cell>
        </row>
        <row r="426">
          <cell r="I426">
            <v>0</v>
          </cell>
          <cell r="J426">
            <v>0</v>
          </cell>
          <cell r="N426" t="str">
            <v>_-1</v>
          </cell>
        </row>
        <row r="427">
          <cell r="I427">
            <v>0</v>
          </cell>
          <cell r="J427">
            <v>0</v>
          </cell>
          <cell r="N427" t="str">
            <v>_-1</v>
          </cell>
        </row>
        <row r="428">
          <cell r="I428">
            <v>0</v>
          </cell>
          <cell r="J428">
            <v>0</v>
          </cell>
          <cell r="N428" t="str">
            <v>_-1</v>
          </cell>
        </row>
        <row r="429">
          <cell r="I429">
            <v>0</v>
          </cell>
          <cell r="J429">
            <v>0</v>
          </cell>
          <cell r="N429" t="str">
            <v>_-1</v>
          </cell>
        </row>
        <row r="430">
          <cell r="I430">
            <v>0</v>
          </cell>
          <cell r="J430">
            <v>0</v>
          </cell>
          <cell r="N430" t="str">
            <v>_-1</v>
          </cell>
        </row>
        <row r="431">
          <cell r="I431">
            <v>0</v>
          </cell>
          <cell r="J431">
            <v>0</v>
          </cell>
          <cell r="N431" t="str">
            <v>_-1</v>
          </cell>
        </row>
        <row r="432">
          <cell r="I432">
            <v>0</v>
          </cell>
          <cell r="J432">
            <v>0</v>
          </cell>
          <cell r="N432" t="str">
            <v>_-1</v>
          </cell>
        </row>
        <row r="433">
          <cell r="I433">
            <v>0</v>
          </cell>
          <cell r="J433">
            <v>0</v>
          </cell>
          <cell r="N433" t="str">
            <v>_-1</v>
          </cell>
        </row>
        <row r="434">
          <cell r="I434">
            <v>0</v>
          </cell>
          <cell r="J434">
            <v>0</v>
          </cell>
          <cell r="N434" t="str">
            <v>_-1</v>
          </cell>
        </row>
        <row r="435">
          <cell r="I435">
            <v>0</v>
          </cell>
          <cell r="J435">
            <v>0</v>
          </cell>
          <cell r="N435" t="str">
            <v>_-1</v>
          </cell>
        </row>
        <row r="436">
          <cell r="I436">
            <v>0</v>
          </cell>
          <cell r="J436">
            <v>0</v>
          </cell>
          <cell r="N436" t="str">
            <v>_-1</v>
          </cell>
        </row>
        <row r="437">
          <cell r="I437">
            <v>0</v>
          </cell>
          <cell r="J437">
            <v>0</v>
          </cell>
          <cell r="N437" t="str">
            <v>_-1</v>
          </cell>
        </row>
        <row r="438">
          <cell r="I438">
            <v>0</v>
          </cell>
          <cell r="J438">
            <v>0</v>
          </cell>
          <cell r="N438" t="str">
            <v>_-1</v>
          </cell>
        </row>
        <row r="439">
          <cell r="I439">
            <v>0</v>
          </cell>
          <cell r="J439">
            <v>0</v>
          </cell>
          <cell r="N439" t="str">
            <v>_-1</v>
          </cell>
        </row>
        <row r="440">
          <cell r="I440">
            <v>0</v>
          </cell>
          <cell r="J440">
            <v>0</v>
          </cell>
          <cell r="N440" t="str">
            <v>_-1</v>
          </cell>
        </row>
        <row r="441">
          <cell r="I441">
            <v>0</v>
          </cell>
          <cell r="J441">
            <v>0</v>
          </cell>
          <cell r="N441" t="str">
            <v>_-1</v>
          </cell>
        </row>
        <row r="442">
          <cell r="I442">
            <v>0</v>
          </cell>
          <cell r="J442">
            <v>0</v>
          </cell>
          <cell r="N442" t="str">
            <v>_-1</v>
          </cell>
        </row>
        <row r="443">
          <cell r="I443">
            <v>0</v>
          </cell>
          <cell r="J443">
            <v>0</v>
          </cell>
          <cell r="N443" t="str">
            <v>_-1</v>
          </cell>
        </row>
        <row r="444">
          <cell r="I444">
            <v>0</v>
          </cell>
          <cell r="J444">
            <v>0</v>
          </cell>
          <cell r="N444" t="str">
            <v>_-1</v>
          </cell>
        </row>
        <row r="445">
          <cell r="I445">
            <v>0</v>
          </cell>
          <cell r="J445">
            <v>0</v>
          </cell>
          <cell r="N445" t="str">
            <v>_-1</v>
          </cell>
        </row>
        <row r="446">
          <cell r="I446">
            <v>0</v>
          </cell>
          <cell r="J446">
            <v>0</v>
          </cell>
          <cell r="N446" t="str">
            <v>_-1</v>
          </cell>
        </row>
        <row r="447">
          <cell r="I447">
            <v>0</v>
          </cell>
          <cell r="J447">
            <v>0</v>
          </cell>
          <cell r="N447" t="str">
            <v>_-1</v>
          </cell>
        </row>
        <row r="448">
          <cell r="I448">
            <v>0</v>
          </cell>
          <cell r="J448">
            <v>0</v>
          </cell>
          <cell r="N448" t="str">
            <v>_-1</v>
          </cell>
        </row>
        <row r="449">
          <cell r="I449">
            <v>0</v>
          </cell>
          <cell r="J449">
            <v>0</v>
          </cell>
          <cell r="N449" t="str">
            <v>_-1</v>
          </cell>
        </row>
        <row r="450">
          <cell r="I450">
            <v>0</v>
          </cell>
          <cell r="J450">
            <v>0</v>
          </cell>
          <cell r="N450" t="str">
            <v>_-1</v>
          </cell>
        </row>
        <row r="451">
          <cell r="I451">
            <v>0</v>
          </cell>
          <cell r="J451">
            <v>0</v>
          </cell>
          <cell r="N451" t="str">
            <v>_-1</v>
          </cell>
        </row>
        <row r="452">
          <cell r="I452">
            <v>0</v>
          </cell>
          <cell r="J452">
            <v>0</v>
          </cell>
          <cell r="N452" t="str">
            <v>_-1</v>
          </cell>
        </row>
        <row r="453">
          <cell r="I453">
            <v>0</v>
          </cell>
          <cell r="J453">
            <v>0</v>
          </cell>
          <cell r="N453" t="str">
            <v>_-1</v>
          </cell>
        </row>
        <row r="454">
          <cell r="I454">
            <v>0</v>
          </cell>
          <cell r="J454">
            <v>0</v>
          </cell>
          <cell r="N454" t="str">
            <v>_-1</v>
          </cell>
        </row>
        <row r="455">
          <cell r="I455">
            <v>0</v>
          </cell>
          <cell r="J455">
            <v>0</v>
          </cell>
          <cell r="N455" t="str">
            <v>_-1</v>
          </cell>
        </row>
        <row r="456">
          <cell r="I456">
            <v>0</v>
          </cell>
          <cell r="J456">
            <v>0</v>
          </cell>
          <cell r="N456" t="str">
            <v>_-1</v>
          </cell>
        </row>
        <row r="457">
          <cell r="I457">
            <v>0</v>
          </cell>
          <cell r="J457">
            <v>0</v>
          </cell>
          <cell r="N457" t="str">
            <v>_-1</v>
          </cell>
        </row>
        <row r="458">
          <cell r="I458">
            <v>0</v>
          </cell>
          <cell r="J458">
            <v>0</v>
          </cell>
          <cell r="N458" t="str">
            <v>_-1</v>
          </cell>
        </row>
        <row r="459">
          <cell r="I459">
            <v>0</v>
          </cell>
          <cell r="J459">
            <v>0</v>
          </cell>
          <cell r="N459" t="str">
            <v>_-1</v>
          </cell>
        </row>
        <row r="460">
          <cell r="I460">
            <v>0</v>
          </cell>
          <cell r="J460">
            <v>0</v>
          </cell>
          <cell r="N460" t="str">
            <v>_-1</v>
          </cell>
        </row>
        <row r="461">
          <cell r="I461">
            <v>0</v>
          </cell>
          <cell r="J461">
            <v>0</v>
          </cell>
          <cell r="N461" t="str">
            <v>_-1</v>
          </cell>
        </row>
        <row r="462">
          <cell r="I462">
            <v>0</v>
          </cell>
          <cell r="J462">
            <v>0</v>
          </cell>
          <cell r="N462" t="str">
            <v>_-1</v>
          </cell>
        </row>
        <row r="463">
          <cell r="I463">
            <v>0</v>
          </cell>
          <cell r="J463">
            <v>0</v>
          </cell>
          <cell r="N463" t="str">
            <v>_-1</v>
          </cell>
        </row>
        <row r="464">
          <cell r="I464">
            <v>0</v>
          </cell>
          <cell r="J464">
            <v>0</v>
          </cell>
          <cell r="N464" t="str">
            <v>_-1</v>
          </cell>
        </row>
        <row r="465">
          <cell r="I465">
            <v>0</v>
          </cell>
          <cell r="J465">
            <v>0</v>
          </cell>
          <cell r="N465" t="str">
            <v>_-1</v>
          </cell>
        </row>
        <row r="466">
          <cell r="I466">
            <v>0</v>
          </cell>
          <cell r="J466">
            <v>0</v>
          </cell>
          <cell r="N466" t="str">
            <v>_-1</v>
          </cell>
        </row>
        <row r="467">
          <cell r="I467">
            <v>0</v>
          </cell>
          <cell r="J467">
            <v>0</v>
          </cell>
          <cell r="N467" t="str">
            <v>_-1</v>
          </cell>
        </row>
        <row r="468">
          <cell r="I468">
            <v>0</v>
          </cell>
          <cell r="J468">
            <v>0</v>
          </cell>
          <cell r="N468" t="str">
            <v>_-1</v>
          </cell>
        </row>
        <row r="469">
          <cell r="I469">
            <v>0</v>
          </cell>
          <cell r="J469">
            <v>0</v>
          </cell>
          <cell r="N469" t="str">
            <v>_-1</v>
          </cell>
        </row>
        <row r="470">
          <cell r="I470">
            <v>0</v>
          </cell>
          <cell r="J470">
            <v>0</v>
          </cell>
          <cell r="N470" t="str">
            <v>_-1</v>
          </cell>
        </row>
        <row r="471">
          <cell r="I471">
            <v>0</v>
          </cell>
          <cell r="J471">
            <v>0</v>
          </cell>
          <cell r="N471" t="str">
            <v>_-1</v>
          </cell>
        </row>
        <row r="472">
          <cell r="I472">
            <v>0</v>
          </cell>
          <cell r="J472">
            <v>0</v>
          </cell>
          <cell r="N472" t="str">
            <v>_-1</v>
          </cell>
        </row>
        <row r="473">
          <cell r="I473">
            <v>0</v>
          </cell>
          <cell r="J473">
            <v>0</v>
          </cell>
          <cell r="N473" t="str">
            <v>_-1</v>
          </cell>
        </row>
        <row r="474">
          <cell r="I474">
            <v>0</v>
          </cell>
          <cell r="J474">
            <v>0</v>
          </cell>
          <cell r="N474" t="str">
            <v>_-1</v>
          </cell>
        </row>
        <row r="475">
          <cell r="I475">
            <v>0</v>
          </cell>
          <cell r="J475">
            <v>0</v>
          </cell>
          <cell r="N475" t="str">
            <v>_-1</v>
          </cell>
        </row>
        <row r="476">
          <cell r="I476">
            <v>0</v>
          </cell>
          <cell r="J476">
            <v>0</v>
          </cell>
          <cell r="N476" t="str">
            <v>_-1</v>
          </cell>
        </row>
        <row r="477">
          <cell r="I477">
            <v>0</v>
          </cell>
          <cell r="J477">
            <v>0</v>
          </cell>
          <cell r="N477" t="str">
            <v>_-1</v>
          </cell>
        </row>
        <row r="478">
          <cell r="I478">
            <v>0</v>
          </cell>
          <cell r="J478">
            <v>0</v>
          </cell>
          <cell r="N478" t="str">
            <v>_-1</v>
          </cell>
        </row>
        <row r="479">
          <cell r="I479">
            <v>0</v>
          </cell>
          <cell r="J479">
            <v>0</v>
          </cell>
          <cell r="N479" t="str">
            <v>_-1</v>
          </cell>
        </row>
        <row r="480">
          <cell r="I480">
            <v>0</v>
          </cell>
          <cell r="J480">
            <v>0</v>
          </cell>
          <cell r="N480" t="str">
            <v>_-1</v>
          </cell>
        </row>
        <row r="481">
          <cell r="I481">
            <v>0</v>
          </cell>
          <cell r="J481">
            <v>0</v>
          </cell>
          <cell r="N481" t="str">
            <v>_-1</v>
          </cell>
        </row>
        <row r="482">
          <cell r="I482">
            <v>0</v>
          </cell>
          <cell r="J482">
            <v>0</v>
          </cell>
          <cell r="N482" t="str">
            <v>_-1</v>
          </cell>
        </row>
        <row r="483">
          <cell r="I483">
            <v>0</v>
          </cell>
          <cell r="J483">
            <v>0</v>
          </cell>
          <cell r="N483" t="str">
            <v>_-1</v>
          </cell>
        </row>
        <row r="484">
          <cell r="I484">
            <v>0</v>
          </cell>
          <cell r="J484">
            <v>0</v>
          </cell>
          <cell r="N484" t="str">
            <v>_-1</v>
          </cell>
        </row>
        <row r="485">
          <cell r="I485">
            <v>0</v>
          </cell>
          <cell r="J485">
            <v>0</v>
          </cell>
          <cell r="N485" t="str">
            <v>_-1</v>
          </cell>
        </row>
        <row r="486">
          <cell r="I486">
            <v>0</v>
          </cell>
          <cell r="J486">
            <v>0</v>
          </cell>
          <cell r="N486" t="str">
            <v>_-1</v>
          </cell>
        </row>
        <row r="487">
          <cell r="I487">
            <v>0</v>
          </cell>
          <cell r="J487">
            <v>0</v>
          </cell>
          <cell r="N487" t="str">
            <v>_-1</v>
          </cell>
        </row>
        <row r="488">
          <cell r="I488">
            <v>0</v>
          </cell>
          <cell r="J488">
            <v>0</v>
          </cell>
          <cell r="N488" t="str">
            <v>_-1</v>
          </cell>
        </row>
        <row r="489">
          <cell r="I489">
            <v>0</v>
          </cell>
          <cell r="J489">
            <v>0</v>
          </cell>
          <cell r="N489" t="str">
            <v>_-1</v>
          </cell>
        </row>
        <row r="490">
          <cell r="I490">
            <v>0</v>
          </cell>
          <cell r="J490">
            <v>0</v>
          </cell>
          <cell r="N490" t="str">
            <v>_-1</v>
          </cell>
        </row>
        <row r="491">
          <cell r="I491">
            <v>0</v>
          </cell>
          <cell r="J491">
            <v>0</v>
          </cell>
          <cell r="N491" t="str">
            <v>_-1</v>
          </cell>
        </row>
        <row r="492">
          <cell r="I492">
            <v>0</v>
          </cell>
          <cell r="J492">
            <v>0</v>
          </cell>
          <cell r="N492" t="str">
            <v>_-1</v>
          </cell>
        </row>
        <row r="493">
          <cell r="I493">
            <v>0</v>
          </cell>
          <cell r="J493">
            <v>0</v>
          </cell>
          <cell r="N493" t="str">
            <v>_-1</v>
          </cell>
        </row>
        <row r="494">
          <cell r="I494">
            <v>0</v>
          </cell>
          <cell r="J494">
            <v>0</v>
          </cell>
          <cell r="N494" t="str">
            <v>_-1</v>
          </cell>
        </row>
        <row r="495">
          <cell r="I495">
            <v>0</v>
          </cell>
          <cell r="J495">
            <v>0</v>
          </cell>
          <cell r="N495" t="str">
            <v>_-1</v>
          </cell>
        </row>
        <row r="496">
          <cell r="I496">
            <v>0</v>
          </cell>
          <cell r="J496">
            <v>0</v>
          </cell>
          <cell r="N496" t="str">
            <v>_-1</v>
          </cell>
        </row>
        <row r="497">
          <cell r="I497">
            <v>0</v>
          </cell>
          <cell r="J497">
            <v>0</v>
          </cell>
          <cell r="N497" t="str">
            <v>_-1</v>
          </cell>
        </row>
        <row r="498">
          <cell r="I498">
            <v>0</v>
          </cell>
          <cell r="J498">
            <v>0</v>
          </cell>
          <cell r="N498" t="str">
            <v>_-1</v>
          </cell>
        </row>
        <row r="499">
          <cell r="I499">
            <v>0</v>
          </cell>
          <cell r="J499">
            <v>0</v>
          </cell>
          <cell r="N499" t="str">
            <v>_-1</v>
          </cell>
        </row>
        <row r="500">
          <cell r="I500">
            <v>0</v>
          </cell>
          <cell r="J500">
            <v>0</v>
          </cell>
          <cell r="N500" t="str">
            <v>_-1</v>
          </cell>
        </row>
        <row r="501">
          <cell r="I501">
            <v>0</v>
          </cell>
          <cell r="J501">
            <v>0</v>
          </cell>
          <cell r="N501" t="str">
            <v>_-1</v>
          </cell>
        </row>
        <row r="502">
          <cell r="I502">
            <v>0</v>
          </cell>
          <cell r="J502">
            <v>0</v>
          </cell>
          <cell r="N502" t="str">
            <v>_-1</v>
          </cell>
        </row>
        <row r="503">
          <cell r="I503">
            <v>0</v>
          </cell>
          <cell r="J503">
            <v>0</v>
          </cell>
          <cell r="N503" t="str">
            <v>_-1</v>
          </cell>
        </row>
        <row r="504">
          <cell r="I504">
            <v>0</v>
          </cell>
          <cell r="J504">
            <v>0</v>
          </cell>
          <cell r="N504" t="str">
            <v>_-1</v>
          </cell>
        </row>
        <row r="505">
          <cell r="I505">
            <v>0</v>
          </cell>
          <cell r="J505">
            <v>0</v>
          </cell>
          <cell r="N505" t="str">
            <v>_-1</v>
          </cell>
        </row>
        <row r="506">
          <cell r="I506">
            <v>0</v>
          </cell>
          <cell r="J506">
            <v>0</v>
          </cell>
          <cell r="N506" t="str">
            <v>_-1</v>
          </cell>
        </row>
        <row r="507">
          <cell r="I507">
            <v>0</v>
          </cell>
          <cell r="J507">
            <v>0</v>
          </cell>
          <cell r="N507" t="str">
            <v>_-1</v>
          </cell>
        </row>
        <row r="508">
          <cell r="I508">
            <v>0</v>
          </cell>
          <cell r="J508">
            <v>0</v>
          </cell>
          <cell r="N508" t="str">
            <v>_-1</v>
          </cell>
        </row>
        <row r="509">
          <cell r="I509">
            <v>0</v>
          </cell>
          <cell r="J509">
            <v>0</v>
          </cell>
          <cell r="N509" t="str">
            <v>_-1</v>
          </cell>
        </row>
        <row r="510">
          <cell r="I510">
            <v>0</v>
          </cell>
          <cell r="J510">
            <v>0</v>
          </cell>
          <cell r="N510" t="str">
            <v>_-1</v>
          </cell>
        </row>
        <row r="511">
          <cell r="I511">
            <v>0</v>
          </cell>
          <cell r="J511">
            <v>0</v>
          </cell>
          <cell r="N511" t="str">
            <v>_-1</v>
          </cell>
        </row>
        <row r="512">
          <cell r="I512">
            <v>0</v>
          </cell>
          <cell r="J512">
            <v>0</v>
          </cell>
          <cell r="N512" t="str">
            <v>_-1</v>
          </cell>
        </row>
        <row r="513">
          <cell r="I513">
            <v>0</v>
          </cell>
          <cell r="J513">
            <v>0</v>
          </cell>
          <cell r="N513" t="str">
            <v>_-1</v>
          </cell>
        </row>
        <row r="514">
          <cell r="I514">
            <v>0</v>
          </cell>
          <cell r="J514">
            <v>0</v>
          </cell>
          <cell r="N514" t="str">
            <v>_-1</v>
          </cell>
        </row>
        <row r="515">
          <cell r="I515">
            <v>0</v>
          </cell>
          <cell r="J515">
            <v>0</v>
          </cell>
          <cell r="N515" t="str">
            <v>_-1</v>
          </cell>
        </row>
        <row r="516">
          <cell r="I516">
            <v>0</v>
          </cell>
          <cell r="J516">
            <v>0</v>
          </cell>
          <cell r="N516" t="str">
            <v>_-1</v>
          </cell>
        </row>
        <row r="517">
          <cell r="I517">
            <v>0</v>
          </cell>
          <cell r="J517">
            <v>0</v>
          </cell>
          <cell r="N517" t="str">
            <v>_-1</v>
          </cell>
        </row>
        <row r="518">
          <cell r="I518">
            <v>0</v>
          </cell>
          <cell r="J518">
            <v>0</v>
          </cell>
          <cell r="N518" t="str">
            <v>_-1</v>
          </cell>
        </row>
        <row r="519">
          <cell r="I519">
            <v>0</v>
          </cell>
          <cell r="J519">
            <v>0</v>
          </cell>
          <cell r="N519" t="str">
            <v>_-1</v>
          </cell>
        </row>
        <row r="520">
          <cell r="I520">
            <v>0</v>
          </cell>
          <cell r="J520">
            <v>0</v>
          </cell>
          <cell r="N520" t="str">
            <v>_-1</v>
          </cell>
        </row>
        <row r="521">
          <cell r="I521">
            <v>0</v>
          </cell>
          <cell r="J521">
            <v>0</v>
          </cell>
          <cell r="N521" t="str">
            <v>_-1</v>
          </cell>
        </row>
        <row r="522">
          <cell r="I522">
            <v>0</v>
          </cell>
          <cell r="J522">
            <v>0</v>
          </cell>
          <cell r="N522" t="str">
            <v>_-1</v>
          </cell>
        </row>
        <row r="523">
          <cell r="I523">
            <v>0</v>
          </cell>
          <cell r="J523">
            <v>0</v>
          </cell>
          <cell r="N523" t="str">
            <v>_-1</v>
          </cell>
        </row>
        <row r="524">
          <cell r="I524">
            <v>0</v>
          </cell>
          <cell r="J524">
            <v>0</v>
          </cell>
          <cell r="N524" t="str">
            <v>_-1</v>
          </cell>
        </row>
        <row r="525">
          <cell r="I525">
            <v>0</v>
          </cell>
          <cell r="J525">
            <v>0</v>
          </cell>
          <cell r="N525" t="str">
            <v>_-1</v>
          </cell>
        </row>
        <row r="526">
          <cell r="I526">
            <v>0</v>
          </cell>
          <cell r="J526">
            <v>0</v>
          </cell>
          <cell r="N526" t="str">
            <v>_-1</v>
          </cell>
        </row>
        <row r="527">
          <cell r="I527">
            <v>0</v>
          </cell>
          <cell r="J527">
            <v>0</v>
          </cell>
          <cell r="N527" t="str">
            <v>_-1</v>
          </cell>
        </row>
        <row r="528">
          <cell r="I528">
            <v>0</v>
          </cell>
          <cell r="J528">
            <v>0</v>
          </cell>
          <cell r="N528" t="str">
            <v>_-1</v>
          </cell>
        </row>
        <row r="529">
          <cell r="I529">
            <v>0</v>
          </cell>
          <cell r="J529">
            <v>0</v>
          </cell>
          <cell r="N529" t="str">
            <v>_-1</v>
          </cell>
        </row>
        <row r="530">
          <cell r="I530">
            <v>0</v>
          </cell>
          <cell r="J530">
            <v>0</v>
          </cell>
          <cell r="N530" t="str">
            <v>_-1</v>
          </cell>
        </row>
        <row r="531">
          <cell r="I531">
            <v>0</v>
          </cell>
          <cell r="J531">
            <v>0</v>
          </cell>
          <cell r="N531" t="str">
            <v>_-1</v>
          </cell>
        </row>
        <row r="532">
          <cell r="I532">
            <v>0</v>
          </cell>
          <cell r="J532">
            <v>0</v>
          </cell>
          <cell r="N532" t="str">
            <v>_-1</v>
          </cell>
        </row>
        <row r="533">
          <cell r="I533">
            <v>0</v>
          </cell>
          <cell r="J533">
            <v>0</v>
          </cell>
          <cell r="N533" t="str">
            <v>_-1</v>
          </cell>
        </row>
        <row r="534">
          <cell r="I534">
            <v>0</v>
          </cell>
          <cell r="J534">
            <v>0</v>
          </cell>
          <cell r="N534" t="str">
            <v>_-1</v>
          </cell>
        </row>
        <row r="535">
          <cell r="I535">
            <v>0</v>
          </cell>
          <cell r="J535">
            <v>0</v>
          </cell>
          <cell r="N535" t="str">
            <v>_-1</v>
          </cell>
        </row>
        <row r="536">
          <cell r="I536">
            <v>0</v>
          </cell>
          <cell r="J536">
            <v>0</v>
          </cell>
          <cell r="N536" t="str">
            <v>_-1</v>
          </cell>
        </row>
        <row r="537">
          <cell r="I537">
            <v>0</v>
          </cell>
          <cell r="J537">
            <v>0</v>
          </cell>
          <cell r="N537" t="str">
            <v>_-1</v>
          </cell>
        </row>
        <row r="538">
          <cell r="I538">
            <v>0</v>
          </cell>
          <cell r="J538">
            <v>0</v>
          </cell>
          <cell r="N538" t="str">
            <v>_-1</v>
          </cell>
        </row>
        <row r="539">
          <cell r="I539">
            <v>0</v>
          </cell>
          <cell r="J539">
            <v>0</v>
          </cell>
          <cell r="N539" t="str">
            <v>_-1</v>
          </cell>
        </row>
        <row r="540">
          <cell r="I540">
            <v>0</v>
          </cell>
          <cell r="J540">
            <v>0</v>
          </cell>
          <cell r="N540" t="str">
            <v>_-1</v>
          </cell>
        </row>
        <row r="541">
          <cell r="I541">
            <v>0</v>
          </cell>
          <cell r="J541">
            <v>0</v>
          </cell>
          <cell r="N541" t="str">
            <v>_-1</v>
          </cell>
        </row>
        <row r="542">
          <cell r="I542">
            <v>0</v>
          </cell>
          <cell r="J542">
            <v>0</v>
          </cell>
          <cell r="N542" t="str">
            <v>_-1</v>
          </cell>
        </row>
        <row r="543">
          <cell r="I543">
            <v>0</v>
          </cell>
          <cell r="J543">
            <v>0</v>
          </cell>
          <cell r="N543" t="str">
            <v>_-1</v>
          </cell>
        </row>
        <row r="544">
          <cell r="I544">
            <v>0</v>
          </cell>
          <cell r="J544">
            <v>0</v>
          </cell>
          <cell r="N544" t="str">
            <v>_-1</v>
          </cell>
        </row>
        <row r="545">
          <cell r="I545">
            <v>0</v>
          </cell>
          <cell r="J545">
            <v>0</v>
          </cell>
          <cell r="N545" t="str">
            <v>_-1</v>
          </cell>
        </row>
        <row r="546">
          <cell r="I546">
            <v>0</v>
          </cell>
          <cell r="J546">
            <v>0</v>
          </cell>
          <cell r="N546" t="str">
            <v>_-1</v>
          </cell>
        </row>
        <row r="547">
          <cell r="I547">
            <v>0</v>
          </cell>
          <cell r="J547">
            <v>0</v>
          </cell>
          <cell r="N547" t="str">
            <v>_-1</v>
          </cell>
        </row>
        <row r="548">
          <cell r="I548">
            <v>0</v>
          </cell>
          <cell r="J548">
            <v>0</v>
          </cell>
          <cell r="N548" t="str">
            <v>_-1</v>
          </cell>
        </row>
        <row r="549">
          <cell r="I549">
            <v>0</v>
          </cell>
          <cell r="J549">
            <v>0</v>
          </cell>
          <cell r="N549" t="str">
            <v>_-1</v>
          </cell>
        </row>
        <row r="550">
          <cell r="I550">
            <v>0</v>
          </cell>
          <cell r="J550">
            <v>0</v>
          </cell>
          <cell r="N550" t="str">
            <v>_-1</v>
          </cell>
        </row>
        <row r="551">
          <cell r="I551">
            <v>0</v>
          </cell>
          <cell r="J551">
            <v>0</v>
          </cell>
          <cell r="N551" t="str">
            <v>_-1</v>
          </cell>
        </row>
        <row r="552">
          <cell r="I552">
            <v>0</v>
          </cell>
          <cell r="J552">
            <v>0</v>
          </cell>
          <cell r="N552" t="str">
            <v>_-1</v>
          </cell>
        </row>
        <row r="553">
          <cell r="I553">
            <v>0</v>
          </cell>
          <cell r="J553">
            <v>0</v>
          </cell>
          <cell r="N553" t="str">
            <v>_-1</v>
          </cell>
        </row>
        <row r="554">
          <cell r="I554">
            <v>0</v>
          </cell>
          <cell r="J554">
            <v>0</v>
          </cell>
          <cell r="N554" t="str">
            <v>_-1</v>
          </cell>
        </row>
        <row r="555">
          <cell r="I555">
            <v>0</v>
          </cell>
          <cell r="J555">
            <v>0</v>
          </cell>
          <cell r="N555" t="str">
            <v>_-1</v>
          </cell>
        </row>
        <row r="556">
          <cell r="I556">
            <v>0</v>
          </cell>
          <cell r="J556">
            <v>0</v>
          </cell>
          <cell r="N556" t="str">
            <v>_-1</v>
          </cell>
        </row>
        <row r="557">
          <cell r="I557">
            <v>0</v>
          </cell>
          <cell r="J557">
            <v>0</v>
          </cell>
          <cell r="N557" t="str">
            <v>_-1</v>
          </cell>
        </row>
        <row r="558">
          <cell r="I558">
            <v>0</v>
          </cell>
          <cell r="J558">
            <v>0</v>
          </cell>
          <cell r="N558" t="str">
            <v>_-1</v>
          </cell>
        </row>
        <row r="559">
          <cell r="I559">
            <v>0</v>
          </cell>
          <cell r="J559">
            <v>0</v>
          </cell>
          <cell r="N559" t="str">
            <v>_-1</v>
          </cell>
        </row>
        <row r="560">
          <cell r="I560">
            <v>0</v>
          </cell>
          <cell r="J560">
            <v>0</v>
          </cell>
          <cell r="N560" t="str">
            <v>_-1</v>
          </cell>
        </row>
        <row r="561">
          <cell r="I561">
            <v>0</v>
          </cell>
          <cell r="J561">
            <v>0</v>
          </cell>
          <cell r="N561" t="str">
            <v>_-1</v>
          </cell>
        </row>
        <row r="562">
          <cell r="I562">
            <v>0</v>
          </cell>
          <cell r="J562">
            <v>0</v>
          </cell>
          <cell r="N562" t="str">
            <v>_-1</v>
          </cell>
        </row>
        <row r="563">
          <cell r="I563">
            <v>0</v>
          </cell>
          <cell r="J563">
            <v>0</v>
          </cell>
          <cell r="N563" t="str">
            <v>_-1</v>
          </cell>
        </row>
        <row r="564">
          <cell r="I564">
            <v>0</v>
          </cell>
          <cell r="J564">
            <v>0</v>
          </cell>
          <cell r="N564" t="str">
            <v>_-1</v>
          </cell>
        </row>
        <row r="565">
          <cell r="I565">
            <v>0</v>
          </cell>
          <cell r="J565">
            <v>0</v>
          </cell>
          <cell r="N565" t="str">
            <v>_-1</v>
          </cell>
        </row>
        <row r="566">
          <cell r="I566">
            <v>0</v>
          </cell>
          <cell r="J566">
            <v>0</v>
          </cell>
          <cell r="N566" t="str">
            <v>_-1</v>
          </cell>
        </row>
        <row r="567">
          <cell r="I567">
            <v>0</v>
          </cell>
          <cell r="J567">
            <v>0</v>
          </cell>
          <cell r="N567" t="str">
            <v>_-1</v>
          </cell>
        </row>
        <row r="568">
          <cell r="I568">
            <v>0</v>
          </cell>
          <cell r="J568">
            <v>0</v>
          </cell>
          <cell r="N568" t="str">
            <v>_-1</v>
          </cell>
        </row>
        <row r="569">
          <cell r="I569">
            <v>0</v>
          </cell>
          <cell r="J569">
            <v>0</v>
          </cell>
          <cell r="N569" t="str">
            <v>_-1</v>
          </cell>
        </row>
        <row r="570">
          <cell r="I570">
            <v>0</v>
          </cell>
          <cell r="J570">
            <v>0</v>
          </cell>
          <cell r="N570" t="str">
            <v>_-1</v>
          </cell>
        </row>
        <row r="571">
          <cell r="I571">
            <v>0</v>
          </cell>
          <cell r="J571">
            <v>0</v>
          </cell>
          <cell r="N571" t="str">
            <v>_-1</v>
          </cell>
        </row>
        <row r="572">
          <cell r="I572">
            <v>0</v>
          </cell>
          <cell r="J572">
            <v>0</v>
          </cell>
          <cell r="N572" t="str">
            <v>_-1</v>
          </cell>
        </row>
        <row r="573">
          <cell r="I573">
            <v>0</v>
          </cell>
          <cell r="J573">
            <v>0</v>
          </cell>
          <cell r="N573" t="str">
            <v>_-1</v>
          </cell>
        </row>
        <row r="574">
          <cell r="I574">
            <v>0</v>
          </cell>
          <cell r="J574">
            <v>0</v>
          </cell>
          <cell r="N574" t="str">
            <v>_-1</v>
          </cell>
        </row>
        <row r="575">
          <cell r="I575">
            <v>0</v>
          </cell>
          <cell r="J575">
            <v>0</v>
          </cell>
          <cell r="N575" t="str">
            <v>_-1</v>
          </cell>
        </row>
        <row r="576">
          <cell r="I576">
            <v>0</v>
          </cell>
          <cell r="J576">
            <v>0</v>
          </cell>
          <cell r="N576" t="str">
            <v>_-1</v>
          </cell>
        </row>
        <row r="577">
          <cell r="I577">
            <v>0</v>
          </cell>
          <cell r="J577">
            <v>0</v>
          </cell>
          <cell r="N577" t="str">
            <v>_-1</v>
          </cell>
        </row>
        <row r="578">
          <cell r="I578">
            <v>0</v>
          </cell>
          <cell r="J578">
            <v>0</v>
          </cell>
          <cell r="N578" t="str">
            <v>_-1</v>
          </cell>
        </row>
        <row r="579">
          <cell r="I579">
            <v>0</v>
          </cell>
          <cell r="J579">
            <v>0</v>
          </cell>
          <cell r="N579" t="str">
            <v>_-1</v>
          </cell>
        </row>
        <row r="580">
          <cell r="I580">
            <v>0</v>
          </cell>
          <cell r="J580">
            <v>0</v>
          </cell>
          <cell r="N580" t="str">
            <v>_-1</v>
          </cell>
        </row>
        <row r="581">
          <cell r="I581">
            <v>0</v>
          </cell>
          <cell r="J581">
            <v>0</v>
          </cell>
          <cell r="N581" t="str">
            <v>_-1</v>
          </cell>
        </row>
        <row r="582">
          <cell r="I582">
            <v>0</v>
          </cell>
          <cell r="J582">
            <v>0</v>
          </cell>
          <cell r="N582" t="str">
            <v>_-1</v>
          </cell>
        </row>
        <row r="583">
          <cell r="I583">
            <v>0</v>
          </cell>
          <cell r="J583">
            <v>0</v>
          </cell>
          <cell r="N583" t="str">
            <v>_-1</v>
          </cell>
        </row>
        <row r="584">
          <cell r="I584">
            <v>0</v>
          </cell>
          <cell r="J584">
            <v>0</v>
          </cell>
          <cell r="N584" t="str">
            <v>_-1</v>
          </cell>
        </row>
        <row r="585">
          <cell r="I585">
            <v>0</v>
          </cell>
          <cell r="J585">
            <v>0</v>
          </cell>
          <cell r="N585" t="str">
            <v>_-1</v>
          </cell>
        </row>
        <row r="586">
          <cell r="I586">
            <v>0</v>
          </cell>
          <cell r="J586">
            <v>0</v>
          </cell>
          <cell r="N586" t="str">
            <v>_-1</v>
          </cell>
        </row>
        <row r="587">
          <cell r="I587">
            <v>0</v>
          </cell>
          <cell r="J587">
            <v>0</v>
          </cell>
          <cell r="N587" t="str">
            <v>_-1</v>
          </cell>
        </row>
        <row r="588">
          <cell r="I588">
            <v>0</v>
          </cell>
          <cell r="J588">
            <v>0</v>
          </cell>
          <cell r="N588" t="str">
            <v>_-1</v>
          </cell>
        </row>
        <row r="589">
          <cell r="I589">
            <v>0</v>
          </cell>
          <cell r="J589">
            <v>0</v>
          </cell>
          <cell r="N589" t="str">
            <v>_-1</v>
          </cell>
        </row>
        <row r="590">
          <cell r="I590">
            <v>0</v>
          </cell>
          <cell r="J590">
            <v>0</v>
          </cell>
          <cell r="N590" t="str">
            <v>_-1</v>
          </cell>
        </row>
        <row r="591">
          <cell r="I591">
            <v>0</v>
          </cell>
          <cell r="J591">
            <v>0</v>
          </cell>
          <cell r="N591" t="str">
            <v>_-1</v>
          </cell>
        </row>
        <row r="592">
          <cell r="I592">
            <v>0</v>
          </cell>
          <cell r="J592">
            <v>0</v>
          </cell>
          <cell r="N592" t="str">
            <v>_-1</v>
          </cell>
        </row>
        <row r="593">
          <cell r="I593">
            <v>0</v>
          </cell>
          <cell r="J593">
            <v>0</v>
          </cell>
          <cell r="N593" t="str">
            <v>_-1</v>
          </cell>
        </row>
        <row r="594">
          <cell r="I594">
            <v>0</v>
          </cell>
          <cell r="J594">
            <v>0</v>
          </cell>
          <cell r="N594" t="str">
            <v>_-1</v>
          </cell>
        </row>
        <row r="595">
          <cell r="I595">
            <v>0</v>
          </cell>
          <cell r="J595">
            <v>0</v>
          </cell>
          <cell r="N595" t="str">
            <v>_-1</v>
          </cell>
        </row>
        <row r="596">
          <cell r="I596">
            <v>0</v>
          </cell>
          <cell r="J596">
            <v>0</v>
          </cell>
          <cell r="N596" t="str">
            <v>_-1</v>
          </cell>
        </row>
        <row r="597">
          <cell r="I597">
            <v>0</v>
          </cell>
          <cell r="J597">
            <v>0</v>
          </cell>
          <cell r="N597" t="str">
            <v>_-1</v>
          </cell>
        </row>
        <row r="598">
          <cell r="I598">
            <v>0</v>
          </cell>
          <cell r="J598">
            <v>0</v>
          </cell>
          <cell r="N598" t="str">
            <v>_-1</v>
          </cell>
        </row>
        <row r="599">
          <cell r="I599">
            <v>0</v>
          </cell>
          <cell r="J599">
            <v>0</v>
          </cell>
          <cell r="N599" t="str">
            <v>_-1</v>
          </cell>
        </row>
        <row r="600">
          <cell r="I600">
            <v>0</v>
          </cell>
          <cell r="J600">
            <v>0</v>
          </cell>
          <cell r="N600" t="str">
            <v>_-1</v>
          </cell>
        </row>
        <row r="601">
          <cell r="I601">
            <v>0</v>
          </cell>
          <cell r="J601">
            <v>0</v>
          </cell>
          <cell r="N601" t="str">
            <v>_-1</v>
          </cell>
        </row>
        <row r="602">
          <cell r="I602">
            <v>0</v>
          </cell>
          <cell r="J602">
            <v>0</v>
          </cell>
          <cell r="N602" t="str">
            <v>_-1</v>
          </cell>
        </row>
        <row r="603">
          <cell r="I603">
            <v>0</v>
          </cell>
          <cell r="J603">
            <v>0</v>
          </cell>
          <cell r="N603" t="str">
            <v>_-1</v>
          </cell>
        </row>
        <row r="604">
          <cell r="I604">
            <v>0</v>
          </cell>
          <cell r="J604">
            <v>0</v>
          </cell>
          <cell r="N604" t="str">
            <v>_-1</v>
          </cell>
        </row>
        <row r="605">
          <cell r="I605">
            <v>0</v>
          </cell>
          <cell r="J605">
            <v>0</v>
          </cell>
          <cell r="N605" t="str">
            <v>_-1</v>
          </cell>
        </row>
        <row r="606">
          <cell r="I606">
            <v>0</v>
          </cell>
          <cell r="J606">
            <v>0</v>
          </cell>
          <cell r="N606" t="str">
            <v>_-1</v>
          </cell>
        </row>
        <row r="607">
          <cell r="I607">
            <v>0</v>
          </cell>
          <cell r="J607">
            <v>0</v>
          </cell>
          <cell r="N607" t="str">
            <v>_-1</v>
          </cell>
        </row>
        <row r="608">
          <cell r="I608">
            <v>0</v>
          </cell>
          <cell r="J608">
            <v>0</v>
          </cell>
          <cell r="N608" t="str">
            <v>_-1</v>
          </cell>
        </row>
        <row r="609">
          <cell r="I609">
            <v>0</v>
          </cell>
          <cell r="J609">
            <v>0</v>
          </cell>
          <cell r="N609" t="str">
            <v>_-1</v>
          </cell>
        </row>
        <row r="610">
          <cell r="I610">
            <v>0</v>
          </cell>
          <cell r="J610">
            <v>0</v>
          </cell>
          <cell r="N610" t="str">
            <v>_-1</v>
          </cell>
        </row>
        <row r="611">
          <cell r="I611">
            <v>0</v>
          </cell>
          <cell r="J611">
            <v>0</v>
          </cell>
          <cell r="N611" t="str">
            <v>_-1</v>
          </cell>
        </row>
        <row r="612">
          <cell r="I612">
            <v>0</v>
          </cell>
          <cell r="J612">
            <v>0</v>
          </cell>
          <cell r="N612" t="str">
            <v>_-1</v>
          </cell>
        </row>
        <row r="613">
          <cell r="I613">
            <v>0</v>
          </cell>
          <cell r="J613">
            <v>0</v>
          </cell>
          <cell r="N613" t="str">
            <v>_-1</v>
          </cell>
        </row>
        <row r="614">
          <cell r="I614">
            <v>0</v>
          </cell>
          <cell r="J614">
            <v>0</v>
          </cell>
          <cell r="N614" t="str">
            <v>_-1</v>
          </cell>
        </row>
        <row r="615">
          <cell r="I615">
            <v>0</v>
          </cell>
          <cell r="J615">
            <v>0</v>
          </cell>
          <cell r="N615" t="str">
            <v>_-1</v>
          </cell>
        </row>
        <row r="616">
          <cell r="I616">
            <v>0</v>
          </cell>
          <cell r="J616">
            <v>0</v>
          </cell>
          <cell r="N616" t="str">
            <v>_-1</v>
          </cell>
        </row>
        <row r="617">
          <cell r="I617">
            <v>0</v>
          </cell>
          <cell r="J617">
            <v>0</v>
          </cell>
          <cell r="N617" t="str">
            <v>_-1</v>
          </cell>
        </row>
        <row r="618">
          <cell r="I618">
            <v>0</v>
          </cell>
          <cell r="J618">
            <v>0</v>
          </cell>
          <cell r="N618" t="str">
            <v>_-1</v>
          </cell>
        </row>
        <row r="619">
          <cell r="I619">
            <v>0</v>
          </cell>
          <cell r="J619">
            <v>0</v>
          </cell>
          <cell r="N619" t="str">
            <v>_-1</v>
          </cell>
        </row>
        <row r="620">
          <cell r="I620">
            <v>0</v>
          </cell>
          <cell r="J620">
            <v>0</v>
          </cell>
          <cell r="N620" t="str">
            <v>_-1</v>
          </cell>
        </row>
        <row r="621">
          <cell r="I621">
            <v>0</v>
          </cell>
          <cell r="J621">
            <v>0</v>
          </cell>
          <cell r="N621" t="str">
            <v>_-1</v>
          </cell>
        </row>
        <row r="622">
          <cell r="I622">
            <v>0</v>
          </cell>
          <cell r="J622">
            <v>0</v>
          </cell>
          <cell r="N622" t="str">
            <v>_-1</v>
          </cell>
        </row>
        <row r="623">
          <cell r="I623">
            <v>0</v>
          </cell>
          <cell r="J623">
            <v>0</v>
          </cell>
          <cell r="N623" t="str">
            <v>_-1</v>
          </cell>
        </row>
        <row r="624">
          <cell r="I624">
            <v>0</v>
          </cell>
          <cell r="J624">
            <v>0</v>
          </cell>
          <cell r="N624" t="str">
            <v>_-1</v>
          </cell>
        </row>
        <row r="625">
          <cell r="I625">
            <v>0</v>
          </cell>
          <cell r="J625">
            <v>0</v>
          </cell>
          <cell r="N625" t="str">
            <v>_-1</v>
          </cell>
        </row>
        <row r="626">
          <cell r="I626">
            <v>0</v>
          </cell>
          <cell r="J626">
            <v>0</v>
          </cell>
          <cell r="N626" t="str">
            <v>_-1</v>
          </cell>
        </row>
        <row r="627">
          <cell r="I627">
            <v>0</v>
          </cell>
          <cell r="J627">
            <v>0</v>
          </cell>
          <cell r="N627" t="str">
            <v>_-1</v>
          </cell>
        </row>
        <row r="628">
          <cell r="I628">
            <v>0</v>
          </cell>
          <cell r="J628">
            <v>0</v>
          </cell>
          <cell r="N628" t="str">
            <v>_-1</v>
          </cell>
        </row>
        <row r="629">
          <cell r="I629">
            <v>0</v>
          </cell>
          <cell r="J629">
            <v>0</v>
          </cell>
          <cell r="N629" t="str">
            <v>_-1</v>
          </cell>
        </row>
        <row r="630">
          <cell r="I630">
            <v>0</v>
          </cell>
          <cell r="J630">
            <v>0</v>
          </cell>
          <cell r="N630" t="str">
            <v>_-1</v>
          </cell>
        </row>
        <row r="631">
          <cell r="I631">
            <v>0</v>
          </cell>
          <cell r="J631">
            <v>0</v>
          </cell>
          <cell r="N631" t="str">
            <v>_-1</v>
          </cell>
        </row>
        <row r="632">
          <cell r="I632">
            <v>0</v>
          </cell>
          <cell r="J632">
            <v>0</v>
          </cell>
          <cell r="N632" t="str">
            <v>_-1</v>
          </cell>
        </row>
        <row r="633">
          <cell r="I633">
            <v>0</v>
          </cell>
          <cell r="J633">
            <v>0</v>
          </cell>
          <cell r="N633" t="str">
            <v>_-1</v>
          </cell>
        </row>
        <row r="634">
          <cell r="I634">
            <v>0</v>
          </cell>
          <cell r="J634">
            <v>0</v>
          </cell>
          <cell r="N634" t="str">
            <v>_-1</v>
          </cell>
        </row>
        <row r="635">
          <cell r="I635">
            <v>0</v>
          </cell>
          <cell r="J635">
            <v>0</v>
          </cell>
          <cell r="N635" t="str">
            <v>_-1</v>
          </cell>
        </row>
        <row r="636">
          <cell r="I636">
            <v>0</v>
          </cell>
          <cell r="J636">
            <v>0</v>
          </cell>
          <cell r="N636" t="str">
            <v>_-1</v>
          </cell>
        </row>
        <row r="637">
          <cell r="I637">
            <v>0</v>
          </cell>
          <cell r="J637">
            <v>0</v>
          </cell>
          <cell r="N637" t="str">
            <v>_-1</v>
          </cell>
        </row>
        <row r="638">
          <cell r="I638">
            <v>0</v>
          </cell>
          <cell r="J638">
            <v>0</v>
          </cell>
          <cell r="N638" t="str">
            <v>_-1</v>
          </cell>
        </row>
        <row r="639">
          <cell r="I639">
            <v>0</v>
          </cell>
          <cell r="J639">
            <v>0</v>
          </cell>
          <cell r="N639" t="str">
            <v>_-1</v>
          </cell>
        </row>
        <row r="640">
          <cell r="I640">
            <v>0</v>
          </cell>
          <cell r="J640">
            <v>0</v>
          </cell>
          <cell r="N640" t="str">
            <v>_-1</v>
          </cell>
        </row>
        <row r="641">
          <cell r="I641">
            <v>0</v>
          </cell>
          <cell r="J641">
            <v>0</v>
          </cell>
          <cell r="N641" t="str">
            <v>_-1</v>
          </cell>
        </row>
        <row r="642">
          <cell r="I642">
            <v>0</v>
          </cell>
          <cell r="J642">
            <v>0</v>
          </cell>
          <cell r="N642" t="str">
            <v>_-1</v>
          </cell>
        </row>
        <row r="643">
          <cell r="I643">
            <v>0</v>
          </cell>
          <cell r="J643">
            <v>0</v>
          </cell>
          <cell r="N643" t="str">
            <v>_-1</v>
          </cell>
        </row>
        <row r="644">
          <cell r="I644">
            <v>0</v>
          </cell>
          <cell r="J644">
            <v>0</v>
          </cell>
          <cell r="N644" t="str">
            <v>_-1</v>
          </cell>
        </row>
        <row r="645">
          <cell r="I645">
            <v>0</v>
          </cell>
          <cell r="J645">
            <v>0</v>
          </cell>
          <cell r="N645" t="str">
            <v>_-1</v>
          </cell>
        </row>
        <row r="646">
          <cell r="I646">
            <v>0</v>
          </cell>
          <cell r="J646">
            <v>0</v>
          </cell>
          <cell r="N646" t="str">
            <v>_-1</v>
          </cell>
        </row>
        <row r="647">
          <cell r="I647">
            <v>0</v>
          </cell>
          <cell r="J647">
            <v>0</v>
          </cell>
          <cell r="N647" t="str">
            <v>_-1</v>
          </cell>
        </row>
        <row r="648">
          <cell r="I648">
            <v>0</v>
          </cell>
          <cell r="J648">
            <v>0</v>
          </cell>
          <cell r="N648" t="str">
            <v>_-1</v>
          </cell>
        </row>
        <row r="649">
          <cell r="I649">
            <v>0</v>
          </cell>
          <cell r="J649">
            <v>0</v>
          </cell>
          <cell r="N649" t="str">
            <v>_-1</v>
          </cell>
        </row>
        <row r="650">
          <cell r="I650">
            <v>0</v>
          </cell>
          <cell r="J650">
            <v>0</v>
          </cell>
          <cell r="N650" t="str">
            <v>_-1</v>
          </cell>
        </row>
        <row r="651">
          <cell r="I651">
            <v>0</v>
          </cell>
          <cell r="J651">
            <v>0</v>
          </cell>
          <cell r="N651" t="str">
            <v>_-1</v>
          </cell>
        </row>
        <row r="652">
          <cell r="I652">
            <v>0</v>
          </cell>
          <cell r="J652">
            <v>0</v>
          </cell>
          <cell r="N652" t="str">
            <v>_-1</v>
          </cell>
        </row>
        <row r="653">
          <cell r="I653">
            <v>0</v>
          </cell>
          <cell r="J653">
            <v>0</v>
          </cell>
          <cell r="N653" t="str">
            <v>_-1</v>
          </cell>
        </row>
        <row r="654">
          <cell r="I654">
            <v>0</v>
          </cell>
          <cell r="J654">
            <v>0</v>
          </cell>
          <cell r="N654" t="str">
            <v>_-1</v>
          </cell>
        </row>
        <row r="655">
          <cell r="I655">
            <v>0</v>
          </cell>
          <cell r="J655">
            <v>0</v>
          </cell>
          <cell r="N655" t="str">
            <v>_-1</v>
          </cell>
        </row>
        <row r="656">
          <cell r="I656">
            <v>0</v>
          </cell>
          <cell r="J656">
            <v>0</v>
          </cell>
          <cell r="N656" t="str">
            <v>_-1</v>
          </cell>
        </row>
        <row r="657">
          <cell r="I657">
            <v>0</v>
          </cell>
          <cell r="J657">
            <v>0</v>
          </cell>
          <cell r="N657" t="str">
            <v>_-1</v>
          </cell>
        </row>
        <row r="658">
          <cell r="I658">
            <v>0</v>
          </cell>
          <cell r="J658">
            <v>0</v>
          </cell>
          <cell r="N658" t="str">
            <v>_-1</v>
          </cell>
        </row>
        <row r="659">
          <cell r="I659">
            <v>0</v>
          </cell>
          <cell r="J659">
            <v>0</v>
          </cell>
          <cell r="N659" t="str">
            <v>_-1</v>
          </cell>
        </row>
        <row r="660">
          <cell r="I660">
            <v>0</v>
          </cell>
          <cell r="J660">
            <v>0</v>
          </cell>
          <cell r="N660" t="str">
            <v>_-1</v>
          </cell>
        </row>
        <row r="661">
          <cell r="I661">
            <v>0</v>
          </cell>
          <cell r="J661">
            <v>0</v>
          </cell>
          <cell r="N661" t="str">
            <v>_-1</v>
          </cell>
        </row>
        <row r="662">
          <cell r="I662">
            <v>0</v>
          </cell>
          <cell r="J662">
            <v>0</v>
          </cell>
          <cell r="N662" t="str">
            <v>_-1</v>
          </cell>
        </row>
        <row r="663">
          <cell r="I663">
            <v>0</v>
          </cell>
          <cell r="J663">
            <v>0</v>
          </cell>
          <cell r="N663" t="str">
            <v>_-1</v>
          </cell>
        </row>
        <row r="664">
          <cell r="I664">
            <v>0</v>
          </cell>
          <cell r="J664">
            <v>0</v>
          </cell>
          <cell r="N664" t="str">
            <v>_-1</v>
          </cell>
        </row>
        <row r="665">
          <cell r="I665">
            <v>0</v>
          </cell>
          <cell r="J665">
            <v>0</v>
          </cell>
          <cell r="N665" t="str">
            <v>_-1</v>
          </cell>
        </row>
        <row r="666">
          <cell r="I666">
            <v>0</v>
          </cell>
          <cell r="J666">
            <v>0</v>
          </cell>
          <cell r="N666" t="str">
            <v>_-1</v>
          </cell>
        </row>
        <row r="667">
          <cell r="I667">
            <v>0</v>
          </cell>
          <cell r="J667">
            <v>0</v>
          </cell>
          <cell r="N667" t="str">
            <v>_-1</v>
          </cell>
        </row>
        <row r="668">
          <cell r="I668">
            <v>0</v>
          </cell>
          <cell r="J668">
            <v>0</v>
          </cell>
          <cell r="N668" t="str">
            <v>_-1</v>
          </cell>
        </row>
        <row r="669">
          <cell r="I669">
            <v>0</v>
          </cell>
          <cell r="J669">
            <v>0</v>
          </cell>
          <cell r="N669" t="str">
            <v>_-1</v>
          </cell>
        </row>
        <row r="670">
          <cell r="I670">
            <v>0</v>
          </cell>
          <cell r="J670">
            <v>0</v>
          </cell>
          <cell r="N670" t="str">
            <v>_-1</v>
          </cell>
        </row>
        <row r="671">
          <cell r="I671">
            <v>0</v>
          </cell>
          <cell r="J671">
            <v>0</v>
          </cell>
          <cell r="N671" t="str">
            <v>_-1</v>
          </cell>
        </row>
        <row r="672">
          <cell r="I672">
            <v>0</v>
          </cell>
          <cell r="J672">
            <v>0</v>
          </cell>
          <cell r="N672" t="str">
            <v>_-1</v>
          </cell>
        </row>
        <row r="673">
          <cell r="I673">
            <v>0</v>
          </cell>
          <cell r="J673">
            <v>0</v>
          </cell>
          <cell r="N673" t="str">
            <v>_-1</v>
          </cell>
        </row>
        <row r="674">
          <cell r="I674">
            <v>0</v>
          </cell>
          <cell r="J674">
            <v>0</v>
          </cell>
          <cell r="N674" t="str">
            <v>_-1</v>
          </cell>
        </row>
        <row r="675">
          <cell r="I675">
            <v>0</v>
          </cell>
          <cell r="J675">
            <v>0</v>
          </cell>
          <cell r="N675" t="str">
            <v>_-1</v>
          </cell>
        </row>
        <row r="676">
          <cell r="I676">
            <v>0</v>
          </cell>
          <cell r="J676">
            <v>0</v>
          </cell>
          <cell r="N676" t="str">
            <v>_-1</v>
          </cell>
        </row>
        <row r="677">
          <cell r="I677">
            <v>0</v>
          </cell>
          <cell r="J677">
            <v>0</v>
          </cell>
          <cell r="N677" t="str">
            <v>_-1</v>
          </cell>
        </row>
        <row r="678">
          <cell r="I678">
            <v>0</v>
          </cell>
          <cell r="J678">
            <v>0</v>
          </cell>
          <cell r="N678" t="str">
            <v>_-1</v>
          </cell>
        </row>
        <row r="679">
          <cell r="I679">
            <v>0</v>
          </cell>
          <cell r="J679">
            <v>0</v>
          </cell>
          <cell r="N679" t="str">
            <v>_-1</v>
          </cell>
        </row>
        <row r="680">
          <cell r="I680">
            <v>0</v>
          </cell>
          <cell r="J680">
            <v>0</v>
          </cell>
          <cell r="N680" t="str">
            <v>_-1</v>
          </cell>
        </row>
        <row r="681">
          <cell r="I681">
            <v>0</v>
          </cell>
          <cell r="J681">
            <v>0</v>
          </cell>
          <cell r="N681" t="str">
            <v>_-1</v>
          </cell>
        </row>
        <row r="682">
          <cell r="I682">
            <v>0</v>
          </cell>
          <cell r="J682">
            <v>0</v>
          </cell>
          <cell r="N682" t="str">
            <v>_-1</v>
          </cell>
        </row>
        <row r="683">
          <cell r="I683">
            <v>0</v>
          </cell>
          <cell r="J683">
            <v>0</v>
          </cell>
          <cell r="N683" t="str">
            <v>_-1</v>
          </cell>
        </row>
        <row r="684">
          <cell r="I684">
            <v>0</v>
          </cell>
          <cell r="J684">
            <v>0</v>
          </cell>
          <cell r="N684" t="str">
            <v>_-1</v>
          </cell>
        </row>
        <row r="685">
          <cell r="I685">
            <v>0</v>
          </cell>
          <cell r="J685">
            <v>0</v>
          </cell>
          <cell r="N685" t="str">
            <v>_-1</v>
          </cell>
        </row>
        <row r="686">
          <cell r="I686">
            <v>0</v>
          </cell>
          <cell r="J686">
            <v>0</v>
          </cell>
          <cell r="N686" t="str">
            <v>_-1</v>
          </cell>
        </row>
        <row r="687">
          <cell r="I687">
            <v>0</v>
          </cell>
          <cell r="J687">
            <v>0</v>
          </cell>
          <cell r="N687" t="str">
            <v>_-1</v>
          </cell>
        </row>
        <row r="688">
          <cell r="I688">
            <v>0</v>
          </cell>
          <cell r="J688">
            <v>0</v>
          </cell>
          <cell r="N688" t="str">
            <v>_-1</v>
          </cell>
        </row>
        <row r="689">
          <cell r="I689">
            <v>0</v>
          </cell>
          <cell r="J689">
            <v>0</v>
          </cell>
          <cell r="N689" t="str">
            <v>_-1</v>
          </cell>
        </row>
        <row r="690">
          <cell r="I690">
            <v>0</v>
          </cell>
          <cell r="J690">
            <v>0</v>
          </cell>
          <cell r="N690" t="str">
            <v>_-1</v>
          </cell>
        </row>
        <row r="691">
          <cell r="I691">
            <v>0</v>
          </cell>
          <cell r="J691">
            <v>0</v>
          </cell>
          <cell r="N691" t="str">
            <v>_-1</v>
          </cell>
        </row>
        <row r="692">
          <cell r="I692">
            <v>0</v>
          </cell>
          <cell r="J692">
            <v>0</v>
          </cell>
          <cell r="N692" t="str">
            <v>_-1</v>
          </cell>
        </row>
        <row r="693">
          <cell r="I693">
            <v>0</v>
          </cell>
          <cell r="J693">
            <v>0</v>
          </cell>
          <cell r="N693" t="str">
            <v>_-1</v>
          </cell>
        </row>
        <row r="694">
          <cell r="I694">
            <v>0</v>
          </cell>
          <cell r="J694">
            <v>0</v>
          </cell>
          <cell r="N694" t="str">
            <v>_-1</v>
          </cell>
        </row>
        <row r="695">
          <cell r="I695">
            <v>0</v>
          </cell>
          <cell r="J695">
            <v>0</v>
          </cell>
          <cell r="N695" t="str">
            <v>_-1</v>
          </cell>
        </row>
        <row r="696">
          <cell r="I696">
            <v>0</v>
          </cell>
          <cell r="J696">
            <v>0</v>
          </cell>
          <cell r="N696" t="str">
            <v>_-1</v>
          </cell>
        </row>
        <row r="697">
          <cell r="I697">
            <v>0</v>
          </cell>
          <cell r="J697">
            <v>0</v>
          </cell>
          <cell r="N697" t="str">
            <v>_-1</v>
          </cell>
        </row>
        <row r="698">
          <cell r="I698">
            <v>0</v>
          </cell>
          <cell r="J698">
            <v>0</v>
          </cell>
          <cell r="N698" t="str">
            <v>_-1</v>
          </cell>
        </row>
        <row r="699">
          <cell r="I699">
            <v>0</v>
          </cell>
          <cell r="J699">
            <v>0</v>
          </cell>
          <cell r="N699" t="str">
            <v>_-1</v>
          </cell>
        </row>
        <row r="700">
          <cell r="I700">
            <v>0</v>
          </cell>
          <cell r="J700">
            <v>0</v>
          </cell>
          <cell r="N700" t="str">
            <v>_-1</v>
          </cell>
        </row>
        <row r="701">
          <cell r="I701">
            <v>0</v>
          </cell>
          <cell r="J701">
            <v>0</v>
          </cell>
          <cell r="N701" t="str">
            <v>_-1</v>
          </cell>
        </row>
        <row r="702">
          <cell r="I702">
            <v>0</v>
          </cell>
          <cell r="J702">
            <v>0</v>
          </cell>
          <cell r="N702" t="str">
            <v>_-1</v>
          </cell>
        </row>
        <row r="703">
          <cell r="I703">
            <v>0</v>
          </cell>
          <cell r="J703">
            <v>0</v>
          </cell>
          <cell r="N703" t="str">
            <v>_-1</v>
          </cell>
        </row>
        <row r="704">
          <cell r="I704">
            <v>0</v>
          </cell>
          <cell r="J704">
            <v>0</v>
          </cell>
          <cell r="N704" t="str">
            <v>_-1</v>
          </cell>
        </row>
        <row r="705">
          <cell r="I705">
            <v>0</v>
          </cell>
          <cell r="J705">
            <v>0</v>
          </cell>
          <cell r="N705" t="str">
            <v>_-1</v>
          </cell>
        </row>
        <row r="706">
          <cell r="I706">
            <v>0</v>
          </cell>
          <cell r="J706">
            <v>0</v>
          </cell>
          <cell r="N706" t="str">
            <v>_-1</v>
          </cell>
        </row>
        <row r="707">
          <cell r="I707">
            <v>0</v>
          </cell>
          <cell r="J707">
            <v>0</v>
          </cell>
          <cell r="N707" t="str">
            <v>_-1</v>
          </cell>
        </row>
        <row r="708">
          <cell r="I708">
            <v>0</v>
          </cell>
          <cell r="J708">
            <v>0</v>
          </cell>
          <cell r="N708" t="str">
            <v>_-1</v>
          </cell>
        </row>
        <row r="709">
          <cell r="I709">
            <v>0</v>
          </cell>
          <cell r="J709">
            <v>0</v>
          </cell>
          <cell r="N709" t="str">
            <v>_-1</v>
          </cell>
        </row>
        <row r="710">
          <cell r="I710">
            <v>0</v>
          </cell>
          <cell r="J710">
            <v>0</v>
          </cell>
          <cell r="N710" t="str">
            <v>_-1</v>
          </cell>
        </row>
        <row r="711">
          <cell r="I711">
            <v>0</v>
          </cell>
          <cell r="J711">
            <v>0</v>
          </cell>
          <cell r="N711" t="str">
            <v>_-1</v>
          </cell>
        </row>
        <row r="712">
          <cell r="I712">
            <v>0</v>
          </cell>
          <cell r="J712">
            <v>0</v>
          </cell>
          <cell r="N712" t="str">
            <v>_-1</v>
          </cell>
        </row>
        <row r="713">
          <cell r="I713">
            <v>0</v>
          </cell>
          <cell r="J713">
            <v>0</v>
          </cell>
          <cell r="N713" t="str">
            <v>_-1</v>
          </cell>
        </row>
        <row r="714">
          <cell r="I714">
            <v>0</v>
          </cell>
          <cell r="J714">
            <v>0</v>
          </cell>
          <cell r="N714" t="str">
            <v>_-1</v>
          </cell>
        </row>
        <row r="715">
          <cell r="I715">
            <v>0</v>
          </cell>
          <cell r="J715">
            <v>0</v>
          </cell>
          <cell r="N715" t="str">
            <v>_-1</v>
          </cell>
        </row>
        <row r="716">
          <cell r="I716">
            <v>0</v>
          </cell>
          <cell r="J716">
            <v>0</v>
          </cell>
          <cell r="N716" t="str">
            <v>_-1</v>
          </cell>
        </row>
        <row r="717">
          <cell r="I717">
            <v>0</v>
          </cell>
          <cell r="J717">
            <v>0</v>
          </cell>
          <cell r="N717" t="str">
            <v>_-1</v>
          </cell>
        </row>
        <row r="718">
          <cell r="I718">
            <v>0</v>
          </cell>
          <cell r="J718">
            <v>0</v>
          </cell>
          <cell r="N718" t="str">
            <v>_-1</v>
          </cell>
        </row>
        <row r="719">
          <cell r="I719">
            <v>0</v>
          </cell>
          <cell r="J719">
            <v>0</v>
          </cell>
          <cell r="N719" t="str">
            <v>_-1</v>
          </cell>
        </row>
        <row r="720">
          <cell r="I720">
            <v>0</v>
          </cell>
          <cell r="J720">
            <v>0</v>
          </cell>
          <cell r="N720" t="str">
            <v>_-1</v>
          </cell>
        </row>
        <row r="721">
          <cell r="I721">
            <v>0</v>
          </cell>
          <cell r="J721">
            <v>0</v>
          </cell>
          <cell r="N721" t="str">
            <v>_-1</v>
          </cell>
        </row>
        <row r="722">
          <cell r="I722">
            <v>0</v>
          </cell>
          <cell r="J722">
            <v>0</v>
          </cell>
          <cell r="N722" t="str">
            <v>_-1</v>
          </cell>
        </row>
        <row r="723">
          <cell r="I723">
            <v>0</v>
          </cell>
          <cell r="J723">
            <v>0</v>
          </cell>
          <cell r="N723" t="str">
            <v>_-1</v>
          </cell>
        </row>
        <row r="724">
          <cell r="I724">
            <v>0</v>
          </cell>
          <cell r="J724">
            <v>0</v>
          </cell>
          <cell r="N724" t="str">
            <v>_-1</v>
          </cell>
        </row>
        <row r="725">
          <cell r="I725">
            <v>0</v>
          </cell>
          <cell r="J725">
            <v>0</v>
          </cell>
          <cell r="N725" t="str">
            <v>_-1</v>
          </cell>
        </row>
        <row r="726">
          <cell r="I726">
            <v>0</v>
          </cell>
          <cell r="J726">
            <v>0</v>
          </cell>
          <cell r="N726" t="str">
            <v>_-1</v>
          </cell>
        </row>
        <row r="727">
          <cell r="I727">
            <v>0</v>
          </cell>
          <cell r="J727">
            <v>0</v>
          </cell>
          <cell r="N727" t="str">
            <v>_-1</v>
          </cell>
        </row>
        <row r="728">
          <cell r="I728">
            <v>0</v>
          </cell>
          <cell r="J728">
            <v>0</v>
          </cell>
          <cell r="N728" t="str">
            <v>_-1</v>
          </cell>
        </row>
        <row r="729">
          <cell r="I729">
            <v>0</v>
          </cell>
          <cell r="J729">
            <v>0</v>
          </cell>
          <cell r="N729" t="str">
            <v>_-1</v>
          </cell>
        </row>
        <row r="730">
          <cell r="I730">
            <v>0</v>
          </cell>
          <cell r="J730">
            <v>0</v>
          </cell>
          <cell r="N730" t="str">
            <v>_-1</v>
          </cell>
        </row>
        <row r="731">
          <cell r="I731">
            <v>0</v>
          </cell>
          <cell r="J731">
            <v>0</v>
          </cell>
          <cell r="N731" t="str">
            <v>_-1</v>
          </cell>
        </row>
        <row r="732">
          <cell r="I732">
            <v>0</v>
          </cell>
          <cell r="J732">
            <v>0</v>
          </cell>
          <cell r="N732" t="str">
            <v>_-1</v>
          </cell>
        </row>
        <row r="733">
          <cell r="I733">
            <v>0</v>
          </cell>
          <cell r="J733">
            <v>0</v>
          </cell>
          <cell r="N733" t="str">
            <v>_-1</v>
          </cell>
        </row>
        <row r="734">
          <cell r="I734">
            <v>0</v>
          </cell>
          <cell r="J734">
            <v>0</v>
          </cell>
          <cell r="N734" t="str">
            <v>_-1</v>
          </cell>
        </row>
        <row r="735">
          <cell r="I735">
            <v>0</v>
          </cell>
          <cell r="J735">
            <v>0</v>
          </cell>
          <cell r="N735" t="str">
            <v>_-1</v>
          </cell>
        </row>
        <row r="736">
          <cell r="I736">
            <v>0</v>
          </cell>
          <cell r="J736">
            <v>0</v>
          </cell>
          <cell r="N736" t="str">
            <v>_-1</v>
          </cell>
        </row>
        <row r="737">
          <cell r="I737">
            <v>0</v>
          </cell>
          <cell r="J737">
            <v>0</v>
          </cell>
          <cell r="N737" t="str">
            <v>_-1</v>
          </cell>
        </row>
        <row r="738">
          <cell r="I738">
            <v>0</v>
          </cell>
          <cell r="J738">
            <v>0</v>
          </cell>
          <cell r="N738" t="str">
            <v>_-1</v>
          </cell>
        </row>
        <row r="739">
          <cell r="I739">
            <v>0</v>
          </cell>
          <cell r="J739">
            <v>0</v>
          </cell>
          <cell r="N739" t="str">
            <v>_-1</v>
          </cell>
        </row>
        <row r="740">
          <cell r="I740">
            <v>0</v>
          </cell>
          <cell r="J740">
            <v>0</v>
          </cell>
          <cell r="N740" t="str">
            <v>_-1</v>
          </cell>
        </row>
        <row r="741">
          <cell r="I741">
            <v>0</v>
          </cell>
          <cell r="J741">
            <v>0</v>
          </cell>
          <cell r="N741" t="str">
            <v>_-1</v>
          </cell>
        </row>
        <row r="742">
          <cell r="I742">
            <v>0</v>
          </cell>
          <cell r="J742">
            <v>0</v>
          </cell>
          <cell r="N742" t="str">
            <v>_-1</v>
          </cell>
        </row>
        <row r="743">
          <cell r="I743">
            <v>0</v>
          </cell>
          <cell r="J743">
            <v>0</v>
          </cell>
          <cell r="N743" t="str">
            <v>_-1</v>
          </cell>
        </row>
        <row r="744">
          <cell r="I744">
            <v>0</v>
          </cell>
          <cell r="J744">
            <v>0</v>
          </cell>
          <cell r="N744" t="str">
            <v>_-1</v>
          </cell>
        </row>
        <row r="745">
          <cell r="I745">
            <v>0</v>
          </cell>
          <cell r="J745">
            <v>0</v>
          </cell>
          <cell r="N745" t="str">
            <v>_-1</v>
          </cell>
        </row>
        <row r="746">
          <cell r="I746">
            <v>0</v>
          </cell>
          <cell r="J746">
            <v>0</v>
          </cell>
          <cell r="N746" t="str">
            <v>_-1</v>
          </cell>
        </row>
        <row r="747">
          <cell r="I747">
            <v>0</v>
          </cell>
          <cell r="J747">
            <v>0</v>
          </cell>
          <cell r="N747" t="str">
            <v>_-1</v>
          </cell>
        </row>
        <row r="748">
          <cell r="I748">
            <v>0</v>
          </cell>
          <cell r="J748">
            <v>0</v>
          </cell>
          <cell r="N748" t="str">
            <v>_-1</v>
          </cell>
        </row>
        <row r="749">
          <cell r="I749">
            <v>0</v>
          </cell>
          <cell r="J749">
            <v>0</v>
          </cell>
          <cell r="N749" t="str">
            <v>_-1</v>
          </cell>
        </row>
        <row r="750">
          <cell r="I750">
            <v>0</v>
          </cell>
          <cell r="J750">
            <v>0</v>
          </cell>
          <cell r="N750" t="str">
            <v>_-1</v>
          </cell>
        </row>
        <row r="751">
          <cell r="I751">
            <v>0</v>
          </cell>
          <cell r="J751">
            <v>0</v>
          </cell>
          <cell r="N751" t="str">
            <v>_-1</v>
          </cell>
        </row>
        <row r="752">
          <cell r="I752">
            <v>0</v>
          </cell>
          <cell r="J752">
            <v>0</v>
          </cell>
          <cell r="N752" t="str">
            <v>_-1</v>
          </cell>
        </row>
        <row r="753">
          <cell r="I753">
            <v>0</v>
          </cell>
          <cell r="J753">
            <v>0</v>
          </cell>
          <cell r="N753" t="str">
            <v>_-1</v>
          </cell>
        </row>
        <row r="754">
          <cell r="I754">
            <v>0</v>
          </cell>
          <cell r="J754">
            <v>0</v>
          </cell>
          <cell r="N754" t="str">
            <v>_-1</v>
          </cell>
        </row>
        <row r="755">
          <cell r="I755">
            <v>0</v>
          </cell>
          <cell r="J755">
            <v>0</v>
          </cell>
          <cell r="N755" t="str">
            <v>_-1</v>
          </cell>
        </row>
        <row r="756">
          <cell r="I756">
            <v>0</v>
          </cell>
          <cell r="J756">
            <v>0</v>
          </cell>
          <cell r="N756" t="str">
            <v>_-1</v>
          </cell>
        </row>
        <row r="757">
          <cell r="I757">
            <v>0</v>
          </cell>
          <cell r="J757">
            <v>0</v>
          </cell>
          <cell r="N757" t="str">
            <v>_-1</v>
          </cell>
        </row>
        <row r="758">
          <cell r="I758">
            <v>0</v>
          </cell>
          <cell r="J758">
            <v>0</v>
          </cell>
          <cell r="N758" t="str">
            <v>_-1</v>
          </cell>
        </row>
        <row r="759">
          <cell r="I759">
            <v>0</v>
          </cell>
          <cell r="J759">
            <v>0</v>
          </cell>
          <cell r="N759" t="str">
            <v>_-1</v>
          </cell>
        </row>
        <row r="760">
          <cell r="I760">
            <v>0</v>
          </cell>
          <cell r="J760">
            <v>0</v>
          </cell>
          <cell r="N760" t="str">
            <v>_-1</v>
          </cell>
        </row>
        <row r="761">
          <cell r="I761">
            <v>0</v>
          </cell>
          <cell r="J761">
            <v>0</v>
          </cell>
          <cell r="N761" t="str">
            <v>_-1</v>
          </cell>
        </row>
        <row r="762">
          <cell r="I762">
            <v>0</v>
          </cell>
          <cell r="J762">
            <v>0</v>
          </cell>
          <cell r="N762" t="str">
            <v>_-1</v>
          </cell>
        </row>
        <row r="763">
          <cell r="I763">
            <v>0</v>
          </cell>
          <cell r="J763">
            <v>0</v>
          </cell>
          <cell r="N763" t="str">
            <v>_-1</v>
          </cell>
        </row>
        <row r="764">
          <cell r="I764">
            <v>0</v>
          </cell>
          <cell r="J764">
            <v>0</v>
          </cell>
          <cell r="N764" t="str">
            <v>_-1</v>
          </cell>
        </row>
        <row r="765">
          <cell r="I765">
            <v>0</v>
          </cell>
          <cell r="J765">
            <v>0</v>
          </cell>
          <cell r="N765" t="str">
            <v>_-1</v>
          </cell>
        </row>
        <row r="766">
          <cell r="I766">
            <v>0</v>
          </cell>
          <cell r="J766">
            <v>0</v>
          </cell>
          <cell r="N766" t="str">
            <v>_-1</v>
          </cell>
        </row>
        <row r="767">
          <cell r="I767">
            <v>0</v>
          </cell>
          <cell r="J767">
            <v>0</v>
          </cell>
          <cell r="N767" t="str">
            <v>_-1</v>
          </cell>
        </row>
        <row r="768">
          <cell r="I768">
            <v>0</v>
          </cell>
          <cell r="J768">
            <v>0</v>
          </cell>
          <cell r="N768" t="str">
            <v>_-1</v>
          </cell>
        </row>
        <row r="769">
          <cell r="I769">
            <v>0</v>
          </cell>
          <cell r="J769">
            <v>0</v>
          </cell>
          <cell r="N769" t="str">
            <v>_-1</v>
          </cell>
        </row>
        <row r="770">
          <cell r="I770">
            <v>0</v>
          </cell>
          <cell r="J770">
            <v>0</v>
          </cell>
          <cell r="N770" t="str">
            <v>_-1</v>
          </cell>
        </row>
        <row r="771">
          <cell r="I771">
            <v>0</v>
          </cell>
          <cell r="J771">
            <v>0</v>
          </cell>
          <cell r="N771" t="str">
            <v>_-1</v>
          </cell>
        </row>
        <row r="772">
          <cell r="I772">
            <v>0</v>
          </cell>
          <cell r="J772">
            <v>0</v>
          </cell>
          <cell r="N772" t="str">
            <v>_-1</v>
          </cell>
        </row>
        <row r="773">
          <cell r="I773">
            <v>0</v>
          </cell>
          <cell r="J773">
            <v>0</v>
          </cell>
          <cell r="N773" t="str">
            <v>_-1</v>
          </cell>
        </row>
        <row r="774">
          <cell r="I774">
            <v>0</v>
          </cell>
          <cell r="J774">
            <v>0</v>
          </cell>
          <cell r="N774" t="str">
            <v>_-1</v>
          </cell>
        </row>
        <row r="775">
          <cell r="I775">
            <v>0</v>
          </cell>
          <cell r="J775">
            <v>0</v>
          </cell>
          <cell r="N775" t="str">
            <v>_-1</v>
          </cell>
        </row>
        <row r="776">
          <cell r="I776">
            <v>0</v>
          </cell>
          <cell r="J776">
            <v>0</v>
          </cell>
          <cell r="N776" t="str">
            <v>_-1</v>
          </cell>
        </row>
        <row r="777">
          <cell r="I777">
            <v>0</v>
          </cell>
          <cell r="J777">
            <v>0</v>
          </cell>
          <cell r="N777" t="str">
            <v>_-1</v>
          </cell>
        </row>
        <row r="778">
          <cell r="I778">
            <v>0</v>
          </cell>
          <cell r="J778">
            <v>0</v>
          </cell>
          <cell r="N778" t="str">
            <v>_-1</v>
          </cell>
        </row>
        <row r="779">
          <cell r="I779">
            <v>0</v>
          </cell>
          <cell r="J779">
            <v>0</v>
          </cell>
          <cell r="N779" t="str">
            <v>_-1</v>
          </cell>
        </row>
        <row r="780">
          <cell r="I780">
            <v>0</v>
          </cell>
          <cell r="J780">
            <v>0</v>
          </cell>
          <cell r="N780" t="str">
            <v>_-1</v>
          </cell>
        </row>
        <row r="781">
          <cell r="I781">
            <v>0</v>
          </cell>
          <cell r="J781">
            <v>0</v>
          </cell>
          <cell r="N781" t="str">
            <v>_-1</v>
          </cell>
        </row>
        <row r="782">
          <cell r="I782">
            <v>0</v>
          </cell>
          <cell r="J782">
            <v>0</v>
          </cell>
          <cell r="N782" t="str">
            <v>_-1</v>
          </cell>
        </row>
        <row r="783">
          <cell r="I783">
            <v>0</v>
          </cell>
          <cell r="J783">
            <v>0</v>
          </cell>
          <cell r="N783" t="str">
            <v>_-1</v>
          </cell>
        </row>
        <row r="784">
          <cell r="I784">
            <v>0</v>
          </cell>
          <cell r="J784">
            <v>0</v>
          </cell>
          <cell r="N784" t="str">
            <v>_-1</v>
          </cell>
        </row>
        <row r="785">
          <cell r="I785">
            <v>0</v>
          </cell>
          <cell r="J785">
            <v>0</v>
          </cell>
          <cell r="N785" t="str">
            <v>_-1</v>
          </cell>
        </row>
        <row r="786">
          <cell r="I786">
            <v>0</v>
          </cell>
          <cell r="J786">
            <v>0</v>
          </cell>
          <cell r="N786" t="str">
            <v>_-1</v>
          </cell>
        </row>
        <row r="787">
          <cell r="I787">
            <v>0</v>
          </cell>
          <cell r="J787">
            <v>0</v>
          </cell>
          <cell r="N787" t="str">
            <v>_-1</v>
          </cell>
        </row>
        <row r="788">
          <cell r="I788">
            <v>0</v>
          </cell>
          <cell r="J788">
            <v>0</v>
          </cell>
          <cell r="N788" t="str">
            <v>_-1</v>
          </cell>
        </row>
        <row r="789">
          <cell r="I789">
            <v>0</v>
          </cell>
          <cell r="J789">
            <v>0</v>
          </cell>
          <cell r="N789" t="str">
            <v>_-1</v>
          </cell>
        </row>
        <row r="790">
          <cell r="I790">
            <v>0</v>
          </cell>
          <cell r="J790">
            <v>0</v>
          </cell>
          <cell r="N790" t="str">
            <v>_-1</v>
          </cell>
        </row>
        <row r="791">
          <cell r="I791">
            <v>0</v>
          </cell>
          <cell r="J791">
            <v>0</v>
          </cell>
          <cell r="N791" t="str">
            <v>_-1</v>
          </cell>
        </row>
        <row r="792">
          <cell r="I792">
            <v>0</v>
          </cell>
          <cell r="J792">
            <v>0</v>
          </cell>
          <cell r="N792" t="str">
            <v>_-1</v>
          </cell>
        </row>
        <row r="793">
          <cell r="I793">
            <v>0</v>
          </cell>
          <cell r="J793">
            <v>0</v>
          </cell>
          <cell r="N793" t="str">
            <v>_-1</v>
          </cell>
        </row>
        <row r="794">
          <cell r="I794">
            <v>0</v>
          </cell>
          <cell r="J794">
            <v>0</v>
          </cell>
          <cell r="N794" t="str">
            <v>_-1</v>
          </cell>
        </row>
        <row r="795">
          <cell r="I795">
            <v>0</v>
          </cell>
          <cell r="J795">
            <v>0</v>
          </cell>
          <cell r="N795" t="str">
            <v>_-1</v>
          </cell>
        </row>
        <row r="796">
          <cell r="I796">
            <v>0</v>
          </cell>
          <cell r="J796">
            <v>0</v>
          </cell>
          <cell r="N796" t="str">
            <v>_-1</v>
          </cell>
        </row>
        <row r="797">
          <cell r="I797">
            <v>0</v>
          </cell>
          <cell r="J797">
            <v>0</v>
          </cell>
          <cell r="N797" t="str">
            <v>_-1</v>
          </cell>
        </row>
        <row r="798">
          <cell r="I798">
            <v>0</v>
          </cell>
          <cell r="J798">
            <v>0</v>
          </cell>
          <cell r="N798" t="str">
            <v>_-1</v>
          </cell>
        </row>
        <row r="799">
          <cell r="I799">
            <v>0</v>
          </cell>
          <cell r="J799">
            <v>0</v>
          </cell>
          <cell r="N799" t="str">
            <v>_-1</v>
          </cell>
        </row>
        <row r="800">
          <cell r="I800">
            <v>0</v>
          </cell>
          <cell r="J800">
            <v>0</v>
          </cell>
          <cell r="N800" t="str">
            <v>_-1</v>
          </cell>
        </row>
        <row r="801">
          <cell r="I801">
            <v>0</v>
          </cell>
          <cell r="J801">
            <v>0</v>
          </cell>
          <cell r="N801" t="str">
            <v>_-1</v>
          </cell>
        </row>
        <row r="802">
          <cell r="I802">
            <v>0</v>
          </cell>
          <cell r="J802">
            <v>0</v>
          </cell>
          <cell r="N802" t="str">
            <v>_-1</v>
          </cell>
        </row>
        <row r="803">
          <cell r="I803">
            <v>0</v>
          </cell>
          <cell r="J803">
            <v>0</v>
          </cell>
          <cell r="N803" t="str">
            <v>_-1</v>
          </cell>
        </row>
        <row r="804">
          <cell r="I804">
            <v>0</v>
          </cell>
          <cell r="J804">
            <v>0</v>
          </cell>
          <cell r="N804" t="str">
            <v>_-1</v>
          </cell>
        </row>
        <row r="805">
          <cell r="I805">
            <v>0</v>
          </cell>
          <cell r="J805">
            <v>0</v>
          </cell>
          <cell r="N805" t="str">
            <v>_-1</v>
          </cell>
        </row>
        <row r="806">
          <cell r="I806">
            <v>0</v>
          </cell>
          <cell r="J806">
            <v>0</v>
          </cell>
          <cell r="N806" t="str">
            <v>_-1</v>
          </cell>
        </row>
        <row r="807">
          <cell r="I807">
            <v>0</v>
          </cell>
          <cell r="J807">
            <v>0</v>
          </cell>
          <cell r="N807" t="str">
            <v>_-1</v>
          </cell>
        </row>
        <row r="808">
          <cell r="I808">
            <v>0</v>
          </cell>
          <cell r="J808">
            <v>0</v>
          </cell>
          <cell r="N808" t="str">
            <v>_-1</v>
          </cell>
        </row>
        <row r="809">
          <cell r="I809">
            <v>0</v>
          </cell>
          <cell r="J809">
            <v>0</v>
          </cell>
          <cell r="N809" t="str">
            <v>_-1</v>
          </cell>
        </row>
        <row r="810">
          <cell r="I810">
            <v>0</v>
          </cell>
          <cell r="J810">
            <v>0</v>
          </cell>
          <cell r="N810" t="str">
            <v>_-1</v>
          </cell>
        </row>
        <row r="811">
          <cell r="I811">
            <v>0</v>
          </cell>
          <cell r="J811">
            <v>0</v>
          </cell>
          <cell r="N811" t="str">
            <v>_-1</v>
          </cell>
        </row>
        <row r="812">
          <cell r="I812">
            <v>0</v>
          </cell>
          <cell r="J812">
            <v>0</v>
          </cell>
          <cell r="N812" t="str">
            <v>_-1</v>
          </cell>
        </row>
        <row r="813">
          <cell r="I813">
            <v>0</v>
          </cell>
          <cell r="J813">
            <v>0</v>
          </cell>
          <cell r="N813" t="str">
            <v>_-1</v>
          </cell>
        </row>
        <row r="814">
          <cell r="I814">
            <v>0</v>
          </cell>
          <cell r="J814">
            <v>0</v>
          </cell>
          <cell r="N814" t="str">
            <v>_-1</v>
          </cell>
        </row>
        <row r="815">
          <cell r="I815">
            <v>0</v>
          </cell>
          <cell r="J815">
            <v>0</v>
          </cell>
          <cell r="N815" t="str">
            <v>_-1</v>
          </cell>
        </row>
        <row r="816">
          <cell r="I816">
            <v>0</v>
          </cell>
          <cell r="J816">
            <v>0</v>
          </cell>
          <cell r="N816" t="str">
            <v>_-1</v>
          </cell>
        </row>
        <row r="817">
          <cell r="I817">
            <v>0</v>
          </cell>
          <cell r="J817">
            <v>0</v>
          </cell>
          <cell r="N817" t="str">
            <v>_-1</v>
          </cell>
        </row>
        <row r="818">
          <cell r="I818">
            <v>0</v>
          </cell>
          <cell r="J818">
            <v>0</v>
          </cell>
          <cell r="N818" t="str">
            <v>_-1</v>
          </cell>
        </row>
        <row r="819">
          <cell r="I819">
            <v>0</v>
          </cell>
          <cell r="J819">
            <v>0</v>
          </cell>
          <cell r="N819" t="str">
            <v>_-1</v>
          </cell>
        </row>
        <row r="820">
          <cell r="I820">
            <v>0</v>
          </cell>
          <cell r="J820">
            <v>0</v>
          </cell>
          <cell r="N820" t="str">
            <v>_-1</v>
          </cell>
        </row>
        <row r="821">
          <cell r="I821">
            <v>0</v>
          </cell>
          <cell r="J821">
            <v>0</v>
          </cell>
          <cell r="N821" t="str">
            <v>_-1</v>
          </cell>
        </row>
        <row r="822">
          <cell r="I822">
            <v>0</v>
          </cell>
          <cell r="J822">
            <v>0</v>
          </cell>
          <cell r="N822" t="str">
            <v>_-1</v>
          </cell>
        </row>
        <row r="823">
          <cell r="I823">
            <v>0</v>
          </cell>
          <cell r="J823">
            <v>0</v>
          </cell>
          <cell r="N823" t="str">
            <v>_-1</v>
          </cell>
        </row>
        <row r="824">
          <cell r="I824">
            <v>0</v>
          </cell>
          <cell r="J824">
            <v>0</v>
          </cell>
          <cell r="N824" t="str">
            <v>_-1</v>
          </cell>
        </row>
        <row r="825">
          <cell r="I825">
            <v>0</v>
          </cell>
          <cell r="J825">
            <v>0</v>
          </cell>
          <cell r="N825" t="str">
            <v>_-1</v>
          </cell>
        </row>
        <row r="826">
          <cell r="I826">
            <v>0</v>
          </cell>
          <cell r="J826">
            <v>0</v>
          </cell>
          <cell r="N826" t="str">
            <v>_-1</v>
          </cell>
        </row>
        <row r="827">
          <cell r="I827">
            <v>0</v>
          </cell>
          <cell r="J827">
            <v>0</v>
          </cell>
          <cell r="N827" t="str">
            <v>_-1</v>
          </cell>
        </row>
        <row r="828">
          <cell r="I828">
            <v>0</v>
          </cell>
          <cell r="J828">
            <v>0</v>
          </cell>
          <cell r="N828" t="str">
            <v>_-1</v>
          </cell>
        </row>
        <row r="829">
          <cell r="I829">
            <v>0</v>
          </cell>
          <cell r="J829">
            <v>0</v>
          </cell>
          <cell r="N829" t="str">
            <v>_-1</v>
          </cell>
        </row>
        <row r="830">
          <cell r="I830">
            <v>0</v>
          </cell>
          <cell r="J830">
            <v>0</v>
          </cell>
          <cell r="N830" t="str">
            <v>_-1</v>
          </cell>
        </row>
        <row r="831">
          <cell r="I831">
            <v>0</v>
          </cell>
          <cell r="J831">
            <v>0</v>
          </cell>
          <cell r="N831" t="str">
            <v>_-1</v>
          </cell>
        </row>
        <row r="832">
          <cell r="I832">
            <v>0</v>
          </cell>
          <cell r="J832">
            <v>0</v>
          </cell>
          <cell r="N832" t="str">
            <v>_-1</v>
          </cell>
        </row>
        <row r="833">
          <cell r="I833">
            <v>0</v>
          </cell>
          <cell r="J833">
            <v>0</v>
          </cell>
          <cell r="N833" t="str">
            <v>_-1</v>
          </cell>
        </row>
        <row r="834">
          <cell r="I834">
            <v>0</v>
          </cell>
          <cell r="J834">
            <v>0</v>
          </cell>
          <cell r="N834" t="str">
            <v>_-1</v>
          </cell>
        </row>
        <row r="835">
          <cell r="I835">
            <v>0</v>
          </cell>
          <cell r="J835">
            <v>0</v>
          </cell>
          <cell r="N835" t="str">
            <v>_-1</v>
          </cell>
        </row>
        <row r="836">
          <cell r="I836">
            <v>0</v>
          </cell>
          <cell r="J836">
            <v>0</v>
          </cell>
          <cell r="N836" t="str">
            <v>_-1</v>
          </cell>
        </row>
        <row r="837">
          <cell r="I837">
            <v>0</v>
          </cell>
          <cell r="J837">
            <v>0</v>
          </cell>
          <cell r="N837" t="str">
            <v>_-1</v>
          </cell>
        </row>
        <row r="838">
          <cell r="I838">
            <v>0</v>
          </cell>
          <cell r="J838">
            <v>0</v>
          </cell>
          <cell r="N838" t="str">
            <v>_-1</v>
          </cell>
        </row>
        <row r="839">
          <cell r="I839">
            <v>0</v>
          </cell>
          <cell r="J839">
            <v>0</v>
          </cell>
          <cell r="N839" t="str">
            <v>_-1</v>
          </cell>
        </row>
        <row r="840">
          <cell r="I840">
            <v>0</v>
          </cell>
          <cell r="J840">
            <v>0</v>
          </cell>
          <cell r="N840" t="str">
            <v>_-1</v>
          </cell>
        </row>
        <row r="841">
          <cell r="I841">
            <v>0</v>
          </cell>
          <cell r="J841">
            <v>0</v>
          </cell>
          <cell r="N841" t="str">
            <v>_-1</v>
          </cell>
        </row>
        <row r="842">
          <cell r="I842">
            <v>0</v>
          </cell>
          <cell r="J842">
            <v>0</v>
          </cell>
          <cell r="N842" t="str">
            <v>_-1</v>
          </cell>
        </row>
        <row r="843">
          <cell r="I843">
            <v>0</v>
          </cell>
          <cell r="J843">
            <v>0</v>
          </cell>
          <cell r="N843" t="str">
            <v>_-1</v>
          </cell>
        </row>
        <row r="844">
          <cell r="I844">
            <v>0</v>
          </cell>
          <cell r="J844">
            <v>0</v>
          </cell>
          <cell r="N844" t="str">
            <v>_-1</v>
          </cell>
        </row>
        <row r="845">
          <cell r="I845">
            <v>0</v>
          </cell>
          <cell r="J845">
            <v>0</v>
          </cell>
          <cell r="N845" t="str">
            <v>_-1</v>
          </cell>
        </row>
        <row r="846">
          <cell r="I846">
            <v>0</v>
          </cell>
          <cell r="J846">
            <v>0</v>
          </cell>
          <cell r="N846" t="str">
            <v>_-1</v>
          </cell>
        </row>
        <row r="847">
          <cell r="I847">
            <v>0</v>
          </cell>
          <cell r="J847">
            <v>0</v>
          </cell>
          <cell r="N847" t="str">
            <v>_-1</v>
          </cell>
        </row>
        <row r="848">
          <cell r="I848">
            <v>0</v>
          </cell>
          <cell r="J848">
            <v>0</v>
          </cell>
          <cell r="N848" t="str">
            <v>_-1</v>
          </cell>
        </row>
        <row r="849">
          <cell r="I849">
            <v>0</v>
          </cell>
          <cell r="J849">
            <v>0</v>
          </cell>
          <cell r="N849" t="str">
            <v>_-1</v>
          </cell>
        </row>
        <row r="850">
          <cell r="I850">
            <v>0</v>
          </cell>
          <cell r="J850">
            <v>0</v>
          </cell>
          <cell r="N850" t="str">
            <v>_-1</v>
          </cell>
        </row>
        <row r="851">
          <cell r="I851">
            <v>0</v>
          </cell>
          <cell r="J851">
            <v>0</v>
          </cell>
          <cell r="N851" t="str">
            <v>_-1</v>
          </cell>
        </row>
        <row r="852">
          <cell r="I852">
            <v>0</v>
          </cell>
          <cell r="J852">
            <v>0</v>
          </cell>
          <cell r="N852" t="str">
            <v>_-1</v>
          </cell>
        </row>
        <row r="853">
          <cell r="I853">
            <v>0</v>
          </cell>
          <cell r="J853">
            <v>0</v>
          </cell>
          <cell r="N853" t="str">
            <v>_-1</v>
          </cell>
        </row>
        <row r="854">
          <cell r="I854">
            <v>0</v>
          </cell>
          <cell r="J854">
            <v>0</v>
          </cell>
          <cell r="N854" t="str">
            <v>_-1</v>
          </cell>
        </row>
        <row r="855">
          <cell r="I855">
            <v>0</v>
          </cell>
          <cell r="J855">
            <v>0</v>
          </cell>
          <cell r="N855" t="str">
            <v>_-1</v>
          </cell>
        </row>
        <row r="856">
          <cell r="I856">
            <v>0</v>
          </cell>
          <cell r="J856">
            <v>0</v>
          </cell>
          <cell r="N856" t="str">
            <v>_-1</v>
          </cell>
        </row>
        <row r="857">
          <cell r="I857">
            <v>0</v>
          </cell>
          <cell r="J857">
            <v>0</v>
          </cell>
          <cell r="N857" t="str">
            <v>_-1</v>
          </cell>
        </row>
        <row r="858">
          <cell r="I858">
            <v>0</v>
          </cell>
          <cell r="J858">
            <v>0</v>
          </cell>
          <cell r="N858" t="str">
            <v>_-1</v>
          </cell>
        </row>
        <row r="859">
          <cell r="I859">
            <v>0</v>
          </cell>
          <cell r="J859">
            <v>0</v>
          </cell>
          <cell r="N859" t="str">
            <v>_-1</v>
          </cell>
        </row>
        <row r="860">
          <cell r="I860">
            <v>0</v>
          </cell>
          <cell r="J860">
            <v>0</v>
          </cell>
          <cell r="N860" t="str">
            <v>_-1</v>
          </cell>
        </row>
        <row r="861">
          <cell r="I861">
            <v>0</v>
          </cell>
          <cell r="J861">
            <v>0</v>
          </cell>
          <cell r="N861" t="str">
            <v>_-1</v>
          </cell>
        </row>
        <row r="862">
          <cell r="I862">
            <v>0</v>
          </cell>
          <cell r="J862">
            <v>0</v>
          </cell>
          <cell r="N862" t="str">
            <v>_-1</v>
          </cell>
        </row>
        <row r="863">
          <cell r="I863">
            <v>0</v>
          </cell>
          <cell r="J863">
            <v>0</v>
          </cell>
          <cell r="N863" t="str">
            <v>_-1</v>
          </cell>
        </row>
        <row r="864">
          <cell r="I864">
            <v>0</v>
          </cell>
          <cell r="J864">
            <v>0</v>
          </cell>
          <cell r="N864" t="str">
            <v>_-1</v>
          </cell>
        </row>
        <row r="865">
          <cell r="I865">
            <v>0</v>
          </cell>
          <cell r="J865">
            <v>0</v>
          </cell>
          <cell r="N865" t="str">
            <v>_-1</v>
          </cell>
        </row>
        <row r="866">
          <cell r="I866">
            <v>0</v>
          </cell>
          <cell r="J866">
            <v>0</v>
          </cell>
          <cell r="N866" t="str">
            <v>_-1</v>
          </cell>
        </row>
        <row r="867">
          <cell r="I867">
            <v>0</v>
          </cell>
          <cell r="J867">
            <v>0</v>
          </cell>
          <cell r="N867" t="str">
            <v>_-1</v>
          </cell>
        </row>
        <row r="868">
          <cell r="I868">
            <v>0</v>
          </cell>
          <cell r="J868">
            <v>0</v>
          </cell>
          <cell r="N868" t="str">
            <v>_-1</v>
          </cell>
        </row>
        <row r="869">
          <cell r="I869">
            <v>0</v>
          </cell>
          <cell r="J869">
            <v>0</v>
          </cell>
          <cell r="N869" t="str">
            <v>_-1</v>
          </cell>
        </row>
        <row r="870">
          <cell r="I870">
            <v>0</v>
          </cell>
          <cell r="J870">
            <v>0</v>
          </cell>
          <cell r="N870" t="str">
            <v>_-1</v>
          </cell>
        </row>
        <row r="871">
          <cell r="I871">
            <v>0</v>
          </cell>
          <cell r="J871">
            <v>0</v>
          </cell>
          <cell r="N871" t="str">
            <v>_-1</v>
          </cell>
        </row>
        <row r="872">
          <cell r="I872">
            <v>0</v>
          </cell>
          <cell r="J872">
            <v>0</v>
          </cell>
          <cell r="N872" t="str">
            <v>_-1</v>
          </cell>
        </row>
        <row r="873">
          <cell r="I873">
            <v>0</v>
          </cell>
          <cell r="J873">
            <v>0</v>
          </cell>
          <cell r="N873" t="str">
            <v>_-1</v>
          </cell>
        </row>
        <row r="874">
          <cell r="I874">
            <v>0</v>
          </cell>
          <cell r="J874">
            <v>0</v>
          </cell>
          <cell r="N874" t="str">
            <v>_-1</v>
          </cell>
        </row>
        <row r="875">
          <cell r="I875">
            <v>0</v>
          </cell>
          <cell r="J875">
            <v>0</v>
          </cell>
          <cell r="N875" t="str">
            <v>_-1</v>
          </cell>
        </row>
        <row r="876">
          <cell r="I876">
            <v>0</v>
          </cell>
          <cell r="J876">
            <v>0</v>
          </cell>
          <cell r="N876" t="str">
            <v>_-1</v>
          </cell>
        </row>
        <row r="877">
          <cell r="I877">
            <v>0</v>
          </cell>
          <cell r="J877">
            <v>0</v>
          </cell>
          <cell r="N877" t="str">
            <v>_-1</v>
          </cell>
        </row>
        <row r="878">
          <cell r="I878">
            <v>0</v>
          </cell>
          <cell r="J878">
            <v>0</v>
          </cell>
          <cell r="N878" t="str">
            <v>_-1</v>
          </cell>
        </row>
        <row r="879">
          <cell r="I879">
            <v>0</v>
          </cell>
          <cell r="J879">
            <v>0</v>
          </cell>
          <cell r="N879" t="str">
            <v>_-1</v>
          </cell>
        </row>
        <row r="880">
          <cell r="I880">
            <v>0</v>
          </cell>
          <cell r="J880">
            <v>0</v>
          </cell>
          <cell r="N880" t="str">
            <v>_-1</v>
          </cell>
        </row>
        <row r="881">
          <cell r="I881">
            <v>0</v>
          </cell>
          <cell r="J881">
            <v>0</v>
          </cell>
          <cell r="N881" t="str">
            <v>_-1</v>
          </cell>
        </row>
        <row r="882">
          <cell r="I882">
            <v>0</v>
          </cell>
          <cell r="J882">
            <v>0</v>
          </cell>
          <cell r="N882" t="str">
            <v>_-1</v>
          </cell>
        </row>
        <row r="883">
          <cell r="I883">
            <v>0</v>
          </cell>
          <cell r="J883">
            <v>0</v>
          </cell>
          <cell r="N883" t="str">
            <v>_-1</v>
          </cell>
        </row>
        <row r="884">
          <cell r="I884">
            <v>0</v>
          </cell>
          <cell r="J884">
            <v>0</v>
          </cell>
          <cell r="N884" t="str">
            <v>_-1</v>
          </cell>
        </row>
        <row r="885">
          <cell r="I885">
            <v>0</v>
          </cell>
          <cell r="J885">
            <v>0</v>
          </cell>
          <cell r="N885" t="str">
            <v>_-1</v>
          </cell>
        </row>
        <row r="886">
          <cell r="I886">
            <v>0</v>
          </cell>
          <cell r="J886">
            <v>0</v>
          </cell>
          <cell r="N886" t="str">
            <v>_-1</v>
          </cell>
        </row>
        <row r="887">
          <cell r="I887">
            <v>0</v>
          </cell>
          <cell r="J887">
            <v>0</v>
          </cell>
          <cell r="N887" t="str">
            <v>_-1</v>
          </cell>
        </row>
        <row r="888">
          <cell r="I888">
            <v>0</v>
          </cell>
          <cell r="J888">
            <v>0</v>
          </cell>
          <cell r="N888" t="str">
            <v>_-1</v>
          </cell>
        </row>
        <row r="889">
          <cell r="I889">
            <v>0</v>
          </cell>
          <cell r="J889">
            <v>0</v>
          </cell>
          <cell r="N889" t="str">
            <v>_-1</v>
          </cell>
        </row>
        <row r="890">
          <cell r="I890">
            <v>0</v>
          </cell>
          <cell r="J890">
            <v>0</v>
          </cell>
          <cell r="N890" t="str">
            <v>_-1</v>
          </cell>
        </row>
        <row r="891">
          <cell r="I891">
            <v>0</v>
          </cell>
          <cell r="J891">
            <v>0</v>
          </cell>
          <cell r="N891" t="str">
            <v>_-1</v>
          </cell>
        </row>
        <row r="892">
          <cell r="I892">
            <v>0</v>
          </cell>
          <cell r="J892">
            <v>0</v>
          </cell>
          <cell r="N892" t="str">
            <v>_-1</v>
          </cell>
        </row>
        <row r="893">
          <cell r="I893">
            <v>0</v>
          </cell>
          <cell r="J893">
            <v>0</v>
          </cell>
          <cell r="N893" t="str">
            <v>_-1</v>
          </cell>
        </row>
        <row r="894">
          <cell r="I894">
            <v>0</v>
          </cell>
          <cell r="J894">
            <v>0</v>
          </cell>
          <cell r="N894" t="str">
            <v>_-1</v>
          </cell>
        </row>
        <row r="895">
          <cell r="I895">
            <v>0</v>
          </cell>
          <cell r="J895">
            <v>0</v>
          </cell>
          <cell r="N895" t="str">
            <v>_-1</v>
          </cell>
        </row>
        <row r="896">
          <cell r="I896">
            <v>0</v>
          </cell>
          <cell r="J896">
            <v>0</v>
          </cell>
          <cell r="N896" t="str">
            <v>_-1</v>
          </cell>
        </row>
        <row r="897">
          <cell r="I897">
            <v>0</v>
          </cell>
          <cell r="J897">
            <v>0</v>
          </cell>
          <cell r="N897" t="str">
            <v>_-1</v>
          </cell>
        </row>
        <row r="898">
          <cell r="I898">
            <v>0</v>
          </cell>
          <cell r="J898">
            <v>0</v>
          </cell>
          <cell r="N898" t="str">
            <v>_-1</v>
          </cell>
        </row>
        <row r="899">
          <cell r="I899">
            <v>0</v>
          </cell>
          <cell r="J899">
            <v>0</v>
          </cell>
          <cell r="N899" t="str">
            <v>_-1</v>
          </cell>
        </row>
        <row r="900">
          <cell r="I900">
            <v>0</v>
          </cell>
          <cell r="J900">
            <v>0</v>
          </cell>
          <cell r="N900" t="str">
            <v>_-1</v>
          </cell>
        </row>
        <row r="901">
          <cell r="I901">
            <v>0</v>
          </cell>
          <cell r="J901">
            <v>0</v>
          </cell>
          <cell r="N901" t="str">
            <v>_-1</v>
          </cell>
        </row>
        <row r="902">
          <cell r="I902">
            <v>0</v>
          </cell>
          <cell r="J902">
            <v>0</v>
          </cell>
          <cell r="N902" t="str">
            <v>_-1</v>
          </cell>
        </row>
        <row r="903">
          <cell r="I903">
            <v>0</v>
          </cell>
          <cell r="J903">
            <v>0</v>
          </cell>
          <cell r="N903" t="str">
            <v>_-1</v>
          </cell>
        </row>
        <row r="904">
          <cell r="I904">
            <v>0</v>
          </cell>
          <cell r="J904">
            <v>0</v>
          </cell>
          <cell r="N904" t="str">
            <v>_-1</v>
          </cell>
        </row>
        <row r="905">
          <cell r="I905">
            <v>0</v>
          </cell>
          <cell r="J905">
            <v>0</v>
          </cell>
          <cell r="N905" t="str">
            <v>_-1</v>
          </cell>
        </row>
        <row r="906">
          <cell r="I906">
            <v>0</v>
          </cell>
          <cell r="J906">
            <v>0</v>
          </cell>
          <cell r="N906" t="str">
            <v>_-1</v>
          </cell>
        </row>
        <row r="907">
          <cell r="I907">
            <v>0</v>
          </cell>
          <cell r="J907">
            <v>0</v>
          </cell>
          <cell r="N907" t="str">
            <v>_-1</v>
          </cell>
        </row>
        <row r="908">
          <cell r="I908">
            <v>0</v>
          </cell>
          <cell r="J908">
            <v>0</v>
          </cell>
          <cell r="N908" t="str">
            <v>_-1</v>
          </cell>
        </row>
        <row r="909">
          <cell r="I909">
            <v>0</v>
          </cell>
          <cell r="J909">
            <v>0</v>
          </cell>
          <cell r="N909" t="str">
            <v>_-1</v>
          </cell>
        </row>
        <row r="910">
          <cell r="I910">
            <v>0</v>
          </cell>
          <cell r="J910">
            <v>0</v>
          </cell>
          <cell r="N910" t="str">
            <v>_-1</v>
          </cell>
        </row>
        <row r="911">
          <cell r="I911">
            <v>0</v>
          </cell>
          <cell r="J911">
            <v>0</v>
          </cell>
          <cell r="N911" t="str">
            <v>_-1</v>
          </cell>
        </row>
        <row r="912">
          <cell r="I912">
            <v>0</v>
          </cell>
          <cell r="J912">
            <v>0</v>
          </cell>
          <cell r="N912" t="str">
            <v>_-1</v>
          </cell>
        </row>
        <row r="913">
          <cell r="I913">
            <v>0</v>
          </cell>
          <cell r="J913">
            <v>0</v>
          </cell>
          <cell r="N913" t="str">
            <v>_-1</v>
          </cell>
        </row>
        <row r="914">
          <cell r="I914">
            <v>0</v>
          </cell>
          <cell r="J914">
            <v>0</v>
          </cell>
          <cell r="N914" t="str">
            <v>_-1</v>
          </cell>
        </row>
        <row r="915">
          <cell r="I915">
            <v>0</v>
          </cell>
          <cell r="J915">
            <v>0</v>
          </cell>
          <cell r="N915" t="str">
            <v>_-1</v>
          </cell>
        </row>
        <row r="916">
          <cell r="I916">
            <v>0</v>
          </cell>
          <cell r="J916">
            <v>0</v>
          </cell>
          <cell r="N916" t="str">
            <v>_-1</v>
          </cell>
        </row>
        <row r="917">
          <cell r="I917">
            <v>0</v>
          </cell>
          <cell r="J917">
            <v>0</v>
          </cell>
          <cell r="N917" t="str">
            <v>_-1</v>
          </cell>
        </row>
        <row r="918">
          <cell r="I918">
            <v>0</v>
          </cell>
          <cell r="J918">
            <v>0</v>
          </cell>
          <cell r="N918" t="str">
            <v>_-1</v>
          </cell>
        </row>
        <row r="919">
          <cell r="I919">
            <v>0</v>
          </cell>
          <cell r="J919">
            <v>0</v>
          </cell>
          <cell r="N919" t="str">
            <v>_-1</v>
          </cell>
        </row>
        <row r="920">
          <cell r="I920">
            <v>0</v>
          </cell>
          <cell r="J920">
            <v>0</v>
          </cell>
          <cell r="N920" t="str">
            <v>_-1</v>
          </cell>
        </row>
        <row r="921">
          <cell r="I921">
            <v>0</v>
          </cell>
          <cell r="J921">
            <v>0</v>
          </cell>
          <cell r="N921" t="str">
            <v>_-1</v>
          </cell>
        </row>
        <row r="922">
          <cell r="I922">
            <v>0</v>
          </cell>
          <cell r="J922">
            <v>0</v>
          </cell>
          <cell r="N922" t="str">
            <v>_-1</v>
          </cell>
        </row>
        <row r="923">
          <cell r="I923">
            <v>0</v>
          </cell>
          <cell r="J923">
            <v>0</v>
          </cell>
          <cell r="N923" t="str">
            <v>_-1</v>
          </cell>
        </row>
        <row r="924">
          <cell r="I924">
            <v>0</v>
          </cell>
          <cell r="J924">
            <v>0</v>
          </cell>
          <cell r="N924" t="str">
            <v>_-1</v>
          </cell>
        </row>
        <row r="925">
          <cell r="I925">
            <v>0</v>
          </cell>
          <cell r="J925">
            <v>0</v>
          </cell>
          <cell r="N925" t="str">
            <v>_-1</v>
          </cell>
        </row>
        <row r="926">
          <cell r="I926">
            <v>0</v>
          </cell>
          <cell r="J926">
            <v>0</v>
          </cell>
          <cell r="N926" t="str">
            <v>_-1</v>
          </cell>
        </row>
        <row r="927">
          <cell r="I927">
            <v>0</v>
          </cell>
          <cell r="J927">
            <v>0</v>
          </cell>
          <cell r="N927" t="str">
            <v>_-1</v>
          </cell>
        </row>
        <row r="928">
          <cell r="I928">
            <v>0</v>
          </cell>
          <cell r="J928">
            <v>0</v>
          </cell>
          <cell r="N928" t="str">
            <v>_-1</v>
          </cell>
        </row>
        <row r="929">
          <cell r="I929">
            <v>0</v>
          </cell>
          <cell r="J929">
            <v>0</v>
          </cell>
          <cell r="N929" t="str">
            <v>_-1</v>
          </cell>
        </row>
        <row r="930">
          <cell r="I930">
            <v>0</v>
          </cell>
          <cell r="J930">
            <v>0</v>
          </cell>
          <cell r="N930" t="str">
            <v>_-1</v>
          </cell>
        </row>
        <row r="931">
          <cell r="I931">
            <v>0</v>
          </cell>
          <cell r="J931">
            <v>0</v>
          </cell>
          <cell r="N931" t="str">
            <v>_-1</v>
          </cell>
        </row>
        <row r="932">
          <cell r="I932">
            <v>0</v>
          </cell>
          <cell r="J932">
            <v>0</v>
          </cell>
          <cell r="N932" t="str">
            <v>_-1</v>
          </cell>
        </row>
        <row r="933">
          <cell r="I933">
            <v>0</v>
          </cell>
          <cell r="J933">
            <v>0</v>
          </cell>
          <cell r="N933" t="str">
            <v>_-1</v>
          </cell>
        </row>
        <row r="934">
          <cell r="I934">
            <v>0</v>
          </cell>
          <cell r="J934">
            <v>0</v>
          </cell>
          <cell r="N934" t="str">
            <v>_-1</v>
          </cell>
        </row>
        <row r="935">
          <cell r="I935">
            <v>0</v>
          </cell>
          <cell r="J935">
            <v>0</v>
          </cell>
          <cell r="N935" t="str">
            <v>_-1</v>
          </cell>
        </row>
        <row r="936">
          <cell r="I936">
            <v>0</v>
          </cell>
          <cell r="J936">
            <v>0</v>
          </cell>
          <cell r="N936" t="str">
            <v>_-1</v>
          </cell>
        </row>
        <row r="937">
          <cell r="I937">
            <v>0</v>
          </cell>
          <cell r="J937">
            <v>0</v>
          </cell>
          <cell r="N937" t="str">
            <v>_-1</v>
          </cell>
        </row>
        <row r="938">
          <cell r="I938">
            <v>0</v>
          </cell>
          <cell r="J938">
            <v>0</v>
          </cell>
          <cell r="N938" t="str">
            <v>_-1</v>
          </cell>
        </row>
        <row r="939">
          <cell r="I939">
            <v>0</v>
          </cell>
          <cell r="J939">
            <v>0</v>
          </cell>
          <cell r="N939" t="str">
            <v>_-1</v>
          </cell>
        </row>
        <row r="940">
          <cell r="I940">
            <v>0</v>
          </cell>
          <cell r="J940">
            <v>0</v>
          </cell>
          <cell r="N940" t="str">
            <v>_-1</v>
          </cell>
        </row>
        <row r="941">
          <cell r="I941">
            <v>0</v>
          </cell>
          <cell r="J941">
            <v>0</v>
          </cell>
          <cell r="N941" t="str">
            <v>_-1</v>
          </cell>
        </row>
        <row r="942">
          <cell r="I942">
            <v>0</v>
          </cell>
          <cell r="J942">
            <v>0</v>
          </cell>
          <cell r="N942" t="str">
            <v>_-1</v>
          </cell>
        </row>
        <row r="943">
          <cell r="I943">
            <v>0</v>
          </cell>
          <cell r="J943">
            <v>0</v>
          </cell>
          <cell r="N943" t="str">
            <v>_-1</v>
          </cell>
        </row>
        <row r="944">
          <cell r="I944">
            <v>0</v>
          </cell>
          <cell r="J944">
            <v>0</v>
          </cell>
          <cell r="N944" t="str">
            <v>_-1</v>
          </cell>
        </row>
        <row r="945">
          <cell r="I945">
            <v>0</v>
          </cell>
          <cell r="J945">
            <v>0</v>
          </cell>
          <cell r="N945" t="str">
            <v>_-1</v>
          </cell>
        </row>
        <row r="946">
          <cell r="I946">
            <v>0</v>
          </cell>
          <cell r="J946">
            <v>0</v>
          </cell>
          <cell r="N946" t="str">
            <v>_-1</v>
          </cell>
        </row>
        <row r="947">
          <cell r="I947">
            <v>0</v>
          </cell>
          <cell r="J947">
            <v>0</v>
          </cell>
          <cell r="N947" t="str">
            <v>_-1</v>
          </cell>
        </row>
        <row r="948">
          <cell r="I948">
            <v>0</v>
          </cell>
          <cell r="J948">
            <v>0</v>
          </cell>
          <cell r="N948" t="str">
            <v>_-1</v>
          </cell>
        </row>
        <row r="949">
          <cell r="I949">
            <v>0</v>
          </cell>
          <cell r="J949">
            <v>0</v>
          </cell>
          <cell r="N949" t="str">
            <v>_-1</v>
          </cell>
        </row>
        <row r="950">
          <cell r="I950">
            <v>0</v>
          </cell>
          <cell r="J950">
            <v>0</v>
          </cell>
          <cell r="N950" t="str">
            <v>_-1</v>
          </cell>
        </row>
        <row r="951">
          <cell r="I951">
            <v>0</v>
          </cell>
          <cell r="J951">
            <v>0</v>
          </cell>
          <cell r="N951" t="str">
            <v>_-1</v>
          </cell>
        </row>
        <row r="952">
          <cell r="I952">
            <v>0</v>
          </cell>
          <cell r="J952">
            <v>0</v>
          </cell>
          <cell r="N952" t="str">
            <v>_-1</v>
          </cell>
        </row>
        <row r="953">
          <cell r="I953">
            <v>0</v>
          </cell>
          <cell r="J953">
            <v>0</v>
          </cell>
          <cell r="N953" t="str">
            <v>_-1</v>
          </cell>
        </row>
        <row r="954">
          <cell r="I954">
            <v>0</v>
          </cell>
          <cell r="J954">
            <v>0</v>
          </cell>
          <cell r="N954" t="str">
            <v>_-1</v>
          </cell>
        </row>
        <row r="955">
          <cell r="I955">
            <v>0</v>
          </cell>
          <cell r="J955">
            <v>0</v>
          </cell>
          <cell r="N955" t="str">
            <v>_-1</v>
          </cell>
        </row>
        <row r="956">
          <cell r="I956">
            <v>0</v>
          </cell>
          <cell r="J956">
            <v>0</v>
          </cell>
          <cell r="N956" t="str">
            <v>_-1</v>
          </cell>
        </row>
        <row r="957">
          <cell r="I957">
            <v>0</v>
          </cell>
          <cell r="J957">
            <v>0</v>
          </cell>
          <cell r="N957" t="str">
            <v>_-1</v>
          </cell>
        </row>
        <row r="958">
          <cell r="I958">
            <v>0</v>
          </cell>
          <cell r="J958">
            <v>0</v>
          </cell>
          <cell r="N958" t="str">
            <v>_-1</v>
          </cell>
        </row>
        <row r="959">
          <cell r="I959">
            <v>0</v>
          </cell>
          <cell r="J959">
            <v>0</v>
          </cell>
          <cell r="N959" t="str">
            <v>_-1</v>
          </cell>
        </row>
        <row r="960">
          <cell r="I960">
            <v>0</v>
          </cell>
          <cell r="J960">
            <v>0</v>
          </cell>
          <cell r="N960" t="str">
            <v>_-1</v>
          </cell>
        </row>
        <row r="961">
          <cell r="I961">
            <v>0</v>
          </cell>
          <cell r="J961">
            <v>0</v>
          </cell>
          <cell r="N961" t="str">
            <v>_-1</v>
          </cell>
        </row>
        <row r="962">
          <cell r="I962">
            <v>0</v>
          </cell>
          <cell r="J962">
            <v>0</v>
          </cell>
          <cell r="N962" t="str">
            <v>_-1</v>
          </cell>
        </row>
        <row r="963">
          <cell r="I963">
            <v>0</v>
          </cell>
          <cell r="J963">
            <v>0</v>
          </cell>
          <cell r="N963" t="str">
            <v>_-1</v>
          </cell>
        </row>
        <row r="964">
          <cell r="I964">
            <v>0</v>
          </cell>
          <cell r="J964">
            <v>0</v>
          </cell>
          <cell r="N964" t="str">
            <v>_-1</v>
          </cell>
        </row>
        <row r="965">
          <cell r="I965">
            <v>0</v>
          </cell>
          <cell r="J965">
            <v>0</v>
          </cell>
          <cell r="N965" t="str">
            <v>_-1</v>
          </cell>
        </row>
        <row r="966">
          <cell r="I966">
            <v>0</v>
          </cell>
          <cell r="J966">
            <v>0</v>
          </cell>
          <cell r="N966" t="str">
            <v>_-1</v>
          </cell>
        </row>
        <row r="967">
          <cell r="I967">
            <v>0</v>
          </cell>
          <cell r="J967">
            <v>0</v>
          </cell>
          <cell r="N967" t="str">
            <v>_-1</v>
          </cell>
        </row>
        <row r="968">
          <cell r="I968">
            <v>0</v>
          </cell>
          <cell r="J968">
            <v>0</v>
          </cell>
          <cell r="N968" t="str">
            <v>_-1</v>
          </cell>
        </row>
        <row r="969">
          <cell r="I969">
            <v>0</v>
          </cell>
          <cell r="J969">
            <v>0</v>
          </cell>
          <cell r="N969" t="str">
            <v>_-1</v>
          </cell>
        </row>
        <row r="970">
          <cell r="I970">
            <v>0</v>
          </cell>
          <cell r="J970">
            <v>0</v>
          </cell>
          <cell r="N970" t="str">
            <v>_-1</v>
          </cell>
        </row>
        <row r="971">
          <cell r="I971">
            <v>0</v>
          </cell>
          <cell r="J971">
            <v>0</v>
          </cell>
          <cell r="N971" t="str">
            <v>_-1</v>
          </cell>
        </row>
        <row r="972">
          <cell r="I972">
            <v>0</v>
          </cell>
          <cell r="J972">
            <v>0</v>
          </cell>
          <cell r="N972" t="str">
            <v>_-1</v>
          </cell>
        </row>
        <row r="973">
          <cell r="I973">
            <v>0</v>
          </cell>
          <cell r="J973">
            <v>0</v>
          </cell>
          <cell r="N973" t="str">
            <v>_-1</v>
          </cell>
        </row>
        <row r="974">
          <cell r="I974">
            <v>0</v>
          </cell>
          <cell r="J974">
            <v>0</v>
          </cell>
          <cell r="N974" t="str">
            <v>_-1</v>
          </cell>
        </row>
        <row r="975">
          <cell r="I975">
            <v>0</v>
          </cell>
          <cell r="J975">
            <v>0</v>
          </cell>
          <cell r="N975" t="str">
            <v>_-1</v>
          </cell>
        </row>
        <row r="976">
          <cell r="I976">
            <v>0</v>
          </cell>
          <cell r="J976">
            <v>0</v>
          </cell>
          <cell r="N976" t="str">
            <v>_-1</v>
          </cell>
        </row>
        <row r="977">
          <cell r="I977">
            <v>0</v>
          </cell>
          <cell r="J977">
            <v>0</v>
          </cell>
          <cell r="N977" t="str">
            <v>_-1</v>
          </cell>
        </row>
        <row r="978">
          <cell r="I978">
            <v>0</v>
          </cell>
          <cell r="J978">
            <v>0</v>
          </cell>
          <cell r="N978" t="str">
            <v>_-1</v>
          </cell>
        </row>
        <row r="979">
          <cell r="I979">
            <v>0</v>
          </cell>
          <cell r="J979">
            <v>0</v>
          </cell>
          <cell r="N979" t="str">
            <v>_-1</v>
          </cell>
        </row>
        <row r="980">
          <cell r="I980">
            <v>0</v>
          </cell>
          <cell r="J980">
            <v>0</v>
          </cell>
          <cell r="N980" t="str">
            <v>_-1</v>
          </cell>
        </row>
        <row r="981">
          <cell r="I981">
            <v>0</v>
          </cell>
          <cell r="J981">
            <v>0</v>
          </cell>
          <cell r="N981" t="str">
            <v>_-1</v>
          </cell>
        </row>
        <row r="982">
          <cell r="I982">
            <v>0</v>
          </cell>
          <cell r="J982">
            <v>0</v>
          </cell>
          <cell r="N982" t="str">
            <v>_-1</v>
          </cell>
        </row>
        <row r="983">
          <cell r="I983">
            <v>0</v>
          </cell>
          <cell r="J983">
            <v>0</v>
          </cell>
          <cell r="N983" t="str">
            <v>_-1</v>
          </cell>
        </row>
        <row r="984">
          <cell r="I984">
            <v>0</v>
          </cell>
          <cell r="J984">
            <v>0</v>
          </cell>
          <cell r="N984" t="str">
            <v>_-1</v>
          </cell>
        </row>
        <row r="985">
          <cell r="I985">
            <v>0</v>
          </cell>
          <cell r="J985">
            <v>0</v>
          </cell>
          <cell r="N985" t="str">
            <v>_-1</v>
          </cell>
        </row>
        <row r="986">
          <cell r="I986">
            <v>0</v>
          </cell>
          <cell r="J986">
            <v>0</v>
          </cell>
          <cell r="N986" t="str">
            <v>_-1</v>
          </cell>
        </row>
        <row r="987">
          <cell r="I987">
            <v>0</v>
          </cell>
          <cell r="J987">
            <v>0</v>
          </cell>
          <cell r="N987" t="str">
            <v>_-1</v>
          </cell>
        </row>
        <row r="988">
          <cell r="I988">
            <v>0</v>
          </cell>
          <cell r="J988">
            <v>0</v>
          </cell>
          <cell r="N988" t="str">
            <v>_-1</v>
          </cell>
        </row>
        <row r="989">
          <cell r="I989">
            <v>0</v>
          </cell>
          <cell r="J989">
            <v>0</v>
          </cell>
          <cell r="N989" t="str">
            <v>_-1</v>
          </cell>
        </row>
        <row r="990">
          <cell r="I990">
            <v>0</v>
          </cell>
          <cell r="J990">
            <v>0</v>
          </cell>
          <cell r="N990" t="str">
            <v>_-1</v>
          </cell>
        </row>
        <row r="991">
          <cell r="I991">
            <v>0</v>
          </cell>
          <cell r="J991">
            <v>0</v>
          </cell>
          <cell r="N991" t="str">
            <v>_-1</v>
          </cell>
        </row>
        <row r="992">
          <cell r="I992">
            <v>0</v>
          </cell>
          <cell r="J992">
            <v>0</v>
          </cell>
          <cell r="N992" t="str">
            <v>_-1</v>
          </cell>
        </row>
        <row r="993">
          <cell r="I993">
            <v>0</v>
          </cell>
          <cell r="J993">
            <v>0</v>
          </cell>
          <cell r="N993" t="str">
            <v>_-1</v>
          </cell>
        </row>
        <row r="994">
          <cell r="I994">
            <v>0</v>
          </cell>
          <cell r="J994">
            <v>0</v>
          </cell>
          <cell r="N994" t="str">
            <v>_-1</v>
          </cell>
        </row>
        <row r="995">
          <cell r="I995">
            <v>0</v>
          </cell>
          <cell r="J995">
            <v>0</v>
          </cell>
          <cell r="N995" t="str">
            <v>_-1</v>
          </cell>
        </row>
        <row r="996">
          <cell r="I996">
            <v>0</v>
          </cell>
          <cell r="J996">
            <v>0</v>
          </cell>
          <cell r="N996" t="str">
            <v>_-1</v>
          </cell>
        </row>
        <row r="997">
          <cell r="I997">
            <v>0</v>
          </cell>
          <cell r="J997">
            <v>0</v>
          </cell>
          <cell r="N997" t="str">
            <v>_-1</v>
          </cell>
        </row>
        <row r="998">
          <cell r="I998">
            <v>0</v>
          </cell>
          <cell r="J998">
            <v>0</v>
          </cell>
          <cell r="N998" t="str">
            <v>_-1</v>
          </cell>
        </row>
        <row r="999">
          <cell r="I999">
            <v>0</v>
          </cell>
          <cell r="J999">
            <v>0</v>
          </cell>
          <cell r="N999" t="str">
            <v>_-1</v>
          </cell>
        </row>
        <row r="1000">
          <cell r="I1000">
            <v>0</v>
          </cell>
          <cell r="J1000">
            <v>0</v>
          </cell>
          <cell r="N1000" t="str">
            <v>_-1</v>
          </cell>
        </row>
        <row r="1001">
          <cell r="I1001">
            <v>0</v>
          </cell>
          <cell r="J1001">
            <v>0</v>
          </cell>
          <cell r="N1001" t="str">
            <v>_-1</v>
          </cell>
        </row>
        <row r="1002">
          <cell r="I1002">
            <v>0</v>
          </cell>
          <cell r="J1002">
            <v>0</v>
          </cell>
          <cell r="N1002" t="str">
            <v>_-1</v>
          </cell>
        </row>
        <row r="1003">
          <cell r="I1003">
            <v>0</v>
          </cell>
          <cell r="J1003">
            <v>0</v>
          </cell>
          <cell r="N1003" t="str">
            <v>_-1</v>
          </cell>
        </row>
        <row r="1004">
          <cell r="I1004">
            <v>0</v>
          </cell>
          <cell r="J1004">
            <v>0</v>
          </cell>
          <cell r="N1004" t="str">
            <v>_-1</v>
          </cell>
        </row>
        <row r="1005">
          <cell r="I1005">
            <v>0</v>
          </cell>
          <cell r="J1005">
            <v>0</v>
          </cell>
          <cell r="N1005" t="str">
            <v>_-1</v>
          </cell>
        </row>
        <row r="1006">
          <cell r="I1006">
            <v>0</v>
          </cell>
          <cell r="J1006">
            <v>0</v>
          </cell>
          <cell r="N1006" t="str">
            <v>_-1</v>
          </cell>
        </row>
        <row r="1007">
          <cell r="I1007">
            <v>0</v>
          </cell>
          <cell r="J1007">
            <v>0</v>
          </cell>
          <cell r="N1007" t="str">
            <v>_-1</v>
          </cell>
        </row>
        <row r="1008">
          <cell r="I1008">
            <v>0</v>
          </cell>
          <cell r="J1008">
            <v>0</v>
          </cell>
          <cell r="N1008" t="str">
            <v>_-1</v>
          </cell>
        </row>
        <row r="1009">
          <cell r="I1009">
            <v>0</v>
          </cell>
          <cell r="J1009">
            <v>0</v>
          </cell>
          <cell r="N1009" t="str">
            <v>_-1</v>
          </cell>
        </row>
        <row r="1010">
          <cell r="I1010">
            <v>0</v>
          </cell>
          <cell r="J1010">
            <v>0</v>
          </cell>
          <cell r="N1010" t="str">
            <v>_-1</v>
          </cell>
        </row>
        <row r="1011">
          <cell r="I1011">
            <v>0</v>
          </cell>
          <cell r="J1011">
            <v>0</v>
          </cell>
          <cell r="N1011" t="str">
            <v>_-1</v>
          </cell>
        </row>
        <row r="1012">
          <cell r="I1012">
            <v>0</v>
          </cell>
          <cell r="J1012">
            <v>0</v>
          </cell>
          <cell r="N1012" t="str">
            <v>_-1</v>
          </cell>
        </row>
        <row r="1013">
          <cell r="I1013">
            <v>0</v>
          </cell>
          <cell r="J1013">
            <v>0</v>
          </cell>
          <cell r="N1013" t="str">
            <v>_-1</v>
          </cell>
        </row>
        <row r="1014">
          <cell r="I1014">
            <v>0</v>
          </cell>
          <cell r="J1014">
            <v>0</v>
          </cell>
          <cell r="N1014" t="str">
            <v>_-1</v>
          </cell>
        </row>
        <row r="1015">
          <cell r="I1015">
            <v>0</v>
          </cell>
          <cell r="J1015">
            <v>0</v>
          </cell>
          <cell r="N1015" t="str">
            <v>_-1</v>
          </cell>
        </row>
        <row r="1016">
          <cell r="I1016">
            <v>0</v>
          </cell>
          <cell r="J1016">
            <v>0</v>
          </cell>
          <cell r="N1016" t="str">
            <v>_-1</v>
          </cell>
        </row>
        <row r="1017">
          <cell r="I1017">
            <v>0</v>
          </cell>
          <cell r="J1017">
            <v>0</v>
          </cell>
          <cell r="N1017" t="str">
            <v>_-1</v>
          </cell>
        </row>
        <row r="1018">
          <cell r="I1018">
            <v>0</v>
          </cell>
          <cell r="J1018">
            <v>0</v>
          </cell>
          <cell r="N1018" t="str">
            <v>_-1</v>
          </cell>
        </row>
        <row r="1019">
          <cell r="I1019">
            <v>0</v>
          </cell>
          <cell r="J1019">
            <v>0</v>
          </cell>
          <cell r="N1019" t="str">
            <v>_-1</v>
          </cell>
        </row>
        <row r="1020">
          <cell r="I1020">
            <v>0</v>
          </cell>
          <cell r="J1020">
            <v>0</v>
          </cell>
          <cell r="N1020" t="str">
            <v>_-1</v>
          </cell>
        </row>
        <row r="1021">
          <cell r="I1021">
            <v>0</v>
          </cell>
          <cell r="J1021">
            <v>0</v>
          </cell>
          <cell r="N1021" t="str">
            <v>_-1</v>
          </cell>
        </row>
        <row r="1022">
          <cell r="I1022">
            <v>0</v>
          </cell>
          <cell r="J1022">
            <v>0</v>
          </cell>
          <cell r="N1022" t="str">
            <v>_-1</v>
          </cell>
        </row>
        <row r="1023">
          <cell r="I1023">
            <v>0</v>
          </cell>
          <cell r="J1023">
            <v>0</v>
          </cell>
          <cell r="N1023" t="str">
            <v>_-1</v>
          </cell>
        </row>
        <row r="1024">
          <cell r="I1024">
            <v>0</v>
          </cell>
          <cell r="J1024">
            <v>0</v>
          </cell>
          <cell r="N1024" t="str">
            <v>_-1</v>
          </cell>
        </row>
        <row r="1025">
          <cell r="I1025">
            <v>0</v>
          </cell>
          <cell r="J1025">
            <v>0</v>
          </cell>
          <cell r="N1025" t="str">
            <v>_-1</v>
          </cell>
        </row>
        <row r="1026">
          <cell r="I1026">
            <v>0</v>
          </cell>
          <cell r="J1026">
            <v>0</v>
          </cell>
          <cell r="N1026" t="str">
            <v>_-1</v>
          </cell>
        </row>
        <row r="1027">
          <cell r="I1027">
            <v>0</v>
          </cell>
          <cell r="J1027">
            <v>0</v>
          </cell>
          <cell r="N1027" t="str">
            <v>_-1</v>
          </cell>
        </row>
        <row r="1028">
          <cell r="I1028">
            <v>0</v>
          </cell>
          <cell r="J1028">
            <v>0</v>
          </cell>
          <cell r="N1028" t="str">
            <v>_-1</v>
          </cell>
        </row>
        <row r="1029">
          <cell r="I1029">
            <v>0</v>
          </cell>
          <cell r="J1029">
            <v>0</v>
          </cell>
          <cell r="N1029" t="str">
            <v>_-1</v>
          </cell>
        </row>
        <row r="1030">
          <cell r="I1030">
            <v>0</v>
          </cell>
          <cell r="J1030">
            <v>0</v>
          </cell>
          <cell r="N1030" t="str">
            <v>_-1</v>
          </cell>
        </row>
        <row r="1031">
          <cell r="I1031">
            <v>0</v>
          </cell>
          <cell r="J1031">
            <v>0</v>
          </cell>
          <cell r="N1031" t="str">
            <v>_-1</v>
          </cell>
        </row>
        <row r="1032">
          <cell r="I1032">
            <v>0</v>
          </cell>
          <cell r="J1032">
            <v>0</v>
          </cell>
          <cell r="N1032" t="str">
            <v>_-1</v>
          </cell>
        </row>
        <row r="1033">
          <cell r="I1033">
            <v>0</v>
          </cell>
          <cell r="J1033">
            <v>0</v>
          </cell>
          <cell r="N1033" t="str">
            <v>_-1</v>
          </cell>
        </row>
        <row r="1034">
          <cell r="I1034">
            <v>0</v>
          </cell>
          <cell r="J1034">
            <v>0</v>
          </cell>
          <cell r="N1034" t="str">
            <v>_-1</v>
          </cell>
        </row>
        <row r="1035">
          <cell r="I1035">
            <v>0</v>
          </cell>
          <cell r="J1035">
            <v>0</v>
          </cell>
          <cell r="N1035" t="str">
            <v>_-1</v>
          </cell>
        </row>
        <row r="1036">
          <cell r="I1036">
            <v>0</v>
          </cell>
          <cell r="J1036">
            <v>0</v>
          </cell>
          <cell r="N1036" t="str">
            <v>_-1</v>
          </cell>
        </row>
        <row r="1037">
          <cell r="I1037">
            <v>0</v>
          </cell>
          <cell r="J1037">
            <v>0</v>
          </cell>
          <cell r="N1037" t="str">
            <v>_-1</v>
          </cell>
        </row>
        <row r="1038">
          <cell r="I1038">
            <v>0</v>
          </cell>
          <cell r="J1038">
            <v>0</v>
          </cell>
          <cell r="N1038" t="str">
            <v>_-1</v>
          </cell>
        </row>
        <row r="1039">
          <cell r="I1039">
            <v>0</v>
          </cell>
          <cell r="J1039">
            <v>0</v>
          </cell>
          <cell r="N1039" t="str">
            <v>_-1</v>
          </cell>
        </row>
        <row r="1040">
          <cell r="I1040">
            <v>0</v>
          </cell>
          <cell r="J1040">
            <v>0</v>
          </cell>
          <cell r="N1040" t="str">
            <v>_-1</v>
          </cell>
        </row>
        <row r="1041">
          <cell r="I1041">
            <v>0</v>
          </cell>
          <cell r="J1041">
            <v>0</v>
          </cell>
          <cell r="N1041" t="str">
            <v>_-1</v>
          </cell>
        </row>
        <row r="1042">
          <cell r="I1042">
            <v>0</v>
          </cell>
          <cell r="J1042">
            <v>0</v>
          </cell>
          <cell r="N1042" t="str">
            <v>_-1</v>
          </cell>
        </row>
        <row r="1043">
          <cell r="I1043">
            <v>0</v>
          </cell>
          <cell r="J1043">
            <v>0</v>
          </cell>
          <cell r="N1043" t="str">
            <v>_-1</v>
          </cell>
        </row>
        <row r="1044">
          <cell r="I1044">
            <v>0</v>
          </cell>
          <cell r="J1044">
            <v>0</v>
          </cell>
          <cell r="N1044" t="str">
            <v>_-1</v>
          </cell>
        </row>
        <row r="1045">
          <cell r="I1045">
            <v>0</v>
          </cell>
          <cell r="J1045">
            <v>0</v>
          </cell>
          <cell r="N1045" t="str">
            <v>_-1</v>
          </cell>
        </row>
        <row r="1046">
          <cell r="I1046">
            <v>0</v>
          </cell>
          <cell r="J1046">
            <v>0</v>
          </cell>
          <cell r="N1046" t="str">
            <v>_-1</v>
          </cell>
        </row>
        <row r="1047">
          <cell r="I1047">
            <v>0</v>
          </cell>
          <cell r="J1047">
            <v>0</v>
          </cell>
          <cell r="N1047" t="str">
            <v>_-1</v>
          </cell>
        </row>
        <row r="1048">
          <cell r="I1048">
            <v>0</v>
          </cell>
          <cell r="J1048">
            <v>0</v>
          </cell>
          <cell r="N1048" t="str">
            <v>_-1</v>
          </cell>
        </row>
        <row r="1049">
          <cell r="I1049">
            <v>0</v>
          </cell>
          <cell r="J1049">
            <v>0</v>
          </cell>
          <cell r="N1049" t="str">
            <v>_-1</v>
          </cell>
        </row>
        <row r="1050">
          <cell r="I1050">
            <v>0</v>
          </cell>
          <cell r="J1050">
            <v>0</v>
          </cell>
          <cell r="N1050" t="str">
            <v>_-1</v>
          </cell>
        </row>
        <row r="1051">
          <cell r="I1051">
            <v>0</v>
          </cell>
          <cell r="J1051">
            <v>0</v>
          </cell>
          <cell r="N1051" t="str">
            <v>_-1</v>
          </cell>
        </row>
        <row r="1052">
          <cell r="I1052">
            <v>0</v>
          </cell>
          <cell r="J1052">
            <v>0</v>
          </cell>
          <cell r="N1052" t="str">
            <v>_-1</v>
          </cell>
        </row>
        <row r="1053">
          <cell r="I1053">
            <v>0</v>
          </cell>
          <cell r="J1053">
            <v>0</v>
          </cell>
          <cell r="N1053" t="str">
            <v>_-1</v>
          </cell>
        </row>
        <row r="1054">
          <cell r="I1054">
            <v>0</v>
          </cell>
          <cell r="J1054">
            <v>0</v>
          </cell>
          <cell r="N1054" t="str">
            <v>_-1</v>
          </cell>
        </row>
        <row r="1055">
          <cell r="I1055">
            <v>0</v>
          </cell>
          <cell r="J1055">
            <v>0</v>
          </cell>
          <cell r="N1055" t="str">
            <v>_-1</v>
          </cell>
        </row>
        <row r="1056">
          <cell r="I1056">
            <v>0</v>
          </cell>
          <cell r="J1056">
            <v>0</v>
          </cell>
          <cell r="N1056" t="str">
            <v>_-1</v>
          </cell>
        </row>
        <row r="1057">
          <cell r="I1057">
            <v>0</v>
          </cell>
          <cell r="J1057">
            <v>0</v>
          </cell>
          <cell r="N1057" t="str">
            <v>_-1</v>
          </cell>
        </row>
        <row r="1058">
          <cell r="I1058">
            <v>0</v>
          </cell>
          <cell r="J1058">
            <v>0</v>
          </cell>
          <cell r="N1058" t="str">
            <v>_-1</v>
          </cell>
        </row>
        <row r="1059">
          <cell r="I1059">
            <v>0</v>
          </cell>
          <cell r="J1059">
            <v>0</v>
          </cell>
          <cell r="N1059" t="str">
            <v>_-1</v>
          </cell>
        </row>
        <row r="1060">
          <cell r="I1060">
            <v>0</v>
          </cell>
          <cell r="J1060">
            <v>0</v>
          </cell>
          <cell r="N1060" t="str">
            <v>_-1</v>
          </cell>
        </row>
        <row r="1061">
          <cell r="I1061">
            <v>0</v>
          </cell>
          <cell r="J1061">
            <v>0</v>
          </cell>
          <cell r="N1061" t="str">
            <v>_-1</v>
          </cell>
        </row>
        <row r="1062">
          <cell r="I1062">
            <v>0</v>
          </cell>
          <cell r="J1062">
            <v>0</v>
          </cell>
          <cell r="N1062" t="str">
            <v>_-1</v>
          </cell>
        </row>
        <row r="1063">
          <cell r="I1063">
            <v>0</v>
          </cell>
          <cell r="J1063">
            <v>0</v>
          </cell>
          <cell r="N1063" t="str">
            <v>_-1</v>
          </cell>
        </row>
        <row r="1064">
          <cell r="I1064">
            <v>0</v>
          </cell>
          <cell r="J1064">
            <v>0</v>
          </cell>
          <cell r="N1064" t="str">
            <v>_-1</v>
          </cell>
        </row>
        <row r="1065">
          <cell r="I1065">
            <v>0</v>
          </cell>
          <cell r="J1065">
            <v>0</v>
          </cell>
          <cell r="N1065" t="str">
            <v>_-1</v>
          </cell>
        </row>
        <row r="1066">
          <cell r="I1066">
            <v>0</v>
          </cell>
          <cell r="J1066">
            <v>0</v>
          </cell>
          <cell r="N1066" t="str">
            <v>_-1</v>
          </cell>
        </row>
        <row r="1067">
          <cell r="I1067">
            <v>0</v>
          </cell>
          <cell r="J1067">
            <v>0</v>
          </cell>
          <cell r="N1067" t="str">
            <v>_-1</v>
          </cell>
        </row>
        <row r="1068">
          <cell r="I1068">
            <v>0</v>
          </cell>
          <cell r="J1068">
            <v>0</v>
          </cell>
          <cell r="N1068" t="str">
            <v>_-1</v>
          </cell>
        </row>
        <row r="1069">
          <cell r="I1069">
            <v>0</v>
          </cell>
          <cell r="J1069">
            <v>0</v>
          </cell>
          <cell r="N1069" t="str">
            <v>_-1</v>
          </cell>
        </row>
        <row r="1070">
          <cell r="I1070">
            <v>0</v>
          </cell>
          <cell r="J1070">
            <v>0</v>
          </cell>
          <cell r="N1070" t="str">
            <v>_-1</v>
          </cell>
        </row>
        <row r="1071">
          <cell r="I1071">
            <v>0</v>
          </cell>
          <cell r="J1071">
            <v>0</v>
          </cell>
          <cell r="N1071" t="str">
            <v>_-1</v>
          </cell>
        </row>
        <row r="1072">
          <cell r="I1072">
            <v>0</v>
          </cell>
          <cell r="J1072">
            <v>0</v>
          </cell>
          <cell r="N1072" t="str">
            <v>_-1</v>
          </cell>
        </row>
        <row r="1073">
          <cell r="I1073">
            <v>0</v>
          </cell>
          <cell r="J1073">
            <v>0</v>
          </cell>
          <cell r="N1073" t="str">
            <v>_-1</v>
          </cell>
        </row>
        <row r="1074">
          <cell r="I1074">
            <v>0</v>
          </cell>
          <cell r="J1074">
            <v>0</v>
          </cell>
          <cell r="N1074" t="str">
            <v>_-1</v>
          </cell>
        </row>
        <row r="1075">
          <cell r="I1075">
            <v>0</v>
          </cell>
          <cell r="J1075">
            <v>0</v>
          </cell>
          <cell r="N1075" t="str">
            <v>_-1</v>
          </cell>
        </row>
        <row r="1076">
          <cell r="I1076">
            <v>0</v>
          </cell>
          <cell r="J1076">
            <v>0</v>
          </cell>
          <cell r="N1076" t="str">
            <v>_-1</v>
          </cell>
        </row>
        <row r="1077">
          <cell r="I1077">
            <v>0</v>
          </cell>
          <cell r="J1077">
            <v>0</v>
          </cell>
          <cell r="N1077" t="str">
            <v>_-1</v>
          </cell>
        </row>
        <row r="1078">
          <cell r="I1078">
            <v>0</v>
          </cell>
          <cell r="J1078">
            <v>0</v>
          </cell>
          <cell r="N1078" t="str">
            <v>_-1</v>
          </cell>
        </row>
        <row r="1079">
          <cell r="I1079">
            <v>0</v>
          </cell>
          <cell r="J1079">
            <v>0</v>
          </cell>
          <cell r="N1079" t="str">
            <v>_-1</v>
          </cell>
        </row>
        <row r="1080">
          <cell r="I1080">
            <v>0</v>
          </cell>
          <cell r="J1080">
            <v>0</v>
          </cell>
          <cell r="N1080" t="str">
            <v>_-1</v>
          </cell>
        </row>
        <row r="1081">
          <cell r="I1081">
            <v>0</v>
          </cell>
          <cell r="J1081">
            <v>0</v>
          </cell>
          <cell r="N1081" t="str">
            <v>_-1</v>
          </cell>
        </row>
        <row r="1082">
          <cell r="I1082">
            <v>0</v>
          </cell>
          <cell r="J1082">
            <v>0</v>
          </cell>
          <cell r="N1082" t="str">
            <v>_-1</v>
          </cell>
        </row>
        <row r="1083">
          <cell r="I1083">
            <v>0</v>
          </cell>
          <cell r="J1083">
            <v>0</v>
          </cell>
          <cell r="N1083" t="str">
            <v>_-1</v>
          </cell>
        </row>
        <row r="1084">
          <cell r="I1084">
            <v>0</v>
          </cell>
          <cell r="J1084">
            <v>0</v>
          </cell>
          <cell r="N1084" t="str">
            <v>_-1</v>
          </cell>
        </row>
        <row r="1085">
          <cell r="I1085">
            <v>0</v>
          </cell>
          <cell r="J1085">
            <v>0</v>
          </cell>
          <cell r="N1085" t="str">
            <v>_-1</v>
          </cell>
        </row>
        <row r="1086">
          <cell r="I1086">
            <v>0</v>
          </cell>
          <cell r="J1086">
            <v>0</v>
          </cell>
          <cell r="N1086" t="str">
            <v>_-1</v>
          </cell>
        </row>
        <row r="1087">
          <cell r="I1087">
            <v>0</v>
          </cell>
          <cell r="J1087">
            <v>0</v>
          </cell>
          <cell r="N1087" t="str">
            <v>_-1</v>
          </cell>
        </row>
        <row r="1088">
          <cell r="I1088">
            <v>0</v>
          </cell>
          <cell r="J1088">
            <v>0</v>
          </cell>
          <cell r="N1088" t="str">
            <v>_-1</v>
          </cell>
        </row>
        <row r="1089">
          <cell r="I1089">
            <v>0</v>
          </cell>
          <cell r="J1089">
            <v>0</v>
          </cell>
          <cell r="N1089" t="str">
            <v>_-1</v>
          </cell>
        </row>
        <row r="1090">
          <cell r="I1090">
            <v>0</v>
          </cell>
          <cell r="J1090">
            <v>0</v>
          </cell>
          <cell r="N1090" t="str">
            <v>_-1</v>
          </cell>
        </row>
        <row r="1091">
          <cell r="I1091">
            <v>0</v>
          </cell>
          <cell r="J1091">
            <v>0</v>
          </cell>
          <cell r="N1091" t="str">
            <v>_-1</v>
          </cell>
        </row>
        <row r="1092">
          <cell r="I1092">
            <v>0</v>
          </cell>
          <cell r="J1092">
            <v>0</v>
          </cell>
          <cell r="N1092" t="str">
            <v>_-1</v>
          </cell>
        </row>
        <row r="1093">
          <cell r="I1093">
            <v>0</v>
          </cell>
          <cell r="J1093">
            <v>0</v>
          </cell>
          <cell r="N1093" t="str">
            <v>_-1</v>
          </cell>
        </row>
        <row r="1094">
          <cell r="I1094">
            <v>0</v>
          </cell>
          <cell r="J1094">
            <v>0</v>
          </cell>
          <cell r="N1094" t="str">
            <v>_-1</v>
          </cell>
        </row>
        <row r="1095">
          <cell r="I1095">
            <v>0</v>
          </cell>
          <cell r="J1095">
            <v>0</v>
          </cell>
          <cell r="N1095" t="str">
            <v>_-1</v>
          </cell>
        </row>
        <row r="1096">
          <cell r="I1096">
            <v>0</v>
          </cell>
          <cell r="J1096">
            <v>0</v>
          </cell>
          <cell r="N1096" t="str">
            <v>_-1</v>
          </cell>
        </row>
        <row r="1097">
          <cell r="I1097">
            <v>0</v>
          </cell>
          <cell r="J1097">
            <v>0</v>
          </cell>
          <cell r="N1097" t="str">
            <v>_-1</v>
          </cell>
        </row>
        <row r="1098">
          <cell r="I1098">
            <v>0</v>
          </cell>
          <cell r="J1098">
            <v>0</v>
          </cell>
          <cell r="N1098" t="str">
            <v>_-1</v>
          </cell>
        </row>
        <row r="1099">
          <cell r="I1099">
            <v>0</v>
          </cell>
          <cell r="J1099">
            <v>0</v>
          </cell>
          <cell r="N1099" t="str">
            <v>_-1</v>
          </cell>
        </row>
        <row r="1100">
          <cell r="I1100">
            <v>0</v>
          </cell>
          <cell r="J1100">
            <v>0</v>
          </cell>
          <cell r="N1100" t="str">
            <v>_-1</v>
          </cell>
        </row>
        <row r="1101">
          <cell r="I1101">
            <v>0</v>
          </cell>
          <cell r="J1101">
            <v>0</v>
          </cell>
          <cell r="N1101" t="str">
            <v>_-1</v>
          </cell>
        </row>
        <row r="1102">
          <cell r="I1102">
            <v>0</v>
          </cell>
          <cell r="J1102">
            <v>0</v>
          </cell>
          <cell r="N1102" t="str">
            <v>_-1</v>
          </cell>
        </row>
        <row r="1103">
          <cell r="I1103">
            <v>0</v>
          </cell>
          <cell r="J1103">
            <v>0</v>
          </cell>
          <cell r="N1103" t="str">
            <v>_-1</v>
          </cell>
        </row>
        <row r="1104">
          <cell r="I1104">
            <v>0</v>
          </cell>
          <cell r="J1104">
            <v>0</v>
          </cell>
          <cell r="N1104" t="str">
            <v>_-1</v>
          </cell>
        </row>
        <row r="1105">
          <cell r="I1105">
            <v>0</v>
          </cell>
          <cell r="J1105">
            <v>0</v>
          </cell>
          <cell r="N1105" t="str">
            <v>_-1</v>
          </cell>
        </row>
        <row r="1106">
          <cell r="I1106">
            <v>0</v>
          </cell>
          <cell r="J1106">
            <v>0</v>
          </cell>
          <cell r="N1106" t="str">
            <v>_-1</v>
          </cell>
        </row>
        <row r="1107">
          <cell r="I1107">
            <v>0</v>
          </cell>
          <cell r="J1107">
            <v>0</v>
          </cell>
          <cell r="N1107" t="str">
            <v>_-1</v>
          </cell>
        </row>
        <row r="1108">
          <cell r="I1108">
            <v>0</v>
          </cell>
          <cell r="J1108">
            <v>0</v>
          </cell>
          <cell r="N1108" t="str">
            <v>_-1</v>
          </cell>
        </row>
        <row r="1109">
          <cell r="I1109">
            <v>0</v>
          </cell>
          <cell r="J1109">
            <v>0</v>
          </cell>
          <cell r="N1109" t="str">
            <v>_-1</v>
          </cell>
        </row>
        <row r="1110">
          <cell r="I1110">
            <v>0</v>
          </cell>
          <cell r="J1110">
            <v>0</v>
          </cell>
          <cell r="N1110" t="str">
            <v>_-1</v>
          </cell>
        </row>
        <row r="1111">
          <cell r="I1111">
            <v>0</v>
          </cell>
          <cell r="J1111">
            <v>0</v>
          </cell>
          <cell r="N1111" t="str">
            <v>_-1</v>
          </cell>
        </row>
        <row r="1112">
          <cell r="I1112">
            <v>0</v>
          </cell>
          <cell r="J1112">
            <v>0</v>
          </cell>
          <cell r="N1112" t="str">
            <v>_-1</v>
          </cell>
        </row>
        <row r="1113">
          <cell r="I1113">
            <v>0</v>
          </cell>
          <cell r="J1113">
            <v>0</v>
          </cell>
          <cell r="N1113" t="str">
            <v>_-1</v>
          </cell>
        </row>
        <row r="1114">
          <cell r="I1114">
            <v>0</v>
          </cell>
          <cell r="J1114">
            <v>0</v>
          </cell>
          <cell r="N1114" t="str">
            <v>_-1</v>
          </cell>
        </row>
        <row r="1115">
          <cell r="I1115">
            <v>0</v>
          </cell>
          <cell r="J1115">
            <v>0</v>
          </cell>
          <cell r="N1115" t="str">
            <v>_-1</v>
          </cell>
        </row>
        <row r="1116">
          <cell r="I1116">
            <v>0</v>
          </cell>
          <cell r="J1116">
            <v>0</v>
          </cell>
          <cell r="N1116" t="str">
            <v>_-1</v>
          </cell>
        </row>
        <row r="1117">
          <cell r="I1117">
            <v>0</v>
          </cell>
          <cell r="J1117">
            <v>0</v>
          </cell>
          <cell r="N1117" t="str">
            <v>_-1</v>
          </cell>
        </row>
        <row r="1118">
          <cell r="I1118">
            <v>0</v>
          </cell>
          <cell r="J1118">
            <v>0</v>
          </cell>
          <cell r="N1118" t="str">
            <v>_-1</v>
          </cell>
        </row>
        <row r="1119">
          <cell r="I1119">
            <v>0</v>
          </cell>
          <cell r="J1119">
            <v>0</v>
          </cell>
          <cell r="N1119" t="str">
            <v>_-1</v>
          </cell>
        </row>
        <row r="1120">
          <cell r="I1120">
            <v>0</v>
          </cell>
          <cell r="J1120">
            <v>0</v>
          </cell>
          <cell r="N1120" t="str">
            <v>_-1</v>
          </cell>
        </row>
        <row r="1121">
          <cell r="I1121">
            <v>0</v>
          </cell>
          <cell r="J1121">
            <v>0</v>
          </cell>
          <cell r="N1121" t="str">
            <v>_-1</v>
          </cell>
        </row>
        <row r="1122">
          <cell r="I1122">
            <v>0</v>
          </cell>
          <cell r="J1122">
            <v>0</v>
          </cell>
          <cell r="N1122" t="str">
            <v>_-1</v>
          </cell>
        </row>
        <row r="1123">
          <cell r="I1123">
            <v>0</v>
          </cell>
          <cell r="J1123">
            <v>0</v>
          </cell>
          <cell r="N1123" t="str">
            <v>_-1</v>
          </cell>
        </row>
        <row r="1124">
          <cell r="I1124">
            <v>0</v>
          </cell>
          <cell r="J1124">
            <v>0</v>
          </cell>
          <cell r="N1124" t="str">
            <v>_-1</v>
          </cell>
        </row>
        <row r="1125">
          <cell r="I1125">
            <v>0</v>
          </cell>
          <cell r="J1125">
            <v>0</v>
          </cell>
          <cell r="N1125" t="str">
            <v>_-1</v>
          </cell>
        </row>
        <row r="1126">
          <cell r="I1126">
            <v>0</v>
          </cell>
          <cell r="J1126">
            <v>0</v>
          </cell>
          <cell r="N1126" t="str">
            <v>_-1</v>
          </cell>
        </row>
        <row r="1127">
          <cell r="I1127">
            <v>0</v>
          </cell>
          <cell r="J1127">
            <v>0</v>
          </cell>
          <cell r="N1127" t="str">
            <v>_-1</v>
          </cell>
        </row>
        <row r="1128">
          <cell r="I1128">
            <v>0</v>
          </cell>
          <cell r="J1128">
            <v>0</v>
          </cell>
          <cell r="N1128" t="str">
            <v>_-1</v>
          </cell>
        </row>
        <row r="1129">
          <cell r="I1129">
            <v>0</v>
          </cell>
          <cell r="J1129">
            <v>0</v>
          </cell>
          <cell r="N1129" t="str">
            <v>_-1</v>
          </cell>
        </row>
        <row r="1130">
          <cell r="I1130">
            <v>0</v>
          </cell>
          <cell r="J1130">
            <v>0</v>
          </cell>
          <cell r="N1130" t="str">
            <v>_-1</v>
          </cell>
        </row>
        <row r="1131">
          <cell r="I1131">
            <v>0</v>
          </cell>
          <cell r="J1131">
            <v>0</v>
          </cell>
          <cell r="N1131" t="str">
            <v>_-1</v>
          </cell>
        </row>
        <row r="1132">
          <cell r="I1132">
            <v>0</v>
          </cell>
          <cell r="J1132">
            <v>0</v>
          </cell>
          <cell r="N1132" t="str">
            <v>_-1</v>
          </cell>
        </row>
        <row r="1133">
          <cell r="I1133">
            <v>0</v>
          </cell>
          <cell r="J1133">
            <v>0</v>
          </cell>
          <cell r="N1133" t="str">
            <v>_-1</v>
          </cell>
        </row>
        <row r="1134">
          <cell r="I1134">
            <v>0</v>
          </cell>
          <cell r="J1134">
            <v>0</v>
          </cell>
          <cell r="N1134" t="str">
            <v>_-1</v>
          </cell>
        </row>
        <row r="1135">
          <cell r="I1135">
            <v>0</v>
          </cell>
          <cell r="J1135">
            <v>0</v>
          </cell>
          <cell r="N1135" t="str">
            <v>_-1</v>
          </cell>
        </row>
        <row r="1136">
          <cell r="I1136">
            <v>0</v>
          </cell>
          <cell r="J1136">
            <v>0</v>
          </cell>
          <cell r="N1136" t="str">
            <v>_-1</v>
          </cell>
        </row>
        <row r="1137">
          <cell r="I1137">
            <v>0</v>
          </cell>
          <cell r="J1137">
            <v>0</v>
          </cell>
          <cell r="N1137" t="str">
            <v>_-1</v>
          </cell>
        </row>
        <row r="1138">
          <cell r="I1138">
            <v>0</v>
          </cell>
          <cell r="J1138">
            <v>0</v>
          </cell>
          <cell r="N1138" t="str">
            <v>_-1</v>
          </cell>
        </row>
        <row r="1139">
          <cell r="I1139">
            <v>0</v>
          </cell>
          <cell r="J1139">
            <v>0</v>
          </cell>
          <cell r="N1139" t="str">
            <v>_-1</v>
          </cell>
        </row>
        <row r="1140">
          <cell r="I1140">
            <v>0</v>
          </cell>
          <cell r="J1140">
            <v>0</v>
          </cell>
          <cell r="N1140" t="str">
            <v>_-1</v>
          </cell>
        </row>
        <row r="1141">
          <cell r="I1141">
            <v>0</v>
          </cell>
          <cell r="J1141">
            <v>0</v>
          </cell>
          <cell r="N1141" t="str">
            <v>_-1</v>
          </cell>
        </row>
        <row r="1142">
          <cell r="I1142">
            <v>0</v>
          </cell>
          <cell r="J1142">
            <v>0</v>
          </cell>
          <cell r="N1142" t="str">
            <v>_-1</v>
          </cell>
        </row>
        <row r="1143">
          <cell r="I1143">
            <v>0</v>
          </cell>
          <cell r="J1143">
            <v>0</v>
          </cell>
          <cell r="N1143" t="str">
            <v>_-1</v>
          </cell>
        </row>
        <row r="1144">
          <cell r="I1144">
            <v>0</v>
          </cell>
          <cell r="J1144">
            <v>0</v>
          </cell>
          <cell r="N1144" t="str">
            <v>_-1</v>
          </cell>
        </row>
        <row r="1145">
          <cell r="I1145">
            <v>0</v>
          </cell>
          <cell r="J1145">
            <v>0</v>
          </cell>
          <cell r="N1145" t="str">
            <v>_-1</v>
          </cell>
        </row>
        <row r="1146">
          <cell r="I1146">
            <v>0</v>
          </cell>
          <cell r="J1146">
            <v>0</v>
          </cell>
          <cell r="N1146" t="str">
            <v>_-1</v>
          </cell>
        </row>
        <row r="1147">
          <cell r="I1147">
            <v>0</v>
          </cell>
          <cell r="J1147">
            <v>0</v>
          </cell>
          <cell r="N1147" t="str">
            <v>_-1</v>
          </cell>
        </row>
        <row r="1148">
          <cell r="I1148">
            <v>0</v>
          </cell>
          <cell r="J1148">
            <v>0</v>
          </cell>
          <cell r="N1148" t="str">
            <v>_-1</v>
          </cell>
        </row>
        <row r="1149">
          <cell r="I1149">
            <v>0</v>
          </cell>
          <cell r="J1149">
            <v>0</v>
          </cell>
          <cell r="N1149" t="str">
            <v>_-1</v>
          </cell>
        </row>
        <row r="1150">
          <cell r="I1150">
            <v>0</v>
          </cell>
          <cell r="J1150">
            <v>0</v>
          </cell>
          <cell r="N1150" t="str">
            <v>_-1</v>
          </cell>
        </row>
        <row r="1151">
          <cell r="I1151">
            <v>0</v>
          </cell>
          <cell r="J1151">
            <v>0</v>
          </cell>
          <cell r="N1151" t="str">
            <v>_-1</v>
          </cell>
        </row>
        <row r="1152">
          <cell r="I1152">
            <v>0</v>
          </cell>
          <cell r="J1152">
            <v>0</v>
          </cell>
          <cell r="N1152" t="str">
            <v>_-1</v>
          </cell>
        </row>
        <row r="1153">
          <cell r="I1153">
            <v>0</v>
          </cell>
          <cell r="J1153">
            <v>0</v>
          </cell>
          <cell r="N1153" t="str">
            <v>_-1</v>
          </cell>
        </row>
        <row r="1154">
          <cell r="I1154">
            <v>0</v>
          </cell>
          <cell r="J1154">
            <v>0</v>
          </cell>
          <cell r="N1154" t="str">
            <v>_-1</v>
          </cell>
        </row>
        <row r="1155">
          <cell r="I1155">
            <v>0</v>
          </cell>
          <cell r="J1155">
            <v>0</v>
          </cell>
          <cell r="N1155" t="str">
            <v>_-1</v>
          </cell>
        </row>
        <row r="1156">
          <cell r="I1156">
            <v>0</v>
          </cell>
          <cell r="J1156">
            <v>0</v>
          </cell>
          <cell r="N1156" t="str">
            <v>_-1</v>
          </cell>
        </row>
        <row r="1157">
          <cell r="I1157">
            <v>0</v>
          </cell>
          <cell r="J1157">
            <v>0</v>
          </cell>
          <cell r="N1157" t="str">
            <v>_-1</v>
          </cell>
        </row>
        <row r="1158">
          <cell r="I1158">
            <v>0</v>
          </cell>
          <cell r="J1158">
            <v>0</v>
          </cell>
          <cell r="N1158" t="str">
            <v>_-1</v>
          </cell>
        </row>
        <row r="1159">
          <cell r="I1159">
            <v>0</v>
          </cell>
          <cell r="J1159">
            <v>0</v>
          </cell>
          <cell r="N1159" t="str">
            <v>_-1</v>
          </cell>
        </row>
        <row r="1160">
          <cell r="I1160">
            <v>0</v>
          </cell>
          <cell r="J1160">
            <v>0</v>
          </cell>
          <cell r="N1160" t="str">
            <v>_-1</v>
          </cell>
        </row>
        <row r="1161">
          <cell r="I1161">
            <v>0</v>
          </cell>
          <cell r="J1161">
            <v>0</v>
          </cell>
          <cell r="N1161" t="str">
            <v>_-1</v>
          </cell>
        </row>
        <row r="1162">
          <cell r="I1162">
            <v>0</v>
          </cell>
          <cell r="J1162">
            <v>0</v>
          </cell>
          <cell r="N1162" t="str">
            <v>_-1</v>
          </cell>
        </row>
        <row r="1163">
          <cell r="I1163">
            <v>0</v>
          </cell>
          <cell r="J1163">
            <v>0</v>
          </cell>
          <cell r="N1163" t="str">
            <v>_-1</v>
          </cell>
        </row>
        <row r="1164">
          <cell r="I1164">
            <v>0</v>
          </cell>
          <cell r="J1164">
            <v>0</v>
          </cell>
          <cell r="N1164" t="str">
            <v>_-1</v>
          </cell>
        </row>
        <row r="1165">
          <cell r="I1165">
            <v>0</v>
          </cell>
          <cell r="J1165">
            <v>0</v>
          </cell>
          <cell r="N1165" t="str">
            <v>_-1</v>
          </cell>
        </row>
        <row r="1166">
          <cell r="I1166">
            <v>0</v>
          </cell>
          <cell r="J1166">
            <v>0</v>
          </cell>
          <cell r="N1166" t="str">
            <v>_-1</v>
          </cell>
        </row>
        <row r="1167">
          <cell r="I1167">
            <v>0</v>
          </cell>
          <cell r="J1167">
            <v>0</v>
          </cell>
          <cell r="N1167" t="str">
            <v>_-1</v>
          </cell>
        </row>
        <row r="1168">
          <cell r="I1168">
            <v>0</v>
          </cell>
          <cell r="J1168">
            <v>0</v>
          </cell>
          <cell r="N1168" t="str">
            <v>_-1</v>
          </cell>
        </row>
        <row r="1169">
          <cell r="I1169">
            <v>0</v>
          </cell>
          <cell r="J1169">
            <v>0</v>
          </cell>
          <cell r="N1169" t="str">
            <v>_-1</v>
          </cell>
        </row>
        <row r="1170">
          <cell r="I1170">
            <v>0</v>
          </cell>
          <cell r="J1170">
            <v>0</v>
          </cell>
          <cell r="N1170" t="str">
            <v>_-1</v>
          </cell>
        </row>
        <row r="1171">
          <cell r="I1171">
            <v>0</v>
          </cell>
          <cell r="J1171">
            <v>0</v>
          </cell>
          <cell r="N1171" t="str">
            <v>_-1</v>
          </cell>
        </row>
        <row r="1172">
          <cell r="I1172">
            <v>0</v>
          </cell>
          <cell r="J1172">
            <v>0</v>
          </cell>
          <cell r="N1172" t="str">
            <v>_-1</v>
          </cell>
        </row>
        <row r="1173">
          <cell r="I1173">
            <v>0</v>
          </cell>
          <cell r="J1173">
            <v>0</v>
          </cell>
          <cell r="N1173" t="str">
            <v>_-1</v>
          </cell>
        </row>
        <row r="1174">
          <cell r="I1174">
            <v>0</v>
          </cell>
          <cell r="J1174">
            <v>0</v>
          </cell>
          <cell r="N1174" t="str">
            <v>_-1</v>
          </cell>
        </row>
        <row r="1175">
          <cell r="I1175">
            <v>0</v>
          </cell>
          <cell r="J1175">
            <v>0</v>
          </cell>
          <cell r="N1175" t="str">
            <v>_-1</v>
          </cell>
        </row>
        <row r="1176">
          <cell r="I1176">
            <v>0</v>
          </cell>
          <cell r="J1176">
            <v>0</v>
          </cell>
          <cell r="N1176" t="str">
            <v>_-1</v>
          </cell>
        </row>
        <row r="1177">
          <cell r="I1177">
            <v>0</v>
          </cell>
          <cell r="J1177">
            <v>0</v>
          </cell>
          <cell r="N1177" t="str">
            <v>_-1</v>
          </cell>
        </row>
        <row r="1178">
          <cell r="I1178">
            <v>0</v>
          </cell>
          <cell r="J1178">
            <v>0</v>
          </cell>
          <cell r="N1178" t="str">
            <v>_-1</v>
          </cell>
        </row>
        <row r="1179">
          <cell r="I1179">
            <v>0</v>
          </cell>
          <cell r="J1179">
            <v>0</v>
          </cell>
          <cell r="N1179" t="str">
            <v>_-1</v>
          </cell>
        </row>
        <row r="1180">
          <cell r="I1180">
            <v>0</v>
          </cell>
          <cell r="J1180">
            <v>0</v>
          </cell>
          <cell r="N1180" t="str">
            <v>_-1</v>
          </cell>
        </row>
        <row r="1181">
          <cell r="I1181">
            <v>0</v>
          </cell>
          <cell r="J1181">
            <v>0</v>
          </cell>
          <cell r="N1181" t="str">
            <v>_-1</v>
          </cell>
        </row>
        <row r="1182">
          <cell r="I1182">
            <v>0</v>
          </cell>
          <cell r="J1182">
            <v>0</v>
          </cell>
          <cell r="N1182" t="str">
            <v>_-1</v>
          </cell>
        </row>
        <row r="1183">
          <cell r="I1183">
            <v>0</v>
          </cell>
          <cell r="J1183">
            <v>0</v>
          </cell>
          <cell r="N1183" t="str">
            <v>_-1</v>
          </cell>
        </row>
        <row r="1184">
          <cell r="I1184">
            <v>0</v>
          </cell>
          <cell r="J1184">
            <v>0</v>
          </cell>
          <cell r="N1184" t="str">
            <v>_-1</v>
          </cell>
        </row>
        <row r="1185">
          <cell r="I1185">
            <v>0</v>
          </cell>
          <cell r="J1185">
            <v>0</v>
          </cell>
          <cell r="N1185" t="str">
            <v>_-1</v>
          </cell>
        </row>
        <row r="1186">
          <cell r="I1186">
            <v>0</v>
          </cell>
          <cell r="J1186">
            <v>0</v>
          </cell>
          <cell r="N1186" t="str">
            <v>_-1</v>
          </cell>
        </row>
        <row r="1187">
          <cell r="I1187">
            <v>0</v>
          </cell>
          <cell r="J1187">
            <v>0</v>
          </cell>
          <cell r="N1187" t="str">
            <v>_-1</v>
          </cell>
        </row>
        <row r="1188">
          <cell r="I1188">
            <v>0</v>
          </cell>
          <cell r="J1188">
            <v>0</v>
          </cell>
          <cell r="N1188" t="str">
            <v>_-1</v>
          </cell>
        </row>
        <row r="1189">
          <cell r="I1189">
            <v>0</v>
          </cell>
          <cell r="J1189">
            <v>0</v>
          </cell>
          <cell r="N1189" t="str">
            <v>_-1</v>
          </cell>
        </row>
        <row r="1190">
          <cell r="I1190">
            <v>0</v>
          </cell>
          <cell r="J1190">
            <v>0</v>
          </cell>
          <cell r="N1190" t="str">
            <v>_-1</v>
          </cell>
        </row>
        <row r="1191">
          <cell r="I1191">
            <v>0</v>
          </cell>
          <cell r="J1191">
            <v>0</v>
          </cell>
          <cell r="N1191" t="str">
            <v>_-1</v>
          </cell>
        </row>
        <row r="1192">
          <cell r="I1192">
            <v>0</v>
          </cell>
          <cell r="J1192">
            <v>0</v>
          </cell>
          <cell r="N1192" t="str">
            <v>_-1</v>
          </cell>
        </row>
        <row r="1193">
          <cell r="I1193">
            <v>0</v>
          </cell>
          <cell r="J1193">
            <v>0</v>
          </cell>
          <cell r="N1193" t="str">
            <v>_-1</v>
          </cell>
        </row>
        <row r="1194">
          <cell r="I1194">
            <v>0</v>
          </cell>
          <cell r="J1194">
            <v>0</v>
          </cell>
          <cell r="N1194" t="str">
            <v>_-1</v>
          </cell>
        </row>
        <row r="1195">
          <cell r="I1195">
            <v>0</v>
          </cell>
          <cell r="J1195">
            <v>0</v>
          </cell>
          <cell r="N1195" t="str">
            <v>_-1</v>
          </cell>
        </row>
        <row r="1196">
          <cell r="I1196">
            <v>0</v>
          </cell>
          <cell r="J1196">
            <v>0</v>
          </cell>
          <cell r="N1196" t="str">
            <v>_-1</v>
          </cell>
        </row>
        <row r="1197">
          <cell r="I1197">
            <v>0</v>
          </cell>
          <cell r="J1197">
            <v>0</v>
          </cell>
          <cell r="N1197" t="str">
            <v>_-1</v>
          </cell>
        </row>
        <row r="1198">
          <cell r="I1198">
            <v>0</v>
          </cell>
          <cell r="J1198">
            <v>0</v>
          </cell>
          <cell r="N1198" t="str">
            <v>_-1</v>
          </cell>
        </row>
        <row r="1199">
          <cell r="I1199">
            <v>0</v>
          </cell>
          <cell r="J1199">
            <v>0</v>
          </cell>
          <cell r="N1199" t="str">
            <v>_-1</v>
          </cell>
        </row>
        <row r="1200">
          <cell r="I1200">
            <v>0</v>
          </cell>
          <cell r="J1200">
            <v>0</v>
          </cell>
          <cell r="N1200" t="str">
            <v>_-1</v>
          </cell>
        </row>
        <row r="1201">
          <cell r="I1201">
            <v>0</v>
          </cell>
          <cell r="J1201">
            <v>0</v>
          </cell>
          <cell r="N1201" t="str">
            <v>_-1</v>
          </cell>
        </row>
        <row r="1202">
          <cell r="I1202">
            <v>0</v>
          </cell>
          <cell r="J1202">
            <v>0</v>
          </cell>
          <cell r="N1202" t="str">
            <v>_-1</v>
          </cell>
        </row>
        <row r="1203">
          <cell r="I1203">
            <v>0</v>
          </cell>
          <cell r="J1203">
            <v>0</v>
          </cell>
          <cell r="N1203" t="str">
            <v>_-1</v>
          </cell>
        </row>
        <row r="1204">
          <cell r="I1204">
            <v>0</v>
          </cell>
          <cell r="J1204">
            <v>0</v>
          </cell>
          <cell r="N1204" t="str">
            <v>_-1</v>
          </cell>
        </row>
        <row r="1205">
          <cell r="I1205">
            <v>0</v>
          </cell>
          <cell r="J1205">
            <v>0</v>
          </cell>
          <cell r="N1205" t="str">
            <v>_-1</v>
          </cell>
        </row>
        <row r="1206">
          <cell r="I1206">
            <v>0</v>
          </cell>
          <cell r="J1206">
            <v>0</v>
          </cell>
          <cell r="N1206" t="str">
            <v>_-1</v>
          </cell>
        </row>
        <row r="1207">
          <cell r="I1207">
            <v>0</v>
          </cell>
          <cell r="J1207">
            <v>0</v>
          </cell>
          <cell r="N1207" t="str">
            <v>_-1</v>
          </cell>
        </row>
        <row r="1208">
          <cell r="I1208">
            <v>0</v>
          </cell>
          <cell r="J1208">
            <v>0</v>
          </cell>
          <cell r="N1208" t="str">
            <v>_-1</v>
          </cell>
        </row>
        <row r="1209">
          <cell r="I1209">
            <v>0</v>
          </cell>
          <cell r="J1209">
            <v>0</v>
          </cell>
          <cell r="N1209" t="str">
            <v>_-1</v>
          </cell>
        </row>
        <row r="1210">
          <cell r="I1210">
            <v>0</v>
          </cell>
          <cell r="J1210">
            <v>0</v>
          </cell>
          <cell r="N1210" t="str">
            <v>_-1</v>
          </cell>
        </row>
        <row r="1211">
          <cell r="I1211">
            <v>0</v>
          </cell>
          <cell r="J1211">
            <v>0</v>
          </cell>
          <cell r="N1211" t="str">
            <v>_-1</v>
          </cell>
        </row>
        <row r="1212">
          <cell r="I1212">
            <v>0</v>
          </cell>
          <cell r="J1212">
            <v>0</v>
          </cell>
          <cell r="N1212" t="str">
            <v>_-1</v>
          </cell>
        </row>
        <row r="1213">
          <cell r="I1213">
            <v>0</v>
          </cell>
          <cell r="J1213">
            <v>0</v>
          </cell>
          <cell r="N1213" t="str">
            <v>_-1</v>
          </cell>
        </row>
        <row r="1214">
          <cell r="I1214">
            <v>0</v>
          </cell>
          <cell r="J1214">
            <v>0</v>
          </cell>
          <cell r="N1214" t="str">
            <v>_-1</v>
          </cell>
        </row>
        <row r="1215">
          <cell r="I1215">
            <v>0</v>
          </cell>
          <cell r="J1215">
            <v>0</v>
          </cell>
          <cell r="N1215" t="str">
            <v>_-1</v>
          </cell>
        </row>
        <row r="1216">
          <cell r="I1216">
            <v>0</v>
          </cell>
          <cell r="J1216">
            <v>0</v>
          </cell>
          <cell r="N1216" t="str">
            <v>_-1</v>
          </cell>
        </row>
        <row r="1217">
          <cell r="I1217">
            <v>0</v>
          </cell>
          <cell r="J1217">
            <v>0</v>
          </cell>
          <cell r="N1217" t="str">
            <v>_-1</v>
          </cell>
        </row>
        <row r="1218">
          <cell r="I1218">
            <v>0</v>
          </cell>
          <cell r="J1218">
            <v>0</v>
          </cell>
          <cell r="N1218" t="str">
            <v>_-1</v>
          </cell>
        </row>
        <row r="1219">
          <cell r="I1219">
            <v>0</v>
          </cell>
          <cell r="J1219">
            <v>0</v>
          </cell>
          <cell r="N1219" t="str">
            <v>_-1</v>
          </cell>
        </row>
        <row r="1220">
          <cell r="I1220">
            <v>0</v>
          </cell>
          <cell r="J1220">
            <v>0</v>
          </cell>
          <cell r="N1220" t="str">
            <v>_-1</v>
          </cell>
        </row>
        <row r="1221">
          <cell r="I1221">
            <v>0</v>
          </cell>
          <cell r="J1221">
            <v>0</v>
          </cell>
          <cell r="N1221" t="str">
            <v>_-1</v>
          </cell>
        </row>
        <row r="1222">
          <cell r="I1222">
            <v>0</v>
          </cell>
          <cell r="J1222">
            <v>0</v>
          </cell>
          <cell r="N1222" t="str">
            <v>_-1</v>
          </cell>
        </row>
        <row r="1223">
          <cell r="I1223">
            <v>0</v>
          </cell>
          <cell r="J1223">
            <v>0</v>
          </cell>
          <cell r="N1223" t="str">
            <v>_-1</v>
          </cell>
        </row>
        <row r="1224">
          <cell r="I1224">
            <v>0</v>
          </cell>
          <cell r="J1224">
            <v>0</v>
          </cell>
          <cell r="N1224" t="str">
            <v>_-1</v>
          </cell>
        </row>
        <row r="1225">
          <cell r="I1225">
            <v>0</v>
          </cell>
          <cell r="J1225">
            <v>0</v>
          </cell>
          <cell r="N1225" t="str">
            <v>_-1</v>
          </cell>
        </row>
        <row r="1226">
          <cell r="I1226">
            <v>0</v>
          </cell>
          <cell r="J1226">
            <v>0</v>
          </cell>
          <cell r="N1226" t="str">
            <v>_-1</v>
          </cell>
        </row>
        <row r="1227">
          <cell r="I1227">
            <v>0</v>
          </cell>
          <cell r="J1227">
            <v>0</v>
          </cell>
          <cell r="N1227" t="str">
            <v>_-1</v>
          </cell>
        </row>
        <row r="1228">
          <cell r="I1228">
            <v>0</v>
          </cell>
          <cell r="J1228">
            <v>0</v>
          </cell>
          <cell r="N1228" t="str">
            <v>_-1</v>
          </cell>
        </row>
        <row r="1229">
          <cell r="I1229">
            <v>0</v>
          </cell>
          <cell r="J1229">
            <v>0</v>
          </cell>
          <cell r="N1229" t="str">
            <v>_-1</v>
          </cell>
        </row>
        <row r="1230">
          <cell r="I1230">
            <v>0</v>
          </cell>
          <cell r="J1230">
            <v>0</v>
          </cell>
          <cell r="N1230" t="str">
            <v>_-1</v>
          </cell>
        </row>
        <row r="1231">
          <cell r="I1231">
            <v>0</v>
          </cell>
          <cell r="J1231">
            <v>0</v>
          </cell>
          <cell r="N1231" t="str">
            <v>_-1</v>
          </cell>
        </row>
        <row r="1232">
          <cell r="I1232">
            <v>0</v>
          </cell>
          <cell r="J1232">
            <v>0</v>
          </cell>
          <cell r="N1232" t="str">
            <v>_-1</v>
          </cell>
        </row>
        <row r="1233">
          <cell r="I1233">
            <v>0</v>
          </cell>
          <cell r="J1233">
            <v>0</v>
          </cell>
          <cell r="N1233" t="str">
            <v>_-1</v>
          </cell>
        </row>
        <row r="1234">
          <cell r="I1234">
            <v>0</v>
          </cell>
          <cell r="J1234">
            <v>0</v>
          </cell>
          <cell r="N1234" t="str">
            <v>_-1</v>
          </cell>
        </row>
        <row r="1235">
          <cell r="I1235">
            <v>0</v>
          </cell>
          <cell r="J1235">
            <v>0</v>
          </cell>
          <cell r="N1235" t="str">
            <v>_-1</v>
          </cell>
        </row>
        <row r="1236">
          <cell r="I1236">
            <v>0</v>
          </cell>
          <cell r="J1236">
            <v>0</v>
          </cell>
          <cell r="N1236" t="str">
            <v>_-1</v>
          </cell>
        </row>
        <row r="1237">
          <cell r="I1237">
            <v>0</v>
          </cell>
          <cell r="J1237">
            <v>0</v>
          </cell>
          <cell r="N1237" t="str">
            <v>_-1</v>
          </cell>
        </row>
        <row r="1238">
          <cell r="I1238">
            <v>0</v>
          </cell>
          <cell r="J1238">
            <v>0</v>
          </cell>
          <cell r="N1238" t="str">
            <v>_-1</v>
          </cell>
        </row>
        <row r="1239">
          <cell r="I1239">
            <v>0</v>
          </cell>
          <cell r="J1239">
            <v>0</v>
          </cell>
          <cell r="N1239" t="str">
            <v>_-1</v>
          </cell>
        </row>
        <row r="1240">
          <cell r="I1240">
            <v>0</v>
          </cell>
          <cell r="J1240">
            <v>0</v>
          </cell>
          <cell r="N1240" t="str">
            <v>_-1</v>
          </cell>
        </row>
        <row r="1241">
          <cell r="I1241">
            <v>0</v>
          </cell>
          <cell r="J1241">
            <v>0</v>
          </cell>
          <cell r="N1241" t="str">
            <v>_-1</v>
          </cell>
        </row>
        <row r="1242">
          <cell r="I1242">
            <v>0</v>
          </cell>
          <cell r="J1242">
            <v>0</v>
          </cell>
          <cell r="N1242" t="str">
            <v>_-1</v>
          </cell>
        </row>
        <row r="1243">
          <cell r="I1243">
            <v>0</v>
          </cell>
          <cell r="J1243">
            <v>0</v>
          </cell>
          <cell r="N1243" t="str">
            <v>_-1</v>
          </cell>
        </row>
        <row r="1244">
          <cell r="I1244">
            <v>0</v>
          </cell>
          <cell r="J1244">
            <v>0</v>
          </cell>
          <cell r="N1244" t="str">
            <v>_-1</v>
          </cell>
        </row>
        <row r="1245">
          <cell r="I1245">
            <v>0</v>
          </cell>
          <cell r="J1245">
            <v>0</v>
          </cell>
          <cell r="N1245" t="str">
            <v>_-1</v>
          </cell>
        </row>
        <row r="1246">
          <cell r="I1246">
            <v>0</v>
          </cell>
          <cell r="J1246">
            <v>0</v>
          </cell>
          <cell r="N1246" t="str">
            <v>_-1</v>
          </cell>
        </row>
        <row r="1247">
          <cell r="I1247">
            <v>0</v>
          </cell>
          <cell r="J1247">
            <v>0</v>
          </cell>
          <cell r="N1247" t="str">
            <v>_-1</v>
          </cell>
        </row>
        <row r="1248">
          <cell r="I1248">
            <v>0</v>
          </cell>
          <cell r="J1248">
            <v>0</v>
          </cell>
          <cell r="N1248" t="str">
            <v>_-1</v>
          </cell>
        </row>
        <row r="1249">
          <cell r="I1249">
            <v>0</v>
          </cell>
          <cell r="J1249">
            <v>0</v>
          </cell>
          <cell r="N1249" t="str">
            <v>_-1</v>
          </cell>
        </row>
        <row r="1250">
          <cell r="I1250">
            <v>0</v>
          </cell>
          <cell r="J1250">
            <v>0</v>
          </cell>
          <cell r="N1250" t="str">
            <v>_-1</v>
          </cell>
        </row>
        <row r="1251">
          <cell r="I1251">
            <v>0</v>
          </cell>
          <cell r="J1251">
            <v>0</v>
          </cell>
          <cell r="N1251" t="str">
            <v>_-1</v>
          </cell>
        </row>
        <row r="1252">
          <cell r="I1252">
            <v>0</v>
          </cell>
          <cell r="J1252">
            <v>0</v>
          </cell>
          <cell r="N1252" t="str">
            <v>_-1</v>
          </cell>
        </row>
        <row r="1253">
          <cell r="I1253">
            <v>0</v>
          </cell>
          <cell r="J1253">
            <v>0</v>
          </cell>
          <cell r="N1253" t="str">
            <v>_-1</v>
          </cell>
        </row>
        <row r="1254">
          <cell r="I1254">
            <v>0</v>
          </cell>
          <cell r="J1254">
            <v>0</v>
          </cell>
          <cell r="N1254" t="str">
            <v>_-1</v>
          </cell>
        </row>
        <row r="1255">
          <cell r="I1255">
            <v>0</v>
          </cell>
          <cell r="J1255">
            <v>0</v>
          </cell>
          <cell r="N1255" t="str">
            <v>_-1</v>
          </cell>
        </row>
        <row r="1256">
          <cell r="I1256">
            <v>0</v>
          </cell>
          <cell r="J1256">
            <v>0</v>
          </cell>
          <cell r="N1256" t="str">
            <v>_-1</v>
          </cell>
        </row>
        <row r="1257">
          <cell r="I1257">
            <v>0</v>
          </cell>
          <cell r="J1257">
            <v>0</v>
          </cell>
          <cell r="N1257" t="str">
            <v>_-1</v>
          </cell>
        </row>
        <row r="1258">
          <cell r="I1258">
            <v>0</v>
          </cell>
          <cell r="J1258">
            <v>0</v>
          </cell>
          <cell r="N1258" t="str">
            <v>_-1</v>
          </cell>
        </row>
        <row r="1259">
          <cell r="I1259">
            <v>0</v>
          </cell>
          <cell r="J1259">
            <v>0</v>
          </cell>
          <cell r="N1259" t="str">
            <v>_-1</v>
          </cell>
        </row>
        <row r="1260">
          <cell r="I1260">
            <v>0</v>
          </cell>
          <cell r="J1260">
            <v>0</v>
          </cell>
          <cell r="N1260" t="str">
            <v>_-1</v>
          </cell>
        </row>
        <row r="1261">
          <cell r="I1261">
            <v>0</v>
          </cell>
          <cell r="J1261">
            <v>0</v>
          </cell>
          <cell r="N1261" t="str">
            <v>_-1</v>
          </cell>
        </row>
        <row r="1262">
          <cell r="I1262">
            <v>0</v>
          </cell>
          <cell r="J1262">
            <v>0</v>
          </cell>
          <cell r="N1262" t="str">
            <v>_-1</v>
          </cell>
        </row>
        <row r="1263">
          <cell r="I1263">
            <v>0</v>
          </cell>
          <cell r="J1263">
            <v>0</v>
          </cell>
          <cell r="N1263" t="str">
            <v>_-1</v>
          </cell>
        </row>
        <row r="1264">
          <cell r="I1264">
            <v>0</v>
          </cell>
          <cell r="J1264">
            <v>0</v>
          </cell>
          <cell r="N1264" t="str">
            <v>_-1</v>
          </cell>
        </row>
        <row r="1265">
          <cell r="I1265">
            <v>0</v>
          </cell>
          <cell r="J1265">
            <v>0</v>
          </cell>
          <cell r="N1265" t="str">
            <v>_-1</v>
          </cell>
        </row>
        <row r="1266">
          <cell r="I1266">
            <v>0</v>
          </cell>
          <cell r="J1266">
            <v>0</v>
          </cell>
          <cell r="N1266" t="str">
            <v>_-1</v>
          </cell>
        </row>
        <row r="1267">
          <cell r="I1267">
            <v>0</v>
          </cell>
          <cell r="J1267">
            <v>0</v>
          </cell>
          <cell r="N1267" t="str">
            <v>_-1</v>
          </cell>
        </row>
        <row r="1268">
          <cell r="I1268">
            <v>0</v>
          </cell>
          <cell r="J1268">
            <v>0</v>
          </cell>
          <cell r="N1268" t="str">
            <v>_-1</v>
          </cell>
        </row>
        <row r="1269">
          <cell r="I1269">
            <v>0</v>
          </cell>
          <cell r="J1269">
            <v>0</v>
          </cell>
          <cell r="N1269" t="str">
            <v>_-1</v>
          </cell>
        </row>
        <row r="1270">
          <cell r="I1270">
            <v>0</v>
          </cell>
          <cell r="J1270">
            <v>0</v>
          </cell>
          <cell r="N1270" t="str">
            <v>_-1</v>
          </cell>
        </row>
        <row r="1271">
          <cell r="I1271">
            <v>0</v>
          </cell>
          <cell r="J1271">
            <v>0</v>
          </cell>
          <cell r="N1271" t="str">
            <v>_-1</v>
          </cell>
        </row>
        <row r="1272">
          <cell r="I1272">
            <v>0</v>
          </cell>
          <cell r="J1272">
            <v>0</v>
          </cell>
          <cell r="N1272" t="str">
            <v>_-1</v>
          </cell>
        </row>
        <row r="1273">
          <cell r="I1273">
            <v>0</v>
          </cell>
          <cell r="J1273">
            <v>0</v>
          </cell>
          <cell r="N1273" t="str">
            <v>_-1</v>
          </cell>
        </row>
        <row r="1274">
          <cell r="I1274">
            <v>0</v>
          </cell>
          <cell r="J1274">
            <v>0</v>
          </cell>
          <cell r="N1274" t="str">
            <v>_-1</v>
          </cell>
        </row>
        <row r="1275">
          <cell r="I1275">
            <v>0</v>
          </cell>
          <cell r="J1275">
            <v>0</v>
          </cell>
          <cell r="N1275" t="str">
            <v>_-1</v>
          </cell>
        </row>
        <row r="1276">
          <cell r="I1276">
            <v>0</v>
          </cell>
          <cell r="J1276">
            <v>0</v>
          </cell>
          <cell r="N1276" t="str">
            <v>_-1</v>
          </cell>
        </row>
        <row r="1277">
          <cell r="I1277">
            <v>0</v>
          </cell>
          <cell r="J1277">
            <v>0</v>
          </cell>
          <cell r="N1277" t="str">
            <v>_-1</v>
          </cell>
        </row>
        <row r="1278">
          <cell r="I1278">
            <v>0</v>
          </cell>
          <cell r="J1278">
            <v>0</v>
          </cell>
          <cell r="N1278" t="str">
            <v>_-1</v>
          </cell>
        </row>
        <row r="1279">
          <cell r="I1279">
            <v>0</v>
          </cell>
          <cell r="J1279">
            <v>0</v>
          </cell>
          <cell r="N1279" t="str">
            <v>_-1</v>
          </cell>
        </row>
        <row r="1280">
          <cell r="I1280">
            <v>0</v>
          </cell>
          <cell r="J1280">
            <v>0</v>
          </cell>
          <cell r="N1280" t="str">
            <v>_-1</v>
          </cell>
        </row>
        <row r="1281">
          <cell r="I1281">
            <v>0</v>
          </cell>
          <cell r="J1281">
            <v>0</v>
          </cell>
          <cell r="N1281" t="str">
            <v>_-1</v>
          </cell>
        </row>
        <row r="1282">
          <cell r="I1282">
            <v>0</v>
          </cell>
          <cell r="J1282">
            <v>0</v>
          </cell>
          <cell r="N1282" t="str">
            <v>_-1</v>
          </cell>
        </row>
        <row r="1283">
          <cell r="I1283">
            <v>0</v>
          </cell>
          <cell r="J1283">
            <v>0</v>
          </cell>
          <cell r="N1283" t="str">
            <v>_-1</v>
          </cell>
        </row>
        <row r="1284">
          <cell r="I1284">
            <v>0</v>
          </cell>
          <cell r="J1284">
            <v>0</v>
          </cell>
          <cell r="N1284" t="str">
            <v>_-1</v>
          </cell>
        </row>
        <row r="1285">
          <cell r="I1285">
            <v>0</v>
          </cell>
          <cell r="J1285">
            <v>0</v>
          </cell>
          <cell r="N1285" t="str">
            <v>_-1</v>
          </cell>
        </row>
        <row r="1286">
          <cell r="I1286">
            <v>0</v>
          </cell>
          <cell r="J1286">
            <v>0</v>
          </cell>
          <cell r="N1286" t="str">
            <v>_-1</v>
          </cell>
        </row>
        <row r="1287">
          <cell r="I1287">
            <v>0</v>
          </cell>
          <cell r="J1287">
            <v>0</v>
          </cell>
          <cell r="N1287" t="str">
            <v>_-1</v>
          </cell>
        </row>
        <row r="1288">
          <cell r="I1288">
            <v>0</v>
          </cell>
          <cell r="J1288">
            <v>0</v>
          </cell>
          <cell r="N1288" t="str">
            <v>_-1</v>
          </cell>
        </row>
        <row r="1289">
          <cell r="I1289">
            <v>0</v>
          </cell>
          <cell r="J1289">
            <v>0</v>
          </cell>
          <cell r="N1289" t="str">
            <v>_-1</v>
          </cell>
        </row>
        <row r="1290">
          <cell r="I1290">
            <v>0</v>
          </cell>
          <cell r="J1290">
            <v>0</v>
          </cell>
          <cell r="N1290" t="str">
            <v>_-1</v>
          </cell>
        </row>
        <row r="1291">
          <cell r="I1291">
            <v>0</v>
          </cell>
          <cell r="J1291">
            <v>0</v>
          </cell>
          <cell r="N1291" t="str">
            <v>_-1</v>
          </cell>
        </row>
        <row r="1292">
          <cell r="I1292">
            <v>0</v>
          </cell>
          <cell r="J1292">
            <v>0</v>
          </cell>
          <cell r="N1292" t="str">
            <v>_-1</v>
          </cell>
        </row>
        <row r="1293">
          <cell r="I1293">
            <v>0</v>
          </cell>
          <cell r="J1293">
            <v>0</v>
          </cell>
          <cell r="N1293" t="str">
            <v>_-1</v>
          </cell>
        </row>
        <row r="1294">
          <cell r="I1294">
            <v>0</v>
          </cell>
          <cell r="J1294">
            <v>0</v>
          </cell>
          <cell r="N1294" t="str">
            <v>_-1</v>
          </cell>
        </row>
        <row r="1295">
          <cell r="I1295">
            <v>0</v>
          </cell>
          <cell r="J1295">
            <v>0</v>
          </cell>
          <cell r="N1295" t="str">
            <v>_-1</v>
          </cell>
        </row>
        <row r="1296">
          <cell r="I1296">
            <v>0</v>
          </cell>
          <cell r="J1296">
            <v>0</v>
          </cell>
          <cell r="N1296" t="str">
            <v>_-1</v>
          </cell>
        </row>
        <row r="1297">
          <cell r="I1297">
            <v>0</v>
          </cell>
          <cell r="J1297">
            <v>0</v>
          </cell>
          <cell r="N1297" t="str">
            <v>_-1</v>
          </cell>
        </row>
        <row r="1298">
          <cell r="I1298">
            <v>0</v>
          </cell>
          <cell r="J1298">
            <v>0</v>
          </cell>
          <cell r="N1298" t="str">
            <v>_-1</v>
          </cell>
        </row>
        <row r="1299">
          <cell r="I1299">
            <v>0</v>
          </cell>
          <cell r="J1299">
            <v>0</v>
          </cell>
          <cell r="N1299" t="str">
            <v>_-1</v>
          </cell>
        </row>
        <row r="1300">
          <cell r="I1300">
            <v>0</v>
          </cell>
          <cell r="J1300">
            <v>0</v>
          </cell>
          <cell r="N1300" t="str">
            <v>_-1</v>
          </cell>
        </row>
        <row r="1301">
          <cell r="I1301">
            <v>0</v>
          </cell>
          <cell r="J1301">
            <v>0</v>
          </cell>
          <cell r="N1301" t="str">
            <v>_-1</v>
          </cell>
        </row>
        <row r="1302">
          <cell r="I1302">
            <v>0</v>
          </cell>
          <cell r="J1302">
            <v>0</v>
          </cell>
          <cell r="N1302" t="str">
            <v>_-1</v>
          </cell>
        </row>
        <row r="1303">
          <cell r="I1303">
            <v>0</v>
          </cell>
          <cell r="J1303">
            <v>0</v>
          </cell>
          <cell r="N1303" t="str">
            <v>_-1</v>
          </cell>
        </row>
        <row r="1304">
          <cell r="I1304">
            <v>0</v>
          </cell>
          <cell r="J1304">
            <v>0</v>
          </cell>
          <cell r="N1304" t="str">
            <v>_-1</v>
          </cell>
        </row>
        <row r="1305">
          <cell r="I1305">
            <v>0</v>
          </cell>
          <cell r="J1305">
            <v>0</v>
          </cell>
          <cell r="N1305" t="str">
            <v>_-1</v>
          </cell>
        </row>
        <row r="1306">
          <cell r="I1306">
            <v>0</v>
          </cell>
          <cell r="J1306">
            <v>0</v>
          </cell>
          <cell r="N1306" t="str">
            <v>_-1</v>
          </cell>
        </row>
        <row r="1307">
          <cell r="I1307">
            <v>0</v>
          </cell>
          <cell r="J1307">
            <v>0</v>
          </cell>
          <cell r="N1307" t="str">
            <v>_-1</v>
          </cell>
        </row>
        <row r="1308">
          <cell r="I1308">
            <v>0</v>
          </cell>
          <cell r="J1308">
            <v>0</v>
          </cell>
          <cell r="N1308" t="str">
            <v>_-1</v>
          </cell>
        </row>
        <row r="1309">
          <cell r="I1309">
            <v>0</v>
          </cell>
          <cell r="J1309">
            <v>0</v>
          </cell>
          <cell r="N1309" t="str">
            <v>_-1</v>
          </cell>
        </row>
        <row r="1310">
          <cell r="I1310">
            <v>0</v>
          </cell>
          <cell r="J1310">
            <v>0</v>
          </cell>
          <cell r="N1310" t="str">
            <v>_-1</v>
          </cell>
        </row>
        <row r="1311">
          <cell r="I1311">
            <v>0</v>
          </cell>
          <cell r="J1311">
            <v>0</v>
          </cell>
          <cell r="N1311" t="str">
            <v>_-1</v>
          </cell>
        </row>
        <row r="1312">
          <cell r="I1312">
            <v>0</v>
          </cell>
          <cell r="J1312">
            <v>0</v>
          </cell>
          <cell r="N1312" t="str">
            <v>_-1</v>
          </cell>
        </row>
        <row r="1313">
          <cell r="I1313">
            <v>0</v>
          </cell>
          <cell r="J1313">
            <v>0</v>
          </cell>
          <cell r="N1313" t="str">
            <v>_-1</v>
          </cell>
        </row>
        <row r="1314">
          <cell r="I1314">
            <v>0</v>
          </cell>
          <cell r="J1314">
            <v>0</v>
          </cell>
          <cell r="N1314" t="str">
            <v>_-1</v>
          </cell>
        </row>
        <row r="1315">
          <cell r="I1315">
            <v>0</v>
          </cell>
          <cell r="J1315">
            <v>0</v>
          </cell>
          <cell r="N1315" t="str">
            <v>_-1</v>
          </cell>
        </row>
        <row r="1316">
          <cell r="I1316">
            <v>0</v>
          </cell>
          <cell r="J1316">
            <v>0</v>
          </cell>
          <cell r="N1316" t="str">
            <v>_-1</v>
          </cell>
        </row>
        <row r="1317">
          <cell r="I1317">
            <v>0</v>
          </cell>
          <cell r="J1317">
            <v>0</v>
          </cell>
          <cell r="N1317" t="str">
            <v>_-1</v>
          </cell>
        </row>
        <row r="1318">
          <cell r="I1318">
            <v>0</v>
          </cell>
          <cell r="J1318">
            <v>0</v>
          </cell>
          <cell r="N1318" t="str">
            <v>_-1</v>
          </cell>
        </row>
        <row r="1319">
          <cell r="I1319">
            <v>0</v>
          </cell>
          <cell r="J1319">
            <v>0</v>
          </cell>
          <cell r="N1319" t="str">
            <v>_-1</v>
          </cell>
        </row>
        <row r="1320">
          <cell r="I1320">
            <v>0</v>
          </cell>
          <cell r="J1320">
            <v>0</v>
          </cell>
          <cell r="N1320" t="str">
            <v>_-1</v>
          </cell>
        </row>
        <row r="1321">
          <cell r="I1321">
            <v>0</v>
          </cell>
          <cell r="J1321">
            <v>0</v>
          </cell>
          <cell r="N1321" t="str">
            <v>_-1</v>
          </cell>
        </row>
        <row r="1322">
          <cell r="I1322">
            <v>0</v>
          </cell>
          <cell r="J1322">
            <v>0</v>
          </cell>
          <cell r="N1322" t="str">
            <v>_-1</v>
          </cell>
        </row>
        <row r="1323">
          <cell r="I1323">
            <v>0</v>
          </cell>
          <cell r="J1323">
            <v>0</v>
          </cell>
          <cell r="N1323" t="str">
            <v>_-1</v>
          </cell>
        </row>
        <row r="1324">
          <cell r="I1324">
            <v>0</v>
          </cell>
          <cell r="J1324">
            <v>0</v>
          </cell>
          <cell r="N1324" t="str">
            <v>_-1</v>
          </cell>
        </row>
        <row r="1325">
          <cell r="I1325">
            <v>0</v>
          </cell>
          <cell r="J1325">
            <v>0</v>
          </cell>
          <cell r="N1325" t="str">
            <v>_-1</v>
          </cell>
        </row>
        <row r="1326">
          <cell r="I1326">
            <v>0</v>
          </cell>
          <cell r="J1326">
            <v>0</v>
          </cell>
          <cell r="N1326" t="str">
            <v>_-1</v>
          </cell>
        </row>
        <row r="1327">
          <cell r="I1327">
            <v>0</v>
          </cell>
          <cell r="J1327">
            <v>0</v>
          </cell>
          <cell r="N1327" t="str">
            <v>_-1</v>
          </cell>
        </row>
        <row r="1328">
          <cell r="I1328">
            <v>0</v>
          </cell>
          <cell r="J1328">
            <v>0</v>
          </cell>
          <cell r="N1328" t="str">
            <v>_-1</v>
          </cell>
        </row>
        <row r="1329">
          <cell r="I1329">
            <v>0</v>
          </cell>
          <cell r="J1329">
            <v>0</v>
          </cell>
          <cell r="N1329" t="str">
            <v>_-1</v>
          </cell>
        </row>
        <row r="1330">
          <cell r="I1330">
            <v>0</v>
          </cell>
          <cell r="J1330">
            <v>0</v>
          </cell>
          <cell r="N1330" t="str">
            <v>_-1</v>
          </cell>
        </row>
        <row r="1331">
          <cell r="I1331">
            <v>0</v>
          </cell>
          <cell r="J1331">
            <v>0</v>
          </cell>
          <cell r="N1331" t="str">
            <v>_-1</v>
          </cell>
        </row>
        <row r="1332">
          <cell r="I1332">
            <v>0</v>
          </cell>
          <cell r="J1332">
            <v>0</v>
          </cell>
          <cell r="N1332" t="str">
            <v>_-1</v>
          </cell>
        </row>
        <row r="1333">
          <cell r="I1333">
            <v>0</v>
          </cell>
          <cell r="J1333">
            <v>0</v>
          </cell>
          <cell r="N1333" t="str">
            <v>_-1</v>
          </cell>
        </row>
        <row r="1334">
          <cell r="I1334">
            <v>0</v>
          </cell>
          <cell r="J1334">
            <v>0</v>
          </cell>
          <cell r="N1334" t="str">
            <v>_-1</v>
          </cell>
        </row>
        <row r="1335">
          <cell r="I1335">
            <v>0</v>
          </cell>
          <cell r="J1335">
            <v>0</v>
          </cell>
          <cell r="N1335" t="str">
            <v>_-1</v>
          </cell>
        </row>
        <row r="1336">
          <cell r="I1336">
            <v>0</v>
          </cell>
          <cell r="J1336">
            <v>0</v>
          </cell>
          <cell r="N1336" t="str">
            <v>_-1</v>
          </cell>
        </row>
        <row r="1337">
          <cell r="I1337">
            <v>0</v>
          </cell>
          <cell r="J1337">
            <v>0</v>
          </cell>
          <cell r="N1337" t="str">
            <v>_-1</v>
          </cell>
        </row>
        <row r="1338">
          <cell r="I1338">
            <v>0</v>
          </cell>
          <cell r="J1338">
            <v>0</v>
          </cell>
          <cell r="N1338" t="str">
            <v>_-1</v>
          </cell>
        </row>
        <row r="1339">
          <cell r="I1339">
            <v>0</v>
          </cell>
          <cell r="J1339">
            <v>0</v>
          </cell>
          <cell r="N1339" t="str">
            <v>_-1</v>
          </cell>
        </row>
        <row r="1340">
          <cell r="I1340">
            <v>0</v>
          </cell>
          <cell r="J1340">
            <v>0</v>
          </cell>
          <cell r="N1340" t="str">
            <v>_-1</v>
          </cell>
        </row>
        <row r="1341">
          <cell r="I1341">
            <v>0</v>
          </cell>
          <cell r="J1341">
            <v>0</v>
          </cell>
          <cell r="N1341" t="str">
            <v>_-1</v>
          </cell>
        </row>
        <row r="1342">
          <cell r="I1342">
            <v>0</v>
          </cell>
          <cell r="J1342">
            <v>0</v>
          </cell>
          <cell r="N1342" t="str">
            <v>_-1</v>
          </cell>
        </row>
        <row r="1343">
          <cell r="I1343">
            <v>0</v>
          </cell>
          <cell r="J1343">
            <v>0</v>
          </cell>
          <cell r="N1343" t="str">
            <v>_-1</v>
          </cell>
        </row>
        <row r="1344">
          <cell r="I1344">
            <v>0</v>
          </cell>
          <cell r="J1344">
            <v>0</v>
          </cell>
          <cell r="N1344" t="str">
            <v>_-1</v>
          </cell>
        </row>
        <row r="1345">
          <cell r="I1345">
            <v>0</v>
          </cell>
          <cell r="J1345">
            <v>0</v>
          </cell>
          <cell r="N1345" t="str">
            <v>_-1</v>
          </cell>
        </row>
        <row r="1346">
          <cell r="I1346">
            <v>0</v>
          </cell>
          <cell r="J1346">
            <v>0</v>
          </cell>
          <cell r="N1346" t="str">
            <v>_-1</v>
          </cell>
        </row>
        <row r="1347">
          <cell r="I1347">
            <v>0</v>
          </cell>
          <cell r="J1347">
            <v>0</v>
          </cell>
          <cell r="N1347" t="str">
            <v>_-1</v>
          </cell>
        </row>
        <row r="1348">
          <cell r="I1348">
            <v>0</v>
          </cell>
          <cell r="J1348">
            <v>0</v>
          </cell>
          <cell r="N1348" t="str">
            <v>_-1</v>
          </cell>
        </row>
        <row r="1349">
          <cell r="I1349">
            <v>0</v>
          </cell>
          <cell r="J1349">
            <v>0</v>
          </cell>
          <cell r="N1349" t="str">
            <v>_-1</v>
          </cell>
        </row>
        <row r="1350">
          <cell r="I1350">
            <v>0</v>
          </cell>
          <cell r="J1350">
            <v>0</v>
          </cell>
          <cell r="N1350" t="str">
            <v>_-1</v>
          </cell>
        </row>
        <row r="1351">
          <cell r="I1351">
            <v>0</v>
          </cell>
          <cell r="J1351">
            <v>0</v>
          </cell>
          <cell r="N1351" t="str">
            <v>_-1</v>
          </cell>
        </row>
        <row r="1352">
          <cell r="I1352">
            <v>0</v>
          </cell>
          <cell r="J1352">
            <v>0</v>
          </cell>
          <cell r="N1352" t="str">
            <v>_-1</v>
          </cell>
        </row>
        <row r="1353">
          <cell r="I1353">
            <v>0</v>
          </cell>
          <cell r="J1353">
            <v>0</v>
          </cell>
          <cell r="N1353" t="str">
            <v>_-1</v>
          </cell>
        </row>
        <row r="1354">
          <cell r="I1354">
            <v>0</v>
          </cell>
          <cell r="J1354">
            <v>0</v>
          </cell>
          <cell r="N1354" t="str">
            <v>_-1</v>
          </cell>
        </row>
        <row r="1355">
          <cell r="I1355">
            <v>0</v>
          </cell>
          <cell r="J1355">
            <v>0</v>
          </cell>
          <cell r="N1355" t="str">
            <v>_-1</v>
          </cell>
        </row>
        <row r="1356">
          <cell r="I1356">
            <v>0</v>
          </cell>
          <cell r="J1356">
            <v>0</v>
          </cell>
          <cell r="N1356" t="str">
            <v>_-1</v>
          </cell>
        </row>
        <row r="1357">
          <cell r="I1357">
            <v>0</v>
          </cell>
          <cell r="J1357">
            <v>0</v>
          </cell>
          <cell r="N1357" t="str">
            <v>_-1</v>
          </cell>
        </row>
        <row r="1358">
          <cell r="I1358">
            <v>0</v>
          </cell>
          <cell r="J1358">
            <v>0</v>
          </cell>
          <cell r="N1358" t="str">
            <v>_-1</v>
          </cell>
        </row>
        <row r="1359">
          <cell r="I1359">
            <v>0</v>
          </cell>
          <cell r="J1359">
            <v>0</v>
          </cell>
          <cell r="N1359" t="str">
            <v>_-1</v>
          </cell>
        </row>
        <row r="1360">
          <cell r="I1360">
            <v>0</v>
          </cell>
          <cell r="J1360">
            <v>0</v>
          </cell>
          <cell r="N1360" t="str">
            <v>_-1</v>
          </cell>
        </row>
        <row r="1361">
          <cell r="I1361">
            <v>0</v>
          </cell>
          <cell r="J1361">
            <v>0</v>
          </cell>
          <cell r="N1361" t="str">
            <v>_-1</v>
          </cell>
        </row>
        <row r="1362">
          <cell r="I1362">
            <v>0</v>
          </cell>
          <cell r="J1362">
            <v>0</v>
          </cell>
          <cell r="N1362" t="str">
            <v>_-1</v>
          </cell>
        </row>
        <row r="1363">
          <cell r="I1363">
            <v>0</v>
          </cell>
          <cell r="J1363">
            <v>0</v>
          </cell>
          <cell r="N1363" t="str">
            <v>_-1</v>
          </cell>
        </row>
        <row r="1364">
          <cell r="I1364">
            <v>0</v>
          </cell>
          <cell r="J1364">
            <v>0</v>
          </cell>
          <cell r="N1364" t="str">
            <v>_-1</v>
          </cell>
        </row>
        <row r="1365">
          <cell r="I1365">
            <v>0</v>
          </cell>
          <cell r="J1365">
            <v>0</v>
          </cell>
          <cell r="N1365" t="str">
            <v>_-1</v>
          </cell>
        </row>
        <row r="1366">
          <cell r="I1366">
            <v>0</v>
          </cell>
          <cell r="J1366">
            <v>0</v>
          </cell>
          <cell r="N1366" t="str">
            <v>_-1</v>
          </cell>
        </row>
        <row r="1367">
          <cell r="I1367">
            <v>0</v>
          </cell>
          <cell r="J1367">
            <v>0</v>
          </cell>
          <cell r="N1367" t="str">
            <v>_-1</v>
          </cell>
        </row>
        <row r="1368">
          <cell r="I1368">
            <v>0</v>
          </cell>
          <cell r="J1368">
            <v>0</v>
          </cell>
          <cell r="N1368" t="str">
            <v>_-1</v>
          </cell>
        </row>
        <row r="1369">
          <cell r="I1369">
            <v>0</v>
          </cell>
          <cell r="J1369">
            <v>0</v>
          </cell>
          <cell r="N1369" t="str">
            <v>_-1</v>
          </cell>
        </row>
        <row r="1370">
          <cell r="I1370">
            <v>0</v>
          </cell>
          <cell r="J1370">
            <v>0</v>
          </cell>
          <cell r="N1370" t="str">
            <v>_-1</v>
          </cell>
        </row>
        <row r="1371">
          <cell r="I1371">
            <v>0</v>
          </cell>
          <cell r="J1371">
            <v>0</v>
          </cell>
          <cell r="N1371" t="str">
            <v>_-1</v>
          </cell>
        </row>
        <row r="1372">
          <cell r="I1372">
            <v>0</v>
          </cell>
          <cell r="J1372">
            <v>0</v>
          </cell>
          <cell r="N1372" t="str">
            <v>_-1</v>
          </cell>
        </row>
        <row r="1373">
          <cell r="I1373">
            <v>0</v>
          </cell>
          <cell r="J1373">
            <v>0</v>
          </cell>
          <cell r="N1373" t="str">
            <v>_-1</v>
          </cell>
        </row>
        <row r="1374">
          <cell r="I1374">
            <v>0</v>
          </cell>
          <cell r="J1374">
            <v>0</v>
          </cell>
          <cell r="N1374" t="str">
            <v>_-1</v>
          </cell>
        </row>
        <row r="1375">
          <cell r="I1375">
            <v>0</v>
          </cell>
          <cell r="J1375">
            <v>0</v>
          </cell>
          <cell r="N1375" t="str">
            <v>_-1</v>
          </cell>
        </row>
        <row r="1376">
          <cell r="I1376">
            <v>0</v>
          </cell>
          <cell r="J1376">
            <v>0</v>
          </cell>
          <cell r="N1376" t="str">
            <v>_-1</v>
          </cell>
        </row>
        <row r="1377">
          <cell r="I1377">
            <v>0</v>
          </cell>
          <cell r="J1377">
            <v>0</v>
          </cell>
          <cell r="N1377" t="str">
            <v>_-1</v>
          </cell>
        </row>
        <row r="1378">
          <cell r="I1378">
            <v>0</v>
          </cell>
          <cell r="J1378">
            <v>0</v>
          </cell>
          <cell r="N1378" t="str">
            <v>_-1</v>
          </cell>
        </row>
        <row r="1379">
          <cell r="I1379">
            <v>0</v>
          </cell>
          <cell r="J1379">
            <v>0</v>
          </cell>
          <cell r="N1379" t="str">
            <v>_-1</v>
          </cell>
        </row>
        <row r="1380">
          <cell r="I1380">
            <v>0</v>
          </cell>
          <cell r="J1380">
            <v>0</v>
          </cell>
          <cell r="N1380" t="str">
            <v>_-1</v>
          </cell>
        </row>
        <row r="1381">
          <cell r="I1381">
            <v>0</v>
          </cell>
          <cell r="J1381">
            <v>0</v>
          </cell>
          <cell r="N1381" t="str">
            <v>_-1</v>
          </cell>
        </row>
        <row r="1382">
          <cell r="I1382">
            <v>0</v>
          </cell>
          <cell r="J1382">
            <v>0</v>
          </cell>
          <cell r="N1382" t="str">
            <v>_-1</v>
          </cell>
        </row>
        <row r="1383">
          <cell r="I1383">
            <v>0</v>
          </cell>
          <cell r="J1383">
            <v>0</v>
          </cell>
          <cell r="N1383" t="str">
            <v>_-1</v>
          </cell>
        </row>
        <row r="1384">
          <cell r="I1384">
            <v>0</v>
          </cell>
          <cell r="J1384">
            <v>0</v>
          </cell>
          <cell r="N1384" t="str">
            <v>_-1</v>
          </cell>
        </row>
        <row r="1385">
          <cell r="I1385">
            <v>0</v>
          </cell>
          <cell r="J1385">
            <v>0</v>
          </cell>
          <cell r="N1385" t="str">
            <v>_-1</v>
          </cell>
        </row>
        <row r="1386">
          <cell r="I1386">
            <v>0</v>
          </cell>
          <cell r="J1386">
            <v>0</v>
          </cell>
          <cell r="N1386" t="str">
            <v>_-1</v>
          </cell>
        </row>
        <row r="1387">
          <cell r="I1387">
            <v>0</v>
          </cell>
          <cell r="J1387">
            <v>0</v>
          </cell>
          <cell r="N1387" t="str">
            <v>_-1</v>
          </cell>
        </row>
        <row r="1388">
          <cell r="I1388">
            <v>0</v>
          </cell>
          <cell r="J1388">
            <v>0</v>
          </cell>
          <cell r="N1388" t="str">
            <v>_-1</v>
          </cell>
        </row>
        <row r="1389">
          <cell r="I1389">
            <v>0</v>
          </cell>
          <cell r="J1389">
            <v>0</v>
          </cell>
          <cell r="N1389" t="str">
            <v>_-1</v>
          </cell>
        </row>
        <row r="1390">
          <cell r="I1390">
            <v>0</v>
          </cell>
          <cell r="J1390">
            <v>0</v>
          </cell>
          <cell r="N1390" t="str">
            <v>_-1</v>
          </cell>
        </row>
        <row r="1391">
          <cell r="I1391">
            <v>0</v>
          </cell>
          <cell r="J1391">
            <v>0</v>
          </cell>
          <cell r="N1391" t="str">
            <v>_-1</v>
          </cell>
        </row>
        <row r="1392">
          <cell r="I1392">
            <v>0</v>
          </cell>
          <cell r="J1392">
            <v>0</v>
          </cell>
          <cell r="N1392" t="str">
            <v>_-1</v>
          </cell>
        </row>
        <row r="1393">
          <cell r="I1393">
            <v>0</v>
          </cell>
          <cell r="J1393">
            <v>0</v>
          </cell>
          <cell r="N1393" t="str">
            <v>_-1</v>
          </cell>
        </row>
        <row r="1394">
          <cell r="I1394">
            <v>0</v>
          </cell>
          <cell r="J1394">
            <v>0</v>
          </cell>
          <cell r="N1394" t="str">
            <v>_-1</v>
          </cell>
        </row>
        <row r="1395">
          <cell r="I1395">
            <v>0</v>
          </cell>
          <cell r="J1395">
            <v>0</v>
          </cell>
          <cell r="N1395" t="str">
            <v>_-1</v>
          </cell>
        </row>
        <row r="1396">
          <cell r="I1396">
            <v>0</v>
          </cell>
          <cell r="J1396">
            <v>0</v>
          </cell>
          <cell r="N1396" t="str">
            <v>_-1</v>
          </cell>
        </row>
        <row r="1397">
          <cell r="I1397">
            <v>0</v>
          </cell>
          <cell r="J1397">
            <v>0</v>
          </cell>
          <cell r="N1397" t="str">
            <v>_-1</v>
          </cell>
        </row>
        <row r="1398">
          <cell r="I1398">
            <v>0</v>
          </cell>
          <cell r="J1398">
            <v>0</v>
          </cell>
          <cell r="N1398" t="str">
            <v>_-1</v>
          </cell>
        </row>
        <row r="1399">
          <cell r="I1399">
            <v>0</v>
          </cell>
          <cell r="J1399">
            <v>0</v>
          </cell>
          <cell r="N1399" t="str">
            <v>_-1</v>
          </cell>
        </row>
        <row r="1400">
          <cell r="I1400">
            <v>0</v>
          </cell>
          <cell r="J1400">
            <v>0</v>
          </cell>
          <cell r="N1400" t="str">
            <v>_-1</v>
          </cell>
        </row>
        <row r="1401">
          <cell r="I1401">
            <v>0</v>
          </cell>
          <cell r="J1401">
            <v>0</v>
          </cell>
          <cell r="N1401" t="str">
            <v>_-1</v>
          </cell>
        </row>
        <row r="1402">
          <cell r="I1402">
            <v>0</v>
          </cell>
          <cell r="J1402">
            <v>0</v>
          </cell>
          <cell r="N1402" t="str">
            <v>_-1</v>
          </cell>
        </row>
        <row r="1403">
          <cell r="I1403">
            <v>0</v>
          </cell>
          <cell r="J1403">
            <v>0</v>
          </cell>
          <cell r="N1403" t="str">
            <v>_-1</v>
          </cell>
        </row>
        <row r="1404">
          <cell r="I1404">
            <v>0</v>
          </cell>
          <cell r="J1404">
            <v>0</v>
          </cell>
          <cell r="N1404" t="str">
            <v>_-1</v>
          </cell>
        </row>
        <row r="1405">
          <cell r="I1405">
            <v>0</v>
          </cell>
          <cell r="J1405">
            <v>0</v>
          </cell>
          <cell r="N1405" t="str">
            <v>_-1</v>
          </cell>
        </row>
        <row r="1406">
          <cell r="I1406">
            <v>0</v>
          </cell>
          <cell r="J1406">
            <v>0</v>
          </cell>
          <cell r="N1406" t="str">
            <v>_-1</v>
          </cell>
        </row>
        <row r="1407">
          <cell r="I1407">
            <v>0</v>
          </cell>
          <cell r="J1407">
            <v>0</v>
          </cell>
          <cell r="N1407" t="str">
            <v>_-1</v>
          </cell>
        </row>
        <row r="1408">
          <cell r="I1408">
            <v>0</v>
          </cell>
          <cell r="J1408">
            <v>0</v>
          </cell>
          <cell r="N1408" t="str">
            <v>_-1</v>
          </cell>
        </row>
        <row r="1409">
          <cell r="I1409">
            <v>0</v>
          </cell>
          <cell r="J1409">
            <v>0</v>
          </cell>
          <cell r="N1409" t="str">
            <v>_-1</v>
          </cell>
        </row>
        <row r="1410">
          <cell r="I1410">
            <v>0</v>
          </cell>
          <cell r="J1410">
            <v>0</v>
          </cell>
          <cell r="N1410" t="str">
            <v>_-1</v>
          </cell>
        </row>
        <row r="1411">
          <cell r="I1411">
            <v>0</v>
          </cell>
          <cell r="J1411">
            <v>0</v>
          </cell>
          <cell r="N1411" t="str">
            <v>_-1</v>
          </cell>
        </row>
        <row r="1412">
          <cell r="I1412">
            <v>0</v>
          </cell>
          <cell r="J1412">
            <v>0</v>
          </cell>
          <cell r="N1412" t="str">
            <v>_-1</v>
          </cell>
        </row>
        <row r="1413">
          <cell r="I1413">
            <v>0</v>
          </cell>
          <cell r="J1413">
            <v>0</v>
          </cell>
          <cell r="N1413" t="str">
            <v>_-1</v>
          </cell>
        </row>
        <row r="1414">
          <cell r="I1414">
            <v>0</v>
          </cell>
          <cell r="J1414">
            <v>0</v>
          </cell>
          <cell r="N1414" t="str">
            <v>_-1</v>
          </cell>
        </row>
        <row r="1415">
          <cell r="I1415">
            <v>0</v>
          </cell>
          <cell r="J1415">
            <v>0</v>
          </cell>
          <cell r="N1415" t="str">
            <v>_-1</v>
          </cell>
        </row>
        <row r="1416">
          <cell r="I1416">
            <v>0</v>
          </cell>
          <cell r="J1416">
            <v>0</v>
          </cell>
          <cell r="N1416" t="str">
            <v>_-1</v>
          </cell>
        </row>
        <row r="1417">
          <cell r="I1417">
            <v>0</v>
          </cell>
          <cell r="J1417">
            <v>0</v>
          </cell>
          <cell r="N1417" t="str">
            <v>_-1</v>
          </cell>
        </row>
        <row r="1418">
          <cell r="I1418">
            <v>0</v>
          </cell>
          <cell r="J1418">
            <v>0</v>
          </cell>
          <cell r="N1418" t="str">
            <v>_-1</v>
          </cell>
        </row>
        <row r="1419">
          <cell r="I1419">
            <v>0</v>
          </cell>
          <cell r="J1419">
            <v>0</v>
          </cell>
          <cell r="N1419" t="str">
            <v>_-1</v>
          </cell>
        </row>
        <row r="1420">
          <cell r="I1420">
            <v>0</v>
          </cell>
          <cell r="J1420">
            <v>0</v>
          </cell>
          <cell r="N1420" t="str">
            <v>_-1</v>
          </cell>
        </row>
        <row r="1421">
          <cell r="I1421">
            <v>0</v>
          </cell>
          <cell r="J1421">
            <v>0</v>
          </cell>
          <cell r="N1421" t="str">
            <v>_-1</v>
          </cell>
        </row>
        <row r="1422">
          <cell r="I1422">
            <v>0</v>
          </cell>
          <cell r="J1422">
            <v>0</v>
          </cell>
          <cell r="N1422" t="str">
            <v>_-1</v>
          </cell>
        </row>
        <row r="1423">
          <cell r="I1423">
            <v>0</v>
          </cell>
          <cell r="J1423">
            <v>0</v>
          </cell>
          <cell r="N1423" t="str">
            <v>_-1</v>
          </cell>
        </row>
        <row r="1424">
          <cell r="I1424">
            <v>0</v>
          </cell>
          <cell r="J1424">
            <v>0</v>
          </cell>
          <cell r="N1424" t="str">
            <v>_-1</v>
          </cell>
        </row>
        <row r="1425">
          <cell r="I1425">
            <v>0</v>
          </cell>
          <cell r="J1425">
            <v>0</v>
          </cell>
          <cell r="N1425" t="str">
            <v>_-1</v>
          </cell>
        </row>
        <row r="1426">
          <cell r="I1426">
            <v>0</v>
          </cell>
          <cell r="J1426">
            <v>0</v>
          </cell>
          <cell r="N1426" t="str">
            <v>_-1</v>
          </cell>
        </row>
        <row r="1427">
          <cell r="I1427">
            <v>0</v>
          </cell>
          <cell r="J1427">
            <v>0</v>
          </cell>
          <cell r="N1427" t="str">
            <v>_-1</v>
          </cell>
        </row>
        <row r="1428">
          <cell r="I1428">
            <v>0</v>
          </cell>
          <cell r="J1428">
            <v>0</v>
          </cell>
          <cell r="N1428" t="str">
            <v>_-1</v>
          </cell>
        </row>
        <row r="1429">
          <cell r="I1429">
            <v>0</v>
          </cell>
          <cell r="J1429">
            <v>0</v>
          </cell>
          <cell r="N1429" t="str">
            <v>_-1</v>
          </cell>
        </row>
        <row r="1430">
          <cell r="I1430">
            <v>0</v>
          </cell>
          <cell r="J1430">
            <v>0</v>
          </cell>
          <cell r="N1430" t="str">
            <v>_-1</v>
          </cell>
        </row>
        <row r="1431">
          <cell r="I1431">
            <v>0</v>
          </cell>
          <cell r="J1431">
            <v>0</v>
          </cell>
          <cell r="N1431" t="str">
            <v>_-1</v>
          </cell>
        </row>
        <row r="1432">
          <cell r="I1432">
            <v>0</v>
          </cell>
          <cell r="J1432">
            <v>0</v>
          </cell>
          <cell r="N1432" t="str">
            <v>_-1</v>
          </cell>
        </row>
        <row r="1433">
          <cell r="I1433">
            <v>0</v>
          </cell>
          <cell r="J1433">
            <v>0</v>
          </cell>
          <cell r="N1433" t="str">
            <v>_-1</v>
          </cell>
        </row>
        <row r="1434">
          <cell r="I1434">
            <v>0</v>
          </cell>
          <cell r="J1434">
            <v>0</v>
          </cell>
          <cell r="N1434" t="str">
            <v>_-1</v>
          </cell>
        </row>
        <row r="1435">
          <cell r="I1435">
            <v>0</v>
          </cell>
          <cell r="J1435">
            <v>0</v>
          </cell>
          <cell r="N1435" t="str">
            <v>_-1</v>
          </cell>
        </row>
        <row r="1436">
          <cell r="I1436">
            <v>0</v>
          </cell>
          <cell r="J1436">
            <v>0</v>
          </cell>
          <cell r="N1436" t="str">
            <v>_-1</v>
          </cell>
        </row>
        <row r="1437">
          <cell r="I1437">
            <v>0</v>
          </cell>
          <cell r="J1437">
            <v>0</v>
          </cell>
          <cell r="N1437" t="str">
            <v>_-1</v>
          </cell>
        </row>
        <row r="1438">
          <cell r="I1438">
            <v>0</v>
          </cell>
          <cell r="J1438">
            <v>0</v>
          </cell>
          <cell r="N1438" t="str">
            <v>_-1</v>
          </cell>
        </row>
        <row r="1439">
          <cell r="I1439">
            <v>0</v>
          </cell>
          <cell r="J1439">
            <v>0</v>
          </cell>
          <cell r="N1439" t="str">
            <v>_-1</v>
          </cell>
        </row>
        <row r="1440">
          <cell r="I1440">
            <v>0</v>
          </cell>
          <cell r="J1440">
            <v>0</v>
          </cell>
          <cell r="N1440" t="str">
            <v>_-1</v>
          </cell>
        </row>
        <row r="1441">
          <cell r="I1441">
            <v>0</v>
          </cell>
          <cell r="J1441">
            <v>0</v>
          </cell>
          <cell r="N1441" t="str">
            <v>_-1</v>
          </cell>
        </row>
        <row r="1442">
          <cell r="I1442">
            <v>0</v>
          </cell>
          <cell r="J1442">
            <v>0</v>
          </cell>
          <cell r="N1442" t="str">
            <v>_-1</v>
          </cell>
        </row>
        <row r="1443">
          <cell r="I1443">
            <v>0</v>
          </cell>
          <cell r="J1443">
            <v>0</v>
          </cell>
          <cell r="N1443" t="str">
            <v>_-1</v>
          </cell>
        </row>
        <row r="1444">
          <cell r="I1444">
            <v>0</v>
          </cell>
          <cell r="J1444">
            <v>0</v>
          </cell>
          <cell r="N1444" t="str">
            <v>_-1</v>
          </cell>
        </row>
        <row r="1445">
          <cell r="I1445">
            <v>0</v>
          </cell>
          <cell r="J1445">
            <v>0</v>
          </cell>
          <cell r="N1445" t="str">
            <v>_-1</v>
          </cell>
        </row>
        <row r="1446">
          <cell r="I1446">
            <v>0</v>
          </cell>
          <cell r="J1446">
            <v>0</v>
          </cell>
          <cell r="N1446" t="str">
            <v>_-1</v>
          </cell>
        </row>
        <row r="1447">
          <cell r="I1447">
            <v>0</v>
          </cell>
          <cell r="J1447">
            <v>0</v>
          </cell>
          <cell r="N1447" t="str">
            <v>_-1</v>
          </cell>
        </row>
        <row r="1448">
          <cell r="I1448">
            <v>0</v>
          </cell>
          <cell r="J1448">
            <v>0</v>
          </cell>
          <cell r="N1448" t="str">
            <v>_-1</v>
          </cell>
        </row>
        <row r="1449">
          <cell r="I1449">
            <v>0</v>
          </cell>
          <cell r="J1449">
            <v>0</v>
          </cell>
          <cell r="N1449" t="str">
            <v>_-1</v>
          </cell>
        </row>
        <row r="1450">
          <cell r="I1450">
            <v>0</v>
          </cell>
          <cell r="J1450">
            <v>0</v>
          </cell>
          <cell r="N1450" t="str">
            <v>_-1</v>
          </cell>
        </row>
        <row r="1451">
          <cell r="I1451">
            <v>0</v>
          </cell>
          <cell r="J1451">
            <v>0</v>
          </cell>
          <cell r="N1451" t="str">
            <v>_-1</v>
          </cell>
        </row>
        <row r="1452">
          <cell r="I1452">
            <v>0</v>
          </cell>
          <cell r="J1452">
            <v>0</v>
          </cell>
          <cell r="N1452" t="str">
            <v>_-1</v>
          </cell>
        </row>
        <row r="1453">
          <cell r="I1453">
            <v>0</v>
          </cell>
          <cell r="J1453">
            <v>0</v>
          </cell>
          <cell r="N1453" t="str">
            <v>_-1</v>
          </cell>
        </row>
        <row r="1454">
          <cell r="I1454">
            <v>0</v>
          </cell>
          <cell r="J1454">
            <v>0</v>
          </cell>
          <cell r="N1454" t="str">
            <v>_-1</v>
          </cell>
        </row>
        <row r="1455">
          <cell r="I1455">
            <v>0</v>
          </cell>
          <cell r="J1455">
            <v>0</v>
          </cell>
          <cell r="N1455" t="str">
            <v>_-1</v>
          </cell>
        </row>
        <row r="1456">
          <cell r="I1456">
            <v>0</v>
          </cell>
          <cell r="J1456">
            <v>0</v>
          </cell>
          <cell r="N1456" t="str">
            <v>_-1</v>
          </cell>
        </row>
        <row r="1457">
          <cell r="I1457">
            <v>0</v>
          </cell>
          <cell r="J1457">
            <v>0</v>
          </cell>
          <cell r="N1457" t="str">
            <v>_-1</v>
          </cell>
        </row>
        <row r="1458">
          <cell r="I1458">
            <v>0</v>
          </cell>
          <cell r="J1458">
            <v>0</v>
          </cell>
          <cell r="N1458" t="str">
            <v>_-1</v>
          </cell>
        </row>
        <row r="1459">
          <cell r="I1459">
            <v>0</v>
          </cell>
          <cell r="J1459">
            <v>0</v>
          </cell>
          <cell r="N1459" t="str">
            <v>_-1</v>
          </cell>
        </row>
        <row r="1460">
          <cell r="I1460">
            <v>0</v>
          </cell>
          <cell r="J1460">
            <v>0</v>
          </cell>
          <cell r="N1460" t="str">
            <v>_-1</v>
          </cell>
        </row>
        <row r="1461">
          <cell r="I1461">
            <v>0</v>
          </cell>
          <cell r="J1461">
            <v>0</v>
          </cell>
          <cell r="N1461" t="str">
            <v>_-1</v>
          </cell>
        </row>
        <row r="1462">
          <cell r="I1462">
            <v>0</v>
          </cell>
          <cell r="J1462">
            <v>0</v>
          </cell>
          <cell r="N1462" t="str">
            <v>_-1</v>
          </cell>
        </row>
        <row r="1463">
          <cell r="I1463">
            <v>0</v>
          </cell>
          <cell r="J1463">
            <v>0</v>
          </cell>
          <cell r="N1463" t="str">
            <v>_-1</v>
          </cell>
        </row>
        <row r="1464">
          <cell r="I1464">
            <v>0</v>
          </cell>
          <cell r="J1464">
            <v>0</v>
          </cell>
          <cell r="N1464" t="str">
            <v>_-1</v>
          </cell>
        </row>
        <row r="1465">
          <cell r="I1465">
            <v>0</v>
          </cell>
          <cell r="J1465">
            <v>0</v>
          </cell>
          <cell r="N1465" t="str">
            <v>_-1</v>
          </cell>
        </row>
        <row r="1466">
          <cell r="I1466">
            <v>0</v>
          </cell>
          <cell r="J1466">
            <v>0</v>
          </cell>
          <cell r="N1466" t="str">
            <v>_-1</v>
          </cell>
        </row>
        <row r="1467">
          <cell r="I1467">
            <v>0</v>
          </cell>
          <cell r="J1467">
            <v>0</v>
          </cell>
          <cell r="N1467" t="str">
            <v>_-1</v>
          </cell>
        </row>
        <row r="1468">
          <cell r="I1468">
            <v>0</v>
          </cell>
          <cell r="J1468">
            <v>0</v>
          </cell>
          <cell r="N1468" t="str">
            <v>_-1</v>
          </cell>
        </row>
        <row r="1469">
          <cell r="I1469">
            <v>0</v>
          </cell>
          <cell r="J1469">
            <v>0</v>
          </cell>
          <cell r="N1469" t="str">
            <v>_-1</v>
          </cell>
        </row>
        <row r="1470">
          <cell r="I1470">
            <v>0</v>
          </cell>
          <cell r="J1470">
            <v>0</v>
          </cell>
          <cell r="N1470" t="str">
            <v>_-1</v>
          </cell>
        </row>
        <row r="1471">
          <cell r="I1471">
            <v>0</v>
          </cell>
          <cell r="J1471">
            <v>0</v>
          </cell>
          <cell r="N1471" t="str">
            <v>_-1</v>
          </cell>
        </row>
        <row r="1472">
          <cell r="I1472">
            <v>0</v>
          </cell>
          <cell r="J1472">
            <v>0</v>
          </cell>
          <cell r="N1472" t="str">
            <v>_-1</v>
          </cell>
        </row>
        <row r="1473">
          <cell r="I1473">
            <v>0</v>
          </cell>
          <cell r="J1473">
            <v>0</v>
          </cell>
          <cell r="N1473" t="str">
            <v>_-1</v>
          </cell>
        </row>
        <row r="1474">
          <cell r="I1474">
            <v>0</v>
          </cell>
          <cell r="J1474">
            <v>0</v>
          </cell>
          <cell r="N1474" t="str">
            <v>_-1</v>
          </cell>
        </row>
        <row r="1475">
          <cell r="I1475">
            <v>0</v>
          </cell>
          <cell r="J1475">
            <v>0</v>
          </cell>
          <cell r="N1475" t="str">
            <v>_-1</v>
          </cell>
        </row>
        <row r="1476">
          <cell r="I1476">
            <v>0</v>
          </cell>
          <cell r="J1476">
            <v>0</v>
          </cell>
          <cell r="N1476" t="str">
            <v>_-1</v>
          </cell>
        </row>
        <row r="1477">
          <cell r="I1477">
            <v>0</v>
          </cell>
          <cell r="J1477">
            <v>0</v>
          </cell>
          <cell r="N1477" t="str">
            <v>_-1</v>
          </cell>
        </row>
        <row r="1478">
          <cell r="I1478">
            <v>0</v>
          </cell>
          <cell r="J1478">
            <v>0</v>
          </cell>
          <cell r="N1478" t="str">
            <v>_-1</v>
          </cell>
        </row>
        <row r="1479">
          <cell r="I1479">
            <v>0</v>
          </cell>
          <cell r="J1479">
            <v>0</v>
          </cell>
          <cell r="N1479" t="str">
            <v>_-1</v>
          </cell>
        </row>
        <row r="1480">
          <cell r="I1480">
            <v>0</v>
          </cell>
          <cell r="J1480">
            <v>0</v>
          </cell>
          <cell r="N1480" t="str">
            <v>_-1</v>
          </cell>
        </row>
        <row r="1481">
          <cell r="I1481">
            <v>0</v>
          </cell>
          <cell r="J1481">
            <v>0</v>
          </cell>
          <cell r="N1481" t="str">
            <v>_-1</v>
          </cell>
        </row>
        <row r="1482">
          <cell r="I1482">
            <v>0</v>
          </cell>
          <cell r="J1482">
            <v>0</v>
          </cell>
          <cell r="N1482" t="str">
            <v>_-1</v>
          </cell>
        </row>
        <row r="1483">
          <cell r="I1483">
            <v>0</v>
          </cell>
          <cell r="J1483">
            <v>0</v>
          </cell>
          <cell r="N1483" t="str">
            <v>_-1</v>
          </cell>
        </row>
        <row r="1484">
          <cell r="I1484">
            <v>0</v>
          </cell>
          <cell r="J1484">
            <v>0</v>
          </cell>
          <cell r="N1484" t="str">
            <v>_-1</v>
          </cell>
        </row>
        <row r="1485">
          <cell r="I1485">
            <v>0</v>
          </cell>
          <cell r="J1485">
            <v>0</v>
          </cell>
          <cell r="N1485" t="str">
            <v>_-1</v>
          </cell>
        </row>
        <row r="1486">
          <cell r="I1486">
            <v>0</v>
          </cell>
          <cell r="J1486">
            <v>0</v>
          </cell>
          <cell r="N1486" t="str">
            <v>_-1</v>
          </cell>
        </row>
        <row r="1487">
          <cell r="I1487">
            <v>0</v>
          </cell>
          <cell r="J1487">
            <v>0</v>
          </cell>
          <cell r="N1487" t="str">
            <v>_-1</v>
          </cell>
        </row>
        <row r="1488">
          <cell r="I1488">
            <v>0</v>
          </cell>
          <cell r="J1488">
            <v>0</v>
          </cell>
          <cell r="N1488" t="str">
            <v>_-1</v>
          </cell>
        </row>
        <row r="1489">
          <cell r="I1489">
            <v>0</v>
          </cell>
          <cell r="J1489">
            <v>0</v>
          </cell>
          <cell r="N1489" t="str">
            <v>_-1</v>
          </cell>
        </row>
        <row r="1490">
          <cell r="I1490">
            <v>0</v>
          </cell>
          <cell r="J1490">
            <v>0</v>
          </cell>
          <cell r="N1490" t="str">
            <v>_-1</v>
          </cell>
        </row>
        <row r="1491">
          <cell r="I1491">
            <v>0</v>
          </cell>
          <cell r="J1491">
            <v>0</v>
          </cell>
          <cell r="N1491" t="str">
            <v>_-1</v>
          </cell>
        </row>
        <row r="1492">
          <cell r="I1492">
            <v>0</v>
          </cell>
          <cell r="J1492">
            <v>0</v>
          </cell>
          <cell r="N1492" t="str">
            <v>_-1</v>
          </cell>
        </row>
        <row r="1493">
          <cell r="I1493">
            <v>0</v>
          </cell>
          <cell r="J1493">
            <v>0</v>
          </cell>
          <cell r="N1493" t="str">
            <v>_-1</v>
          </cell>
        </row>
        <row r="1494">
          <cell r="I1494">
            <v>0</v>
          </cell>
          <cell r="J1494">
            <v>0</v>
          </cell>
          <cell r="N1494" t="str">
            <v>_-1</v>
          </cell>
        </row>
        <row r="1495">
          <cell r="I1495">
            <v>0</v>
          </cell>
          <cell r="J1495">
            <v>0</v>
          </cell>
          <cell r="N1495" t="str">
            <v>_-1</v>
          </cell>
        </row>
        <row r="1496">
          <cell r="I1496">
            <v>0</v>
          </cell>
          <cell r="J1496">
            <v>0</v>
          </cell>
          <cell r="N1496" t="str">
            <v>_-1</v>
          </cell>
        </row>
        <row r="1497">
          <cell r="I1497">
            <v>0</v>
          </cell>
          <cell r="J1497">
            <v>0</v>
          </cell>
          <cell r="N1497" t="str">
            <v>_-1</v>
          </cell>
        </row>
        <row r="1498">
          <cell r="I1498">
            <v>0</v>
          </cell>
          <cell r="J1498">
            <v>0</v>
          </cell>
          <cell r="N1498" t="str">
            <v>_-1</v>
          </cell>
        </row>
        <row r="1499">
          <cell r="I1499">
            <v>0</v>
          </cell>
          <cell r="J1499">
            <v>0</v>
          </cell>
          <cell r="N1499" t="str">
            <v>_-1</v>
          </cell>
        </row>
        <row r="1500">
          <cell r="I1500">
            <v>0</v>
          </cell>
          <cell r="J1500">
            <v>0</v>
          </cell>
          <cell r="N1500" t="str">
            <v>_-1</v>
          </cell>
        </row>
        <row r="1501">
          <cell r="I1501">
            <v>0</v>
          </cell>
          <cell r="J1501">
            <v>0</v>
          </cell>
          <cell r="N1501" t="str">
            <v>_-1</v>
          </cell>
        </row>
        <row r="1502">
          <cell r="I1502">
            <v>0</v>
          </cell>
          <cell r="J1502">
            <v>0</v>
          </cell>
          <cell r="N1502" t="str">
            <v>_-1</v>
          </cell>
        </row>
        <row r="1503">
          <cell r="I1503">
            <v>0</v>
          </cell>
          <cell r="J1503">
            <v>0</v>
          </cell>
          <cell r="N1503" t="str">
            <v>_-1</v>
          </cell>
        </row>
        <row r="1504">
          <cell r="I1504">
            <v>0</v>
          </cell>
          <cell r="J1504">
            <v>0</v>
          </cell>
          <cell r="N1504" t="str">
            <v>_-1</v>
          </cell>
        </row>
        <row r="1505">
          <cell r="I1505">
            <v>0</v>
          </cell>
          <cell r="J1505">
            <v>0</v>
          </cell>
          <cell r="N1505" t="str">
            <v>_-1</v>
          </cell>
        </row>
        <row r="1506">
          <cell r="I1506">
            <v>0</v>
          </cell>
          <cell r="J1506">
            <v>0</v>
          </cell>
          <cell r="N1506" t="str">
            <v>_-1</v>
          </cell>
        </row>
        <row r="1507">
          <cell r="I1507">
            <v>0</v>
          </cell>
          <cell r="J1507">
            <v>0</v>
          </cell>
          <cell r="N1507" t="str">
            <v>_-1</v>
          </cell>
        </row>
        <row r="1508">
          <cell r="I1508">
            <v>0</v>
          </cell>
          <cell r="J1508">
            <v>0</v>
          </cell>
          <cell r="N1508" t="str">
            <v>_-1</v>
          </cell>
        </row>
        <row r="1509">
          <cell r="I1509">
            <v>0</v>
          </cell>
          <cell r="J1509">
            <v>0</v>
          </cell>
          <cell r="N1509" t="str">
            <v>_-1</v>
          </cell>
        </row>
        <row r="1510">
          <cell r="I1510">
            <v>0</v>
          </cell>
          <cell r="J1510">
            <v>0</v>
          </cell>
          <cell r="N1510" t="str">
            <v>_-1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">
          <cell r="A11">
            <v>1</v>
          </cell>
          <cell r="B11">
            <v>1</v>
          </cell>
        </row>
        <row r="12">
          <cell r="A12">
            <v>1</v>
          </cell>
          <cell r="B12">
            <v>2</v>
          </cell>
        </row>
        <row r="13">
          <cell r="A13">
            <v>1</v>
          </cell>
          <cell r="B13">
            <v>3</v>
          </cell>
        </row>
        <row r="14">
          <cell r="A14">
            <v>1</v>
          </cell>
          <cell r="B14">
            <v>4</v>
          </cell>
        </row>
        <row r="15">
          <cell r="A15">
            <v>1</v>
          </cell>
          <cell r="B15">
            <v>5</v>
          </cell>
        </row>
        <row r="16">
          <cell r="A16">
            <v>1</v>
          </cell>
          <cell r="B16">
            <v>7</v>
          </cell>
        </row>
        <row r="17">
          <cell r="A17">
            <v>1</v>
          </cell>
          <cell r="B17">
            <v>8</v>
          </cell>
        </row>
        <row r="18">
          <cell r="A18">
            <v>1</v>
          </cell>
          <cell r="B18">
            <v>9</v>
          </cell>
        </row>
        <row r="19">
          <cell r="A19">
            <v>1</v>
          </cell>
          <cell r="B19">
            <v>10</v>
          </cell>
        </row>
        <row r="20">
          <cell r="A20">
            <v>1</v>
          </cell>
          <cell r="B20">
            <v>14</v>
          </cell>
        </row>
        <row r="21">
          <cell r="A21">
            <v>1</v>
          </cell>
          <cell r="B21">
            <v>15</v>
          </cell>
        </row>
        <row r="22">
          <cell r="A22">
            <v>1</v>
          </cell>
          <cell r="B22">
            <v>16</v>
          </cell>
        </row>
        <row r="23">
          <cell r="A23">
            <v>1</v>
          </cell>
          <cell r="B23">
            <v>17</v>
          </cell>
        </row>
        <row r="24">
          <cell r="A24">
            <v>1</v>
          </cell>
          <cell r="B24">
            <v>31</v>
          </cell>
        </row>
        <row r="25">
          <cell r="A25">
            <v>1</v>
          </cell>
          <cell r="B25">
            <v>32</v>
          </cell>
        </row>
        <row r="26">
          <cell r="A26">
            <v>1</v>
          </cell>
          <cell r="B26">
            <v>33</v>
          </cell>
        </row>
        <row r="27">
          <cell r="A27">
            <v>2</v>
          </cell>
          <cell r="B27">
            <v>20</v>
          </cell>
        </row>
        <row r="28">
          <cell r="A28">
            <v>2</v>
          </cell>
          <cell r="B28">
            <v>21</v>
          </cell>
        </row>
        <row r="29">
          <cell r="A29">
            <v>2</v>
          </cell>
          <cell r="B29">
            <v>22</v>
          </cell>
        </row>
        <row r="30">
          <cell r="A30">
            <v>3</v>
          </cell>
          <cell r="B30">
            <v>23</v>
          </cell>
        </row>
        <row r="31">
          <cell r="A31">
            <v>3</v>
          </cell>
          <cell r="B31">
            <v>24</v>
          </cell>
        </row>
        <row r="32">
          <cell r="A32">
            <v>3</v>
          </cell>
          <cell r="B32">
            <v>25</v>
          </cell>
        </row>
        <row r="33">
          <cell r="A33">
            <v>3</v>
          </cell>
          <cell r="B33">
            <v>26</v>
          </cell>
        </row>
        <row r="34">
          <cell r="A34">
            <v>4</v>
          </cell>
          <cell r="B34">
            <v>1</v>
          </cell>
        </row>
        <row r="35">
          <cell r="A35">
            <v>4</v>
          </cell>
          <cell r="B35">
            <v>2</v>
          </cell>
        </row>
        <row r="36">
          <cell r="A36">
            <v>4</v>
          </cell>
          <cell r="B36">
            <v>3</v>
          </cell>
        </row>
        <row r="37">
          <cell r="A37">
            <v>4</v>
          </cell>
          <cell r="B37">
            <v>4</v>
          </cell>
        </row>
        <row r="38">
          <cell r="A38">
            <v>4</v>
          </cell>
          <cell r="B38">
            <v>5</v>
          </cell>
        </row>
        <row r="39">
          <cell r="A39">
            <v>4</v>
          </cell>
          <cell r="B39">
            <v>6</v>
          </cell>
        </row>
        <row r="40">
          <cell r="A40">
            <v>4</v>
          </cell>
          <cell r="B40">
            <v>8</v>
          </cell>
        </row>
        <row r="41">
          <cell r="A41">
            <v>4</v>
          </cell>
          <cell r="B41">
            <v>9</v>
          </cell>
        </row>
        <row r="42">
          <cell r="A42">
            <v>4</v>
          </cell>
          <cell r="B42">
            <v>12</v>
          </cell>
        </row>
        <row r="43">
          <cell r="A43">
            <v>4</v>
          </cell>
          <cell r="B43">
            <v>14</v>
          </cell>
        </row>
        <row r="44">
          <cell r="A44">
            <v>4</v>
          </cell>
          <cell r="B44">
            <v>15</v>
          </cell>
        </row>
        <row r="45">
          <cell r="A45">
            <v>4</v>
          </cell>
          <cell r="B45">
            <v>16</v>
          </cell>
        </row>
        <row r="46">
          <cell r="A46">
            <v>4</v>
          </cell>
          <cell r="B46">
            <v>17</v>
          </cell>
        </row>
        <row r="47">
          <cell r="A47">
            <v>4</v>
          </cell>
          <cell r="B47">
            <v>18</v>
          </cell>
        </row>
        <row r="48">
          <cell r="A48">
            <v>4</v>
          </cell>
          <cell r="B48">
            <v>19</v>
          </cell>
        </row>
        <row r="49">
          <cell r="A49">
            <v>5</v>
          </cell>
          <cell r="B49">
            <v>1</v>
          </cell>
        </row>
        <row r="50">
          <cell r="A50">
            <v>5</v>
          </cell>
          <cell r="B50">
            <v>3</v>
          </cell>
        </row>
        <row r="51">
          <cell r="A51">
            <v>5</v>
          </cell>
          <cell r="B51">
            <v>4</v>
          </cell>
        </row>
        <row r="52">
          <cell r="A52">
            <v>5</v>
          </cell>
          <cell r="B52">
            <v>9</v>
          </cell>
        </row>
        <row r="53">
          <cell r="A53">
            <v>5</v>
          </cell>
          <cell r="B53">
            <v>11</v>
          </cell>
        </row>
        <row r="54">
          <cell r="A54">
            <v>5</v>
          </cell>
          <cell r="B54">
            <v>13</v>
          </cell>
        </row>
        <row r="55">
          <cell r="A55">
            <v>5</v>
          </cell>
          <cell r="B55">
            <v>14</v>
          </cell>
        </row>
        <row r="56">
          <cell r="A56">
            <v>5</v>
          </cell>
          <cell r="B56">
            <v>15</v>
          </cell>
        </row>
        <row r="57">
          <cell r="A57">
            <v>5</v>
          </cell>
          <cell r="B57">
            <v>16</v>
          </cell>
        </row>
        <row r="58">
          <cell r="A58">
            <v>5</v>
          </cell>
          <cell r="B58">
            <v>17</v>
          </cell>
        </row>
        <row r="59">
          <cell r="A59">
            <v>7</v>
          </cell>
          <cell r="B59">
            <v>28</v>
          </cell>
        </row>
        <row r="60">
          <cell r="A60">
            <v>7</v>
          </cell>
          <cell r="B60">
            <v>29</v>
          </cell>
        </row>
      </sheetData>
      <sheetData sheetId="16">
        <row r="11">
          <cell r="A11">
            <v>1</v>
          </cell>
          <cell r="B11" t="str">
            <v>01</v>
          </cell>
        </row>
        <row r="12">
          <cell r="A12">
            <v>2</v>
          </cell>
          <cell r="B12" t="str">
            <v>0101</v>
          </cell>
        </row>
        <row r="13">
          <cell r="A13">
            <v>3</v>
          </cell>
          <cell r="B13" t="str">
            <v>010101</v>
          </cell>
        </row>
        <row r="14">
          <cell r="A14">
            <v>4</v>
          </cell>
          <cell r="B14" t="str">
            <v>010102</v>
          </cell>
        </row>
        <row r="15">
          <cell r="A15">
            <v>5</v>
          </cell>
          <cell r="B15" t="str">
            <v>0103</v>
          </cell>
        </row>
        <row r="16">
          <cell r="A16">
            <v>6</v>
          </cell>
          <cell r="B16" t="str">
            <v>010304</v>
          </cell>
        </row>
        <row r="17">
          <cell r="A17">
            <v>7</v>
          </cell>
          <cell r="B17" t="str">
            <v>010305</v>
          </cell>
        </row>
        <row r="18">
          <cell r="A18">
            <v>8</v>
          </cell>
          <cell r="B18" t="str">
            <v>010306</v>
          </cell>
        </row>
        <row r="19">
          <cell r="A19">
            <v>9</v>
          </cell>
          <cell r="B19" t="str">
            <v>010307</v>
          </cell>
        </row>
        <row r="20">
          <cell r="A20">
            <v>10</v>
          </cell>
          <cell r="B20" t="str">
            <v>010308</v>
          </cell>
        </row>
        <row r="21">
          <cell r="A21">
            <v>11</v>
          </cell>
          <cell r="B21" t="str">
            <v>010309</v>
          </cell>
        </row>
        <row r="22">
          <cell r="A22">
            <v>12</v>
          </cell>
          <cell r="B22" t="str">
            <v>010399</v>
          </cell>
        </row>
        <row r="23">
          <cell r="A23">
            <v>13</v>
          </cell>
          <cell r="B23" t="str">
            <v>0104</v>
          </cell>
        </row>
        <row r="24">
          <cell r="A24">
            <v>14</v>
          </cell>
          <cell r="B24" t="str">
            <v>010407</v>
          </cell>
        </row>
        <row r="25">
          <cell r="A25">
            <v>15</v>
          </cell>
          <cell r="B25" t="str">
            <v>010408</v>
          </cell>
        </row>
        <row r="26">
          <cell r="A26">
            <v>16</v>
          </cell>
          <cell r="B26" t="str">
            <v>010409</v>
          </cell>
        </row>
        <row r="27">
          <cell r="A27">
            <v>17</v>
          </cell>
          <cell r="B27" t="str">
            <v>010410</v>
          </cell>
        </row>
        <row r="28">
          <cell r="A28">
            <v>18</v>
          </cell>
          <cell r="B28" t="str">
            <v>010411</v>
          </cell>
        </row>
        <row r="29">
          <cell r="A29">
            <v>19</v>
          </cell>
          <cell r="B29" t="str">
            <v>010412</v>
          </cell>
        </row>
        <row r="30">
          <cell r="A30">
            <v>20</v>
          </cell>
          <cell r="B30" t="str">
            <v>010413</v>
          </cell>
        </row>
        <row r="31">
          <cell r="A31">
            <v>21</v>
          </cell>
          <cell r="B31" t="str">
            <v>010499</v>
          </cell>
        </row>
        <row r="32">
          <cell r="A32">
            <v>22</v>
          </cell>
          <cell r="B32" t="str">
            <v>0105</v>
          </cell>
        </row>
        <row r="33">
          <cell r="A33">
            <v>23</v>
          </cell>
          <cell r="B33" t="str">
            <v>010504</v>
          </cell>
        </row>
        <row r="34">
          <cell r="A34">
            <v>24</v>
          </cell>
          <cell r="B34" t="str">
            <v>010505</v>
          </cell>
        </row>
        <row r="35">
          <cell r="A35">
            <v>25</v>
          </cell>
          <cell r="B35" t="str">
            <v>010506</v>
          </cell>
        </row>
        <row r="36">
          <cell r="A36">
            <v>26</v>
          </cell>
          <cell r="B36" t="str">
            <v>010507</v>
          </cell>
        </row>
        <row r="37">
          <cell r="A37">
            <v>27</v>
          </cell>
          <cell r="B37" t="str">
            <v>010508</v>
          </cell>
        </row>
        <row r="38">
          <cell r="A38">
            <v>28</v>
          </cell>
          <cell r="B38" t="str">
            <v>010599</v>
          </cell>
        </row>
        <row r="39">
          <cell r="A39">
            <v>29</v>
          </cell>
          <cell r="B39" t="str">
            <v>02</v>
          </cell>
        </row>
        <row r="40">
          <cell r="A40">
            <v>30</v>
          </cell>
          <cell r="B40" t="str">
            <v>0201</v>
          </cell>
        </row>
        <row r="41">
          <cell r="A41">
            <v>31</v>
          </cell>
          <cell r="B41" t="str">
            <v>020101</v>
          </cell>
        </row>
        <row r="42">
          <cell r="A42">
            <v>32</v>
          </cell>
          <cell r="B42" t="str">
            <v>020102</v>
          </cell>
        </row>
        <row r="43">
          <cell r="A43">
            <v>33</v>
          </cell>
          <cell r="B43" t="str">
            <v>020103</v>
          </cell>
        </row>
        <row r="44">
          <cell r="A44">
            <v>34</v>
          </cell>
          <cell r="B44" t="str">
            <v>020104</v>
          </cell>
        </row>
        <row r="45">
          <cell r="A45">
            <v>35</v>
          </cell>
          <cell r="B45" t="str">
            <v>020106</v>
          </cell>
        </row>
        <row r="46">
          <cell r="A46">
            <v>36</v>
          </cell>
          <cell r="B46" t="str">
            <v>020107</v>
          </cell>
        </row>
        <row r="47">
          <cell r="A47">
            <v>37</v>
          </cell>
          <cell r="B47" t="str">
            <v>020108</v>
          </cell>
        </row>
        <row r="48">
          <cell r="A48">
            <v>38</v>
          </cell>
          <cell r="B48" t="str">
            <v>020109</v>
          </cell>
        </row>
        <row r="49">
          <cell r="A49">
            <v>39</v>
          </cell>
          <cell r="B49" t="str">
            <v>020110</v>
          </cell>
        </row>
        <row r="50">
          <cell r="A50">
            <v>40</v>
          </cell>
          <cell r="B50" t="str">
            <v>020199</v>
          </cell>
        </row>
        <row r="51">
          <cell r="A51">
            <v>41</v>
          </cell>
          <cell r="B51" t="str">
            <v>0202</v>
          </cell>
        </row>
        <row r="52">
          <cell r="A52">
            <v>42</v>
          </cell>
          <cell r="B52" t="str">
            <v>020201</v>
          </cell>
        </row>
        <row r="53">
          <cell r="A53">
            <v>43</v>
          </cell>
          <cell r="B53" t="str">
            <v>020202</v>
          </cell>
        </row>
        <row r="54">
          <cell r="A54">
            <v>44</v>
          </cell>
          <cell r="B54" t="str">
            <v>020203</v>
          </cell>
        </row>
        <row r="55">
          <cell r="A55">
            <v>45</v>
          </cell>
          <cell r="B55" t="str">
            <v>020204</v>
          </cell>
        </row>
        <row r="56">
          <cell r="A56">
            <v>46</v>
          </cell>
          <cell r="B56" t="str">
            <v>020299</v>
          </cell>
        </row>
        <row r="57">
          <cell r="A57">
            <v>47</v>
          </cell>
          <cell r="B57" t="str">
            <v>0203</v>
          </cell>
        </row>
        <row r="58">
          <cell r="A58">
            <v>48</v>
          </cell>
          <cell r="B58" t="str">
            <v>020301</v>
          </cell>
        </row>
        <row r="59">
          <cell r="A59">
            <v>49</v>
          </cell>
          <cell r="B59" t="str">
            <v>020302</v>
          </cell>
        </row>
        <row r="60">
          <cell r="A60">
            <v>50</v>
          </cell>
          <cell r="B60" t="str">
            <v>020303</v>
          </cell>
        </row>
        <row r="61">
          <cell r="A61">
            <v>51</v>
          </cell>
          <cell r="B61" t="str">
            <v>020304</v>
          </cell>
        </row>
        <row r="62">
          <cell r="A62">
            <v>52</v>
          </cell>
          <cell r="B62" t="str">
            <v>020305</v>
          </cell>
        </row>
        <row r="63">
          <cell r="A63">
            <v>53</v>
          </cell>
          <cell r="B63" t="str">
            <v>020399</v>
          </cell>
        </row>
        <row r="64">
          <cell r="A64">
            <v>54</v>
          </cell>
          <cell r="B64" t="str">
            <v>0204</v>
          </cell>
        </row>
        <row r="65">
          <cell r="A65">
            <v>55</v>
          </cell>
          <cell r="B65" t="str">
            <v>020401</v>
          </cell>
        </row>
        <row r="66">
          <cell r="A66">
            <v>56</v>
          </cell>
          <cell r="B66" t="str">
            <v>020402</v>
          </cell>
        </row>
        <row r="67">
          <cell r="A67">
            <v>57</v>
          </cell>
          <cell r="B67" t="str">
            <v>020403</v>
          </cell>
        </row>
        <row r="68">
          <cell r="A68">
            <v>58</v>
          </cell>
          <cell r="B68" t="str">
            <v>020499</v>
          </cell>
        </row>
        <row r="69">
          <cell r="A69">
            <v>59</v>
          </cell>
          <cell r="B69" t="str">
            <v>0205</v>
          </cell>
        </row>
        <row r="70">
          <cell r="A70">
            <v>60</v>
          </cell>
          <cell r="B70" t="str">
            <v>020501</v>
          </cell>
        </row>
        <row r="71">
          <cell r="A71">
            <v>61</v>
          </cell>
          <cell r="B71" t="str">
            <v>020502</v>
          </cell>
        </row>
        <row r="72">
          <cell r="A72">
            <v>62</v>
          </cell>
          <cell r="B72" t="str">
            <v>020599</v>
          </cell>
        </row>
        <row r="73">
          <cell r="A73">
            <v>63</v>
          </cell>
          <cell r="B73" t="str">
            <v>0206</v>
          </cell>
        </row>
        <row r="74">
          <cell r="A74">
            <v>64</v>
          </cell>
          <cell r="B74" t="str">
            <v>020601</v>
          </cell>
        </row>
        <row r="75">
          <cell r="A75">
            <v>65</v>
          </cell>
          <cell r="B75" t="str">
            <v>020602</v>
          </cell>
        </row>
        <row r="76">
          <cell r="A76">
            <v>66</v>
          </cell>
          <cell r="B76" t="str">
            <v>020603</v>
          </cell>
        </row>
        <row r="77">
          <cell r="A77">
            <v>67</v>
          </cell>
          <cell r="B77" t="str">
            <v>020699</v>
          </cell>
        </row>
        <row r="78">
          <cell r="A78">
            <v>68</v>
          </cell>
          <cell r="B78" t="str">
            <v>0207</v>
          </cell>
        </row>
        <row r="79">
          <cell r="A79">
            <v>69</v>
          </cell>
          <cell r="B79" t="str">
            <v>020701</v>
          </cell>
        </row>
        <row r="80">
          <cell r="A80">
            <v>70</v>
          </cell>
          <cell r="B80" t="str">
            <v>020702</v>
          </cell>
        </row>
        <row r="81">
          <cell r="A81">
            <v>71</v>
          </cell>
          <cell r="B81" t="str">
            <v>020703</v>
          </cell>
        </row>
        <row r="82">
          <cell r="A82">
            <v>72</v>
          </cell>
          <cell r="B82" t="str">
            <v>020704</v>
          </cell>
        </row>
        <row r="83">
          <cell r="A83">
            <v>73</v>
          </cell>
          <cell r="B83" t="str">
            <v>020705</v>
          </cell>
        </row>
        <row r="84">
          <cell r="A84">
            <v>74</v>
          </cell>
          <cell r="B84" t="str">
            <v>020799</v>
          </cell>
        </row>
        <row r="85">
          <cell r="A85">
            <v>75</v>
          </cell>
          <cell r="B85" t="str">
            <v>03</v>
          </cell>
        </row>
        <row r="86">
          <cell r="A86">
            <v>76</v>
          </cell>
          <cell r="B86" t="str">
            <v>0301</v>
          </cell>
        </row>
        <row r="87">
          <cell r="A87">
            <v>77</v>
          </cell>
          <cell r="B87" t="str">
            <v>030101</v>
          </cell>
        </row>
        <row r="88">
          <cell r="A88">
            <v>78</v>
          </cell>
          <cell r="B88" t="str">
            <v>030104</v>
          </cell>
        </row>
        <row r="89">
          <cell r="A89">
            <v>79</v>
          </cell>
          <cell r="B89" t="str">
            <v>030105</v>
          </cell>
        </row>
        <row r="90">
          <cell r="A90">
            <v>80</v>
          </cell>
          <cell r="B90" t="str">
            <v>030199</v>
          </cell>
        </row>
        <row r="91">
          <cell r="A91">
            <v>81</v>
          </cell>
          <cell r="B91" t="str">
            <v>0302</v>
          </cell>
        </row>
        <row r="92">
          <cell r="A92">
            <v>82</v>
          </cell>
          <cell r="B92" t="str">
            <v>030201</v>
          </cell>
        </row>
        <row r="93">
          <cell r="A93">
            <v>83</v>
          </cell>
          <cell r="B93" t="str">
            <v>030202</v>
          </cell>
        </row>
        <row r="94">
          <cell r="A94">
            <v>84</v>
          </cell>
          <cell r="B94" t="str">
            <v>030203</v>
          </cell>
        </row>
        <row r="95">
          <cell r="A95">
            <v>85</v>
          </cell>
          <cell r="B95" t="str">
            <v>030204</v>
          </cell>
        </row>
        <row r="96">
          <cell r="A96">
            <v>86</v>
          </cell>
          <cell r="B96" t="str">
            <v>030205</v>
          </cell>
        </row>
        <row r="97">
          <cell r="A97">
            <v>87</v>
          </cell>
          <cell r="B97" t="str">
            <v>030299</v>
          </cell>
        </row>
        <row r="98">
          <cell r="A98">
            <v>88</v>
          </cell>
          <cell r="B98" t="str">
            <v>0303</v>
          </cell>
        </row>
        <row r="99">
          <cell r="A99">
            <v>89</v>
          </cell>
          <cell r="B99" t="str">
            <v>030301</v>
          </cell>
        </row>
        <row r="100">
          <cell r="A100">
            <v>90</v>
          </cell>
          <cell r="B100" t="str">
            <v>030302</v>
          </cell>
        </row>
        <row r="101">
          <cell r="A101">
            <v>91</v>
          </cell>
          <cell r="B101" t="str">
            <v>030305</v>
          </cell>
        </row>
        <row r="102">
          <cell r="A102">
            <v>92</v>
          </cell>
          <cell r="B102" t="str">
            <v>030307</v>
          </cell>
        </row>
        <row r="103">
          <cell r="A103">
            <v>93</v>
          </cell>
          <cell r="B103" t="str">
            <v>030308</v>
          </cell>
        </row>
        <row r="104">
          <cell r="A104">
            <v>94</v>
          </cell>
          <cell r="B104" t="str">
            <v>030309</v>
          </cell>
        </row>
        <row r="105">
          <cell r="A105">
            <v>95</v>
          </cell>
          <cell r="B105" t="str">
            <v>030310</v>
          </cell>
        </row>
        <row r="106">
          <cell r="A106">
            <v>96</v>
          </cell>
          <cell r="B106" t="str">
            <v>030311</v>
          </cell>
        </row>
        <row r="107">
          <cell r="A107">
            <v>97</v>
          </cell>
          <cell r="B107" t="str">
            <v>030399</v>
          </cell>
        </row>
        <row r="108">
          <cell r="A108">
            <v>98</v>
          </cell>
          <cell r="B108" t="str">
            <v>04</v>
          </cell>
        </row>
        <row r="109">
          <cell r="A109">
            <v>99</v>
          </cell>
          <cell r="B109" t="str">
            <v>0401</v>
          </cell>
        </row>
        <row r="110">
          <cell r="A110">
            <v>100</v>
          </cell>
          <cell r="B110" t="str">
            <v>040101</v>
          </cell>
        </row>
        <row r="111">
          <cell r="A111">
            <v>101</v>
          </cell>
          <cell r="B111" t="str">
            <v>040102</v>
          </cell>
        </row>
        <row r="112">
          <cell r="A112">
            <v>102</v>
          </cell>
          <cell r="B112" t="str">
            <v>040103</v>
          </cell>
        </row>
        <row r="113">
          <cell r="A113">
            <v>103</v>
          </cell>
          <cell r="B113" t="str">
            <v>040104</v>
          </cell>
        </row>
        <row r="114">
          <cell r="A114">
            <v>104</v>
          </cell>
          <cell r="B114" t="str">
            <v>040105</v>
          </cell>
        </row>
        <row r="115">
          <cell r="A115">
            <v>105</v>
          </cell>
          <cell r="B115" t="str">
            <v>040106</v>
          </cell>
        </row>
        <row r="116">
          <cell r="A116">
            <v>106</v>
          </cell>
          <cell r="B116" t="str">
            <v>040107</v>
          </cell>
        </row>
        <row r="117">
          <cell r="A117">
            <v>107</v>
          </cell>
          <cell r="B117" t="str">
            <v>040108</v>
          </cell>
        </row>
        <row r="118">
          <cell r="A118">
            <v>108</v>
          </cell>
          <cell r="B118" t="str">
            <v>040109</v>
          </cell>
        </row>
        <row r="119">
          <cell r="A119">
            <v>109</v>
          </cell>
          <cell r="B119" t="str">
            <v>040199</v>
          </cell>
        </row>
        <row r="120">
          <cell r="A120">
            <v>110</v>
          </cell>
          <cell r="B120" t="str">
            <v>0402</v>
          </cell>
        </row>
        <row r="121">
          <cell r="A121">
            <v>111</v>
          </cell>
          <cell r="B121" t="str">
            <v>040209</v>
          </cell>
        </row>
        <row r="122">
          <cell r="A122">
            <v>112</v>
          </cell>
          <cell r="B122" t="str">
            <v>040210</v>
          </cell>
        </row>
        <row r="123">
          <cell r="A123">
            <v>113</v>
          </cell>
          <cell r="B123" t="str">
            <v>040214</v>
          </cell>
        </row>
        <row r="124">
          <cell r="A124">
            <v>114</v>
          </cell>
          <cell r="B124" t="str">
            <v>040215</v>
          </cell>
        </row>
        <row r="125">
          <cell r="A125">
            <v>115</v>
          </cell>
          <cell r="B125" t="str">
            <v>040216</v>
          </cell>
        </row>
        <row r="126">
          <cell r="A126">
            <v>116</v>
          </cell>
          <cell r="B126" t="str">
            <v>040217</v>
          </cell>
        </row>
        <row r="127">
          <cell r="A127">
            <v>117</v>
          </cell>
          <cell r="B127" t="str">
            <v>040219</v>
          </cell>
        </row>
        <row r="128">
          <cell r="A128">
            <v>118</v>
          </cell>
          <cell r="B128" t="str">
            <v>040220</v>
          </cell>
        </row>
        <row r="129">
          <cell r="A129">
            <v>119</v>
          </cell>
          <cell r="B129" t="str">
            <v>040221</v>
          </cell>
        </row>
        <row r="130">
          <cell r="A130">
            <v>120</v>
          </cell>
          <cell r="B130" t="str">
            <v>040222</v>
          </cell>
        </row>
        <row r="131">
          <cell r="A131">
            <v>121</v>
          </cell>
          <cell r="B131" t="str">
            <v>040299</v>
          </cell>
        </row>
        <row r="132">
          <cell r="A132">
            <v>122</v>
          </cell>
          <cell r="B132" t="str">
            <v>05</v>
          </cell>
        </row>
        <row r="133">
          <cell r="A133">
            <v>123</v>
          </cell>
          <cell r="B133" t="str">
            <v>0501</v>
          </cell>
        </row>
        <row r="134">
          <cell r="A134">
            <v>124</v>
          </cell>
          <cell r="B134" t="str">
            <v>050102</v>
          </cell>
        </row>
        <row r="135">
          <cell r="A135">
            <v>125</v>
          </cell>
          <cell r="B135" t="str">
            <v>050103</v>
          </cell>
        </row>
        <row r="136">
          <cell r="A136">
            <v>126</v>
          </cell>
          <cell r="B136" t="str">
            <v>050104</v>
          </cell>
        </row>
        <row r="137">
          <cell r="A137">
            <v>127</v>
          </cell>
          <cell r="B137" t="str">
            <v>050105</v>
          </cell>
        </row>
        <row r="138">
          <cell r="A138">
            <v>128</v>
          </cell>
          <cell r="B138" t="str">
            <v>050106</v>
          </cell>
        </row>
        <row r="139">
          <cell r="A139">
            <v>129</v>
          </cell>
          <cell r="B139" t="str">
            <v>050107</v>
          </cell>
        </row>
        <row r="140">
          <cell r="A140">
            <v>130</v>
          </cell>
          <cell r="B140" t="str">
            <v>050108</v>
          </cell>
        </row>
        <row r="141">
          <cell r="A141">
            <v>131</v>
          </cell>
          <cell r="B141" t="str">
            <v>050109</v>
          </cell>
        </row>
        <row r="142">
          <cell r="A142">
            <v>132</v>
          </cell>
          <cell r="B142" t="str">
            <v>050110</v>
          </cell>
        </row>
        <row r="143">
          <cell r="A143">
            <v>133</v>
          </cell>
          <cell r="B143" t="str">
            <v>050111</v>
          </cell>
        </row>
        <row r="144">
          <cell r="A144">
            <v>134</v>
          </cell>
          <cell r="B144" t="str">
            <v>050112</v>
          </cell>
        </row>
        <row r="145">
          <cell r="A145">
            <v>135</v>
          </cell>
          <cell r="B145" t="str">
            <v>050113</v>
          </cell>
        </row>
        <row r="146">
          <cell r="A146">
            <v>136</v>
          </cell>
          <cell r="B146" t="str">
            <v>050114</v>
          </cell>
        </row>
        <row r="147">
          <cell r="A147">
            <v>137</v>
          </cell>
          <cell r="B147" t="str">
            <v>050115</v>
          </cell>
        </row>
        <row r="148">
          <cell r="A148">
            <v>138</v>
          </cell>
          <cell r="B148" t="str">
            <v>050116</v>
          </cell>
        </row>
        <row r="149">
          <cell r="A149">
            <v>139</v>
          </cell>
          <cell r="B149" t="str">
            <v>050117</v>
          </cell>
        </row>
        <row r="150">
          <cell r="A150">
            <v>140</v>
          </cell>
          <cell r="B150" t="str">
            <v>050199</v>
          </cell>
        </row>
        <row r="151">
          <cell r="A151">
            <v>141</v>
          </cell>
          <cell r="B151" t="str">
            <v>0506</v>
          </cell>
        </row>
        <row r="152">
          <cell r="A152">
            <v>142</v>
          </cell>
          <cell r="B152" t="str">
            <v>050601</v>
          </cell>
        </row>
        <row r="153">
          <cell r="A153">
            <v>143</v>
          </cell>
          <cell r="B153" t="str">
            <v>050603</v>
          </cell>
        </row>
        <row r="154">
          <cell r="A154">
            <v>144</v>
          </cell>
          <cell r="B154" t="str">
            <v>050604</v>
          </cell>
        </row>
        <row r="155">
          <cell r="A155">
            <v>145</v>
          </cell>
          <cell r="B155" t="str">
            <v>050699</v>
          </cell>
        </row>
        <row r="156">
          <cell r="A156">
            <v>146</v>
          </cell>
          <cell r="B156" t="str">
            <v>0507</v>
          </cell>
        </row>
        <row r="157">
          <cell r="A157">
            <v>147</v>
          </cell>
          <cell r="B157" t="str">
            <v>050701</v>
          </cell>
        </row>
        <row r="158">
          <cell r="A158">
            <v>148</v>
          </cell>
          <cell r="B158" t="str">
            <v>050702</v>
          </cell>
        </row>
        <row r="159">
          <cell r="A159">
            <v>149</v>
          </cell>
          <cell r="B159" t="str">
            <v>050799</v>
          </cell>
        </row>
        <row r="160">
          <cell r="A160">
            <v>150</v>
          </cell>
          <cell r="B160" t="str">
            <v>06</v>
          </cell>
        </row>
        <row r="161">
          <cell r="A161">
            <v>151</v>
          </cell>
          <cell r="B161" t="str">
            <v>0601</v>
          </cell>
        </row>
        <row r="162">
          <cell r="A162">
            <v>152</v>
          </cell>
          <cell r="B162" t="str">
            <v>060101</v>
          </cell>
        </row>
        <row r="163">
          <cell r="A163">
            <v>153</v>
          </cell>
          <cell r="B163" t="str">
            <v>060102</v>
          </cell>
        </row>
        <row r="164">
          <cell r="A164">
            <v>154</v>
          </cell>
          <cell r="B164" t="str">
            <v>060103</v>
          </cell>
        </row>
        <row r="165">
          <cell r="A165">
            <v>155</v>
          </cell>
          <cell r="B165" t="str">
            <v>060104</v>
          </cell>
        </row>
        <row r="166">
          <cell r="A166">
            <v>156</v>
          </cell>
          <cell r="B166" t="str">
            <v>060105</v>
          </cell>
        </row>
        <row r="167">
          <cell r="A167">
            <v>157</v>
          </cell>
          <cell r="B167" t="str">
            <v>060106</v>
          </cell>
        </row>
        <row r="168">
          <cell r="A168">
            <v>158</v>
          </cell>
          <cell r="B168" t="str">
            <v>060199</v>
          </cell>
        </row>
        <row r="169">
          <cell r="A169">
            <v>159</v>
          </cell>
          <cell r="B169" t="str">
            <v>0602</v>
          </cell>
        </row>
        <row r="170">
          <cell r="A170">
            <v>160</v>
          </cell>
          <cell r="B170" t="str">
            <v>060201</v>
          </cell>
        </row>
        <row r="171">
          <cell r="A171">
            <v>161</v>
          </cell>
          <cell r="B171" t="str">
            <v>060203</v>
          </cell>
        </row>
        <row r="172">
          <cell r="A172">
            <v>162</v>
          </cell>
          <cell r="B172" t="str">
            <v>060204</v>
          </cell>
        </row>
        <row r="173">
          <cell r="A173">
            <v>163</v>
          </cell>
          <cell r="B173" t="str">
            <v>060205</v>
          </cell>
        </row>
        <row r="174">
          <cell r="A174">
            <v>164</v>
          </cell>
          <cell r="B174" t="str">
            <v>060299</v>
          </cell>
        </row>
        <row r="175">
          <cell r="A175">
            <v>165</v>
          </cell>
          <cell r="B175" t="str">
            <v>0603</v>
          </cell>
        </row>
        <row r="176">
          <cell r="A176">
            <v>166</v>
          </cell>
          <cell r="B176" t="str">
            <v>060311</v>
          </cell>
        </row>
        <row r="177">
          <cell r="A177">
            <v>167</v>
          </cell>
          <cell r="B177" t="str">
            <v>060313</v>
          </cell>
        </row>
        <row r="178">
          <cell r="A178">
            <v>168</v>
          </cell>
          <cell r="B178" t="str">
            <v>060314</v>
          </cell>
        </row>
        <row r="179">
          <cell r="A179">
            <v>169</v>
          </cell>
          <cell r="B179" t="str">
            <v>060315</v>
          </cell>
        </row>
        <row r="180">
          <cell r="A180">
            <v>170</v>
          </cell>
          <cell r="B180" t="str">
            <v>060316</v>
          </cell>
        </row>
        <row r="181">
          <cell r="A181">
            <v>171</v>
          </cell>
          <cell r="B181" t="str">
            <v>060399</v>
          </cell>
        </row>
        <row r="182">
          <cell r="A182">
            <v>172</v>
          </cell>
          <cell r="B182" t="str">
            <v>0604</v>
          </cell>
        </row>
        <row r="183">
          <cell r="A183">
            <v>173</v>
          </cell>
          <cell r="B183" t="str">
            <v>060403</v>
          </cell>
        </row>
        <row r="184">
          <cell r="A184">
            <v>174</v>
          </cell>
          <cell r="B184" t="str">
            <v>060404</v>
          </cell>
        </row>
        <row r="185">
          <cell r="A185">
            <v>175</v>
          </cell>
          <cell r="B185" t="str">
            <v>060405</v>
          </cell>
        </row>
        <row r="186">
          <cell r="A186">
            <v>176</v>
          </cell>
          <cell r="B186" t="str">
            <v>060499</v>
          </cell>
        </row>
        <row r="187">
          <cell r="A187">
            <v>177</v>
          </cell>
          <cell r="B187" t="str">
            <v>0605</v>
          </cell>
        </row>
        <row r="188">
          <cell r="A188">
            <v>178</v>
          </cell>
          <cell r="B188" t="str">
            <v>060502</v>
          </cell>
        </row>
        <row r="189">
          <cell r="A189">
            <v>179</v>
          </cell>
          <cell r="B189" t="str">
            <v>060503</v>
          </cell>
        </row>
        <row r="190">
          <cell r="A190">
            <v>180</v>
          </cell>
          <cell r="B190" t="str">
            <v>0606</v>
          </cell>
        </row>
        <row r="191">
          <cell r="A191">
            <v>181</v>
          </cell>
          <cell r="B191" t="str">
            <v>060602</v>
          </cell>
        </row>
        <row r="192">
          <cell r="A192">
            <v>182</v>
          </cell>
          <cell r="B192" t="str">
            <v>060603</v>
          </cell>
        </row>
        <row r="193">
          <cell r="A193">
            <v>183</v>
          </cell>
          <cell r="B193" t="str">
            <v>060699</v>
          </cell>
        </row>
        <row r="194">
          <cell r="A194">
            <v>184</v>
          </cell>
          <cell r="B194" t="str">
            <v>0607</v>
          </cell>
        </row>
        <row r="195">
          <cell r="A195">
            <v>185</v>
          </cell>
          <cell r="B195" t="str">
            <v>060701</v>
          </cell>
        </row>
        <row r="196">
          <cell r="A196">
            <v>186</v>
          </cell>
          <cell r="B196" t="str">
            <v>060702</v>
          </cell>
        </row>
        <row r="197">
          <cell r="A197">
            <v>187</v>
          </cell>
          <cell r="B197" t="str">
            <v>060703</v>
          </cell>
        </row>
        <row r="198">
          <cell r="A198">
            <v>188</v>
          </cell>
          <cell r="B198" t="str">
            <v>060704</v>
          </cell>
        </row>
        <row r="199">
          <cell r="A199">
            <v>189</v>
          </cell>
          <cell r="B199" t="str">
            <v>060799</v>
          </cell>
        </row>
        <row r="200">
          <cell r="A200">
            <v>190</v>
          </cell>
          <cell r="B200" t="str">
            <v>0608</v>
          </cell>
        </row>
        <row r="201">
          <cell r="A201">
            <v>191</v>
          </cell>
          <cell r="B201" t="str">
            <v>060802</v>
          </cell>
        </row>
        <row r="202">
          <cell r="A202">
            <v>192</v>
          </cell>
          <cell r="B202" t="str">
            <v>060899</v>
          </cell>
        </row>
        <row r="203">
          <cell r="A203">
            <v>193</v>
          </cell>
          <cell r="B203" t="str">
            <v>0609</v>
          </cell>
        </row>
        <row r="204">
          <cell r="A204">
            <v>194</v>
          </cell>
          <cell r="B204" t="str">
            <v>060902</v>
          </cell>
        </row>
        <row r="205">
          <cell r="A205">
            <v>195</v>
          </cell>
          <cell r="B205" t="str">
            <v>060903</v>
          </cell>
        </row>
        <row r="206">
          <cell r="A206">
            <v>196</v>
          </cell>
          <cell r="B206" t="str">
            <v>060904</v>
          </cell>
        </row>
        <row r="207">
          <cell r="A207">
            <v>197</v>
          </cell>
          <cell r="B207" t="str">
            <v>060999</v>
          </cell>
        </row>
        <row r="208">
          <cell r="A208">
            <v>198</v>
          </cell>
          <cell r="B208" t="str">
            <v>0610</v>
          </cell>
        </row>
        <row r="209">
          <cell r="A209">
            <v>199</v>
          </cell>
          <cell r="B209" t="str">
            <v>061002</v>
          </cell>
        </row>
        <row r="210">
          <cell r="A210">
            <v>200</v>
          </cell>
          <cell r="B210" t="str">
            <v>061099</v>
          </cell>
        </row>
        <row r="211">
          <cell r="A211">
            <v>201</v>
          </cell>
          <cell r="B211" t="str">
            <v>0611</v>
          </cell>
        </row>
        <row r="212">
          <cell r="A212">
            <v>202</v>
          </cell>
          <cell r="B212" t="str">
            <v>061101</v>
          </cell>
        </row>
        <row r="213">
          <cell r="A213">
            <v>203</v>
          </cell>
          <cell r="B213" t="str">
            <v>061199</v>
          </cell>
        </row>
        <row r="214">
          <cell r="A214">
            <v>204</v>
          </cell>
          <cell r="B214" t="str">
            <v>0613</v>
          </cell>
        </row>
        <row r="215">
          <cell r="A215">
            <v>205</v>
          </cell>
          <cell r="B215" t="str">
            <v>061301</v>
          </cell>
        </row>
        <row r="216">
          <cell r="A216">
            <v>206</v>
          </cell>
          <cell r="B216" t="str">
            <v>061302</v>
          </cell>
        </row>
        <row r="217">
          <cell r="A217">
            <v>207</v>
          </cell>
          <cell r="B217" t="str">
            <v>061303</v>
          </cell>
        </row>
        <row r="218">
          <cell r="A218">
            <v>208</v>
          </cell>
          <cell r="B218" t="str">
            <v>061304</v>
          </cell>
        </row>
        <row r="219">
          <cell r="A219">
            <v>209</v>
          </cell>
          <cell r="B219" t="str">
            <v>061305</v>
          </cell>
        </row>
        <row r="220">
          <cell r="A220">
            <v>210</v>
          </cell>
          <cell r="B220" t="str">
            <v>061399</v>
          </cell>
        </row>
        <row r="221">
          <cell r="A221">
            <v>211</v>
          </cell>
          <cell r="B221" t="str">
            <v>07</v>
          </cell>
        </row>
        <row r="222">
          <cell r="A222">
            <v>212</v>
          </cell>
          <cell r="B222" t="str">
            <v>0701</v>
          </cell>
        </row>
        <row r="223">
          <cell r="A223">
            <v>213</v>
          </cell>
          <cell r="B223" t="str">
            <v>070101</v>
          </cell>
        </row>
        <row r="224">
          <cell r="A224">
            <v>214</v>
          </cell>
          <cell r="B224" t="str">
            <v>070103</v>
          </cell>
        </row>
        <row r="225">
          <cell r="A225">
            <v>215</v>
          </cell>
          <cell r="B225" t="str">
            <v>070104</v>
          </cell>
        </row>
        <row r="226">
          <cell r="A226">
            <v>216</v>
          </cell>
          <cell r="B226" t="str">
            <v>070107</v>
          </cell>
        </row>
        <row r="227">
          <cell r="A227">
            <v>217</v>
          </cell>
          <cell r="B227" t="str">
            <v>070108</v>
          </cell>
        </row>
        <row r="228">
          <cell r="A228">
            <v>218</v>
          </cell>
          <cell r="B228" t="str">
            <v>070109</v>
          </cell>
        </row>
        <row r="229">
          <cell r="A229">
            <v>219</v>
          </cell>
          <cell r="B229" t="str">
            <v>070110</v>
          </cell>
        </row>
        <row r="230">
          <cell r="A230">
            <v>220</v>
          </cell>
          <cell r="B230" t="str">
            <v>070111</v>
          </cell>
        </row>
        <row r="231">
          <cell r="A231">
            <v>221</v>
          </cell>
          <cell r="B231" t="str">
            <v>070112</v>
          </cell>
        </row>
        <row r="232">
          <cell r="A232">
            <v>222</v>
          </cell>
          <cell r="B232" t="str">
            <v>070199</v>
          </cell>
        </row>
        <row r="233">
          <cell r="A233">
            <v>223</v>
          </cell>
          <cell r="B233" t="str">
            <v>0702</v>
          </cell>
        </row>
        <row r="234">
          <cell r="A234">
            <v>224</v>
          </cell>
          <cell r="B234" t="str">
            <v>070201</v>
          </cell>
        </row>
        <row r="235">
          <cell r="A235">
            <v>225</v>
          </cell>
          <cell r="B235" t="str">
            <v>070203</v>
          </cell>
        </row>
        <row r="236">
          <cell r="A236">
            <v>226</v>
          </cell>
          <cell r="B236" t="str">
            <v>070204</v>
          </cell>
        </row>
        <row r="237">
          <cell r="A237">
            <v>227</v>
          </cell>
          <cell r="B237" t="str">
            <v>070207</v>
          </cell>
        </row>
        <row r="238">
          <cell r="A238">
            <v>228</v>
          </cell>
          <cell r="B238" t="str">
            <v>070208</v>
          </cell>
        </row>
        <row r="239">
          <cell r="A239">
            <v>229</v>
          </cell>
          <cell r="B239" t="str">
            <v>070209</v>
          </cell>
        </row>
        <row r="240">
          <cell r="A240">
            <v>230</v>
          </cell>
          <cell r="B240" t="str">
            <v>070210</v>
          </cell>
        </row>
        <row r="241">
          <cell r="A241">
            <v>231</v>
          </cell>
          <cell r="B241" t="str">
            <v>070211</v>
          </cell>
        </row>
        <row r="242">
          <cell r="A242">
            <v>232</v>
          </cell>
          <cell r="B242" t="str">
            <v>070212</v>
          </cell>
        </row>
        <row r="243">
          <cell r="A243">
            <v>233</v>
          </cell>
          <cell r="B243" t="str">
            <v>070213</v>
          </cell>
        </row>
        <row r="244">
          <cell r="A244">
            <v>234</v>
          </cell>
          <cell r="B244" t="str">
            <v>070214</v>
          </cell>
        </row>
        <row r="245">
          <cell r="A245">
            <v>235</v>
          </cell>
          <cell r="B245" t="str">
            <v>070215</v>
          </cell>
        </row>
        <row r="246">
          <cell r="A246">
            <v>236</v>
          </cell>
          <cell r="B246" t="str">
            <v>070216</v>
          </cell>
        </row>
        <row r="247">
          <cell r="A247">
            <v>237</v>
          </cell>
          <cell r="B247" t="str">
            <v>070217</v>
          </cell>
        </row>
        <row r="248">
          <cell r="A248">
            <v>238</v>
          </cell>
          <cell r="B248" t="str">
            <v>070299</v>
          </cell>
        </row>
        <row r="249">
          <cell r="A249">
            <v>239</v>
          </cell>
          <cell r="B249" t="str">
            <v>0703</v>
          </cell>
        </row>
        <row r="250">
          <cell r="A250">
            <v>240</v>
          </cell>
          <cell r="B250" t="str">
            <v>070301</v>
          </cell>
        </row>
        <row r="251">
          <cell r="A251">
            <v>241</v>
          </cell>
          <cell r="B251" t="str">
            <v>070303</v>
          </cell>
        </row>
        <row r="252">
          <cell r="A252">
            <v>242</v>
          </cell>
          <cell r="B252" t="str">
            <v>070304</v>
          </cell>
        </row>
        <row r="253">
          <cell r="A253">
            <v>243</v>
          </cell>
          <cell r="B253" t="str">
            <v>070307</v>
          </cell>
        </row>
        <row r="254">
          <cell r="A254">
            <v>244</v>
          </cell>
          <cell r="B254" t="str">
            <v>070308</v>
          </cell>
        </row>
        <row r="255">
          <cell r="A255">
            <v>245</v>
          </cell>
          <cell r="B255" t="str">
            <v>070309</v>
          </cell>
        </row>
        <row r="256">
          <cell r="A256">
            <v>246</v>
          </cell>
          <cell r="B256" t="str">
            <v>070310</v>
          </cell>
        </row>
        <row r="257">
          <cell r="A257">
            <v>247</v>
          </cell>
          <cell r="B257" t="str">
            <v>070311</v>
          </cell>
        </row>
        <row r="258">
          <cell r="A258">
            <v>248</v>
          </cell>
          <cell r="B258" t="str">
            <v>070312</v>
          </cell>
        </row>
        <row r="259">
          <cell r="A259">
            <v>249</v>
          </cell>
          <cell r="B259" t="str">
            <v>070399</v>
          </cell>
        </row>
        <row r="260">
          <cell r="A260">
            <v>250</v>
          </cell>
          <cell r="B260" t="str">
            <v>0704</v>
          </cell>
        </row>
        <row r="261">
          <cell r="A261">
            <v>251</v>
          </cell>
          <cell r="B261" t="str">
            <v>070401</v>
          </cell>
        </row>
        <row r="262">
          <cell r="A262">
            <v>252</v>
          </cell>
          <cell r="B262" t="str">
            <v>070403</v>
          </cell>
        </row>
        <row r="263">
          <cell r="A263">
            <v>253</v>
          </cell>
          <cell r="B263" t="str">
            <v>070404</v>
          </cell>
        </row>
        <row r="264">
          <cell r="A264">
            <v>254</v>
          </cell>
          <cell r="B264" t="str">
            <v>070407</v>
          </cell>
        </row>
        <row r="265">
          <cell r="A265">
            <v>255</v>
          </cell>
          <cell r="B265" t="str">
            <v>070408</v>
          </cell>
        </row>
        <row r="266">
          <cell r="A266">
            <v>256</v>
          </cell>
          <cell r="B266" t="str">
            <v>070409</v>
          </cell>
        </row>
        <row r="267">
          <cell r="A267">
            <v>257</v>
          </cell>
          <cell r="B267" t="str">
            <v>070410</v>
          </cell>
        </row>
        <row r="268">
          <cell r="A268">
            <v>258</v>
          </cell>
          <cell r="B268" t="str">
            <v>070411</v>
          </cell>
        </row>
        <row r="269">
          <cell r="A269">
            <v>259</v>
          </cell>
          <cell r="B269" t="str">
            <v>070412</v>
          </cell>
        </row>
        <row r="270">
          <cell r="A270">
            <v>260</v>
          </cell>
          <cell r="B270" t="str">
            <v>070413</v>
          </cell>
        </row>
        <row r="271">
          <cell r="A271">
            <v>261</v>
          </cell>
          <cell r="B271" t="str">
            <v>070499</v>
          </cell>
        </row>
        <row r="272">
          <cell r="A272">
            <v>262</v>
          </cell>
          <cell r="B272" t="str">
            <v>0705</v>
          </cell>
        </row>
        <row r="273">
          <cell r="A273">
            <v>263</v>
          </cell>
          <cell r="B273" t="str">
            <v>070501</v>
          </cell>
        </row>
        <row r="274">
          <cell r="A274">
            <v>264</v>
          </cell>
          <cell r="B274" t="str">
            <v>070503</v>
          </cell>
        </row>
        <row r="275">
          <cell r="A275">
            <v>265</v>
          </cell>
          <cell r="B275" t="str">
            <v>070504</v>
          </cell>
        </row>
        <row r="276">
          <cell r="A276">
            <v>266</v>
          </cell>
          <cell r="B276" t="str">
            <v>070507</v>
          </cell>
        </row>
        <row r="277">
          <cell r="A277">
            <v>267</v>
          </cell>
          <cell r="B277" t="str">
            <v>070508</v>
          </cell>
        </row>
        <row r="278">
          <cell r="A278">
            <v>268</v>
          </cell>
          <cell r="B278" t="str">
            <v>070509</v>
          </cell>
        </row>
        <row r="279">
          <cell r="A279">
            <v>269</v>
          </cell>
          <cell r="B279" t="str">
            <v>070510</v>
          </cell>
        </row>
        <row r="280">
          <cell r="A280">
            <v>270</v>
          </cell>
          <cell r="B280" t="str">
            <v>070511</v>
          </cell>
        </row>
        <row r="281">
          <cell r="A281">
            <v>271</v>
          </cell>
          <cell r="B281" t="str">
            <v>070512</v>
          </cell>
        </row>
        <row r="282">
          <cell r="A282">
            <v>272</v>
          </cell>
          <cell r="B282" t="str">
            <v>070513</v>
          </cell>
        </row>
        <row r="283">
          <cell r="A283">
            <v>273</v>
          </cell>
          <cell r="B283" t="str">
            <v>070514</v>
          </cell>
        </row>
        <row r="284">
          <cell r="A284">
            <v>274</v>
          </cell>
          <cell r="B284" t="str">
            <v>070599</v>
          </cell>
        </row>
        <row r="285">
          <cell r="A285">
            <v>275</v>
          </cell>
          <cell r="B285" t="str">
            <v>0706</v>
          </cell>
        </row>
        <row r="286">
          <cell r="A286">
            <v>276</v>
          </cell>
          <cell r="B286" t="str">
            <v>070601</v>
          </cell>
        </row>
        <row r="287">
          <cell r="A287">
            <v>277</v>
          </cell>
          <cell r="B287" t="str">
            <v>070603</v>
          </cell>
        </row>
        <row r="288">
          <cell r="A288">
            <v>278</v>
          </cell>
          <cell r="B288" t="str">
            <v>070604</v>
          </cell>
        </row>
        <row r="289">
          <cell r="A289">
            <v>279</v>
          </cell>
          <cell r="B289" t="str">
            <v>070607</v>
          </cell>
        </row>
        <row r="290">
          <cell r="A290">
            <v>280</v>
          </cell>
          <cell r="B290" t="str">
            <v>070608</v>
          </cell>
        </row>
        <row r="291">
          <cell r="A291">
            <v>281</v>
          </cell>
          <cell r="B291" t="str">
            <v>070609</v>
          </cell>
        </row>
        <row r="292">
          <cell r="A292">
            <v>282</v>
          </cell>
          <cell r="B292" t="str">
            <v>070610</v>
          </cell>
        </row>
        <row r="293">
          <cell r="A293">
            <v>283</v>
          </cell>
          <cell r="B293" t="str">
            <v>070611</v>
          </cell>
        </row>
        <row r="294">
          <cell r="A294">
            <v>284</v>
          </cell>
          <cell r="B294" t="str">
            <v>070612</v>
          </cell>
        </row>
        <row r="295">
          <cell r="A295">
            <v>285</v>
          </cell>
          <cell r="B295" t="str">
            <v>070699</v>
          </cell>
        </row>
        <row r="296">
          <cell r="A296">
            <v>286</v>
          </cell>
          <cell r="B296" t="str">
            <v>0707</v>
          </cell>
        </row>
        <row r="297">
          <cell r="A297">
            <v>287</v>
          </cell>
          <cell r="B297" t="str">
            <v>070701</v>
          </cell>
        </row>
        <row r="298">
          <cell r="A298">
            <v>288</v>
          </cell>
          <cell r="B298" t="str">
            <v>070703</v>
          </cell>
        </row>
        <row r="299">
          <cell r="A299">
            <v>289</v>
          </cell>
          <cell r="B299" t="str">
            <v>070704</v>
          </cell>
        </row>
        <row r="300">
          <cell r="A300">
            <v>290</v>
          </cell>
          <cell r="B300" t="str">
            <v>070707</v>
          </cell>
        </row>
        <row r="301">
          <cell r="A301">
            <v>291</v>
          </cell>
          <cell r="B301" t="str">
            <v>070708</v>
          </cell>
        </row>
        <row r="302">
          <cell r="A302">
            <v>292</v>
          </cell>
          <cell r="B302" t="str">
            <v>070709</v>
          </cell>
        </row>
        <row r="303">
          <cell r="A303">
            <v>293</v>
          </cell>
          <cell r="B303" t="str">
            <v>070710</v>
          </cell>
        </row>
        <row r="304">
          <cell r="A304">
            <v>294</v>
          </cell>
          <cell r="B304" t="str">
            <v>070711</v>
          </cell>
        </row>
        <row r="305">
          <cell r="A305">
            <v>295</v>
          </cell>
          <cell r="B305" t="str">
            <v>070712</v>
          </cell>
        </row>
        <row r="306">
          <cell r="A306">
            <v>296</v>
          </cell>
          <cell r="B306" t="str">
            <v>070799</v>
          </cell>
        </row>
        <row r="307">
          <cell r="A307">
            <v>297</v>
          </cell>
          <cell r="B307" t="str">
            <v>08</v>
          </cell>
        </row>
        <row r="308">
          <cell r="A308">
            <v>298</v>
          </cell>
          <cell r="B308" t="str">
            <v>0801</v>
          </cell>
        </row>
        <row r="309">
          <cell r="A309">
            <v>299</v>
          </cell>
          <cell r="B309" t="str">
            <v>080111</v>
          </cell>
        </row>
        <row r="310">
          <cell r="A310">
            <v>300</v>
          </cell>
          <cell r="B310" t="str">
            <v>080112</v>
          </cell>
        </row>
        <row r="311">
          <cell r="A311">
            <v>301</v>
          </cell>
          <cell r="B311" t="str">
            <v>080113</v>
          </cell>
        </row>
        <row r="312">
          <cell r="A312">
            <v>302</v>
          </cell>
          <cell r="B312" t="str">
            <v>080114</v>
          </cell>
        </row>
        <row r="313">
          <cell r="A313">
            <v>303</v>
          </cell>
          <cell r="B313" t="str">
            <v>080115</v>
          </cell>
        </row>
        <row r="314">
          <cell r="A314">
            <v>304</v>
          </cell>
          <cell r="B314" t="str">
            <v>080116</v>
          </cell>
        </row>
        <row r="315">
          <cell r="A315">
            <v>305</v>
          </cell>
          <cell r="B315" t="str">
            <v>080117</v>
          </cell>
        </row>
        <row r="316">
          <cell r="A316">
            <v>306</v>
          </cell>
          <cell r="B316" t="str">
            <v>080118</v>
          </cell>
        </row>
        <row r="317">
          <cell r="A317">
            <v>307</v>
          </cell>
          <cell r="B317" t="str">
            <v>080119</v>
          </cell>
        </row>
        <row r="318">
          <cell r="A318">
            <v>308</v>
          </cell>
          <cell r="B318" t="str">
            <v>080120</v>
          </cell>
        </row>
        <row r="319">
          <cell r="A319">
            <v>309</v>
          </cell>
          <cell r="B319" t="str">
            <v>080121</v>
          </cell>
        </row>
        <row r="320">
          <cell r="A320">
            <v>310</v>
          </cell>
          <cell r="B320" t="str">
            <v>080199</v>
          </cell>
        </row>
        <row r="321">
          <cell r="A321">
            <v>311</v>
          </cell>
          <cell r="B321" t="str">
            <v>0802</v>
          </cell>
        </row>
        <row r="322">
          <cell r="A322">
            <v>312</v>
          </cell>
          <cell r="B322" t="str">
            <v>080201</v>
          </cell>
        </row>
        <row r="323">
          <cell r="A323">
            <v>313</v>
          </cell>
          <cell r="B323" t="str">
            <v>080202</v>
          </cell>
        </row>
        <row r="324">
          <cell r="A324">
            <v>314</v>
          </cell>
          <cell r="B324" t="str">
            <v>080203</v>
          </cell>
        </row>
        <row r="325">
          <cell r="A325">
            <v>315</v>
          </cell>
          <cell r="B325" t="str">
            <v>080299</v>
          </cell>
        </row>
        <row r="326">
          <cell r="A326">
            <v>316</v>
          </cell>
          <cell r="B326" t="str">
            <v>0803</v>
          </cell>
        </row>
        <row r="327">
          <cell r="A327">
            <v>317</v>
          </cell>
          <cell r="B327" t="str">
            <v>080307</v>
          </cell>
        </row>
        <row r="328">
          <cell r="A328">
            <v>318</v>
          </cell>
          <cell r="B328" t="str">
            <v>080308</v>
          </cell>
        </row>
        <row r="329">
          <cell r="A329">
            <v>319</v>
          </cell>
          <cell r="B329" t="str">
            <v>080312</v>
          </cell>
        </row>
        <row r="330">
          <cell r="A330">
            <v>320</v>
          </cell>
          <cell r="B330" t="str">
            <v>080313</v>
          </cell>
        </row>
        <row r="331">
          <cell r="A331">
            <v>321</v>
          </cell>
          <cell r="B331" t="str">
            <v>080314</v>
          </cell>
        </row>
        <row r="332">
          <cell r="A332">
            <v>322</v>
          </cell>
          <cell r="B332" t="str">
            <v>080315</v>
          </cell>
        </row>
        <row r="333">
          <cell r="A333">
            <v>323</v>
          </cell>
          <cell r="B333" t="str">
            <v>080316</v>
          </cell>
        </row>
        <row r="334">
          <cell r="A334">
            <v>324</v>
          </cell>
          <cell r="B334" t="str">
            <v>080317</v>
          </cell>
        </row>
        <row r="335">
          <cell r="A335">
            <v>325</v>
          </cell>
          <cell r="B335" t="str">
            <v>080318</v>
          </cell>
        </row>
        <row r="336">
          <cell r="A336">
            <v>326</v>
          </cell>
          <cell r="B336" t="str">
            <v>080319</v>
          </cell>
        </row>
        <row r="337">
          <cell r="A337">
            <v>327</v>
          </cell>
          <cell r="B337" t="str">
            <v>080399</v>
          </cell>
        </row>
        <row r="338">
          <cell r="A338">
            <v>328</v>
          </cell>
          <cell r="B338" t="str">
            <v>0804</v>
          </cell>
        </row>
        <row r="339">
          <cell r="A339">
            <v>329</v>
          </cell>
          <cell r="B339" t="str">
            <v>080409</v>
          </cell>
        </row>
        <row r="340">
          <cell r="A340">
            <v>330</v>
          </cell>
          <cell r="B340" t="str">
            <v>080410</v>
          </cell>
        </row>
        <row r="341">
          <cell r="A341">
            <v>331</v>
          </cell>
          <cell r="B341" t="str">
            <v>080411</v>
          </cell>
        </row>
        <row r="342">
          <cell r="A342">
            <v>332</v>
          </cell>
          <cell r="B342" t="str">
            <v>080412</v>
          </cell>
        </row>
        <row r="343">
          <cell r="A343">
            <v>333</v>
          </cell>
          <cell r="B343" t="str">
            <v>080413</v>
          </cell>
        </row>
        <row r="344">
          <cell r="A344">
            <v>334</v>
          </cell>
          <cell r="B344" t="str">
            <v>080414</v>
          </cell>
        </row>
        <row r="345">
          <cell r="A345">
            <v>335</v>
          </cell>
          <cell r="B345" t="str">
            <v>080415</v>
          </cell>
        </row>
        <row r="346">
          <cell r="A346">
            <v>336</v>
          </cell>
          <cell r="B346" t="str">
            <v>080416</v>
          </cell>
        </row>
        <row r="347">
          <cell r="A347">
            <v>337</v>
          </cell>
          <cell r="B347" t="str">
            <v>080417</v>
          </cell>
        </row>
        <row r="348">
          <cell r="A348">
            <v>338</v>
          </cell>
          <cell r="B348" t="str">
            <v>080499</v>
          </cell>
        </row>
        <row r="349">
          <cell r="A349">
            <v>339</v>
          </cell>
          <cell r="B349" t="str">
            <v>0805</v>
          </cell>
        </row>
        <row r="350">
          <cell r="A350">
            <v>340</v>
          </cell>
          <cell r="B350" t="str">
            <v>080501</v>
          </cell>
        </row>
        <row r="351">
          <cell r="A351">
            <v>341</v>
          </cell>
          <cell r="B351" t="str">
            <v>09</v>
          </cell>
        </row>
        <row r="352">
          <cell r="A352">
            <v>342</v>
          </cell>
          <cell r="B352" t="str">
            <v>0901</v>
          </cell>
        </row>
        <row r="353">
          <cell r="A353">
            <v>343</v>
          </cell>
          <cell r="B353" t="str">
            <v>090101</v>
          </cell>
        </row>
        <row r="354">
          <cell r="A354">
            <v>344</v>
          </cell>
          <cell r="B354" t="str">
            <v>090102</v>
          </cell>
        </row>
        <row r="355">
          <cell r="A355">
            <v>345</v>
          </cell>
          <cell r="B355" t="str">
            <v>090103</v>
          </cell>
        </row>
        <row r="356">
          <cell r="A356">
            <v>346</v>
          </cell>
          <cell r="B356" t="str">
            <v>090104</v>
          </cell>
        </row>
        <row r="357">
          <cell r="A357">
            <v>347</v>
          </cell>
          <cell r="B357" t="str">
            <v>090105</v>
          </cell>
        </row>
        <row r="358">
          <cell r="A358">
            <v>348</v>
          </cell>
          <cell r="B358" t="str">
            <v>090106</v>
          </cell>
        </row>
        <row r="359">
          <cell r="A359">
            <v>349</v>
          </cell>
          <cell r="B359" t="str">
            <v>090107</v>
          </cell>
        </row>
        <row r="360">
          <cell r="A360">
            <v>350</v>
          </cell>
          <cell r="B360" t="str">
            <v>090108</v>
          </cell>
        </row>
        <row r="361">
          <cell r="A361">
            <v>351</v>
          </cell>
          <cell r="B361" t="str">
            <v>090110</v>
          </cell>
        </row>
        <row r="362">
          <cell r="A362">
            <v>352</v>
          </cell>
          <cell r="B362" t="str">
            <v>090111</v>
          </cell>
        </row>
        <row r="363">
          <cell r="A363">
            <v>353</v>
          </cell>
          <cell r="B363" t="str">
            <v>090112</v>
          </cell>
        </row>
        <row r="364">
          <cell r="A364">
            <v>354</v>
          </cell>
          <cell r="B364" t="str">
            <v>090113</v>
          </cell>
        </row>
        <row r="365">
          <cell r="A365">
            <v>355</v>
          </cell>
          <cell r="B365" t="str">
            <v>090199</v>
          </cell>
        </row>
        <row r="366">
          <cell r="A366">
            <v>356</v>
          </cell>
          <cell r="B366" t="str">
            <v>10</v>
          </cell>
        </row>
        <row r="367">
          <cell r="A367">
            <v>357</v>
          </cell>
          <cell r="B367" t="str">
            <v>1001</v>
          </cell>
        </row>
        <row r="368">
          <cell r="A368">
            <v>358</v>
          </cell>
          <cell r="B368" t="str">
            <v>100101</v>
          </cell>
        </row>
        <row r="369">
          <cell r="A369">
            <v>359</v>
          </cell>
          <cell r="B369" t="str">
            <v>100102</v>
          </cell>
        </row>
        <row r="370">
          <cell r="A370">
            <v>360</v>
          </cell>
          <cell r="B370" t="str">
            <v>100103</v>
          </cell>
        </row>
        <row r="371">
          <cell r="A371">
            <v>361</v>
          </cell>
          <cell r="B371" t="str">
            <v>100104</v>
          </cell>
        </row>
        <row r="372">
          <cell r="A372">
            <v>362</v>
          </cell>
          <cell r="B372" t="str">
            <v>100105</v>
          </cell>
        </row>
        <row r="373">
          <cell r="A373">
            <v>363</v>
          </cell>
          <cell r="B373" t="str">
            <v>100107</v>
          </cell>
        </row>
        <row r="374">
          <cell r="A374">
            <v>364</v>
          </cell>
          <cell r="B374" t="str">
            <v>100109</v>
          </cell>
        </row>
        <row r="375">
          <cell r="A375">
            <v>365</v>
          </cell>
          <cell r="B375" t="str">
            <v>100113</v>
          </cell>
        </row>
        <row r="376">
          <cell r="A376">
            <v>366</v>
          </cell>
          <cell r="B376" t="str">
            <v>100114</v>
          </cell>
        </row>
        <row r="377">
          <cell r="A377">
            <v>367</v>
          </cell>
          <cell r="B377" t="str">
            <v>100115</v>
          </cell>
        </row>
        <row r="378">
          <cell r="A378">
            <v>368</v>
          </cell>
          <cell r="B378" t="str">
            <v>100116</v>
          </cell>
        </row>
        <row r="379">
          <cell r="A379">
            <v>369</v>
          </cell>
          <cell r="B379" t="str">
            <v>100117</v>
          </cell>
        </row>
        <row r="380">
          <cell r="A380">
            <v>370</v>
          </cell>
          <cell r="B380" t="str">
            <v>100118</v>
          </cell>
        </row>
        <row r="381">
          <cell r="A381">
            <v>371</v>
          </cell>
          <cell r="B381" t="str">
            <v>100119</v>
          </cell>
        </row>
        <row r="382">
          <cell r="A382">
            <v>372</v>
          </cell>
          <cell r="B382" t="str">
            <v>100120</v>
          </cell>
        </row>
        <row r="383">
          <cell r="A383">
            <v>373</v>
          </cell>
          <cell r="B383" t="str">
            <v>100121</v>
          </cell>
        </row>
        <row r="384">
          <cell r="A384">
            <v>374</v>
          </cell>
          <cell r="B384" t="str">
            <v>100122</v>
          </cell>
        </row>
        <row r="385">
          <cell r="A385">
            <v>375</v>
          </cell>
          <cell r="B385" t="str">
            <v>100123</v>
          </cell>
        </row>
        <row r="386">
          <cell r="A386">
            <v>376</v>
          </cell>
          <cell r="B386" t="str">
            <v>100124</v>
          </cell>
        </row>
        <row r="387">
          <cell r="A387">
            <v>377</v>
          </cell>
          <cell r="B387" t="str">
            <v>100125</v>
          </cell>
        </row>
        <row r="388">
          <cell r="A388">
            <v>378</v>
          </cell>
          <cell r="B388" t="str">
            <v>100126</v>
          </cell>
        </row>
        <row r="389">
          <cell r="A389">
            <v>379</v>
          </cell>
          <cell r="B389" t="str">
            <v>100199</v>
          </cell>
        </row>
        <row r="390">
          <cell r="A390">
            <v>380</v>
          </cell>
          <cell r="B390" t="str">
            <v>1002</v>
          </cell>
        </row>
        <row r="391">
          <cell r="A391">
            <v>381</v>
          </cell>
          <cell r="B391" t="str">
            <v>100201</v>
          </cell>
        </row>
        <row r="392">
          <cell r="A392">
            <v>382</v>
          </cell>
          <cell r="B392" t="str">
            <v>100202</v>
          </cell>
        </row>
        <row r="393">
          <cell r="A393">
            <v>383</v>
          </cell>
          <cell r="B393" t="str">
            <v>100207</v>
          </cell>
        </row>
        <row r="394">
          <cell r="A394">
            <v>384</v>
          </cell>
          <cell r="B394" t="str">
            <v>100208</v>
          </cell>
        </row>
        <row r="395">
          <cell r="A395">
            <v>385</v>
          </cell>
          <cell r="B395" t="str">
            <v>100210</v>
          </cell>
        </row>
        <row r="396">
          <cell r="A396">
            <v>386</v>
          </cell>
          <cell r="B396" t="str">
            <v>100211</v>
          </cell>
        </row>
        <row r="397">
          <cell r="A397">
            <v>387</v>
          </cell>
          <cell r="B397" t="str">
            <v>100212</v>
          </cell>
        </row>
        <row r="398">
          <cell r="A398">
            <v>388</v>
          </cell>
          <cell r="B398" t="str">
            <v>100213</v>
          </cell>
        </row>
        <row r="399">
          <cell r="A399">
            <v>389</v>
          </cell>
          <cell r="B399" t="str">
            <v>100214</v>
          </cell>
        </row>
        <row r="400">
          <cell r="A400">
            <v>390</v>
          </cell>
          <cell r="B400" t="str">
            <v>100215</v>
          </cell>
        </row>
        <row r="401">
          <cell r="A401">
            <v>391</v>
          </cell>
          <cell r="B401" t="str">
            <v>100299</v>
          </cell>
        </row>
        <row r="402">
          <cell r="A402">
            <v>392</v>
          </cell>
          <cell r="B402" t="str">
            <v>1003</v>
          </cell>
        </row>
        <row r="403">
          <cell r="A403">
            <v>393</v>
          </cell>
          <cell r="B403" t="str">
            <v>100302</v>
          </cell>
        </row>
        <row r="404">
          <cell r="A404">
            <v>394</v>
          </cell>
          <cell r="B404" t="str">
            <v>100304</v>
          </cell>
        </row>
        <row r="405">
          <cell r="A405">
            <v>395</v>
          </cell>
          <cell r="B405" t="str">
            <v>100305</v>
          </cell>
        </row>
        <row r="406">
          <cell r="A406">
            <v>396</v>
          </cell>
          <cell r="B406" t="str">
            <v>100308</v>
          </cell>
        </row>
        <row r="407">
          <cell r="A407">
            <v>397</v>
          </cell>
          <cell r="B407" t="str">
            <v>100309</v>
          </cell>
        </row>
        <row r="408">
          <cell r="A408">
            <v>398</v>
          </cell>
          <cell r="B408" t="str">
            <v>100315</v>
          </cell>
        </row>
        <row r="409">
          <cell r="A409">
            <v>399</v>
          </cell>
          <cell r="B409" t="str">
            <v>100316</v>
          </cell>
        </row>
        <row r="410">
          <cell r="A410">
            <v>400</v>
          </cell>
          <cell r="B410" t="str">
            <v>100317</v>
          </cell>
        </row>
        <row r="411">
          <cell r="A411">
            <v>401</v>
          </cell>
          <cell r="B411" t="str">
            <v>100318</v>
          </cell>
        </row>
        <row r="412">
          <cell r="A412">
            <v>402</v>
          </cell>
          <cell r="B412" t="str">
            <v>100319</v>
          </cell>
        </row>
        <row r="413">
          <cell r="A413">
            <v>403</v>
          </cell>
          <cell r="B413" t="str">
            <v>100320</v>
          </cell>
        </row>
        <row r="414">
          <cell r="A414">
            <v>404</v>
          </cell>
          <cell r="B414" t="str">
            <v>100321</v>
          </cell>
        </row>
        <row r="415">
          <cell r="A415">
            <v>405</v>
          </cell>
          <cell r="B415" t="str">
            <v>100322</v>
          </cell>
        </row>
        <row r="416">
          <cell r="A416">
            <v>406</v>
          </cell>
          <cell r="B416" t="str">
            <v>100323</v>
          </cell>
        </row>
        <row r="417">
          <cell r="A417">
            <v>407</v>
          </cell>
          <cell r="B417" t="str">
            <v>100324</v>
          </cell>
        </row>
        <row r="418">
          <cell r="A418">
            <v>408</v>
          </cell>
          <cell r="B418" t="str">
            <v>100325</v>
          </cell>
        </row>
        <row r="419">
          <cell r="A419">
            <v>409</v>
          </cell>
          <cell r="B419" t="str">
            <v>100326</v>
          </cell>
        </row>
        <row r="420">
          <cell r="A420">
            <v>410</v>
          </cell>
          <cell r="B420" t="str">
            <v>100327</v>
          </cell>
        </row>
        <row r="421">
          <cell r="A421">
            <v>411</v>
          </cell>
          <cell r="B421" t="str">
            <v>100328</v>
          </cell>
        </row>
        <row r="422">
          <cell r="A422">
            <v>412</v>
          </cell>
          <cell r="B422" t="str">
            <v>100329</v>
          </cell>
        </row>
        <row r="423">
          <cell r="A423">
            <v>413</v>
          </cell>
          <cell r="B423" t="str">
            <v>100330</v>
          </cell>
        </row>
        <row r="424">
          <cell r="A424">
            <v>414</v>
          </cell>
          <cell r="B424" t="str">
            <v>100399</v>
          </cell>
        </row>
        <row r="425">
          <cell r="A425">
            <v>415</v>
          </cell>
          <cell r="B425" t="str">
            <v>1004</v>
          </cell>
        </row>
        <row r="426">
          <cell r="A426">
            <v>416</v>
          </cell>
          <cell r="B426" t="str">
            <v>100401</v>
          </cell>
        </row>
        <row r="427">
          <cell r="A427">
            <v>417</v>
          </cell>
          <cell r="B427" t="str">
            <v>100402</v>
          </cell>
        </row>
        <row r="428">
          <cell r="A428">
            <v>418</v>
          </cell>
          <cell r="B428" t="str">
            <v>100403</v>
          </cell>
        </row>
        <row r="429">
          <cell r="A429">
            <v>419</v>
          </cell>
          <cell r="B429" t="str">
            <v>100404</v>
          </cell>
        </row>
        <row r="430">
          <cell r="A430">
            <v>420</v>
          </cell>
          <cell r="B430" t="str">
            <v>100405</v>
          </cell>
        </row>
        <row r="431">
          <cell r="A431">
            <v>421</v>
          </cell>
          <cell r="B431" t="str">
            <v>100406</v>
          </cell>
        </row>
        <row r="432">
          <cell r="A432">
            <v>422</v>
          </cell>
          <cell r="B432" t="str">
            <v>100407</v>
          </cell>
        </row>
        <row r="433">
          <cell r="A433">
            <v>423</v>
          </cell>
          <cell r="B433" t="str">
            <v>100409</v>
          </cell>
        </row>
        <row r="434">
          <cell r="A434">
            <v>424</v>
          </cell>
          <cell r="B434" t="str">
            <v>100410</v>
          </cell>
        </row>
        <row r="435">
          <cell r="A435">
            <v>425</v>
          </cell>
          <cell r="B435" t="str">
            <v>100499</v>
          </cell>
        </row>
        <row r="436">
          <cell r="A436">
            <v>426</v>
          </cell>
          <cell r="B436" t="str">
            <v>1005</v>
          </cell>
        </row>
        <row r="437">
          <cell r="A437">
            <v>427</v>
          </cell>
          <cell r="B437" t="str">
            <v>100501</v>
          </cell>
        </row>
        <row r="438">
          <cell r="A438">
            <v>428</v>
          </cell>
          <cell r="B438" t="str">
            <v>100503</v>
          </cell>
        </row>
        <row r="439">
          <cell r="A439">
            <v>429</v>
          </cell>
          <cell r="B439" t="str">
            <v>100504</v>
          </cell>
        </row>
        <row r="440">
          <cell r="A440">
            <v>430</v>
          </cell>
          <cell r="B440" t="str">
            <v>100505</v>
          </cell>
        </row>
        <row r="441">
          <cell r="A441">
            <v>431</v>
          </cell>
          <cell r="B441" t="str">
            <v>100506</v>
          </cell>
        </row>
        <row r="442">
          <cell r="A442">
            <v>432</v>
          </cell>
          <cell r="B442" t="str">
            <v>100508</v>
          </cell>
        </row>
        <row r="443">
          <cell r="A443">
            <v>433</v>
          </cell>
          <cell r="B443" t="str">
            <v>100509</v>
          </cell>
        </row>
        <row r="444">
          <cell r="A444">
            <v>434</v>
          </cell>
          <cell r="B444" t="str">
            <v>100510</v>
          </cell>
        </row>
        <row r="445">
          <cell r="A445">
            <v>435</v>
          </cell>
          <cell r="B445" t="str">
            <v>100511</v>
          </cell>
        </row>
        <row r="446">
          <cell r="A446">
            <v>436</v>
          </cell>
          <cell r="B446" t="str">
            <v>100599</v>
          </cell>
        </row>
        <row r="447">
          <cell r="A447">
            <v>437</v>
          </cell>
          <cell r="B447" t="str">
            <v>1006</v>
          </cell>
        </row>
        <row r="448">
          <cell r="A448">
            <v>438</v>
          </cell>
          <cell r="B448" t="str">
            <v>100601</v>
          </cell>
        </row>
        <row r="449">
          <cell r="A449">
            <v>439</v>
          </cell>
          <cell r="B449" t="str">
            <v>100602</v>
          </cell>
        </row>
        <row r="450">
          <cell r="A450">
            <v>440</v>
          </cell>
          <cell r="B450" t="str">
            <v>100603</v>
          </cell>
        </row>
        <row r="451">
          <cell r="A451">
            <v>441</v>
          </cell>
          <cell r="B451" t="str">
            <v>100604</v>
          </cell>
        </row>
        <row r="452">
          <cell r="A452">
            <v>442</v>
          </cell>
          <cell r="B452" t="str">
            <v>100606</v>
          </cell>
        </row>
        <row r="453">
          <cell r="A453">
            <v>443</v>
          </cell>
          <cell r="B453" t="str">
            <v>100607</v>
          </cell>
        </row>
        <row r="454">
          <cell r="A454">
            <v>444</v>
          </cell>
          <cell r="B454" t="str">
            <v>100609</v>
          </cell>
        </row>
        <row r="455">
          <cell r="A455">
            <v>445</v>
          </cell>
          <cell r="B455" t="str">
            <v>100610</v>
          </cell>
        </row>
        <row r="456">
          <cell r="A456">
            <v>446</v>
          </cell>
          <cell r="B456" t="str">
            <v>100699</v>
          </cell>
        </row>
        <row r="457">
          <cell r="A457">
            <v>447</v>
          </cell>
          <cell r="B457" t="str">
            <v>1007</v>
          </cell>
        </row>
        <row r="458">
          <cell r="A458">
            <v>448</v>
          </cell>
          <cell r="B458" t="str">
            <v>100701</v>
          </cell>
        </row>
        <row r="459">
          <cell r="A459">
            <v>449</v>
          </cell>
          <cell r="B459" t="str">
            <v>100702</v>
          </cell>
        </row>
        <row r="460">
          <cell r="A460">
            <v>450</v>
          </cell>
          <cell r="B460" t="str">
            <v>100703</v>
          </cell>
        </row>
        <row r="461">
          <cell r="A461">
            <v>451</v>
          </cell>
          <cell r="B461" t="str">
            <v>100704</v>
          </cell>
        </row>
        <row r="462">
          <cell r="A462">
            <v>452</v>
          </cell>
          <cell r="B462" t="str">
            <v>100705</v>
          </cell>
        </row>
        <row r="463">
          <cell r="A463">
            <v>453</v>
          </cell>
          <cell r="B463" t="str">
            <v>100707</v>
          </cell>
        </row>
        <row r="464">
          <cell r="A464">
            <v>454</v>
          </cell>
          <cell r="B464" t="str">
            <v>100708</v>
          </cell>
        </row>
        <row r="465">
          <cell r="A465">
            <v>455</v>
          </cell>
          <cell r="B465" t="str">
            <v>100799</v>
          </cell>
        </row>
        <row r="466">
          <cell r="A466">
            <v>456</v>
          </cell>
          <cell r="B466" t="str">
            <v>1008</v>
          </cell>
        </row>
        <row r="467">
          <cell r="A467">
            <v>457</v>
          </cell>
          <cell r="B467" t="str">
            <v>100804</v>
          </cell>
        </row>
        <row r="468">
          <cell r="A468">
            <v>458</v>
          </cell>
          <cell r="B468" t="str">
            <v>100808</v>
          </cell>
        </row>
        <row r="469">
          <cell r="A469">
            <v>459</v>
          </cell>
          <cell r="B469" t="str">
            <v>100809</v>
          </cell>
        </row>
        <row r="470">
          <cell r="A470">
            <v>460</v>
          </cell>
          <cell r="B470" t="str">
            <v>100810</v>
          </cell>
        </row>
        <row r="471">
          <cell r="A471">
            <v>461</v>
          </cell>
          <cell r="B471" t="str">
            <v>100811</v>
          </cell>
        </row>
        <row r="472">
          <cell r="A472">
            <v>462</v>
          </cell>
          <cell r="B472" t="str">
            <v>100812</v>
          </cell>
        </row>
        <row r="473">
          <cell r="A473">
            <v>463</v>
          </cell>
          <cell r="B473" t="str">
            <v>100813</v>
          </cell>
        </row>
        <row r="474">
          <cell r="A474">
            <v>464</v>
          </cell>
          <cell r="B474" t="str">
            <v>100814</v>
          </cell>
        </row>
        <row r="475">
          <cell r="A475">
            <v>465</v>
          </cell>
          <cell r="B475" t="str">
            <v>100815</v>
          </cell>
        </row>
        <row r="476">
          <cell r="A476">
            <v>466</v>
          </cell>
          <cell r="B476" t="str">
            <v>100816</v>
          </cell>
        </row>
        <row r="477">
          <cell r="A477">
            <v>467</v>
          </cell>
          <cell r="B477" t="str">
            <v>100817</v>
          </cell>
        </row>
        <row r="478">
          <cell r="A478">
            <v>468</v>
          </cell>
          <cell r="B478" t="str">
            <v>100818</v>
          </cell>
        </row>
        <row r="479">
          <cell r="A479">
            <v>469</v>
          </cell>
          <cell r="B479" t="str">
            <v>100819</v>
          </cell>
        </row>
        <row r="480">
          <cell r="A480">
            <v>470</v>
          </cell>
          <cell r="B480" t="str">
            <v>100820</v>
          </cell>
        </row>
        <row r="481">
          <cell r="A481">
            <v>471</v>
          </cell>
          <cell r="B481" t="str">
            <v>100899</v>
          </cell>
        </row>
        <row r="482">
          <cell r="A482">
            <v>472</v>
          </cell>
          <cell r="B482" t="str">
            <v>1009</v>
          </cell>
        </row>
        <row r="483">
          <cell r="A483">
            <v>473</v>
          </cell>
          <cell r="B483" t="str">
            <v>100903</v>
          </cell>
        </row>
        <row r="484">
          <cell r="A484">
            <v>474</v>
          </cell>
          <cell r="B484" t="str">
            <v>100905</v>
          </cell>
        </row>
        <row r="485">
          <cell r="A485">
            <v>475</v>
          </cell>
          <cell r="B485" t="str">
            <v>100906</v>
          </cell>
        </row>
        <row r="486">
          <cell r="A486">
            <v>476</v>
          </cell>
          <cell r="B486" t="str">
            <v>100907</v>
          </cell>
        </row>
        <row r="487">
          <cell r="A487">
            <v>477</v>
          </cell>
          <cell r="B487" t="str">
            <v>100908</v>
          </cell>
        </row>
        <row r="488">
          <cell r="A488">
            <v>478</v>
          </cell>
          <cell r="B488" t="str">
            <v>100909</v>
          </cell>
        </row>
        <row r="489">
          <cell r="A489">
            <v>479</v>
          </cell>
          <cell r="B489" t="str">
            <v>100910</v>
          </cell>
        </row>
        <row r="490">
          <cell r="A490">
            <v>480</v>
          </cell>
          <cell r="B490" t="str">
            <v>100911</v>
          </cell>
        </row>
        <row r="491">
          <cell r="A491">
            <v>481</v>
          </cell>
          <cell r="B491" t="str">
            <v>100912</v>
          </cell>
        </row>
        <row r="492">
          <cell r="A492">
            <v>482</v>
          </cell>
          <cell r="B492" t="str">
            <v>100913</v>
          </cell>
        </row>
        <row r="493">
          <cell r="A493">
            <v>483</v>
          </cell>
          <cell r="B493" t="str">
            <v>100914</v>
          </cell>
        </row>
        <row r="494">
          <cell r="A494">
            <v>484</v>
          </cell>
          <cell r="B494" t="str">
            <v>100915</v>
          </cell>
        </row>
        <row r="495">
          <cell r="A495">
            <v>485</v>
          </cell>
          <cell r="B495" t="str">
            <v>100916</v>
          </cell>
        </row>
        <row r="496">
          <cell r="A496">
            <v>486</v>
          </cell>
          <cell r="B496" t="str">
            <v>100999</v>
          </cell>
        </row>
        <row r="497">
          <cell r="A497">
            <v>487</v>
          </cell>
          <cell r="B497" t="str">
            <v>1010</v>
          </cell>
        </row>
        <row r="498">
          <cell r="A498">
            <v>488</v>
          </cell>
          <cell r="B498" t="str">
            <v>101003</v>
          </cell>
        </row>
        <row r="499">
          <cell r="A499">
            <v>489</v>
          </cell>
          <cell r="B499" t="str">
            <v>101005</v>
          </cell>
        </row>
        <row r="500">
          <cell r="A500">
            <v>490</v>
          </cell>
          <cell r="B500" t="str">
            <v>101006</v>
          </cell>
        </row>
        <row r="501">
          <cell r="A501">
            <v>491</v>
          </cell>
          <cell r="B501" t="str">
            <v>101007</v>
          </cell>
        </row>
        <row r="502">
          <cell r="A502">
            <v>492</v>
          </cell>
          <cell r="B502" t="str">
            <v>101008</v>
          </cell>
        </row>
        <row r="503">
          <cell r="A503">
            <v>493</v>
          </cell>
          <cell r="B503" t="str">
            <v>101009</v>
          </cell>
        </row>
        <row r="504">
          <cell r="A504">
            <v>494</v>
          </cell>
          <cell r="B504" t="str">
            <v>101010</v>
          </cell>
        </row>
        <row r="505">
          <cell r="A505">
            <v>495</v>
          </cell>
          <cell r="B505" t="str">
            <v>101011</v>
          </cell>
        </row>
        <row r="506">
          <cell r="A506">
            <v>496</v>
          </cell>
          <cell r="B506" t="str">
            <v>101012</v>
          </cell>
        </row>
        <row r="507">
          <cell r="A507">
            <v>497</v>
          </cell>
          <cell r="B507" t="str">
            <v>101013</v>
          </cell>
        </row>
        <row r="508">
          <cell r="A508">
            <v>498</v>
          </cell>
          <cell r="B508" t="str">
            <v>101014</v>
          </cell>
        </row>
        <row r="509">
          <cell r="A509">
            <v>499</v>
          </cell>
          <cell r="B509" t="str">
            <v>101015</v>
          </cell>
        </row>
        <row r="510">
          <cell r="A510">
            <v>500</v>
          </cell>
          <cell r="B510" t="str">
            <v>101016</v>
          </cell>
        </row>
        <row r="511">
          <cell r="A511">
            <v>501</v>
          </cell>
          <cell r="B511" t="str">
            <v>101099</v>
          </cell>
        </row>
        <row r="512">
          <cell r="A512">
            <v>502</v>
          </cell>
          <cell r="B512" t="str">
            <v>1011</v>
          </cell>
        </row>
        <row r="513">
          <cell r="A513">
            <v>503</v>
          </cell>
          <cell r="B513" t="str">
            <v>101103</v>
          </cell>
        </row>
        <row r="514">
          <cell r="A514">
            <v>504</v>
          </cell>
          <cell r="B514" t="str">
            <v>101105</v>
          </cell>
        </row>
        <row r="515">
          <cell r="A515">
            <v>505</v>
          </cell>
          <cell r="B515" t="str">
            <v>101109</v>
          </cell>
        </row>
        <row r="516">
          <cell r="A516">
            <v>506</v>
          </cell>
          <cell r="B516" t="str">
            <v>101110</v>
          </cell>
        </row>
        <row r="517">
          <cell r="A517">
            <v>507</v>
          </cell>
          <cell r="B517" t="str">
            <v>101111</v>
          </cell>
        </row>
        <row r="518">
          <cell r="A518">
            <v>508</v>
          </cell>
          <cell r="B518" t="str">
            <v>101112</v>
          </cell>
        </row>
        <row r="519">
          <cell r="A519">
            <v>509</v>
          </cell>
          <cell r="B519" t="str">
            <v>101113</v>
          </cell>
        </row>
        <row r="520">
          <cell r="A520">
            <v>510</v>
          </cell>
          <cell r="B520" t="str">
            <v>101114</v>
          </cell>
        </row>
        <row r="521">
          <cell r="A521">
            <v>511</v>
          </cell>
          <cell r="B521" t="str">
            <v>101115</v>
          </cell>
        </row>
        <row r="522">
          <cell r="A522">
            <v>512</v>
          </cell>
          <cell r="B522" t="str">
            <v>101116</v>
          </cell>
        </row>
        <row r="523">
          <cell r="A523">
            <v>513</v>
          </cell>
          <cell r="B523" t="str">
            <v>101117</v>
          </cell>
        </row>
        <row r="524">
          <cell r="A524">
            <v>514</v>
          </cell>
          <cell r="B524" t="str">
            <v>101118</v>
          </cell>
        </row>
        <row r="525">
          <cell r="A525">
            <v>515</v>
          </cell>
          <cell r="B525" t="str">
            <v>101119</v>
          </cell>
        </row>
        <row r="526">
          <cell r="A526">
            <v>516</v>
          </cell>
          <cell r="B526" t="str">
            <v>101120</v>
          </cell>
        </row>
        <row r="527">
          <cell r="A527">
            <v>517</v>
          </cell>
          <cell r="B527" t="str">
            <v>101199</v>
          </cell>
        </row>
        <row r="528">
          <cell r="A528">
            <v>518</v>
          </cell>
          <cell r="B528" t="str">
            <v>1012</v>
          </cell>
        </row>
        <row r="529">
          <cell r="A529">
            <v>519</v>
          </cell>
          <cell r="B529" t="str">
            <v>101201</v>
          </cell>
        </row>
        <row r="530">
          <cell r="A530">
            <v>520</v>
          </cell>
          <cell r="B530" t="str">
            <v>101203</v>
          </cell>
        </row>
        <row r="531">
          <cell r="A531">
            <v>521</v>
          </cell>
          <cell r="B531" t="str">
            <v>101205</v>
          </cell>
        </row>
        <row r="532">
          <cell r="A532">
            <v>522</v>
          </cell>
          <cell r="B532" t="str">
            <v>101206</v>
          </cell>
        </row>
        <row r="533">
          <cell r="A533">
            <v>523</v>
          </cell>
          <cell r="B533" t="str">
            <v>101208</v>
          </cell>
        </row>
        <row r="534">
          <cell r="A534">
            <v>524</v>
          </cell>
          <cell r="B534" t="str">
            <v>101209</v>
          </cell>
        </row>
        <row r="535">
          <cell r="A535">
            <v>525</v>
          </cell>
          <cell r="B535" t="str">
            <v>101210</v>
          </cell>
        </row>
        <row r="536">
          <cell r="A536">
            <v>526</v>
          </cell>
          <cell r="B536" t="str">
            <v>101211</v>
          </cell>
        </row>
        <row r="537">
          <cell r="A537">
            <v>527</v>
          </cell>
          <cell r="B537" t="str">
            <v>101212</v>
          </cell>
        </row>
        <row r="538">
          <cell r="A538">
            <v>528</v>
          </cell>
          <cell r="B538" t="str">
            <v>101213</v>
          </cell>
        </row>
        <row r="539">
          <cell r="A539">
            <v>529</v>
          </cell>
          <cell r="B539" t="str">
            <v>101299</v>
          </cell>
        </row>
        <row r="540">
          <cell r="A540">
            <v>530</v>
          </cell>
          <cell r="B540" t="str">
            <v>1013</v>
          </cell>
        </row>
        <row r="541">
          <cell r="A541">
            <v>531</v>
          </cell>
          <cell r="B541" t="str">
            <v>101301</v>
          </cell>
        </row>
        <row r="542">
          <cell r="A542">
            <v>532</v>
          </cell>
          <cell r="B542" t="str">
            <v>101304</v>
          </cell>
        </row>
        <row r="543">
          <cell r="A543">
            <v>533</v>
          </cell>
          <cell r="B543" t="str">
            <v>101306</v>
          </cell>
        </row>
        <row r="544">
          <cell r="A544">
            <v>534</v>
          </cell>
          <cell r="B544" t="str">
            <v>101307</v>
          </cell>
        </row>
        <row r="545">
          <cell r="A545">
            <v>535</v>
          </cell>
          <cell r="B545" t="str">
            <v>101309</v>
          </cell>
        </row>
        <row r="546">
          <cell r="A546">
            <v>536</v>
          </cell>
          <cell r="B546" t="str">
            <v>101310</v>
          </cell>
        </row>
        <row r="547">
          <cell r="A547">
            <v>537</v>
          </cell>
          <cell r="B547" t="str">
            <v>101311</v>
          </cell>
        </row>
        <row r="548">
          <cell r="A548">
            <v>538</v>
          </cell>
          <cell r="B548" t="str">
            <v>101312</v>
          </cell>
        </row>
        <row r="549">
          <cell r="A549">
            <v>539</v>
          </cell>
          <cell r="B549" t="str">
            <v>101313</v>
          </cell>
        </row>
        <row r="550">
          <cell r="A550">
            <v>540</v>
          </cell>
          <cell r="B550" t="str">
            <v>101314</v>
          </cell>
        </row>
        <row r="551">
          <cell r="A551">
            <v>541</v>
          </cell>
          <cell r="B551" t="str">
            <v>101399</v>
          </cell>
        </row>
        <row r="552">
          <cell r="A552">
            <v>542</v>
          </cell>
          <cell r="B552" t="str">
            <v>1014</v>
          </cell>
        </row>
        <row r="553">
          <cell r="A553">
            <v>543</v>
          </cell>
          <cell r="B553" t="str">
            <v>101401</v>
          </cell>
        </row>
        <row r="554">
          <cell r="A554">
            <v>544</v>
          </cell>
          <cell r="B554" t="str">
            <v>11</v>
          </cell>
        </row>
        <row r="555">
          <cell r="A555">
            <v>545</v>
          </cell>
          <cell r="B555" t="str">
            <v>1101</v>
          </cell>
        </row>
        <row r="556">
          <cell r="A556">
            <v>546</v>
          </cell>
          <cell r="B556" t="str">
            <v>110105</v>
          </cell>
        </row>
        <row r="557">
          <cell r="A557">
            <v>547</v>
          </cell>
          <cell r="B557" t="str">
            <v>110106</v>
          </cell>
        </row>
        <row r="558">
          <cell r="A558">
            <v>548</v>
          </cell>
          <cell r="B558" t="str">
            <v>110107</v>
          </cell>
        </row>
        <row r="559">
          <cell r="A559">
            <v>549</v>
          </cell>
          <cell r="B559" t="str">
            <v>110108</v>
          </cell>
        </row>
        <row r="560">
          <cell r="A560">
            <v>550</v>
          </cell>
          <cell r="B560" t="str">
            <v>110109</v>
          </cell>
        </row>
        <row r="561">
          <cell r="A561">
            <v>551</v>
          </cell>
          <cell r="B561" t="str">
            <v>110110</v>
          </cell>
        </row>
        <row r="562">
          <cell r="A562">
            <v>552</v>
          </cell>
          <cell r="B562" t="str">
            <v>110111</v>
          </cell>
        </row>
        <row r="563">
          <cell r="A563">
            <v>553</v>
          </cell>
          <cell r="B563" t="str">
            <v>110112</v>
          </cell>
        </row>
        <row r="564">
          <cell r="A564">
            <v>554</v>
          </cell>
          <cell r="B564" t="str">
            <v>110113</v>
          </cell>
        </row>
        <row r="565">
          <cell r="A565">
            <v>555</v>
          </cell>
          <cell r="B565" t="str">
            <v>110114</v>
          </cell>
        </row>
        <row r="566">
          <cell r="A566">
            <v>556</v>
          </cell>
          <cell r="B566" t="str">
            <v>110115</v>
          </cell>
        </row>
        <row r="567">
          <cell r="A567">
            <v>557</v>
          </cell>
          <cell r="B567" t="str">
            <v>110116</v>
          </cell>
        </row>
        <row r="568">
          <cell r="A568">
            <v>558</v>
          </cell>
          <cell r="B568" t="str">
            <v>110198</v>
          </cell>
        </row>
        <row r="569">
          <cell r="A569">
            <v>559</v>
          </cell>
          <cell r="B569" t="str">
            <v>110199</v>
          </cell>
        </row>
        <row r="570">
          <cell r="A570">
            <v>560</v>
          </cell>
          <cell r="B570" t="str">
            <v>1102</v>
          </cell>
        </row>
        <row r="571">
          <cell r="A571">
            <v>561</v>
          </cell>
          <cell r="B571" t="str">
            <v>110202</v>
          </cell>
        </row>
        <row r="572">
          <cell r="A572">
            <v>562</v>
          </cell>
          <cell r="B572" t="str">
            <v>110203</v>
          </cell>
        </row>
        <row r="573">
          <cell r="A573">
            <v>563</v>
          </cell>
          <cell r="B573" t="str">
            <v>110205</v>
          </cell>
        </row>
        <row r="574">
          <cell r="A574">
            <v>564</v>
          </cell>
          <cell r="B574" t="str">
            <v>110206</v>
          </cell>
        </row>
        <row r="575">
          <cell r="A575">
            <v>565</v>
          </cell>
          <cell r="B575" t="str">
            <v>110207</v>
          </cell>
        </row>
        <row r="576">
          <cell r="A576">
            <v>566</v>
          </cell>
          <cell r="B576" t="str">
            <v>110299</v>
          </cell>
        </row>
        <row r="577">
          <cell r="A577">
            <v>567</v>
          </cell>
          <cell r="B577" t="str">
            <v>1103</v>
          </cell>
        </row>
        <row r="578">
          <cell r="A578">
            <v>568</v>
          </cell>
          <cell r="B578" t="str">
            <v>110301</v>
          </cell>
        </row>
        <row r="579">
          <cell r="A579">
            <v>569</v>
          </cell>
          <cell r="B579" t="str">
            <v>110302</v>
          </cell>
        </row>
        <row r="580">
          <cell r="A580">
            <v>570</v>
          </cell>
          <cell r="B580" t="str">
            <v>1105</v>
          </cell>
        </row>
        <row r="581">
          <cell r="A581">
            <v>571</v>
          </cell>
          <cell r="B581" t="str">
            <v>110501</v>
          </cell>
        </row>
        <row r="582">
          <cell r="A582">
            <v>572</v>
          </cell>
          <cell r="B582" t="str">
            <v>110502</v>
          </cell>
        </row>
        <row r="583">
          <cell r="A583">
            <v>573</v>
          </cell>
          <cell r="B583" t="str">
            <v>110503</v>
          </cell>
        </row>
        <row r="584">
          <cell r="A584">
            <v>574</v>
          </cell>
          <cell r="B584" t="str">
            <v>110504</v>
          </cell>
        </row>
        <row r="585">
          <cell r="A585">
            <v>575</v>
          </cell>
          <cell r="B585" t="str">
            <v>110599</v>
          </cell>
        </row>
        <row r="586">
          <cell r="A586">
            <v>576</v>
          </cell>
          <cell r="B586" t="str">
            <v>12</v>
          </cell>
        </row>
        <row r="587">
          <cell r="A587">
            <v>577</v>
          </cell>
          <cell r="B587" t="str">
            <v>1201</v>
          </cell>
        </row>
        <row r="588">
          <cell r="A588">
            <v>578</v>
          </cell>
          <cell r="B588" t="str">
            <v>120101</v>
          </cell>
        </row>
        <row r="589">
          <cell r="A589">
            <v>579</v>
          </cell>
          <cell r="B589" t="str">
            <v>120102</v>
          </cell>
        </row>
        <row r="590">
          <cell r="A590">
            <v>580</v>
          </cell>
          <cell r="B590" t="str">
            <v>120103</v>
          </cell>
        </row>
        <row r="591">
          <cell r="A591">
            <v>581</v>
          </cell>
          <cell r="B591" t="str">
            <v>120104</v>
          </cell>
        </row>
        <row r="592">
          <cell r="A592">
            <v>582</v>
          </cell>
          <cell r="B592" t="str">
            <v>120105</v>
          </cell>
        </row>
        <row r="593">
          <cell r="A593">
            <v>583</v>
          </cell>
          <cell r="B593" t="str">
            <v>120106</v>
          </cell>
        </row>
        <row r="594">
          <cell r="A594">
            <v>584</v>
          </cell>
          <cell r="B594" t="str">
            <v>120107</v>
          </cell>
        </row>
        <row r="595">
          <cell r="A595">
            <v>585</v>
          </cell>
          <cell r="B595" t="str">
            <v>120108</v>
          </cell>
        </row>
        <row r="596">
          <cell r="A596">
            <v>586</v>
          </cell>
          <cell r="B596" t="str">
            <v>120109</v>
          </cell>
        </row>
        <row r="597">
          <cell r="A597">
            <v>587</v>
          </cell>
          <cell r="B597" t="str">
            <v>120110</v>
          </cell>
        </row>
        <row r="598">
          <cell r="A598">
            <v>588</v>
          </cell>
          <cell r="B598" t="str">
            <v>120112</v>
          </cell>
        </row>
        <row r="599">
          <cell r="A599">
            <v>589</v>
          </cell>
          <cell r="B599" t="str">
            <v>120113</v>
          </cell>
        </row>
        <row r="600">
          <cell r="A600">
            <v>590</v>
          </cell>
          <cell r="B600" t="str">
            <v>120114</v>
          </cell>
        </row>
        <row r="601">
          <cell r="A601">
            <v>591</v>
          </cell>
          <cell r="B601" t="str">
            <v>120115</v>
          </cell>
        </row>
        <row r="602">
          <cell r="A602">
            <v>592</v>
          </cell>
          <cell r="B602" t="str">
            <v>120116</v>
          </cell>
        </row>
        <row r="603">
          <cell r="A603">
            <v>593</v>
          </cell>
          <cell r="B603" t="str">
            <v>120117</v>
          </cell>
        </row>
        <row r="604">
          <cell r="A604">
            <v>594</v>
          </cell>
          <cell r="B604" t="str">
            <v>120118</v>
          </cell>
        </row>
        <row r="605">
          <cell r="A605">
            <v>595</v>
          </cell>
          <cell r="B605" t="str">
            <v>120119</v>
          </cell>
        </row>
        <row r="606">
          <cell r="A606">
            <v>596</v>
          </cell>
          <cell r="B606" t="str">
            <v>120120</v>
          </cell>
        </row>
        <row r="607">
          <cell r="A607">
            <v>597</v>
          </cell>
          <cell r="B607" t="str">
            <v>120121</v>
          </cell>
        </row>
        <row r="608">
          <cell r="A608">
            <v>598</v>
          </cell>
          <cell r="B608" t="str">
            <v>120199</v>
          </cell>
        </row>
        <row r="609">
          <cell r="A609">
            <v>599</v>
          </cell>
          <cell r="B609" t="str">
            <v>1203</v>
          </cell>
        </row>
        <row r="610">
          <cell r="A610">
            <v>600</v>
          </cell>
          <cell r="B610" t="str">
            <v>120301</v>
          </cell>
        </row>
        <row r="611">
          <cell r="A611">
            <v>601</v>
          </cell>
          <cell r="B611" t="str">
            <v>120302</v>
          </cell>
        </row>
        <row r="612">
          <cell r="A612">
            <v>602</v>
          </cell>
          <cell r="B612" t="str">
            <v>13</v>
          </cell>
        </row>
        <row r="613">
          <cell r="A613">
            <v>603</v>
          </cell>
          <cell r="B613" t="str">
            <v>1301</v>
          </cell>
        </row>
        <row r="614">
          <cell r="A614">
            <v>604</v>
          </cell>
          <cell r="B614" t="str">
            <v>130101</v>
          </cell>
        </row>
        <row r="615">
          <cell r="A615">
            <v>605</v>
          </cell>
          <cell r="B615" t="str">
            <v>130104</v>
          </cell>
        </row>
        <row r="616">
          <cell r="A616">
            <v>606</v>
          </cell>
          <cell r="B616" t="str">
            <v>130105</v>
          </cell>
        </row>
        <row r="617">
          <cell r="A617">
            <v>607</v>
          </cell>
          <cell r="B617" t="str">
            <v>130109</v>
          </cell>
        </row>
        <row r="618">
          <cell r="A618">
            <v>608</v>
          </cell>
          <cell r="B618" t="str">
            <v>130110</v>
          </cell>
        </row>
        <row r="619">
          <cell r="A619">
            <v>609</v>
          </cell>
          <cell r="B619" t="str">
            <v>130111</v>
          </cell>
        </row>
        <row r="620">
          <cell r="A620">
            <v>610</v>
          </cell>
          <cell r="B620" t="str">
            <v>130112</v>
          </cell>
        </row>
        <row r="621">
          <cell r="A621">
            <v>611</v>
          </cell>
          <cell r="B621" t="str">
            <v>130113</v>
          </cell>
        </row>
        <row r="622">
          <cell r="A622">
            <v>612</v>
          </cell>
          <cell r="B622" t="str">
            <v>1302</v>
          </cell>
        </row>
        <row r="623">
          <cell r="A623">
            <v>613</v>
          </cell>
          <cell r="B623" t="str">
            <v>130204</v>
          </cell>
        </row>
        <row r="624">
          <cell r="A624">
            <v>614</v>
          </cell>
          <cell r="B624" t="str">
            <v>130205</v>
          </cell>
        </row>
        <row r="625">
          <cell r="A625">
            <v>615</v>
          </cell>
          <cell r="B625" t="str">
            <v>130206</v>
          </cell>
        </row>
        <row r="626">
          <cell r="A626">
            <v>616</v>
          </cell>
          <cell r="B626" t="str">
            <v>130207</v>
          </cell>
        </row>
        <row r="627">
          <cell r="A627">
            <v>617</v>
          </cell>
          <cell r="B627" t="str">
            <v>130208</v>
          </cell>
        </row>
        <row r="628">
          <cell r="A628">
            <v>618</v>
          </cell>
          <cell r="B628" t="str">
            <v>1303</v>
          </cell>
        </row>
        <row r="629">
          <cell r="A629">
            <v>619</v>
          </cell>
          <cell r="B629" t="str">
            <v>130301</v>
          </cell>
        </row>
        <row r="630">
          <cell r="A630">
            <v>620</v>
          </cell>
          <cell r="B630" t="str">
            <v>130306</v>
          </cell>
        </row>
        <row r="631">
          <cell r="A631">
            <v>621</v>
          </cell>
          <cell r="B631" t="str">
            <v>130307</v>
          </cell>
        </row>
        <row r="632">
          <cell r="A632">
            <v>622</v>
          </cell>
          <cell r="B632" t="str">
            <v>130308</v>
          </cell>
        </row>
        <row r="633">
          <cell r="A633">
            <v>623</v>
          </cell>
          <cell r="B633" t="str">
            <v>130309</v>
          </cell>
        </row>
        <row r="634">
          <cell r="A634">
            <v>624</v>
          </cell>
          <cell r="B634" t="str">
            <v>130310</v>
          </cell>
        </row>
        <row r="635">
          <cell r="A635">
            <v>625</v>
          </cell>
          <cell r="B635" t="str">
            <v>1304</v>
          </cell>
        </row>
        <row r="636">
          <cell r="A636">
            <v>626</v>
          </cell>
          <cell r="B636" t="str">
            <v>130401</v>
          </cell>
        </row>
        <row r="637">
          <cell r="A637">
            <v>627</v>
          </cell>
          <cell r="B637" t="str">
            <v>130402</v>
          </cell>
        </row>
        <row r="638">
          <cell r="A638">
            <v>628</v>
          </cell>
          <cell r="B638" t="str">
            <v>130403</v>
          </cell>
        </row>
        <row r="639">
          <cell r="A639">
            <v>629</v>
          </cell>
          <cell r="B639" t="str">
            <v>1305</v>
          </cell>
        </row>
        <row r="640">
          <cell r="A640">
            <v>630</v>
          </cell>
          <cell r="B640" t="str">
            <v>130501</v>
          </cell>
        </row>
        <row r="641">
          <cell r="A641">
            <v>631</v>
          </cell>
          <cell r="B641" t="str">
            <v>130502</v>
          </cell>
        </row>
        <row r="642">
          <cell r="A642">
            <v>632</v>
          </cell>
          <cell r="B642" t="str">
            <v>130503</v>
          </cell>
        </row>
        <row r="643">
          <cell r="A643">
            <v>633</v>
          </cell>
          <cell r="B643" t="str">
            <v>130506</v>
          </cell>
        </row>
        <row r="644">
          <cell r="A644">
            <v>634</v>
          </cell>
          <cell r="B644" t="str">
            <v>130507</v>
          </cell>
        </row>
        <row r="645">
          <cell r="A645">
            <v>635</v>
          </cell>
          <cell r="B645" t="str">
            <v>130508</v>
          </cell>
        </row>
        <row r="646">
          <cell r="A646">
            <v>636</v>
          </cell>
          <cell r="B646" t="str">
            <v>1307</v>
          </cell>
        </row>
        <row r="647">
          <cell r="A647">
            <v>637</v>
          </cell>
          <cell r="B647" t="str">
            <v>130701</v>
          </cell>
        </row>
        <row r="648">
          <cell r="A648">
            <v>638</v>
          </cell>
          <cell r="B648" t="str">
            <v>130702</v>
          </cell>
        </row>
        <row r="649">
          <cell r="A649">
            <v>639</v>
          </cell>
          <cell r="B649" t="str">
            <v>130703</v>
          </cell>
        </row>
        <row r="650">
          <cell r="A650">
            <v>640</v>
          </cell>
          <cell r="B650" t="str">
            <v>1308</v>
          </cell>
        </row>
        <row r="651">
          <cell r="A651">
            <v>641</v>
          </cell>
          <cell r="B651" t="str">
            <v>130801</v>
          </cell>
        </row>
        <row r="652">
          <cell r="A652">
            <v>642</v>
          </cell>
          <cell r="B652" t="str">
            <v>130802</v>
          </cell>
        </row>
        <row r="653">
          <cell r="A653">
            <v>643</v>
          </cell>
          <cell r="B653" t="str">
            <v>130899</v>
          </cell>
        </row>
        <row r="654">
          <cell r="A654">
            <v>644</v>
          </cell>
          <cell r="B654" t="str">
            <v>14</v>
          </cell>
        </row>
        <row r="655">
          <cell r="A655">
            <v>645</v>
          </cell>
          <cell r="B655" t="str">
            <v>1406</v>
          </cell>
        </row>
        <row r="656">
          <cell r="A656">
            <v>646</v>
          </cell>
          <cell r="B656" t="str">
            <v>140601</v>
          </cell>
        </row>
        <row r="657">
          <cell r="A657">
            <v>647</v>
          </cell>
          <cell r="B657" t="str">
            <v>140602</v>
          </cell>
        </row>
        <row r="658">
          <cell r="A658">
            <v>648</v>
          </cell>
          <cell r="B658" t="str">
            <v>140603</v>
          </cell>
        </row>
        <row r="659">
          <cell r="A659">
            <v>649</v>
          </cell>
          <cell r="B659" t="str">
            <v>140604</v>
          </cell>
        </row>
        <row r="660">
          <cell r="A660">
            <v>650</v>
          </cell>
          <cell r="B660" t="str">
            <v>140605</v>
          </cell>
        </row>
        <row r="661">
          <cell r="A661">
            <v>651</v>
          </cell>
          <cell r="B661" t="str">
            <v>15</v>
          </cell>
        </row>
        <row r="662">
          <cell r="A662">
            <v>652</v>
          </cell>
          <cell r="B662" t="str">
            <v>1501</v>
          </cell>
        </row>
        <row r="663">
          <cell r="A663">
            <v>653</v>
          </cell>
          <cell r="B663" t="str">
            <v>150101</v>
          </cell>
        </row>
        <row r="664">
          <cell r="A664">
            <v>654</v>
          </cell>
          <cell r="B664" t="str">
            <v>150102</v>
          </cell>
        </row>
        <row r="665">
          <cell r="A665">
            <v>655</v>
          </cell>
          <cell r="B665" t="str">
            <v>150103</v>
          </cell>
        </row>
        <row r="666">
          <cell r="A666">
            <v>656</v>
          </cell>
          <cell r="B666" t="str">
            <v>150104</v>
          </cell>
        </row>
        <row r="667">
          <cell r="A667">
            <v>657</v>
          </cell>
          <cell r="B667" t="str">
            <v>150105</v>
          </cell>
        </row>
        <row r="668">
          <cell r="A668">
            <v>658</v>
          </cell>
          <cell r="B668" t="str">
            <v>150106</v>
          </cell>
        </row>
        <row r="669">
          <cell r="A669">
            <v>659</v>
          </cell>
          <cell r="B669" t="str">
            <v>150107</v>
          </cell>
        </row>
        <row r="670">
          <cell r="A670">
            <v>660</v>
          </cell>
          <cell r="B670" t="str">
            <v>150109</v>
          </cell>
        </row>
        <row r="671">
          <cell r="A671">
            <v>661</v>
          </cell>
          <cell r="B671" t="str">
            <v>150110</v>
          </cell>
        </row>
        <row r="672">
          <cell r="A672">
            <v>662</v>
          </cell>
          <cell r="B672" t="str">
            <v>150111</v>
          </cell>
        </row>
        <row r="673">
          <cell r="A673">
            <v>663</v>
          </cell>
          <cell r="B673" t="str">
            <v>1502</v>
          </cell>
        </row>
        <row r="674">
          <cell r="A674">
            <v>664</v>
          </cell>
          <cell r="B674" t="str">
            <v>150202</v>
          </cell>
        </row>
        <row r="675">
          <cell r="A675">
            <v>665</v>
          </cell>
          <cell r="B675" t="str">
            <v>150203</v>
          </cell>
        </row>
        <row r="676">
          <cell r="A676">
            <v>666</v>
          </cell>
          <cell r="B676" t="str">
            <v>16</v>
          </cell>
        </row>
        <row r="677">
          <cell r="A677">
            <v>667</v>
          </cell>
          <cell r="B677" t="str">
            <v>1601</v>
          </cell>
        </row>
        <row r="678">
          <cell r="A678">
            <v>668</v>
          </cell>
          <cell r="B678" t="str">
            <v>160103</v>
          </cell>
        </row>
        <row r="679">
          <cell r="A679">
            <v>669</v>
          </cell>
          <cell r="B679" t="str">
            <v>160104</v>
          </cell>
        </row>
        <row r="680">
          <cell r="A680">
            <v>670</v>
          </cell>
          <cell r="B680" t="str">
            <v>160106</v>
          </cell>
        </row>
        <row r="681">
          <cell r="A681">
            <v>671</v>
          </cell>
          <cell r="B681" t="str">
            <v>160107</v>
          </cell>
        </row>
        <row r="682">
          <cell r="A682">
            <v>672</v>
          </cell>
          <cell r="B682" t="str">
            <v>160108</v>
          </cell>
        </row>
        <row r="683">
          <cell r="A683">
            <v>673</v>
          </cell>
          <cell r="B683" t="str">
            <v>160109</v>
          </cell>
        </row>
        <row r="684">
          <cell r="A684">
            <v>674</v>
          </cell>
          <cell r="B684" t="str">
            <v>160110</v>
          </cell>
        </row>
        <row r="685">
          <cell r="A685">
            <v>675</v>
          </cell>
          <cell r="B685" t="str">
            <v>160111</v>
          </cell>
        </row>
        <row r="686">
          <cell r="A686">
            <v>676</v>
          </cell>
          <cell r="B686" t="str">
            <v>160112</v>
          </cell>
        </row>
        <row r="687">
          <cell r="A687">
            <v>677</v>
          </cell>
          <cell r="B687" t="str">
            <v>160113</v>
          </cell>
        </row>
        <row r="688">
          <cell r="A688">
            <v>678</v>
          </cell>
          <cell r="B688" t="str">
            <v>160114</v>
          </cell>
        </row>
        <row r="689">
          <cell r="A689">
            <v>679</v>
          </cell>
          <cell r="B689" t="str">
            <v>160115</v>
          </cell>
        </row>
        <row r="690">
          <cell r="A690">
            <v>680</v>
          </cell>
          <cell r="B690" t="str">
            <v>160116</v>
          </cell>
        </row>
        <row r="691">
          <cell r="A691">
            <v>681</v>
          </cell>
          <cell r="B691" t="str">
            <v>160117</v>
          </cell>
        </row>
        <row r="692">
          <cell r="A692">
            <v>682</v>
          </cell>
          <cell r="B692" t="str">
            <v>160118</v>
          </cell>
        </row>
        <row r="693">
          <cell r="A693">
            <v>683</v>
          </cell>
          <cell r="B693" t="str">
            <v>160119</v>
          </cell>
        </row>
        <row r="694">
          <cell r="A694">
            <v>684</v>
          </cell>
          <cell r="B694" t="str">
            <v>160120</v>
          </cell>
        </row>
        <row r="695">
          <cell r="A695">
            <v>685</v>
          </cell>
          <cell r="B695" t="str">
            <v>160121</v>
          </cell>
        </row>
        <row r="696">
          <cell r="A696">
            <v>686</v>
          </cell>
          <cell r="B696" t="str">
            <v>160122</v>
          </cell>
        </row>
        <row r="697">
          <cell r="A697">
            <v>687</v>
          </cell>
          <cell r="B697" t="str">
            <v>160199</v>
          </cell>
        </row>
        <row r="698">
          <cell r="A698">
            <v>688</v>
          </cell>
          <cell r="B698" t="str">
            <v>1602</v>
          </cell>
        </row>
        <row r="699">
          <cell r="A699">
            <v>689</v>
          </cell>
          <cell r="B699" t="str">
            <v>160209</v>
          </cell>
        </row>
        <row r="700">
          <cell r="A700">
            <v>690</v>
          </cell>
          <cell r="B700" t="str">
            <v>160210</v>
          </cell>
        </row>
        <row r="701">
          <cell r="A701">
            <v>691</v>
          </cell>
          <cell r="B701" t="str">
            <v>160211</v>
          </cell>
        </row>
        <row r="702">
          <cell r="A702">
            <v>692</v>
          </cell>
          <cell r="B702" t="str">
            <v>160212</v>
          </cell>
        </row>
        <row r="703">
          <cell r="A703">
            <v>693</v>
          </cell>
          <cell r="B703" t="str">
            <v>160213</v>
          </cell>
        </row>
        <row r="704">
          <cell r="A704">
            <v>694</v>
          </cell>
          <cell r="B704" t="str">
            <v>160214</v>
          </cell>
        </row>
        <row r="705">
          <cell r="A705">
            <v>695</v>
          </cell>
          <cell r="B705" t="str">
            <v>160215</v>
          </cell>
        </row>
        <row r="706">
          <cell r="A706">
            <v>696</v>
          </cell>
          <cell r="B706" t="str">
            <v>160216</v>
          </cell>
        </row>
        <row r="707">
          <cell r="A707">
            <v>697</v>
          </cell>
          <cell r="B707" t="str">
            <v>160297</v>
          </cell>
        </row>
        <row r="708">
          <cell r="A708">
            <v>698</v>
          </cell>
          <cell r="B708" t="str">
            <v>160298</v>
          </cell>
        </row>
        <row r="709">
          <cell r="A709">
            <v>699</v>
          </cell>
          <cell r="B709" t="str">
            <v>1603</v>
          </cell>
        </row>
        <row r="710">
          <cell r="A710">
            <v>700</v>
          </cell>
          <cell r="B710" t="str">
            <v>160303</v>
          </cell>
        </row>
        <row r="711">
          <cell r="A711">
            <v>701</v>
          </cell>
          <cell r="B711" t="str">
            <v>160304</v>
          </cell>
        </row>
        <row r="712">
          <cell r="A712">
            <v>702</v>
          </cell>
          <cell r="B712" t="str">
            <v>160305</v>
          </cell>
        </row>
        <row r="713">
          <cell r="A713">
            <v>703</v>
          </cell>
          <cell r="B713" t="str">
            <v>160306</v>
          </cell>
        </row>
        <row r="714">
          <cell r="A714">
            <v>704</v>
          </cell>
          <cell r="B714" t="str">
            <v>1604</v>
          </cell>
        </row>
        <row r="715">
          <cell r="A715">
            <v>705</v>
          </cell>
          <cell r="B715" t="str">
            <v>160401</v>
          </cell>
        </row>
        <row r="716">
          <cell r="A716">
            <v>706</v>
          </cell>
          <cell r="B716" t="str">
            <v>160402</v>
          </cell>
        </row>
        <row r="717">
          <cell r="A717">
            <v>707</v>
          </cell>
          <cell r="B717" t="str">
            <v>160403</v>
          </cell>
        </row>
        <row r="718">
          <cell r="A718">
            <v>708</v>
          </cell>
          <cell r="B718" t="str">
            <v>1605</v>
          </cell>
        </row>
        <row r="719">
          <cell r="A719">
            <v>709</v>
          </cell>
          <cell r="B719" t="str">
            <v>160504</v>
          </cell>
        </row>
        <row r="720">
          <cell r="A720">
            <v>710</v>
          </cell>
          <cell r="B720" t="str">
            <v>160505</v>
          </cell>
        </row>
        <row r="721">
          <cell r="A721">
            <v>711</v>
          </cell>
          <cell r="B721" t="str">
            <v>160506</v>
          </cell>
        </row>
        <row r="722">
          <cell r="A722">
            <v>712</v>
          </cell>
          <cell r="B722" t="str">
            <v>160507</v>
          </cell>
        </row>
        <row r="723">
          <cell r="A723">
            <v>713</v>
          </cell>
          <cell r="B723" t="str">
            <v>160508</v>
          </cell>
        </row>
        <row r="724">
          <cell r="A724">
            <v>714</v>
          </cell>
          <cell r="B724" t="str">
            <v>160509</v>
          </cell>
        </row>
        <row r="725">
          <cell r="A725">
            <v>715</v>
          </cell>
          <cell r="B725" t="str">
            <v>1606</v>
          </cell>
        </row>
        <row r="726">
          <cell r="A726">
            <v>716</v>
          </cell>
          <cell r="B726" t="str">
            <v>160601</v>
          </cell>
        </row>
        <row r="727">
          <cell r="A727">
            <v>717</v>
          </cell>
          <cell r="B727" t="str">
            <v>160602</v>
          </cell>
        </row>
        <row r="728">
          <cell r="A728">
            <v>718</v>
          </cell>
          <cell r="B728" t="str">
            <v>160603</v>
          </cell>
        </row>
        <row r="729">
          <cell r="A729">
            <v>719</v>
          </cell>
          <cell r="B729" t="str">
            <v>160604</v>
          </cell>
        </row>
        <row r="730">
          <cell r="A730">
            <v>720</v>
          </cell>
          <cell r="B730" t="str">
            <v>160605</v>
          </cell>
        </row>
        <row r="731">
          <cell r="A731">
            <v>721</v>
          </cell>
          <cell r="B731" t="str">
            <v>160606</v>
          </cell>
        </row>
        <row r="732">
          <cell r="A732">
            <v>722</v>
          </cell>
          <cell r="B732" t="str">
            <v>1607</v>
          </cell>
        </row>
        <row r="733">
          <cell r="A733">
            <v>723</v>
          </cell>
          <cell r="B733" t="str">
            <v>160708</v>
          </cell>
        </row>
        <row r="734">
          <cell r="A734">
            <v>724</v>
          </cell>
          <cell r="B734" t="str">
            <v>160709</v>
          </cell>
        </row>
        <row r="735">
          <cell r="A735">
            <v>725</v>
          </cell>
          <cell r="B735" t="str">
            <v>160799</v>
          </cell>
        </row>
        <row r="736">
          <cell r="A736">
            <v>726</v>
          </cell>
          <cell r="B736" t="str">
            <v>1608</v>
          </cell>
        </row>
        <row r="737">
          <cell r="A737">
            <v>727</v>
          </cell>
          <cell r="B737" t="str">
            <v>160801</v>
          </cell>
        </row>
        <row r="738">
          <cell r="A738">
            <v>728</v>
          </cell>
          <cell r="B738" t="str">
            <v>160802</v>
          </cell>
        </row>
        <row r="739">
          <cell r="A739">
            <v>729</v>
          </cell>
          <cell r="B739" t="str">
            <v>160803</v>
          </cell>
        </row>
        <row r="740">
          <cell r="A740">
            <v>730</v>
          </cell>
          <cell r="B740" t="str">
            <v>160804</v>
          </cell>
        </row>
        <row r="741">
          <cell r="A741">
            <v>731</v>
          </cell>
          <cell r="B741" t="str">
            <v>160805</v>
          </cell>
        </row>
        <row r="742">
          <cell r="A742">
            <v>732</v>
          </cell>
          <cell r="B742" t="str">
            <v>160806</v>
          </cell>
        </row>
        <row r="743">
          <cell r="A743">
            <v>733</v>
          </cell>
          <cell r="B743" t="str">
            <v>160807</v>
          </cell>
        </row>
        <row r="744">
          <cell r="A744">
            <v>734</v>
          </cell>
          <cell r="B744" t="str">
            <v>1609</v>
          </cell>
        </row>
        <row r="745">
          <cell r="A745">
            <v>735</v>
          </cell>
          <cell r="B745" t="str">
            <v>160901</v>
          </cell>
        </row>
        <row r="746">
          <cell r="A746">
            <v>736</v>
          </cell>
          <cell r="B746" t="str">
            <v>160902</v>
          </cell>
        </row>
        <row r="747">
          <cell r="A747">
            <v>737</v>
          </cell>
          <cell r="B747" t="str">
            <v>160903</v>
          </cell>
        </row>
        <row r="748">
          <cell r="A748">
            <v>738</v>
          </cell>
          <cell r="B748" t="str">
            <v>160904</v>
          </cell>
        </row>
        <row r="749">
          <cell r="A749">
            <v>739</v>
          </cell>
          <cell r="B749" t="str">
            <v>1610</v>
          </cell>
        </row>
        <row r="750">
          <cell r="A750">
            <v>740</v>
          </cell>
          <cell r="B750" t="str">
            <v>161001</v>
          </cell>
        </row>
        <row r="751">
          <cell r="A751">
            <v>741</v>
          </cell>
          <cell r="B751" t="str">
            <v>161002</v>
          </cell>
        </row>
        <row r="752">
          <cell r="A752">
            <v>742</v>
          </cell>
          <cell r="B752" t="str">
            <v>161003</v>
          </cell>
        </row>
        <row r="753">
          <cell r="A753">
            <v>743</v>
          </cell>
          <cell r="B753" t="str">
            <v>161004</v>
          </cell>
        </row>
        <row r="754">
          <cell r="A754">
            <v>744</v>
          </cell>
          <cell r="B754" t="str">
            <v>1611</v>
          </cell>
        </row>
        <row r="755">
          <cell r="A755">
            <v>745</v>
          </cell>
          <cell r="B755" t="str">
            <v>161101</v>
          </cell>
        </row>
        <row r="756">
          <cell r="A756">
            <v>746</v>
          </cell>
          <cell r="B756" t="str">
            <v>161102</v>
          </cell>
        </row>
        <row r="757">
          <cell r="A757">
            <v>747</v>
          </cell>
          <cell r="B757" t="str">
            <v>161103</v>
          </cell>
        </row>
        <row r="758">
          <cell r="A758">
            <v>748</v>
          </cell>
          <cell r="B758" t="str">
            <v>161104</v>
          </cell>
        </row>
        <row r="759">
          <cell r="A759">
            <v>749</v>
          </cell>
          <cell r="B759" t="str">
            <v>161105</v>
          </cell>
        </row>
        <row r="760">
          <cell r="A760">
            <v>750</v>
          </cell>
          <cell r="B760" t="str">
            <v>161106</v>
          </cell>
        </row>
        <row r="761">
          <cell r="A761">
            <v>751</v>
          </cell>
          <cell r="B761" t="str">
            <v>17</v>
          </cell>
        </row>
        <row r="762">
          <cell r="A762">
            <v>752</v>
          </cell>
          <cell r="B762" t="str">
            <v>1701</v>
          </cell>
        </row>
        <row r="763">
          <cell r="A763">
            <v>753</v>
          </cell>
          <cell r="B763" t="str">
            <v>170101</v>
          </cell>
        </row>
        <row r="764">
          <cell r="A764">
            <v>754</v>
          </cell>
          <cell r="B764" t="str">
            <v>170102</v>
          </cell>
        </row>
        <row r="765">
          <cell r="A765">
            <v>755</v>
          </cell>
          <cell r="B765" t="str">
            <v>170103</v>
          </cell>
        </row>
        <row r="766">
          <cell r="A766">
            <v>756</v>
          </cell>
          <cell r="B766" t="str">
            <v>170106</v>
          </cell>
        </row>
        <row r="767">
          <cell r="A767">
            <v>757</v>
          </cell>
          <cell r="B767" t="str">
            <v>170107</v>
          </cell>
        </row>
        <row r="768">
          <cell r="A768">
            <v>758</v>
          </cell>
          <cell r="B768" t="str">
            <v>1702</v>
          </cell>
        </row>
        <row r="769">
          <cell r="A769">
            <v>759</v>
          </cell>
          <cell r="B769" t="str">
            <v>170201</v>
          </cell>
        </row>
        <row r="770">
          <cell r="A770">
            <v>760</v>
          </cell>
          <cell r="B770" t="str">
            <v>170202</v>
          </cell>
        </row>
        <row r="771">
          <cell r="A771">
            <v>761</v>
          </cell>
          <cell r="B771" t="str">
            <v>170203</v>
          </cell>
        </row>
        <row r="772">
          <cell r="A772">
            <v>762</v>
          </cell>
          <cell r="B772" t="str">
            <v>170204</v>
          </cell>
        </row>
        <row r="773">
          <cell r="A773">
            <v>763</v>
          </cell>
          <cell r="B773" t="str">
            <v>1703</v>
          </cell>
        </row>
        <row r="774">
          <cell r="A774">
            <v>764</v>
          </cell>
          <cell r="B774" t="str">
            <v>170301</v>
          </cell>
        </row>
        <row r="775">
          <cell r="A775">
            <v>765</v>
          </cell>
          <cell r="B775" t="str">
            <v>170302</v>
          </cell>
        </row>
        <row r="776">
          <cell r="A776">
            <v>766</v>
          </cell>
          <cell r="B776" t="str">
            <v>170303</v>
          </cell>
        </row>
        <row r="777">
          <cell r="A777">
            <v>767</v>
          </cell>
          <cell r="B777" t="str">
            <v>1704</v>
          </cell>
        </row>
        <row r="778">
          <cell r="A778">
            <v>768</v>
          </cell>
          <cell r="B778" t="str">
            <v>170401</v>
          </cell>
        </row>
        <row r="779">
          <cell r="A779">
            <v>769</v>
          </cell>
          <cell r="B779" t="str">
            <v>170402</v>
          </cell>
        </row>
        <row r="780">
          <cell r="A780">
            <v>770</v>
          </cell>
          <cell r="B780" t="str">
            <v>170403</v>
          </cell>
        </row>
        <row r="781">
          <cell r="A781">
            <v>771</v>
          </cell>
          <cell r="B781" t="str">
            <v>170404</v>
          </cell>
        </row>
        <row r="782">
          <cell r="A782">
            <v>772</v>
          </cell>
          <cell r="B782" t="str">
            <v>170405</v>
          </cell>
        </row>
        <row r="783">
          <cell r="A783">
            <v>773</v>
          </cell>
          <cell r="B783" t="str">
            <v>170406</v>
          </cell>
        </row>
        <row r="784">
          <cell r="A784">
            <v>774</v>
          </cell>
          <cell r="B784" t="str">
            <v>170407</v>
          </cell>
        </row>
        <row r="785">
          <cell r="A785">
            <v>775</v>
          </cell>
          <cell r="B785" t="str">
            <v>170409</v>
          </cell>
        </row>
        <row r="786">
          <cell r="A786">
            <v>776</v>
          </cell>
          <cell r="B786" t="str">
            <v>170410</v>
          </cell>
        </row>
        <row r="787">
          <cell r="A787">
            <v>777</v>
          </cell>
          <cell r="B787" t="str">
            <v>170411</v>
          </cell>
        </row>
        <row r="788">
          <cell r="A788">
            <v>778</v>
          </cell>
          <cell r="B788" t="str">
            <v>1705</v>
          </cell>
        </row>
        <row r="789">
          <cell r="A789">
            <v>779</v>
          </cell>
          <cell r="B789" t="str">
            <v>170503</v>
          </cell>
        </row>
        <row r="790">
          <cell r="A790">
            <v>780</v>
          </cell>
          <cell r="B790" t="str">
            <v>170504</v>
          </cell>
        </row>
        <row r="791">
          <cell r="A791">
            <v>781</v>
          </cell>
          <cell r="B791" t="str">
            <v>170505</v>
          </cell>
        </row>
        <row r="792">
          <cell r="A792">
            <v>782</v>
          </cell>
          <cell r="B792" t="str">
            <v>170506</v>
          </cell>
        </row>
        <row r="793">
          <cell r="A793">
            <v>783</v>
          </cell>
          <cell r="B793" t="str">
            <v>170507</v>
          </cell>
        </row>
        <row r="794">
          <cell r="A794">
            <v>784</v>
          </cell>
          <cell r="B794" t="str">
            <v>170508</v>
          </cell>
        </row>
        <row r="795">
          <cell r="A795">
            <v>785</v>
          </cell>
          <cell r="B795" t="str">
            <v>1706</v>
          </cell>
        </row>
        <row r="796">
          <cell r="A796">
            <v>786</v>
          </cell>
          <cell r="B796" t="str">
            <v>170601</v>
          </cell>
        </row>
        <row r="797">
          <cell r="A797">
            <v>787</v>
          </cell>
          <cell r="B797" t="str">
            <v>170603</v>
          </cell>
        </row>
        <row r="798">
          <cell r="A798">
            <v>788</v>
          </cell>
          <cell r="B798" t="str">
            <v>170604</v>
          </cell>
        </row>
        <row r="799">
          <cell r="A799">
            <v>789</v>
          </cell>
          <cell r="B799" t="str">
            <v>170605</v>
          </cell>
        </row>
        <row r="800">
          <cell r="A800">
            <v>790</v>
          </cell>
          <cell r="B800" t="str">
            <v>1708</v>
          </cell>
        </row>
        <row r="801">
          <cell r="A801">
            <v>791</v>
          </cell>
          <cell r="B801" t="str">
            <v>170801</v>
          </cell>
        </row>
        <row r="802">
          <cell r="A802">
            <v>792</v>
          </cell>
          <cell r="B802" t="str">
            <v>170802</v>
          </cell>
        </row>
        <row r="803">
          <cell r="A803">
            <v>793</v>
          </cell>
          <cell r="B803" t="str">
            <v>1709</v>
          </cell>
        </row>
        <row r="804">
          <cell r="A804">
            <v>794</v>
          </cell>
          <cell r="B804" t="str">
            <v>170901</v>
          </cell>
        </row>
        <row r="805">
          <cell r="A805">
            <v>795</v>
          </cell>
          <cell r="B805" t="str">
            <v>170902</v>
          </cell>
        </row>
        <row r="806">
          <cell r="A806">
            <v>796</v>
          </cell>
          <cell r="B806" t="str">
            <v>170903</v>
          </cell>
        </row>
        <row r="807">
          <cell r="A807">
            <v>797</v>
          </cell>
          <cell r="B807" t="str">
            <v>170904</v>
          </cell>
        </row>
        <row r="808">
          <cell r="A808">
            <v>798</v>
          </cell>
          <cell r="B808" t="str">
            <v>18</v>
          </cell>
        </row>
        <row r="809">
          <cell r="A809">
            <v>799</v>
          </cell>
          <cell r="B809" t="str">
            <v>1801</v>
          </cell>
        </row>
        <row r="810">
          <cell r="A810">
            <v>800</v>
          </cell>
          <cell r="B810" t="str">
            <v>180101</v>
          </cell>
        </row>
        <row r="811">
          <cell r="A811">
            <v>801</v>
          </cell>
          <cell r="B811" t="str">
            <v>180102</v>
          </cell>
        </row>
        <row r="812">
          <cell r="A812">
            <v>802</v>
          </cell>
          <cell r="B812" t="str">
            <v>180103</v>
          </cell>
        </row>
        <row r="813">
          <cell r="A813">
            <v>803</v>
          </cell>
          <cell r="B813" t="str">
            <v>180104</v>
          </cell>
        </row>
        <row r="814">
          <cell r="A814">
            <v>804</v>
          </cell>
          <cell r="B814" t="str">
            <v>180106</v>
          </cell>
        </row>
        <row r="815">
          <cell r="A815">
            <v>805</v>
          </cell>
          <cell r="B815" t="str">
            <v>180107</v>
          </cell>
        </row>
        <row r="816">
          <cell r="A816">
            <v>806</v>
          </cell>
          <cell r="B816" t="str">
            <v>180108</v>
          </cell>
        </row>
        <row r="817">
          <cell r="A817">
            <v>807</v>
          </cell>
          <cell r="B817" t="str">
            <v>180109</v>
          </cell>
        </row>
        <row r="818">
          <cell r="A818">
            <v>808</v>
          </cell>
          <cell r="B818" t="str">
            <v>180110</v>
          </cell>
        </row>
        <row r="819">
          <cell r="A819">
            <v>809</v>
          </cell>
          <cell r="B819" t="str">
            <v>1802</v>
          </cell>
        </row>
        <row r="820">
          <cell r="A820">
            <v>810</v>
          </cell>
          <cell r="B820" t="str">
            <v>180201</v>
          </cell>
        </row>
        <row r="821">
          <cell r="A821">
            <v>811</v>
          </cell>
          <cell r="B821" t="str">
            <v>180202</v>
          </cell>
        </row>
        <row r="822">
          <cell r="A822">
            <v>812</v>
          </cell>
          <cell r="B822" t="str">
            <v>180203</v>
          </cell>
        </row>
        <row r="823">
          <cell r="A823">
            <v>813</v>
          </cell>
          <cell r="B823" t="str">
            <v>180205</v>
          </cell>
        </row>
        <row r="824">
          <cell r="A824">
            <v>814</v>
          </cell>
          <cell r="B824" t="str">
            <v>180206</v>
          </cell>
        </row>
        <row r="825">
          <cell r="A825">
            <v>815</v>
          </cell>
          <cell r="B825" t="str">
            <v>180207</v>
          </cell>
        </row>
        <row r="826">
          <cell r="A826">
            <v>816</v>
          </cell>
          <cell r="B826" t="str">
            <v>180208</v>
          </cell>
        </row>
        <row r="827">
          <cell r="A827">
            <v>817</v>
          </cell>
          <cell r="B827" t="str">
            <v>19</v>
          </cell>
        </row>
        <row r="828">
          <cell r="A828">
            <v>818</v>
          </cell>
          <cell r="B828" t="str">
            <v>1901</v>
          </cell>
        </row>
        <row r="829">
          <cell r="A829">
            <v>819</v>
          </cell>
          <cell r="B829" t="str">
            <v>190102</v>
          </cell>
        </row>
        <row r="830">
          <cell r="A830">
            <v>820</v>
          </cell>
          <cell r="B830" t="str">
            <v>190105</v>
          </cell>
        </row>
        <row r="831">
          <cell r="A831">
            <v>821</v>
          </cell>
          <cell r="B831" t="str">
            <v>190106</v>
          </cell>
        </row>
        <row r="832">
          <cell r="A832">
            <v>822</v>
          </cell>
          <cell r="B832" t="str">
            <v>190107</v>
          </cell>
        </row>
        <row r="833">
          <cell r="A833">
            <v>823</v>
          </cell>
          <cell r="B833" t="str">
            <v>190110</v>
          </cell>
        </row>
        <row r="834">
          <cell r="A834">
            <v>824</v>
          </cell>
          <cell r="B834" t="str">
            <v>190111</v>
          </cell>
        </row>
        <row r="835">
          <cell r="A835">
            <v>825</v>
          </cell>
          <cell r="B835" t="str">
            <v>190112</v>
          </cell>
        </row>
        <row r="836">
          <cell r="A836">
            <v>826</v>
          </cell>
          <cell r="B836" t="str">
            <v>190113</v>
          </cell>
        </row>
        <row r="837">
          <cell r="A837">
            <v>827</v>
          </cell>
          <cell r="B837" t="str">
            <v>190114</v>
          </cell>
        </row>
        <row r="838">
          <cell r="A838">
            <v>828</v>
          </cell>
          <cell r="B838" t="str">
            <v>190115</v>
          </cell>
        </row>
        <row r="839">
          <cell r="A839">
            <v>829</v>
          </cell>
          <cell r="B839" t="str">
            <v>190116</v>
          </cell>
        </row>
        <row r="840">
          <cell r="A840">
            <v>830</v>
          </cell>
          <cell r="B840" t="str">
            <v>190117</v>
          </cell>
        </row>
        <row r="841">
          <cell r="A841">
            <v>831</v>
          </cell>
          <cell r="B841" t="str">
            <v>190118</v>
          </cell>
        </row>
        <row r="842">
          <cell r="A842">
            <v>832</v>
          </cell>
          <cell r="B842" t="str">
            <v>190119</v>
          </cell>
        </row>
        <row r="843">
          <cell r="A843">
            <v>833</v>
          </cell>
          <cell r="B843" t="str">
            <v>190199</v>
          </cell>
        </row>
        <row r="844">
          <cell r="A844">
            <v>834</v>
          </cell>
          <cell r="B844" t="str">
            <v>1902</v>
          </cell>
        </row>
        <row r="845">
          <cell r="A845">
            <v>835</v>
          </cell>
          <cell r="B845" t="str">
            <v>190203</v>
          </cell>
        </row>
        <row r="846">
          <cell r="A846">
            <v>836</v>
          </cell>
          <cell r="B846" t="str">
            <v>190204</v>
          </cell>
        </row>
        <row r="847">
          <cell r="A847">
            <v>837</v>
          </cell>
          <cell r="B847" t="str">
            <v>190205</v>
          </cell>
        </row>
        <row r="848">
          <cell r="A848">
            <v>838</v>
          </cell>
          <cell r="B848" t="str">
            <v>190206</v>
          </cell>
        </row>
        <row r="849">
          <cell r="A849">
            <v>839</v>
          </cell>
          <cell r="B849" t="str">
            <v>190207</v>
          </cell>
        </row>
        <row r="850">
          <cell r="A850">
            <v>840</v>
          </cell>
          <cell r="B850" t="str">
            <v>190208</v>
          </cell>
        </row>
        <row r="851">
          <cell r="A851">
            <v>841</v>
          </cell>
          <cell r="B851" t="str">
            <v>190209</v>
          </cell>
        </row>
        <row r="852">
          <cell r="A852">
            <v>842</v>
          </cell>
          <cell r="B852" t="str">
            <v>190210</v>
          </cell>
        </row>
        <row r="853">
          <cell r="A853">
            <v>843</v>
          </cell>
          <cell r="B853" t="str">
            <v>190211</v>
          </cell>
        </row>
        <row r="854">
          <cell r="A854">
            <v>844</v>
          </cell>
          <cell r="B854" t="str">
            <v>190299</v>
          </cell>
        </row>
        <row r="855">
          <cell r="A855">
            <v>845</v>
          </cell>
          <cell r="B855" t="str">
            <v>1903</v>
          </cell>
        </row>
        <row r="856">
          <cell r="A856">
            <v>846</v>
          </cell>
          <cell r="B856" t="str">
            <v>190304</v>
          </cell>
        </row>
        <row r="857">
          <cell r="A857">
            <v>847</v>
          </cell>
          <cell r="B857" t="str">
            <v>190305</v>
          </cell>
        </row>
        <row r="858">
          <cell r="A858">
            <v>848</v>
          </cell>
          <cell r="B858" t="str">
            <v>190306</v>
          </cell>
        </row>
        <row r="859">
          <cell r="A859">
            <v>849</v>
          </cell>
          <cell r="B859" t="str">
            <v>190307</v>
          </cell>
        </row>
        <row r="860">
          <cell r="A860">
            <v>850</v>
          </cell>
          <cell r="B860" t="str">
            <v>1904</v>
          </cell>
        </row>
        <row r="861">
          <cell r="A861">
            <v>851</v>
          </cell>
          <cell r="B861" t="str">
            <v>190401</v>
          </cell>
        </row>
        <row r="862">
          <cell r="A862">
            <v>852</v>
          </cell>
          <cell r="B862" t="str">
            <v>190402</v>
          </cell>
        </row>
        <row r="863">
          <cell r="A863">
            <v>853</v>
          </cell>
          <cell r="B863" t="str">
            <v>190403</v>
          </cell>
        </row>
        <row r="864">
          <cell r="A864">
            <v>854</v>
          </cell>
          <cell r="B864" t="str">
            <v>190404</v>
          </cell>
        </row>
        <row r="865">
          <cell r="A865">
            <v>855</v>
          </cell>
          <cell r="B865" t="str">
            <v>1905</v>
          </cell>
        </row>
        <row r="866">
          <cell r="A866">
            <v>856</v>
          </cell>
          <cell r="B866" t="str">
            <v>190501</v>
          </cell>
        </row>
        <row r="867">
          <cell r="A867">
            <v>857</v>
          </cell>
          <cell r="B867" t="str">
            <v>190502</v>
          </cell>
        </row>
        <row r="868">
          <cell r="A868">
            <v>858</v>
          </cell>
          <cell r="B868" t="str">
            <v>190503</v>
          </cell>
        </row>
        <row r="869">
          <cell r="A869">
            <v>859</v>
          </cell>
          <cell r="B869" t="str">
            <v>190599</v>
          </cell>
        </row>
        <row r="870">
          <cell r="A870">
            <v>860</v>
          </cell>
          <cell r="B870" t="str">
            <v>1906</v>
          </cell>
        </row>
        <row r="871">
          <cell r="A871">
            <v>861</v>
          </cell>
          <cell r="B871" t="str">
            <v>190603</v>
          </cell>
        </row>
        <row r="872">
          <cell r="A872">
            <v>862</v>
          </cell>
          <cell r="B872" t="str">
            <v>190604</v>
          </cell>
        </row>
        <row r="873">
          <cell r="A873">
            <v>863</v>
          </cell>
          <cell r="B873" t="str">
            <v>190605</v>
          </cell>
        </row>
        <row r="874">
          <cell r="A874">
            <v>864</v>
          </cell>
          <cell r="B874" t="str">
            <v>190606</v>
          </cell>
        </row>
        <row r="875">
          <cell r="A875">
            <v>865</v>
          </cell>
          <cell r="B875" t="str">
            <v>190699</v>
          </cell>
        </row>
        <row r="876">
          <cell r="A876">
            <v>866</v>
          </cell>
          <cell r="B876" t="str">
            <v>1907</v>
          </cell>
        </row>
        <row r="877">
          <cell r="A877">
            <v>867</v>
          </cell>
          <cell r="B877" t="str">
            <v>190702</v>
          </cell>
        </row>
        <row r="878">
          <cell r="A878">
            <v>868</v>
          </cell>
          <cell r="B878" t="str">
            <v>190703</v>
          </cell>
        </row>
        <row r="879">
          <cell r="A879">
            <v>869</v>
          </cell>
          <cell r="B879" t="str">
            <v>1908</v>
          </cell>
        </row>
        <row r="880">
          <cell r="A880">
            <v>870</v>
          </cell>
          <cell r="B880" t="str">
            <v>190801</v>
          </cell>
        </row>
        <row r="881">
          <cell r="A881">
            <v>871</v>
          </cell>
          <cell r="B881" t="str">
            <v>190802</v>
          </cell>
        </row>
        <row r="882">
          <cell r="A882">
            <v>872</v>
          </cell>
          <cell r="B882" t="str">
            <v>190805</v>
          </cell>
        </row>
        <row r="883">
          <cell r="A883">
            <v>873</v>
          </cell>
          <cell r="B883" t="str">
            <v>190806</v>
          </cell>
        </row>
        <row r="884">
          <cell r="A884">
            <v>874</v>
          </cell>
          <cell r="B884" t="str">
            <v>190807</v>
          </cell>
        </row>
        <row r="885">
          <cell r="A885">
            <v>875</v>
          </cell>
          <cell r="B885" t="str">
            <v>190808</v>
          </cell>
        </row>
        <row r="886">
          <cell r="A886">
            <v>876</v>
          </cell>
          <cell r="B886" t="str">
            <v>190809</v>
          </cell>
        </row>
        <row r="887">
          <cell r="A887">
            <v>877</v>
          </cell>
          <cell r="B887" t="str">
            <v>190810</v>
          </cell>
        </row>
        <row r="888">
          <cell r="A888">
            <v>878</v>
          </cell>
          <cell r="B888" t="str">
            <v>190811</v>
          </cell>
        </row>
        <row r="889">
          <cell r="A889">
            <v>879</v>
          </cell>
          <cell r="B889" t="str">
            <v>190812</v>
          </cell>
        </row>
        <row r="890">
          <cell r="A890">
            <v>880</v>
          </cell>
          <cell r="B890" t="str">
            <v>190813</v>
          </cell>
        </row>
        <row r="891">
          <cell r="A891">
            <v>881</v>
          </cell>
          <cell r="B891" t="str">
            <v>190814</v>
          </cell>
        </row>
        <row r="892">
          <cell r="A892">
            <v>882</v>
          </cell>
          <cell r="B892" t="str">
            <v>190899</v>
          </cell>
        </row>
        <row r="893">
          <cell r="A893">
            <v>883</v>
          </cell>
          <cell r="B893" t="str">
            <v>1909</v>
          </cell>
        </row>
        <row r="894">
          <cell r="A894">
            <v>884</v>
          </cell>
          <cell r="B894" t="str">
            <v>190901</v>
          </cell>
        </row>
        <row r="895">
          <cell r="A895">
            <v>885</v>
          </cell>
          <cell r="B895" t="str">
            <v>190902</v>
          </cell>
        </row>
        <row r="896">
          <cell r="A896">
            <v>886</v>
          </cell>
          <cell r="B896" t="str">
            <v>190903</v>
          </cell>
        </row>
        <row r="897">
          <cell r="A897">
            <v>887</v>
          </cell>
          <cell r="B897" t="str">
            <v>190904</v>
          </cell>
        </row>
        <row r="898">
          <cell r="A898">
            <v>888</v>
          </cell>
          <cell r="B898" t="str">
            <v>190905</v>
          </cell>
        </row>
        <row r="899">
          <cell r="A899">
            <v>889</v>
          </cell>
          <cell r="B899" t="str">
            <v>190906</v>
          </cell>
        </row>
        <row r="900">
          <cell r="A900">
            <v>890</v>
          </cell>
          <cell r="B900" t="str">
            <v>190999</v>
          </cell>
        </row>
        <row r="901">
          <cell r="A901">
            <v>891</v>
          </cell>
          <cell r="B901" t="str">
            <v>1910</v>
          </cell>
        </row>
        <row r="902">
          <cell r="A902">
            <v>892</v>
          </cell>
          <cell r="B902" t="str">
            <v>191001</v>
          </cell>
        </row>
        <row r="903">
          <cell r="A903">
            <v>893</v>
          </cell>
          <cell r="B903" t="str">
            <v>191002</v>
          </cell>
        </row>
        <row r="904">
          <cell r="A904">
            <v>894</v>
          </cell>
          <cell r="B904" t="str">
            <v>191003</v>
          </cell>
        </row>
        <row r="905">
          <cell r="A905">
            <v>895</v>
          </cell>
          <cell r="B905" t="str">
            <v>191004</v>
          </cell>
        </row>
        <row r="906">
          <cell r="A906">
            <v>896</v>
          </cell>
          <cell r="B906" t="str">
            <v>191005</v>
          </cell>
        </row>
        <row r="907">
          <cell r="A907">
            <v>897</v>
          </cell>
          <cell r="B907" t="str">
            <v>191006</v>
          </cell>
        </row>
        <row r="908">
          <cell r="A908">
            <v>898</v>
          </cell>
          <cell r="B908" t="str">
            <v>1911</v>
          </cell>
        </row>
        <row r="909">
          <cell r="A909">
            <v>899</v>
          </cell>
          <cell r="B909" t="str">
            <v>191101</v>
          </cell>
        </row>
        <row r="910">
          <cell r="A910">
            <v>900</v>
          </cell>
          <cell r="B910" t="str">
            <v>191102</v>
          </cell>
        </row>
        <row r="911">
          <cell r="A911">
            <v>901</v>
          </cell>
          <cell r="B911" t="str">
            <v>191103</v>
          </cell>
        </row>
        <row r="912">
          <cell r="A912">
            <v>902</v>
          </cell>
          <cell r="B912" t="str">
            <v>191104</v>
          </cell>
        </row>
        <row r="913">
          <cell r="A913">
            <v>903</v>
          </cell>
          <cell r="B913" t="str">
            <v>191105</v>
          </cell>
        </row>
        <row r="914">
          <cell r="A914">
            <v>904</v>
          </cell>
          <cell r="B914" t="str">
            <v>191106</v>
          </cell>
        </row>
        <row r="915">
          <cell r="A915">
            <v>905</v>
          </cell>
          <cell r="B915" t="str">
            <v>191107</v>
          </cell>
        </row>
        <row r="916">
          <cell r="A916">
            <v>906</v>
          </cell>
          <cell r="B916" t="str">
            <v>191199</v>
          </cell>
        </row>
        <row r="917">
          <cell r="A917">
            <v>907</v>
          </cell>
          <cell r="B917" t="str">
            <v>1912</v>
          </cell>
        </row>
        <row r="918">
          <cell r="A918">
            <v>908</v>
          </cell>
          <cell r="B918" t="str">
            <v>191201</v>
          </cell>
        </row>
        <row r="919">
          <cell r="A919">
            <v>909</v>
          </cell>
          <cell r="B919" t="str">
            <v>191202</v>
          </cell>
        </row>
        <row r="920">
          <cell r="A920">
            <v>910</v>
          </cell>
          <cell r="B920" t="str">
            <v>191203</v>
          </cell>
        </row>
        <row r="921">
          <cell r="A921">
            <v>911</v>
          </cell>
          <cell r="B921" t="str">
            <v>191204</v>
          </cell>
        </row>
        <row r="922">
          <cell r="A922">
            <v>912</v>
          </cell>
          <cell r="B922" t="str">
            <v>191205</v>
          </cell>
        </row>
        <row r="923">
          <cell r="A923">
            <v>913</v>
          </cell>
          <cell r="B923" t="str">
            <v>191206</v>
          </cell>
        </row>
        <row r="924">
          <cell r="A924">
            <v>914</v>
          </cell>
          <cell r="B924" t="str">
            <v>191207</v>
          </cell>
        </row>
        <row r="925">
          <cell r="A925">
            <v>915</v>
          </cell>
          <cell r="B925" t="str">
            <v>191208</v>
          </cell>
        </row>
        <row r="926">
          <cell r="A926">
            <v>916</v>
          </cell>
          <cell r="B926" t="str">
            <v>191209</v>
          </cell>
        </row>
        <row r="927">
          <cell r="A927">
            <v>917</v>
          </cell>
          <cell r="B927" t="str">
            <v>191210</v>
          </cell>
        </row>
        <row r="928">
          <cell r="A928">
            <v>918</v>
          </cell>
          <cell r="B928" t="str">
            <v>191211</v>
          </cell>
        </row>
        <row r="929">
          <cell r="A929">
            <v>919</v>
          </cell>
          <cell r="B929" t="str">
            <v>191212</v>
          </cell>
        </row>
        <row r="930">
          <cell r="A930">
            <v>920</v>
          </cell>
          <cell r="B930" t="str">
            <v>1913</v>
          </cell>
        </row>
        <row r="931">
          <cell r="A931">
            <v>921</v>
          </cell>
          <cell r="B931" t="str">
            <v>191301</v>
          </cell>
        </row>
        <row r="932">
          <cell r="A932">
            <v>922</v>
          </cell>
          <cell r="B932" t="str">
            <v>191302</v>
          </cell>
        </row>
        <row r="933">
          <cell r="A933">
            <v>923</v>
          </cell>
          <cell r="B933" t="str">
            <v>191303</v>
          </cell>
        </row>
        <row r="934">
          <cell r="A934">
            <v>924</v>
          </cell>
          <cell r="B934" t="str">
            <v>191304</v>
          </cell>
        </row>
        <row r="935">
          <cell r="A935">
            <v>925</v>
          </cell>
          <cell r="B935" t="str">
            <v>191305</v>
          </cell>
        </row>
        <row r="936">
          <cell r="A936">
            <v>926</v>
          </cell>
          <cell r="B936" t="str">
            <v>191306</v>
          </cell>
        </row>
        <row r="937">
          <cell r="A937">
            <v>927</v>
          </cell>
          <cell r="B937" t="str">
            <v>191307</v>
          </cell>
        </row>
        <row r="938">
          <cell r="A938">
            <v>928</v>
          </cell>
          <cell r="B938" t="str">
            <v>191308</v>
          </cell>
        </row>
        <row r="939">
          <cell r="A939">
            <v>929</v>
          </cell>
          <cell r="B939" t="str">
            <v>20</v>
          </cell>
        </row>
        <row r="940">
          <cell r="A940">
            <v>930</v>
          </cell>
          <cell r="B940" t="str">
            <v>2001</v>
          </cell>
        </row>
        <row r="941">
          <cell r="A941">
            <v>931</v>
          </cell>
          <cell r="B941" t="str">
            <v>200101</v>
          </cell>
        </row>
        <row r="942">
          <cell r="A942">
            <v>932</v>
          </cell>
          <cell r="B942" t="str">
            <v>200102</v>
          </cell>
        </row>
        <row r="943">
          <cell r="A943">
            <v>933</v>
          </cell>
          <cell r="B943" t="str">
            <v>200108</v>
          </cell>
        </row>
        <row r="944">
          <cell r="A944">
            <v>934</v>
          </cell>
          <cell r="B944" t="str">
            <v>200110</v>
          </cell>
        </row>
        <row r="945">
          <cell r="A945">
            <v>935</v>
          </cell>
          <cell r="B945" t="str">
            <v>200111</v>
          </cell>
        </row>
        <row r="946">
          <cell r="A946">
            <v>936</v>
          </cell>
          <cell r="B946" t="str">
            <v>200113</v>
          </cell>
        </row>
        <row r="947">
          <cell r="A947">
            <v>937</v>
          </cell>
          <cell r="B947" t="str">
            <v>200114</v>
          </cell>
        </row>
        <row r="948">
          <cell r="A948">
            <v>938</v>
          </cell>
          <cell r="B948" t="str">
            <v>200115</v>
          </cell>
        </row>
        <row r="949">
          <cell r="A949">
            <v>939</v>
          </cell>
          <cell r="B949" t="str">
            <v>200117</v>
          </cell>
        </row>
        <row r="950">
          <cell r="A950">
            <v>940</v>
          </cell>
          <cell r="B950" t="str">
            <v>200119</v>
          </cell>
        </row>
        <row r="951">
          <cell r="A951">
            <v>941</v>
          </cell>
          <cell r="B951" t="str">
            <v>200121</v>
          </cell>
        </row>
        <row r="952">
          <cell r="A952">
            <v>942</v>
          </cell>
          <cell r="B952" t="str">
            <v>200123</v>
          </cell>
        </row>
        <row r="953">
          <cell r="A953">
            <v>943</v>
          </cell>
          <cell r="B953" t="str">
            <v>200125</v>
          </cell>
        </row>
        <row r="954">
          <cell r="A954">
            <v>944</v>
          </cell>
          <cell r="B954" t="str">
            <v>200126</v>
          </cell>
        </row>
        <row r="955">
          <cell r="A955">
            <v>945</v>
          </cell>
          <cell r="B955" t="str">
            <v>200127</v>
          </cell>
        </row>
        <row r="956">
          <cell r="A956">
            <v>946</v>
          </cell>
          <cell r="B956" t="str">
            <v>200128</v>
          </cell>
        </row>
        <row r="957">
          <cell r="A957">
            <v>947</v>
          </cell>
          <cell r="B957" t="str">
            <v>200129</v>
          </cell>
        </row>
        <row r="958">
          <cell r="A958">
            <v>948</v>
          </cell>
          <cell r="B958" t="str">
            <v>200130</v>
          </cell>
        </row>
        <row r="959">
          <cell r="A959">
            <v>949</v>
          </cell>
          <cell r="B959" t="str">
            <v>200131</v>
          </cell>
        </row>
        <row r="960">
          <cell r="A960">
            <v>950</v>
          </cell>
          <cell r="B960" t="str">
            <v>200132</v>
          </cell>
        </row>
        <row r="961">
          <cell r="A961">
            <v>951</v>
          </cell>
          <cell r="B961" t="str">
            <v>200133</v>
          </cell>
        </row>
        <row r="962">
          <cell r="A962">
            <v>952</v>
          </cell>
          <cell r="B962" t="str">
            <v>200134</v>
          </cell>
        </row>
        <row r="963">
          <cell r="A963">
            <v>953</v>
          </cell>
          <cell r="B963" t="str">
            <v>200135</v>
          </cell>
        </row>
        <row r="964">
          <cell r="A964">
            <v>954</v>
          </cell>
          <cell r="B964" t="str">
            <v>200136</v>
          </cell>
        </row>
        <row r="965">
          <cell r="A965">
            <v>955</v>
          </cell>
          <cell r="B965" t="str">
            <v>200137</v>
          </cell>
        </row>
        <row r="966">
          <cell r="A966">
            <v>956</v>
          </cell>
          <cell r="B966" t="str">
            <v>200138</v>
          </cell>
        </row>
        <row r="967">
          <cell r="A967">
            <v>957</v>
          </cell>
          <cell r="B967" t="str">
            <v>200139</v>
          </cell>
        </row>
        <row r="968">
          <cell r="A968">
            <v>958</v>
          </cell>
          <cell r="B968" t="str">
            <v>200140</v>
          </cell>
        </row>
        <row r="969">
          <cell r="A969">
            <v>959</v>
          </cell>
          <cell r="B969" t="str">
            <v>200141</v>
          </cell>
        </row>
        <row r="970">
          <cell r="A970">
            <v>960</v>
          </cell>
          <cell r="B970" t="str">
            <v>200199</v>
          </cell>
        </row>
        <row r="971">
          <cell r="A971">
            <v>961</v>
          </cell>
          <cell r="B971" t="str">
            <v>2002</v>
          </cell>
        </row>
        <row r="972">
          <cell r="A972">
            <v>962</v>
          </cell>
          <cell r="B972" t="str">
            <v>200201</v>
          </cell>
        </row>
        <row r="973">
          <cell r="A973">
            <v>963</v>
          </cell>
          <cell r="B973" t="str">
            <v>200202</v>
          </cell>
        </row>
        <row r="974">
          <cell r="A974">
            <v>964</v>
          </cell>
          <cell r="B974" t="str">
            <v>200203</v>
          </cell>
        </row>
        <row r="975">
          <cell r="A975">
            <v>965</v>
          </cell>
          <cell r="B975" t="str">
            <v>2003</v>
          </cell>
        </row>
        <row r="976">
          <cell r="A976">
            <v>966</v>
          </cell>
          <cell r="B976" t="str">
            <v>200301</v>
          </cell>
        </row>
        <row r="977">
          <cell r="A977">
            <v>967</v>
          </cell>
          <cell r="B977" t="str">
            <v>200302</v>
          </cell>
        </row>
        <row r="978">
          <cell r="A978">
            <v>968</v>
          </cell>
          <cell r="B978" t="str">
            <v>200303</v>
          </cell>
        </row>
        <row r="979">
          <cell r="A979">
            <v>969</v>
          </cell>
          <cell r="B979" t="str">
            <v>200304</v>
          </cell>
        </row>
        <row r="980">
          <cell r="A980">
            <v>970</v>
          </cell>
          <cell r="B980" t="str">
            <v>200306</v>
          </cell>
        </row>
        <row r="981">
          <cell r="A981">
            <v>971</v>
          </cell>
          <cell r="B981" t="str">
            <v>200307</v>
          </cell>
        </row>
        <row r="982">
          <cell r="A982">
            <v>972</v>
          </cell>
          <cell r="B982" t="str">
            <v>200399</v>
          </cell>
        </row>
        <row r="983">
          <cell r="A983">
            <v>973</v>
          </cell>
          <cell r="B983" t="str">
            <v>190805A</v>
          </cell>
        </row>
        <row r="984">
          <cell r="A984">
            <v>974</v>
          </cell>
          <cell r="B984" t="str">
            <v>190805B</v>
          </cell>
        </row>
        <row r="985">
          <cell r="A985">
            <v>975</v>
          </cell>
          <cell r="B985" t="str">
            <v>190805C</v>
          </cell>
        </row>
        <row r="986">
          <cell r="A986">
            <v>976</v>
          </cell>
          <cell r="B986" t="str">
            <v>190805D</v>
          </cell>
        </row>
        <row r="987">
          <cell r="A987">
            <v>977</v>
          </cell>
          <cell r="B987" t="str">
            <v>190805E</v>
          </cell>
        </row>
        <row r="988">
          <cell r="A988">
            <v>978</v>
          </cell>
          <cell r="B988" t="str">
            <v>190805F</v>
          </cell>
        </row>
        <row r="989">
          <cell r="A989">
            <v>979</v>
          </cell>
          <cell r="B989" t="str">
            <v>190805G</v>
          </cell>
        </row>
        <row r="990">
          <cell r="A990">
            <v>980</v>
          </cell>
          <cell r="B990" t="str">
            <v>170504P</v>
          </cell>
        </row>
        <row r="991">
          <cell r="A991">
            <v>981</v>
          </cell>
          <cell r="B991" t="str">
            <v>170504A</v>
          </cell>
        </row>
        <row r="992">
          <cell r="A992">
            <v>982</v>
          </cell>
          <cell r="B992" t="str">
            <v>170506P</v>
          </cell>
        </row>
        <row r="993">
          <cell r="A993">
            <v>983</v>
          </cell>
          <cell r="B993" t="str">
            <v>170506A</v>
          </cell>
        </row>
        <row r="994">
          <cell r="A994">
            <v>984</v>
          </cell>
          <cell r="B994" t="str">
            <v>020106A</v>
          </cell>
        </row>
        <row r="995">
          <cell r="A995">
            <v>985</v>
          </cell>
          <cell r="B995" t="str">
            <v>020106B</v>
          </cell>
        </row>
        <row r="996">
          <cell r="A996">
            <v>986</v>
          </cell>
          <cell r="B996" t="str">
            <v>020106C</v>
          </cell>
        </row>
        <row r="997">
          <cell r="A997">
            <v>987</v>
          </cell>
          <cell r="B997" t="str">
            <v>020106D</v>
          </cell>
        </row>
        <row r="998">
          <cell r="A998">
            <v>988</v>
          </cell>
          <cell r="B998" t="str">
            <v>160307</v>
          </cell>
        </row>
        <row r="999">
          <cell r="A999">
            <v>652</v>
          </cell>
          <cell r="B999" t="str">
            <v>1501</v>
          </cell>
        </row>
        <row r="1000">
          <cell r="A1000">
            <v>653</v>
          </cell>
          <cell r="B1000" t="str">
            <v>150101</v>
          </cell>
        </row>
        <row r="1001">
          <cell r="A1001">
            <v>654</v>
          </cell>
          <cell r="B1001" t="str">
            <v>150102</v>
          </cell>
        </row>
        <row r="1002">
          <cell r="A1002">
            <v>655</v>
          </cell>
          <cell r="B1002" t="str">
            <v>150103</v>
          </cell>
        </row>
        <row r="1003">
          <cell r="A1003">
            <v>656</v>
          </cell>
          <cell r="B1003" t="str">
            <v>150104</v>
          </cell>
        </row>
        <row r="1004">
          <cell r="A1004">
            <v>657</v>
          </cell>
          <cell r="B1004" t="str">
            <v>150105</v>
          </cell>
        </row>
        <row r="1005">
          <cell r="A1005">
            <v>658</v>
          </cell>
          <cell r="B1005" t="str">
            <v>150106</v>
          </cell>
        </row>
        <row r="1006">
          <cell r="A1006">
            <v>659</v>
          </cell>
          <cell r="B1006" t="str">
            <v>150107</v>
          </cell>
        </row>
        <row r="1007">
          <cell r="A1007">
            <v>660</v>
          </cell>
          <cell r="B1007" t="str">
            <v>150109</v>
          </cell>
        </row>
        <row r="1008">
          <cell r="A1008">
            <v>661</v>
          </cell>
          <cell r="B1008" t="str">
            <v>150110</v>
          </cell>
        </row>
        <row r="1009">
          <cell r="A1009">
            <v>662</v>
          </cell>
          <cell r="B1009" t="str">
            <v>150111</v>
          </cell>
        </row>
        <row r="1010">
          <cell r="A1010">
            <v>671</v>
          </cell>
          <cell r="B1010" t="str">
            <v>160107</v>
          </cell>
        </row>
        <row r="1011">
          <cell r="A1011">
            <v>917</v>
          </cell>
          <cell r="B1011" t="str">
            <v>191210</v>
          </cell>
        </row>
        <row r="1012">
          <cell r="A1012">
            <v>652</v>
          </cell>
          <cell r="B1012" t="str">
            <v>1501</v>
          </cell>
        </row>
        <row r="1013">
          <cell r="A1013">
            <v>653</v>
          </cell>
          <cell r="B1013" t="str">
            <v>150101</v>
          </cell>
        </row>
        <row r="1014">
          <cell r="A1014">
            <v>654</v>
          </cell>
          <cell r="B1014" t="str">
            <v>150102</v>
          </cell>
        </row>
        <row r="1015">
          <cell r="A1015">
            <v>655</v>
          </cell>
          <cell r="B1015" t="str">
            <v>150103</v>
          </cell>
        </row>
        <row r="1016">
          <cell r="A1016">
            <v>656</v>
          </cell>
          <cell r="B1016" t="str">
            <v>150104</v>
          </cell>
        </row>
        <row r="1017">
          <cell r="A1017">
            <v>657</v>
          </cell>
          <cell r="B1017" t="str">
            <v>150105</v>
          </cell>
        </row>
        <row r="1018">
          <cell r="A1018">
            <v>658</v>
          </cell>
          <cell r="B1018" t="str">
            <v>150106</v>
          </cell>
        </row>
        <row r="1019">
          <cell r="A1019">
            <v>659</v>
          </cell>
          <cell r="B1019" t="str">
            <v>150107</v>
          </cell>
        </row>
        <row r="1020">
          <cell r="A1020">
            <v>660</v>
          </cell>
          <cell r="B1020" t="str">
            <v>150109</v>
          </cell>
        </row>
        <row r="1021">
          <cell r="A1021">
            <v>661</v>
          </cell>
          <cell r="B1021" t="str">
            <v>150110</v>
          </cell>
        </row>
        <row r="1022">
          <cell r="A1022">
            <v>662</v>
          </cell>
          <cell r="B1022" t="str">
            <v>150111</v>
          </cell>
        </row>
        <row r="1023">
          <cell r="A1023">
            <v>671</v>
          </cell>
          <cell r="B1023" t="str">
            <v>160107</v>
          </cell>
        </row>
        <row r="1024">
          <cell r="A1024">
            <v>917</v>
          </cell>
          <cell r="B1024" t="str">
            <v>191210</v>
          </cell>
        </row>
      </sheetData>
      <sheetData sheetId="17">
        <row r="11">
          <cell r="B11" t="str">
            <v>D01</v>
          </cell>
        </row>
        <row r="12">
          <cell r="B12" t="str">
            <v>D02</v>
          </cell>
        </row>
        <row r="13">
          <cell r="B13" t="str">
            <v>D03</v>
          </cell>
        </row>
        <row r="14">
          <cell r="B14" t="str">
            <v>D04</v>
          </cell>
        </row>
        <row r="15">
          <cell r="B15" t="str">
            <v>D05</v>
          </cell>
        </row>
        <row r="16">
          <cell r="B16" t="str">
            <v>D06</v>
          </cell>
        </row>
        <row r="17">
          <cell r="B17" t="str">
            <v>D07</v>
          </cell>
        </row>
        <row r="18">
          <cell r="B18" t="str">
            <v>D08</v>
          </cell>
        </row>
        <row r="19">
          <cell r="B19" t="str">
            <v>D09</v>
          </cell>
        </row>
        <row r="20">
          <cell r="B20" t="str">
            <v>D10</v>
          </cell>
        </row>
        <row r="21">
          <cell r="B21" t="str">
            <v>D11</v>
          </cell>
        </row>
        <row r="22">
          <cell r="B22" t="str">
            <v>D12</v>
          </cell>
        </row>
        <row r="23">
          <cell r="B23" t="str">
            <v>D13</v>
          </cell>
        </row>
        <row r="24">
          <cell r="B24" t="str">
            <v>D14</v>
          </cell>
        </row>
        <row r="25">
          <cell r="B25" t="str">
            <v>D15</v>
          </cell>
        </row>
        <row r="26">
          <cell r="B26" t="str">
            <v>R01</v>
          </cell>
        </row>
        <row r="27">
          <cell r="B27" t="str">
            <v>R031</v>
          </cell>
        </row>
        <row r="28">
          <cell r="B28" t="str">
            <v>R032</v>
          </cell>
        </row>
        <row r="29">
          <cell r="B29" t="str">
            <v>R033</v>
          </cell>
        </row>
        <row r="30">
          <cell r="B30" t="str">
            <v>R034</v>
          </cell>
        </row>
        <row r="31">
          <cell r="B31" t="str">
            <v>R035</v>
          </cell>
        </row>
        <row r="32">
          <cell r="B32" t="str">
            <v>R041</v>
          </cell>
        </row>
        <row r="33">
          <cell r="B33" t="str">
            <v>R042</v>
          </cell>
        </row>
        <row r="34">
          <cell r="B34" t="str">
            <v>R051</v>
          </cell>
        </row>
        <row r="35">
          <cell r="B35" t="str">
            <v>R052</v>
          </cell>
        </row>
        <row r="36">
          <cell r="B36" t="str">
            <v>R02</v>
          </cell>
        </row>
        <row r="37">
          <cell r="B37" t="str">
            <v>R03</v>
          </cell>
        </row>
        <row r="38">
          <cell r="B38" t="str">
            <v>R04</v>
          </cell>
        </row>
        <row r="39">
          <cell r="B39" t="str">
            <v>R05</v>
          </cell>
        </row>
        <row r="40">
          <cell r="B40" t="str">
            <v>R06</v>
          </cell>
        </row>
        <row r="41">
          <cell r="B41" t="str">
            <v xml:space="preserve">R07 </v>
          </cell>
        </row>
        <row r="42">
          <cell r="B42" t="str">
            <v>R08</v>
          </cell>
        </row>
        <row r="43">
          <cell r="B43" t="str">
            <v>R09</v>
          </cell>
        </row>
        <row r="44">
          <cell r="B44" t="str">
            <v>R10</v>
          </cell>
        </row>
        <row r="45">
          <cell r="B45" t="str">
            <v>R11</v>
          </cell>
        </row>
        <row r="46">
          <cell r="B46" t="str">
            <v>R12</v>
          </cell>
        </row>
        <row r="47">
          <cell r="B47" t="str">
            <v>R13</v>
          </cell>
        </row>
        <row r="48">
          <cell r="B48" t="str">
            <v>R01A</v>
          </cell>
        </row>
        <row r="49">
          <cell r="B49" t="str">
            <v>R01B</v>
          </cell>
        </row>
        <row r="50">
          <cell r="B50" t="str">
            <v>R02</v>
          </cell>
        </row>
        <row r="51">
          <cell r="B51" t="str">
            <v>R03A</v>
          </cell>
        </row>
        <row r="52">
          <cell r="B52" t="str">
            <v>R03B</v>
          </cell>
        </row>
        <row r="53">
          <cell r="B53" t="str">
            <v>R03C</v>
          </cell>
        </row>
        <row r="54">
          <cell r="B54" t="str">
            <v>R03D</v>
          </cell>
        </row>
        <row r="55">
          <cell r="B55" t="str">
            <v>R04</v>
          </cell>
        </row>
        <row r="56">
          <cell r="B56" t="str">
            <v>R05A</v>
          </cell>
        </row>
        <row r="57">
          <cell r="B57" t="str">
            <v>R05B</v>
          </cell>
        </row>
        <row r="58">
          <cell r="B58" t="str">
            <v>R06</v>
          </cell>
        </row>
        <row r="59">
          <cell r="B59" t="str">
            <v>R07</v>
          </cell>
        </row>
        <row r="60">
          <cell r="B60" t="str">
            <v>R08</v>
          </cell>
        </row>
        <row r="61">
          <cell r="B61" t="str">
            <v>R09</v>
          </cell>
        </row>
        <row r="62">
          <cell r="B62" t="str">
            <v>R10</v>
          </cell>
        </row>
        <row r="63">
          <cell r="B63" t="str">
            <v>R12A</v>
          </cell>
        </row>
        <row r="64">
          <cell r="B64" t="str">
            <v>R12B</v>
          </cell>
        </row>
        <row r="65">
          <cell r="B65" t="str">
            <v>R13</v>
          </cell>
        </row>
        <row r="66">
          <cell r="B66" t="str">
            <v>R1</v>
          </cell>
        </row>
        <row r="67">
          <cell r="B67" t="str">
            <v>R2</v>
          </cell>
        </row>
        <row r="68">
          <cell r="B68" t="str">
            <v>R3</v>
          </cell>
        </row>
        <row r="69">
          <cell r="B69" t="str">
            <v>R4</v>
          </cell>
        </row>
        <row r="70">
          <cell r="B70" t="str">
            <v>R5</v>
          </cell>
        </row>
        <row r="71">
          <cell r="B71" t="str">
            <v>R6</v>
          </cell>
        </row>
        <row r="72">
          <cell r="B72" t="str">
            <v>R7</v>
          </cell>
        </row>
        <row r="73">
          <cell r="B73" t="str">
            <v>R8</v>
          </cell>
        </row>
        <row r="74">
          <cell r="B74" t="str">
            <v>R9</v>
          </cell>
        </row>
        <row r="75">
          <cell r="B75" t="str">
            <v>R10</v>
          </cell>
        </row>
        <row r="76">
          <cell r="B76" t="str">
            <v>R11</v>
          </cell>
        </row>
        <row r="77">
          <cell r="B77" t="str">
            <v>R12</v>
          </cell>
        </row>
        <row r="78">
          <cell r="B78" t="str">
            <v>R13</v>
          </cell>
        </row>
        <row r="79">
          <cell r="B79" t="str">
            <v>R1.1</v>
          </cell>
        </row>
        <row r="80">
          <cell r="B80" t="str">
            <v>R1.2</v>
          </cell>
        </row>
        <row r="81">
          <cell r="B81" t="str">
            <v>R4.1</v>
          </cell>
        </row>
        <row r="82">
          <cell r="B82" t="str">
            <v>R4.2</v>
          </cell>
        </row>
        <row r="83">
          <cell r="B83" t="str">
            <v>R4.3</v>
          </cell>
        </row>
        <row r="84">
          <cell r="B84" t="str">
            <v>R12.1</v>
          </cell>
        </row>
        <row r="85">
          <cell r="B85" t="str">
            <v>R12.2</v>
          </cell>
        </row>
        <row r="86">
          <cell r="B86" t="str">
            <v>R5.1</v>
          </cell>
        </row>
        <row r="87">
          <cell r="B87" t="str">
            <v>R5.2</v>
          </cell>
        </row>
        <row r="88">
          <cell r="B88" t="str">
            <v>R5.3</v>
          </cell>
        </row>
        <row r="89">
          <cell r="B89" t="str">
            <v>R5.4</v>
          </cell>
        </row>
        <row r="90">
          <cell r="B90" t="str">
            <v>R5.5</v>
          </cell>
        </row>
        <row r="91">
          <cell r="B91" t="str">
            <v>R3.1</v>
          </cell>
        </row>
        <row r="92">
          <cell r="B92" t="str">
            <v>R3.2</v>
          </cell>
        </row>
        <row r="93">
          <cell r="B93" t="str">
            <v>R3.3</v>
          </cell>
        </row>
        <row r="94">
          <cell r="B94" t="str">
            <v>R3.4</v>
          </cell>
        </row>
        <row r="95">
          <cell r="B95" t="str">
            <v>R3.5</v>
          </cell>
        </row>
        <row r="96">
          <cell r="B96" t="str">
            <v>R3.6</v>
          </cell>
        </row>
        <row r="97">
          <cell r="B97" t="str">
            <v>R3.7</v>
          </cell>
        </row>
        <row r="98">
          <cell r="B98" t="str">
            <v>R9.1</v>
          </cell>
        </row>
        <row r="99">
          <cell r="B99" t="str">
            <v>R9.2</v>
          </cell>
        </row>
        <row r="100">
          <cell r="B100" t="str">
            <v>D1</v>
          </cell>
        </row>
        <row r="101">
          <cell r="B101" t="str">
            <v>D2</v>
          </cell>
        </row>
        <row r="102">
          <cell r="B102" t="str">
            <v>D3</v>
          </cell>
        </row>
        <row r="103">
          <cell r="B103" t="str">
            <v>D4</v>
          </cell>
        </row>
        <row r="104">
          <cell r="B104" t="str">
            <v>D5</v>
          </cell>
        </row>
        <row r="105">
          <cell r="B105" t="str">
            <v>D6</v>
          </cell>
        </row>
        <row r="106">
          <cell r="B106" t="str">
            <v>D7</v>
          </cell>
        </row>
        <row r="107">
          <cell r="B107" t="str">
            <v>D8</v>
          </cell>
        </row>
        <row r="108">
          <cell r="B108" t="str">
            <v>D9</v>
          </cell>
        </row>
        <row r="109">
          <cell r="B109" t="str">
            <v>D10</v>
          </cell>
        </row>
        <row r="110">
          <cell r="B110" t="str">
            <v>D11</v>
          </cell>
        </row>
        <row r="111">
          <cell r="B111" t="str">
            <v>D12</v>
          </cell>
        </row>
        <row r="112">
          <cell r="B112" t="str">
            <v>D13</v>
          </cell>
        </row>
        <row r="113">
          <cell r="B113" t="str">
            <v>D14</v>
          </cell>
        </row>
        <row r="114">
          <cell r="B114" t="str">
            <v>D15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C6A9-EE35-4392-BF2B-7CE2F6CFB5B3}">
  <dimension ref="A1:Z110"/>
  <sheetViews>
    <sheetView tabSelected="1" topLeftCell="A76" workbookViewId="0">
      <selection activeCell="B83" sqref="B83"/>
    </sheetView>
  </sheetViews>
  <sheetFormatPr defaultColWidth="9.08984375" defaultRowHeight="14" x14ac:dyDescent="0.3"/>
  <cols>
    <col min="1" max="1" width="4.6328125" style="2" customWidth="1"/>
    <col min="2" max="2" width="5.90625" style="2" customWidth="1"/>
    <col min="3" max="3" width="80.08984375" style="1" customWidth="1"/>
    <col min="4" max="26" width="9.08984375" style="1"/>
    <col min="27" max="16384" width="9.08984375" style="2"/>
  </cols>
  <sheetData>
    <row r="1" spans="1:4" x14ac:dyDescent="0.3">
      <c r="A1" s="1"/>
    </row>
    <row r="2" spans="1:4" ht="18" x14ac:dyDescent="0.4">
      <c r="A2" s="1"/>
      <c r="B2" s="3" t="s">
        <v>0</v>
      </c>
    </row>
    <row r="3" spans="1:4" ht="15.5" x14ac:dyDescent="0.35">
      <c r="A3" s="1"/>
      <c r="B3" s="4"/>
    </row>
    <row r="4" spans="1:4" ht="18" x14ac:dyDescent="0.4">
      <c r="A4" s="1"/>
      <c r="B4" s="3" t="s">
        <v>1</v>
      </c>
    </row>
    <row r="5" spans="1:4" ht="17.149999999999999" customHeight="1" x14ac:dyDescent="0.35">
      <c r="A5" s="1"/>
      <c r="B5" s="4"/>
    </row>
    <row r="6" spans="1:4" ht="17.149999999999999" customHeight="1" x14ac:dyDescent="0.3">
      <c r="A6" s="1"/>
      <c r="B6" s="5" t="s">
        <v>2</v>
      </c>
    </row>
    <row r="7" spans="1:4" ht="17.149999999999999" customHeight="1" x14ac:dyDescent="0.3">
      <c r="A7" s="1"/>
      <c r="B7" s="5" t="s">
        <v>3</v>
      </c>
    </row>
    <row r="8" spans="1:4" s="1" customFormat="1" ht="17.149999999999999" customHeight="1" x14ac:dyDescent="0.3">
      <c r="B8" s="6"/>
    </row>
    <row r="9" spans="1:4" s="1" customFormat="1" ht="17.149999999999999" customHeight="1" x14ac:dyDescent="0.3">
      <c r="B9" s="7" t="s">
        <v>4</v>
      </c>
    </row>
    <row r="10" spans="1:4" s="1" customFormat="1" ht="17.149999999999999" customHeight="1" x14ac:dyDescent="0.3">
      <c r="B10" s="7"/>
    </row>
    <row r="11" spans="1:4" s="1" customFormat="1" ht="17.149999999999999" customHeight="1" x14ac:dyDescent="0.35">
      <c r="B11" s="8" t="s">
        <v>5</v>
      </c>
    </row>
    <row r="12" spans="1:4" s="1" customFormat="1" ht="17.149999999999999" customHeight="1" x14ac:dyDescent="0.35">
      <c r="B12" s="9"/>
    </row>
    <row r="13" spans="1:4" s="1" customFormat="1" ht="17.149999999999999" customHeight="1" x14ac:dyDescent="0.3">
      <c r="B13" s="10"/>
      <c r="C13" s="11" t="s">
        <v>6</v>
      </c>
    </row>
    <row r="14" spans="1:4" s="1" customFormat="1" ht="17.149999999999999" customHeight="1" x14ac:dyDescent="0.35">
      <c r="B14" s="10"/>
      <c r="C14" s="11" t="s">
        <v>7</v>
      </c>
      <c r="D14" s="12"/>
    </row>
    <row r="15" spans="1:4" s="1" customFormat="1" ht="17.149999999999999" customHeight="1" x14ac:dyDescent="0.35">
      <c r="B15" s="10"/>
      <c r="C15" s="11" t="s">
        <v>8</v>
      </c>
      <c r="D15" s="12"/>
    </row>
    <row r="16" spans="1:4" s="1" customFormat="1" ht="17.149999999999999" customHeight="1" x14ac:dyDescent="0.35">
      <c r="B16" s="13"/>
      <c r="C16" s="11" t="s">
        <v>9</v>
      </c>
      <c r="D16" s="12"/>
    </row>
    <row r="17" spans="1:4" s="1" customFormat="1" ht="17.149999999999999" customHeight="1" x14ac:dyDescent="0.35">
      <c r="C17" s="11" t="s">
        <v>10</v>
      </c>
      <c r="D17" s="12"/>
    </row>
    <row r="18" spans="1:4" s="1" customFormat="1" ht="17.149999999999999" customHeight="1" x14ac:dyDescent="0.35">
      <c r="B18" s="13"/>
      <c r="C18" s="11" t="s">
        <v>11</v>
      </c>
      <c r="D18" s="12"/>
    </row>
    <row r="19" spans="1:4" s="1" customFormat="1" ht="17.149999999999999" customHeight="1" x14ac:dyDescent="0.35">
      <c r="B19" s="13"/>
      <c r="C19" s="11" t="s">
        <v>12</v>
      </c>
      <c r="D19" s="12"/>
    </row>
    <row r="20" spans="1:4" s="1" customFormat="1" ht="17.149999999999999" customHeight="1" x14ac:dyDescent="0.35">
      <c r="B20" s="10"/>
      <c r="C20" s="11" t="s">
        <v>13</v>
      </c>
      <c r="D20" s="12"/>
    </row>
    <row r="21" spans="1:4" s="1" customFormat="1" ht="17.149999999999999" customHeight="1" x14ac:dyDescent="0.35">
      <c r="B21" s="10"/>
      <c r="C21" s="11" t="s">
        <v>14</v>
      </c>
      <c r="D21" s="12"/>
    </row>
    <row r="22" spans="1:4" s="1" customFormat="1" ht="17.149999999999999" customHeight="1" x14ac:dyDescent="0.35">
      <c r="C22" s="11" t="s">
        <v>15</v>
      </c>
      <c r="D22" s="12"/>
    </row>
    <row r="23" spans="1:4" s="1" customFormat="1" ht="17.149999999999999" customHeight="1" x14ac:dyDescent="0.3">
      <c r="B23" s="7"/>
    </row>
    <row r="24" spans="1:4" s="1" customFormat="1" ht="17.149999999999999" customHeight="1" x14ac:dyDescent="0.3">
      <c r="B24" s="14" t="s">
        <v>16</v>
      </c>
    </row>
    <row r="25" spans="1:4" s="1" customFormat="1" ht="17.149999999999999" customHeight="1" x14ac:dyDescent="0.3">
      <c r="B25" s="14"/>
    </row>
    <row r="26" spans="1:4" s="1" customFormat="1" ht="17.149999999999999" customHeight="1" x14ac:dyDescent="0.35">
      <c r="B26" s="9" t="s">
        <v>17</v>
      </c>
    </row>
    <row r="27" spans="1:4" s="1" customFormat="1" ht="17.149999999999999" customHeight="1" x14ac:dyDescent="0.35">
      <c r="B27" s="9"/>
    </row>
    <row r="28" spans="1:4" s="1" customFormat="1" ht="16.5" customHeight="1" x14ac:dyDescent="0.3">
      <c r="A28" s="15"/>
      <c r="B28" s="16" t="s">
        <v>18</v>
      </c>
    </row>
    <row r="29" spans="1:4" s="1" customFormat="1" ht="16.5" customHeight="1" x14ac:dyDescent="0.35">
      <c r="B29" s="12" t="s">
        <v>19</v>
      </c>
    </row>
    <row r="30" spans="1:4" s="1" customFormat="1" ht="16.5" customHeight="1" x14ac:dyDescent="0.3"/>
    <row r="31" spans="1:4" s="1" customFormat="1" ht="16.5" customHeight="1" x14ac:dyDescent="0.4">
      <c r="A31" s="17"/>
      <c r="B31" s="18" t="s">
        <v>20</v>
      </c>
    </row>
    <row r="32" spans="1:4" s="1" customFormat="1" ht="16.5" customHeight="1" x14ac:dyDescent="0.4">
      <c r="A32" s="17"/>
      <c r="B32" s="18"/>
    </row>
    <row r="33" spans="1:3" s="1" customFormat="1" ht="16.5" customHeight="1" x14ac:dyDescent="0.35">
      <c r="A33" s="17"/>
      <c r="B33" s="19" t="s">
        <v>21</v>
      </c>
    </row>
    <row r="34" spans="1:3" s="1" customFormat="1" ht="16.5" customHeight="1" x14ac:dyDescent="0.4">
      <c r="A34" s="17"/>
      <c r="B34" s="20"/>
      <c r="C34" s="12" t="s">
        <v>22</v>
      </c>
    </row>
    <row r="35" spans="1:3" s="1" customFormat="1" ht="16.5" customHeight="1" x14ac:dyDescent="0.4">
      <c r="A35" s="17"/>
      <c r="B35" s="21"/>
      <c r="C35" s="12" t="s">
        <v>23</v>
      </c>
    </row>
    <row r="36" spans="1:3" s="1" customFormat="1" ht="16.5" customHeight="1" x14ac:dyDescent="0.4">
      <c r="A36" s="17"/>
      <c r="B36" s="22"/>
      <c r="C36" s="12" t="s">
        <v>24</v>
      </c>
    </row>
    <row r="37" spans="1:3" s="1" customFormat="1" ht="15.5" x14ac:dyDescent="0.35">
      <c r="A37" s="17"/>
      <c r="B37" s="23" t="s">
        <v>25</v>
      </c>
      <c r="C37" s="12" t="s">
        <v>26</v>
      </c>
    </row>
    <row r="38" spans="1:3" s="1" customFormat="1" ht="15.5" x14ac:dyDescent="0.35">
      <c r="A38" s="17"/>
      <c r="B38" s="24"/>
      <c r="C38" s="12"/>
    </row>
    <row r="39" spans="1:3" s="1" customFormat="1" ht="15.5" x14ac:dyDescent="0.35">
      <c r="A39" s="17"/>
      <c r="B39" s="12" t="s">
        <v>27</v>
      </c>
      <c r="C39" s="12"/>
    </row>
    <row r="40" spans="1:3" s="1" customFormat="1" ht="15.5" x14ac:dyDescent="0.35">
      <c r="A40" s="17"/>
      <c r="B40" s="12" t="s">
        <v>28</v>
      </c>
      <c r="C40" s="12"/>
    </row>
    <row r="41" spans="1:3" s="1" customFormat="1" ht="15.5" x14ac:dyDescent="0.35">
      <c r="A41" s="17"/>
      <c r="B41" s="12" t="s">
        <v>29</v>
      </c>
      <c r="C41" s="12"/>
    </row>
    <row r="42" spans="1:3" s="1" customFormat="1" ht="15.5" x14ac:dyDescent="0.35">
      <c r="A42" s="17"/>
      <c r="B42" s="12" t="s">
        <v>30</v>
      </c>
      <c r="C42" s="12"/>
    </row>
    <row r="43" spans="1:3" s="1" customFormat="1" x14ac:dyDescent="0.3">
      <c r="A43" s="17"/>
    </row>
    <row r="44" spans="1:3" s="1" customFormat="1" ht="18" x14ac:dyDescent="0.4">
      <c r="B44" s="25" t="s">
        <v>31</v>
      </c>
    </row>
    <row r="45" spans="1:3" s="1" customFormat="1" x14ac:dyDescent="0.3"/>
    <row r="46" spans="1:3" s="1" customFormat="1" ht="15.9" customHeight="1" x14ac:dyDescent="0.35">
      <c r="B46" s="12" t="s">
        <v>32</v>
      </c>
    </row>
    <row r="47" spans="1:3" s="1" customFormat="1" ht="15.9" customHeight="1" x14ac:dyDescent="0.35">
      <c r="B47" s="12" t="s">
        <v>33</v>
      </c>
    </row>
    <row r="48" spans="1:3" s="1" customFormat="1" ht="15.9" customHeight="1" x14ac:dyDescent="0.35">
      <c r="B48" s="12" t="s">
        <v>34</v>
      </c>
    </row>
    <row r="49" spans="1:2" s="1" customFormat="1" ht="15.9" customHeight="1" x14ac:dyDescent="0.35">
      <c r="B49" s="12" t="s">
        <v>35</v>
      </c>
    </row>
    <row r="50" spans="1:2" s="1" customFormat="1" ht="15.9" customHeight="1" x14ac:dyDescent="0.35">
      <c r="B50" s="12" t="s">
        <v>36</v>
      </c>
    </row>
    <row r="51" spans="1:2" s="1" customFormat="1" ht="15.9" customHeight="1" x14ac:dyDescent="0.35">
      <c r="B51" s="12" t="s">
        <v>37</v>
      </c>
    </row>
    <row r="52" spans="1:2" s="1" customFormat="1" ht="15.9" customHeight="1" x14ac:dyDescent="0.35">
      <c r="B52" s="12"/>
    </row>
    <row r="53" spans="1:2" s="1" customFormat="1" ht="15.9" customHeight="1" x14ac:dyDescent="0.35">
      <c r="B53" s="12" t="s">
        <v>38</v>
      </c>
    </row>
    <row r="54" spans="1:2" s="1" customFormat="1" ht="15.9" customHeight="1" x14ac:dyDescent="0.35">
      <c r="B54" s="12" t="s">
        <v>39</v>
      </c>
    </row>
    <row r="55" spans="1:2" s="1" customFormat="1" ht="15.9" customHeight="1" x14ac:dyDescent="0.35">
      <c r="B55" s="12"/>
    </row>
    <row r="56" spans="1:2" s="1" customFormat="1" ht="15.9" customHeight="1" x14ac:dyDescent="0.35">
      <c r="B56" s="12" t="s">
        <v>40</v>
      </c>
    </row>
    <row r="57" spans="1:2" s="1" customFormat="1" ht="15.9" customHeight="1" x14ac:dyDescent="0.35">
      <c r="B57" s="26" t="s">
        <v>41</v>
      </c>
    </row>
    <row r="58" spans="1:2" s="1" customFormat="1" ht="15.9" customHeight="1" x14ac:dyDescent="0.35">
      <c r="B58" s="12" t="s">
        <v>42</v>
      </c>
    </row>
    <row r="59" spans="1:2" s="1" customFormat="1" ht="15.9" customHeight="1" x14ac:dyDescent="0.35">
      <c r="B59" s="12"/>
    </row>
    <row r="60" spans="1:2" s="1" customFormat="1" ht="15.9" customHeight="1" x14ac:dyDescent="0.35">
      <c r="B60" s="26" t="s">
        <v>43</v>
      </c>
    </row>
    <row r="61" spans="1:2" s="1" customFormat="1" ht="15.9" customHeight="1" x14ac:dyDescent="0.35">
      <c r="B61" s="26" t="s">
        <v>3404</v>
      </c>
    </row>
    <row r="62" spans="1:2" s="1" customFormat="1" ht="15.9" customHeight="1" x14ac:dyDescent="0.35">
      <c r="B62" s="26"/>
    </row>
    <row r="63" spans="1:2" ht="15.5" x14ac:dyDescent="0.35">
      <c r="A63" s="12"/>
      <c r="B63" s="27" t="s">
        <v>46</v>
      </c>
    </row>
    <row r="64" spans="1:2" ht="15.5" x14ac:dyDescent="0.35">
      <c r="A64" s="12"/>
      <c r="B64" s="12" t="s">
        <v>47</v>
      </c>
    </row>
    <row r="65" spans="1:2" ht="15.5" x14ac:dyDescent="0.35">
      <c r="A65" s="12"/>
      <c r="B65" s="12" t="s">
        <v>48</v>
      </c>
    </row>
    <row r="66" spans="1:2" s="1" customFormat="1" ht="15.9" customHeight="1" x14ac:dyDescent="0.35">
      <c r="B66" s="26"/>
    </row>
    <row r="67" spans="1:2" s="1" customFormat="1" ht="15.9" customHeight="1" x14ac:dyDescent="0.35">
      <c r="B67" s="12" t="s">
        <v>44</v>
      </c>
    </row>
    <row r="68" spans="1:2" s="1" customFormat="1" ht="15.9" customHeight="1" x14ac:dyDescent="0.35">
      <c r="B68" s="12" t="s">
        <v>45</v>
      </c>
    </row>
    <row r="69" spans="1:2" s="1" customFormat="1" ht="15.9" customHeight="1" x14ac:dyDescent="0.35">
      <c r="B69" s="12" t="s">
        <v>3402</v>
      </c>
    </row>
    <row r="70" spans="1:2" s="1" customFormat="1" ht="15.9" customHeight="1" x14ac:dyDescent="0.35">
      <c r="B70" s="12" t="s">
        <v>3403</v>
      </c>
    </row>
    <row r="71" spans="1:2" s="1" customFormat="1" ht="15.9" customHeight="1" x14ac:dyDescent="0.35">
      <c r="B71" s="12" t="s">
        <v>3444</v>
      </c>
    </row>
    <row r="72" spans="1:2" s="1" customFormat="1" ht="15.9" customHeight="1" x14ac:dyDescent="0.35">
      <c r="B72" s="12" t="s">
        <v>3445</v>
      </c>
    </row>
    <row r="73" spans="1:2" s="1" customFormat="1" ht="15.9" customHeight="1" x14ac:dyDescent="0.35">
      <c r="B73" s="12"/>
    </row>
    <row r="74" spans="1:2" s="1" customFormat="1" ht="15.9" customHeight="1" x14ac:dyDescent="0.35">
      <c r="B74" s="12" t="s">
        <v>3417</v>
      </c>
    </row>
    <row r="75" spans="1:2" s="1" customFormat="1" ht="15.9" customHeight="1" x14ac:dyDescent="0.35">
      <c r="B75" s="12" t="s">
        <v>3418</v>
      </c>
    </row>
    <row r="76" spans="1:2" s="1" customFormat="1" ht="15.9" customHeight="1" x14ac:dyDescent="0.35">
      <c r="B76" s="12" t="s">
        <v>3447</v>
      </c>
    </row>
    <row r="77" spans="1:2" s="1" customFormat="1" ht="15.9" customHeight="1" x14ac:dyDescent="0.35">
      <c r="B77" s="12" t="s">
        <v>3446</v>
      </c>
    </row>
    <row r="78" spans="1:2" s="1" customFormat="1" ht="15.9" customHeight="1" x14ac:dyDescent="0.35">
      <c r="B78" s="12" t="s">
        <v>3448</v>
      </c>
    </row>
    <row r="79" spans="1:2" s="1" customFormat="1" ht="15.9" customHeight="1" x14ac:dyDescent="0.35">
      <c r="B79" s="12" t="s">
        <v>3419</v>
      </c>
    </row>
    <row r="80" spans="1:2" s="1" customFormat="1" ht="15.9" customHeight="1" x14ac:dyDescent="0.35">
      <c r="B80" s="12" t="s">
        <v>3449</v>
      </c>
    </row>
    <row r="81" spans="1:26" s="1" customFormat="1" ht="15.9" customHeight="1" x14ac:dyDescent="0.35">
      <c r="B81" s="12" t="s">
        <v>3420</v>
      </c>
    </row>
    <row r="82" spans="1:26" s="1" customFormat="1" ht="15.9" customHeight="1" x14ac:dyDescent="0.35">
      <c r="B82" s="12" t="s">
        <v>3421</v>
      </c>
    </row>
    <row r="83" spans="1:26" s="1" customFormat="1" ht="15.9" customHeight="1" x14ac:dyDescent="0.35">
      <c r="B83" s="12"/>
    </row>
    <row r="84" spans="1:26" s="1" customFormat="1" ht="15.9" customHeight="1" x14ac:dyDescent="0.35">
      <c r="B84" s="12" t="s">
        <v>3422</v>
      </c>
    </row>
    <row r="85" spans="1:26" s="1" customFormat="1" ht="15.9" customHeight="1" x14ac:dyDescent="0.35">
      <c r="B85" s="12" t="s">
        <v>3450</v>
      </c>
    </row>
    <row r="86" spans="1:26" s="1" customFormat="1" ht="15.9" customHeight="1" x14ac:dyDescent="0.35">
      <c r="B86" s="12" t="s">
        <v>3451</v>
      </c>
    </row>
    <row r="87" spans="1:26" s="1" customFormat="1" ht="15.9" customHeight="1" x14ac:dyDescent="0.35">
      <c r="B87" s="12" t="s">
        <v>3405</v>
      </c>
    </row>
    <row r="88" spans="1:26" s="1" customFormat="1" ht="15.9" customHeight="1" x14ac:dyDescent="0.35">
      <c r="B88" s="12" t="s">
        <v>3406</v>
      </c>
    </row>
    <row r="89" spans="1:26" s="1" customFormat="1" ht="15.9" customHeight="1" x14ac:dyDescent="0.35">
      <c r="B89" s="12" t="s">
        <v>3413</v>
      </c>
    </row>
    <row r="90" spans="1:26" s="1" customFormat="1" ht="15.9" customHeight="1" x14ac:dyDescent="0.35">
      <c r="B90" s="12" t="s">
        <v>3423</v>
      </c>
    </row>
    <row r="91" spans="1:26" s="1" customFormat="1" ht="15.9" customHeight="1" x14ac:dyDescent="0.35">
      <c r="B91" s="12" t="s">
        <v>3414</v>
      </c>
    </row>
    <row r="92" spans="1:26" s="1" customFormat="1" ht="15.9" customHeight="1" x14ac:dyDescent="0.35">
      <c r="B92" s="12" t="s">
        <v>3415</v>
      </c>
    </row>
    <row r="93" spans="1:26" s="1" customFormat="1" ht="15.9" customHeight="1" x14ac:dyDescent="0.35">
      <c r="B93" s="12" t="s">
        <v>3416</v>
      </c>
    </row>
    <row r="94" spans="1:26" s="1" customFormat="1" ht="15.9" customHeight="1" x14ac:dyDescent="0.35">
      <c r="B94" s="12" t="s">
        <v>3425</v>
      </c>
    </row>
    <row r="95" spans="1:26" s="183" customFormat="1" ht="15.9" customHeight="1" x14ac:dyDescent="0.35">
      <c r="A95" s="1"/>
      <c r="B95" s="12" t="s">
        <v>3424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s="183" customFormat="1" ht="15.9" customHeight="1" x14ac:dyDescent="0.35">
      <c r="A96" s="1"/>
      <c r="B96" s="1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s="183" customFormat="1" ht="15.9" customHeight="1" x14ac:dyDescent="0.35">
      <c r="A97" s="1"/>
      <c r="B97" s="1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s="183" customFormat="1" ht="15.9" customHeight="1" x14ac:dyDescent="0.35">
      <c r="A98" s="1"/>
      <c r="B98" s="1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s="183" customFormat="1" ht="15.9" customHeight="1" x14ac:dyDescent="0.35">
      <c r="A99" s="1"/>
      <c r="B99" s="1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s="183" customFormat="1" ht="15.9" customHeight="1" x14ac:dyDescent="0.35">
      <c r="A100" s="1"/>
      <c r="B100" s="1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s="183" customFormat="1" ht="15.9" customHeight="1" x14ac:dyDescent="0.35">
      <c r="A101" s="1"/>
      <c r="B101" s="1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s="183" customFormat="1" ht="15.9" customHeight="1" x14ac:dyDescent="0.35">
      <c r="A102" s="1"/>
      <c r="B102" s="1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5" x14ac:dyDescent="0.35">
      <c r="A103" s="12"/>
      <c r="B103" s="12"/>
    </row>
    <row r="104" spans="1:26" ht="15.5" x14ac:dyDescent="0.35">
      <c r="A104" s="12"/>
      <c r="B104" s="12"/>
    </row>
    <row r="105" spans="1:26" ht="15.5" x14ac:dyDescent="0.35">
      <c r="A105" s="12"/>
      <c r="B105" s="12"/>
    </row>
    <row r="106" spans="1:26" ht="15.5" x14ac:dyDescent="0.35">
      <c r="A106" s="12"/>
      <c r="B106" s="12"/>
    </row>
    <row r="107" spans="1:26" ht="15.5" x14ac:dyDescent="0.35">
      <c r="A107" s="12"/>
      <c r="B107" s="12"/>
    </row>
    <row r="108" spans="1:26" ht="15.5" x14ac:dyDescent="0.35">
      <c r="A108" s="12"/>
      <c r="B108" s="12"/>
    </row>
    <row r="109" spans="1:26" ht="15.5" x14ac:dyDescent="0.35">
      <c r="A109" s="12"/>
      <c r="B109" s="12"/>
    </row>
    <row r="110" spans="1:26" ht="15.5" x14ac:dyDescent="0.35">
      <c r="A110" s="12"/>
      <c r="B110" s="12"/>
    </row>
  </sheetData>
  <sheetProtection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DEC2-3988-4B32-A27B-61921CA10BDA}">
  <sheetPr>
    <tabColor rgb="FFFFFFCC"/>
  </sheetPr>
  <dimension ref="A1:R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4.5" x14ac:dyDescent="0.35"/>
  <cols>
    <col min="1" max="1" width="7.81640625" style="36" customWidth="1"/>
    <col min="2" max="12" width="10.81640625" style="36" customWidth="1"/>
    <col min="13" max="13" width="10.81640625" customWidth="1"/>
    <col min="14" max="14" width="10.81640625" style="180" customWidth="1"/>
    <col min="15" max="17" width="10.81640625" style="36" customWidth="1"/>
    <col min="18" max="16384" width="9.1796875" style="36"/>
  </cols>
  <sheetData>
    <row r="1" spans="1:18" x14ac:dyDescent="0.35">
      <c r="M1" s="180"/>
    </row>
    <row r="2" spans="1:18" ht="18" customHeight="1" x14ac:dyDescent="0.35">
      <c r="B2" s="210" t="s">
        <v>3263</v>
      </c>
      <c r="C2" s="102"/>
      <c r="M2" s="180"/>
    </row>
    <row r="3" spans="1:18" x14ac:dyDescent="0.35">
      <c r="M3" s="180"/>
    </row>
    <row r="4" spans="1:18" x14ac:dyDescent="0.35">
      <c r="B4" s="36" t="s">
        <v>3264</v>
      </c>
      <c r="M4" s="180"/>
    </row>
    <row r="5" spans="1:18" x14ac:dyDescent="0.35">
      <c r="B5" s="36" t="s">
        <v>3265</v>
      </c>
      <c r="M5" s="180"/>
    </row>
    <row r="6" spans="1:18" x14ac:dyDescent="0.35">
      <c r="M6" s="180"/>
    </row>
    <row r="7" spans="1:18" x14ac:dyDescent="0.35">
      <c r="B7" s="110" t="s">
        <v>3266</v>
      </c>
      <c r="D7" s="124"/>
      <c r="E7" s="49" t="s">
        <v>3267</v>
      </c>
      <c r="G7" s="39"/>
      <c r="H7" s="182" t="s">
        <v>3268</v>
      </c>
      <c r="I7" s="124"/>
      <c r="J7" s="110" t="s">
        <v>3269</v>
      </c>
      <c r="K7" s="124"/>
      <c r="L7" s="49" t="s">
        <v>3267</v>
      </c>
      <c r="M7" s="124"/>
      <c r="N7" s="110" t="s">
        <v>3270</v>
      </c>
      <c r="P7" s="136" t="s">
        <v>3270</v>
      </c>
      <c r="R7" s="39"/>
    </row>
    <row r="8" spans="1:18" ht="12.5" x14ac:dyDescent="0.25">
      <c r="A8" s="182"/>
      <c r="B8" s="110" t="s">
        <v>3271</v>
      </c>
      <c r="D8" s="124"/>
      <c r="E8" s="110" t="s">
        <v>3272</v>
      </c>
      <c r="G8" s="39"/>
      <c r="H8" s="182" t="s">
        <v>3170</v>
      </c>
      <c r="I8" s="125"/>
      <c r="K8" s="124"/>
      <c r="L8" s="110" t="s">
        <v>3273</v>
      </c>
      <c r="M8" s="124"/>
      <c r="N8" s="110" t="s">
        <v>3274</v>
      </c>
      <c r="O8" s="182"/>
      <c r="P8" s="136" t="s">
        <v>3275</v>
      </c>
      <c r="Q8" s="182"/>
      <c r="R8" s="39"/>
    </row>
    <row r="9" spans="1:18" ht="12.5" x14ac:dyDescent="0.25">
      <c r="A9" s="182" t="s">
        <v>53</v>
      </c>
      <c r="B9" s="182" t="s">
        <v>3260</v>
      </c>
      <c r="C9" s="182" t="s">
        <v>3261</v>
      </c>
      <c r="D9" s="125" t="s">
        <v>3167</v>
      </c>
      <c r="E9" s="182" t="s">
        <v>3260</v>
      </c>
      <c r="F9" s="182" t="s">
        <v>3261</v>
      </c>
      <c r="G9" s="41" t="s">
        <v>3260</v>
      </c>
      <c r="H9" s="182" t="s">
        <v>3261</v>
      </c>
      <c r="I9" s="125" t="s">
        <v>3167</v>
      </c>
      <c r="J9" s="182" t="s">
        <v>3260</v>
      </c>
      <c r="K9" s="125" t="s">
        <v>3261</v>
      </c>
      <c r="L9" s="182" t="s">
        <v>3260</v>
      </c>
      <c r="M9" s="125" t="s">
        <v>3261</v>
      </c>
      <c r="N9" s="182" t="s">
        <v>3260</v>
      </c>
      <c r="O9" s="182" t="s">
        <v>3261</v>
      </c>
      <c r="P9" s="41" t="s">
        <v>3260</v>
      </c>
      <c r="Q9" s="182" t="s">
        <v>3261</v>
      </c>
      <c r="R9" s="39"/>
    </row>
    <row r="10" spans="1:18" ht="12.5" x14ac:dyDescent="0.25">
      <c r="B10" s="182" t="s">
        <v>3236</v>
      </c>
      <c r="C10" s="182" t="s">
        <v>3236</v>
      </c>
      <c r="D10" s="125" t="s">
        <v>3236</v>
      </c>
      <c r="E10" s="182" t="s">
        <v>3236</v>
      </c>
      <c r="F10" s="182" t="s">
        <v>3236</v>
      </c>
      <c r="G10" s="41" t="s">
        <v>3236</v>
      </c>
      <c r="H10" s="182" t="s">
        <v>3236</v>
      </c>
      <c r="I10" s="125" t="s">
        <v>3236</v>
      </c>
      <c r="J10" s="182" t="s">
        <v>77</v>
      </c>
      <c r="K10" s="125" t="s">
        <v>77</v>
      </c>
      <c r="L10" s="182" t="s">
        <v>77</v>
      </c>
      <c r="M10" s="125" t="s">
        <v>77</v>
      </c>
      <c r="N10" s="182" t="s">
        <v>77</v>
      </c>
      <c r="O10" s="182" t="s">
        <v>77</v>
      </c>
      <c r="P10" s="41" t="s">
        <v>3236</v>
      </c>
      <c r="Q10" s="182" t="s">
        <v>3236</v>
      </c>
      <c r="R10" s="39"/>
    </row>
    <row r="11" spans="1:18" ht="12.5" x14ac:dyDescent="0.25">
      <c r="A11" s="182">
        <v>1947</v>
      </c>
      <c r="B11" s="36">
        <f t="shared" ref="B11:B42" ca="1" si="0">SUMIF(Jatetunnus,$A11&amp;"_"&amp;18,Jatemaara)</f>
        <v>0</v>
      </c>
      <c r="C11" s="46">
        <f t="shared" ref="C11:C42" ca="1" si="1">SUMIF(Jatetunnus,$A11&amp;"_"&amp;19,Jatemaara)</f>
        <v>0</v>
      </c>
      <c r="D11" s="46">
        <f ca="1">SUM(B11:C11)</f>
        <v>0</v>
      </c>
      <c r="E11" s="43"/>
      <c r="F11" s="43"/>
      <c r="G11" s="112">
        <f t="shared" ref="G11:H42" ca="1" si="2">IF(E11="",B11,E11)</f>
        <v>0</v>
      </c>
      <c r="H11" s="112">
        <f t="shared" ca="1" si="2"/>
        <v>0</v>
      </c>
      <c r="I11" s="112">
        <f ca="1">SUM(G11:H11)</f>
        <v>0</v>
      </c>
      <c r="J11" s="137">
        <f ca="1">IF(B11=0,Hajoamiskertoimet!$C$72,SUMIF(Jatetunnus,$A11&amp;"_"&amp;18,DOCmaara)/B11)</f>
        <v>0.1</v>
      </c>
      <c r="K11" s="138">
        <f ca="1">IF(C11=0,Hajoamiskertoimet!$C$74,SUMIF(Jatetunnus,$A11&amp;"_"&amp;19,DOCmaara)/C11)</f>
        <v>9.9589999999999998E-2</v>
      </c>
      <c r="L11" s="43"/>
      <c r="M11" s="43"/>
      <c r="N11" s="138">
        <f ca="1">IF(L11="",J11,L11)</f>
        <v>0.1</v>
      </c>
      <c r="O11" s="138">
        <f ca="1">IF(M11="",K11,M11)</f>
        <v>9.9589999999999998E-2</v>
      </c>
      <c r="P11" s="139">
        <f t="shared" ref="P11:Q42" ca="1" si="3">G11*N11</f>
        <v>0</v>
      </c>
      <c r="Q11" s="112">
        <f t="shared" ca="1" si="3"/>
        <v>0</v>
      </c>
      <c r="R11" s="39"/>
    </row>
    <row r="12" spans="1:18" ht="12.5" x14ac:dyDescent="0.25">
      <c r="A12" s="182">
        <v>1948</v>
      </c>
      <c r="B12" s="36">
        <f t="shared" ca="1" si="0"/>
        <v>0</v>
      </c>
      <c r="C12" s="46">
        <f t="shared" ca="1" si="1"/>
        <v>0</v>
      </c>
      <c r="D12" s="46">
        <f t="shared" ref="D12:D75" ca="1" si="4">SUM(B12:C12)</f>
        <v>0</v>
      </c>
      <c r="E12" s="43"/>
      <c r="F12" s="43"/>
      <c r="G12" s="112">
        <f t="shared" ca="1" si="2"/>
        <v>0</v>
      </c>
      <c r="H12" s="112">
        <f t="shared" ca="1" si="2"/>
        <v>0</v>
      </c>
      <c r="I12" s="112">
        <f t="shared" ref="I12:I75" ca="1" si="5">SUM(G12:H12)</f>
        <v>0</v>
      </c>
      <c r="J12" s="137">
        <f ca="1">IF(B12=0,Hajoamiskertoimet!$C$72,SUMIF(Jatetunnus,$A12&amp;"_"&amp;18,DOCmaara)/B12)</f>
        <v>0.1</v>
      </c>
      <c r="K12" s="138">
        <f ca="1">IF(C12=0,Hajoamiskertoimet!$C$74,SUMIF(Jatetunnus,$A12&amp;"_"&amp;19,DOCmaara)/C12)</f>
        <v>9.9589999999999998E-2</v>
      </c>
      <c r="L12" s="43"/>
      <c r="M12" s="43"/>
      <c r="N12" s="138">
        <f t="shared" ref="N12:O75" ca="1" si="6">IF(L12="",J12,L12)</f>
        <v>0.1</v>
      </c>
      <c r="O12" s="138">
        <f t="shared" ca="1" si="6"/>
        <v>9.9589999999999998E-2</v>
      </c>
      <c r="P12" s="139">
        <f t="shared" ca="1" si="3"/>
        <v>0</v>
      </c>
      <c r="Q12" s="112">
        <f t="shared" ca="1" si="3"/>
        <v>0</v>
      </c>
      <c r="R12" s="39"/>
    </row>
    <row r="13" spans="1:18" ht="12.5" x14ac:dyDescent="0.25">
      <c r="A13" s="182">
        <v>1949</v>
      </c>
      <c r="B13" s="36">
        <f t="shared" ca="1" si="0"/>
        <v>0</v>
      </c>
      <c r="C13" s="46">
        <f t="shared" ca="1" si="1"/>
        <v>0</v>
      </c>
      <c r="D13" s="46">
        <f t="shared" ca="1" si="4"/>
        <v>0</v>
      </c>
      <c r="E13" s="43"/>
      <c r="F13" s="43"/>
      <c r="G13" s="112">
        <f t="shared" ca="1" si="2"/>
        <v>0</v>
      </c>
      <c r="H13" s="112">
        <f t="shared" ca="1" si="2"/>
        <v>0</v>
      </c>
      <c r="I13" s="112">
        <f t="shared" ca="1" si="5"/>
        <v>0</v>
      </c>
      <c r="J13" s="137">
        <f ca="1">IF(B13=0,Hajoamiskertoimet!$C$72,SUMIF(Jatetunnus,$A13&amp;"_"&amp;18,DOCmaara)/B13)</f>
        <v>0.1</v>
      </c>
      <c r="K13" s="138">
        <f ca="1">IF(C13=0,Hajoamiskertoimet!$C$74,SUMIF(Jatetunnus,$A13&amp;"_"&amp;19,DOCmaara)/C13)</f>
        <v>9.9589999999999998E-2</v>
      </c>
      <c r="L13" s="43"/>
      <c r="M13" s="43"/>
      <c r="N13" s="138">
        <f t="shared" ca="1" si="6"/>
        <v>0.1</v>
      </c>
      <c r="O13" s="138">
        <f t="shared" ca="1" si="6"/>
        <v>9.9589999999999998E-2</v>
      </c>
      <c r="P13" s="139">
        <f t="shared" ca="1" si="3"/>
        <v>0</v>
      </c>
      <c r="Q13" s="112">
        <f t="shared" ca="1" si="3"/>
        <v>0</v>
      </c>
      <c r="R13" s="39"/>
    </row>
    <row r="14" spans="1:18" ht="12.5" x14ac:dyDescent="0.25">
      <c r="A14" s="182">
        <v>1950</v>
      </c>
      <c r="B14" s="36">
        <f t="shared" ca="1" si="0"/>
        <v>0</v>
      </c>
      <c r="C14" s="46">
        <f t="shared" ca="1" si="1"/>
        <v>0</v>
      </c>
      <c r="D14" s="46">
        <f t="shared" ca="1" si="4"/>
        <v>0</v>
      </c>
      <c r="E14" s="43"/>
      <c r="F14" s="43"/>
      <c r="G14" s="112">
        <f t="shared" ca="1" si="2"/>
        <v>0</v>
      </c>
      <c r="H14" s="112">
        <f t="shared" ca="1" si="2"/>
        <v>0</v>
      </c>
      <c r="I14" s="112">
        <f t="shared" ca="1" si="5"/>
        <v>0</v>
      </c>
      <c r="J14" s="137">
        <f ca="1">IF(B14=0,Hajoamiskertoimet!$C$72,SUMIF(Jatetunnus,$A14&amp;"_"&amp;18,DOCmaara)/B14)</f>
        <v>0.1</v>
      </c>
      <c r="K14" s="138">
        <f ca="1">IF(C14=0,Hajoamiskertoimet!$C$74,SUMIF(Jatetunnus,$A14&amp;"_"&amp;19,DOCmaara)/C14)</f>
        <v>9.9589999999999998E-2</v>
      </c>
      <c r="L14" s="43"/>
      <c r="M14" s="43"/>
      <c r="N14" s="138">
        <f t="shared" ca="1" si="6"/>
        <v>0.1</v>
      </c>
      <c r="O14" s="138">
        <f t="shared" ca="1" si="6"/>
        <v>9.9589999999999998E-2</v>
      </c>
      <c r="P14" s="139">
        <f t="shared" ca="1" si="3"/>
        <v>0</v>
      </c>
      <c r="Q14" s="112">
        <f t="shared" ca="1" si="3"/>
        <v>0</v>
      </c>
      <c r="R14" s="39"/>
    </row>
    <row r="15" spans="1:18" ht="12.5" x14ac:dyDescent="0.25">
      <c r="A15" s="182">
        <v>1951</v>
      </c>
      <c r="B15" s="36">
        <f t="shared" ca="1" si="0"/>
        <v>0</v>
      </c>
      <c r="C15" s="46">
        <f t="shared" ca="1" si="1"/>
        <v>0</v>
      </c>
      <c r="D15" s="46">
        <f t="shared" ca="1" si="4"/>
        <v>0</v>
      </c>
      <c r="E15" s="43"/>
      <c r="F15" s="43"/>
      <c r="G15" s="112">
        <f t="shared" ca="1" si="2"/>
        <v>0</v>
      </c>
      <c r="H15" s="112">
        <f t="shared" ca="1" si="2"/>
        <v>0</v>
      </c>
      <c r="I15" s="112">
        <f t="shared" ca="1" si="5"/>
        <v>0</v>
      </c>
      <c r="J15" s="137">
        <f ca="1">IF(B15=0,Hajoamiskertoimet!$C$72,SUMIF(Jatetunnus,$A15&amp;"_"&amp;18,DOCmaara)/B15)</f>
        <v>0.1</v>
      </c>
      <c r="K15" s="138">
        <f ca="1">IF(C15=0,Hajoamiskertoimet!$C$74,SUMIF(Jatetunnus,$A15&amp;"_"&amp;19,DOCmaara)/C15)</f>
        <v>9.9589999999999998E-2</v>
      </c>
      <c r="L15" s="43"/>
      <c r="M15" s="43"/>
      <c r="N15" s="138">
        <f t="shared" ca="1" si="6"/>
        <v>0.1</v>
      </c>
      <c r="O15" s="138">
        <f t="shared" ca="1" si="6"/>
        <v>9.9589999999999998E-2</v>
      </c>
      <c r="P15" s="139">
        <f t="shared" ca="1" si="3"/>
        <v>0</v>
      </c>
      <c r="Q15" s="112">
        <f t="shared" ca="1" si="3"/>
        <v>0</v>
      </c>
      <c r="R15" s="39"/>
    </row>
    <row r="16" spans="1:18" ht="12.5" x14ac:dyDescent="0.25">
      <c r="A16" s="182">
        <v>1952</v>
      </c>
      <c r="B16" s="36">
        <f t="shared" ca="1" si="0"/>
        <v>0</v>
      </c>
      <c r="C16" s="46">
        <f t="shared" ca="1" si="1"/>
        <v>0</v>
      </c>
      <c r="D16" s="46">
        <f t="shared" ca="1" si="4"/>
        <v>0</v>
      </c>
      <c r="E16" s="43"/>
      <c r="F16" s="43"/>
      <c r="G16" s="112">
        <f t="shared" ca="1" si="2"/>
        <v>0</v>
      </c>
      <c r="H16" s="112">
        <f t="shared" ca="1" si="2"/>
        <v>0</v>
      </c>
      <c r="I16" s="112">
        <f t="shared" ca="1" si="5"/>
        <v>0</v>
      </c>
      <c r="J16" s="137">
        <f ca="1">IF(B16=0,Hajoamiskertoimet!$C$72,SUMIF(Jatetunnus,$A16&amp;"_"&amp;18,DOCmaara)/B16)</f>
        <v>0.1</v>
      </c>
      <c r="K16" s="138">
        <f ca="1">IF(C16=0,Hajoamiskertoimet!$C$74,SUMIF(Jatetunnus,$A16&amp;"_"&amp;19,DOCmaara)/C16)</f>
        <v>9.9589999999999998E-2</v>
      </c>
      <c r="L16" s="43"/>
      <c r="M16" s="43"/>
      <c r="N16" s="138">
        <f t="shared" ca="1" si="6"/>
        <v>0.1</v>
      </c>
      <c r="O16" s="138">
        <f t="shared" ca="1" si="6"/>
        <v>9.9589999999999998E-2</v>
      </c>
      <c r="P16" s="139">
        <f t="shared" ca="1" si="3"/>
        <v>0</v>
      </c>
      <c r="Q16" s="112">
        <f t="shared" ca="1" si="3"/>
        <v>0</v>
      </c>
      <c r="R16" s="39"/>
    </row>
    <row r="17" spans="1:18" ht="12.5" x14ac:dyDescent="0.25">
      <c r="A17" s="182">
        <v>1953</v>
      </c>
      <c r="B17" s="36">
        <f t="shared" ca="1" si="0"/>
        <v>0</v>
      </c>
      <c r="C17" s="46">
        <f t="shared" ca="1" si="1"/>
        <v>0</v>
      </c>
      <c r="D17" s="46">
        <f t="shared" ca="1" si="4"/>
        <v>0</v>
      </c>
      <c r="E17" s="43"/>
      <c r="F17" s="43"/>
      <c r="G17" s="112">
        <f t="shared" ca="1" si="2"/>
        <v>0</v>
      </c>
      <c r="H17" s="112">
        <f t="shared" ca="1" si="2"/>
        <v>0</v>
      </c>
      <c r="I17" s="112">
        <f t="shared" ca="1" si="5"/>
        <v>0</v>
      </c>
      <c r="J17" s="137">
        <f ca="1">IF(B17=0,Hajoamiskertoimet!$C$72,SUMIF(Jatetunnus,$A17&amp;"_"&amp;18,DOCmaara)/B17)</f>
        <v>0.1</v>
      </c>
      <c r="K17" s="138">
        <f ca="1">IF(C17=0,Hajoamiskertoimet!$C$74,SUMIF(Jatetunnus,$A17&amp;"_"&amp;19,DOCmaara)/C17)</f>
        <v>9.9589999999999998E-2</v>
      </c>
      <c r="L17" s="43"/>
      <c r="M17" s="43"/>
      <c r="N17" s="138">
        <f t="shared" ca="1" si="6"/>
        <v>0.1</v>
      </c>
      <c r="O17" s="138">
        <f t="shared" ca="1" si="6"/>
        <v>9.9589999999999998E-2</v>
      </c>
      <c r="P17" s="139">
        <f t="shared" ca="1" si="3"/>
        <v>0</v>
      </c>
      <c r="Q17" s="112">
        <f t="shared" ca="1" si="3"/>
        <v>0</v>
      </c>
      <c r="R17" s="39"/>
    </row>
    <row r="18" spans="1:18" ht="12.5" x14ac:dyDescent="0.25">
      <c r="A18" s="182">
        <v>1954</v>
      </c>
      <c r="B18" s="36">
        <f t="shared" ca="1" si="0"/>
        <v>0</v>
      </c>
      <c r="C18" s="46">
        <f t="shared" ca="1" si="1"/>
        <v>0</v>
      </c>
      <c r="D18" s="46">
        <f t="shared" ca="1" si="4"/>
        <v>0</v>
      </c>
      <c r="E18" s="43"/>
      <c r="F18" s="43"/>
      <c r="G18" s="112">
        <f t="shared" ca="1" si="2"/>
        <v>0</v>
      </c>
      <c r="H18" s="112">
        <f t="shared" ca="1" si="2"/>
        <v>0</v>
      </c>
      <c r="I18" s="112">
        <f t="shared" ca="1" si="5"/>
        <v>0</v>
      </c>
      <c r="J18" s="137">
        <f ca="1">IF(B18=0,Hajoamiskertoimet!$C$72,SUMIF(Jatetunnus,$A18&amp;"_"&amp;18,DOCmaara)/B18)</f>
        <v>0.1</v>
      </c>
      <c r="K18" s="138">
        <f ca="1">IF(C18=0,Hajoamiskertoimet!$C$74,SUMIF(Jatetunnus,$A18&amp;"_"&amp;19,DOCmaara)/C18)</f>
        <v>9.9589999999999998E-2</v>
      </c>
      <c r="L18" s="43"/>
      <c r="M18" s="43"/>
      <c r="N18" s="138">
        <f t="shared" ca="1" si="6"/>
        <v>0.1</v>
      </c>
      <c r="O18" s="138">
        <f t="shared" ca="1" si="6"/>
        <v>9.9589999999999998E-2</v>
      </c>
      <c r="P18" s="139">
        <f t="shared" ca="1" si="3"/>
        <v>0</v>
      </c>
      <c r="Q18" s="112">
        <f t="shared" ca="1" si="3"/>
        <v>0</v>
      </c>
      <c r="R18" s="39"/>
    </row>
    <row r="19" spans="1:18" ht="12.5" x14ac:dyDescent="0.25">
      <c r="A19" s="182">
        <v>1955</v>
      </c>
      <c r="B19" s="36">
        <f t="shared" ca="1" si="0"/>
        <v>0</v>
      </c>
      <c r="C19" s="46">
        <f t="shared" ca="1" si="1"/>
        <v>0</v>
      </c>
      <c r="D19" s="46">
        <f t="shared" ca="1" si="4"/>
        <v>0</v>
      </c>
      <c r="E19" s="43"/>
      <c r="F19" s="43"/>
      <c r="G19" s="112">
        <f t="shared" ca="1" si="2"/>
        <v>0</v>
      </c>
      <c r="H19" s="112">
        <f t="shared" ca="1" si="2"/>
        <v>0</v>
      </c>
      <c r="I19" s="112">
        <f t="shared" ca="1" si="5"/>
        <v>0</v>
      </c>
      <c r="J19" s="137">
        <f ca="1">IF(B19=0,Hajoamiskertoimet!$C$72,SUMIF(Jatetunnus,$A19&amp;"_"&amp;18,DOCmaara)/B19)</f>
        <v>0.1</v>
      </c>
      <c r="K19" s="138">
        <f ca="1">IF(C19=0,Hajoamiskertoimet!$C$74,SUMIF(Jatetunnus,$A19&amp;"_"&amp;19,DOCmaara)/C19)</f>
        <v>9.9589999999999998E-2</v>
      </c>
      <c r="L19" s="43"/>
      <c r="M19" s="43"/>
      <c r="N19" s="138">
        <f t="shared" ca="1" si="6"/>
        <v>0.1</v>
      </c>
      <c r="O19" s="138">
        <f t="shared" ca="1" si="6"/>
        <v>9.9589999999999998E-2</v>
      </c>
      <c r="P19" s="139">
        <f t="shared" ca="1" si="3"/>
        <v>0</v>
      </c>
      <c r="Q19" s="112">
        <f t="shared" ca="1" si="3"/>
        <v>0</v>
      </c>
      <c r="R19" s="39"/>
    </row>
    <row r="20" spans="1:18" ht="12.5" x14ac:dyDescent="0.25">
      <c r="A20" s="182">
        <v>1956</v>
      </c>
      <c r="B20" s="36">
        <f t="shared" ca="1" si="0"/>
        <v>0</v>
      </c>
      <c r="C20" s="46">
        <f t="shared" ca="1" si="1"/>
        <v>0</v>
      </c>
      <c r="D20" s="46">
        <f t="shared" ca="1" si="4"/>
        <v>0</v>
      </c>
      <c r="E20" s="43"/>
      <c r="F20" s="43"/>
      <c r="G20" s="112">
        <f t="shared" ca="1" si="2"/>
        <v>0</v>
      </c>
      <c r="H20" s="112">
        <f t="shared" ca="1" si="2"/>
        <v>0</v>
      </c>
      <c r="I20" s="112">
        <f t="shared" ca="1" si="5"/>
        <v>0</v>
      </c>
      <c r="J20" s="137">
        <f ca="1">IF(B20=0,Hajoamiskertoimet!$C$72,SUMIF(Jatetunnus,$A20&amp;"_"&amp;18,DOCmaara)/B20)</f>
        <v>0.1</v>
      </c>
      <c r="K20" s="138">
        <f ca="1">IF(C20=0,Hajoamiskertoimet!$C$74,SUMIF(Jatetunnus,$A20&amp;"_"&amp;19,DOCmaara)/C20)</f>
        <v>9.9589999999999998E-2</v>
      </c>
      <c r="L20" s="43"/>
      <c r="M20" s="43"/>
      <c r="N20" s="138">
        <f t="shared" ca="1" si="6"/>
        <v>0.1</v>
      </c>
      <c r="O20" s="138">
        <f t="shared" ca="1" si="6"/>
        <v>9.9589999999999998E-2</v>
      </c>
      <c r="P20" s="139">
        <f t="shared" ca="1" si="3"/>
        <v>0</v>
      </c>
      <c r="Q20" s="112">
        <f t="shared" ca="1" si="3"/>
        <v>0</v>
      </c>
      <c r="R20" s="39"/>
    </row>
    <row r="21" spans="1:18" ht="12.5" x14ac:dyDescent="0.25">
      <c r="A21" s="182">
        <v>1957</v>
      </c>
      <c r="B21" s="36">
        <f t="shared" ca="1" si="0"/>
        <v>0</v>
      </c>
      <c r="C21" s="46">
        <f t="shared" ca="1" si="1"/>
        <v>0</v>
      </c>
      <c r="D21" s="46">
        <f t="shared" ca="1" si="4"/>
        <v>0</v>
      </c>
      <c r="E21" s="43"/>
      <c r="F21" s="43"/>
      <c r="G21" s="112">
        <f t="shared" ca="1" si="2"/>
        <v>0</v>
      </c>
      <c r="H21" s="112">
        <f t="shared" ca="1" si="2"/>
        <v>0</v>
      </c>
      <c r="I21" s="112">
        <f t="shared" ca="1" si="5"/>
        <v>0</v>
      </c>
      <c r="J21" s="137">
        <f ca="1">IF(B21=0,Hajoamiskertoimet!$C$72,SUMIF(Jatetunnus,$A21&amp;"_"&amp;18,DOCmaara)/B21)</f>
        <v>0.1</v>
      </c>
      <c r="K21" s="138">
        <f ca="1">IF(C21=0,Hajoamiskertoimet!$C$74,SUMIF(Jatetunnus,$A21&amp;"_"&amp;19,DOCmaara)/C21)</f>
        <v>9.9589999999999998E-2</v>
      </c>
      <c r="L21" s="43"/>
      <c r="M21" s="43"/>
      <c r="N21" s="138">
        <f t="shared" ca="1" si="6"/>
        <v>0.1</v>
      </c>
      <c r="O21" s="138">
        <f t="shared" ca="1" si="6"/>
        <v>9.9589999999999998E-2</v>
      </c>
      <c r="P21" s="139">
        <f t="shared" ca="1" si="3"/>
        <v>0</v>
      </c>
      <c r="Q21" s="112">
        <f t="shared" ca="1" si="3"/>
        <v>0</v>
      </c>
      <c r="R21" s="39"/>
    </row>
    <row r="22" spans="1:18" ht="12.5" x14ac:dyDescent="0.25">
      <c r="A22" s="182">
        <v>1958</v>
      </c>
      <c r="B22" s="36">
        <f t="shared" ca="1" si="0"/>
        <v>0</v>
      </c>
      <c r="C22" s="46">
        <f t="shared" ca="1" si="1"/>
        <v>0</v>
      </c>
      <c r="D22" s="46">
        <f t="shared" ca="1" si="4"/>
        <v>0</v>
      </c>
      <c r="E22" s="43"/>
      <c r="F22" s="43"/>
      <c r="G22" s="112">
        <f t="shared" ca="1" si="2"/>
        <v>0</v>
      </c>
      <c r="H22" s="112">
        <f t="shared" ca="1" si="2"/>
        <v>0</v>
      </c>
      <c r="I22" s="112">
        <f t="shared" ca="1" si="5"/>
        <v>0</v>
      </c>
      <c r="J22" s="137">
        <f ca="1">IF(B22=0,Hajoamiskertoimet!$C$72,SUMIF(Jatetunnus,$A22&amp;"_"&amp;18,DOCmaara)/B22)</f>
        <v>0.1</v>
      </c>
      <c r="K22" s="138">
        <f ca="1">IF(C22=0,Hajoamiskertoimet!$C$74,SUMIF(Jatetunnus,$A22&amp;"_"&amp;19,DOCmaara)/C22)</f>
        <v>9.9589999999999998E-2</v>
      </c>
      <c r="L22" s="43"/>
      <c r="M22" s="43"/>
      <c r="N22" s="138">
        <f t="shared" ca="1" si="6"/>
        <v>0.1</v>
      </c>
      <c r="O22" s="138">
        <f t="shared" ca="1" si="6"/>
        <v>9.9589999999999998E-2</v>
      </c>
      <c r="P22" s="139">
        <f t="shared" ca="1" si="3"/>
        <v>0</v>
      </c>
      <c r="Q22" s="112">
        <f t="shared" ca="1" si="3"/>
        <v>0</v>
      </c>
      <c r="R22" s="39"/>
    </row>
    <row r="23" spans="1:18" ht="12.5" x14ac:dyDescent="0.25">
      <c r="A23" s="182">
        <v>1959</v>
      </c>
      <c r="B23" s="36">
        <f t="shared" ca="1" si="0"/>
        <v>0</v>
      </c>
      <c r="C23" s="46">
        <f t="shared" ca="1" si="1"/>
        <v>0</v>
      </c>
      <c r="D23" s="46">
        <f t="shared" ca="1" si="4"/>
        <v>0</v>
      </c>
      <c r="E23" s="43"/>
      <c r="F23" s="43"/>
      <c r="G23" s="112">
        <f t="shared" ca="1" si="2"/>
        <v>0</v>
      </c>
      <c r="H23" s="112">
        <f t="shared" ca="1" si="2"/>
        <v>0</v>
      </c>
      <c r="I23" s="112">
        <f t="shared" ca="1" si="5"/>
        <v>0</v>
      </c>
      <c r="J23" s="137">
        <f ca="1">IF(B23=0,Hajoamiskertoimet!$C$72,SUMIF(Jatetunnus,$A23&amp;"_"&amp;18,DOCmaara)/B23)</f>
        <v>0.1</v>
      </c>
      <c r="K23" s="138">
        <f ca="1">IF(C23=0,Hajoamiskertoimet!$C$74,SUMIF(Jatetunnus,$A23&amp;"_"&amp;19,DOCmaara)/C23)</f>
        <v>9.9589999999999998E-2</v>
      </c>
      <c r="L23" s="43"/>
      <c r="M23" s="43"/>
      <c r="N23" s="138">
        <f t="shared" ca="1" si="6"/>
        <v>0.1</v>
      </c>
      <c r="O23" s="138">
        <f t="shared" ca="1" si="6"/>
        <v>9.9589999999999998E-2</v>
      </c>
      <c r="P23" s="139">
        <f t="shared" ca="1" si="3"/>
        <v>0</v>
      </c>
      <c r="Q23" s="112">
        <f t="shared" ca="1" si="3"/>
        <v>0</v>
      </c>
      <c r="R23" s="39"/>
    </row>
    <row r="24" spans="1:18" ht="12.5" x14ac:dyDescent="0.25">
      <c r="A24" s="182">
        <v>1960</v>
      </c>
      <c r="B24" s="36">
        <f t="shared" ca="1" si="0"/>
        <v>0</v>
      </c>
      <c r="C24" s="46">
        <f t="shared" ca="1" si="1"/>
        <v>0</v>
      </c>
      <c r="D24" s="46">
        <f t="shared" ca="1" si="4"/>
        <v>0</v>
      </c>
      <c r="E24" s="43"/>
      <c r="F24" s="43"/>
      <c r="G24" s="112">
        <f t="shared" ca="1" si="2"/>
        <v>0</v>
      </c>
      <c r="H24" s="112">
        <f t="shared" ca="1" si="2"/>
        <v>0</v>
      </c>
      <c r="I24" s="112">
        <f t="shared" ca="1" si="5"/>
        <v>0</v>
      </c>
      <c r="J24" s="137">
        <f ca="1">IF(B24=0,Hajoamiskertoimet!$C$72,SUMIF(Jatetunnus,$A24&amp;"_"&amp;18,DOCmaara)/B24)</f>
        <v>0.1</v>
      </c>
      <c r="K24" s="138">
        <f ca="1">IF(C24=0,Hajoamiskertoimet!$C$74,SUMIF(Jatetunnus,$A24&amp;"_"&amp;19,DOCmaara)/C24)</f>
        <v>9.9589999999999998E-2</v>
      </c>
      <c r="L24" s="43"/>
      <c r="M24" s="43"/>
      <c r="N24" s="138">
        <f t="shared" ca="1" si="6"/>
        <v>0.1</v>
      </c>
      <c r="O24" s="138">
        <f t="shared" ca="1" si="6"/>
        <v>9.9589999999999998E-2</v>
      </c>
      <c r="P24" s="139">
        <f t="shared" ca="1" si="3"/>
        <v>0</v>
      </c>
      <c r="Q24" s="112">
        <f t="shared" ca="1" si="3"/>
        <v>0</v>
      </c>
      <c r="R24" s="39"/>
    </row>
    <row r="25" spans="1:18" ht="12.5" x14ac:dyDescent="0.25">
      <c r="A25" s="182">
        <v>1961</v>
      </c>
      <c r="B25" s="36">
        <f t="shared" ca="1" si="0"/>
        <v>0</v>
      </c>
      <c r="C25" s="46">
        <f t="shared" ca="1" si="1"/>
        <v>0</v>
      </c>
      <c r="D25" s="46">
        <f t="shared" ca="1" si="4"/>
        <v>0</v>
      </c>
      <c r="E25" s="43"/>
      <c r="F25" s="43"/>
      <c r="G25" s="112">
        <f t="shared" ca="1" si="2"/>
        <v>0</v>
      </c>
      <c r="H25" s="112">
        <f t="shared" ca="1" si="2"/>
        <v>0</v>
      </c>
      <c r="I25" s="112">
        <f t="shared" ca="1" si="5"/>
        <v>0</v>
      </c>
      <c r="J25" s="137">
        <f ca="1">IF(B25=0,Hajoamiskertoimet!$C$72,SUMIF(Jatetunnus,$A25&amp;"_"&amp;18,DOCmaara)/B25)</f>
        <v>0.1</v>
      </c>
      <c r="K25" s="138">
        <f ca="1">IF(C25=0,Hajoamiskertoimet!$C$74,SUMIF(Jatetunnus,$A25&amp;"_"&amp;19,DOCmaara)/C25)</f>
        <v>9.9589999999999998E-2</v>
      </c>
      <c r="L25" s="43"/>
      <c r="M25" s="43"/>
      <c r="N25" s="138">
        <f t="shared" ca="1" si="6"/>
        <v>0.1</v>
      </c>
      <c r="O25" s="138">
        <f t="shared" ca="1" si="6"/>
        <v>9.9589999999999998E-2</v>
      </c>
      <c r="P25" s="139">
        <f t="shared" ca="1" si="3"/>
        <v>0</v>
      </c>
      <c r="Q25" s="112">
        <f t="shared" ca="1" si="3"/>
        <v>0</v>
      </c>
      <c r="R25" s="39"/>
    </row>
    <row r="26" spans="1:18" ht="12.5" x14ac:dyDescent="0.25">
      <c r="A26" s="182">
        <v>1962</v>
      </c>
      <c r="B26" s="36">
        <f t="shared" ca="1" si="0"/>
        <v>0</v>
      </c>
      <c r="C26" s="46">
        <f t="shared" ca="1" si="1"/>
        <v>0</v>
      </c>
      <c r="D26" s="46">
        <f t="shared" ca="1" si="4"/>
        <v>0</v>
      </c>
      <c r="E26" s="43"/>
      <c r="F26" s="43"/>
      <c r="G26" s="112">
        <f t="shared" ca="1" si="2"/>
        <v>0</v>
      </c>
      <c r="H26" s="112">
        <f t="shared" ca="1" si="2"/>
        <v>0</v>
      </c>
      <c r="I26" s="112">
        <f t="shared" ca="1" si="5"/>
        <v>0</v>
      </c>
      <c r="J26" s="137">
        <f ca="1">IF(B26=0,Hajoamiskertoimet!$C$72,SUMIF(Jatetunnus,$A26&amp;"_"&amp;18,DOCmaara)/B26)</f>
        <v>0.1</v>
      </c>
      <c r="K26" s="138">
        <f ca="1">IF(C26=0,Hajoamiskertoimet!$C$74,SUMIF(Jatetunnus,$A26&amp;"_"&amp;19,DOCmaara)/C26)</f>
        <v>9.9589999999999998E-2</v>
      </c>
      <c r="L26" s="43"/>
      <c r="M26" s="43"/>
      <c r="N26" s="138">
        <f t="shared" ca="1" si="6"/>
        <v>0.1</v>
      </c>
      <c r="O26" s="138">
        <f t="shared" ca="1" si="6"/>
        <v>9.9589999999999998E-2</v>
      </c>
      <c r="P26" s="139">
        <f t="shared" ca="1" si="3"/>
        <v>0</v>
      </c>
      <c r="Q26" s="112">
        <f t="shared" ca="1" si="3"/>
        <v>0</v>
      </c>
      <c r="R26" s="39"/>
    </row>
    <row r="27" spans="1:18" ht="12.5" x14ac:dyDescent="0.25">
      <c r="A27" s="182">
        <v>1963</v>
      </c>
      <c r="B27" s="36">
        <f t="shared" ca="1" si="0"/>
        <v>0</v>
      </c>
      <c r="C27" s="46">
        <f t="shared" ca="1" si="1"/>
        <v>0</v>
      </c>
      <c r="D27" s="46">
        <f t="shared" ca="1" si="4"/>
        <v>0</v>
      </c>
      <c r="E27" s="43"/>
      <c r="F27" s="43"/>
      <c r="G27" s="112">
        <f t="shared" ca="1" si="2"/>
        <v>0</v>
      </c>
      <c r="H27" s="112">
        <f t="shared" ca="1" si="2"/>
        <v>0</v>
      </c>
      <c r="I27" s="112">
        <f t="shared" ca="1" si="5"/>
        <v>0</v>
      </c>
      <c r="J27" s="137">
        <f ca="1">IF(B27=0,Hajoamiskertoimet!$C$72,SUMIF(Jatetunnus,$A27&amp;"_"&amp;18,DOCmaara)/B27)</f>
        <v>0.1</v>
      </c>
      <c r="K27" s="138">
        <f ca="1">IF(C27=0,Hajoamiskertoimet!$C$74,SUMIF(Jatetunnus,$A27&amp;"_"&amp;19,DOCmaara)/C27)</f>
        <v>9.9589999999999998E-2</v>
      </c>
      <c r="L27" s="43"/>
      <c r="M27" s="43"/>
      <c r="N27" s="138">
        <f t="shared" ca="1" si="6"/>
        <v>0.1</v>
      </c>
      <c r="O27" s="138">
        <f t="shared" ca="1" si="6"/>
        <v>9.9589999999999998E-2</v>
      </c>
      <c r="P27" s="139">
        <f t="shared" ca="1" si="3"/>
        <v>0</v>
      </c>
      <c r="Q27" s="112">
        <f t="shared" ca="1" si="3"/>
        <v>0</v>
      </c>
      <c r="R27" s="39"/>
    </row>
    <row r="28" spans="1:18" ht="12.5" x14ac:dyDescent="0.25">
      <c r="A28" s="182">
        <v>1964</v>
      </c>
      <c r="B28" s="36">
        <f t="shared" ca="1" si="0"/>
        <v>0</v>
      </c>
      <c r="C28" s="46">
        <f t="shared" ca="1" si="1"/>
        <v>0</v>
      </c>
      <c r="D28" s="46">
        <f t="shared" ca="1" si="4"/>
        <v>0</v>
      </c>
      <c r="E28" s="43"/>
      <c r="F28" s="43"/>
      <c r="G28" s="112">
        <f t="shared" ca="1" si="2"/>
        <v>0</v>
      </c>
      <c r="H28" s="112">
        <f t="shared" ca="1" si="2"/>
        <v>0</v>
      </c>
      <c r="I28" s="112">
        <f t="shared" ca="1" si="5"/>
        <v>0</v>
      </c>
      <c r="J28" s="137">
        <f ca="1">IF(B28=0,Hajoamiskertoimet!$C$72,SUMIF(Jatetunnus,$A28&amp;"_"&amp;18,DOCmaara)/B28)</f>
        <v>0.1</v>
      </c>
      <c r="K28" s="138">
        <f ca="1">IF(C28=0,Hajoamiskertoimet!$C$74,SUMIF(Jatetunnus,$A28&amp;"_"&amp;19,DOCmaara)/C28)</f>
        <v>9.9589999999999998E-2</v>
      </c>
      <c r="L28" s="43"/>
      <c r="M28" s="43"/>
      <c r="N28" s="138">
        <f t="shared" ca="1" si="6"/>
        <v>0.1</v>
      </c>
      <c r="O28" s="138">
        <f t="shared" ca="1" si="6"/>
        <v>9.9589999999999998E-2</v>
      </c>
      <c r="P28" s="139">
        <f t="shared" ca="1" si="3"/>
        <v>0</v>
      </c>
      <c r="Q28" s="112">
        <f t="shared" ca="1" si="3"/>
        <v>0</v>
      </c>
      <c r="R28" s="39"/>
    </row>
    <row r="29" spans="1:18" ht="12.5" x14ac:dyDescent="0.25">
      <c r="A29" s="182">
        <v>1965</v>
      </c>
      <c r="B29" s="36">
        <f t="shared" ca="1" si="0"/>
        <v>0</v>
      </c>
      <c r="C29" s="46">
        <f t="shared" ca="1" si="1"/>
        <v>0</v>
      </c>
      <c r="D29" s="46">
        <f t="shared" ca="1" si="4"/>
        <v>0</v>
      </c>
      <c r="E29" s="43"/>
      <c r="F29" s="43"/>
      <c r="G29" s="112">
        <f t="shared" ca="1" si="2"/>
        <v>0</v>
      </c>
      <c r="H29" s="112">
        <f t="shared" ca="1" si="2"/>
        <v>0</v>
      </c>
      <c r="I29" s="112">
        <f t="shared" ca="1" si="5"/>
        <v>0</v>
      </c>
      <c r="J29" s="137">
        <f ca="1">IF(B29=0,Hajoamiskertoimet!$C$72,SUMIF(Jatetunnus,$A29&amp;"_"&amp;18,DOCmaara)/B29)</f>
        <v>0.1</v>
      </c>
      <c r="K29" s="138">
        <f ca="1">IF(C29=0,Hajoamiskertoimet!$C$74,SUMIF(Jatetunnus,$A29&amp;"_"&amp;19,DOCmaara)/C29)</f>
        <v>9.9589999999999998E-2</v>
      </c>
      <c r="L29" s="43"/>
      <c r="M29" s="43"/>
      <c r="N29" s="138">
        <f t="shared" ca="1" si="6"/>
        <v>0.1</v>
      </c>
      <c r="O29" s="138">
        <f t="shared" ca="1" si="6"/>
        <v>9.9589999999999998E-2</v>
      </c>
      <c r="P29" s="139">
        <f t="shared" ca="1" si="3"/>
        <v>0</v>
      </c>
      <c r="Q29" s="112">
        <f t="shared" ca="1" si="3"/>
        <v>0</v>
      </c>
      <c r="R29" s="39"/>
    </row>
    <row r="30" spans="1:18" ht="12.5" x14ac:dyDescent="0.25">
      <c r="A30" s="182">
        <v>1966</v>
      </c>
      <c r="B30" s="36">
        <f t="shared" ca="1" si="0"/>
        <v>0</v>
      </c>
      <c r="C30" s="46">
        <f t="shared" ca="1" si="1"/>
        <v>0</v>
      </c>
      <c r="D30" s="46">
        <f t="shared" ca="1" si="4"/>
        <v>0</v>
      </c>
      <c r="E30" s="43"/>
      <c r="F30" s="43"/>
      <c r="G30" s="112">
        <f t="shared" ca="1" si="2"/>
        <v>0</v>
      </c>
      <c r="H30" s="112">
        <f t="shared" ca="1" si="2"/>
        <v>0</v>
      </c>
      <c r="I30" s="112">
        <f t="shared" ca="1" si="5"/>
        <v>0</v>
      </c>
      <c r="J30" s="137">
        <f ca="1">IF(B30=0,Hajoamiskertoimet!$C$72,SUMIF(Jatetunnus,$A30&amp;"_"&amp;18,DOCmaara)/B30)</f>
        <v>0.1</v>
      </c>
      <c r="K30" s="138">
        <f ca="1">IF(C30=0,Hajoamiskertoimet!$C$74,SUMIF(Jatetunnus,$A30&amp;"_"&amp;19,DOCmaara)/C30)</f>
        <v>9.9589999999999998E-2</v>
      </c>
      <c r="L30" s="43"/>
      <c r="M30" s="43"/>
      <c r="N30" s="138">
        <f t="shared" ca="1" si="6"/>
        <v>0.1</v>
      </c>
      <c r="O30" s="138">
        <f t="shared" ca="1" si="6"/>
        <v>9.9589999999999998E-2</v>
      </c>
      <c r="P30" s="139">
        <f t="shared" ca="1" si="3"/>
        <v>0</v>
      </c>
      <c r="Q30" s="112">
        <f t="shared" ca="1" si="3"/>
        <v>0</v>
      </c>
      <c r="R30" s="39"/>
    </row>
    <row r="31" spans="1:18" ht="12.5" x14ac:dyDescent="0.25">
      <c r="A31" s="182">
        <v>1967</v>
      </c>
      <c r="B31" s="36">
        <f t="shared" ca="1" si="0"/>
        <v>0</v>
      </c>
      <c r="C31" s="46">
        <f t="shared" ca="1" si="1"/>
        <v>0</v>
      </c>
      <c r="D31" s="46">
        <f t="shared" ca="1" si="4"/>
        <v>0</v>
      </c>
      <c r="E31" s="43"/>
      <c r="F31" s="43"/>
      <c r="G31" s="112">
        <f t="shared" ca="1" si="2"/>
        <v>0</v>
      </c>
      <c r="H31" s="112">
        <f t="shared" ca="1" si="2"/>
        <v>0</v>
      </c>
      <c r="I31" s="112">
        <f t="shared" ca="1" si="5"/>
        <v>0</v>
      </c>
      <c r="J31" s="137">
        <f ca="1">IF(B31=0,Hajoamiskertoimet!$C$72,SUMIF(Jatetunnus,$A31&amp;"_"&amp;18,DOCmaara)/B31)</f>
        <v>0.1</v>
      </c>
      <c r="K31" s="138">
        <f ca="1">IF(C31=0,Hajoamiskertoimet!$C$74,SUMIF(Jatetunnus,$A31&amp;"_"&amp;19,DOCmaara)/C31)</f>
        <v>9.9589999999999998E-2</v>
      </c>
      <c r="L31" s="43"/>
      <c r="M31" s="43"/>
      <c r="N31" s="138">
        <f t="shared" ca="1" si="6"/>
        <v>0.1</v>
      </c>
      <c r="O31" s="138">
        <f t="shared" ca="1" si="6"/>
        <v>9.9589999999999998E-2</v>
      </c>
      <c r="P31" s="139">
        <f t="shared" ca="1" si="3"/>
        <v>0</v>
      </c>
      <c r="Q31" s="112">
        <f t="shared" ca="1" si="3"/>
        <v>0</v>
      </c>
      <c r="R31" s="39"/>
    </row>
    <row r="32" spans="1:18" ht="12.5" x14ac:dyDescent="0.25">
      <c r="A32" s="182">
        <v>1968</v>
      </c>
      <c r="B32" s="36">
        <f t="shared" ca="1" si="0"/>
        <v>0</v>
      </c>
      <c r="C32" s="46">
        <f t="shared" ca="1" si="1"/>
        <v>0</v>
      </c>
      <c r="D32" s="46">
        <f t="shared" ca="1" si="4"/>
        <v>0</v>
      </c>
      <c r="E32" s="43"/>
      <c r="F32" s="43"/>
      <c r="G32" s="112">
        <f t="shared" ca="1" si="2"/>
        <v>0</v>
      </c>
      <c r="H32" s="112">
        <f t="shared" ca="1" si="2"/>
        <v>0</v>
      </c>
      <c r="I32" s="112">
        <f t="shared" ca="1" si="5"/>
        <v>0</v>
      </c>
      <c r="J32" s="137">
        <f ca="1">IF(B32=0,Hajoamiskertoimet!$C$72,SUMIF(Jatetunnus,$A32&amp;"_"&amp;18,DOCmaara)/B32)</f>
        <v>0.1</v>
      </c>
      <c r="K32" s="138">
        <f ca="1">IF(C32=0,Hajoamiskertoimet!$C$74,SUMIF(Jatetunnus,$A32&amp;"_"&amp;19,DOCmaara)/C32)</f>
        <v>9.9589999999999998E-2</v>
      </c>
      <c r="L32" s="43"/>
      <c r="M32" s="43"/>
      <c r="N32" s="138">
        <f t="shared" ca="1" si="6"/>
        <v>0.1</v>
      </c>
      <c r="O32" s="138">
        <f t="shared" ca="1" si="6"/>
        <v>9.9589999999999998E-2</v>
      </c>
      <c r="P32" s="139">
        <f t="shared" ca="1" si="3"/>
        <v>0</v>
      </c>
      <c r="Q32" s="112">
        <f t="shared" ca="1" si="3"/>
        <v>0</v>
      </c>
      <c r="R32" s="39"/>
    </row>
    <row r="33" spans="1:18" ht="12.5" x14ac:dyDescent="0.25">
      <c r="A33" s="182">
        <v>1969</v>
      </c>
      <c r="B33" s="36">
        <f t="shared" ca="1" si="0"/>
        <v>0</v>
      </c>
      <c r="C33" s="46">
        <f t="shared" ca="1" si="1"/>
        <v>0</v>
      </c>
      <c r="D33" s="46">
        <f t="shared" ca="1" si="4"/>
        <v>0</v>
      </c>
      <c r="E33" s="43"/>
      <c r="F33" s="43"/>
      <c r="G33" s="112">
        <f t="shared" ca="1" si="2"/>
        <v>0</v>
      </c>
      <c r="H33" s="112">
        <f t="shared" ca="1" si="2"/>
        <v>0</v>
      </c>
      <c r="I33" s="112">
        <f t="shared" ca="1" si="5"/>
        <v>0</v>
      </c>
      <c r="J33" s="137">
        <f ca="1">IF(B33=0,Hajoamiskertoimet!$C$72,SUMIF(Jatetunnus,$A33&amp;"_"&amp;18,DOCmaara)/B33)</f>
        <v>0.1</v>
      </c>
      <c r="K33" s="138">
        <f ca="1">IF(C33=0,Hajoamiskertoimet!$C$74,SUMIF(Jatetunnus,$A33&amp;"_"&amp;19,DOCmaara)/C33)</f>
        <v>9.9589999999999998E-2</v>
      </c>
      <c r="L33" s="43"/>
      <c r="M33" s="43"/>
      <c r="N33" s="138">
        <f t="shared" ca="1" si="6"/>
        <v>0.1</v>
      </c>
      <c r="O33" s="138">
        <f t="shared" ca="1" si="6"/>
        <v>9.9589999999999998E-2</v>
      </c>
      <c r="P33" s="139">
        <f t="shared" ca="1" si="3"/>
        <v>0</v>
      </c>
      <c r="Q33" s="112">
        <f t="shared" ca="1" si="3"/>
        <v>0</v>
      </c>
      <c r="R33" s="39"/>
    </row>
    <row r="34" spans="1:18" ht="12.5" x14ac:dyDescent="0.25">
      <c r="A34" s="182">
        <v>1970</v>
      </c>
      <c r="B34" s="36">
        <f t="shared" ca="1" si="0"/>
        <v>0</v>
      </c>
      <c r="C34" s="46">
        <f t="shared" ca="1" si="1"/>
        <v>0</v>
      </c>
      <c r="D34" s="46">
        <f t="shared" ca="1" si="4"/>
        <v>0</v>
      </c>
      <c r="E34" s="43"/>
      <c r="F34" s="43"/>
      <c r="G34" s="112">
        <f t="shared" ca="1" si="2"/>
        <v>0</v>
      </c>
      <c r="H34" s="112">
        <f t="shared" ca="1" si="2"/>
        <v>0</v>
      </c>
      <c r="I34" s="112">
        <f t="shared" ca="1" si="5"/>
        <v>0</v>
      </c>
      <c r="J34" s="137">
        <f ca="1">IF(B34=0,Hajoamiskertoimet!$C$72,SUMIF(Jatetunnus,$A34&amp;"_"&amp;18,DOCmaara)/B34)</f>
        <v>0.1</v>
      </c>
      <c r="K34" s="138">
        <f ca="1">IF(C34=0,Hajoamiskertoimet!$C$74,SUMIF(Jatetunnus,$A34&amp;"_"&amp;19,DOCmaara)/C34)</f>
        <v>9.9589999999999998E-2</v>
      </c>
      <c r="L34" s="43"/>
      <c r="M34" s="43"/>
      <c r="N34" s="138">
        <f t="shared" ca="1" si="6"/>
        <v>0.1</v>
      </c>
      <c r="O34" s="138">
        <f t="shared" ca="1" si="6"/>
        <v>9.9589999999999998E-2</v>
      </c>
      <c r="P34" s="139">
        <f t="shared" ca="1" si="3"/>
        <v>0</v>
      </c>
      <c r="Q34" s="112">
        <f t="shared" ca="1" si="3"/>
        <v>0</v>
      </c>
      <c r="R34" s="39"/>
    </row>
    <row r="35" spans="1:18" ht="12.5" x14ac:dyDescent="0.25">
      <c r="A35" s="182">
        <v>1971</v>
      </c>
      <c r="B35" s="36">
        <f t="shared" ca="1" si="0"/>
        <v>0</v>
      </c>
      <c r="C35" s="46">
        <f t="shared" ca="1" si="1"/>
        <v>0</v>
      </c>
      <c r="D35" s="46">
        <f t="shared" ca="1" si="4"/>
        <v>0</v>
      </c>
      <c r="E35" s="43"/>
      <c r="F35" s="43"/>
      <c r="G35" s="112">
        <f t="shared" ca="1" si="2"/>
        <v>0</v>
      </c>
      <c r="H35" s="112">
        <f t="shared" ca="1" si="2"/>
        <v>0</v>
      </c>
      <c r="I35" s="112">
        <f t="shared" ca="1" si="5"/>
        <v>0</v>
      </c>
      <c r="J35" s="137">
        <f ca="1">IF(B35=0,Hajoamiskertoimet!$C$72,SUMIF(Jatetunnus,$A35&amp;"_"&amp;18,DOCmaara)/B35)</f>
        <v>0.1</v>
      </c>
      <c r="K35" s="138">
        <f ca="1">IF(C35=0,Hajoamiskertoimet!$C$74,SUMIF(Jatetunnus,$A35&amp;"_"&amp;19,DOCmaara)/C35)</f>
        <v>9.9589999999999998E-2</v>
      </c>
      <c r="L35" s="43"/>
      <c r="M35" s="43"/>
      <c r="N35" s="138">
        <f t="shared" ca="1" si="6"/>
        <v>0.1</v>
      </c>
      <c r="O35" s="138">
        <f t="shared" ca="1" si="6"/>
        <v>9.9589999999999998E-2</v>
      </c>
      <c r="P35" s="139">
        <f t="shared" ca="1" si="3"/>
        <v>0</v>
      </c>
      <c r="Q35" s="112">
        <f t="shared" ca="1" si="3"/>
        <v>0</v>
      </c>
      <c r="R35" s="39"/>
    </row>
    <row r="36" spans="1:18" ht="12.5" x14ac:dyDescent="0.25">
      <c r="A36" s="182">
        <v>1972</v>
      </c>
      <c r="B36" s="36">
        <f t="shared" ca="1" si="0"/>
        <v>0</v>
      </c>
      <c r="C36" s="46">
        <f t="shared" ca="1" si="1"/>
        <v>0</v>
      </c>
      <c r="D36" s="46">
        <f t="shared" ca="1" si="4"/>
        <v>0</v>
      </c>
      <c r="E36" s="43"/>
      <c r="F36" s="43"/>
      <c r="G36" s="112">
        <f t="shared" ca="1" si="2"/>
        <v>0</v>
      </c>
      <c r="H36" s="112">
        <f t="shared" ca="1" si="2"/>
        <v>0</v>
      </c>
      <c r="I36" s="112">
        <f t="shared" ca="1" si="5"/>
        <v>0</v>
      </c>
      <c r="J36" s="137">
        <f ca="1">IF(B36=0,Hajoamiskertoimet!$C$72,SUMIF(Jatetunnus,$A36&amp;"_"&amp;18,DOCmaara)/B36)</f>
        <v>0.1</v>
      </c>
      <c r="K36" s="138">
        <f ca="1">IF(C36=0,Hajoamiskertoimet!$C$74,SUMIF(Jatetunnus,$A36&amp;"_"&amp;19,DOCmaara)/C36)</f>
        <v>9.9589999999999998E-2</v>
      </c>
      <c r="L36" s="43"/>
      <c r="M36" s="43"/>
      <c r="N36" s="138">
        <f t="shared" ca="1" si="6"/>
        <v>0.1</v>
      </c>
      <c r="O36" s="138">
        <f t="shared" ca="1" si="6"/>
        <v>9.9589999999999998E-2</v>
      </c>
      <c r="P36" s="139">
        <f t="shared" ca="1" si="3"/>
        <v>0</v>
      </c>
      <c r="Q36" s="112">
        <f t="shared" ca="1" si="3"/>
        <v>0</v>
      </c>
      <c r="R36" s="39"/>
    </row>
    <row r="37" spans="1:18" ht="12.5" x14ac:dyDescent="0.25">
      <c r="A37" s="182">
        <v>1973</v>
      </c>
      <c r="B37" s="36">
        <f t="shared" ca="1" si="0"/>
        <v>0</v>
      </c>
      <c r="C37" s="46">
        <f t="shared" ca="1" si="1"/>
        <v>0</v>
      </c>
      <c r="D37" s="46">
        <f t="shared" ca="1" si="4"/>
        <v>0</v>
      </c>
      <c r="E37" s="43"/>
      <c r="F37" s="43"/>
      <c r="G37" s="112">
        <f t="shared" ca="1" si="2"/>
        <v>0</v>
      </c>
      <c r="H37" s="112">
        <f t="shared" ca="1" si="2"/>
        <v>0</v>
      </c>
      <c r="I37" s="112">
        <f t="shared" ca="1" si="5"/>
        <v>0</v>
      </c>
      <c r="J37" s="137">
        <f ca="1">IF(B37=0,Hajoamiskertoimet!$C$72,SUMIF(Jatetunnus,$A37&amp;"_"&amp;18,DOCmaara)/B37)</f>
        <v>0.1</v>
      </c>
      <c r="K37" s="138">
        <f ca="1">IF(C37=0,Hajoamiskertoimet!$C$74,SUMIF(Jatetunnus,$A37&amp;"_"&amp;19,DOCmaara)/C37)</f>
        <v>9.9589999999999998E-2</v>
      </c>
      <c r="L37" s="43"/>
      <c r="M37" s="43"/>
      <c r="N37" s="138">
        <f t="shared" ca="1" si="6"/>
        <v>0.1</v>
      </c>
      <c r="O37" s="138">
        <f t="shared" ca="1" si="6"/>
        <v>9.9589999999999998E-2</v>
      </c>
      <c r="P37" s="139">
        <f t="shared" ca="1" si="3"/>
        <v>0</v>
      </c>
      <c r="Q37" s="112">
        <f t="shared" ca="1" si="3"/>
        <v>0</v>
      </c>
      <c r="R37" s="39"/>
    </row>
    <row r="38" spans="1:18" ht="12.5" x14ac:dyDescent="0.25">
      <c r="A38" s="182">
        <v>1974</v>
      </c>
      <c r="B38" s="36">
        <f t="shared" ca="1" si="0"/>
        <v>0</v>
      </c>
      <c r="C38" s="46">
        <f t="shared" ca="1" si="1"/>
        <v>0</v>
      </c>
      <c r="D38" s="46">
        <f t="shared" ca="1" si="4"/>
        <v>0</v>
      </c>
      <c r="E38" s="43"/>
      <c r="F38" s="43"/>
      <c r="G38" s="112">
        <f t="shared" ca="1" si="2"/>
        <v>0</v>
      </c>
      <c r="H38" s="112">
        <f t="shared" ca="1" si="2"/>
        <v>0</v>
      </c>
      <c r="I38" s="112">
        <f t="shared" ca="1" si="5"/>
        <v>0</v>
      </c>
      <c r="J38" s="137">
        <f ca="1">IF(B38=0,Hajoamiskertoimet!$C$72,SUMIF(Jatetunnus,$A38&amp;"_"&amp;18,DOCmaara)/B38)</f>
        <v>0.1</v>
      </c>
      <c r="K38" s="138">
        <f ca="1">IF(C38=0,Hajoamiskertoimet!$C$74,SUMIF(Jatetunnus,$A38&amp;"_"&amp;19,DOCmaara)/C38)</f>
        <v>9.9589999999999998E-2</v>
      </c>
      <c r="L38" s="43"/>
      <c r="M38" s="43"/>
      <c r="N38" s="138">
        <f t="shared" ca="1" si="6"/>
        <v>0.1</v>
      </c>
      <c r="O38" s="138">
        <f t="shared" ca="1" si="6"/>
        <v>9.9589999999999998E-2</v>
      </c>
      <c r="P38" s="139">
        <f t="shared" ca="1" si="3"/>
        <v>0</v>
      </c>
      <c r="Q38" s="112">
        <f t="shared" ca="1" si="3"/>
        <v>0</v>
      </c>
      <c r="R38" s="39"/>
    </row>
    <row r="39" spans="1:18" ht="12.5" x14ac:dyDescent="0.25">
      <c r="A39" s="182">
        <v>1975</v>
      </c>
      <c r="B39" s="36">
        <f t="shared" ca="1" si="0"/>
        <v>0</v>
      </c>
      <c r="C39" s="46">
        <f t="shared" ca="1" si="1"/>
        <v>0</v>
      </c>
      <c r="D39" s="46">
        <f t="shared" ca="1" si="4"/>
        <v>0</v>
      </c>
      <c r="E39" s="43"/>
      <c r="F39" s="43"/>
      <c r="G39" s="112">
        <f t="shared" ca="1" si="2"/>
        <v>0</v>
      </c>
      <c r="H39" s="112">
        <f t="shared" ca="1" si="2"/>
        <v>0</v>
      </c>
      <c r="I39" s="112">
        <f t="shared" ca="1" si="5"/>
        <v>0</v>
      </c>
      <c r="J39" s="137">
        <f ca="1">IF(B39=0,Hajoamiskertoimet!$C$72,SUMIF(Jatetunnus,$A39&amp;"_"&amp;18,DOCmaara)/B39)</f>
        <v>0.1</v>
      </c>
      <c r="K39" s="138">
        <f ca="1">IF(C39=0,Hajoamiskertoimet!$C$74,SUMIF(Jatetunnus,$A39&amp;"_"&amp;19,DOCmaara)/C39)</f>
        <v>9.9589999999999998E-2</v>
      </c>
      <c r="L39" s="43"/>
      <c r="M39" s="43"/>
      <c r="N39" s="138">
        <f t="shared" ca="1" si="6"/>
        <v>0.1</v>
      </c>
      <c r="O39" s="138">
        <f t="shared" ca="1" si="6"/>
        <v>9.9589999999999998E-2</v>
      </c>
      <c r="P39" s="139">
        <f t="shared" ca="1" si="3"/>
        <v>0</v>
      </c>
      <c r="Q39" s="112">
        <f t="shared" ca="1" si="3"/>
        <v>0</v>
      </c>
      <c r="R39" s="39"/>
    </row>
    <row r="40" spans="1:18" ht="12.5" x14ac:dyDescent="0.25">
      <c r="A40" s="182">
        <v>1976</v>
      </c>
      <c r="B40" s="36">
        <f t="shared" ca="1" si="0"/>
        <v>0</v>
      </c>
      <c r="C40" s="46">
        <f t="shared" ca="1" si="1"/>
        <v>0</v>
      </c>
      <c r="D40" s="46">
        <f t="shared" ca="1" si="4"/>
        <v>0</v>
      </c>
      <c r="E40" s="43"/>
      <c r="F40" s="43"/>
      <c r="G40" s="112">
        <f t="shared" ca="1" si="2"/>
        <v>0</v>
      </c>
      <c r="H40" s="112">
        <f t="shared" ca="1" si="2"/>
        <v>0</v>
      </c>
      <c r="I40" s="112">
        <f t="shared" ca="1" si="5"/>
        <v>0</v>
      </c>
      <c r="J40" s="137">
        <f ca="1">IF(B40=0,Hajoamiskertoimet!$C$72,SUMIF(Jatetunnus,$A40&amp;"_"&amp;18,DOCmaara)/B40)</f>
        <v>0.1</v>
      </c>
      <c r="K40" s="138">
        <f ca="1">IF(C40=0,Hajoamiskertoimet!$C$74,SUMIF(Jatetunnus,$A40&amp;"_"&amp;19,DOCmaara)/C40)</f>
        <v>9.9589999999999998E-2</v>
      </c>
      <c r="L40" s="43"/>
      <c r="M40" s="43"/>
      <c r="N40" s="138">
        <f t="shared" ca="1" si="6"/>
        <v>0.1</v>
      </c>
      <c r="O40" s="138">
        <f t="shared" ca="1" si="6"/>
        <v>9.9589999999999998E-2</v>
      </c>
      <c r="P40" s="139">
        <f t="shared" ca="1" si="3"/>
        <v>0</v>
      </c>
      <c r="Q40" s="112">
        <f t="shared" ca="1" si="3"/>
        <v>0</v>
      </c>
      <c r="R40" s="39"/>
    </row>
    <row r="41" spans="1:18" ht="12.5" x14ac:dyDescent="0.25">
      <c r="A41" s="182">
        <v>1977</v>
      </c>
      <c r="B41" s="36">
        <f t="shared" ca="1" si="0"/>
        <v>0</v>
      </c>
      <c r="C41" s="46">
        <f t="shared" ca="1" si="1"/>
        <v>0</v>
      </c>
      <c r="D41" s="46">
        <f t="shared" ca="1" si="4"/>
        <v>0</v>
      </c>
      <c r="E41" s="43"/>
      <c r="F41" s="43"/>
      <c r="G41" s="112">
        <f t="shared" ca="1" si="2"/>
        <v>0</v>
      </c>
      <c r="H41" s="112">
        <f t="shared" ca="1" si="2"/>
        <v>0</v>
      </c>
      <c r="I41" s="112">
        <f t="shared" ca="1" si="5"/>
        <v>0</v>
      </c>
      <c r="J41" s="137">
        <f ca="1">IF(B41=0,Hajoamiskertoimet!$C$72,SUMIF(Jatetunnus,$A41&amp;"_"&amp;18,DOCmaara)/B41)</f>
        <v>0.1</v>
      </c>
      <c r="K41" s="138">
        <f ca="1">IF(C41=0,Hajoamiskertoimet!$C$74,SUMIF(Jatetunnus,$A41&amp;"_"&amp;19,DOCmaara)/C41)</f>
        <v>9.9589999999999998E-2</v>
      </c>
      <c r="L41" s="43"/>
      <c r="M41" s="43"/>
      <c r="N41" s="138">
        <f t="shared" ca="1" si="6"/>
        <v>0.1</v>
      </c>
      <c r="O41" s="138">
        <f t="shared" ca="1" si="6"/>
        <v>9.9589999999999998E-2</v>
      </c>
      <c r="P41" s="139">
        <f t="shared" ca="1" si="3"/>
        <v>0</v>
      </c>
      <c r="Q41" s="112">
        <f t="shared" ca="1" si="3"/>
        <v>0</v>
      </c>
      <c r="R41" s="39"/>
    </row>
    <row r="42" spans="1:18" ht="12.5" x14ac:dyDescent="0.25">
      <c r="A42" s="182">
        <v>1978</v>
      </c>
      <c r="B42" s="36">
        <f t="shared" ca="1" si="0"/>
        <v>0</v>
      </c>
      <c r="C42" s="46">
        <f t="shared" ca="1" si="1"/>
        <v>0</v>
      </c>
      <c r="D42" s="46">
        <f t="shared" ca="1" si="4"/>
        <v>0</v>
      </c>
      <c r="E42" s="43"/>
      <c r="F42" s="43"/>
      <c r="G42" s="112">
        <f t="shared" ca="1" si="2"/>
        <v>0</v>
      </c>
      <c r="H42" s="112">
        <f t="shared" ca="1" si="2"/>
        <v>0</v>
      </c>
      <c r="I42" s="112">
        <f t="shared" ca="1" si="5"/>
        <v>0</v>
      </c>
      <c r="J42" s="137">
        <f ca="1">IF(B42=0,Hajoamiskertoimet!$C$72,SUMIF(Jatetunnus,$A42&amp;"_"&amp;18,DOCmaara)/B42)</f>
        <v>0.1</v>
      </c>
      <c r="K42" s="138">
        <f ca="1">IF(C42=0,Hajoamiskertoimet!$C$74,SUMIF(Jatetunnus,$A42&amp;"_"&amp;19,DOCmaara)/C42)</f>
        <v>9.9589999999999998E-2</v>
      </c>
      <c r="L42" s="43"/>
      <c r="M42" s="43"/>
      <c r="N42" s="138">
        <f t="shared" ca="1" si="6"/>
        <v>0.1</v>
      </c>
      <c r="O42" s="138">
        <f t="shared" ca="1" si="6"/>
        <v>9.9589999999999998E-2</v>
      </c>
      <c r="P42" s="139">
        <f t="shared" ca="1" si="3"/>
        <v>0</v>
      </c>
      <c r="Q42" s="112">
        <f t="shared" ca="1" si="3"/>
        <v>0</v>
      </c>
      <c r="R42" s="39"/>
    </row>
    <row r="43" spans="1:18" ht="12.5" x14ac:dyDescent="0.25">
      <c r="A43" s="182">
        <v>1979</v>
      </c>
      <c r="B43" s="36">
        <f t="shared" ref="B43:B74" ca="1" si="7">SUMIF(Jatetunnus,$A43&amp;"_"&amp;18,Jatemaara)</f>
        <v>0</v>
      </c>
      <c r="C43" s="46">
        <f t="shared" ref="C43:C74" ca="1" si="8">SUMIF(Jatetunnus,$A43&amp;"_"&amp;19,Jatemaara)</f>
        <v>0</v>
      </c>
      <c r="D43" s="46">
        <f t="shared" ca="1" si="4"/>
        <v>0</v>
      </c>
      <c r="E43" s="43"/>
      <c r="F43" s="43"/>
      <c r="G43" s="112">
        <f t="shared" ref="G43:H74" ca="1" si="9">IF(E43="",B43,E43)</f>
        <v>0</v>
      </c>
      <c r="H43" s="112">
        <f t="shared" ca="1" si="9"/>
        <v>0</v>
      </c>
      <c r="I43" s="112">
        <f t="shared" ca="1" si="5"/>
        <v>0</v>
      </c>
      <c r="J43" s="137">
        <f ca="1">IF(B43=0,Hajoamiskertoimet!$C$72,SUMIF(Jatetunnus,$A43&amp;"_"&amp;18,DOCmaara)/B43)</f>
        <v>0.1</v>
      </c>
      <c r="K43" s="138">
        <f ca="1">IF(C43=0,Hajoamiskertoimet!$C$74,SUMIF(Jatetunnus,$A43&amp;"_"&amp;19,DOCmaara)/C43)</f>
        <v>9.9589999999999998E-2</v>
      </c>
      <c r="L43" s="43"/>
      <c r="M43" s="43"/>
      <c r="N43" s="138">
        <f t="shared" ca="1" si="6"/>
        <v>0.1</v>
      </c>
      <c r="O43" s="138">
        <f t="shared" ca="1" si="6"/>
        <v>9.9589999999999998E-2</v>
      </c>
      <c r="P43" s="139">
        <f t="shared" ref="P43:Q74" ca="1" si="10">G43*N43</f>
        <v>0</v>
      </c>
      <c r="Q43" s="112">
        <f t="shared" ca="1" si="10"/>
        <v>0</v>
      </c>
      <c r="R43" s="39"/>
    </row>
    <row r="44" spans="1:18" ht="12.5" x14ac:dyDescent="0.25">
      <c r="A44" s="182">
        <v>1980</v>
      </c>
      <c r="B44" s="36">
        <f t="shared" ca="1" si="7"/>
        <v>0</v>
      </c>
      <c r="C44" s="46">
        <f t="shared" ca="1" si="8"/>
        <v>0</v>
      </c>
      <c r="D44" s="46">
        <f t="shared" ca="1" si="4"/>
        <v>0</v>
      </c>
      <c r="E44" s="43"/>
      <c r="F44" s="43"/>
      <c r="G44" s="112">
        <f t="shared" ca="1" si="9"/>
        <v>0</v>
      </c>
      <c r="H44" s="112">
        <f t="shared" ca="1" si="9"/>
        <v>0</v>
      </c>
      <c r="I44" s="112">
        <f t="shared" ca="1" si="5"/>
        <v>0</v>
      </c>
      <c r="J44" s="137">
        <f ca="1">IF(B44=0,Hajoamiskertoimet!$C$72,SUMIF(Jatetunnus,$A44&amp;"_"&amp;18,DOCmaara)/B44)</f>
        <v>0.1</v>
      </c>
      <c r="K44" s="138">
        <f ca="1">IF(C44=0,Hajoamiskertoimet!$C$74,SUMIF(Jatetunnus,$A44&amp;"_"&amp;19,DOCmaara)/C44)</f>
        <v>9.9589999999999998E-2</v>
      </c>
      <c r="L44" s="43"/>
      <c r="M44" s="43"/>
      <c r="N44" s="138">
        <f t="shared" ca="1" si="6"/>
        <v>0.1</v>
      </c>
      <c r="O44" s="138">
        <f t="shared" ca="1" si="6"/>
        <v>9.9589999999999998E-2</v>
      </c>
      <c r="P44" s="139">
        <f t="shared" ca="1" si="10"/>
        <v>0</v>
      </c>
      <c r="Q44" s="112">
        <f t="shared" ca="1" si="10"/>
        <v>0</v>
      </c>
      <c r="R44" s="39"/>
    </row>
    <row r="45" spans="1:18" ht="12.5" x14ac:dyDescent="0.25">
      <c r="A45" s="182">
        <v>1981</v>
      </c>
      <c r="B45" s="36">
        <f t="shared" ca="1" si="7"/>
        <v>0</v>
      </c>
      <c r="C45" s="46">
        <f t="shared" ca="1" si="8"/>
        <v>0</v>
      </c>
      <c r="D45" s="46">
        <f t="shared" ca="1" si="4"/>
        <v>0</v>
      </c>
      <c r="E45" s="43"/>
      <c r="F45" s="43"/>
      <c r="G45" s="112">
        <f t="shared" ca="1" si="9"/>
        <v>0</v>
      </c>
      <c r="H45" s="112">
        <f t="shared" ca="1" si="9"/>
        <v>0</v>
      </c>
      <c r="I45" s="112">
        <f t="shared" ca="1" si="5"/>
        <v>0</v>
      </c>
      <c r="J45" s="137">
        <f ca="1">IF(B45=0,Hajoamiskertoimet!$C$72,SUMIF(Jatetunnus,$A45&amp;"_"&amp;18,DOCmaara)/B45)</f>
        <v>0.1</v>
      </c>
      <c r="K45" s="138">
        <f ca="1">IF(C45=0,Hajoamiskertoimet!$C$74,SUMIF(Jatetunnus,$A45&amp;"_"&amp;19,DOCmaara)/C45)</f>
        <v>9.9589999999999998E-2</v>
      </c>
      <c r="L45" s="43"/>
      <c r="M45" s="43"/>
      <c r="N45" s="138">
        <f t="shared" ca="1" si="6"/>
        <v>0.1</v>
      </c>
      <c r="O45" s="138">
        <f t="shared" ca="1" si="6"/>
        <v>9.9589999999999998E-2</v>
      </c>
      <c r="P45" s="139">
        <f t="shared" ca="1" si="10"/>
        <v>0</v>
      </c>
      <c r="Q45" s="112">
        <f t="shared" ca="1" si="10"/>
        <v>0</v>
      </c>
      <c r="R45" s="39"/>
    </row>
    <row r="46" spans="1:18" ht="12.5" x14ac:dyDescent="0.25">
      <c r="A46" s="182">
        <v>1982</v>
      </c>
      <c r="B46" s="36">
        <f t="shared" ca="1" si="7"/>
        <v>0</v>
      </c>
      <c r="C46" s="46">
        <f t="shared" ca="1" si="8"/>
        <v>0</v>
      </c>
      <c r="D46" s="46">
        <f t="shared" ca="1" si="4"/>
        <v>0</v>
      </c>
      <c r="E46" s="43"/>
      <c r="F46" s="43"/>
      <c r="G46" s="112">
        <f t="shared" ca="1" si="9"/>
        <v>0</v>
      </c>
      <c r="H46" s="112">
        <f t="shared" ca="1" si="9"/>
        <v>0</v>
      </c>
      <c r="I46" s="112">
        <f t="shared" ca="1" si="5"/>
        <v>0</v>
      </c>
      <c r="J46" s="137">
        <f ca="1">IF(B46=0,Hajoamiskertoimet!$C$72,SUMIF(Jatetunnus,$A46&amp;"_"&amp;18,DOCmaara)/B46)</f>
        <v>0.1</v>
      </c>
      <c r="K46" s="138">
        <f ca="1">IF(C46=0,Hajoamiskertoimet!$C$74,SUMIF(Jatetunnus,$A46&amp;"_"&amp;19,DOCmaara)/C46)</f>
        <v>9.9589999999999998E-2</v>
      </c>
      <c r="L46" s="43"/>
      <c r="M46" s="43"/>
      <c r="N46" s="138">
        <f t="shared" ca="1" si="6"/>
        <v>0.1</v>
      </c>
      <c r="O46" s="138">
        <f t="shared" ca="1" si="6"/>
        <v>9.9589999999999998E-2</v>
      </c>
      <c r="P46" s="139">
        <f t="shared" ca="1" si="10"/>
        <v>0</v>
      </c>
      <c r="Q46" s="112">
        <f t="shared" ca="1" si="10"/>
        <v>0</v>
      </c>
      <c r="R46" s="39"/>
    </row>
    <row r="47" spans="1:18" ht="12.5" x14ac:dyDescent="0.25">
      <c r="A47" s="182">
        <v>1983</v>
      </c>
      <c r="B47" s="36">
        <f t="shared" ca="1" si="7"/>
        <v>0</v>
      </c>
      <c r="C47" s="46">
        <f t="shared" ca="1" si="8"/>
        <v>0</v>
      </c>
      <c r="D47" s="46">
        <f t="shared" ca="1" si="4"/>
        <v>0</v>
      </c>
      <c r="E47" s="43"/>
      <c r="F47" s="43"/>
      <c r="G47" s="112">
        <f t="shared" ca="1" si="9"/>
        <v>0</v>
      </c>
      <c r="H47" s="112">
        <f t="shared" ca="1" si="9"/>
        <v>0</v>
      </c>
      <c r="I47" s="112">
        <f t="shared" ca="1" si="5"/>
        <v>0</v>
      </c>
      <c r="J47" s="137">
        <f ca="1">IF(B47=0,Hajoamiskertoimet!$C$72,SUMIF(Jatetunnus,$A47&amp;"_"&amp;18,DOCmaara)/B47)</f>
        <v>0.1</v>
      </c>
      <c r="K47" s="138">
        <f ca="1">IF(C47=0,Hajoamiskertoimet!$C$74,SUMIF(Jatetunnus,$A47&amp;"_"&amp;19,DOCmaara)/C47)</f>
        <v>9.9589999999999998E-2</v>
      </c>
      <c r="L47" s="43"/>
      <c r="M47" s="43"/>
      <c r="N47" s="138">
        <f t="shared" ca="1" si="6"/>
        <v>0.1</v>
      </c>
      <c r="O47" s="138">
        <f t="shared" ca="1" si="6"/>
        <v>9.9589999999999998E-2</v>
      </c>
      <c r="P47" s="139">
        <f t="shared" ca="1" si="10"/>
        <v>0</v>
      </c>
      <c r="Q47" s="112">
        <f t="shared" ca="1" si="10"/>
        <v>0</v>
      </c>
      <c r="R47" s="39"/>
    </row>
    <row r="48" spans="1:18" ht="12.5" x14ac:dyDescent="0.25">
      <c r="A48" s="182">
        <v>1984</v>
      </c>
      <c r="B48" s="36">
        <f t="shared" ca="1" si="7"/>
        <v>0</v>
      </c>
      <c r="C48" s="46">
        <f t="shared" ca="1" si="8"/>
        <v>0</v>
      </c>
      <c r="D48" s="46">
        <f t="shared" ca="1" si="4"/>
        <v>0</v>
      </c>
      <c r="E48" s="43"/>
      <c r="F48" s="43"/>
      <c r="G48" s="112">
        <f t="shared" ca="1" si="9"/>
        <v>0</v>
      </c>
      <c r="H48" s="112">
        <f t="shared" ca="1" si="9"/>
        <v>0</v>
      </c>
      <c r="I48" s="112">
        <f t="shared" ca="1" si="5"/>
        <v>0</v>
      </c>
      <c r="J48" s="137">
        <f ca="1">IF(B48=0,Hajoamiskertoimet!$C$72,SUMIF(Jatetunnus,$A48&amp;"_"&amp;18,DOCmaara)/B48)</f>
        <v>0.1</v>
      </c>
      <c r="K48" s="138">
        <f ca="1">IF(C48=0,Hajoamiskertoimet!$C$74,SUMIF(Jatetunnus,$A48&amp;"_"&amp;19,DOCmaara)/C48)</f>
        <v>9.9589999999999998E-2</v>
      </c>
      <c r="L48" s="43"/>
      <c r="M48" s="43"/>
      <c r="N48" s="138">
        <f t="shared" ca="1" si="6"/>
        <v>0.1</v>
      </c>
      <c r="O48" s="138">
        <f t="shared" ca="1" si="6"/>
        <v>9.9589999999999998E-2</v>
      </c>
      <c r="P48" s="139">
        <f t="shared" ca="1" si="10"/>
        <v>0</v>
      </c>
      <c r="Q48" s="112">
        <f t="shared" ca="1" si="10"/>
        <v>0</v>
      </c>
      <c r="R48" s="39"/>
    </row>
    <row r="49" spans="1:18" ht="12.5" x14ac:dyDescent="0.25">
      <c r="A49" s="182">
        <v>1985</v>
      </c>
      <c r="B49" s="36">
        <f t="shared" ca="1" si="7"/>
        <v>0</v>
      </c>
      <c r="C49" s="46">
        <f t="shared" ca="1" si="8"/>
        <v>0</v>
      </c>
      <c r="D49" s="46">
        <f t="shared" ca="1" si="4"/>
        <v>0</v>
      </c>
      <c r="E49" s="43"/>
      <c r="F49" s="43"/>
      <c r="G49" s="112">
        <f t="shared" ca="1" si="9"/>
        <v>0</v>
      </c>
      <c r="H49" s="112">
        <f t="shared" ca="1" si="9"/>
        <v>0</v>
      </c>
      <c r="I49" s="112">
        <f t="shared" ca="1" si="5"/>
        <v>0</v>
      </c>
      <c r="J49" s="137">
        <f ca="1">IF(B49=0,Hajoamiskertoimet!$C$72,SUMIF(Jatetunnus,$A49&amp;"_"&amp;18,DOCmaara)/B49)</f>
        <v>0.1</v>
      </c>
      <c r="K49" s="138">
        <f ca="1">IF(C49=0,Hajoamiskertoimet!$C$74,SUMIF(Jatetunnus,$A49&amp;"_"&amp;19,DOCmaara)/C49)</f>
        <v>9.9589999999999998E-2</v>
      </c>
      <c r="L49" s="43"/>
      <c r="M49" s="43"/>
      <c r="N49" s="138">
        <f t="shared" ca="1" si="6"/>
        <v>0.1</v>
      </c>
      <c r="O49" s="138">
        <f t="shared" ca="1" si="6"/>
        <v>9.9589999999999998E-2</v>
      </c>
      <c r="P49" s="139">
        <f t="shared" ca="1" si="10"/>
        <v>0</v>
      </c>
      <c r="Q49" s="112">
        <f t="shared" ca="1" si="10"/>
        <v>0</v>
      </c>
      <c r="R49" s="39"/>
    </row>
    <row r="50" spans="1:18" ht="12.5" x14ac:dyDescent="0.25">
      <c r="A50" s="182">
        <v>1986</v>
      </c>
      <c r="B50" s="36">
        <f t="shared" ca="1" si="7"/>
        <v>0</v>
      </c>
      <c r="C50" s="46">
        <f t="shared" ca="1" si="8"/>
        <v>0</v>
      </c>
      <c r="D50" s="46">
        <f t="shared" ca="1" si="4"/>
        <v>0</v>
      </c>
      <c r="E50" s="43"/>
      <c r="F50" s="43"/>
      <c r="G50" s="112">
        <f t="shared" ca="1" si="9"/>
        <v>0</v>
      </c>
      <c r="H50" s="112">
        <f t="shared" ca="1" si="9"/>
        <v>0</v>
      </c>
      <c r="I50" s="112">
        <f t="shared" ca="1" si="5"/>
        <v>0</v>
      </c>
      <c r="J50" s="137">
        <f ca="1">IF(B50=0,Hajoamiskertoimet!$C$72,SUMIF(Jatetunnus,$A50&amp;"_"&amp;18,DOCmaara)/B50)</f>
        <v>0.1</v>
      </c>
      <c r="K50" s="138">
        <f ca="1">IF(C50=0,Hajoamiskertoimet!$C$74,SUMIF(Jatetunnus,$A50&amp;"_"&amp;19,DOCmaara)/C50)</f>
        <v>9.9589999999999998E-2</v>
      </c>
      <c r="L50" s="43"/>
      <c r="M50" s="43"/>
      <c r="N50" s="138">
        <f t="shared" ca="1" si="6"/>
        <v>0.1</v>
      </c>
      <c r="O50" s="138">
        <f t="shared" ca="1" si="6"/>
        <v>9.9589999999999998E-2</v>
      </c>
      <c r="P50" s="139">
        <f t="shared" ca="1" si="10"/>
        <v>0</v>
      </c>
      <c r="Q50" s="112">
        <f t="shared" ca="1" si="10"/>
        <v>0</v>
      </c>
      <c r="R50" s="39"/>
    </row>
    <row r="51" spans="1:18" ht="12.5" x14ac:dyDescent="0.25">
      <c r="A51" s="182">
        <v>1987</v>
      </c>
      <c r="B51" s="36">
        <f t="shared" ca="1" si="7"/>
        <v>0</v>
      </c>
      <c r="C51" s="46">
        <f t="shared" ca="1" si="8"/>
        <v>0</v>
      </c>
      <c r="D51" s="46">
        <f t="shared" ca="1" si="4"/>
        <v>0</v>
      </c>
      <c r="E51" s="43"/>
      <c r="F51" s="43"/>
      <c r="G51" s="112">
        <f t="shared" ca="1" si="9"/>
        <v>0</v>
      </c>
      <c r="H51" s="112">
        <f t="shared" ca="1" si="9"/>
        <v>0</v>
      </c>
      <c r="I51" s="112">
        <f t="shared" ca="1" si="5"/>
        <v>0</v>
      </c>
      <c r="J51" s="137">
        <f ca="1">IF(B51=0,Hajoamiskertoimet!$C$72,SUMIF(Jatetunnus,$A51&amp;"_"&amp;18,DOCmaara)/B51)</f>
        <v>0.1</v>
      </c>
      <c r="K51" s="138">
        <f ca="1">IF(C51=0,Hajoamiskertoimet!$C$74,SUMIF(Jatetunnus,$A51&amp;"_"&amp;19,DOCmaara)/C51)</f>
        <v>9.9589999999999998E-2</v>
      </c>
      <c r="L51" s="43"/>
      <c r="M51" s="43"/>
      <c r="N51" s="138">
        <f t="shared" ca="1" si="6"/>
        <v>0.1</v>
      </c>
      <c r="O51" s="138">
        <f t="shared" ca="1" si="6"/>
        <v>9.9589999999999998E-2</v>
      </c>
      <c r="P51" s="139">
        <f t="shared" ca="1" si="10"/>
        <v>0</v>
      </c>
      <c r="Q51" s="112">
        <f t="shared" ca="1" si="10"/>
        <v>0</v>
      </c>
      <c r="R51" s="39"/>
    </row>
    <row r="52" spans="1:18" ht="12.5" x14ac:dyDescent="0.25">
      <c r="A52" s="182">
        <v>1988</v>
      </c>
      <c r="B52" s="36">
        <f t="shared" ca="1" si="7"/>
        <v>0</v>
      </c>
      <c r="C52" s="46">
        <f t="shared" ca="1" si="8"/>
        <v>0</v>
      </c>
      <c r="D52" s="46">
        <f t="shared" ca="1" si="4"/>
        <v>0</v>
      </c>
      <c r="E52" s="43"/>
      <c r="F52" s="43"/>
      <c r="G52" s="112">
        <f t="shared" ca="1" si="9"/>
        <v>0</v>
      </c>
      <c r="H52" s="112">
        <f t="shared" ca="1" si="9"/>
        <v>0</v>
      </c>
      <c r="I52" s="112">
        <f t="shared" ca="1" si="5"/>
        <v>0</v>
      </c>
      <c r="J52" s="137">
        <f ca="1">IF(B52=0,Hajoamiskertoimet!$C$72,SUMIF(Jatetunnus,$A52&amp;"_"&amp;18,DOCmaara)/B52)</f>
        <v>0.1</v>
      </c>
      <c r="K52" s="138">
        <f ca="1">IF(C52=0,Hajoamiskertoimet!$C$74,SUMIF(Jatetunnus,$A52&amp;"_"&amp;19,DOCmaara)/C52)</f>
        <v>9.9589999999999998E-2</v>
      </c>
      <c r="L52" s="43"/>
      <c r="M52" s="43"/>
      <c r="N52" s="138">
        <f t="shared" ca="1" si="6"/>
        <v>0.1</v>
      </c>
      <c r="O52" s="138">
        <f t="shared" ca="1" si="6"/>
        <v>9.9589999999999998E-2</v>
      </c>
      <c r="P52" s="139">
        <f t="shared" ca="1" si="10"/>
        <v>0</v>
      </c>
      <c r="Q52" s="112">
        <f t="shared" ca="1" si="10"/>
        <v>0</v>
      </c>
      <c r="R52" s="39"/>
    </row>
    <row r="53" spans="1:18" ht="12.5" x14ac:dyDescent="0.25">
      <c r="A53" s="182">
        <v>1989</v>
      </c>
      <c r="B53" s="36">
        <f t="shared" ca="1" si="7"/>
        <v>0</v>
      </c>
      <c r="C53" s="46">
        <f t="shared" ca="1" si="8"/>
        <v>0</v>
      </c>
      <c r="D53" s="46">
        <f t="shared" ca="1" si="4"/>
        <v>0</v>
      </c>
      <c r="E53" s="43"/>
      <c r="F53" s="43"/>
      <c r="G53" s="112">
        <f t="shared" ca="1" si="9"/>
        <v>0</v>
      </c>
      <c r="H53" s="112">
        <f t="shared" ca="1" si="9"/>
        <v>0</v>
      </c>
      <c r="I53" s="112">
        <f t="shared" ca="1" si="5"/>
        <v>0</v>
      </c>
      <c r="J53" s="137">
        <f ca="1">IF(B53=0,Hajoamiskertoimet!$C$72,SUMIF(Jatetunnus,$A53&amp;"_"&amp;18,DOCmaara)/B53)</f>
        <v>0.1</v>
      </c>
      <c r="K53" s="138">
        <f ca="1">IF(C53=0,Hajoamiskertoimet!$C$74,SUMIF(Jatetunnus,$A53&amp;"_"&amp;19,DOCmaara)/C53)</f>
        <v>9.9589999999999998E-2</v>
      </c>
      <c r="L53" s="43"/>
      <c r="M53" s="43"/>
      <c r="N53" s="138">
        <f t="shared" ca="1" si="6"/>
        <v>0.1</v>
      </c>
      <c r="O53" s="138">
        <f t="shared" ca="1" si="6"/>
        <v>9.9589999999999998E-2</v>
      </c>
      <c r="P53" s="139">
        <f t="shared" ca="1" si="10"/>
        <v>0</v>
      </c>
      <c r="Q53" s="112">
        <f t="shared" ca="1" si="10"/>
        <v>0</v>
      </c>
      <c r="R53" s="39"/>
    </row>
    <row r="54" spans="1:18" ht="12.5" x14ac:dyDescent="0.25">
      <c r="A54" s="182">
        <v>1990</v>
      </c>
      <c r="B54" s="36">
        <f t="shared" ca="1" si="7"/>
        <v>0</v>
      </c>
      <c r="C54" s="46">
        <f t="shared" ca="1" si="8"/>
        <v>0</v>
      </c>
      <c r="D54" s="46">
        <f t="shared" ca="1" si="4"/>
        <v>0</v>
      </c>
      <c r="E54" s="43"/>
      <c r="F54" s="43"/>
      <c r="G54" s="112">
        <f t="shared" ca="1" si="9"/>
        <v>0</v>
      </c>
      <c r="H54" s="112">
        <f t="shared" ca="1" si="9"/>
        <v>0</v>
      </c>
      <c r="I54" s="112">
        <f t="shared" ca="1" si="5"/>
        <v>0</v>
      </c>
      <c r="J54" s="137">
        <f ca="1">IF(B54=0,Hajoamiskertoimet!$C$72,SUMIF(Jatetunnus,$A54&amp;"_"&amp;18,DOCmaara)/B54)</f>
        <v>0.1</v>
      </c>
      <c r="K54" s="138">
        <f ca="1">IF(C54=0,Hajoamiskertoimet!$C$74,SUMIF(Jatetunnus,$A54&amp;"_"&amp;19,DOCmaara)/C54)</f>
        <v>9.9589999999999998E-2</v>
      </c>
      <c r="L54" s="43"/>
      <c r="M54" s="43"/>
      <c r="N54" s="138">
        <f t="shared" ca="1" si="6"/>
        <v>0.1</v>
      </c>
      <c r="O54" s="138">
        <f t="shared" ca="1" si="6"/>
        <v>9.9589999999999998E-2</v>
      </c>
      <c r="P54" s="139">
        <f t="shared" ca="1" si="10"/>
        <v>0</v>
      </c>
      <c r="Q54" s="112">
        <f t="shared" ca="1" si="10"/>
        <v>0</v>
      </c>
      <c r="R54" s="39"/>
    </row>
    <row r="55" spans="1:18" ht="12.5" x14ac:dyDescent="0.25">
      <c r="A55" s="182">
        <v>1991</v>
      </c>
      <c r="B55" s="36">
        <f t="shared" ca="1" si="7"/>
        <v>0</v>
      </c>
      <c r="C55" s="46">
        <f t="shared" ca="1" si="8"/>
        <v>0</v>
      </c>
      <c r="D55" s="46">
        <f t="shared" ca="1" si="4"/>
        <v>0</v>
      </c>
      <c r="E55" s="43"/>
      <c r="F55" s="43"/>
      <c r="G55" s="112">
        <f t="shared" ca="1" si="9"/>
        <v>0</v>
      </c>
      <c r="H55" s="112">
        <f t="shared" ca="1" si="9"/>
        <v>0</v>
      </c>
      <c r="I55" s="112">
        <f t="shared" ca="1" si="5"/>
        <v>0</v>
      </c>
      <c r="J55" s="137">
        <f ca="1">IF(B55=0,Hajoamiskertoimet!$C$72,SUMIF(Jatetunnus,$A55&amp;"_"&amp;18,DOCmaara)/B55)</f>
        <v>0.1</v>
      </c>
      <c r="K55" s="138">
        <f ca="1">IF(C55=0,Hajoamiskertoimet!$C$74,SUMIF(Jatetunnus,$A55&amp;"_"&amp;19,DOCmaara)/C55)</f>
        <v>9.9589999999999998E-2</v>
      </c>
      <c r="L55" s="43"/>
      <c r="M55" s="43"/>
      <c r="N55" s="138">
        <f t="shared" ca="1" si="6"/>
        <v>0.1</v>
      </c>
      <c r="O55" s="138">
        <f t="shared" ca="1" si="6"/>
        <v>9.9589999999999998E-2</v>
      </c>
      <c r="P55" s="139">
        <f t="shared" ca="1" si="10"/>
        <v>0</v>
      </c>
      <c r="Q55" s="112">
        <f t="shared" ca="1" si="10"/>
        <v>0</v>
      </c>
      <c r="R55" s="39"/>
    </row>
    <row r="56" spans="1:18" ht="12.5" x14ac:dyDescent="0.25">
      <c r="A56" s="182">
        <v>1992</v>
      </c>
      <c r="B56" s="36">
        <f t="shared" ca="1" si="7"/>
        <v>0</v>
      </c>
      <c r="C56" s="46">
        <f t="shared" ca="1" si="8"/>
        <v>0</v>
      </c>
      <c r="D56" s="46">
        <f t="shared" ca="1" si="4"/>
        <v>0</v>
      </c>
      <c r="E56" s="43"/>
      <c r="F56" s="43"/>
      <c r="G56" s="112">
        <f t="shared" ca="1" si="9"/>
        <v>0</v>
      </c>
      <c r="H56" s="112">
        <f t="shared" ca="1" si="9"/>
        <v>0</v>
      </c>
      <c r="I56" s="112">
        <f t="shared" ca="1" si="5"/>
        <v>0</v>
      </c>
      <c r="J56" s="137">
        <f ca="1">IF(B56=0,Hajoamiskertoimet!$C$72,SUMIF(Jatetunnus,$A56&amp;"_"&amp;18,DOCmaara)/B56)</f>
        <v>0.1</v>
      </c>
      <c r="K56" s="138">
        <f ca="1">IF(C56=0,Hajoamiskertoimet!$C$74,SUMIF(Jatetunnus,$A56&amp;"_"&amp;19,DOCmaara)/C56)</f>
        <v>9.9589999999999998E-2</v>
      </c>
      <c r="L56" s="43"/>
      <c r="M56" s="43"/>
      <c r="N56" s="138">
        <f t="shared" ca="1" si="6"/>
        <v>0.1</v>
      </c>
      <c r="O56" s="138">
        <f t="shared" ca="1" si="6"/>
        <v>9.9589999999999998E-2</v>
      </c>
      <c r="P56" s="139">
        <f t="shared" ca="1" si="10"/>
        <v>0</v>
      </c>
      <c r="Q56" s="112">
        <f t="shared" ca="1" si="10"/>
        <v>0</v>
      </c>
      <c r="R56" s="39"/>
    </row>
    <row r="57" spans="1:18" ht="12.5" x14ac:dyDescent="0.25">
      <c r="A57" s="182">
        <v>1993</v>
      </c>
      <c r="B57" s="36">
        <f t="shared" ca="1" si="7"/>
        <v>0</v>
      </c>
      <c r="C57" s="46">
        <f t="shared" ca="1" si="8"/>
        <v>0</v>
      </c>
      <c r="D57" s="46">
        <f t="shared" ca="1" si="4"/>
        <v>0</v>
      </c>
      <c r="E57" s="43"/>
      <c r="F57" s="43"/>
      <c r="G57" s="112">
        <f t="shared" ca="1" si="9"/>
        <v>0</v>
      </c>
      <c r="H57" s="112">
        <f t="shared" ca="1" si="9"/>
        <v>0</v>
      </c>
      <c r="I57" s="112">
        <f t="shared" ca="1" si="5"/>
        <v>0</v>
      </c>
      <c r="J57" s="137">
        <f ca="1">IF(B57=0,Hajoamiskertoimet!$C$72,SUMIF(Jatetunnus,$A57&amp;"_"&amp;18,DOCmaara)/B57)</f>
        <v>0.1</v>
      </c>
      <c r="K57" s="138">
        <f ca="1">IF(C57=0,Hajoamiskertoimet!$C$74,SUMIF(Jatetunnus,$A57&amp;"_"&amp;19,DOCmaara)/C57)</f>
        <v>9.9589999999999998E-2</v>
      </c>
      <c r="L57" s="43"/>
      <c r="M57" s="43"/>
      <c r="N57" s="138">
        <f t="shared" ca="1" si="6"/>
        <v>0.1</v>
      </c>
      <c r="O57" s="138">
        <f t="shared" ca="1" si="6"/>
        <v>9.9589999999999998E-2</v>
      </c>
      <c r="P57" s="139">
        <f t="shared" ca="1" si="10"/>
        <v>0</v>
      </c>
      <c r="Q57" s="112">
        <f t="shared" ca="1" si="10"/>
        <v>0</v>
      </c>
      <c r="R57" s="39"/>
    </row>
    <row r="58" spans="1:18" ht="12.5" x14ac:dyDescent="0.25">
      <c r="A58" s="182">
        <v>1994</v>
      </c>
      <c r="B58" s="36">
        <f t="shared" ca="1" si="7"/>
        <v>0</v>
      </c>
      <c r="C58" s="46">
        <f t="shared" ca="1" si="8"/>
        <v>0</v>
      </c>
      <c r="D58" s="46">
        <f t="shared" ca="1" si="4"/>
        <v>0</v>
      </c>
      <c r="E58" s="43"/>
      <c r="F58" s="43"/>
      <c r="G58" s="112">
        <f t="shared" ca="1" si="9"/>
        <v>0</v>
      </c>
      <c r="H58" s="112">
        <f t="shared" ca="1" si="9"/>
        <v>0</v>
      </c>
      <c r="I58" s="112">
        <f t="shared" ca="1" si="5"/>
        <v>0</v>
      </c>
      <c r="J58" s="137">
        <f ca="1">IF(B58=0,Hajoamiskertoimet!$C$72,SUMIF(Jatetunnus,$A58&amp;"_"&amp;18,DOCmaara)/B58)</f>
        <v>0.1</v>
      </c>
      <c r="K58" s="138">
        <f ca="1">IF(C58=0,Hajoamiskertoimet!$C$74,SUMIF(Jatetunnus,$A58&amp;"_"&amp;19,DOCmaara)/C58)</f>
        <v>9.9589999999999998E-2</v>
      </c>
      <c r="L58" s="43"/>
      <c r="M58" s="43"/>
      <c r="N58" s="138">
        <f t="shared" ca="1" si="6"/>
        <v>0.1</v>
      </c>
      <c r="O58" s="138">
        <f t="shared" ca="1" si="6"/>
        <v>9.9589999999999998E-2</v>
      </c>
      <c r="P58" s="139">
        <f t="shared" ca="1" si="10"/>
        <v>0</v>
      </c>
      <c r="Q58" s="112">
        <f t="shared" ca="1" si="10"/>
        <v>0</v>
      </c>
      <c r="R58" s="39"/>
    </row>
    <row r="59" spans="1:18" ht="12.5" x14ac:dyDescent="0.25">
      <c r="A59" s="182">
        <v>1995</v>
      </c>
      <c r="B59" s="36">
        <f t="shared" ca="1" si="7"/>
        <v>0</v>
      </c>
      <c r="C59" s="46">
        <f t="shared" ca="1" si="8"/>
        <v>0</v>
      </c>
      <c r="D59" s="46">
        <f t="shared" ca="1" si="4"/>
        <v>0</v>
      </c>
      <c r="E59" s="43"/>
      <c r="F59" s="43"/>
      <c r="G59" s="112">
        <f t="shared" ca="1" si="9"/>
        <v>0</v>
      </c>
      <c r="H59" s="112">
        <f t="shared" ca="1" si="9"/>
        <v>0</v>
      </c>
      <c r="I59" s="112">
        <f t="shared" ca="1" si="5"/>
        <v>0</v>
      </c>
      <c r="J59" s="137">
        <f ca="1">IF(B59=0,Hajoamiskertoimet!$C$72,SUMIF(Jatetunnus,$A59&amp;"_"&amp;18,DOCmaara)/B59)</f>
        <v>0.1</v>
      </c>
      <c r="K59" s="138">
        <f ca="1">IF(C59=0,Hajoamiskertoimet!$C$74,SUMIF(Jatetunnus,$A59&amp;"_"&amp;19,DOCmaara)/C59)</f>
        <v>9.9589999999999998E-2</v>
      </c>
      <c r="L59" s="43"/>
      <c r="M59" s="43"/>
      <c r="N59" s="138">
        <f t="shared" ca="1" si="6"/>
        <v>0.1</v>
      </c>
      <c r="O59" s="138">
        <f t="shared" ca="1" si="6"/>
        <v>9.9589999999999998E-2</v>
      </c>
      <c r="P59" s="139">
        <f t="shared" ca="1" si="10"/>
        <v>0</v>
      </c>
      <c r="Q59" s="112">
        <f t="shared" ca="1" si="10"/>
        <v>0</v>
      </c>
      <c r="R59" s="39"/>
    </row>
    <row r="60" spans="1:18" ht="12.5" x14ac:dyDescent="0.25">
      <c r="A60" s="182">
        <v>1996</v>
      </c>
      <c r="B60" s="36">
        <f t="shared" ca="1" si="7"/>
        <v>0</v>
      </c>
      <c r="C60" s="46">
        <f t="shared" ca="1" si="8"/>
        <v>0</v>
      </c>
      <c r="D60" s="46">
        <f t="shared" ca="1" si="4"/>
        <v>0</v>
      </c>
      <c r="E60" s="43"/>
      <c r="F60" s="43"/>
      <c r="G60" s="112">
        <f t="shared" ca="1" si="9"/>
        <v>0</v>
      </c>
      <c r="H60" s="112">
        <f t="shared" ca="1" si="9"/>
        <v>0</v>
      </c>
      <c r="I60" s="112">
        <f t="shared" ca="1" si="5"/>
        <v>0</v>
      </c>
      <c r="J60" s="137">
        <f ca="1">IF(B60=0,Hajoamiskertoimet!$C$72,SUMIF(Jatetunnus,$A60&amp;"_"&amp;18,DOCmaara)/B60)</f>
        <v>0.1</v>
      </c>
      <c r="K60" s="138">
        <f ca="1">IF(C60=0,Hajoamiskertoimet!$C$74,SUMIF(Jatetunnus,$A60&amp;"_"&amp;19,DOCmaara)/C60)</f>
        <v>9.9589999999999998E-2</v>
      </c>
      <c r="L60" s="43"/>
      <c r="M60" s="43"/>
      <c r="N60" s="138">
        <f t="shared" ca="1" si="6"/>
        <v>0.1</v>
      </c>
      <c r="O60" s="138">
        <f t="shared" ca="1" si="6"/>
        <v>9.9589999999999998E-2</v>
      </c>
      <c r="P60" s="139">
        <f t="shared" ca="1" si="10"/>
        <v>0</v>
      </c>
      <c r="Q60" s="112">
        <f t="shared" ca="1" si="10"/>
        <v>0</v>
      </c>
      <c r="R60" s="39"/>
    </row>
    <row r="61" spans="1:18" ht="12.5" x14ac:dyDescent="0.25">
      <c r="A61" s="182">
        <v>1997</v>
      </c>
      <c r="B61" s="36">
        <f t="shared" ca="1" si="7"/>
        <v>0</v>
      </c>
      <c r="C61" s="46">
        <f t="shared" ca="1" si="8"/>
        <v>0</v>
      </c>
      <c r="D61" s="46">
        <f t="shared" ca="1" si="4"/>
        <v>0</v>
      </c>
      <c r="E61" s="43"/>
      <c r="F61" s="43"/>
      <c r="G61" s="112">
        <f t="shared" ca="1" si="9"/>
        <v>0</v>
      </c>
      <c r="H61" s="112">
        <f t="shared" ca="1" si="9"/>
        <v>0</v>
      </c>
      <c r="I61" s="112">
        <f t="shared" ca="1" si="5"/>
        <v>0</v>
      </c>
      <c r="J61" s="137">
        <f ca="1">IF(B61=0,Hajoamiskertoimet!$C$72,SUMIF(Jatetunnus,$A61&amp;"_"&amp;18,DOCmaara)/B61)</f>
        <v>0.1</v>
      </c>
      <c r="K61" s="138">
        <f ca="1">IF(C61=0,Hajoamiskertoimet!$C$74,SUMIF(Jatetunnus,$A61&amp;"_"&amp;19,DOCmaara)/C61)</f>
        <v>9.9589999999999998E-2</v>
      </c>
      <c r="L61" s="43"/>
      <c r="M61" s="43"/>
      <c r="N61" s="138">
        <f t="shared" ca="1" si="6"/>
        <v>0.1</v>
      </c>
      <c r="O61" s="138">
        <f t="shared" ca="1" si="6"/>
        <v>9.9589999999999998E-2</v>
      </c>
      <c r="P61" s="139">
        <f t="shared" ca="1" si="10"/>
        <v>0</v>
      </c>
      <c r="Q61" s="112">
        <f t="shared" ca="1" si="10"/>
        <v>0</v>
      </c>
      <c r="R61" s="39"/>
    </row>
    <row r="62" spans="1:18" ht="12.5" x14ac:dyDescent="0.25">
      <c r="A62" s="182">
        <v>1998</v>
      </c>
      <c r="B62" s="36">
        <f t="shared" ca="1" si="7"/>
        <v>0</v>
      </c>
      <c r="C62" s="46">
        <f t="shared" ca="1" si="8"/>
        <v>0</v>
      </c>
      <c r="D62" s="46">
        <f t="shared" ca="1" si="4"/>
        <v>0</v>
      </c>
      <c r="E62" s="43"/>
      <c r="F62" s="43"/>
      <c r="G62" s="112">
        <f t="shared" ca="1" si="9"/>
        <v>0</v>
      </c>
      <c r="H62" s="112">
        <f t="shared" ca="1" si="9"/>
        <v>0</v>
      </c>
      <c r="I62" s="112">
        <f t="shared" ca="1" si="5"/>
        <v>0</v>
      </c>
      <c r="J62" s="137">
        <f ca="1">IF(B62=0,Hajoamiskertoimet!$C$72,SUMIF(Jatetunnus,$A62&amp;"_"&amp;18,DOCmaara)/B62)</f>
        <v>0.1</v>
      </c>
      <c r="K62" s="138">
        <f ca="1">IF(C62=0,Hajoamiskertoimet!$C$74,SUMIF(Jatetunnus,$A62&amp;"_"&amp;19,DOCmaara)/C62)</f>
        <v>9.9589999999999998E-2</v>
      </c>
      <c r="L62" s="43"/>
      <c r="M62" s="43"/>
      <c r="N62" s="138">
        <f t="shared" ca="1" si="6"/>
        <v>0.1</v>
      </c>
      <c r="O62" s="138">
        <f t="shared" ca="1" si="6"/>
        <v>9.9589999999999998E-2</v>
      </c>
      <c r="P62" s="139">
        <f t="shared" ca="1" si="10"/>
        <v>0</v>
      </c>
      <c r="Q62" s="112">
        <f t="shared" ca="1" si="10"/>
        <v>0</v>
      </c>
      <c r="R62" s="39"/>
    </row>
    <row r="63" spans="1:18" ht="12.5" x14ac:dyDescent="0.25">
      <c r="A63" s="182">
        <v>1999</v>
      </c>
      <c r="B63" s="36">
        <f t="shared" ca="1" si="7"/>
        <v>0</v>
      </c>
      <c r="C63" s="46">
        <f t="shared" ca="1" si="8"/>
        <v>0</v>
      </c>
      <c r="D63" s="46">
        <f t="shared" ca="1" si="4"/>
        <v>0</v>
      </c>
      <c r="E63" s="43"/>
      <c r="F63" s="43"/>
      <c r="G63" s="112">
        <f t="shared" ca="1" si="9"/>
        <v>0</v>
      </c>
      <c r="H63" s="112">
        <f t="shared" ca="1" si="9"/>
        <v>0</v>
      </c>
      <c r="I63" s="112">
        <f t="shared" ca="1" si="5"/>
        <v>0</v>
      </c>
      <c r="J63" s="137">
        <f ca="1">IF(B63=0,Hajoamiskertoimet!$C$72,SUMIF(Jatetunnus,$A63&amp;"_"&amp;18,DOCmaara)/B63)</f>
        <v>0.1</v>
      </c>
      <c r="K63" s="138">
        <f ca="1">IF(C63=0,Hajoamiskertoimet!$C$74,SUMIF(Jatetunnus,$A63&amp;"_"&amp;19,DOCmaara)/C63)</f>
        <v>9.9589999999999998E-2</v>
      </c>
      <c r="L63" s="43"/>
      <c r="M63" s="43"/>
      <c r="N63" s="138">
        <f t="shared" ca="1" si="6"/>
        <v>0.1</v>
      </c>
      <c r="O63" s="138">
        <f t="shared" ca="1" si="6"/>
        <v>9.9589999999999998E-2</v>
      </c>
      <c r="P63" s="139">
        <f t="shared" ca="1" si="10"/>
        <v>0</v>
      </c>
      <c r="Q63" s="112">
        <f t="shared" ca="1" si="10"/>
        <v>0</v>
      </c>
      <c r="R63" s="39"/>
    </row>
    <row r="64" spans="1:18" ht="12.5" x14ac:dyDescent="0.25">
      <c r="A64" s="182">
        <v>2000</v>
      </c>
      <c r="B64" s="36">
        <f t="shared" ca="1" si="7"/>
        <v>0</v>
      </c>
      <c r="C64" s="46">
        <f t="shared" ca="1" si="8"/>
        <v>0</v>
      </c>
      <c r="D64" s="46">
        <f t="shared" ca="1" si="4"/>
        <v>0</v>
      </c>
      <c r="E64" s="43"/>
      <c r="F64" s="43"/>
      <c r="G64" s="112">
        <f t="shared" ca="1" si="9"/>
        <v>0</v>
      </c>
      <c r="H64" s="112">
        <f t="shared" ca="1" si="9"/>
        <v>0</v>
      </c>
      <c r="I64" s="112">
        <f t="shared" ca="1" si="5"/>
        <v>0</v>
      </c>
      <c r="J64" s="137">
        <f ca="1">IF(B64=0,Hajoamiskertoimet!$C$72,SUMIF(Jatetunnus,$A64&amp;"_"&amp;18,DOCmaara)/B64)</f>
        <v>0.1</v>
      </c>
      <c r="K64" s="138">
        <f ca="1">IF(C64=0,Hajoamiskertoimet!$C$73,SUMIF(Jatetunnus,$A64&amp;"_"&amp;19,DOCmaara)/C64)</f>
        <v>0.13836000000000001</v>
      </c>
      <c r="L64" s="43"/>
      <c r="M64" s="43"/>
      <c r="N64" s="138">
        <f t="shared" ca="1" si="6"/>
        <v>0.1</v>
      </c>
      <c r="O64" s="138">
        <f t="shared" ca="1" si="6"/>
        <v>0.13836000000000001</v>
      </c>
      <c r="P64" s="139">
        <f t="shared" ca="1" si="10"/>
        <v>0</v>
      </c>
      <c r="Q64" s="112">
        <f t="shared" ca="1" si="10"/>
        <v>0</v>
      </c>
      <c r="R64" s="39"/>
    </row>
    <row r="65" spans="1:18" ht="12.5" x14ac:dyDescent="0.25">
      <c r="A65" s="182">
        <v>2001</v>
      </c>
      <c r="B65" s="36">
        <f t="shared" ca="1" si="7"/>
        <v>0</v>
      </c>
      <c r="C65" s="46">
        <f t="shared" ca="1" si="8"/>
        <v>0</v>
      </c>
      <c r="D65" s="46">
        <f t="shared" ca="1" si="4"/>
        <v>0</v>
      </c>
      <c r="E65" s="43"/>
      <c r="F65" s="43"/>
      <c r="G65" s="112">
        <f t="shared" ca="1" si="9"/>
        <v>0</v>
      </c>
      <c r="H65" s="112">
        <f t="shared" ca="1" si="9"/>
        <v>0</v>
      </c>
      <c r="I65" s="112">
        <f t="shared" ca="1" si="5"/>
        <v>0</v>
      </c>
      <c r="J65" s="137">
        <f ca="1">IF(B65=0,Hajoamiskertoimet!$C$72,SUMIF(Jatetunnus,$A65&amp;"_"&amp;18,DOCmaara)/B65)</f>
        <v>0.1</v>
      </c>
      <c r="K65" s="138">
        <f ca="1">IF(C65=0,Hajoamiskertoimet!$C$73,SUMIF(Jatetunnus,$A65&amp;"_"&amp;19,DOCmaara)/C65)</f>
        <v>0.13836000000000001</v>
      </c>
      <c r="L65" s="43"/>
      <c r="M65" s="43"/>
      <c r="N65" s="138">
        <f t="shared" ca="1" si="6"/>
        <v>0.1</v>
      </c>
      <c r="O65" s="138">
        <f t="shared" ca="1" si="6"/>
        <v>0.13836000000000001</v>
      </c>
      <c r="P65" s="139">
        <f t="shared" ca="1" si="10"/>
        <v>0</v>
      </c>
      <c r="Q65" s="112">
        <f t="shared" ca="1" si="10"/>
        <v>0</v>
      </c>
      <c r="R65" s="39"/>
    </row>
    <row r="66" spans="1:18" ht="12.5" x14ac:dyDescent="0.25">
      <c r="A66" s="182">
        <v>2002</v>
      </c>
      <c r="B66" s="36">
        <f t="shared" ca="1" si="7"/>
        <v>0</v>
      </c>
      <c r="C66" s="46">
        <f t="shared" ca="1" si="8"/>
        <v>0</v>
      </c>
      <c r="D66" s="46">
        <f t="shared" ca="1" si="4"/>
        <v>0</v>
      </c>
      <c r="E66" s="43"/>
      <c r="F66" s="43"/>
      <c r="G66" s="112">
        <f t="shared" ca="1" si="9"/>
        <v>0</v>
      </c>
      <c r="H66" s="112">
        <f t="shared" ca="1" si="9"/>
        <v>0</v>
      </c>
      <c r="I66" s="112">
        <f t="shared" ca="1" si="5"/>
        <v>0</v>
      </c>
      <c r="J66" s="137">
        <f ca="1">IF(B66=0,Hajoamiskertoimet!$C$72,SUMIF(Jatetunnus,$A66&amp;"_"&amp;18,DOCmaara)/B66)</f>
        <v>0.1</v>
      </c>
      <c r="K66" s="138">
        <f ca="1">IF(C66=0,Hajoamiskertoimet!$C$73,SUMIF(Jatetunnus,$A66&amp;"_"&amp;19,DOCmaara)/C66)</f>
        <v>0.13836000000000001</v>
      </c>
      <c r="L66" s="43"/>
      <c r="M66" s="43"/>
      <c r="N66" s="138">
        <f t="shared" ca="1" si="6"/>
        <v>0.1</v>
      </c>
      <c r="O66" s="138">
        <f t="shared" ca="1" si="6"/>
        <v>0.13836000000000001</v>
      </c>
      <c r="P66" s="139">
        <f t="shared" ca="1" si="10"/>
        <v>0</v>
      </c>
      <c r="Q66" s="112">
        <f t="shared" ca="1" si="10"/>
        <v>0</v>
      </c>
      <c r="R66" s="39"/>
    </row>
    <row r="67" spans="1:18" ht="12.5" x14ac:dyDescent="0.25">
      <c r="A67" s="182">
        <v>2003</v>
      </c>
      <c r="B67" s="36">
        <f t="shared" ca="1" si="7"/>
        <v>0</v>
      </c>
      <c r="C67" s="46">
        <f t="shared" ca="1" si="8"/>
        <v>0</v>
      </c>
      <c r="D67" s="46">
        <f t="shared" ca="1" si="4"/>
        <v>0</v>
      </c>
      <c r="E67" s="43"/>
      <c r="F67" s="43"/>
      <c r="G67" s="112">
        <f t="shared" ca="1" si="9"/>
        <v>0</v>
      </c>
      <c r="H67" s="112">
        <f t="shared" ca="1" si="9"/>
        <v>0</v>
      </c>
      <c r="I67" s="112">
        <f t="shared" ca="1" si="5"/>
        <v>0</v>
      </c>
      <c r="J67" s="137">
        <f ca="1">IF(B67=0,Hajoamiskertoimet!$C$72,SUMIF(Jatetunnus,$A67&amp;"_"&amp;18,DOCmaara)/B67)</f>
        <v>0.1</v>
      </c>
      <c r="K67" s="138">
        <f ca="1">IF(C67=0,Hajoamiskertoimet!$C$73,SUMIF(Jatetunnus,$A67&amp;"_"&amp;19,DOCmaara)/C67)</f>
        <v>0.13836000000000001</v>
      </c>
      <c r="L67" s="43"/>
      <c r="M67" s="43"/>
      <c r="N67" s="138">
        <f t="shared" ca="1" si="6"/>
        <v>0.1</v>
      </c>
      <c r="O67" s="138">
        <f t="shared" ca="1" si="6"/>
        <v>0.13836000000000001</v>
      </c>
      <c r="P67" s="139">
        <f t="shared" ca="1" si="10"/>
        <v>0</v>
      </c>
      <c r="Q67" s="112">
        <f t="shared" ca="1" si="10"/>
        <v>0</v>
      </c>
      <c r="R67" s="39"/>
    </row>
    <row r="68" spans="1:18" ht="12.5" x14ac:dyDescent="0.25">
      <c r="A68" s="182">
        <v>2004</v>
      </c>
      <c r="B68" s="36">
        <f t="shared" ca="1" si="7"/>
        <v>0</v>
      </c>
      <c r="C68" s="46">
        <f t="shared" ca="1" si="8"/>
        <v>0</v>
      </c>
      <c r="D68" s="46">
        <f t="shared" ca="1" si="4"/>
        <v>0</v>
      </c>
      <c r="E68" s="43"/>
      <c r="F68" s="43"/>
      <c r="G68" s="112">
        <f t="shared" ca="1" si="9"/>
        <v>0</v>
      </c>
      <c r="H68" s="112">
        <f t="shared" ca="1" si="9"/>
        <v>0</v>
      </c>
      <c r="I68" s="112">
        <f t="shared" ca="1" si="5"/>
        <v>0</v>
      </c>
      <c r="J68" s="137">
        <f ca="1">IF(B68=0,Hajoamiskertoimet!$C$72,SUMIF(Jatetunnus,$A68&amp;"_"&amp;18,DOCmaara)/B68)</f>
        <v>0.1</v>
      </c>
      <c r="K68" s="138">
        <f ca="1">IF(C68=0,Hajoamiskertoimet!$C$73,SUMIF(Jatetunnus,$A68&amp;"_"&amp;19,DOCmaara)/C68)</f>
        <v>0.13836000000000001</v>
      </c>
      <c r="L68" s="43"/>
      <c r="M68" s="43"/>
      <c r="N68" s="138">
        <f t="shared" ca="1" si="6"/>
        <v>0.1</v>
      </c>
      <c r="O68" s="138">
        <f t="shared" ca="1" si="6"/>
        <v>0.13836000000000001</v>
      </c>
      <c r="P68" s="139">
        <f t="shared" ca="1" si="10"/>
        <v>0</v>
      </c>
      <c r="Q68" s="112">
        <f t="shared" ca="1" si="10"/>
        <v>0</v>
      </c>
      <c r="R68" s="39"/>
    </row>
    <row r="69" spans="1:18" ht="12.5" x14ac:dyDescent="0.25">
      <c r="A69" s="182">
        <v>2005</v>
      </c>
      <c r="B69" s="36">
        <f t="shared" ca="1" si="7"/>
        <v>0</v>
      </c>
      <c r="C69" s="46">
        <f t="shared" ca="1" si="8"/>
        <v>0</v>
      </c>
      <c r="D69" s="46">
        <f t="shared" ca="1" si="4"/>
        <v>0</v>
      </c>
      <c r="E69" s="43"/>
      <c r="F69" s="43"/>
      <c r="G69" s="112">
        <f t="shared" ca="1" si="9"/>
        <v>0</v>
      </c>
      <c r="H69" s="112">
        <f t="shared" ca="1" si="9"/>
        <v>0</v>
      </c>
      <c r="I69" s="112">
        <f t="shared" ca="1" si="5"/>
        <v>0</v>
      </c>
      <c r="J69" s="137">
        <f ca="1">IF(B69=0,Hajoamiskertoimet!$C$72,SUMIF(Jatetunnus,$A69&amp;"_"&amp;18,DOCmaara)/B69)</f>
        <v>0.1</v>
      </c>
      <c r="K69" s="138">
        <f ca="1">IF(C69=0,Hajoamiskertoimet!$C$73,SUMIF(Jatetunnus,$A69&amp;"_"&amp;19,DOCmaara)/C69)</f>
        <v>0.13836000000000001</v>
      </c>
      <c r="L69" s="43"/>
      <c r="M69" s="43"/>
      <c r="N69" s="138">
        <f t="shared" ca="1" si="6"/>
        <v>0.1</v>
      </c>
      <c r="O69" s="138">
        <f t="shared" ca="1" si="6"/>
        <v>0.13836000000000001</v>
      </c>
      <c r="P69" s="139">
        <f t="shared" ca="1" si="10"/>
        <v>0</v>
      </c>
      <c r="Q69" s="112">
        <f t="shared" ca="1" si="10"/>
        <v>0</v>
      </c>
      <c r="R69" s="39"/>
    </row>
    <row r="70" spans="1:18" ht="12.5" x14ac:dyDescent="0.25">
      <c r="A70" s="182">
        <v>2006</v>
      </c>
      <c r="B70" s="36">
        <f t="shared" ca="1" si="7"/>
        <v>0</v>
      </c>
      <c r="C70" s="46">
        <f t="shared" ca="1" si="8"/>
        <v>0</v>
      </c>
      <c r="D70" s="46">
        <f t="shared" ca="1" si="4"/>
        <v>0</v>
      </c>
      <c r="E70" s="43"/>
      <c r="F70" s="43"/>
      <c r="G70" s="112">
        <f t="shared" ca="1" si="9"/>
        <v>0</v>
      </c>
      <c r="H70" s="112">
        <f t="shared" ca="1" si="9"/>
        <v>0</v>
      </c>
      <c r="I70" s="112">
        <f t="shared" ca="1" si="5"/>
        <v>0</v>
      </c>
      <c r="J70" s="137">
        <f ca="1">IF(B70=0,Hajoamiskertoimet!$C$72,SUMIF(Jatetunnus,$A70&amp;"_"&amp;18,DOCmaara)/B70)</f>
        <v>0.1</v>
      </c>
      <c r="K70" s="138">
        <f ca="1">IF(C70=0,Hajoamiskertoimet!$C$73,SUMIF(Jatetunnus,$A70&amp;"_"&amp;19,DOCmaara)/C70)</f>
        <v>0.13836000000000001</v>
      </c>
      <c r="L70" s="43"/>
      <c r="M70" s="43"/>
      <c r="N70" s="138">
        <f t="shared" ca="1" si="6"/>
        <v>0.1</v>
      </c>
      <c r="O70" s="138">
        <f t="shared" ca="1" si="6"/>
        <v>0.13836000000000001</v>
      </c>
      <c r="P70" s="139">
        <f t="shared" ca="1" si="10"/>
        <v>0</v>
      </c>
      <c r="Q70" s="112">
        <f t="shared" ca="1" si="10"/>
        <v>0</v>
      </c>
      <c r="R70" s="39"/>
    </row>
    <row r="71" spans="1:18" ht="12.5" x14ac:dyDescent="0.25">
      <c r="A71" s="182">
        <v>2007</v>
      </c>
      <c r="B71" s="36">
        <f t="shared" ca="1" si="7"/>
        <v>0</v>
      </c>
      <c r="C71" s="46">
        <f t="shared" ca="1" si="8"/>
        <v>0</v>
      </c>
      <c r="D71" s="46">
        <f t="shared" ca="1" si="4"/>
        <v>0</v>
      </c>
      <c r="E71" s="43"/>
      <c r="F71" s="43"/>
      <c r="G71" s="112">
        <f t="shared" ca="1" si="9"/>
        <v>0</v>
      </c>
      <c r="H71" s="112">
        <f t="shared" ca="1" si="9"/>
        <v>0</v>
      </c>
      <c r="I71" s="112">
        <f t="shared" ca="1" si="5"/>
        <v>0</v>
      </c>
      <c r="J71" s="137">
        <f ca="1">IF(B71=0,Hajoamiskertoimet!$C$72,SUMIF(Jatetunnus,$A71&amp;"_"&amp;18,DOCmaara)/B71)</f>
        <v>0.1</v>
      </c>
      <c r="K71" s="138">
        <f ca="1">IF(C71=0,Hajoamiskertoimet!$C$73,SUMIF(Jatetunnus,$A71&amp;"_"&amp;19,DOCmaara)/C71)</f>
        <v>0.13836000000000001</v>
      </c>
      <c r="L71" s="43"/>
      <c r="M71" s="43"/>
      <c r="N71" s="138">
        <f t="shared" ca="1" si="6"/>
        <v>0.1</v>
      </c>
      <c r="O71" s="138">
        <f t="shared" ca="1" si="6"/>
        <v>0.13836000000000001</v>
      </c>
      <c r="P71" s="139">
        <f t="shared" ca="1" si="10"/>
        <v>0</v>
      </c>
      <c r="Q71" s="112">
        <f t="shared" ca="1" si="10"/>
        <v>0</v>
      </c>
      <c r="R71" s="39"/>
    </row>
    <row r="72" spans="1:18" ht="12.5" x14ac:dyDescent="0.25">
      <c r="A72" s="182">
        <v>2008</v>
      </c>
      <c r="B72" s="36">
        <f t="shared" ca="1" si="7"/>
        <v>0</v>
      </c>
      <c r="C72" s="46">
        <f t="shared" ca="1" si="8"/>
        <v>0</v>
      </c>
      <c r="D72" s="46">
        <f t="shared" ca="1" si="4"/>
        <v>0</v>
      </c>
      <c r="E72" s="43"/>
      <c r="F72" s="43"/>
      <c r="G72" s="112">
        <f t="shared" ca="1" si="9"/>
        <v>0</v>
      </c>
      <c r="H72" s="112">
        <f t="shared" ca="1" si="9"/>
        <v>0</v>
      </c>
      <c r="I72" s="112">
        <f t="shared" ca="1" si="5"/>
        <v>0</v>
      </c>
      <c r="J72" s="137">
        <f ca="1">IF(B72=0,Hajoamiskertoimet!$C$72,SUMIF(Jatetunnus,$A72&amp;"_"&amp;18,DOCmaara)/B72)</f>
        <v>0.1</v>
      </c>
      <c r="K72" s="138">
        <f ca="1">IF(C72=0,Hajoamiskertoimet!$C$73,SUMIF(Jatetunnus,$A72&amp;"_"&amp;19,DOCmaara)/C72)</f>
        <v>0.13836000000000001</v>
      </c>
      <c r="L72" s="43"/>
      <c r="M72" s="43"/>
      <c r="N72" s="138">
        <f t="shared" ca="1" si="6"/>
        <v>0.1</v>
      </c>
      <c r="O72" s="138">
        <f t="shared" ca="1" si="6"/>
        <v>0.13836000000000001</v>
      </c>
      <c r="P72" s="139">
        <f t="shared" ca="1" si="10"/>
        <v>0</v>
      </c>
      <c r="Q72" s="112">
        <f t="shared" ca="1" si="10"/>
        <v>0</v>
      </c>
      <c r="R72" s="39"/>
    </row>
    <row r="73" spans="1:18" ht="12.5" x14ac:dyDescent="0.25">
      <c r="A73" s="182">
        <v>2009</v>
      </c>
      <c r="B73" s="36">
        <f t="shared" ca="1" si="7"/>
        <v>0</v>
      </c>
      <c r="C73" s="46">
        <f t="shared" ca="1" si="8"/>
        <v>0</v>
      </c>
      <c r="D73" s="46">
        <f t="shared" ca="1" si="4"/>
        <v>0</v>
      </c>
      <c r="E73" s="43"/>
      <c r="F73" s="43"/>
      <c r="G73" s="112">
        <f t="shared" ca="1" si="9"/>
        <v>0</v>
      </c>
      <c r="H73" s="112">
        <f t="shared" ca="1" si="9"/>
        <v>0</v>
      </c>
      <c r="I73" s="112">
        <f t="shared" ca="1" si="5"/>
        <v>0</v>
      </c>
      <c r="J73" s="137">
        <f ca="1">IF(B73=0,Hajoamiskertoimet!$C$72,SUMIF(Jatetunnus,$A73&amp;"_"&amp;18,DOCmaara)/B73)</f>
        <v>0.1</v>
      </c>
      <c r="K73" s="138">
        <f ca="1">IF(C73=0,Hajoamiskertoimet!$C$73,SUMIF(Jatetunnus,$A73&amp;"_"&amp;19,DOCmaara)/C73)</f>
        <v>0.13836000000000001</v>
      </c>
      <c r="L73" s="43"/>
      <c r="M73" s="43"/>
      <c r="N73" s="138">
        <f t="shared" ca="1" si="6"/>
        <v>0.1</v>
      </c>
      <c r="O73" s="138">
        <f t="shared" ca="1" si="6"/>
        <v>0.13836000000000001</v>
      </c>
      <c r="P73" s="139">
        <f t="shared" ca="1" si="10"/>
        <v>0</v>
      </c>
      <c r="Q73" s="112">
        <f t="shared" ca="1" si="10"/>
        <v>0</v>
      </c>
      <c r="R73" s="39"/>
    </row>
    <row r="74" spans="1:18" ht="12.5" x14ac:dyDescent="0.25">
      <c r="A74" s="182">
        <v>2010</v>
      </c>
      <c r="B74" s="36">
        <f t="shared" ca="1" si="7"/>
        <v>0</v>
      </c>
      <c r="C74" s="46">
        <f t="shared" ca="1" si="8"/>
        <v>0</v>
      </c>
      <c r="D74" s="46">
        <f t="shared" ca="1" si="4"/>
        <v>0</v>
      </c>
      <c r="E74" s="43"/>
      <c r="F74" s="43"/>
      <c r="G74" s="112">
        <f t="shared" ca="1" si="9"/>
        <v>0</v>
      </c>
      <c r="H74" s="112">
        <f t="shared" ca="1" si="9"/>
        <v>0</v>
      </c>
      <c r="I74" s="112">
        <f t="shared" ca="1" si="5"/>
        <v>0</v>
      </c>
      <c r="J74" s="137">
        <f ca="1">IF(B74=0,Hajoamiskertoimet!$C$72,SUMIF(Jatetunnus,$A74&amp;"_"&amp;18,DOCmaara)/B74)</f>
        <v>0.1</v>
      </c>
      <c r="K74" s="138">
        <f ca="1">IF(C74=0,Hajoamiskertoimet!$C$73,SUMIF(Jatetunnus,$A74&amp;"_"&amp;19,DOCmaara)/C74)</f>
        <v>0.13836000000000001</v>
      </c>
      <c r="L74" s="43"/>
      <c r="M74" s="43"/>
      <c r="N74" s="138">
        <f t="shared" ca="1" si="6"/>
        <v>0.1</v>
      </c>
      <c r="O74" s="138">
        <f t="shared" ca="1" si="6"/>
        <v>0.13836000000000001</v>
      </c>
      <c r="P74" s="139">
        <f t="shared" ca="1" si="10"/>
        <v>0</v>
      </c>
      <c r="Q74" s="112">
        <f t="shared" ca="1" si="10"/>
        <v>0</v>
      </c>
      <c r="R74" s="39"/>
    </row>
    <row r="75" spans="1:18" ht="12.5" x14ac:dyDescent="0.25">
      <c r="A75" s="182">
        <v>2011</v>
      </c>
      <c r="B75" s="36">
        <f t="shared" ref="B75:B106" ca="1" si="11">SUMIF(Jatetunnus,$A75&amp;"_"&amp;18,Jatemaara)</f>
        <v>0</v>
      </c>
      <c r="C75" s="46">
        <f t="shared" ref="C75:C106" ca="1" si="12">SUMIF(Jatetunnus,$A75&amp;"_"&amp;19,Jatemaara)</f>
        <v>0</v>
      </c>
      <c r="D75" s="46">
        <f t="shared" ca="1" si="4"/>
        <v>0</v>
      </c>
      <c r="E75" s="43"/>
      <c r="F75" s="43"/>
      <c r="G75" s="112">
        <f t="shared" ref="G75:H106" ca="1" si="13">IF(E75="",B75,E75)</f>
        <v>0</v>
      </c>
      <c r="H75" s="112">
        <f t="shared" ca="1" si="13"/>
        <v>0</v>
      </c>
      <c r="I75" s="112">
        <f t="shared" ca="1" si="5"/>
        <v>0</v>
      </c>
      <c r="J75" s="137">
        <f ca="1">IF(B75=0,Hajoamiskertoimet!$C$72,SUMIF(Jatetunnus,$A75&amp;"_"&amp;18,DOCmaara)/B75)</f>
        <v>0.1</v>
      </c>
      <c r="K75" s="138">
        <f ca="1">IF(C75=0,Hajoamiskertoimet!$C$73,SUMIF(Jatetunnus,$A75&amp;"_"&amp;19,DOCmaara)/C75)</f>
        <v>0.13836000000000001</v>
      </c>
      <c r="L75" s="43"/>
      <c r="M75" s="43"/>
      <c r="N75" s="138">
        <f t="shared" ca="1" si="6"/>
        <v>0.1</v>
      </c>
      <c r="O75" s="138">
        <f t="shared" ca="1" si="6"/>
        <v>0.13836000000000001</v>
      </c>
      <c r="P75" s="139">
        <f t="shared" ref="P75:Q106" ca="1" si="14">G75*N75</f>
        <v>0</v>
      </c>
      <c r="Q75" s="112">
        <f t="shared" ca="1" si="14"/>
        <v>0</v>
      </c>
      <c r="R75" s="39"/>
    </row>
    <row r="76" spans="1:18" ht="12.5" x14ac:dyDescent="0.25">
      <c r="A76" s="182">
        <v>2012</v>
      </c>
      <c r="B76" s="36">
        <f t="shared" ca="1" si="11"/>
        <v>0</v>
      </c>
      <c r="C76" s="46">
        <f t="shared" ca="1" si="12"/>
        <v>0</v>
      </c>
      <c r="D76" s="46">
        <f t="shared" ref="D76:D114" ca="1" si="15">SUM(B76:C76)</f>
        <v>0</v>
      </c>
      <c r="E76" s="43"/>
      <c r="F76" s="43"/>
      <c r="G76" s="112">
        <f t="shared" ca="1" si="13"/>
        <v>0</v>
      </c>
      <c r="H76" s="112">
        <f t="shared" ca="1" si="13"/>
        <v>0</v>
      </c>
      <c r="I76" s="112">
        <f t="shared" ref="I76:I114" ca="1" si="16">SUM(G76:H76)</f>
        <v>0</v>
      </c>
      <c r="J76" s="137">
        <f ca="1">IF(B76=0,Hajoamiskertoimet!$C$72,SUMIF(Jatetunnus,$A76&amp;"_"&amp;18,DOCmaara)/B76)</f>
        <v>0.1</v>
      </c>
      <c r="K76" s="138">
        <f ca="1">IF(C76=0,Hajoamiskertoimet!$C$73,SUMIF(Jatetunnus,$A76&amp;"_"&amp;19,DOCmaara)/C76)</f>
        <v>0.13836000000000001</v>
      </c>
      <c r="L76" s="43"/>
      <c r="M76" s="43"/>
      <c r="N76" s="138">
        <f t="shared" ref="N76:O114" ca="1" si="17">IF(L76="",J76,L76)</f>
        <v>0.1</v>
      </c>
      <c r="O76" s="138">
        <f t="shared" ca="1" si="17"/>
        <v>0.13836000000000001</v>
      </c>
      <c r="P76" s="139">
        <f t="shared" ca="1" si="14"/>
        <v>0</v>
      </c>
      <c r="Q76" s="112">
        <f t="shared" ca="1" si="14"/>
        <v>0</v>
      </c>
      <c r="R76" s="39"/>
    </row>
    <row r="77" spans="1:18" ht="12.5" x14ac:dyDescent="0.25">
      <c r="A77" s="182">
        <v>2013</v>
      </c>
      <c r="B77" s="36">
        <f t="shared" ca="1" si="11"/>
        <v>0</v>
      </c>
      <c r="C77" s="46">
        <f t="shared" ca="1" si="12"/>
        <v>0</v>
      </c>
      <c r="D77" s="46">
        <f t="shared" ca="1" si="15"/>
        <v>0</v>
      </c>
      <c r="E77" s="43"/>
      <c r="F77" s="43"/>
      <c r="G77" s="112">
        <f t="shared" ca="1" si="13"/>
        <v>0</v>
      </c>
      <c r="H77" s="112">
        <f t="shared" ca="1" si="13"/>
        <v>0</v>
      </c>
      <c r="I77" s="112">
        <f t="shared" ca="1" si="16"/>
        <v>0</v>
      </c>
      <c r="J77" s="137">
        <f ca="1">IF(B77=0,Hajoamiskertoimet!$C$72,SUMIF(Jatetunnus,$A77&amp;"_"&amp;18,DOCmaara)/B77)</f>
        <v>0.1</v>
      </c>
      <c r="K77" s="138">
        <f ca="1">IF(C77=0,Hajoamiskertoimet!$C$73,SUMIF(Jatetunnus,$A77&amp;"_"&amp;19,DOCmaara)/C77)</f>
        <v>0.13836000000000001</v>
      </c>
      <c r="L77" s="43"/>
      <c r="M77" s="43"/>
      <c r="N77" s="138">
        <f t="shared" ca="1" si="17"/>
        <v>0.1</v>
      </c>
      <c r="O77" s="138">
        <f t="shared" ca="1" si="17"/>
        <v>0.13836000000000001</v>
      </c>
      <c r="P77" s="139">
        <f t="shared" ca="1" si="14"/>
        <v>0</v>
      </c>
      <c r="Q77" s="112">
        <f t="shared" ca="1" si="14"/>
        <v>0</v>
      </c>
      <c r="R77" s="39"/>
    </row>
    <row r="78" spans="1:18" ht="12.5" x14ac:dyDescent="0.25">
      <c r="A78" s="182">
        <v>2014</v>
      </c>
      <c r="B78" s="36">
        <f t="shared" ca="1" si="11"/>
        <v>0</v>
      </c>
      <c r="C78" s="46">
        <f t="shared" ca="1" si="12"/>
        <v>0</v>
      </c>
      <c r="D78" s="46">
        <f t="shared" ca="1" si="15"/>
        <v>0</v>
      </c>
      <c r="E78" s="43"/>
      <c r="F78" s="43"/>
      <c r="G78" s="112">
        <f t="shared" ca="1" si="13"/>
        <v>0</v>
      </c>
      <c r="H78" s="112">
        <f t="shared" ca="1" si="13"/>
        <v>0</v>
      </c>
      <c r="I78" s="112">
        <f t="shared" ca="1" si="16"/>
        <v>0</v>
      </c>
      <c r="J78" s="137">
        <f ca="1">IF(B78=0,Hajoamiskertoimet!$C$72,SUMIF(Jatetunnus,$A78&amp;"_"&amp;18,DOCmaara)/B78)</f>
        <v>0.1</v>
      </c>
      <c r="K78" s="138">
        <f ca="1">IF(C78=0,Hajoamiskertoimet!$C$73,SUMIF(Jatetunnus,$A78&amp;"_"&amp;19,DOCmaara)/C78)</f>
        <v>0.13836000000000001</v>
      </c>
      <c r="L78" s="43"/>
      <c r="M78" s="43"/>
      <c r="N78" s="138">
        <f t="shared" ca="1" si="17"/>
        <v>0.1</v>
      </c>
      <c r="O78" s="138">
        <f t="shared" ca="1" si="17"/>
        <v>0.13836000000000001</v>
      </c>
      <c r="P78" s="139">
        <f t="shared" ca="1" si="14"/>
        <v>0</v>
      </c>
      <c r="Q78" s="112">
        <f t="shared" ca="1" si="14"/>
        <v>0</v>
      </c>
      <c r="R78" s="39"/>
    </row>
    <row r="79" spans="1:18" ht="12.5" x14ac:dyDescent="0.25">
      <c r="A79" s="182">
        <v>2015</v>
      </c>
      <c r="B79" s="36">
        <f t="shared" ca="1" si="11"/>
        <v>0</v>
      </c>
      <c r="C79" s="46">
        <f t="shared" ca="1" si="12"/>
        <v>0</v>
      </c>
      <c r="D79" s="46">
        <f t="shared" ca="1" si="15"/>
        <v>0</v>
      </c>
      <c r="E79" s="43"/>
      <c r="F79" s="43"/>
      <c r="G79" s="112">
        <f t="shared" ca="1" si="13"/>
        <v>0</v>
      </c>
      <c r="H79" s="112">
        <f t="shared" ca="1" si="13"/>
        <v>0</v>
      </c>
      <c r="I79" s="112">
        <f t="shared" ca="1" si="16"/>
        <v>0</v>
      </c>
      <c r="J79" s="137">
        <f ca="1">IF(B79=0,Hajoamiskertoimet!$C$72,SUMIF(Jatetunnus,$A79&amp;"_"&amp;18,DOCmaara)/B79)</f>
        <v>0.1</v>
      </c>
      <c r="K79" s="138">
        <f ca="1">IF(C79=0,Hajoamiskertoimet!$C$73,SUMIF(Jatetunnus,$A79&amp;"_"&amp;19,DOCmaara)/C79)</f>
        <v>0.13836000000000001</v>
      </c>
      <c r="L79" s="43"/>
      <c r="M79" s="43"/>
      <c r="N79" s="138">
        <f t="shared" ca="1" si="17"/>
        <v>0.1</v>
      </c>
      <c r="O79" s="138">
        <f t="shared" ca="1" si="17"/>
        <v>0.13836000000000001</v>
      </c>
      <c r="P79" s="139">
        <f t="shared" ca="1" si="14"/>
        <v>0</v>
      </c>
      <c r="Q79" s="112">
        <f t="shared" ca="1" si="14"/>
        <v>0</v>
      </c>
      <c r="R79" s="39"/>
    </row>
    <row r="80" spans="1:18" ht="12.5" x14ac:dyDescent="0.25">
      <c r="A80" s="182">
        <v>2016</v>
      </c>
      <c r="B80" s="36">
        <f t="shared" ca="1" si="11"/>
        <v>0</v>
      </c>
      <c r="C80" s="46">
        <f t="shared" ca="1" si="12"/>
        <v>0</v>
      </c>
      <c r="D80" s="46">
        <f t="shared" ca="1" si="15"/>
        <v>0</v>
      </c>
      <c r="E80" s="43"/>
      <c r="F80" s="43"/>
      <c r="G80" s="112">
        <f t="shared" ca="1" si="13"/>
        <v>0</v>
      </c>
      <c r="H80" s="112">
        <f t="shared" ca="1" si="13"/>
        <v>0</v>
      </c>
      <c r="I80" s="112">
        <f t="shared" ca="1" si="16"/>
        <v>0</v>
      </c>
      <c r="J80" s="137">
        <f ca="1">IF(B80=0,Hajoamiskertoimet!$C$72,SUMIF(Jatetunnus,$A80&amp;"_"&amp;18,DOCmaara)/B80)</f>
        <v>0.1</v>
      </c>
      <c r="K80" s="138">
        <f ca="1">IF(C80=0,Hajoamiskertoimet!$C$73,SUMIF(Jatetunnus,$A80&amp;"_"&amp;19,DOCmaara)/C80)</f>
        <v>0.13836000000000001</v>
      </c>
      <c r="L80" s="43"/>
      <c r="M80" s="43"/>
      <c r="N80" s="138">
        <f t="shared" ca="1" si="17"/>
        <v>0.1</v>
      </c>
      <c r="O80" s="138">
        <f t="shared" ca="1" si="17"/>
        <v>0.13836000000000001</v>
      </c>
      <c r="P80" s="139">
        <f t="shared" ca="1" si="14"/>
        <v>0</v>
      </c>
      <c r="Q80" s="112">
        <f t="shared" ca="1" si="14"/>
        <v>0</v>
      </c>
      <c r="R80" s="39"/>
    </row>
    <row r="81" spans="1:18" ht="12.5" x14ac:dyDescent="0.25">
      <c r="A81" s="182">
        <v>2017</v>
      </c>
      <c r="B81" s="36">
        <f t="shared" ca="1" si="11"/>
        <v>0</v>
      </c>
      <c r="C81" s="46">
        <f t="shared" ca="1" si="12"/>
        <v>0</v>
      </c>
      <c r="D81" s="46">
        <f t="shared" ca="1" si="15"/>
        <v>0</v>
      </c>
      <c r="E81" s="43"/>
      <c r="F81" s="43"/>
      <c r="G81" s="112">
        <f t="shared" ca="1" si="13"/>
        <v>0</v>
      </c>
      <c r="H81" s="112">
        <f t="shared" ca="1" si="13"/>
        <v>0</v>
      </c>
      <c r="I81" s="112">
        <f t="shared" ca="1" si="16"/>
        <v>0</v>
      </c>
      <c r="J81" s="137">
        <f ca="1">IF(B81=0,Hajoamiskertoimet!$C$72,SUMIF(Jatetunnus,$A81&amp;"_"&amp;18,DOCmaara)/B81)</f>
        <v>0.1</v>
      </c>
      <c r="K81" s="138">
        <f ca="1">IF(C81=0,Hajoamiskertoimet!$C$73,SUMIF(Jatetunnus,$A81&amp;"_"&amp;19,DOCmaara)/C81)</f>
        <v>0.13836000000000001</v>
      </c>
      <c r="L81" s="43"/>
      <c r="M81" s="43"/>
      <c r="N81" s="138">
        <f t="shared" ca="1" si="17"/>
        <v>0.1</v>
      </c>
      <c r="O81" s="138">
        <f t="shared" ca="1" si="17"/>
        <v>0.13836000000000001</v>
      </c>
      <c r="P81" s="139">
        <f t="shared" ca="1" si="14"/>
        <v>0</v>
      </c>
      <c r="Q81" s="112">
        <f t="shared" ca="1" si="14"/>
        <v>0</v>
      </c>
      <c r="R81" s="39"/>
    </row>
    <row r="82" spans="1:18" ht="12.5" x14ac:dyDescent="0.25">
      <c r="A82" s="182">
        <v>2018</v>
      </c>
      <c r="B82" s="36">
        <f t="shared" ca="1" si="11"/>
        <v>0</v>
      </c>
      <c r="C82" s="46">
        <f t="shared" ca="1" si="12"/>
        <v>0</v>
      </c>
      <c r="D82" s="46">
        <f t="shared" ca="1" si="15"/>
        <v>0</v>
      </c>
      <c r="E82" s="43"/>
      <c r="F82" s="43"/>
      <c r="G82" s="112">
        <f t="shared" ca="1" si="13"/>
        <v>0</v>
      </c>
      <c r="H82" s="112">
        <f t="shared" ca="1" si="13"/>
        <v>0</v>
      </c>
      <c r="I82" s="112">
        <f t="shared" ca="1" si="16"/>
        <v>0</v>
      </c>
      <c r="J82" s="137">
        <f ca="1">IF(B82=0,Hajoamiskertoimet!$C$72,SUMIF(Jatetunnus,$A82&amp;"_"&amp;18,DOCmaara)/B82)</f>
        <v>0.1</v>
      </c>
      <c r="K82" s="138">
        <f ca="1">IF(C82=0,Hajoamiskertoimet!$C$73,SUMIF(Jatetunnus,$A82&amp;"_"&amp;19,DOCmaara)/C82)</f>
        <v>0.13836000000000001</v>
      </c>
      <c r="L82" s="43"/>
      <c r="M82" s="43"/>
      <c r="N82" s="138">
        <f t="shared" ca="1" si="17"/>
        <v>0.1</v>
      </c>
      <c r="O82" s="138">
        <f t="shared" ca="1" si="17"/>
        <v>0.13836000000000001</v>
      </c>
      <c r="P82" s="139">
        <f t="shared" ca="1" si="14"/>
        <v>0</v>
      </c>
      <c r="Q82" s="112">
        <f t="shared" ca="1" si="14"/>
        <v>0</v>
      </c>
      <c r="R82" s="39"/>
    </row>
    <row r="83" spans="1:18" ht="12.5" x14ac:dyDescent="0.25">
      <c r="A83" s="182">
        <v>2019</v>
      </c>
      <c r="B83" s="36">
        <f t="shared" ca="1" si="11"/>
        <v>0</v>
      </c>
      <c r="C83" s="46">
        <f t="shared" ca="1" si="12"/>
        <v>0</v>
      </c>
      <c r="D83" s="46">
        <f t="shared" ca="1" si="15"/>
        <v>0</v>
      </c>
      <c r="E83" s="43"/>
      <c r="F83" s="43"/>
      <c r="G83" s="112">
        <f t="shared" ca="1" si="13"/>
        <v>0</v>
      </c>
      <c r="H83" s="112">
        <f t="shared" ca="1" si="13"/>
        <v>0</v>
      </c>
      <c r="I83" s="112">
        <f t="shared" ca="1" si="16"/>
        <v>0</v>
      </c>
      <c r="J83" s="137">
        <f ca="1">IF(B83=0,Hajoamiskertoimet!$C$72,SUMIF(Jatetunnus,$A83&amp;"_"&amp;18,DOCmaara)/B83)</f>
        <v>0.1</v>
      </c>
      <c r="K83" s="138">
        <f ca="1">IF(C83=0,Hajoamiskertoimet!$C$73,SUMIF(Jatetunnus,$A83&amp;"_"&amp;19,DOCmaara)/C83)</f>
        <v>0.13836000000000001</v>
      </c>
      <c r="L83" s="43"/>
      <c r="M83" s="43"/>
      <c r="N83" s="138">
        <f t="shared" ca="1" si="17"/>
        <v>0.1</v>
      </c>
      <c r="O83" s="138">
        <f t="shared" ca="1" si="17"/>
        <v>0.13836000000000001</v>
      </c>
      <c r="P83" s="139">
        <f t="shared" ca="1" si="14"/>
        <v>0</v>
      </c>
      <c r="Q83" s="112">
        <f t="shared" ca="1" si="14"/>
        <v>0</v>
      </c>
      <c r="R83" s="39"/>
    </row>
    <row r="84" spans="1:18" ht="12.5" x14ac:dyDescent="0.25">
      <c r="A84" s="182">
        <v>2020</v>
      </c>
      <c r="B84" s="36">
        <f t="shared" ca="1" si="11"/>
        <v>0</v>
      </c>
      <c r="C84" s="46">
        <f t="shared" ca="1" si="12"/>
        <v>0</v>
      </c>
      <c r="D84" s="46">
        <f t="shared" ca="1" si="15"/>
        <v>0</v>
      </c>
      <c r="E84" s="43"/>
      <c r="F84" s="43"/>
      <c r="G84" s="112">
        <f t="shared" ca="1" si="13"/>
        <v>0</v>
      </c>
      <c r="H84" s="112">
        <f t="shared" ca="1" si="13"/>
        <v>0</v>
      </c>
      <c r="I84" s="112">
        <f t="shared" ca="1" si="16"/>
        <v>0</v>
      </c>
      <c r="J84" s="137">
        <f ca="1">IF(B84=0,Hajoamiskertoimet!$C$72,SUMIF(Jatetunnus,$A84&amp;"_"&amp;18,DOCmaara)/B84)</f>
        <v>0.1</v>
      </c>
      <c r="K84" s="138">
        <f ca="1">IF(C84=0,Hajoamiskertoimet!$C$73,SUMIF(Jatetunnus,$A84&amp;"_"&amp;19,DOCmaara)/C84)</f>
        <v>0.13836000000000001</v>
      </c>
      <c r="L84" s="43"/>
      <c r="M84" s="43"/>
      <c r="N84" s="138">
        <f t="shared" ca="1" si="17"/>
        <v>0.1</v>
      </c>
      <c r="O84" s="138">
        <f t="shared" ca="1" si="17"/>
        <v>0.13836000000000001</v>
      </c>
      <c r="P84" s="139">
        <f t="shared" ca="1" si="14"/>
        <v>0</v>
      </c>
      <c r="Q84" s="112">
        <f t="shared" ca="1" si="14"/>
        <v>0</v>
      </c>
      <c r="R84" s="39"/>
    </row>
    <row r="85" spans="1:18" ht="12.5" x14ac:dyDescent="0.25">
      <c r="A85" s="182">
        <v>2021</v>
      </c>
      <c r="B85" s="36">
        <f t="shared" ca="1" si="11"/>
        <v>0</v>
      </c>
      <c r="C85" s="46">
        <f t="shared" ca="1" si="12"/>
        <v>0</v>
      </c>
      <c r="D85" s="46">
        <f t="shared" ca="1" si="15"/>
        <v>0</v>
      </c>
      <c r="E85" s="43"/>
      <c r="F85" s="43"/>
      <c r="G85" s="112">
        <f t="shared" ca="1" si="13"/>
        <v>0</v>
      </c>
      <c r="H85" s="112">
        <f t="shared" ca="1" si="13"/>
        <v>0</v>
      </c>
      <c r="I85" s="112">
        <f t="shared" ca="1" si="16"/>
        <v>0</v>
      </c>
      <c r="J85" s="137">
        <f ca="1">IF(B85=0,Hajoamiskertoimet!$C$72,SUMIF(Jatetunnus,$A85&amp;"_"&amp;18,DOCmaara)/B85)</f>
        <v>0.1</v>
      </c>
      <c r="K85" s="138">
        <f ca="1">IF(C85=0,Hajoamiskertoimet!$C$73,SUMIF(Jatetunnus,$A85&amp;"_"&amp;19,DOCmaara)/C85)</f>
        <v>0.13836000000000001</v>
      </c>
      <c r="L85" s="43"/>
      <c r="M85" s="43"/>
      <c r="N85" s="138">
        <f t="shared" ca="1" si="17"/>
        <v>0.1</v>
      </c>
      <c r="O85" s="138">
        <f t="shared" ca="1" si="17"/>
        <v>0.13836000000000001</v>
      </c>
      <c r="P85" s="139">
        <f t="shared" ca="1" si="14"/>
        <v>0</v>
      </c>
      <c r="Q85" s="112">
        <f t="shared" ca="1" si="14"/>
        <v>0</v>
      </c>
      <c r="R85" s="39"/>
    </row>
    <row r="86" spans="1:18" ht="12.5" x14ac:dyDescent="0.25">
      <c r="A86" s="182">
        <v>2022</v>
      </c>
      <c r="B86" s="36">
        <f t="shared" ca="1" si="11"/>
        <v>0</v>
      </c>
      <c r="C86" s="46">
        <f t="shared" ca="1" si="12"/>
        <v>0</v>
      </c>
      <c r="D86" s="46">
        <f t="shared" ca="1" si="15"/>
        <v>0</v>
      </c>
      <c r="E86" s="43"/>
      <c r="F86" s="43"/>
      <c r="G86" s="112">
        <f t="shared" ca="1" si="13"/>
        <v>0</v>
      </c>
      <c r="H86" s="112">
        <f t="shared" ca="1" si="13"/>
        <v>0</v>
      </c>
      <c r="I86" s="112">
        <f t="shared" ca="1" si="16"/>
        <v>0</v>
      </c>
      <c r="J86" s="137">
        <f ca="1">IF(B86=0,Hajoamiskertoimet!$C$72,SUMIF(Jatetunnus,$A86&amp;"_"&amp;18,DOCmaara)/B86)</f>
        <v>0.1</v>
      </c>
      <c r="K86" s="138">
        <f ca="1">IF(C86=0,Hajoamiskertoimet!$C$73,SUMIF(Jatetunnus,$A86&amp;"_"&amp;19,DOCmaara)/C86)</f>
        <v>0.13836000000000001</v>
      </c>
      <c r="L86" s="43"/>
      <c r="M86" s="43"/>
      <c r="N86" s="138">
        <f t="shared" ca="1" si="17"/>
        <v>0.1</v>
      </c>
      <c r="O86" s="138">
        <f t="shared" ca="1" si="17"/>
        <v>0.13836000000000001</v>
      </c>
      <c r="P86" s="139">
        <f t="shared" ca="1" si="14"/>
        <v>0</v>
      </c>
      <c r="Q86" s="112">
        <f t="shared" ca="1" si="14"/>
        <v>0</v>
      </c>
      <c r="R86" s="39"/>
    </row>
    <row r="87" spans="1:18" ht="12.5" x14ac:dyDescent="0.25">
      <c r="A87" s="182">
        <v>2023</v>
      </c>
      <c r="B87" s="36">
        <f t="shared" ca="1" si="11"/>
        <v>0</v>
      </c>
      <c r="C87" s="46">
        <f t="shared" ca="1" si="12"/>
        <v>0</v>
      </c>
      <c r="D87" s="46">
        <f t="shared" ca="1" si="15"/>
        <v>0</v>
      </c>
      <c r="E87" s="43"/>
      <c r="F87" s="43"/>
      <c r="G87" s="112">
        <f t="shared" ca="1" si="13"/>
        <v>0</v>
      </c>
      <c r="H87" s="112">
        <f t="shared" ca="1" si="13"/>
        <v>0</v>
      </c>
      <c r="I87" s="112">
        <f t="shared" ca="1" si="16"/>
        <v>0</v>
      </c>
      <c r="J87" s="137">
        <f ca="1">IF(B87=0,Hajoamiskertoimet!$C$72,SUMIF(Jatetunnus,$A87&amp;"_"&amp;18,DOCmaara)/B87)</f>
        <v>0.1</v>
      </c>
      <c r="K87" s="138">
        <f ca="1">IF(C87=0,Hajoamiskertoimet!$C$73,SUMIF(Jatetunnus,$A87&amp;"_"&amp;19,DOCmaara)/C87)</f>
        <v>0.13836000000000001</v>
      </c>
      <c r="L87" s="43"/>
      <c r="M87" s="43"/>
      <c r="N87" s="138">
        <f t="shared" ca="1" si="17"/>
        <v>0.1</v>
      </c>
      <c r="O87" s="138">
        <f t="shared" ca="1" si="17"/>
        <v>0.13836000000000001</v>
      </c>
      <c r="P87" s="139">
        <f t="shared" ca="1" si="14"/>
        <v>0</v>
      </c>
      <c r="Q87" s="112">
        <f t="shared" ca="1" si="14"/>
        <v>0</v>
      </c>
      <c r="R87" s="39"/>
    </row>
    <row r="88" spans="1:18" ht="12.5" x14ac:dyDescent="0.25">
      <c r="A88" s="182">
        <v>2024</v>
      </c>
      <c r="B88" s="36">
        <f t="shared" ca="1" si="11"/>
        <v>0</v>
      </c>
      <c r="C88" s="46">
        <f t="shared" ca="1" si="12"/>
        <v>0</v>
      </c>
      <c r="D88" s="46">
        <f t="shared" ca="1" si="15"/>
        <v>0</v>
      </c>
      <c r="E88" s="43"/>
      <c r="F88" s="43"/>
      <c r="G88" s="112">
        <f t="shared" ca="1" si="13"/>
        <v>0</v>
      </c>
      <c r="H88" s="112">
        <f t="shared" ca="1" si="13"/>
        <v>0</v>
      </c>
      <c r="I88" s="112">
        <f t="shared" ca="1" si="16"/>
        <v>0</v>
      </c>
      <c r="J88" s="137">
        <f ca="1">IF(B88=0,Hajoamiskertoimet!$C$72,SUMIF(Jatetunnus,$A88&amp;"_"&amp;18,DOCmaara)/B88)</f>
        <v>0.1</v>
      </c>
      <c r="K88" s="138">
        <f ca="1">IF(C88=0,Hajoamiskertoimet!$C$73,SUMIF(Jatetunnus,$A88&amp;"_"&amp;19,DOCmaara)/C88)</f>
        <v>0.13836000000000001</v>
      </c>
      <c r="L88" s="43"/>
      <c r="M88" s="43"/>
      <c r="N88" s="138">
        <f t="shared" ca="1" si="17"/>
        <v>0.1</v>
      </c>
      <c r="O88" s="138">
        <f t="shared" ca="1" si="17"/>
        <v>0.13836000000000001</v>
      </c>
      <c r="P88" s="139">
        <f t="shared" ca="1" si="14"/>
        <v>0</v>
      </c>
      <c r="Q88" s="112">
        <f t="shared" ca="1" si="14"/>
        <v>0</v>
      </c>
      <c r="R88" s="39"/>
    </row>
    <row r="89" spans="1:18" ht="12.5" x14ac:dyDescent="0.25">
      <c r="A89" s="182">
        <v>2025</v>
      </c>
      <c r="B89" s="36">
        <f t="shared" ca="1" si="11"/>
        <v>0</v>
      </c>
      <c r="C89" s="46">
        <f t="shared" ca="1" si="12"/>
        <v>0</v>
      </c>
      <c r="D89" s="46">
        <f t="shared" ca="1" si="15"/>
        <v>0</v>
      </c>
      <c r="E89" s="43"/>
      <c r="F89" s="43"/>
      <c r="G89" s="112">
        <f t="shared" ca="1" si="13"/>
        <v>0</v>
      </c>
      <c r="H89" s="112">
        <f t="shared" ca="1" si="13"/>
        <v>0</v>
      </c>
      <c r="I89" s="112">
        <f t="shared" ca="1" si="16"/>
        <v>0</v>
      </c>
      <c r="J89" s="137">
        <f ca="1">IF(B89=0,Hajoamiskertoimet!$C$72,SUMIF(Jatetunnus,$A89&amp;"_"&amp;18,DOCmaara)/B89)</f>
        <v>0.1</v>
      </c>
      <c r="K89" s="138">
        <f ca="1">IF(C89=0,Hajoamiskertoimet!$C$73,SUMIF(Jatetunnus,$A89&amp;"_"&amp;19,DOCmaara)/C89)</f>
        <v>0.13836000000000001</v>
      </c>
      <c r="L89" s="43"/>
      <c r="M89" s="43"/>
      <c r="N89" s="138">
        <f t="shared" ca="1" si="17"/>
        <v>0.1</v>
      </c>
      <c r="O89" s="138">
        <f t="shared" ca="1" si="17"/>
        <v>0.13836000000000001</v>
      </c>
      <c r="P89" s="139">
        <f t="shared" ca="1" si="14"/>
        <v>0</v>
      </c>
      <c r="Q89" s="112">
        <f t="shared" ca="1" si="14"/>
        <v>0</v>
      </c>
      <c r="R89" s="39"/>
    </row>
    <row r="90" spans="1:18" ht="12.5" x14ac:dyDescent="0.25">
      <c r="A90" s="182">
        <v>2026</v>
      </c>
      <c r="B90" s="36">
        <f t="shared" ca="1" si="11"/>
        <v>0</v>
      </c>
      <c r="C90" s="46">
        <f t="shared" ca="1" si="12"/>
        <v>0</v>
      </c>
      <c r="D90" s="46">
        <f t="shared" ca="1" si="15"/>
        <v>0</v>
      </c>
      <c r="E90" s="43"/>
      <c r="F90" s="43"/>
      <c r="G90" s="112">
        <f t="shared" ca="1" si="13"/>
        <v>0</v>
      </c>
      <c r="H90" s="112">
        <f t="shared" ca="1" si="13"/>
        <v>0</v>
      </c>
      <c r="I90" s="112">
        <f t="shared" ca="1" si="16"/>
        <v>0</v>
      </c>
      <c r="J90" s="137">
        <f ca="1">IF(B90=0,Hajoamiskertoimet!$C$72,SUMIF(Jatetunnus,$A90&amp;"_"&amp;18,DOCmaara)/B90)</f>
        <v>0.1</v>
      </c>
      <c r="K90" s="138">
        <f ca="1">IF(C90=0,Hajoamiskertoimet!$C$73,SUMIF(Jatetunnus,$A90&amp;"_"&amp;19,DOCmaara)/C90)</f>
        <v>0.13836000000000001</v>
      </c>
      <c r="L90" s="43"/>
      <c r="M90" s="43"/>
      <c r="N90" s="138">
        <f t="shared" ca="1" si="17"/>
        <v>0.1</v>
      </c>
      <c r="O90" s="138">
        <f t="shared" ca="1" si="17"/>
        <v>0.13836000000000001</v>
      </c>
      <c r="P90" s="139">
        <f t="shared" ca="1" si="14"/>
        <v>0</v>
      </c>
      <c r="Q90" s="112">
        <f t="shared" ca="1" si="14"/>
        <v>0</v>
      </c>
      <c r="R90" s="39"/>
    </row>
    <row r="91" spans="1:18" ht="12.5" x14ac:dyDescent="0.25">
      <c r="A91" s="182">
        <v>2027</v>
      </c>
      <c r="B91" s="36">
        <f t="shared" ca="1" si="11"/>
        <v>0</v>
      </c>
      <c r="C91" s="46">
        <f t="shared" ca="1" si="12"/>
        <v>0</v>
      </c>
      <c r="D91" s="46">
        <f t="shared" ca="1" si="15"/>
        <v>0</v>
      </c>
      <c r="E91" s="43"/>
      <c r="F91" s="43"/>
      <c r="G91" s="112">
        <f t="shared" ca="1" si="13"/>
        <v>0</v>
      </c>
      <c r="H91" s="112">
        <f t="shared" ca="1" si="13"/>
        <v>0</v>
      </c>
      <c r="I91" s="112">
        <f t="shared" ca="1" si="16"/>
        <v>0</v>
      </c>
      <c r="J91" s="137">
        <f ca="1">IF(B91=0,Hajoamiskertoimet!$C$72,SUMIF(Jatetunnus,$A91&amp;"_"&amp;18,DOCmaara)/B91)</f>
        <v>0.1</v>
      </c>
      <c r="K91" s="138">
        <f ca="1">IF(C91=0,Hajoamiskertoimet!$C$73,SUMIF(Jatetunnus,$A91&amp;"_"&amp;19,DOCmaara)/C91)</f>
        <v>0.13836000000000001</v>
      </c>
      <c r="L91" s="43"/>
      <c r="M91" s="43"/>
      <c r="N91" s="138">
        <f t="shared" ca="1" si="17"/>
        <v>0.1</v>
      </c>
      <c r="O91" s="138">
        <f t="shared" ca="1" si="17"/>
        <v>0.13836000000000001</v>
      </c>
      <c r="P91" s="139">
        <f t="shared" ca="1" si="14"/>
        <v>0</v>
      </c>
      <c r="Q91" s="112">
        <f t="shared" ca="1" si="14"/>
        <v>0</v>
      </c>
      <c r="R91" s="39"/>
    </row>
    <row r="92" spans="1:18" ht="12.5" x14ac:dyDescent="0.25">
      <c r="A92" s="182">
        <v>2028</v>
      </c>
      <c r="B92" s="36">
        <f t="shared" ca="1" si="11"/>
        <v>0</v>
      </c>
      <c r="C92" s="46">
        <f t="shared" ca="1" si="12"/>
        <v>0</v>
      </c>
      <c r="D92" s="46">
        <f t="shared" ca="1" si="15"/>
        <v>0</v>
      </c>
      <c r="E92" s="43"/>
      <c r="F92" s="43"/>
      <c r="G92" s="112">
        <f t="shared" ca="1" si="13"/>
        <v>0</v>
      </c>
      <c r="H92" s="112">
        <f t="shared" ca="1" si="13"/>
        <v>0</v>
      </c>
      <c r="I92" s="112">
        <f t="shared" ca="1" si="16"/>
        <v>0</v>
      </c>
      <c r="J92" s="137">
        <f ca="1">IF(B92=0,Hajoamiskertoimet!$C$72,SUMIF(Jatetunnus,$A92&amp;"_"&amp;18,DOCmaara)/B92)</f>
        <v>0.1</v>
      </c>
      <c r="K92" s="138">
        <f ca="1">IF(C92=0,Hajoamiskertoimet!$C$73,SUMIF(Jatetunnus,$A92&amp;"_"&amp;19,DOCmaara)/C92)</f>
        <v>0.13836000000000001</v>
      </c>
      <c r="L92" s="43"/>
      <c r="M92" s="43"/>
      <c r="N92" s="138">
        <f t="shared" ca="1" si="17"/>
        <v>0.1</v>
      </c>
      <c r="O92" s="138">
        <f t="shared" ca="1" si="17"/>
        <v>0.13836000000000001</v>
      </c>
      <c r="P92" s="139">
        <f t="shared" ca="1" si="14"/>
        <v>0</v>
      </c>
      <c r="Q92" s="112">
        <f t="shared" ca="1" si="14"/>
        <v>0</v>
      </c>
      <c r="R92" s="39"/>
    </row>
    <row r="93" spans="1:18" ht="12.5" x14ac:dyDescent="0.25">
      <c r="A93" s="182">
        <v>2029</v>
      </c>
      <c r="B93" s="36">
        <f t="shared" ca="1" si="11"/>
        <v>0</v>
      </c>
      <c r="C93" s="46">
        <f t="shared" ca="1" si="12"/>
        <v>0</v>
      </c>
      <c r="D93" s="46">
        <f t="shared" ca="1" si="15"/>
        <v>0</v>
      </c>
      <c r="E93" s="43"/>
      <c r="F93" s="43"/>
      <c r="G93" s="112">
        <f t="shared" ca="1" si="13"/>
        <v>0</v>
      </c>
      <c r="H93" s="112">
        <f t="shared" ca="1" si="13"/>
        <v>0</v>
      </c>
      <c r="I93" s="112">
        <f t="shared" ca="1" si="16"/>
        <v>0</v>
      </c>
      <c r="J93" s="137">
        <f ca="1">IF(B93=0,Hajoamiskertoimet!$C$72,SUMIF(Jatetunnus,$A93&amp;"_"&amp;18,DOCmaara)/B93)</f>
        <v>0.1</v>
      </c>
      <c r="K93" s="138">
        <f ca="1">IF(C93=0,Hajoamiskertoimet!$C$73,SUMIF(Jatetunnus,$A93&amp;"_"&amp;19,DOCmaara)/C93)</f>
        <v>0.13836000000000001</v>
      </c>
      <c r="L93" s="43"/>
      <c r="M93" s="43"/>
      <c r="N93" s="138">
        <f t="shared" ca="1" si="17"/>
        <v>0.1</v>
      </c>
      <c r="O93" s="138">
        <f t="shared" ca="1" si="17"/>
        <v>0.13836000000000001</v>
      </c>
      <c r="P93" s="139">
        <f t="shared" ca="1" si="14"/>
        <v>0</v>
      </c>
      <c r="Q93" s="112">
        <f t="shared" ca="1" si="14"/>
        <v>0</v>
      </c>
      <c r="R93" s="39"/>
    </row>
    <row r="94" spans="1:18" ht="12.5" x14ac:dyDescent="0.25">
      <c r="A94" s="182">
        <v>2030</v>
      </c>
      <c r="B94" s="36">
        <f t="shared" ca="1" si="11"/>
        <v>0</v>
      </c>
      <c r="C94" s="46">
        <f t="shared" ca="1" si="12"/>
        <v>0</v>
      </c>
      <c r="D94" s="46">
        <f t="shared" ca="1" si="15"/>
        <v>0</v>
      </c>
      <c r="E94" s="43"/>
      <c r="F94" s="43"/>
      <c r="G94" s="112">
        <f t="shared" ca="1" si="13"/>
        <v>0</v>
      </c>
      <c r="H94" s="112">
        <f t="shared" ca="1" si="13"/>
        <v>0</v>
      </c>
      <c r="I94" s="112">
        <f t="shared" ca="1" si="16"/>
        <v>0</v>
      </c>
      <c r="J94" s="137">
        <f ca="1">IF(B94=0,Hajoamiskertoimet!$C$72,SUMIF(Jatetunnus,$A94&amp;"_"&amp;18,DOCmaara)/B94)</f>
        <v>0.1</v>
      </c>
      <c r="K94" s="138">
        <f ca="1">IF(C94=0,Hajoamiskertoimet!$C$73,SUMIF(Jatetunnus,$A94&amp;"_"&amp;19,DOCmaara)/C94)</f>
        <v>0.13836000000000001</v>
      </c>
      <c r="L94" s="43"/>
      <c r="M94" s="43"/>
      <c r="N94" s="138">
        <f t="shared" ca="1" si="17"/>
        <v>0.1</v>
      </c>
      <c r="O94" s="138">
        <f t="shared" ca="1" si="17"/>
        <v>0.13836000000000001</v>
      </c>
      <c r="P94" s="139">
        <f t="shared" ca="1" si="14"/>
        <v>0</v>
      </c>
      <c r="Q94" s="112">
        <f t="shared" ca="1" si="14"/>
        <v>0</v>
      </c>
      <c r="R94" s="39"/>
    </row>
    <row r="95" spans="1:18" ht="12.5" x14ac:dyDescent="0.25">
      <c r="A95" s="182">
        <v>2031</v>
      </c>
      <c r="B95" s="36">
        <f t="shared" ca="1" si="11"/>
        <v>0</v>
      </c>
      <c r="C95" s="46">
        <f t="shared" ca="1" si="12"/>
        <v>0</v>
      </c>
      <c r="D95" s="46">
        <f t="shared" ca="1" si="15"/>
        <v>0</v>
      </c>
      <c r="E95" s="43"/>
      <c r="F95" s="43"/>
      <c r="G95" s="112">
        <f t="shared" ca="1" si="13"/>
        <v>0</v>
      </c>
      <c r="H95" s="112">
        <f t="shared" ca="1" si="13"/>
        <v>0</v>
      </c>
      <c r="I95" s="112">
        <f t="shared" ca="1" si="16"/>
        <v>0</v>
      </c>
      <c r="J95" s="137">
        <f ca="1">IF(B95=0,Hajoamiskertoimet!$C$72,SUMIF(Jatetunnus,$A95&amp;"_"&amp;18,DOCmaara)/B95)</f>
        <v>0.1</v>
      </c>
      <c r="K95" s="138">
        <f ca="1">IF(C95=0,Hajoamiskertoimet!$C$73,SUMIF(Jatetunnus,$A95&amp;"_"&amp;19,DOCmaara)/C95)</f>
        <v>0.13836000000000001</v>
      </c>
      <c r="L95" s="43"/>
      <c r="M95" s="43"/>
      <c r="N95" s="138">
        <f t="shared" ca="1" si="17"/>
        <v>0.1</v>
      </c>
      <c r="O95" s="138">
        <f t="shared" ca="1" si="17"/>
        <v>0.13836000000000001</v>
      </c>
      <c r="P95" s="139">
        <f t="shared" ca="1" si="14"/>
        <v>0</v>
      </c>
      <c r="Q95" s="112">
        <f t="shared" ca="1" si="14"/>
        <v>0</v>
      </c>
      <c r="R95" s="39"/>
    </row>
    <row r="96" spans="1:18" ht="12.5" x14ac:dyDescent="0.25">
      <c r="A96" s="182">
        <v>2032</v>
      </c>
      <c r="B96" s="36">
        <f t="shared" ca="1" si="11"/>
        <v>0</v>
      </c>
      <c r="C96" s="46">
        <f t="shared" ca="1" si="12"/>
        <v>0</v>
      </c>
      <c r="D96" s="46">
        <f t="shared" ca="1" si="15"/>
        <v>0</v>
      </c>
      <c r="E96" s="43"/>
      <c r="F96" s="43"/>
      <c r="G96" s="112">
        <f t="shared" ca="1" si="13"/>
        <v>0</v>
      </c>
      <c r="H96" s="112">
        <f t="shared" ca="1" si="13"/>
        <v>0</v>
      </c>
      <c r="I96" s="112">
        <f t="shared" ca="1" si="16"/>
        <v>0</v>
      </c>
      <c r="J96" s="137">
        <f ca="1">IF(B96=0,Hajoamiskertoimet!$C$72,SUMIF(Jatetunnus,$A96&amp;"_"&amp;18,DOCmaara)/B96)</f>
        <v>0.1</v>
      </c>
      <c r="K96" s="138">
        <f ca="1">IF(C96=0,Hajoamiskertoimet!$C$73,SUMIF(Jatetunnus,$A96&amp;"_"&amp;19,DOCmaara)/C96)</f>
        <v>0.13836000000000001</v>
      </c>
      <c r="L96" s="43"/>
      <c r="M96" s="43"/>
      <c r="N96" s="138">
        <f t="shared" ca="1" si="17"/>
        <v>0.1</v>
      </c>
      <c r="O96" s="138">
        <f t="shared" ca="1" si="17"/>
        <v>0.13836000000000001</v>
      </c>
      <c r="P96" s="139">
        <f t="shared" ca="1" si="14"/>
        <v>0</v>
      </c>
      <c r="Q96" s="112">
        <f t="shared" ca="1" si="14"/>
        <v>0</v>
      </c>
      <c r="R96" s="39"/>
    </row>
    <row r="97" spans="1:18" ht="12.5" x14ac:dyDescent="0.25">
      <c r="A97" s="182">
        <v>2033</v>
      </c>
      <c r="B97" s="36">
        <f t="shared" ca="1" si="11"/>
        <v>0</v>
      </c>
      <c r="C97" s="46">
        <f t="shared" ca="1" si="12"/>
        <v>0</v>
      </c>
      <c r="D97" s="46">
        <f t="shared" ca="1" si="15"/>
        <v>0</v>
      </c>
      <c r="E97" s="43"/>
      <c r="F97" s="43"/>
      <c r="G97" s="112">
        <f t="shared" ca="1" si="13"/>
        <v>0</v>
      </c>
      <c r="H97" s="112">
        <f t="shared" ca="1" si="13"/>
        <v>0</v>
      </c>
      <c r="I97" s="112">
        <f t="shared" ca="1" si="16"/>
        <v>0</v>
      </c>
      <c r="J97" s="137">
        <f ca="1">IF(B97=0,Hajoamiskertoimet!$C$72,SUMIF(Jatetunnus,$A97&amp;"_"&amp;18,DOCmaara)/B97)</f>
        <v>0.1</v>
      </c>
      <c r="K97" s="138">
        <f ca="1">IF(C97=0,Hajoamiskertoimet!$C$73,SUMIF(Jatetunnus,$A97&amp;"_"&amp;19,DOCmaara)/C97)</f>
        <v>0.13836000000000001</v>
      </c>
      <c r="L97" s="43"/>
      <c r="M97" s="43"/>
      <c r="N97" s="138">
        <f t="shared" ca="1" si="17"/>
        <v>0.1</v>
      </c>
      <c r="O97" s="138">
        <f t="shared" ca="1" si="17"/>
        <v>0.13836000000000001</v>
      </c>
      <c r="P97" s="139">
        <f t="shared" ca="1" si="14"/>
        <v>0</v>
      </c>
      <c r="Q97" s="112">
        <f t="shared" ca="1" si="14"/>
        <v>0</v>
      </c>
      <c r="R97" s="39"/>
    </row>
    <row r="98" spans="1:18" ht="12.5" x14ac:dyDescent="0.25">
      <c r="A98" s="182">
        <v>2034</v>
      </c>
      <c r="B98" s="36">
        <f t="shared" ca="1" si="11"/>
        <v>0</v>
      </c>
      <c r="C98" s="46">
        <f t="shared" ca="1" si="12"/>
        <v>0</v>
      </c>
      <c r="D98" s="46">
        <f t="shared" ca="1" si="15"/>
        <v>0</v>
      </c>
      <c r="E98" s="43"/>
      <c r="F98" s="43"/>
      <c r="G98" s="112">
        <f t="shared" ca="1" si="13"/>
        <v>0</v>
      </c>
      <c r="H98" s="112">
        <f t="shared" ca="1" si="13"/>
        <v>0</v>
      </c>
      <c r="I98" s="112">
        <f t="shared" ca="1" si="16"/>
        <v>0</v>
      </c>
      <c r="J98" s="137">
        <f ca="1">IF(B98=0,Hajoamiskertoimet!$C$72,SUMIF(Jatetunnus,$A98&amp;"_"&amp;18,DOCmaara)/B98)</f>
        <v>0.1</v>
      </c>
      <c r="K98" s="138">
        <f ca="1">IF(C98=0,Hajoamiskertoimet!$C$73,SUMIF(Jatetunnus,$A98&amp;"_"&amp;19,DOCmaara)/C98)</f>
        <v>0.13836000000000001</v>
      </c>
      <c r="L98" s="43"/>
      <c r="M98" s="43"/>
      <c r="N98" s="138">
        <f t="shared" ca="1" si="17"/>
        <v>0.1</v>
      </c>
      <c r="O98" s="138">
        <f t="shared" ca="1" si="17"/>
        <v>0.13836000000000001</v>
      </c>
      <c r="P98" s="139">
        <f t="shared" ca="1" si="14"/>
        <v>0</v>
      </c>
      <c r="Q98" s="112">
        <f t="shared" ca="1" si="14"/>
        <v>0</v>
      </c>
      <c r="R98" s="39"/>
    </row>
    <row r="99" spans="1:18" ht="12.5" x14ac:dyDescent="0.25">
      <c r="A99" s="182">
        <v>2035</v>
      </c>
      <c r="B99" s="36">
        <f t="shared" ca="1" si="11"/>
        <v>0</v>
      </c>
      <c r="C99" s="46">
        <f t="shared" ca="1" si="12"/>
        <v>0</v>
      </c>
      <c r="D99" s="46">
        <f t="shared" ca="1" si="15"/>
        <v>0</v>
      </c>
      <c r="E99" s="43"/>
      <c r="F99" s="43"/>
      <c r="G99" s="112">
        <f t="shared" ca="1" si="13"/>
        <v>0</v>
      </c>
      <c r="H99" s="112">
        <f t="shared" ca="1" si="13"/>
        <v>0</v>
      </c>
      <c r="I99" s="112">
        <f t="shared" ca="1" si="16"/>
        <v>0</v>
      </c>
      <c r="J99" s="137">
        <f ca="1">IF(B99=0,Hajoamiskertoimet!$C$72,SUMIF(Jatetunnus,$A99&amp;"_"&amp;18,DOCmaara)/B99)</f>
        <v>0.1</v>
      </c>
      <c r="K99" s="138">
        <f ca="1">IF(C99=0,Hajoamiskertoimet!$C$73,SUMIF(Jatetunnus,$A99&amp;"_"&amp;19,DOCmaara)/C99)</f>
        <v>0.13836000000000001</v>
      </c>
      <c r="L99" s="43"/>
      <c r="M99" s="43"/>
      <c r="N99" s="138">
        <f t="shared" ca="1" si="17"/>
        <v>0.1</v>
      </c>
      <c r="O99" s="138">
        <f t="shared" ca="1" si="17"/>
        <v>0.13836000000000001</v>
      </c>
      <c r="P99" s="139">
        <f t="shared" ca="1" si="14"/>
        <v>0</v>
      </c>
      <c r="Q99" s="112">
        <f t="shared" ca="1" si="14"/>
        <v>0</v>
      </c>
      <c r="R99" s="39"/>
    </row>
    <row r="100" spans="1:18" ht="12.5" x14ac:dyDescent="0.25">
      <c r="A100" s="182">
        <v>2036</v>
      </c>
      <c r="B100" s="36">
        <f t="shared" ca="1" si="11"/>
        <v>0</v>
      </c>
      <c r="C100" s="46">
        <f t="shared" ca="1" si="12"/>
        <v>0</v>
      </c>
      <c r="D100" s="46">
        <f t="shared" ca="1" si="15"/>
        <v>0</v>
      </c>
      <c r="E100" s="43"/>
      <c r="F100" s="43"/>
      <c r="G100" s="112">
        <f t="shared" ca="1" si="13"/>
        <v>0</v>
      </c>
      <c r="H100" s="112">
        <f t="shared" ca="1" si="13"/>
        <v>0</v>
      </c>
      <c r="I100" s="112">
        <f t="shared" ca="1" si="16"/>
        <v>0</v>
      </c>
      <c r="J100" s="137">
        <f ca="1">IF(B100=0,Hajoamiskertoimet!$C$72,SUMIF(Jatetunnus,$A100&amp;"_"&amp;18,DOCmaara)/B100)</f>
        <v>0.1</v>
      </c>
      <c r="K100" s="138">
        <f ca="1">IF(C100=0,Hajoamiskertoimet!$C$73,SUMIF(Jatetunnus,$A100&amp;"_"&amp;19,DOCmaara)/C100)</f>
        <v>0.13836000000000001</v>
      </c>
      <c r="L100" s="43"/>
      <c r="M100" s="43"/>
      <c r="N100" s="138">
        <f t="shared" ca="1" si="17"/>
        <v>0.1</v>
      </c>
      <c r="O100" s="138">
        <f t="shared" ca="1" si="17"/>
        <v>0.13836000000000001</v>
      </c>
      <c r="P100" s="139">
        <f t="shared" ca="1" si="14"/>
        <v>0</v>
      </c>
      <c r="Q100" s="112">
        <f t="shared" ca="1" si="14"/>
        <v>0</v>
      </c>
      <c r="R100" s="39"/>
    </row>
    <row r="101" spans="1:18" ht="12.5" x14ac:dyDescent="0.25">
      <c r="A101" s="182">
        <v>2037</v>
      </c>
      <c r="B101" s="36">
        <f t="shared" ca="1" si="11"/>
        <v>0</v>
      </c>
      <c r="C101" s="46">
        <f t="shared" ca="1" si="12"/>
        <v>0</v>
      </c>
      <c r="D101" s="46">
        <f t="shared" ca="1" si="15"/>
        <v>0</v>
      </c>
      <c r="E101" s="43"/>
      <c r="F101" s="43"/>
      <c r="G101" s="112">
        <f t="shared" ca="1" si="13"/>
        <v>0</v>
      </c>
      <c r="H101" s="112">
        <f t="shared" ca="1" si="13"/>
        <v>0</v>
      </c>
      <c r="I101" s="112">
        <f t="shared" ca="1" si="16"/>
        <v>0</v>
      </c>
      <c r="J101" s="137">
        <f ca="1">IF(B101=0,Hajoamiskertoimet!$C$72,SUMIF(Jatetunnus,$A101&amp;"_"&amp;18,DOCmaara)/B101)</f>
        <v>0.1</v>
      </c>
      <c r="K101" s="138">
        <f ca="1">IF(C101=0,Hajoamiskertoimet!$C$73,SUMIF(Jatetunnus,$A101&amp;"_"&amp;19,DOCmaara)/C101)</f>
        <v>0.13836000000000001</v>
      </c>
      <c r="L101" s="43"/>
      <c r="M101" s="43"/>
      <c r="N101" s="138">
        <f t="shared" ca="1" si="17"/>
        <v>0.1</v>
      </c>
      <c r="O101" s="138">
        <f t="shared" ca="1" si="17"/>
        <v>0.13836000000000001</v>
      </c>
      <c r="P101" s="139">
        <f t="shared" ca="1" si="14"/>
        <v>0</v>
      </c>
      <c r="Q101" s="112">
        <f t="shared" ca="1" si="14"/>
        <v>0</v>
      </c>
      <c r="R101" s="39"/>
    </row>
    <row r="102" spans="1:18" ht="12.5" x14ac:dyDescent="0.25">
      <c r="A102" s="182">
        <v>2038</v>
      </c>
      <c r="B102" s="36">
        <f t="shared" ca="1" si="11"/>
        <v>0</v>
      </c>
      <c r="C102" s="46">
        <f t="shared" ca="1" si="12"/>
        <v>0</v>
      </c>
      <c r="D102" s="46">
        <f t="shared" ca="1" si="15"/>
        <v>0</v>
      </c>
      <c r="E102" s="43"/>
      <c r="F102" s="43"/>
      <c r="G102" s="112">
        <f t="shared" ca="1" si="13"/>
        <v>0</v>
      </c>
      <c r="H102" s="112">
        <f t="shared" ca="1" si="13"/>
        <v>0</v>
      </c>
      <c r="I102" s="112">
        <f t="shared" ca="1" si="16"/>
        <v>0</v>
      </c>
      <c r="J102" s="137">
        <f ca="1">IF(B102=0,Hajoamiskertoimet!$C$72,SUMIF(Jatetunnus,$A102&amp;"_"&amp;18,DOCmaara)/B102)</f>
        <v>0.1</v>
      </c>
      <c r="K102" s="138">
        <f ca="1">IF(C102=0,Hajoamiskertoimet!$C$73,SUMIF(Jatetunnus,$A102&amp;"_"&amp;19,DOCmaara)/C102)</f>
        <v>0.13836000000000001</v>
      </c>
      <c r="L102" s="43"/>
      <c r="M102" s="43"/>
      <c r="N102" s="138">
        <f t="shared" ca="1" si="17"/>
        <v>0.1</v>
      </c>
      <c r="O102" s="138">
        <f t="shared" ca="1" si="17"/>
        <v>0.13836000000000001</v>
      </c>
      <c r="P102" s="139">
        <f t="shared" ca="1" si="14"/>
        <v>0</v>
      </c>
      <c r="Q102" s="112">
        <f t="shared" ca="1" si="14"/>
        <v>0</v>
      </c>
      <c r="R102" s="39"/>
    </row>
    <row r="103" spans="1:18" ht="12.5" x14ac:dyDescent="0.25">
      <c r="A103" s="182">
        <v>2039</v>
      </c>
      <c r="B103" s="36">
        <f t="shared" ca="1" si="11"/>
        <v>0</v>
      </c>
      <c r="C103" s="46">
        <f t="shared" ca="1" si="12"/>
        <v>0</v>
      </c>
      <c r="D103" s="46">
        <f t="shared" ca="1" si="15"/>
        <v>0</v>
      </c>
      <c r="E103" s="43"/>
      <c r="F103" s="43"/>
      <c r="G103" s="112">
        <f t="shared" ca="1" si="13"/>
        <v>0</v>
      </c>
      <c r="H103" s="112">
        <f t="shared" ca="1" si="13"/>
        <v>0</v>
      </c>
      <c r="I103" s="112">
        <f t="shared" ca="1" si="16"/>
        <v>0</v>
      </c>
      <c r="J103" s="137">
        <f ca="1">IF(B103=0,Hajoamiskertoimet!$C$72,SUMIF(Jatetunnus,$A103&amp;"_"&amp;18,DOCmaara)/B103)</f>
        <v>0.1</v>
      </c>
      <c r="K103" s="138">
        <f ca="1">IF(C103=0,Hajoamiskertoimet!$C$73,SUMIF(Jatetunnus,$A103&amp;"_"&amp;19,DOCmaara)/C103)</f>
        <v>0.13836000000000001</v>
      </c>
      <c r="L103" s="43"/>
      <c r="M103" s="43"/>
      <c r="N103" s="138">
        <f t="shared" ca="1" si="17"/>
        <v>0.1</v>
      </c>
      <c r="O103" s="138">
        <f t="shared" ca="1" si="17"/>
        <v>0.13836000000000001</v>
      </c>
      <c r="P103" s="139">
        <f t="shared" ca="1" si="14"/>
        <v>0</v>
      </c>
      <c r="Q103" s="112">
        <f t="shared" ca="1" si="14"/>
        <v>0</v>
      </c>
      <c r="R103" s="39"/>
    </row>
    <row r="104" spans="1:18" ht="12.5" x14ac:dyDescent="0.25">
      <c r="A104" s="182">
        <v>2040</v>
      </c>
      <c r="B104" s="36">
        <f t="shared" ca="1" si="11"/>
        <v>0</v>
      </c>
      <c r="C104" s="46">
        <f t="shared" ca="1" si="12"/>
        <v>0</v>
      </c>
      <c r="D104" s="46">
        <f t="shared" ca="1" si="15"/>
        <v>0</v>
      </c>
      <c r="E104" s="43"/>
      <c r="F104" s="43"/>
      <c r="G104" s="112">
        <f t="shared" ca="1" si="13"/>
        <v>0</v>
      </c>
      <c r="H104" s="112">
        <f t="shared" ca="1" si="13"/>
        <v>0</v>
      </c>
      <c r="I104" s="112">
        <f t="shared" ca="1" si="16"/>
        <v>0</v>
      </c>
      <c r="J104" s="137">
        <f ca="1">IF(B104=0,Hajoamiskertoimet!$C$72,SUMIF(Jatetunnus,$A104&amp;"_"&amp;18,DOCmaara)/B104)</f>
        <v>0.1</v>
      </c>
      <c r="K104" s="138">
        <f ca="1">IF(C104=0,Hajoamiskertoimet!$C$73,SUMIF(Jatetunnus,$A104&amp;"_"&amp;19,DOCmaara)/C104)</f>
        <v>0.13836000000000001</v>
      </c>
      <c r="L104" s="43"/>
      <c r="M104" s="43"/>
      <c r="N104" s="138">
        <f t="shared" ca="1" si="17"/>
        <v>0.1</v>
      </c>
      <c r="O104" s="138">
        <f t="shared" ca="1" si="17"/>
        <v>0.13836000000000001</v>
      </c>
      <c r="P104" s="139">
        <f t="shared" ca="1" si="14"/>
        <v>0</v>
      </c>
      <c r="Q104" s="112">
        <f t="shared" ca="1" si="14"/>
        <v>0</v>
      </c>
      <c r="R104" s="39"/>
    </row>
    <row r="105" spans="1:18" ht="12.5" x14ac:dyDescent="0.25">
      <c r="A105" s="182">
        <v>2041</v>
      </c>
      <c r="B105" s="36">
        <f t="shared" ca="1" si="11"/>
        <v>0</v>
      </c>
      <c r="C105" s="46">
        <f t="shared" ca="1" si="12"/>
        <v>0</v>
      </c>
      <c r="D105" s="46">
        <f t="shared" ca="1" si="15"/>
        <v>0</v>
      </c>
      <c r="E105" s="43"/>
      <c r="F105" s="43"/>
      <c r="G105" s="112">
        <f t="shared" ca="1" si="13"/>
        <v>0</v>
      </c>
      <c r="H105" s="112">
        <f t="shared" ca="1" si="13"/>
        <v>0</v>
      </c>
      <c r="I105" s="112">
        <f t="shared" ca="1" si="16"/>
        <v>0</v>
      </c>
      <c r="J105" s="137">
        <f ca="1">IF(B105=0,Hajoamiskertoimet!$C$72,SUMIF(Jatetunnus,$A105&amp;"_"&amp;18,DOCmaara)/B105)</f>
        <v>0.1</v>
      </c>
      <c r="K105" s="138">
        <f ca="1">IF(C105=0,Hajoamiskertoimet!$C$73,SUMIF(Jatetunnus,$A105&amp;"_"&amp;19,DOCmaara)/C105)</f>
        <v>0.13836000000000001</v>
      </c>
      <c r="L105" s="43"/>
      <c r="M105" s="43"/>
      <c r="N105" s="138">
        <f t="shared" ca="1" si="17"/>
        <v>0.1</v>
      </c>
      <c r="O105" s="138">
        <f t="shared" ca="1" si="17"/>
        <v>0.13836000000000001</v>
      </c>
      <c r="P105" s="139">
        <f t="shared" ca="1" si="14"/>
        <v>0</v>
      </c>
      <c r="Q105" s="112">
        <f t="shared" ca="1" si="14"/>
        <v>0</v>
      </c>
      <c r="R105" s="39"/>
    </row>
    <row r="106" spans="1:18" ht="12.5" x14ac:dyDescent="0.25">
      <c r="A106" s="182">
        <v>2042</v>
      </c>
      <c r="B106" s="36">
        <f t="shared" ca="1" si="11"/>
        <v>0</v>
      </c>
      <c r="C106" s="46">
        <f t="shared" ca="1" si="12"/>
        <v>0</v>
      </c>
      <c r="D106" s="46">
        <f t="shared" ca="1" si="15"/>
        <v>0</v>
      </c>
      <c r="E106" s="43"/>
      <c r="F106" s="43"/>
      <c r="G106" s="112">
        <f t="shared" ca="1" si="13"/>
        <v>0</v>
      </c>
      <c r="H106" s="112">
        <f t="shared" ca="1" si="13"/>
        <v>0</v>
      </c>
      <c r="I106" s="112">
        <f t="shared" ca="1" si="16"/>
        <v>0</v>
      </c>
      <c r="J106" s="137">
        <f ca="1">IF(B106=0,Hajoamiskertoimet!$C$72,SUMIF(Jatetunnus,$A106&amp;"_"&amp;18,DOCmaara)/B106)</f>
        <v>0.1</v>
      </c>
      <c r="K106" s="138">
        <f ca="1">IF(C106=0,Hajoamiskertoimet!$C$73,SUMIF(Jatetunnus,$A106&amp;"_"&amp;19,DOCmaara)/C106)</f>
        <v>0.13836000000000001</v>
      </c>
      <c r="L106" s="43"/>
      <c r="M106" s="43"/>
      <c r="N106" s="138">
        <f t="shared" ca="1" si="17"/>
        <v>0.1</v>
      </c>
      <c r="O106" s="138">
        <f t="shared" ca="1" si="17"/>
        <v>0.13836000000000001</v>
      </c>
      <c r="P106" s="139">
        <f t="shared" ca="1" si="14"/>
        <v>0</v>
      </c>
      <c r="Q106" s="112">
        <f t="shared" ca="1" si="14"/>
        <v>0</v>
      </c>
      <c r="R106" s="39"/>
    </row>
    <row r="107" spans="1:18" ht="12.5" x14ac:dyDescent="0.25">
      <c r="A107" s="182">
        <v>2043</v>
      </c>
      <c r="B107" s="36">
        <f t="shared" ref="B107:B114" ca="1" si="18">SUMIF(Jatetunnus,$A107&amp;"_"&amp;18,Jatemaara)</f>
        <v>0</v>
      </c>
      <c r="C107" s="46">
        <f t="shared" ref="C107:C114" ca="1" si="19">SUMIF(Jatetunnus,$A107&amp;"_"&amp;19,Jatemaara)</f>
        <v>0</v>
      </c>
      <c r="D107" s="46">
        <f t="shared" ca="1" si="15"/>
        <v>0</v>
      </c>
      <c r="E107" s="43"/>
      <c r="F107" s="43"/>
      <c r="G107" s="112">
        <f t="shared" ref="G107:H114" ca="1" si="20">IF(E107="",B107,E107)</f>
        <v>0</v>
      </c>
      <c r="H107" s="112">
        <f t="shared" ca="1" si="20"/>
        <v>0</v>
      </c>
      <c r="I107" s="112">
        <f t="shared" ca="1" si="16"/>
        <v>0</v>
      </c>
      <c r="J107" s="137">
        <f ca="1">IF(B107=0,Hajoamiskertoimet!$C$72,SUMIF(Jatetunnus,$A107&amp;"_"&amp;18,DOCmaara)/B107)</f>
        <v>0.1</v>
      </c>
      <c r="K107" s="138">
        <f ca="1">IF(C107=0,Hajoamiskertoimet!$C$73,SUMIF(Jatetunnus,$A107&amp;"_"&amp;19,DOCmaara)/C107)</f>
        <v>0.13836000000000001</v>
      </c>
      <c r="L107" s="43"/>
      <c r="M107" s="43"/>
      <c r="N107" s="138">
        <f t="shared" ca="1" si="17"/>
        <v>0.1</v>
      </c>
      <c r="O107" s="138">
        <f t="shared" ca="1" si="17"/>
        <v>0.13836000000000001</v>
      </c>
      <c r="P107" s="139">
        <f t="shared" ref="P107:Q114" ca="1" si="21">G107*N107</f>
        <v>0</v>
      </c>
      <c r="Q107" s="112">
        <f t="shared" ca="1" si="21"/>
        <v>0</v>
      </c>
      <c r="R107" s="39"/>
    </row>
    <row r="108" spans="1:18" ht="12.5" x14ac:dyDescent="0.25">
      <c r="A108" s="182">
        <v>2044</v>
      </c>
      <c r="B108" s="36">
        <f t="shared" ca="1" si="18"/>
        <v>0</v>
      </c>
      <c r="C108" s="46">
        <f t="shared" ca="1" si="19"/>
        <v>0</v>
      </c>
      <c r="D108" s="46">
        <f t="shared" ca="1" si="15"/>
        <v>0</v>
      </c>
      <c r="E108" s="43"/>
      <c r="F108" s="43"/>
      <c r="G108" s="112">
        <f t="shared" ca="1" si="20"/>
        <v>0</v>
      </c>
      <c r="H108" s="112">
        <f t="shared" ca="1" si="20"/>
        <v>0</v>
      </c>
      <c r="I108" s="112">
        <f t="shared" ca="1" si="16"/>
        <v>0</v>
      </c>
      <c r="J108" s="137">
        <f ca="1">IF(B108=0,Hajoamiskertoimet!$C$72,SUMIF(Jatetunnus,$A108&amp;"_"&amp;18,DOCmaara)/B108)</f>
        <v>0.1</v>
      </c>
      <c r="K108" s="138">
        <f ca="1">IF(C108=0,Hajoamiskertoimet!$C$73,SUMIF(Jatetunnus,$A108&amp;"_"&amp;19,DOCmaara)/C108)</f>
        <v>0.13836000000000001</v>
      </c>
      <c r="L108" s="43"/>
      <c r="M108" s="43"/>
      <c r="N108" s="138">
        <f t="shared" ca="1" si="17"/>
        <v>0.1</v>
      </c>
      <c r="O108" s="138">
        <f t="shared" ca="1" si="17"/>
        <v>0.13836000000000001</v>
      </c>
      <c r="P108" s="139">
        <f t="shared" ca="1" si="21"/>
        <v>0</v>
      </c>
      <c r="Q108" s="112">
        <f t="shared" ca="1" si="21"/>
        <v>0</v>
      </c>
      <c r="R108" s="39"/>
    </row>
    <row r="109" spans="1:18" ht="12.5" x14ac:dyDescent="0.25">
      <c r="A109" s="182">
        <v>2045</v>
      </c>
      <c r="B109" s="36">
        <f t="shared" ca="1" si="18"/>
        <v>0</v>
      </c>
      <c r="C109" s="46">
        <f t="shared" ca="1" si="19"/>
        <v>0</v>
      </c>
      <c r="D109" s="46">
        <f t="shared" ca="1" si="15"/>
        <v>0</v>
      </c>
      <c r="E109" s="43"/>
      <c r="F109" s="43"/>
      <c r="G109" s="112">
        <f t="shared" ca="1" si="20"/>
        <v>0</v>
      </c>
      <c r="H109" s="112">
        <f t="shared" ca="1" si="20"/>
        <v>0</v>
      </c>
      <c r="I109" s="112">
        <f t="shared" ca="1" si="16"/>
        <v>0</v>
      </c>
      <c r="J109" s="137">
        <f ca="1">IF(B109=0,Hajoamiskertoimet!$C$72,SUMIF(Jatetunnus,$A109&amp;"_"&amp;18,DOCmaara)/B109)</f>
        <v>0.1</v>
      </c>
      <c r="K109" s="138">
        <f ca="1">IF(C109=0,Hajoamiskertoimet!$C$73,SUMIF(Jatetunnus,$A109&amp;"_"&amp;19,DOCmaara)/C109)</f>
        <v>0.13836000000000001</v>
      </c>
      <c r="L109" s="43"/>
      <c r="M109" s="43"/>
      <c r="N109" s="138">
        <f t="shared" ca="1" si="17"/>
        <v>0.1</v>
      </c>
      <c r="O109" s="138">
        <f t="shared" ca="1" si="17"/>
        <v>0.13836000000000001</v>
      </c>
      <c r="P109" s="139">
        <f t="shared" ca="1" si="21"/>
        <v>0</v>
      </c>
      <c r="Q109" s="112">
        <f t="shared" ca="1" si="21"/>
        <v>0</v>
      </c>
      <c r="R109" s="39"/>
    </row>
    <row r="110" spans="1:18" ht="12.5" x14ac:dyDescent="0.25">
      <c r="A110" s="182">
        <v>2046</v>
      </c>
      <c r="B110" s="36">
        <f t="shared" ca="1" si="18"/>
        <v>0</v>
      </c>
      <c r="C110" s="46">
        <f t="shared" ca="1" si="19"/>
        <v>0</v>
      </c>
      <c r="D110" s="46">
        <f t="shared" ca="1" si="15"/>
        <v>0</v>
      </c>
      <c r="E110" s="43"/>
      <c r="F110" s="43"/>
      <c r="G110" s="112">
        <f t="shared" ca="1" si="20"/>
        <v>0</v>
      </c>
      <c r="H110" s="112">
        <f t="shared" ca="1" si="20"/>
        <v>0</v>
      </c>
      <c r="I110" s="112">
        <f t="shared" ca="1" si="16"/>
        <v>0</v>
      </c>
      <c r="J110" s="137">
        <f ca="1">IF(B110=0,Hajoamiskertoimet!$C$72,SUMIF(Jatetunnus,$A110&amp;"_"&amp;18,DOCmaara)/B110)</f>
        <v>0.1</v>
      </c>
      <c r="K110" s="138">
        <f ca="1">IF(C110=0,Hajoamiskertoimet!$C$73,SUMIF(Jatetunnus,$A110&amp;"_"&amp;19,DOCmaara)/C110)</f>
        <v>0.13836000000000001</v>
      </c>
      <c r="L110" s="43"/>
      <c r="M110" s="43"/>
      <c r="N110" s="138">
        <f t="shared" ca="1" si="17"/>
        <v>0.1</v>
      </c>
      <c r="O110" s="138">
        <f t="shared" ca="1" si="17"/>
        <v>0.13836000000000001</v>
      </c>
      <c r="P110" s="139">
        <f t="shared" ca="1" si="21"/>
        <v>0</v>
      </c>
      <c r="Q110" s="112">
        <f t="shared" ca="1" si="21"/>
        <v>0</v>
      </c>
      <c r="R110" s="39"/>
    </row>
    <row r="111" spans="1:18" ht="12.5" x14ac:dyDescent="0.25">
      <c r="A111" s="182">
        <v>2047</v>
      </c>
      <c r="B111" s="36">
        <f t="shared" ca="1" si="18"/>
        <v>0</v>
      </c>
      <c r="C111" s="46">
        <f t="shared" ca="1" si="19"/>
        <v>0</v>
      </c>
      <c r="D111" s="46">
        <f t="shared" ca="1" si="15"/>
        <v>0</v>
      </c>
      <c r="E111" s="43"/>
      <c r="F111" s="43"/>
      <c r="G111" s="112">
        <f t="shared" ca="1" si="20"/>
        <v>0</v>
      </c>
      <c r="H111" s="112">
        <f t="shared" ca="1" si="20"/>
        <v>0</v>
      </c>
      <c r="I111" s="112">
        <f t="shared" ca="1" si="16"/>
        <v>0</v>
      </c>
      <c r="J111" s="137">
        <f ca="1">IF(B111=0,Hajoamiskertoimet!$C$72,SUMIF(Jatetunnus,$A111&amp;"_"&amp;18,DOCmaara)/B111)</f>
        <v>0.1</v>
      </c>
      <c r="K111" s="138">
        <f ca="1">IF(C111=0,Hajoamiskertoimet!$C$73,SUMIF(Jatetunnus,$A111&amp;"_"&amp;19,DOCmaara)/C111)</f>
        <v>0.13836000000000001</v>
      </c>
      <c r="L111" s="43"/>
      <c r="M111" s="43"/>
      <c r="N111" s="138">
        <f t="shared" ca="1" si="17"/>
        <v>0.1</v>
      </c>
      <c r="O111" s="138">
        <f t="shared" ca="1" si="17"/>
        <v>0.13836000000000001</v>
      </c>
      <c r="P111" s="139">
        <f t="shared" ca="1" si="21"/>
        <v>0</v>
      </c>
      <c r="Q111" s="112">
        <f t="shared" ca="1" si="21"/>
        <v>0</v>
      </c>
      <c r="R111" s="39"/>
    </row>
    <row r="112" spans="1:18" ht="12.5" x14ac:dyDescent="0.25">
      <c r="A112" s="182">
        <v>2048</v>
      </c>
      <c r="B112" s="36">
        <f t="shared" ca="1" si="18"/>
        <v>0</v>
      </c>
      <c r="C112" s="46">
        <f t="shared" ca="1" si="19"/>
        <v>0</v>
      </c>
      <c r="D112" s="46">
        <f t="shared" ca="1" si="15"/>
        <v>0</v>
      </c>
      <c r="E112" s="43"/>
      <c r="F112" s="43"/>
      <c r="G112" s="112">
        <f t="shared" ca="1" si="20"/>
        <v>0</v>
      </c>
      <c r="H112" s="112">
        <f t="shared" ca="1" si="20"/>
        <v>0</v>
      </c>
      <c r="I112" s="112">
        <f t="shared" ca="1" si="16"/>
        <v>0</v>
      </c>
      <c r="J112" s="137">
        <f ca="1">IF(B112=0,Hajoamiskertoimet!$C$72,SUMIF(Jatetunnus,$A112&amp;"_"&amp;18,DOCmaara)/B112)</f>
        <v>0.1</v>
      </c>
      <c r="K112" s="138">
        <f ca="1">IF(C112=0,Hajoamiskertoimet!$C$73,SUMIF(Jatetunnus,$A112&amp;"_"&amp;19,DOCmaara)/C112)</f>
        <v>0.13836000000000001</v>
      </c>
      <c r="L112" s="43"/>
      <c r="M112" s="43"/>
      <c r="N112" s="138">
        <f t="shared" ca="1" si="17"/>
        <v>0.1</v>
      </c>
      <c r="O112" s="138">
        <f t="shared" ca="1" si="17"/>
        <v>0.13836000000000001</v>
      </c>
      <c r="P112" s="139">
        <f t="shared" ca="1" si="21"/>
        <v>0</v>
      </c>
      <c r="Q112" s="112">
        <f t="shared" ca="1" si="21"/>
        <v>0</v>
      </c>
      <c r="R112" s="39"/>
    </row>
    <row r="113" spans="1:18" ht="12.5" x14ac:dyDescent="0.25">
      <c r="A113" s="182">
        <v>2049</v>
      </c>
      <c r="B113" s="36">
        <f t="shared" ca="1" si="18"/>
        <v>0</v>
      </c>
      <c r="C113" s="46">
        <f t="shared" ca="1" si="19"/>
        <v>0</v>
      </c>
      <c r="D113" s="46">
        <f t="shared" ca="1" si="15"/>
        <v>0</v>
      </c>
      <c r="E113" s="43"/>
      <c r="F113" s="43"/>
      <c r="G113" s="112">
        <f t="shared" ca="1" si="20"/>
        <v>0</v>
      </c>
      <c r="H113" s="112">
        <f t="shared" ca="1" si="20"/>
        <v>0</v>
      </c>
      <c r="I113" s="112">
        <f t="shared" ca="1" si="16"/>
        <v>0</v>
      </c>
      <c r="J113" s="137">
        <f ca="1">IF(B113=0,Hajoamiskertoimet!$C$72,SUMIF(Jatetunnus,$A113&amp;"_"&amp;18,DOCmaara)/B113)</f>
        <v>0.1</v>
      </c>
      <c r="K113" s="138">
        <f ca="1">IF(C113=0,Hajoamiskertoimet!$C$73,SUMIF(Jatetunnus,$A113&amp;"_"&amp;19,DOCmaara)/C113)</f>
        <v>0.13836000000000001</v>
      </c>
      <c r="L113" s="43"/>
      <c r="M113" s="43"/>
      <c r="N113" s="138">
        <f t="shared" ca="1" si="17"/>
        <v>0.1</v>
      </c>
      <c r="O113" s="138">
        <f t="shared" ca="1" si="17"/>
        <v>0.13836000000000001</v>
      </c>
      <c r="P113" s="139">
        <f t="shared" ca="1" si="21"/>
        <v>0</v>
      </c>
      <c r="Q113" s="112">
        <f t="shared" ca="1" si="21"/>
        <v>0</v>
      </c>
      <c r="R113" s="39"/>
    </row>
    <row r="114" spans="1:18" ht="12.5" x14ac:dyDescent="0.25">
      <c r="A114" s="182">
        <v>2050</v>
      </c>
      <c r="B114" s="36">
        <f t="shared" ca="1" si="18"/>
        <v>0</v>
      </c>
      <c r="C114" s="46">
        <f t="shared" ca="1" si="19"/>
        <v>0</v>
      </c>
      <c r="D114" s="46">
        <f t="shared" ca="1" si="15"/>
        <v>0</v>
      </c>
      <c r="E114" s="43"/>
      <c r="F114" s="43"/>
      <c r="G114" s="112">
        <f t="shared" ca="1" si="20"/>
        <v>0</v>
      </c>
      <c r="H114" s="112">
        <f t="shared" ca="1" si="20"/>
        <v>0</v>
      </c>
      <c r="I114" s="112">
        <f t="shared" ca="1" si="16"/>
        <v>0</v>
      </c>
      <c r="J114" s="137">
        <f ca="1">IF(B114=0,Hajoamiskertoimet!$C$72,SUMIF(Jatetunnus,$A114&amp;"_"&amp;18,DOCmaara)/B114)</f>
        <v>0.1</v>
      </c>
      <c r="K114" s="138">
        <f ca="1">IF(C114=0,Hajoamiskertoimet!$C$73,SUMIF(Jatetunnus,$A114&amp;"_"&amp;19,DOCmaara)/C114)</f>
        <v>0.13836000000000001</v>
      </c>
      <c r="L114" s="43"/>
      <c r="M114" s="43"/>
      <c r="N114" s="138">
        <f t="shared" ca="1" si="17"/>
        <v>0.1</v>
      </c>
      <c r="O114" s="138">
        <f t="shared" ca="1" si="17"/>
        <v>0.13836000000000001</v>
      </c>
      <c r="P114" s="139">
        <f t="shared" ca="1" si="21"/>
        <v>0</v>
      </c>
      <c r="Q114" s="112">
        <f t="shared" ca="1" si="21"/>
        <v>0</v>
      </c>
      <c r="R114" s="39"/>
    </row>
    <row r="115" spans="1:18" x14ac:dyDescent="0.35">
      <c r="E115" s="46"/>
      <c r="F115" s="46"/>
    </row>
    <row r="116" spans="1:18" x14ac:dyDescent="0.35">
      <c r="A116" s="36" t="s">
        <v>3243</v>
      </c>
      <c r="D116" s="46">
        <f ca="1">SUM(D11:D114)</f>
        <v>0</v>
      </c>
      <c r="I116" s="46">
        <f ca="1">SUM(I11:I114)</f>
        <v>0</v>
      </c>
    </row>
    <row r="117" spans="1:18" x14ac:dyDescent="0.35">
      <c r="A117" s="36" t="s">
        <v>3244</v>
      </c>
      <c r="I117" s="46">
        <f ca="1">I116-D116</f>
        <v>0</v>
      </c>
    </row>
  </sheetData>
  <sheetProtection sheet="1" objects="1" scenarios="1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25EF4-7F34-414D-89F0-84E583385D56}">
  <sheetPr>
    <tabColor rgb="FFFFFFCC"/>
  </sheetPr>
  <dimension ref="A1:I117"/>
  <sheetViews>
    <sheetView workbookViewId="0">
      <pane ySplit="10" topLeftCell="A11" activePane="bottomLeft" state="frozen"/>
      <selection pane="bottomLeft"/>
    </sheetView>
  </sheetViews>
  <sheetFormatPr defaultColWidth="9.1796875" defaultRowHeight="14.5" x14ac:dyDescent="0.35"/>
  <cols>
    <col min="1" max="1" width="7.81640625" style="36" customWidth="1"/>
    <col min="2" max="4" width="10.81640625" style="36" customWidth="1"/>
    <col min="5" max="5" width="11.81640625" style="180" customWidth="1"/>
    <col min="6" max="6" width="11.81640625" customWidth="1"/>
    <col min="7" max="7" width="11.81640625" style="180" customWidth="1"/>
    <col min="8" max="8" width="10.81640625" style="180" customWidth="1"/>
    <col min="9" max="9" width="6.453125" style="36" customWidth="1"/>
    <col min="10" max="16384" width="9.1796875" style="36"/>
  </cols>
  <sheetData>
    <row r="1" spans="1:9" x14ac:dyDescent="0.35">
      <c r="F1" s="180"/>
    </row>
    <row r="2" spans="1:9" ht="18" customHeight="1" x14ac:dyDescent="0.35">
      <c r="B2" s="210" t="s">
        <v>3276</v>
      </c>
      <c r="C2" s="102"/>
      <c r="D2" s="102"/>
      <c r="E2" s="140"/>
      <c r="F2" s="180"/>
    </row>
    <row r="3" spans="1:9" x14ac:dyDescent="0.35">
      <c r="F3" s="180"/>
    </row>
    <row r="4" spans="1:9" x14ac:dyDescent="0.35">
      <c r="B4" s="36" t="s">
        <v>3277</v>
      </c>
      <c r="F4" s="180"/>
    </row>
    <row r="5" spans="1:9" x14ac:dyDescent="0.35">
      <c r="B5" s="36" t="s">
        <v>3278</v>
      </c>
      <c r="F5" s="180"/>
    </row>
    <row r="6" spans="1:9" x14ac:dyDescent="0.35">
      <c r="F6" s="180"/>
    </row>
    <row r="7" spans="1:9" x14ac:dyDescent="0.35">
      <c r="B7" s="182" t="s">
        <v>3213</v>
      </c>
      <c r="C7" s="181" t="s">
        <v>3214</v>
      </c>
      <c r="D7" s="36" t="s">
        <v>3215</v>
      </c>
      <c r="E7" s="41" t="s">
        <v>3279</v>
      </c>
      <c r="F7" s="181" t="s">
        <v>3214</v>
      </c>
      <c r="G7" s="125" t="s">
        <v>3215</v>
      </c>
      <c r="H7" s="36" t="s">
        <v>3215</v>
      </c>
      <c r="I7" s="218"/>
    </row>
    <row r="8" spans="1:9" ht="12.5" x14ac:dyDescent="0.25">
      <c r="A8" s="182"/>
      <c r="B8" s="182" t="s">
        <v>3216</v>
      </c>
      <c r="C8" s="182" t="s">
        <v>3217</v>
      </c>
      <c r="D8" s="182" t="s">
        <v>3218</v>
      </c>
      <c r="E8" s="39"/>
      <c r="F8" s="182" t="s">
        <v>3217</v>
      </c>
      <c r="G8" s="125" t="s">
        <v>3280</v>
      </c>
      <c r="H8" s="182" t="s">
        <v>3218</v>
      </c>
      <c r="I8" s="218"/>
    </row>
    <row r="9" spans="1:9" x14ac:dyDescent="0.35">
      <c r="A9" s="182" t="s">
        <v>53</v>
      </c>
      <c r="B9" s="182" t="s">
        <v>3170</v>
      </c>
      <c r="C9" s="181" t="s">
        <v>3170</v>
      </c>
      <c r="D9" s="182" t="s">
        <v>3170</v>
      </c>
      <c r="E9" s="41" t="s">
        <v>113</v>
      </c>
      <c r="F9" s="181" t="s">
        <v>113</v>
      </c>
      <c r="G9" s="125" t="s">
        <v>113</v>
      </c>
      <c r="H9" s="182" t="s">
        <v>3281</v>
      </c>
      <c r="I9" s="218"/>
    </row>
    <row r="10" spans="1:9" ht="12.5" x14ac:dyDescent="0.25">
      <c r="B10" s="182" t="s">
        <v>3282</v>
      </c>
      <c r="C10" s="182" t="s">
        <v>3282</v>
      </c>
      <c r="D10" s="182" t="s">
        <v>3282</v>
      </c>
      <c r="E10" s="41" t="s">
        <v>77</v>
      </c>
      <c r="F10" s="182" t="s">
        <v>77</v>
      </c>
      <c r="G10" s="182" t="s">
        <v>77</v>
      </c>
      <c r="H10" s="41" t="s">
        <v>3236</v>
      </c>
      <c r="I10" s="218"/>
    </row>
    <row r="11" spans="1:9" x14ac:dyDescent="0.35">
      <c r="A11" s="182">
        <v>1947</v>
      </c>
      <c r="B11" s="46">
        <f t="shared" ref="B11:B42" ca="1" si="0">SUMIF(Jatetunnus,$A11&amp;"_"&amp;17,Jatemaara)</f>
        <v>0</v>
      </c>
      <c r="C11" s="43"/>
      <c r="D11" s="112">
        <f t="shared" ref="D11:D74" ca="1" si="1">IF(C11="",B11,C11)</f>
        <v>0</v>
      </c>
      <c r="E11" s="32">
        <f ca="1">IF(B11=0,Hajoamiskertoimet!$C$64,SUMIF(Jatetunnus,$A11&amp;"_"&amp;17,DOCmaara)/B11)</f>
        <v>0.5</v>
      </c>
      <c r="F11" s="43"/>
      <c r="G11" s="180">
        <f ca="1">IF(F11="",E11,F11)</f>
        <v>0.5</v>
      </c>
      <c r="H11" s="139">
        <f t="shared" ref="H11:H74" ca="1" si="2">D11*G11</f>
        <v>0</v>
      </c>
      <c r="I11" s="39"/>
    </row>
    <row r="12" spans="1:9" x14ac:dyDescent="0.35">
      <c r="A12" s="182">
        <v>1948</v>
      </c>
      <c r="B12" s="46">
        <f t="shared" ca="1" si="0"/>
        <v>0</v>
      </c>
      <c r="C12" s="43"/>
      <c r="D12" s="112">
        <f t="shared" ca="1" si="1"/>
        <v>0</v>
      </c>
      <c r="E12" s="32">
        <f ca="1">IF(B12=0,Hajoamiskertoimet!$C$64,SUMIF(Jatetunnus,$A12&amp;"_"&amp;17,DOCmaara)/B12)</f>
        <v>0.5</v>
      </c>
      <c r="F12" s="43"/>
      <c r="G12" s="180">
        <f t="shared" ref="G12:G75" ca="1" si="3">IF(F12="",E12,F12)</f>
        <v>0.5</v>
      </c>
      <c r="H12" s="139">
        <f t="shared" ca="1" si="2"/>
        <v>0</v>
      </c>
      <c r="I12" s="39"/>
    </row>
    <row r="13" spans="1:9" x14ac:dyDescent="0.35">
      <c r="A13" s="182">
        <v>1949</v>
      </c>
      <c r="B13" s="46">
        <f t="shared" ca="1" si="0"/>
        <v>0</v>
      </c>
      <c r="C13" s="43"/>
      <c r="D13" s="112">
        <f t="shared" ca="1" si="1"/>
        <v>0</v>
      </c>
      <c r="E13" s="32">
        <f ca="1">IF(B13=0,Hajoamiskertoimet!$C$64,SUMIF(Jatetunnus,$A13&amp;"_"&amp;17,DOCmaara)/B13)</f>
        <v>0.5</v>
      </c>
      <c r="F13" s="43"/>
      <c r="G13" s="180">
        <f t="shared" ca="1" si="3"/>
        <v>0.5</v>
      </c>
      <c r="H13" s="139">
        <f t="shared" ca="1" si="2"/>
        <v>0</v>
      </c>
      <c r="I13" s="39"/>
    </row>
    <row r="14" spans="1:9" x14ac:dyDescent="0.35">
      <c r="A14" s="182">
        <v>1950</v>
      </c>
      <c r="B14" s="46">
        <f t="shared" ca="1" si="0"/>
        <v>0</v>
      </c>
      <c r="C14" s="43"/>
      <c r="D14" s="112">
        <f t="shared" ca="1" si="1"/>
        <v>0</v>
      </c>
      <c r="E14" s="32">
        <f ca="1">IF(B14=0,Hajoamiskertoimet!$C$64,SUMIF(Jatetunnus,$A14&amp;"_"&amp;17,DOCmaara)/B14)</f>
        <v>0.5</v>
      </c>
      <c r="F14" s="43"/>
      <c r="G14" s="180">
        <f t="shared" ca="1" si="3"/>
        <v>0.5</v>
      </c>
      <c r="H14" s="139">
        <f t="shared" ca="1" si="2"/>
        <v>0</v>
      </c>
      <c r="I14" s="39"/>
    </row>
    <row r="15" spans="1:9" x14ac:dyDescent="0.35">
      <c r="A15" s="182">
        <v>1951</v>
      </c>
      <c r="B15" s="46">
        <f t="shared" ca="1" si="0"/>
        <v>0</v>
      </c>
      <c r="C15" s="43"/>
      <c r="D15" s="112">
        <f t="shared" ca="1" si="1"/>
        <v>0</v>
      </c>
      <c r="E15" s="32">
        <f ca="1">IF(B15=0,Hajoamiskertoimet!$C$64,SUMIF(Jatetunnus,$A15&amp;"_"&amp;17,DOCmaara)/B15)</f>
        <v>0.5</v>
      </c>
      <c r="F15" s="43"/>
      <c r="G15" s="180">
        <f t="shared" ca="1" si="3"/>
        <v>0.5</v>
      </c>
      <c r="H15" s="139">
        <f t="shared" ca="1" si="2"/>
        <v>0</v>
      </c>
      <c r="I15" s="39"/>
    </row>
    <row r="16" spans="1:9" x14ac:dyDescent="0.35">
      <c r="A16" s="182">
        <v>1952</v>
      </c>
      <c r="B16" s="46">
        <f t="shared" ca="1" si="0"/>
        <v>0</v>
      </c>
      <c r="C16" s="43"/>
      <c r="D16" s="112">
        <f t="shared" ca="1" si="1"/>
        <v>0</v>
      </c>
      <c r="E16" s="32">
        <f ca="1">IF(B16=0,Hajoamiskertoimet!$C$64,SUMIF(Jatetunnus,$A16&amp;"_"&amp;17,DOCmaara)/B16)</f>
        <v>0.5</v>
      </c>
      <c r="F16" s="43"/>
      <c r="G16" s="180">
        <f t="shared" ca="1" si="3"/>
        <v>0.5</v>
      </c>
      <c r="H16" s="139">
        <f t="shared" ca="1" si="2"/>
        <v>0</v>
      </c>
      <c r="I16" s="39"/>
    </row>
    <row r="17" spans="1:9" x14ac:dyDescent="0.35">
      <c r="A17" s="182">
        <v>1953</v>
      </c>
      <c r="B17" s="46">
        <f t="shared" ca="1" si="0"/>
        <v>0</v>
      </c>
      <c r="C17" s="43"/>
      <c r="D17" s="112">
        <f t="shared" ca="1" si="1"/>
        <v>0</v>
      </c>
      <c r="E17" s="32">
        <f ca="1">IF(B17=0,Hajoamiskertoimet!$C$64,SUMIF(Jatetunnus,$A17&amp;"_"&amp;17,DOCmaara)/B17)</f>
        <v>0.5</v>
      </c>
      <c r="F17" s="43"/>
      <c r="G17" s="180">
        <f t="shared" ca="1" si="3"/>
        <v>0.5</v>
      </c>
      <c r="H17" s="139">
        <f t="shared" ca="1" si="2"/>
        <v>0</v>
      </c>
      <c r="I17" s="39"/>
    </row>
    <row r="18" spans="1:9" x14ac:dyDescent="0.35">
      <c r="A18" s="182">
        <v>1954</v>
      </c>
      <c r="B18" s="46">
        <f t="shared" ca="1" si="0"/>
        <v>0</v>
      </c>
      <c r="C18" s="43"/>
      <c r="D18" s="112">
        <f t="shared" ca="1" si="1"/>
        <v>0</v>
      </c>
      <c r="E18" s="32">
        <f ca="1">IF(B18=0,Hajoamiskertoimet!$C$64,SUMIF(Jatetunnus,$A18&amp;"_"&amp;17,DOCmaara)/B18)</f>
        <v>0.5</v>
      </c>
      <c r="F18" s="43"/>
      <c r="G18" s="180">
        <f t="shared" ca="1" si="3"/>
        <v>0.5</v>
      </c>
      <c r="H18" s="139">
        <f t="shared" ca="1" si="2"/>
        <v>0</v>
      </c>
      <c r="I18" s="39"/>
    </row>
    <row r="19" spans="1:9" x14ac:dyDescent="0.35">
      <c r="A19" s="182">
        <v>1955</v>
      </c>
      <c r="B19" s="46">
        <f t="shared" ca="1" si="0"/>
        <v>0</v>
      </c>
      <c r="C19" s="43"/>
      <c r="D19" s="112">
        <f t="shared" ca="1" si="1"/>
        <v>0</v>
      </c>
      <c r="E19" s="32">
        <f ca="1">IF(B19=0,Hajoamiskertoimet!$C$64,SUMIF(Jatetunnus,$A19&amp;"_"&amp;17,DOCmaara)/B19)</f>
        <v>0.5</v>
      </c>
      <c r="F19" s="43"/>
      <c r="G19" s="180">
        <f t="shared" ca="1" si="3"/>
        <v>0.5</v>
      </c>
      <c r="H19" s="139">
        <f t="shared" ca="1" si="2"/>
        <v>0</v>
      </c>
      <c r="I19" s="39"/>
    </row>
    <row r="20" spans="1:9" x14ac:dyDescent="0.35">
      <c r="A20" s="182">
        <v>1956</v>
      </c>
      <c r="B20" s="46">
        <f t="shared" ca="1" si="0"/>
        <v>0</v>
      </c>
      <c r="C20" s="43"/>
      <c r="D20" s="112">
        <f t="shared" ca="1" si="1"/>
        <v>0</v>
      </c>
      <c r="E20" s="32">
        <f ca="1">IF(B20=0,Hajoamiskertoimet!$C$64,SUMIF(Jatetunnus,$A20&amp;"_"&amp;17,DOCmaara)/B20)</f>
        <v>0.5</v>
      </c>
      <c r="F20" s="43"/>
      <c r="G20" s="180">
        <f t="shared" ca="1" si="3"/>
        <v>0.5</v>
      </c>
      <c r="H20" s="139">
        <f t="shared" ca="1" si="2"/>
        <v>0</v>
      </c>
      <c r="I20" s="39"/>
    </row>
    <row r="21" spans="1:9" x14ac:dyDescent="0.35">
      <c r="A21" s="182">
        <v>1957</v>
      </c>
      <c r="B21" s="46">
        <f t="shared" ca="1" si="0"/>
        <v>0</v>
      </c>
      <c r="C21" s="43"/>
      <c r="D21" s="112">
        <f t="shared" ca="1" si="1"/>
        <v>0</v>
      </c>
      <c r="E21" s="32">
        <f ca="1">IF(B21=0,Hajoamiskertoimet!$C$64,SUMIF(Jatetunnus,$A21&amp;"_"&amp;17,DOCmaara)/B21)</f>
        <v>0.5</v>
      </c>
      <c r="F21" s="43"/>
      <c r="G21" s="180">
        <f t="shared" ca="1" si="3"/>
        <v>0.5</v>
      </c>
      <c r="H21" s="139">
        <f t="shared" ca="1" si="2"/>
        <v>0</v>
      </c>
      <c r="I21" s="39"/>
    </row>
    <row r="22" spans="1:9" x14ac:dyDescent="0.35">
      <c r="A22" s="182">
        <v>1958</v>
      </c>
      <c r="B22" s="46">
        <f t="shared" ca="1" si="0"/>
        <v>0</v>
      </c>
      <c r="C22" s="43"/>
      <c r="D22" s="112">
        <f t="shared" ca="1" si="1"/>
        <v>0</v>
      </c>
      <c r="E22" s="32">
        <f ca="1">IF(B22=0,Hajoamiskertoimet!$C$64,SUMIF(Jatetunnus,$A22&amp;"_"&amp;17,DOCmaara)/B22)</f>
        <v>0.5</v>
      </c>
      <c r="F22" s="43"/>
      <c r="G22" s="180">
        <f t="shared" ca="1" si="3"/>
        <v>0.5</v>
      </c>
      <c r="H22" s="139">
        <f t="shared" ca="1" si="2"/>
        <v>0</v>
      </c>
      <c r="I22" s="39"/>
    </row>
    <row r="23" spans="1:9" x14ac:dyDescent="0.35">
      <c r="A23" s="182">
        <v>1959</v>
      </c>
      <c r="B23" s="46">
        <f t="shared" ca="1" si="0"/>
        <v>0</v>
      </c>
      <c r="C23" s="43"/>
      <c r="D23" s="112">
        <f t="shared" ca="1" si="1"/>
        <v>0</v>
      </c>
      <c r="E23" s="32">
        <f ca="1">IF(B23=0,Hajoamiskertoimet!$C$64,SUMIF(Jatetunnus,$A23&amp;"_"&amp;17,DOCmaara)/B23)</f>
        <v>0.5</v>
      </c>
      <c r="F23" s="43"/>
      <c r="G23" s="180">
        <f t="shared" ca="1" si="3"/>
        <v>0.5</v>
      </c>
      <c r="H23" s="139">
        <f t="shared" ca="1" si="2"/>
        <v>0</v>
      </c>
      <c r="I23" s="39"/>
    </row>
    <row r="24" spans="1:9" x14ac:dyDescent="0.35">
      <c r="A24" s="182">
        <v>1960</v>
      </c>
      <c r="B24" s="46">
        <f t="shared" ca="1" si="0"/>
        <v>0</v>
      </c>
      <c r="C24" s="43"/>
      <c r="D24" s="112">
        <f t="shared" ca="1" si="1"/>
        <v>0</v>
      </c>
      <c r="E24" s="32">
        <f ca="1">IF(B24=0,Hajoamiskertoimet!$C$64,SUMIF(Jatetunnus,$A24&amp;"_"&amp;17,DOCmaara)/B24)</f>
        <v>0.5</v>
      </c>
      <c r="F24" s="43"/>
      <c r="G24" s="180">
        <f t="shared" ca="1" si="3"/>
        <v>0.5</v>
      </c>
      <c r="H24" s="139">
        <f t="shared" ca="1" si="2"/>
        <v>0</v>
      </c>
      <c r="I24" s="39"/>
    </row>
    <row r="25" spans="1:9" x14ac:dyDescent="0.35">
      <c r="A25" s="182">
        <v>1961</v>
      </c>
      <c r="B25" s="46">
        <f t="shared" ca="1" si="0"/>
        <v>0</v>
      </c>
      <c r="C25" s="43"/>
      <c r="D25" s="112">
        <f t="shared" ca="1" si="1"/>
        <v>0</v>
      </c>
      <c r="E25" s="32">
        <f ca="1">IF(B25=0,Hajoamiskertoimet!$C$64,SUMIF(Jatetunnus,$A25&amp;"_"&amp;17,DOCmaara)/B25)</f>
        <v>0.5</v>
      </c>
      <c r="F25" s="43"/>
      <c r="G25" s="180">
        <f t="shared" ca="1" si="3"/>
        <v>0.5</v>
      </c>
      <c r="H25" s="139">
        <f t="shared" ca="1" si="2"/>
        <v>0</v>
      </c>
      <c r="I25" s="39"/>
    </row>
    <row r="26" spans="1:9" x14ac:dyDescent="0.35">
      <c r="A26" s="182">
        <v>1962</v>
      </c>
      <c r="B26" s="46">
        <f t="shared" ca="1" si="0"/>
        <v>0</v>
      </c>
      <c r="C26" s="43"/>
      <c r="D26" s="112">
        <f t="shared" ca="1" si="1"/>
        <v>0</v>
      </c>
      <c r="E26" s="32">
        <f ca="1">IF(B26=0,Hajoamiskertoimet!$C$64,SUMIF(Jatetunnus,$A26&amp;"_"&amp;17,DOCmaara)/B26)</f>
        <v>0.5</v>
      </c>
      <c r="F26" s="43"/>
      <c r="G26" s="180">
        <f t="shared" ca="1" si="3"/>
        <v>0.5</v>
      </c>
      <c r="H26" s="139">
        <f t="shared" ca="1" si="2"/>
        <v>0</v>
      </c>
      <c r="I26" s="39"/>
    </row>
    <row r="27" spans="1:9" x14ac:dyDescent="0.35">
      <c r="A27" s="182">
        <v>1963</v>
      </c>
      <c r="B27" s="46">
        <f t="shared" ca="1" si="0"/>
        <v>0</v>
      </c>
      <c r="C27" s="43"/>
      <c r="D27" s="112">
        <f t="shared" ca="1" si="1"/>
        <v>0</v>
      </c>
      <c r="E27" s="32">
        <f ca="1">IF(B27=0,Hajoamiskertoimet!$C$64,SUMIF(Jatetunnus,$A27&amp;"_"&amp;17,DOCmaara)/B27)</f>
        <v>0.5</v>
      </c>
      <c r="F27" s="43"/>
      <c r="G27" s="180">
        <f t="shared" ca="1" si="3"/>
        <v>0.5</v>
      </c>
      <c r="H27" s="139">
        <f t="shared" ca="1" si="2"/>
        <v>0</v>
      </c>
      <c r="I27" s="39"/>
    </row>
    <row r="28" spans="1:9" x14ac:dyDescent="0.35">
      <c r="A28" s="182">
        <v>1964</v>
      </c>
      <c r="B28" s="46">
        <f t="shared" ca="1" si="0"/>
        <v>0</v>
      </c>
      <c r="C28" s="43"/>
      <c r="D28" s="112">
        <f t="shared" ca="1" si="1"/>
        <v>0</v>
      </c>
      <c r="E28" s="32">
        <f ca="1">IF(B28=0,Hajoamiskertoimet!$C$64,SUMIF(Jatetunnus,$A28&amp;"_"&amp;17,DOCmaara)/B28)</f>
        <v>0.5</v>
      </c>
      <c r="F28" s="43"/>
      <c r="G28" s="180">
        <f t="shared" ca="1" si="3"/>
        <v>0.5</v>
      </c>
      <c r="H28" s="139">
        <f t="shared" ca="1" si="2"/>
        <v>0</v>
      </c>
      <c r="I28" s="39"/>
    </row>
    <row r="29" spans="1:9" x14ac:dyDescent="0.35">
      <c r="A29" s="182">
        <v>1965</v>
      </c>
      <c r="B29" s="46">
        <f t="shared" ca="1" si="0"/>
        <v>0</v>
      </c>
      <c r="C29" s="43"/>
      <c r="D29" s="112">
        <f t="shared" ca="1" si="1"/>
        <v>0</v>
      </c>
      <c r="E29" s="32">
        <f ca="1">IF(B29=0,Hajoamiskertoimet!$C$64,SUMIF(Jatetunnus,$A29&amp;"_"&amp;17,DOCmaara)/B29)</f>
        <v>0.5</v>
      </c>
      <c r="F29" s="43"/>
      <c r="G29" s="180">
        <f t="shared" ca="1" si="3"/>
        <v>0.5</v>
      </c>
      <c r="H29" s="139">
        <f t="shared" ca="1" si="2"/>
        <v>0</v>
      </c>
      <c r="I29" s="39"/>
    </row>
    <row r="30" spans="1:9" x14ac:dyDescent="0.35">
      <c r="A30" s="182">
        <v>1966</v>
      </c>
      <c r="B30" s="46">
        <f t="shared" ca="1" si="0"/>
        <v>0</v>
      </c>
      <c r="C30" s="43"/>
      <c r="D30" s="112">
        <f t="shared" ca="1" si="1"/>
        <v>0</v>
      </c>
      <c r="E30" s="32">
        <f ca="1">IF(B30=0,Hajoamiskertoimet!$C$64,SUMIF(Jatetunnus,$A30&amp;"_"&amp;17,DOCmaara)/B30)</f>
        <v>0.5</v>
      </c>
      <c r="F30" s="43"/>
      <c r="G30" s="180">
        <f t="shared" ca="1" si="3"/>
        <v>0.5</v>
      </c>
      <c r="H30" s="139">
        <f t="shared" ca="1" si="2"/>
        <v>0</v>
      </c>
      <c r="I30" s="39"/>
    </row>
    <row r="31" spans="1:9" x14ac:dyDescent="0.35">
      <c r="A31" s="182">
        <v>1967</v>
      </c>
      <c r="B31" s="46">
        <f t="shared" ca="1" si="0"/>
        <v>0</v>
      </c>
      <c r="C31" s="43"/>
      <c r="D31" s="112">
        <f t="shared" ca="1" si="1"/>
        <v>0</v>
      </c>
      <c r="E31" s="32">
        <f ca="1">IF(B31=0,Hajoamiskertoimet!$C$64,SUMIF(Jatetunnus,$A31&amp;"_"&amp;17,DOCmaara)/B31)</f>
        <v>0.5</v>
      </c>
      <c r="F31" s="43"/>
      <c r="G31" s="180">
        <f t="shared" ca="1" si="3"/>
        <v>0.5</v>
      </c>
      <c r="H31" s="139">
        <f t="shared" ca="1" si="2"/>
        <v>0</v>
      </c>
      <c r="I31" s="39"/>
    </row>
    <row r="32" spans="1:9" x14ac:dyDescent="0.35">
      <c r="A32" s="182">
        <v>1968</v>
      </c>
      <c r="B32" s="46">
        <f t="shared" ca="1" si="0"/>
        <v>0</v>
      </c>
      <c r="C32" s="43"/>
      <c r="D32" s="112">
        <f t="shared" ca="1" si="1"/>
        <v>0</v>
      </c>
      <c r="E32" s="32">
        <f ca="1">IF(B32=0,Hajoamiskertoimet!$C$64,SUMIF(Jatetunnus,$A32&amp;"_"&amp;17,DOCmaara)/B32)</f>
        <v>0.5</v>
      </c>
      <c r="F32" s="43"/>
      <c r="G32" s="180">
        <f t="shared" ca="1" si="3"/>
        <v>0.5</v>
      </c>
      <c r="H32" s="139">
        <f t="shared" ca="1" si="2"/>
        <v>0</v>
      </c>
      <c r="I32" s="39"/>
    </row>
    <row r="33" spans="1:9" x14ac:dyDescent="0.35">
      <c r="A33" s="182">
        <v>1969</v>
      </c>
      <c r="B33" s="46">
        <f t="shared" ca="1" si="0"/>
        <v>0</v>
      </c>
      <c r="C33" s="43"/>
      <c r="D33" s="112">
        <f t="shared" ca="1" si="1"/>
        <v>0</v>
      </c>
      <c r="E33" s="32">
        <f ca="1">IF(B33=0,Hajoamiskertoimet!$C$64,SUMIF(Jatetunnus,$A33&amp;"_"&amp;17,DOCmaara)/B33)</f>
        <v>0.5</v>
      </c>
      <c r="F33" s="43"/>
      <c r="G33" s="180">
        <f t="shared" ca="1" si="3"/>
        <v>0.5</v>
      </c>
      <c r="H33" s="139">
        <f t="shared" ca="1" si="2"/>
        <v>0</v>
      </c>
      <c r="I33" s="39"/>
    </row>
    <row r="34" spans="1:9" x14ac:dyDescent="0.35">
      <c r="A34" s="182">
        <v>1970</v>
      </c>
      <c r="B34" s="46">
        <f t="shared" ca="1" si="0"/>
        <v>0</v>
      </c>
      <c r="C34" s="43"/>
      <c r="D34" s="112">
        <f t="shared" ca="1" si="1"/>
        <v>0</v>
      </c>
      <c r="E34" s="32">
        <f ca="1">IF(B34=0,Hajoamiskertoimet!$C$64,SUMIF(Jatetunnus,$A34&amp;"_"&amp;17,DOCmaara)/B34)</f>
        <v>0.5</v>
      </c>
      <c r="F34" s="43"/>
      <c r="G34" s="180">
        <f t="shared" ca="1" si="3"/>
        <v>0.5</v>
      </c>
      <c r="H34" s="139">
        <f t="shared" ca="1" si="2"/>
        <v>0</v>
      </c>
      <c r="I34" s="39"/>
    </row>
    <row r="35" spans="1:9" x14ac:dyDescent="0.35">
      <c r="A35" s="182">
        <v>1971</v>
      </c>
      <c r="B35" s="46">
        <f t="shared" ca="1" si="0"/>
        <v>0</v>
      </c>
      <c r="C35" s="43"/>
      <c r="D35" s="112">
        <f t="shared" ca="1" si="1"/>
        <v>0</v>
      </c>
      <c r="E35" s="32">
        <f ca="1">IF(B35=0,Hajoamiskertoimet!$C$64,SUMIF(Jatetunnus,$A35&amp;"_"&amp;17,DOCmaara)/B35)</f>
        <v>0.5</v>
      </c>
      <c r="F35" s="43"/>
      <c r="G35" s="180">
        <f t="shared" ca="1" si="3"/>
        <v>0.5</v>
      </c>
      <c r="H35" s="139">
        <f t="shared" ca="1" si="2"/>
        <v>0</v>
      </c>
      <c r="I35" s="39"/>
    </row>
    <row r="36" spans="1:9" x14ac:dyDescent="0.35">
      <c r="A36" s="182">
        <v>1972</v>
      </c>
      <c r="B36" s="46">
        <f t="shared" ca="1" si="0"/>
        <v>0</v>
      </c>
      <c r="C36" s="43"/>
      <c r="D36" s="112">
        <f t="shared" ca="1" si="1"/>
        <v>0</v>
      </c>
      <c r="E36" s="32">
        <f ca="1">IF(B36=0,Hajoamiskertoimet!$C$64,SUMIF(Jatetunnus,$A36&amp;"_"&amp;17,DOCmaara)/B36)</f>
        <v>0.5</v>
      </c>
      <c r="F36" s="43"/>
      <c r="G36" s="180">
        <f t="shared" ca="1" si="3"/>
        <v>0.5</v>
      </c>
      <c r="H36" s="139">
        <f t="shared" ca="1" si="2"/>
        <v>0</v>
      </c>
      <c r="I36" s="39"/>
    </row>
    <row r="37" spans="1:9" x14ac:dyDescent="0.35">
      <c r="A37" s="182">
        <v>1973</v>
      </c>
      <c r="B37" s="46">
        <f t="shared" ca="1" si="0"/>
        <v>0</v>
      </c>
      <c r="C37" s="43"/>
      <c r="D37" s="112">
        <f t="shared" ca="1" si="1"/>
        <v>0</v>
      </c>
      <c r="E37" s="32">
        <f ca="1">IF(B37=0,Hajoamiskertoimet!$C$64,SUMIF(Jatetunnus,$A37&amp;"_"&amp;17,DOCmaara)/B37)</f>
        <v>0.5</v>
      </c>
      <c r="F37" s="43"/>
      <c r="G37" s="180">
        <f t="shared" ca="1" si="3"/>
        <v>0.5</v>
      </c>
      <c r="H37" s="139">
        <f t="shared" ca="1" si="2"/>
        <v>0</v>
      </c>
      <c r="I37" s="39"/>
    </row>
    <row r="38" spans="1:9" x14ac:dyDescent="0.35">
      <c r="A38" s="182">
        <v>1974</v>
      </c>
      <c r="B38" s="46">
        <f t="shared" ca="1" si="0"/>
        <v>0</v>
      </c>
      <c r="C38" s="43"/>
      <c r="D38" s="112">
        <f t="shared" ca="1" si="1"/>
        <v>0</v>
      </c>
      <c r="E38" s="32">
        <f ca="1">IF(B38=0,Hajoamiskertoimet!$C$64,SUMIF(Jatetunnus,$A38&amp;"_"&amp;17,DOCmaara)/B38)</f>
        <v>0.5</v>
      </c>
      <c r="F38" s="43"/>
      <c r="G38" s="180">
        <f t="shared" ca="1" si="3"/>
        <v>0.5</v>
      </c>
      <c r="H38" s="139">
        <f t="shared" ca="1" si="2"/>
        <v>0</v>
      </c>
      <c r="I38" s="39"/>
    </row>
    <row r="39" spans="1:9" x14ac:dyDescent="0.35">
      <c r="A39" s="182">
        <v>1975</v>
      </c>
      <c r="B39" s="46">
        <f t="shared" ca="1" si="0"/>
        <v>0</v>
      </c>
      <c r="C39" s="43"/>
      <c r="D39" s="112">
        <f t="shared" ca="1" si="1"/>
        <v>0</v>
      </c>
      <c r="E39" s="32">
        <f ca="1">IF(B39=0,Hajoamiskertoimet!$C$64,SUMIF(Jatetunnus,$A39&amp;"_"&amp;17,DOCmaara)/B39)</f>
        <v>0.5</v>
      </c>
      <c r="F39" s="43"/>
      <c r="G39" s="180">
        <f t="shared" ca="1" si="3"/>
        <v>0.5</v>
      </c>
      <c r="H39" s="139">
        <f t="shared" ca="1" si="2"/>
        <v>0</v>
      </c>
      <c r="I39" s="39"/>
    </row>
    <row r="40" spans="1:9" x14ac:dyDescent="0.35">
      <c r="A40" s="182">
        <v>1976</v>
      </c>
      <c r="B40" s="46">
        <f t="shared" ca="1" si="0"/>
        <v>0</v>
      </c>
      <c r="C40" s="43"/>
      <c r="D40" s="112">
        <f t="shared" ca="1" si="1"/>
        <v>0</v>
      </c>
      <c r="E40" s="32">
        <f ca="1">IF(B40=0,Hajoamiskertoimet!$C$64,SUMIF(Jatetunnus,$A40&amp;"_"&amp;17,DOCmaara)/B40)</f>
        <v>0.5</v>
      </c>
      <c r="F40" s="43"/>
      <c r="G40" s="180">
        <f t="shared" ca="1" si="3"/>
        <v>0.5</v>
      </c>
      <c r="H40" s="139">
        <f t="shared" ca="1" si="2"/>
        <v>0</v>
      </c>
      <c r="I40" s="39"/>
    </row>
    <row r="41" spans="1:9" x14ac:dyDescent="0.35">
      <c r="A41" s="182">
        <v>1977</v>
      </c>
      <c r="B41" s="46">
        <f t="shared" ca="1" si="0"/>
        <v>0</v>
      </c>
      <c r="C41" s="43"/>
      <c r="D41" s="112">
        <f t="shared" ca="1" si="1"/>
        <v>0</v>
      </c>
      <c r="E41" s="32">
        <f ca="1">IF(B41=0,Hajoamiskertoimet!$C$64,SUMIF(Jatetunnus,$A41&amp;"_"&amp;17,DOCmaara)/B41)</f>
        <v>0.5</v>
      </c>
      <c r="F41" s="43"/>
      <c r="G41" s="180">
        <f t="shared" ca="1" si="3"/>
        <v>0.5</v>
      </c>
      <c r="H41" s="139">
        <f t="shared" ca="1" si="2"/>
        <v>0</v>
      </c>
      <c r="I41" s="39"/>
    </row>
    <row r="42" spans="1:9" x14ac:dyDescent="0.35">
      <c r="A42" s="182">
        <v>1978</v>
      </c>
      <c r="B42" s="46">
        <f t="shared" ca="1" si="0"/>
        <v>0</v>
      </c>
      <c r="C42" s="43"/>
      <c r="D42" s="112">
        <f t="shared" ca="1" si="1"/>
        <v>0</v>
      </c>
      <c r="E42" s="32">
        <f ca="1">IF(B42=0,Hajoamiskertoimet!$C$64,SUMIF(Jatetunnus,$A42&amp;"_"&amp;17,DOCmaara)/B42)</f>
        <v>0.5</v>
      </c>
      <c r="F42" s="43"/>
      <c r="G42" s="180">
        <f t="shared" ca="1" si="3"/>
        <v>0.5</v>
      </c>
      <c r="H42" s="139">
        <f t="shared" ca="1" si="2"/>
        <v>0</v>
      </c>
      <c r="I42" s="39"/>
    </row>
    <row r="43" spans="1:9" x14ac:dyDescent="0.35">
      <c r="A43" s="182">
        <v>1979</v>
      </c>
      <c r="B43" s="46">
        <f t="shared" ref="B43:B74" ca="1" si="4">SUMIF(Jatetunnus,$A43&amp;"_"&amp;17,Jatemaara)</f>
        <v>0</v>
      </c>
      <c r="C43" s="43"/>
      <c r="D43" s="112">
        <f t="shared" ca="1" si="1"/>
        <v>0</v>
      </c>
      <c r="E43" s="32">
        <f ca="1">IF(B43=0,Hajoamiskertoimet!$C$64,SUMIF(Jatetunnus,$A43&amp;"_"&amp;17,DOCmaara)/B43)</f>
        <v>0.5</v>
      </c>
      <c r="F43" s="43"/>
      <c r="G43" s="180">
        <f t="shared" ca="1" si="3"/>
        <v>0.5</v>
      </c>
      <c r="H43" s="139">
        <f t="shared" ca="1" si="2"/>
        <v>0</v>
      </c>
      <c r="I43" s="39"/>
    </row>
    <row r="44" spans="1:9" x14ac:dyDescent="0.35">
      <c r="A44" s="182">
        <v>1980</v>
      </c>
      <c r="B44" s="46">
        <f t="shared" ca="1" si="4"/>
        <v>0</v>
      </c>
      <c r="C44" s="43"/>
      <c r="D44" s="112">
        <f t="shared" ca="1" si="1"/>
        <v>0</v>
      </c>
      <c r="E44" s="32">
        <f ca="1">IF(B44=0,Hajoamiskertoimet!$C$64,SUMIF(Jatetunnus,$A44&amp;"_"&amp;17,DOCmaara)/B44)</f>
        <v>0.5</v>
      </c>
      <c r="F44" s="43"/>
      <c r="G44" s="180">
        <f t="shared" ca="1" si="3"/>
        <v>0.5</v>
      </c>
      <c r="H44" s="139">
        <f t="shared" ca="1" si="2"/>
        <v>0</v>
      </c>
      <c r="I44" s="39"/>
    </row>
    <row r="45" spans="1:9" x14ac:dyDescent="0.35">
      <c r="A45" s="182">
        <v>1981</v>
      </c>
      <c r="B45" s="46">
        <f t="shared" ca="1" si="4"/>
        <v>0</v>
      </c>
      <c r="C45" s="43"/>
      <c r="D45" s="112">
        <f t="shared" ca="1" si="1"/>
        <v>0</v>
      </c>
      <c r="E45" s="32">
        <f ca="1">IF(B45=0,Hajoamiskertoimet!$C$64,SUMIF(Jatetunnus,$A45&amp;"_"&amp;17,DOCmaara)/B45)</f>
        <v>0.5</v>
      </c>
      <c r="F45" s="43"/>
      <c r="G45" s="180">
        <f t="shared" ca="1" si="3"/>
        <v>0.5</v>
      </c>
      <c r="H45" s="139">
        <f t="shared" ca="1" si="2"/>
        <v>0</v>
      </c>
      <c r="I45" s="39"/>
    </row>
    <row r="46" spans="1:9" x14ac:dyDescent="0.35">
      <c r="A46" s="182">
        <v>1982</v>
      </c>
      <c r="B46" s="46">
        <f t="shared" ca="1" si="4"/>
        <v>0</v>
      </c>
      <c r="C46" s="43"/>
      <c r="D46" s="112">
        <f t="shared" ca="1" si="1"/>
        <v>0</v>
      </c>
      <c r="E46" s="32">
        <f ca="1">IF(B46=0,Hajoamiskertoimet!$C$64,SUMIF(Jatetunnus,$A46&amp;"_"&amp;17,DOCmaara)/B46)</f>
        <v>0.5</v>
      </c>
      <c r="F46" s="43"/>
      <c r="G46" s="180">
        <f t="shared" ca="1" si="3"/>
        <v>0.5</v>
      </c>
      <c r="H46" s="139">
        <f t="shared" ca="1" si="2"/>
        <v>0</v>
      </c>
      <c r="I46" s="39"/>
    </row>
    <row r="47" spans="1:9" x14ac:dyDescent="0.35">
      <c r="A47" s="182">
        <v>1983</v>
      </c>
      <c r="B47" s="46">
        <f t="shared" ca="1" si="4"/>
        <v>0</v>
      </c>
      <c r="C47" s="43"/>
      <c r="D47" s="112">
        <f t="shared" ca="1" si="1"/>
        <v>0</v>
      </c>
      <c r="E47" s="32">
        <f ca="1">IF(B47=0,Hajoamiskertoimet!$C$64,SUMIF(Jatetunnus,$A47&amp;"_"&amp;17,DOCmaara)/B47)</f>
        <v>0.5</v>
      </c>
      <c r="F47" s="43"/>
      <c r="G47" s="180">
        <f t="shared" ca="1" si="3"/>
        <v>0.5</v>
      </c>
      <c r="H47" s="139">
        <f t="shared" ca="1" si="2"/>
        <v>0</v>
      </c>
      <c r="I47" s="39"/>
    </row>
    <row r="48" spans="1:9" x14ac:dyDescent="0.35">
      <c r="A48" s="182">
        <v>1984</v>
      </c>
      <c r="B48" s="46">
        <f t="shared" ca="1" si="4"/>
        <v>0</v>
      </c>
      <c r="C48" s="43"/>
      <c r="D48" s="112">
        <f t="shared" ca="1" si="1"/>
        <v>0</v>
      </c>
      <c r="E48" s="32">
        <f ca="1">IF(B48=0,Hajoamiskertoimet!$C$64,SUMIF(Jatetunnus,$A48&amp;"_"&amp;17,DOCmaara)/B48)</f>
        <v>0.5</v>
      </c>
      <c r="F48" s="43"/>
      <c r="G48" s="180">
        <f t="shared" ca="1" si="3"/>
        <v>0.5</v>
      </c>
      <c r="H48" s="139">
        <f t="shared" ca="1" si="2"/>
        <v>0</v>
      </c>
      <c r="I48" s="39"/>
    </row>
    <row r="49" spans="1:9" x14ac:dyDescent="0.35">
      <c r="A49" s="182">
        <v>1985</v>
      </c>
      <c r="B49" s="46">
        <f t="shared" ca="1" si="4"/>
        <v>0</v>
      </c>
      <c r="C49" s="43"/>
      <c r="D49" s="112">
        <f t="shared" ca="1" si="1"/>
        <v>0</v>
      </c>
      <c r="E49" s="32">
        <f ca="1">IF(B49=0,Hajoamiskertoimet!$C$64,SUMIF(Jatetunnus,$A49&amp;"_"&amp;17,DOCmaara)/B49)</f>
        <v>0.5</v>
      </c>
      <c r="F49" s="43"/>
      <c r="G49" s="180">
        <f t="shared" ca="1" si="3"/>
        <v>0.5</v>
      </c>
      <c r="H49" s="139">
        <f t="shared" ca="1" si="2"/>
        <v>0</v>
      </c>
      <c r="I49" s="39"/>
    </row>
    <row r="50" spans="1:9" x14ac:dyDescent="0.35">
      <c r="A50" s="182">
        <v>1986</v>
      </c>
      <c r="B50" s="46">
        <f t="shared" ca="1" si="4"/>
        <v>0</v>
      </c>
      <c r="C50" s="43"/>
      <c r="D50" s="112">
        <f t="shared" ca="1" si="1"/>
        <v>0</v>
      </c>
      <c r="E50" s="32">
        <f ca="1">IF(B50=0,Hajoamiskertoimet!$C$64,SUMIF(Jatetunnus,$A50&amp;"_"&amp;17,DOCmaara)/B50)</f>
        <v>0.5</v>
      </c>
      <c r="F50" s="43"/>
      <c r="G50" s="180">
        <f t="shared" ca="1" si="3"/>
        <v>0.5</v>
      </c>
      <c r="H50" s="139">
        <f t="shared" ca="1" si="2"/>
        <v>0</v>
      </c>
      <c r="I50" s="39"/>
    </row>
    <row r="51" spans="1:9" x14ac:dyDescent="0.35">
      <c r="A51" s="182">
        <v>1987</v>
      </c>
      <c r="B51" s="46">
        <f t="shared" ca="1" si="4"/>
        <v>0</v>
      </c>
      <c r="C51" s="43"/>
      <c r="D51" s="112">
        <f t="shared" ca="1" si="1"/>
        <v>0</v>
      </c>
      <c r="E51" s="32">
        <f ca="1">IF(B51=0,Hajoamiskertoimet!$C$64,SUMIF(Jatetunnus,$A51&amp;"_"&amp;17,DOCmaara)/B51)</f>
        <v>0.5</v>
      </c>
      <c r="F51" s="43"/>
      <c r="G51" s="180">
        <f t="shared" ca="1" si="3"/>
        <v>0.5</v>
      </c>
      <c r="H51" s="139">
        <f t="shared" ca="1" si="2"/>
        <v>0</v>
      </c>
      <c r="I51" s="39"/>
    </row>
    <row r="52" spans="1:9" x14ac:dyDescent="0.35">
      <c r="A52" s="182">
        <v>1988</v>
      </c>
      <c r="B52" s="46">
        <f t="shared" ca="1" si="4"/>
        <v>0</v>
      </c>
      <c r="C52" s="43"/>
      <c r="D52" s="112">
        <f t="shared" ca="1" si="1"/>
        <v>0</v>
      </c>
      <c r="E52" s="32">
        <f ca="1">IF(B52=0,Hajoamiskertoimet!$C$64,SUMIF(Jatetunnus,$A52&amp;"_"&amp;17,DOCmaara)/B52)</f>
        <v>0.5</v>
      </c>
      <c r="F52" s="43"/>
      <c r="G52" s="180">
        <f t="shared" ca="1" si="3"/>
        <v>0.5</v>
      </c>
      <c r="H52" s="139">
        <f t="shared" ca="1" si="2"/>
        <v>0</v>
      </c>
      <c r="I52" s="39"/>
    </row>
    <row r="53" spans="1:9" x14ac:dyDescent="0.35">
      <c r="A53" s="182">
        <v>1989</v>
      </c>
      <c r="B53" s="46">
        <f t="shared" ca="1" si="4"/>
        <v>0</v>
      </c>
      <c r="C53" s="43"/>
      <c r="D53" s="112">
        <f t="shared" ca="1" si="1"/>
        <v>0</v>
      </c>
      <c r="E53" s="32">
        <f ca="1">IF(B53=0,Hajoamiskertoimet!$C$64,SUMIF(Jatetunnus,$A53&amp;"_"&amp;17,DOCmaara)/B53)</f>
        <v>0.5</v>
      </c>
      <c r="F53" s="43"/>
      <c r="G53" s="180">
        <f t="shared" ca="1" si="3"/>
        <v>0.5</v>
      </c>
      <c r="H53" s="139">
        <f t="shared" ca="1" si="2"/>
        <v>0</v>
      </c>
      <c r="I53" s="39"/>
    </row>
    <row r="54" spans="1:9" x14ac:dyDescent="0.35">
      <c r="A54" s="182">
        <v>1990</v>
      </c>
      <c r="B54" s="46">
        <f t="shared" ca="1" si="4"/>
        <v>0</v>
      </c>
      <c r="C54" s="43"/>
      <c r="D54" s="112">
        <f t="shared" ca="1" si="1"/>
        <v>0</v>
      </c>
      <c r="E54" s="32">
        <f ca="1">IF(B54=0,Hajoamiskertoimet!$C$64,SUMIF(Jatetunnus,$A54&amp;"_"&amp;17,DOCmaara)/B54)</f>
        <v>0.5</v>
      </c>
      <c r="F54" s="43"/>
      <c r="G54" s="180">
        <f t="shared" ca="1" si="3"/>
        <v>0.5</v>
      </c>
      <c r="H54" s="139">
        <f t="shared" ca="1" si="2"/>
        <v>0</v>
      </c>
      <c r="I54" s="39"/>
    </row>
    <row r="55" spans="1:9" x14ac:dyDescent="0.35">
      <c r="A55" s="182">
        <v>1991</v>
      </c>
      <c r="B55" s="46">
        <f t="shared" ca="1" si="4"/>
        <v>0</v>
      </c>
      <c r="C55" s="43"/>
      <c r="D55" s="112">
        <f t="shared" ca="1" si="1"/>
        <v>0</v>
      </c>
      <c r="E55" s="32">
        <f ca="1">IF(B55=0,Hajoamiskertoimet!$C$64,SUMIF(Jatetunnus,$A55&amp;"_"&amp;17,DOCmaara)/B55)</f>
        <v>0.5</v>
      </c>
      <c r="F55" s="43"/>
      <c r="G55" s="180">
        <f t="shared" ca="1" si="3"/>
        <v>0.5</v>
      </c>
      <c r="H55" s="139">
        <f t="shared" ca="1" si="2"/>
        <v>0</v>
      </c>
      <c r="I55" s="39"/>
    </row>
    <row r="56" spans="1:9" x14ac:dyDescent="0.35">
      <c r="A56" s="182">
        <v>1992</v>
      </c>
      <c r="B56" s="46">
        <f t="shared" ca="1" si="4"/>
        <v>0</v>
      </c>
      <c r="C56" s="43"/>
      <c r="D56" s="112">
        <f t="shared" ca="1" si="1"/>
        <v>0</v>
      </c>
      <c r="E56" s="32">
        <f ca="1">IF(B56=0,Hajoamiskertoimet!$C$64,SUMIF(Jatetunnus,$A56&amp;"_"&amp;17,DOCmaara)/B56)</f>
        <v>0.5</v>
      </c>
      <c r="F56" s="43"/>
      <c r="G56" s="180">
        <f t="shared" ca="1" si="3"/>
        <v>0.5</v>
      </c>
      <c r="H56" s="139">
        <f t="shared" ca="1" si="2"/>
        <v>0</v>
      </c>
      <c r="I56" s="39"/>
    </row>
    <row r="57" spans="1:9" x14ac:dyDescent="0.35">
      <c r="A57" s="182">
        <v>1993</v>
      </c>
      <c r="B57" s="46">
        <f t="shared" ca="1" si="4"/>
        <v>0</v>
      </c>
      <c r="C57" s="43"/>
      <c r="D57" s="112">
        <f t="shared" ca="1" si="1"/>
        <v>0</v>
      </c>
      <c r="E57" s="32">
        <f ca="1">IF(B57=0,Hajoamiskertoimet!$C$64,SUMIF(Jatetunnus,$A57&amp;"_"&amp;17,DOCmaara)/B57)</f>
        <v>0.5</v>
      </c>
      <c r="F57" s="43"/>
      <c r="G57" s="180">
        <f t="shared" ca="1" si="3"/>
        <v>0.5</v>
      </c>
      <c r="H57" s="139">
        <f t="shared" ca="1" si="2"/>
        <v>0</v>
      </c>
      <c r="I57" s="39"/>
    </row>
    <row r="58" spans="1:9" x14ac:dyDescent="0.35">
      <c r="A58" s="182">
        <v>1994</v>
      </c>
      <c r="B58" s="46">
        <f t="shared" ca="1" si="4"/>
        <v>0</v>
      </c>
      <c r="C58" s="43"/>
      <c r="D58" s="112">
        <f t="shared" ca="1" si="1"/>
        <v>0</v>
      </c>
      <c r="E58" s="32">
        <f ca="1">IF(B58=0,Hajoamiskertoimet!$C$64,SUMIF(Jatetunnus,$A58&amp;"_"&amp;17,DOCmaara)/B58)</f>
        <v>0.5</v>
      </c>
      <c r="F58" s="43"/>
      <c r="G58" s="180">
        <f t="shared" ca="1" si="3"/>
        <v>0.5</v>
      </c>
      <c r="H58" s="139">
        <f t="shared" ca="1" si="2"/>
        <v>0</v>
      </c>
      <c r="I58" s="39"/>
    </row>
    <row r="59" spans="1:9" x14ac:dyDescent="0.35">
      <c r="A59" s="182">
        <v>1995</v>
      </c>
      <c r="B59" s="46">
        <f t="shared" ca="1" si="4"/>
        <v>0</v>
      </c>
      <c r="C59" s="43"/>
      <c r="D59" s="112">
        <f t="shared" ca="1" si="1"/>
        <v>0</v>
      </c>
      <c r="E59" s="32">
        <f ca="1">IF(B59=0,Hajoamiskertoimet!$C$64,SUMIF(Jatetunnus,$A59&amp;"_"&amp;17,DOCmaara)/B59)</f>
        <v>0.5</v>
      </c>
      <c r="F59" s="43"/>
      <c r="G59" s="180">
        <f t="shared" ca="1" si="3"/>
        <v>0.5</v>
      </c>
      <c r="H59" s="139">
        <f t="shared" ca="1" si="2"/>
        <v>0</v>
      </c>
      <c r="I59" s="39"/>
    </row>
    <row r="60" spans="1:9" x14ac:dyDescent="0.35">
      <c r="A60" s="182">
        <v>1996</v>
      </c>
      <c r="B60" s="46">
        <f t="shared" ca="1" si="4"/>
        <v>0</v>
      </c>
      <c r="C60" s="43"/>
      <c r="D60" s="112">
        <f t="shared" ca="1" si="1"/>
        <v>0</v>
      </c>
      <c r="E60" s="32">
        <f ca="1">IF(B60=0,Hajoamiskertoimet!$C$64,SUMIF(Jatetunnus,$A60&amp;"_"&amp;17,DOCmaara)/B60)</f>
        <v>0.5</v>
      </c>
      <c r="F60" s="43"/>
      <c r="G60" s="180">
        <f t="shared" ca="1" si="3"/>
        <v>0.5</v>
      </c>
      <c r="H60" s="139">
        <f t="shared" ca="1" si="2"/>
        <v>0</v>
      </c>
      <c r="I60" s="39"/>
    </row>
    <row r="61" spans="1:9" x14ac:dyDescent="0.35">
      <c r="A61" s="182">
        <v>1997</v>
      </c>
      <c r="B61" s="46">
        <f t="shared" ca="1" si="4"/>
        <v>0</v>
      </c>
      <c r="C61" s="43"/>
      <c r="D61" s="112">
        <f t="shared" ca="1" si="1"/>
        <v>0</v>
      </c>
      <c r="E61" s="32">
        <f ca="1">IF(B61=0,Hajoamiskertoimet!$C$64,SUMIF(Jatetunnus,$A61&amp;"_"&amp;17,DOCmaara)/B61)</f>
        <v>0.5</v>
      </c>
      <c r="F61" s="43"/>
      <c r="G61" s="180">
        <f t="shared" ca="1" si="3"/>
        <v>0.5</v>
      </c>
      <c r="H61" s="139">
        <f t="shared" ca="1" si="2"/>
        <v>0</v>
      </c>
      <c r="I61" s="39"/>
    </row>
    <row r="62" spans="1:9" x14ac:dyDescent="0.35">
      <c r="A62" s="182">
        <v>1998</v>
      </c>
      <c r="B62" s="46">
        <f t="shared" ca="1" si="4"/>
        <v>0</v>
      </c>
      <c r="C62" s="43"/>
      <c r="D62" s="112">
        <f t="shared" ca="1" si="1"/>
        <v>0</v>
      </c>
      <c r="E62" s="32">
        <f ca="1">IF(B62=0,Hajoamiskertoimet!$C$64,SUMIF(Jatetunnus,$A62&amp;"_"&amp;17,DOCmaara)/B62)</f>
        <v>0.5</v>
      </c>
      <c r="F62" s="43"/>
      <c r="G62" s="180">
        <f t="shared" ca="1" si="3"/>
        <v>0.5</v>
      </c>
      <c r="H62" s="139">
        <f t="shared" ca="1" si="2"/>
        <v>0</v>
      </c>
      <c r="I62" s="39"/>
    </row>
    <row r="63" spans="1:9" x14ac:dyDescent="0.35">
      <c r="A63" s="182">
        <v>1999</v>
      </c>
      <c r="B63" s="46">
        <f t="shared" ca="1" si="4"/>
        <v>0</v>
      </c>
      <c r="C63" s="43"/>
      <c r="D63" s="112">
        <f t="shared" ca="1" si="1"/>
        <v>0</v>
      </c>
      <c r="E63" s="32">
        <f ca="1">IF(B63=0,Hajoamiskertoimet!$C$64,SUMIF(Jatetunnus,$A63&amp;"_"&amp;17,DOCmaara)/B63)</f>
        <v>0.5</v>
      </c>
      <c r="F63" s="43"/>
      <c r="G63" s="180">
        <f t="shared" ca="1" si="3"/>
        <v>0.5</v>
      </c>
      <c r="H63" s="139">
        <f t="shared" ca="1" si="2"/>
        <v>0</v>
      </c>
      <c r="I63" s="39"/>
    </row>
    <row r="64" spans="1:9" x14ac:dyDescent="0.35">
      <c r="A64" s="182">
        <v>2000</v>
      </c>
      <c r="B64" s="46">
        <f t="shared" ca="1" si="4"/>
        <v>0</v>
      </c>
      <c r="C64" s="43"/>
      <c r="D64" s="112">
        <f t="shared" ca="1" si="1"/>
        <v>0</v>
      </c>
      <c r="E64" s="32">
        <f ca="1">IF(B64=0,Hajoamiskertoimet!$C$64,SUMIF(Jatetunnus,$A64&amp;"_"&amp;17,DOCmaara)/B64)</f>
        <v>0.5</v>
      </c>
      <c r="F64" s="43"/>
      <c r="G64" s="180">
        <f t="shared" ca="1" si="3"/>
        <v>0.5</v>
      </c>
      <c r="H64" s="139">
        <f t="shared" ca="1" si="2"/>
        <v>0</v>
      </c>
      <c r="I64" s="39"/>
    </row>
    <row r="65" spans="1:9" x14ac:dyDescent="0.35">
      <c r="A65" s="182">
        <v>2001</v>
      </c>
      <c r="B65" s="46">
        <f t="shared" ca="1" si="4"/>
        <v>0</v>
      </c>
      <c r="C65" s="43"/>
      <c r="D65" s="112">
        <f t="shared" ca="1" si="1"/>
        <v>0</v>
      </c>
      <c r="E65" s="32">
        <f ca="1">IF(B65=0,Hajoamiskertoimet!$C$64,SUMIF(Jatetunnus,$A65&amp;"_"&amp;17,DOCmaara)/B65)</f>
        <v>0.5</v>
      </c>
      <c r="F65" s="43"/>
      <c r="G65" s="180">
        <f t="shared" ca="1" si="3"/>
        <v>0.5</v>
      </c>
      <c r="H65" s="139">
        <f t="shared" ca="1" si="2"/>
        <v>0</v>
      </c>
      <c r="I65" s="39"/>
    </row>
    <row r="66" spans="1:9" x14ac:dyDescent="0.35">
      <c r="A66" s="182">
        <v>2002</v>
      </c>
      <c r="B66" s="46">
        <f t="shared" ca="1" si="4"/>
        <v>0</v>
      </c>
      <c r="C66" s="43"/>
      <c r="D66" s="112">
        <f t="shared" ca="1" si="1"/>
        <v>0</v>
      </c>
      <c r="E66" s="32">
        <f ca="1">IF(B66=0,Hajoamiskertoimet!$C$64,SUMIF(Jatetunnus,$A66&amp;"_"&amp;17,DOCmaara)/B66)</f>
        <v>0.5</v>
      </c>
      <c r="F66" s="43"/>
      <c r="G66" s="180">
        <f t="shared" ca="1" si="3"/>
        <v>0.5</v>
      </c>
      <c r="H66" s="139">
        <f t="shared" ca="1" si="2"/>
        <v>0</v>
      </c>
      <c r="I66" s="39"/>
    </row>
    <row r="67" spans="1:9" x14ac:dyDescent="0.35">
      <c r="A67" s="182">
        <v>2003</v>
      </c>
      <c r="B67" s="46">
        <f t="shared" ca="1" si="4"/>
        <v>0</v>
      </c>
      <c r="C67" s="43"/>
      <c r="D67" s="112">
        <f t="shared" ca="1" si="1"/>
        <v>0</v>
      </c>
      <c r="E67" s="32">
        <f ca="1">IF(B67=0,Hajoamiskertoimet!$C$64,SUMIF(Jatetunnus,$A67&amp;"_"&amp;17,DOCmaara)/B67)</f>
        <v>0.5</v>
      </c>
      <c r="F67" s="43"/>
      <c r="G67" s="180">
        <f t="shared" ca="1" si="3"/>
        <v>0.5</v>
      </c>
      <c r="H67" s="139">
        <f t="shared" ca="1" si="2"/>
        <v>0</v>
      </c>
      <c r="I67" s="39"/>
    </row>
    <row r="68" spans="1:9" x14ac:dyDescent="0.35">
      <c r="A68" s="182">
        <v>2004</v>
      </c>
      <c r="B68" s="46">
        <f t="shared" ca="1" si="4"/>
        <v>0</v>
      </c>
      <c r="C68" s="43"/>
      <c r="D68" s="112">
        <f t="shared" ca="1" si="1"/>
        <v>0</v>
      </c>
      <c r="E68" s="32">
        <f ca="1">IF(B68=0,Hajoamiskertoimet!$C$64,SUMIF(Jatetunnus,$A68&amp;"_"&amp;17,DOCmaara)/B68)</f>
        <v>0.5</v>
      </c>
      <c r="F68" s="43"/>
      <c r="G68" s="180">
        <f t="shared" ca="1" si="3"/>
        <v>0.5</v>
      </c>
      <c r="H68" s="139">
        <f t="shared" ca="1" si="2"/>
        <v>0</v>
      </c>
      <c r="I68" s="39"/>
    </row>
    <row r="69" spans="1:9" x14ac:dyDescent="0.35">
      <c r="A69" s="182">
        <v>2005</v>
      </c>
      <c r="B69" s="46">
        <f t="shared" ca="1" si="4"/>
        <v>0</v>
      </c>
      <c r="C69" s="43"/>
      <c r="D69" s="112">
        <f t="shared" ca="1" si="1"/>
        <v>0</v>
      </c>
      <c r="E69" s="32">
        <f ca="1">IF(B69=0,Hajoamiskertoimet!$C$64,SUMIF(Jatetunnus,$A69&amp;"_"&amp;17,DOCmaara)/B69)</f>
        <v>0.5</v>
      </c>
      <c r="F69" s="43"/>
      <c r="G69" s="180">
        <f t="shared" ca="1" si="3"/>
        <v>0.5</v>
      </c>
      <c r="H69" s="139">
        <f t="shared" ca="1" si="2"/>
        <v>0</v>
      </c>
      <c r="I69" s="39"/>
    </row>
    <row r="70" spans="1:9" x14ac:dyDescent="0.35">
      <c r="A70" s="182">
        <v>2006</v>
      </c>
      <c r="B70" s="46">
        <f t="shared" ca="1" si="4"/>
        <v>0</v>
      </c>
      <c r="C70" s="43"/>
      <c r="D70" s="112">
        <f t="shared" ca="1" si="1"/>
        <v>0</v>
      </c>
      <c r="E70" s="32">
        <f ca="1">IF(B70=0,Hajoamiskertoimet!$C$64,SUMIF(Jatetunnus,$A70&amp;"_"&amp;17,DOCmaara)/B70)</f>
        <v>0.5</v>
      </c>
      <c r="F70" s="43"/>
      <c r="G70" s="180">
        <f t="shared" ca="1" si="3"/>
        <v>0.5</v>
      </c>
      <c r="H70" s="139">
        <f t="shared" ca="1" si="2"/>
        <v>0</v>
      </c>
      <c r="I70" s="39"/>
    </row>
    <row r="71" spans="1:9" x14ac:dyDescent="0.35">
      <c r="A71" s="182">
        <v>2007</v>
      </c>
      <c r="B71" s="46">
        <f t="shared" ca="1" si="4"/>
        <v>0</v>
      </c>
      <c r="C71" s="43"/>
      <c r="D71" s="112">
        <f t="shared" ca="1" si="1"/>
        <v>0</v>
      </c>
      <c r="E71" s="32">
        <f ca="1">IF(B71=0,Hajoamiskertoimet!$C$64,SUMIF(Jatetunnus,$A71&amp;"_"&amp;17,DOCmaara)/B71)</f>
        <v>0.5</v>
      </c>
      <c r="F71" s="43"/>
      <c r="G71" s="180">
        <f t="shared" ca="1" si="3"/>
        <v>0.5</v>
      </c>
      <c r="H71" s="139">
        <f t="shared" ca="1" si="2"/>
        <v>0</v>
      </c>
      <c r="I71" s="39"/>
    </row>
    <row r="72" spans="1:9" x14ac:dyDescent="0.35">
      <c r="A72" s="182">
        <v>2008</v>
      </c>
      <c r="B72" s="46">
        <f t="shared" ca="1" si="4"/>
        <v>0</v>
      </c>
      <c r="C72" s="43"/>
      <c r="D72" s="112">
        <f t="shared" ca="1" si="1"/>
        <v>0</v>
      </c>
      <c r="E72" s="32">
        <f ca="1">IF(B72=0,Hajoamiskertoimet!$C$64,SUMIF(Jatetunnus,$A72&amp;"_"&amp;17,DOCmaara)/B72)</f>
        <v>0.5</v>
      </c>
      <c r="F72" s="43"/>
      <c r="G72" s="180">
        <f t="shared" ca="1" si="3"/>
        <v>0.5</v>
      </c>
      <c r="H72" s="139">
        <f t="shared" ca="1" si="2"/>
        <v>0</v>
      </c>
      <c r="I72" s="39"/>
    </row>
    <row r="73" spans="1:9" x14ac:dyDescent="0.35">
      <c r="A73" s="182">
        <v>2009</v>
      </c>
      <c r="B73" s="46">
        <f t="shared" ca="1" si="4"/>
        <v>0</v>
      </c>
      <c r="C73" s="43"/>
      <c r="D73" s="112">
        <f t="shared" ca="1" si="1"/>
        <v>0</v>
      </c>
      <c r="E73" s="32">
        <f ca="1">IF(B73=0,Hajoamiskertoimet!$C$64,SUMIF(Jatetunnus,$A73&amp;"_"&amp;17,DOCmaara)/B73)</f>
        <v>0.5</v>
      </c>
      <c r="F73" s="43"/>
      <c r="G73" s="180">
        <f t="shared" ca="1" si="3"/>
        <v>0.5</v>
      </c>
      <c r="H73" s="139">
        <f t="shared" ca="1" si="2"/>
        <v>0</v>
      </c>
      <c r="I73" s="39"/>
    </row>
    <row r="74" spans="1:9" x14ac:dyDescent="0.35">
      <c r="A74" s="182">
        <v>2010</v>
      </c>
      <c r="B74" s="46">
        <f t="shared" ca="1" si="4"/>
        <v>0</v>
      </c>
      <c r="C74" s="43"/>
      <c r="D74" s="112">
        <f t="shared" ca="1" si="1"/>
        <v>0</v>
      </c>
      <c r="E74" s="32">
        <f ca="1">IF(B74=0,Hajoamiskertoimet!$C$64,SUMIF(Jatetunnus,$A74&amp;"_"&amp;17,DOCmaara)/B74)</f>
        <v>0.5</v>
      </c>
      <c r="F74" s="43"/>
      <c r="G74" s="180">
        <f t="shared" ca="1" si="3"/>
        <v>0.5</v>
      </c>
      <c r="H74" s="139">
        <f t="shared" ca="1" si="2"/>
        <v>0</v>
      </c>
      <c r="I74" s="39"/>
    </row>
    <row r="75" spans="1:9" x14ac:dyDescent="0.35">
      <c r="A75" s="182">
        <v>2011</v>
      </c>
      <c r="B75" s="46">
        <f t="shared" ref="B75:B106" ca="1" si="5">SUMIF(Jatetunnus,$A75&amp;"_"&amp;17,Jatemaara)</f>
        <v>0</v>
      </c>
      <c r="C75" s="43"/>
      <c r="D75" s="112">
        <f t="shared" ref="D75:D114" ca="1" si="6">IF(C75="",B75,C75)</f>
        <v>0</v>
      </c>
      <c r="E75" s="32">
        <f ca="1">IF(B75=0,Hajoamiskertoimet!$C$64,SUMIF(Jatetunnus,$A75&amp;"_"&amp;17,DOCmaara)/B75)</f>
        <v>0.5</v>
      </c>
      <c r="F75" s="43"/>
      <c r="G75" s="180">
        <f t="shared" ca="1" si="3"/>
        <v>0.5</v>
      </c>
      <c r="H75" s="139">
        <f t="shared" ref="H75:H114" ca="1" si="7">D75*G75</f>
        <v>0</v>
      </c>
      <c r="I75" s="39"/>
    </row>
    <row r="76" spans="1:9" x14ac:dyDescent="0.35">
      <c r="A76" s="182">
        <v>2012</v>
      </c>
      <c r="B76" s="46">
        <f t="shared" ca="1" si="5"/>
        <v>0</v>
      </c>
      <c r="C76" s="43"/>
      <c r="D76" s="112">
        <f t="shared" ca="1" si="6"/>
        <v>0</v>
      </c>
      <c r="E76" s="32">
        <f ca="1">IF(B76=0,Hajoamiskertoimet!$C$64,SUMIF(Jatetunnus,$A76&amp;"_"&amp;17,DOCmaara)/B76)</f>
        <v>0.5</v>
      </c>
      <c r="F76" s="43"/>
      <c r="G76" s="180">
        <f t="shared" ref="G76:G114" ca="1" si="8">IF(F76="",E76,F76)</f>
        <v>0.5</v>
      </c>
      <c r="H76" s="139">
        <f t="shared" ca="1" si="7"/>
        <v>0</v>
      </c>
      <c r="I76" s="39"/>
    </row>
    <row r="77" spans="1:9" x14ac:dyDescent="0.35">
      <c r="A77" s="182">
        <v>2013</v>
      </c>
      <c r="B77" s="46">
        <f t="shared" ca="1" si="5"/>
        <v>0</v>
      </c>
      <c r="C77" s="43"/>
      <c r="D77" s="112">
        <f t="shared" ca="1" si="6"/>
        <v>0</v>
      </c>
      <c r="E77" s="32">
        <f ca="1">IF(B77=0,Hajoamiskertoimet!$C$64,SUMIF(Jatetunnus,$A77&amp;"_"&amp;17,DOCmaara)/B77)</f>
        <v>0.5</v>
      </c>
      <c r="F77" s="43"/>
      <c r="G77" s="180">
        <f t="shared" ca="1" si="8"/>
        <v>0.5</v>
      </c>
      <c r="H77" s="139">
        <f t="shared" ca="1" si="7"/>
        <v>0</v>
      </c>
      <c r="I77" s="39"/>
    </row>
    <row r="78" spans="1:9" x14ac:dyDescent="0.35">
      <c r="A78" s="182">
        <v>2014</v>
      </c>
      <c r="B78" s="46">
        <f t="shared" ca="1" si="5"/>
        <v>0</v>
      </c>
      <c r="C78" s="43"/>
      <c r="D78" s="112">
        <f t="shared" ca="1" si="6"/>
        <v>0</v>
      </c>
      <c r="E78" s="32">
        <f ca="1">IF(B78=0,Hajoamiskertoimet!$C$64,SUMIF(Jatetunnus,$A78&amp;"_"&amp;17,DOCmaara)/B78)</f>
        <v>0.5</v>
      </c>
      <c r="F78" s="43"/>
      <c r="G78" s="180">
        <f t="shared" ca="1" si="8"/>
        <v>0.5</v>
      </c>
      <c r="H78" s="139">
        <f t="shared" ca="1" si="7"/>
        <v>0</v>
      </c>
      <c r="I78" s="39"/>
    </row>
    <row r="79" spans="1:9" x14ac:dyDescent="0.35">
      <c r="A79" s="182">
        <v>2015</v>
      </c>
      <c r="B79" s="46">
        <f t="shared" ca="1" si="5"/>
        <v>0</v>
      </c>
      <c r="C79" s="43"/>
      <c r="D79" s="112">
        <f t="shared" ca="1" si="6"/>
        <v>0</v>
      </c>
      <c r="E79" s="32">
        <f ca="1">IF(B79=0,Hajoamiskertoimet!$C$64,SUMIF(Jatetunnus,$A79&amp;"_"&amp;17,DOCmaara)/B79)</f>
        <v>0.5</v>
      </c>
      <c r="F79" s="43"/>
      <c r="G79" s="180">
        <f t="shared" ca="1" si="8"/>
        <v>0.5</v>
      </c>
      <c r="H79" s="139">
        <f t="shared" ca="1" si="7"/>
        <v>0</v>
      </c>
      <c r="I79" s="39"/>
    </row>
    <row r="80" spans="1:9" x14ac:dyDescent="0.35">
      <c r="A80" s="182">
        <v>2016</v>
      </c>
      <c r="B80" s="46">
        <f t="shared" ca="1" si="5"/>
        <v>0</v>
      </c>
      <c r="C80" s="43"/>
      <c r="D80" s="112">
        <f t="shared" ca="1" si="6"/>
        <v>0</v>
      </c>
      <c r="E80" s="32">
        <f ca="1">IF(B80=0,Hajoamiskertoimet!$C$64,SUMIF(Jatetunnus,$A80&amp;"_"&amp;17,DOCmaara)/B80)</f>
        <v>0.5</v>
      </c>
      <c r="F80" s="43"/>
      <c r="G80" s="180">
        <f t="shared" ca="1" si="8"/>
        <v>0.5</v>
      </c>
      <c r="H80" s="139">
        <f t="shared" ca="1" si="7"/>
        <v>0</v>
      </c>
      <c r="I80" s="39"/>
    </row>
    <row r="81" spans="1:9" x14ac:dyDescent="0.35">
      <c r="A81" s="182">
        <v>2017</v>
      </c>
      <c r="B81" s="46">
        <f t="shared" ca="1" si="5"/>
        <v>0</v>
      </c>
      <c r="C81" s="43"/>
      <c r="D81" s="112">
        <f t="shared" ca="1" si="6"/>
        <v>0</v>
      </c>
      <c r="E81" s="32">
        <f ca="1">IF(B81=0,Hajoamiskertoimet!$C$64,SUMIF(Jatetunnus,$A81&amp;"_"&amp;17,DOCmaara)/B81)</f>
        <v>0.5</v>
      </c>
      <c r="F81" s="43"/>
      <c r="G81" s="180">
        <f t="shared" ca="1" si="8"/>
        <v>0.5</v>
      </c>
      <c r="H81" s="139">
        <f t="shared" ca="1" si="7"/>
        <v>0</v>
      </c>
      <c r="I81" s="39"/>
    </row>
    <row r="82" spans="1:9" x14ac:dyDescent="0.35">
      <c r="A82" s="182">
        <v>2018</v>
      </c>
      <c r="B82" s="46">
        <f t="shared" ca="1" si="5"/>
        <v>0</v>
      </c>
      <c r="C82" s="43"/>
      <c r="D82" s="112">
        <f t="shared" ca="1" si="6"/>
        <v>0</v>
      </c>
      <c r="E82" s="32">
        <f ca="1">IF(B82=0,Hajoamiskertoimet!$C$64,SUMIF(Jatetunnus,$A82&amp;"_"&amp;17,DOCmaara)/B82)</f>
        <v>0.5</v>
      </c>
      <c r="F82" s="43"/>
      <c r="G82" s="180">
        <f t="shared" ca="1" si="8"/>
        <v>0.5</v>
      </c>
      <c r="H82" s="139">
        <f t="shared" ca="1" si="7"/>
        <v>0</v>
      </c>
      <c r="I82" s="39"/>
    </row>
    <row r="83" spans="1:9" x14ac:dyDescent="0.35">
      <c r="A83" s="182">
        <v>2019</v>
      </c>
      <c r="B83" s="46">
        <f t="shared" ca="1" si="5"/>
        <v>0</v>
      </c>
      <c r="C83" s="43"/>
      <c r="D83" s="112">
        <f t="shared" ca="1" si="6"/>
        <v>0</v>
      </c>
      <c r="E83" s="32">
        <f ca="1">IF(B83=0,Hajoamiskertoimet!$C$64,SUMIF(Jatetunnus,$A83&amp;"_"&amp;17,DOCmaara)/B83)</f>
        <v>0.5</v>
      </c>
      <c r="F83" s="43"/>
      <c r="G83" s="180">
        <f t="shared" ca="1" si="8"/>
        <v>0.5</v>
      </c>
      <c r="H83" s="139">
        <f t="shared" ca="1" si="7"/>
        <v>0</v>
      </c>
      <c r="I83" s="39"/>
    </row>
    <row r="84" spans="1:9" x14ac:dyDescent="0.35">
      <c r="A84" s="182">
        <v>2020</v>
      </c>
      <c r="B84" s="46">
        <f t="shared" ca="1" si="5"/>
        <v>0</v>
      </c>
      <c r="C84" s="43"/>
      <c r="D84" s="112">
        <f t="shared" ca="1" si="6"/>
        <v>0</v>
      </c>
      <c r="E84" s="32">
        <f ca="1">IF(B84=0,Hajoamiskertoimet!$C$64,SUMIF(Jatetunnus,$A84&amp;"_"&amp;17,DOCmaara)/B84)</f>
        <v>0.5</v>
      </c>
      <c r="F84" s="43"/>
      <c r="G84" s="180">
        <f t="shared" ca="1" si="8"/>
        <v>0.5</v>
      </c>
      <c r="H84" s="139">
        <f t="shared" ca="1" si="7"/>
        <v>0</v>
      </c>
      <c r="I84" s="39"/>
    </row>
    <row r="85" spans="1:9" x14ac:dyDescent="0.35">
      <c r="A85" s="182">
        <v>2021</v>
      </c>
      <c r="B85" s="46">
        <f t="shared" ca="1" si="5"/>
        <v>0</v>
      </c>
      <c r="C85" s="43"/>
      <c r="D85" s="112">
        <f t="shared" ca="1" si="6"/>
        <v>0</v>
      </c>
      <c r="E85" s="32">
        <f ca="1">IF(B85=0,Hajoamiskertoimet!$C$64,SUMIF(Jatetunnus,$A85&amp;"_"&amp;17,DOCmaara)/B85)</f>
        <v>0.5</v>
      </c>
      <c r="F85" s="43"/>
      <c r="G85" s="180">
        <f t="shared" ca="1" si="8"/>
        <v>0.5</v>
      </c>
      <c r="H85" s="139">
        <f t="shared" ca="1" si="7"/>
        <v>0</v>
      </c>
      <c r="I85" s="39"/>
    </row>
    <row r="86" spans="1:9" x14ac:dyDescent="0.35">
      <c r="A86" s="182">
        <v>2022</v>
      </c>
      <c r="B86" s="46">
        <f t="shared" ca="1" si="5"/>
        <v>0</v>
      </c>
      <c r="C86" s="43"/>
      <c r="D86" s="112">
        <f t="shared" ca="1" si="6"/>
        <v>0</v>
      </c>
      <c r="E86" s="32">
        <f ca="1">IF(B86=0,Hajoamiskertoimet!$C$64,SUMIF(Jatetunnus,$A86&amp;"_"&amp;17,DOCmaara)/B86)</f>
        <v>0.5</v>
      </c>
      <c r="F86" s="43"/>
      <c r="G86" s="180">
        <f t="shared" ca="1" si="8"/>
        <v>0.5</v>
      </c>
      <c r="H86" s="139">
        <f t="shared" ca="1" si="7"/>
        <v>0</v>
      </c>
      <c r="I86" s="39"/>
    </row>
    <row r="87" spans="1:9" x14ac:dyDescent="0.35">
      <c r="A87" s="182">
        <v>2023</v>
      </c>
      <c r="B87" s="46">
        <f t="shared" ca="1" si="5"/>
        <v>0</v>
      </c>
      <c r="C87" s="43"/>
      <c r="D87" s="112">
        <f t="shared" ca="1" si="6"/>
        <v>0</v>
      </c>
      <c r="E87" s="32">
        <f ca="1">IF(B87=0,Hajoamiskertoimet!$C$64,SUMIF(Jatetunnus,$A87&amp;"_"&amp;17,DOCmaara)/B87)</f>
        <v>0.5</v>
      </c>
      <c r="F87" s="43"/>
      <c r="G87" s="180">
        <f t="shared" ca="1" si="8"/>
        <v>0.5</v>
      </c>
      <c r="H87" s="139">
        <f t="shared" ca="1" si="7"/>
        <v>0</v>
      </c>
      <c r="I87" s="39"/>
    </row>
    <row r="88" spans="1:9" x14ac:dyDescent="0.35">
      <c r="A88" s="182">
        <v>2024</v>
      </c>
      <c r="B88" s="46">
        <f t="shared" ca="1" si="5"/>
        <v>0</v>
      </c>
      <c r="C88" s="43"/>
      <c r="D88" s="112">
        <f t="shared" ca="1" si="6"/>
        <v>0</v>
      </c>
      <c r="E88" s="32">
        <f ca="1">IF(B88=0,Hajoamiskertoimet!$C$64,SUMIF(Jatetunnus,$A88&amp;"_"&amp;17,DOCmaara)/B88)</f>
        <v>0.5</v>
      </c>
      <c r="F88" s="43"/>
      <c r="G88" s="180">
        <f t="shared" ca="1" si="8"/>
        <v>0.5</v>
      </c>
      <c r="H88" s="139">
        <f t="shared" ca="1" si="7"/>
        <v>0</v>
      </c>
      <c r="I88" s="39"/>
    </row>
    <row r="89" spans="1:9" x14ac:dyDescent="0.35">
      <c r="A89" s="182">
        <v>2025</v>
      </c>
      <c r="B89" s="46">
        <f t="shared" ca="1" si="5"/>
        <v>0</v>
      </c>
      <c r="C89" s="43"/>
      <c r="D89" s="112">
        <f t="shared" ca="1" si="6"/>
        <v>0</v>
      </c>
      <c r="E89" s="32">
        <f ca="1">IF(B89=0,Hajoamiskertoimet!$C$64,SUMIF(Jatetunnus,$A89&amp;"_"&amp;17,DOCmaara)/B89)</f>
        <v>0.5</v>
      </c>
      <c r="F89" s="43"/>
      <c r="G89" s="180">
        <f t="shared" ca="1" si="8"/>
        <v>0.5</v>
      </c>
      <c r="H89" s="139">
        <f t="shared" ca="1" si="7"/>
        <v>0</v>
      </c>
      <c r="I89" s="39"/>
    </row>
    <row r="90" spans="1:9" x14ac:dyDescent="0.35">
      <c r="A90" s="182">
        <v>2026</v>
      </c>
      <c r="B90" s="46">
        <f t="shared" ca="1" si="5"/>
        <v>0</v>
      </c>
      <c r="C90" s="43"/>
      <c r="D90" s="112">
        <f t="shared" ca="1" si="6"/>
        <v>0</v>
      </c>
      <c r="E90" s="32">
        <f ca="1">IF(B90=0,Hajoamiskertoimet!$C$64,SUMIF(Jatetunnus,$A90&amp;"_"&amp;17,DOCmaara)/B90)</f>
        <v>0.5</v>
      </c>
      <c r="F90" s="43"/>
      <c r="G90" s="180">
        <f t="shared" ca="1" si="8"/>
        <v>0.5</v>
      </c>
      <c r="H90" s="139">
        <f t="shared" ca="1" si="7"/>
        <v>0</v>
      </c>
      <c r="I90" s="39"/>
    </row>
    <row r="91" spans="1:9" x14ac:dyDescent="0.35">
      <c r="A91" s="182">
        <v>2027</v>
      </c>
      <c r="B91" s="46">
        <f t="shared" ca="1" si="5"/>
        <v>0</v>
      </c>
      <c r="C91" s="43"/>
      <c r="D91" s="112">
        <f t="shared" ca="1" si="6"/>
        <v>0</v>
      </c>
      <c r="E91" s="32">
        <f ca="1">IF(B91=0,Hajoamiskertoimet!$C$64,SUMIF(Jatetunnus,$A91&amp;"_"&amp;17,DOCmaara)/B91)</f>
        <v>0.5</v>
      </c>
      <c r="F91" s="43"/>
      <c r="G91" s="180">
        <f t="shared" ca="1" si="8"/>
        <v>0.5</v>
      </c>
      <c r="H91" s="139">
        <f t="shared" ca="1" si="7"/>
        <v>0</v>
      </c>
      <c r="I91" s="39"/>
    </row>
    <row r="92" spans="1:9" x14ac:dyDescent="0.35">
      <c r="A92" s="182">
        <v>2028</v>
      </c>
      <c r="B92" s="46">
        <f t="shared" ca="1" si="5"/>
        <v>0</v>
      </c>
      <c r="C92" s="43"/>
      <c r="D92" s="112">
        <f t="shared" ca="1" si="6"/>
        <v>0</v>
      </c>
      <c r="E92" s="32">
        <f ca="1">IF(B92=0,Hajoamiskertoimet!$C$64,SUMIF(Jatetunnus,$A92&amp;"_"&amp;17,DOCmaara)/B92)</f>
        <v>0.5</v>
      </c>
      <c r="F92" s="43"/>
      <c r="G92" s="180">
        <f t="shared" ca="1" si="8"/>
        <v>0.5</v>
      </c>
      <c r="H92" s="139">
        <f t="shared" ca="1" si="7"/>
        <v>0</v>
      </c>
      <c r="I92" s="39"/>
    </row>
    <row r="93" spans="1:9" x14ac:dyDescent="0.35">
      <c r="A93" s="182">
        <v>2029</v>
      </c>
      <c r="B93" s="46">
        <f t="shared" ca="1" si="5"/>
        <v>0</v>
      </c>
      <c r="C93" s="43"/>
      <c r="D93" s="112">
        <f t="shared" ca="1" si="6"/>
        <v>0</v>
      </c>
      <c r="E93" s="32">
        <f ca="1">IF(B93=0,Hajoamiskertoimet!$C$64,SUMIF(Jatetunnus,$A93&amp;"_"&amp;17,DOCmaara)/B93)</f>
        <v>0.5</v>
      </c>
      <c r="F93" s="43"/>
      <c r="G93" s="180">
        <f t="shared" ca="1" si="8"/>
        <v>0.5</v>
      </c>
      <c r="H93" s="139">
        <f t="shared" ca="1" si="7"/>
        <v>0</v>
      </c>
      <c r="I93" s="39"/>
    </row>
    <row r="94" spans="1:9" x14ac:dyDescent="0.35">
      <c r="A94" s="182">
        <v>2030</v>
      </c>
      <c r="B94" s="46">
        <f t="shared" ca="1" si="5"/>
        <v>0</v>
      </c>
      <c r="C94" s="43"/>
      <c r="D94" s="112">
        <f t="shared" ca="1" si="6"/>
        <v>0</v>
      </c>
      <c r="E94" s="32">
        <f ca="1">IF(B94=0,Hajoamiskertoimet!$C$64,SUMIF(Jatetunnus,$A94&amp;"_"&amp;17,DOCmaara)/B94)</f>
        <v>0.5</v>
      </c>
      <c r="F94" s="43"/>
      <c r="G94" s="180">
        <f t="shared" ca="1" si="8"/>
        <v>0.5</v>
      </c>
      <c r="H94" s="139">
        <f t="shared" ca="1" si="7"/>
        <v>0</v>
      </c>
      <c r="I94" s="39"/>
    </row>
    <row r="95" spans="1:9" x14ac:dyDescent="0.35">
      <c r="A95" s="182">
        <v>2031</v>
      </c>
      <c r="B95" s="46">
        <f t="shared" ca="1" si="5"/>
        <v>0</v>
      </c>
      <c r="C95" s="43"/>
      <c r="D95" s="112">
        <f t="shared" ca="1" si="6"/>
        <v>0</v>
      </c>
      <c r="E95" s="32">
        <f ca="1">IF(B95=0,Hajoamiskertoimet!$C$64,SUMIF(Jatetunnus,$A95&amp;"_"&amp;17,DOCmaara)/B95)</f>
        <v>0.5</v>
      </c>
      <c r="F95" s="43"/>
      <c r="G95" s="180">
        <f t="shared" ca="1" si="8"/>
        <v>0.5</v>
      </c>
      <c r="H95" s="139">
        <f t="shared" ca="1" si="7"/>
        <v>0</v>
      </c>
      <c r="I95" s="39"/>
    </row>
    <row r="96" spans="1:9" x14ac:dyDescent="0.35">
      <c r="A96" s="182">
        <v>2032</v>
      </c>
      <c r="B96" s="46">
        <f t="shared" ca="1" si="5"/>
        <v>0</v>
      </c>
      <c r="C96" s="43"/>
      <c r="D96" s="112">
        <f t="shared" ca="1" si="6"/>
        <v>0</v>
      </c>
      <c r="E96" s="32">
        <f ca="1">IF(B96=0,Hajoamiskertoimet!$C$64,SUMIF(Jatetunnus,$A96&amp;"_"&amp;17,DOCmaara)/B96)</f>
        <v>0.5</v>
      </c>
      <c r="F96" s="43"/>
      <c r="G96" s="180">
        <f t="shared" ca="1" si="8"/>
        <v>0.5</v>
      </c>
      <c r="H96" s="139">
        <f t="shared" ca="1" si="7"/>
        <v>0</v>
      </c>
      <c r="I96" s="39"/>
    </row>
    <row r="97" spans="1:9" x14ac:dyDescent="0.35">
      <c r="A97" s="182">
        <v>2033</v>
      </c>
      <c r="B97" s="46">
        <f t="shared" ca="1" si="5"/>
        <v>0</v>
      </c>
      <c r="C97" s="43"/>
      <c r="D97" s="112">
        <f t="shared" ca="1" si="6"/>
        <v>0</v>
      </c>
      <c r="E97" s="32">
        <f ca="1">IF(B97=0,Hajoamiskertoimet!$C$64,SUMIF(Jatetunnus,$A97&amp;"_"&amp;17,DOCmaara)/B97)</f>
        <v>0.5</v>
      </c>
      <c r="F97" s="43"/>
      <c r="G97" s="180">
        <f t="shared" ca="1" si="8"/>
        <v>0.5</v>
      </c>
      <c r="H97" s="139">
        <f t="shared" ca="1" si="7"/>
        <v>0</v>
      </c>
      <c r="I97" s="39"/>
    </row>
    <row r="98" spans="1:9" x14ac:dyDescent="0.35">
      <c r="A98" s="182">
        <v>2034</v>
      </c>
      <c r="B98" s="46">
        <f t="shared" ca="1" si="5"/>
        <v>0</v>
      </c>
      <c r="C98" s="43"/>
      <c r="D98" s="112">
        <f t="shared" ca="1" si="6"/>
        <v>0</v>
      </c>
      <c r="E98" s="32">
        <f ca="1">IF(B98=0,Hajoamiskertoimet!$C$64,SUMIF(Jatetunnus,$A98&amp;"_"&amp;17,DOCmaara)/B98)</f>
        <v>0.5</v>
      </c>
      <c r="F98" s="43"/>
      <c r="G98" s="180">
        <f t="shared" ca="1" si="8"/>
        <v>0.5</v>
      </c>
      <c r="H98" s="139">
        <f t="shared" ca="1" si="7"/>
        <v>0</v>
      </c>
      <c r="I98" s="39"/>
    </row>
    <row r="99" spans="1:9" x14ac:dyDescent="0.35">
      <c r="A99" s="182">
        <v>2035</v>
      </c>
      <c r="B99" s="46">
        <f t="shared" ca="1" si="5"/>
        <v>0</v>
      </c>
      <c r="C99" s="43"/>
      <c r="D99" s="112">
        <f t="shared" ca="1" si="6"/>
        <v>0</v>
      </c>
      <c r="E99" s="32">
        <f ca="1">IF(B99=0,Hajoamiskertoimet!$C$64,SUMIF(Jatetunnus,$A99&amp;"_"&amp;17,DOCmaara)/B99)</f>
        <v>0.5</v>
      </c>
      <c r="F99" s="43"/>
      <c r="G99" s="180">
        <f t="shared" ca="1" si="8"/>
        <v>0.5</v>
      </c>
      <c r="H99" s="139">
        <f t="shared" ca="1" si="7"/>
        <v>0</v>
      </c>
      <c r="I99" s="39"/>
    </row>
    <row r="100" spans="1:9" x14ac:dyDescent="0.35">
      <c r="A100" s="182">
        <v>2036</v>
      </c>
      <c r="B100" s="46">
        <f t="shared" ca="1" si="5"/>
        <v>0</v>
      </c>
      <c r="C100" s="43"/>
      <c r="D100" s="112">
        <f t="shared" ca="1" si="6"/>
        <v>0</v>
      </c>
      <c r="E100" s="32">
        <f ca="1">IF(B100=0,Hajoamiskertoimet!$C$64,SUMIF(Jatetunnus,$A100&amp;"_"&amp;17,DOCmaara)/B100)</f>
        <v>0.5</v>
      </c>
      <c r="F100" s="43"/>
      <c r="G100" s="180">
        <f t="shared" ca="1" si="8"/>
        <v>0.5</v>
      </c>
      <c r="H100" s="139">
        <f t="shared" ca="1" si="7"/>
        <v>0</v>
      </c>
      <c r="I100" s="39"/>
    </row>
    <row r="101" spans="1:9" x14ac:dyDescent="0.35">
      <c r="A101" s="182">
        <v>2037</v>
      </c>
      <c r="B101" s="46">
        <f t="shared" ca="1" si="5"/>
        <v>0</v>
      </c>
      <c r="C101" s="43"/>
      <c r="D101" s="112">
        <f t="shared" ca="1" si="6"/>
        <v>0</v>
      </c>
      <c r="E101" s="32">
        <f ca="1">IF(B101=0,Hajoamiskertoimet!$C$64,SUMIF(Jatetunnus,$A101&amp;"_"&amp;17,DOCmaara)/B101)</f>
        <v>0.5</v>
      </c>
      <c r="F101" s="43"/>
      <c r="G101" s="180">
        <f t="shared" ca="1" si="8"/>
        <v>0.5</v>
      </c>
      <c r="H101" s="139">
        <f t="shared" ca="1" si="7"/>
        <v>0</v>
      </c>
      <c r="I101" s="39"/>
    </row>
    <row r="102" spans="1:9" x14ac:dyDescent="0.35">
      <c r="A102" s="182">
        <v>2038</v>
      </c>
      <c r="B102" s="46">
        <f t="shared" ca="1" si="5"/>
        <v>0</v>
      </c>
      <c r="C102" s="43"/>
      <c r="D102" s="112">
        <f t="shared" ca="1" si="6"/>
        <v>0</v>
      </c>
      <c r="E102" s="32">
        <f ca="1">IF(B102=0,Hajoamiskertoimet!$C$64,SUMIF(Jatetunnus,$A102&amp;"_"&amp;17,DOCmaara)/B102)</f>
        <v>0.5</v>
      </c>
      <c r="F102" s="43"/>
      <c r="G102" s="180">
        <f t="shared" ca="1" si="8"/>
        <v>0.5</v>
      </c>
      <c r="H102" s="139">
        <f t="shared" ca="1" si="7"/>
        <v>0</v>
      </c>
      <c r="I102" s="39"/>
    </row>
    <row r="103" spans="1:9" x14ac:dyDescent="0.35">
      <c r="A103" s="182">
        <v>2039</v>
      </c>
      <c r="B103" s="46">
        <f t="shared" ca="1" si="5"/>
        <v>0</v>
      </c>
      <c r="C103" s="43"/>
      <c r="D103" s="112">
        <f t="shared" ca="1" si="6"/>
        <v>0</v>
      </c>
      <c r="E103" s="32">
        <f ca="1">IF(B103=0,Hajoamiskertoimet!$C$64,SUMIF(Jatetunnus,$A103&amp;"_"&amp;17,DOCmaara)/B103)</f>
        <v>0.5</v>
      </c>
      <c r="F103" s="43"/>
      <c r="G103" s="180">
        <f t="shared" ca="1" si="8"/>
        <v>0.5</v>
      </c>
      <c r="H103" s="139">
        <f t="shared" ca="1" si="7"/>
        <v>0</v>
      </c>
      <c r="I103" s="39"/>
    </row>
    <row r="104" spans="1:9" x14ac:dyDescent="0.35">
      <c r="A104" s="182">
        <v>2040</v>
      </c>
      <c r="B104" s="46">
        <f t="shared" ca="1" si="5"/>
        <v>0</v>
      </c>
      <c r="C104" s="43"/>
      <c r="D104" s="112">
        <f t="shared" ca="1" si="6"/>
        <v>0</v>
      </c>
      <c r="E104" s="32">
        <f ca="1">IF(B104=0,Hajoamiskertoimet!$C$64,SUMIF(Jatetunnus,$A104&amp;"_"&amp;17,DOCmaara)/B104)</f>
        <v>0.5</v>
      </c>
      <c r="F104" s="43"/>
      <c r="G104" s="180">
        <f t="shared" ca="1" si="8"/>
        <v>0.5</v>
      </c>
      <c r="H104" s="139">
        <f t="shared" ca="1" si="7"/>
        <v>0</v>
      </c>
      <c r="I104" s="39"/>
    </row>
    <row r="105" spans="1:9" x14ac:dyDescent="0.35">
      <c r="A105" s="182">
        <v>2041</v>
      </c>
      <c r="B105" s="46">
        <f t="shared" ca="1" si="5"/>
        <v>0</v>
      </c>
      <c r="C105" s="43"/>
      <c r="D105" s="112">
        <f t="shared" ca="1" si="6"/>
        <v>0</v>
      </c>
      <c r="E105" s="32">
        <f ca="1">IF(B105=0,Hajoamiskertoimet!$C$64,SUMIF(Jatetunnus,$A105&amp;"_"&amp;17,DOCmaara)/B105)</f>
        <v>0.5</v>
      </c>
      <c r="F105" s="43"/>
      <c r="G105" s="180">
        <f t="shared" ca="1" si="8"/>
        <v>0.5</v>
      </c>
      <c r="H105" s="139">
        <f t="shared" ca="1" si="7"/>
        <v>0</v>
      </c>
      <c r="I105" s="39"/>
    </row>
    <row r="106" spans="1:9" x14ac:dyDescent="0.35">
      <c r="A106" s="182">
        <v>2042</v>
      </c>
      <c r="B106" s="46">
        <f t="shared" ca="1" si="5"/>
        <v>0</v>
      </c>
      <c r="C106" s="43"/>
      <c r="D106" s="112">
        <f t="shared" ca="1" si="6"/>
        <v>0</v>
      </c>
      <c r="E106" s="32">
        <f ca="1">IF(B106=0,Hajoamiskertoimet!$C$64,SUMIF(Jatetunnus,$A106&amp;"_"&amp;17,DOCmaara)/B106)</f>
        <v>0.5</v>
      </c>
      <c r="F106" s="43"/>
      <c r="G106" s="180">
        <f t="shared" ca="1" si="8"/>
        <v>0.5</v>
      </c>
      <c r="H106" s="139">
        <f t="shared" ca="1" si="7"/>
        <v>0</v>
      </c>
      <c r="I106" s="39"/>
    </row>
    <row r="107" spans="1:9" x14ac:dyDescent="0.35">
      <c r="A107" s="182">
        <v>2043</v>
      </c>
      <c r="B107" s="46">
        <f t="shared" ref="B107:B114" ca="1" si="9">SUMIF(Jatetunnus,$A107&amp;"_"&amp;17,Jatemaara)</f>
        <v>0</v>
      </c>
      <c r="C107" s="43"/>
      <c r="D107" s="112">
        <f t="shared" ca="1" si="6"/>
        <v>0</v>
      </c>
      <c r="E107" s="32">
        <f ca="1">IF(B107=0,Hajoamiskertoimet!$C$64,SUMIF(Jatetunnus,$A107&amp;"_"&amp;17,DOCmaara)/B107)</f>
        <v>0.5</v>
      </c>
      <c r="F107" s="43"/>
      <c r="G107" s="180">
        <f t="shared" ca="1" si="8"/>
        <v>0.5</v>
      </c>
      <c r="H107" s="139">
        <f t="shared" ca="1" si="7"/>
        <v>0</v>
      </c>
      <c r="I107" s="39"/>
    </row>
    <row r="108" spans="1:9" x14ac:dyDescent="0.35">
      <c r="A108" s="182">
        <v>2044</v>
      </c>
      <c r="B108" s="46">
        <f t="shared" ca="1" si="9"/>
        <v>0</v>
      </c>
      <c r="C108" s="43"/>
      <c r="D108" s="112">
        <f t="shared" ca="1" si="6"/>
        <v>0</v>
      </c>
      <c r="E108" s="32">
        <f ca="1">IF(B108=0,Hajoamiskertoimet!$C$64,SUMIF(Jatetunnus,$A108&amp;"_"&amp;17,DOCmaara)/B108)</f>
        <v>0.5</v>
      </c>
      <c r="F108" s="43"/>
      <c r="G108" s="180">
        <f t="shared" ca="1" si="8"/>
        <v>0.5</v>
      </c>
      <c r="H108" s="139">
        <f t="shared" ca="1" si="7"/>
        <v>0</v>
      </c>
      <c r="I108" s="39"/>
    </row>
    <row r="109" spans="1:9" x14ac:dyDescent="0.35">
      <c r="A109" s="182">
        <v>2045</v>
      </c>
      <c r="B109" s="46">
        <f t="shared" ca="1" si="9"/>
        <v>0</v>
      </c>
      <c r="C109" s="43"/>
      <c r="D109" s="112">
        <f t="shared" ca="1" si="6"/>
        <v>0</v>
      </c>
      <c r="E109" s="32">
        <f ca="1">IF(B109=0,Hajoamiskertoimet!$C$64,SUMIF(Jatetunnus,$A109&amp;"_"&amp;17,DOCmaara)/B109)</f>
        <v>0.5</v>
      </c>
      <c r="F109" s="43"/>
      <c r="G109" s="180">
        <f t="shared" ca="1" si="8"/>
        <v>0.5</v>
      </c>
      <c r="H109" s="139">
        <f t="shared" ca="1" si="7"/>
        <v>0</v>
      </c>
      <c r="I109" s="39"/>
    </row>
    <row r="110" spans="1:9" x14ac:dyDescent="0.35">
      <c r="A110" s="182">
        <v>2046</v>
      </c>
      <c r="B110" s="46">
        <f t="shared" ca="1" si="9"/>
        <v>0</v>
      </c>
      <c r="C110" s="43"/>
      <c r="D110" s="112">
        <f t="shared" ca="1" si="6"/>
        <v>0</v>
      </c>
      <c r="E110" s="32">
        <f ca="1">IF(B110=0,Hajoamiskertoimet!$C$64,SUMIF(Jatetunnus,$A110&amp;"_"&amp;17,DOCmaara)/B110)</f>
        <v>0.5</v>
      </c>
      <c r="F110" s="43"/>
      <c r="G110" s="180">
        <f t="shared" ca="1" si="8"/>
        <v>0.5</v>
      </c>
      <c r="H110" s="139">
        <f t="shared" ca="1" si="7"/>
        <v>0</v>
      </c>
      <c r="I110" s="39"/>
    </row>
    <row r="111" spans="1:9" x14ac:dyDescent="0.35">
      <c r="A111" s="182">
        <v>2047</v>
      </c>
      <c r="B111" s="46">
        <f t="shared" ca="1" si="9"/>
        <v>0</v>
      </c>
      <c r="C111" s="43"/>
      <c r="D111" s="112">
        <f t="shared" ca="1" si="6"/>
        <v>0</v>
      </c>
      <c r="E111" s="32">
        <f ca="1">IF(B111=0,Hajoamiskertoimet!$C$64,SUMIF(Jatetunnus,$A111&amp;"_"&amp;17,DOCmaara)/B111)</f>
        <v>0.5</v>
      </c>
      <c r="F111" s="43"/>
      <c r="G111" s="180">
        <f t="shared" ca="1" si="8"/>
        <v>0.5</v>
      </c>
      <c r="H111" s="139">
        <f t="shared" ca="1" si="7"/>
        <v>0</v>
      </c>
      <c r="I111" s="39"/>
    </row>
    <row r="112" spans="1:9" x14ac:dyDescent="0.35">
      <c r="A112" s="182">
        <v>2048</v>
      </c>
      <c r="B112" s="46">
        <f t="shared" ca="1" si="9"/>
        <v>0</v>
      </c>
      <c r="C112" s="43"/>
      <c r="D112" s="112">
        <f t="shared" ca="1" si="6"/>
        <v>0</v>
      </c>
      <c r="E112" s="32">
        <f ca="1">IF(B112=0,Hajoamiskertoimet!$C$64,SUMIF(Jatetunnus,$A112&amp;"_"&amp;17,DOCmaara)/B112)</f>
        <v>0.5</v>
      </c>
      <c r="F112" s="43"/>
      <c r="G112" s="180">
        <f t="shared" ca="1" si="8"/>
        <v>0.5</v>
      </c>
      <c r="H112" s="139">
        <f t="shared" ca="1" si="7"/>
        <v>0</v>
      </c>
      <c r="I112" s="39"/>
    </row>
    <row r="113" spans="1:9" x14ac:dyDescent="0.35">
      <c r="A113" s="182">
        <v>2049</v>
      </c>
      <c r="B113" s="46">
        <f t="shared" ca="1" si="9"/>
        <v>0</v>
      </c>
      <c r="C113" s="43"/>
      <c r="D113" s="112">
        <f t="shared" ca="1" si="6"/>
        <v>0</v>
      </c>
      <c r="E113" s="32">
        <f ca="1">IF(B113=0,Hajoamiskertoimet!$C$64,SUMIF(Jatetunnus,$A113&amp;"_"&amp;17,DOCmaara)/B113)</f>
        <v>0.5</v>
      </c>
      <c r="F113" s="43"/>
      <c r="G113" s="180">
        <f t="shared" ca="1" si="8"/>
        <v>0.5</v>
      </c>
      <c r="H113" s="139">
        <f t="shared" ca="1" si="7"/>
        <v>0</v>
      </c>
      <c r="I113" s="39"/>
    </row>
    <row r="114" spans="1:9" x14ac:dyDescent="0.35">
      <c r="A114" s="182">
        <v>2050</v>
      </c>
      <c r="B114" s="46">
        <f t="shared" ca="1" si="9"/>
        <v>0</v>
      </c>
      <c r="C114" s="43"/>
      <c r="D114" s="112">
        <f t="shared" ca="1" si="6"/>
        <v>0</v>
      </c>
      <c r="E114" s="32">
        <f ca="1">IF(B114=0,Hajoamiskertoimet!$C$64,SUMIF(Jatetunnus,$A114&amp;"_"&amp;17,DOCmaara)/B114)</f>
        <v>0.5</v>
      </c>
      <c r="F114" s="43"/>
      <c r="G114" s="180">
        <f t="shared" ca="1" si="8"/>
        <v>0.5</v>
      </c>
      <c r="H114" s="139">
        <f t="shared" ca="1" si="7"/>
        <v>0</v>
      </c>
      <c r="I114" s="39"/>
    </row>
    <row r="116" spans="1:9" x14ac:dyDescent="0.35">
      <c r="A116" s="36" t="s">
        <v>3243</v>
      </c>
      <c r="B116" s="46">
        <f ca="1">SUM(B11:B114)</f>
        <v>0</v>
      </c>
      <c r="D116" s="46">
        <f ca="1">SUM(D11:D114)</f>
        <v>0</v>
      </c>
    </row>
    <row r="117" spans="1:9" x14ac:dyDescent="0.35">
      <c r="A117" s="36" t="s">
        <v>3244</v>
      </c>
      <c r="D117" s="46">
        <f ca="1">D116-B116</f>
        <v>0</v>
      </c>
    </row>
  </sheetData>
  <sheetProtection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691C-BD84-45F2-B63A-F6917EE62E97}">
  <sheetPr>
    <tabColor rgb="FFFFFFCC"/>
  </sheetPr>
  <dimension ref="A2:S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4.5" x14ac:dyDescent="0.35"/>
  <cols>
    <col min="1" max="1" width="7.81640625" style="36" customWidth="1"/>
    <col min="2" max="4" width="10.81640625" style="36" customWidth="1"/>
    <col min="5" max="5" width="10.81640625" style="180" customWidth="1"/>
    <col min="6" max="15" width="10.81640625" style="36" customWidth="1"/>
    <col min="16" max="16" width="10.81640625" style="180" customWidth="1"/>
    <col min="17" max="18" width="10.81640625" style="36" customWidth="1"/>
    <col min="19" max="16384" width="9.1796875" style="36"/>
  </cols>
  <sheetData>
    <row r="2" spans="1:19" ht="18" customHeight="1" x14ac:dyDescent="0.35">
      <c r="B2" s="210" t="s">
        <v>3283</v>
      </c>
      <c r="C2" s="35"/>
      <c r="D2" s="35"/>
      <c r="F2" s="33"/>
      <c r="G2" s="33"/>
      <c r="Q2" s="33"/>
    </row>
    <row r="4" spans="1:19" x14ac:dyDescent="0.35">
      <c r="B4" s="36" t="s">
        <v>3284</v>
      </c>
    </row>
    <row r="7" spans="1:19" x14ac:dyDescent="0.35">
      <c r="B7" s="182"/>
      <c r="C7" s="182" t="s">
        <v>3285</v>
      </c>
      <c r="D7" s="182"/>
      <c r="F7" s="41"/>
      <c r="G7" s="181" t="s">
        <v>3286</v>
      </c>
      <c r="I7" s="39"/>
      <c r="J7" s="36" t="s">
        <v>3287</v>
      </c>
      <c r="L7" s="124"/>
      <c r="N7" s="182" t="s">
        <v>3288</v>
      </c>
      <c r="P7" s="39"/>
      <c r="Q7" s="182" t="s">
        <v>3254</v>
      </c>
      <c r="R7" s="124"/>
    </row>
    <row r="8" spans="1:19" ht="12.5" x14ac:dyDescent="0.25">
      <c r="A8" s="182"/>
      <c r="B8" s="182" t="s">
        <v>3289</v>
      </c>
      <c r="C8" s="182" t="s">
        <v>3290</v>
      </c>
      <c r="D8" s="182" t="s">
        <v>3291</v>
      </c>
      <c r="E8" s="182" t="s">
        <v>3292</v>
      </c>
      <c r="F8" s="41" t="s">
        <v>3289</v>
      </c>
      <c r="G8" s="182" t="s">
        <v>3290</v>
      </c>
      <c r="H8" s="182" t="s">
        <v>3291</v>
      </c>
      <c r="I8" s="41" t="s">
        <v>3289</v>
      </c>
      <c r="J8" s="182" t="s">
        <v>3290</v>
      </c>
      <c r="K8" s="182" t="s">
        <v>3291</v>
      </c>
      <c r="L8" s="125" t="s">
        <v>3167</v>
      </c>
      <c r="M8" s="41" t="s">
        <v>3289</v>
      </c>
      <c r="N8" s="182" t="s">
        <v>3290</v>
      </c>
      <c r="O8" s="182" t="s">
        <v>3291</v>
      </c>
      <c r="P8" s="41" t="s">
        <v>3289</v>
      </c>
      <c r="Q8" s="182" t="s">
        <v>3290</v>
      </c>
      <c r="R8" s="125" t="s">
        <v>3291</v>
      </c>
    </row>
    <row r="9" spans="1:19" ht="12.5" x14ac:dyDescent="0.25">
      <c r="A9" s="182" t="s">
        <v>53</v>
      </c>
      <c r="B9" s="182" t="s">
        <v>90</v>
      </c>
      <c r="C9" s="182" t="s">
        <v>91</v>
      </c>
      <c r="D9" s="182" t="s">
        <v>93</v>
      </c>
      <c r="E9" s="182" t="s">
        <v>3234</v>
      </c>
      <c r="F9" s="41" t="s">
        <v>90</v>
      </c>
      <c r="G9" s="182" t="s">
        <v>91</v>
      </c>
      <c r="H9" s="182" t="s">
        <v>93</v>
      </c>
      <c r="I9" s="41" t="s">
        <v>90</v>
      </c>
      <c r="J9" s="182" t="s">
        <v>91</v>
      </c>
      <c r="K9" s="182" t="s">
        <v>93</v>
      </c>
      <c r="L9" s="124"/>
      <c r="M9" s="41" t="s">
        <v>90</v>
      </c>
      <c r="N9" s="182" t="s">
        <v>91</v>
      </c>
      <c r="O9" s="182" t="s">
        <v>93</v>
      </c>
      <c r="P9" s="41" t="s">
        <v>90</v>
      </c>
      <c r="Q9" s="182" t="s">
        <v>91</v>
      </c>
      <c r="R9" s="125" t="s">
        <v>93</v>
      </c>
    </row>
    <row r="10" spans="1:19" ht="12.5" x14ac:dyDescent="0.25">
      <c r="B10" s="182" t="s">
        <v>3282</v>
      </c>
      <c r="C10" s="182" t="s">
        <v>3282</v>
      </c>
      <c r="D10" s="182" t="s">
        <v>3282</v>
      </c>
      <c r="E10" s="182" t="s">
        <v>3282</v>
      </c>
      <c r="F10" s="41" t="s">
        <v>3282</v>
      </c>
      <c r="G10" s="182" t="s">
        <v>3282</v>
      </c>
      <c r="H10" s="182" t="s">
        <v>3282</v>
      </c>
      <c r="I10" s="41" t="s">
        <v>3282</v>
      </c>
      <c r="J10" s="182" t="s">
        <v>3282</v>
      </c>
      <c r="K10" s="182" t="s">
        <v>3282</v>
      </c>
      <c r="L10" s="125" t="s">
        <v>3282</v>
      </c>
      <c r="M10" s="41" t="s">
        <v>77</v>
      </c>
      <c r="N10" s="182" t="s">
        <v>77</v>
      </c>
      <c r="O10" s="182" t="s">
        <v>77</v>
      </c>
      <c r="P10" s="41" t="s">
        <v>3236</v>
      </c>
      <c r="Q10" s="182" t="s">
        <v>3236</v>
      </c>
      <c r="R10" s="125" t="s">
        <v>3236</v>
      </c>
    </row>
    <row r="11" spans="1:19" x14ac:dyDescent="0.35">
      <c r="A11" s="182">
        <v>1947</v>
      </c>
      <c r="B11" s="46">
        <f t="shared" ref="B11:B42" ca="1" si="0">SUMIF(Jatetunnus,$A11&amp;"_"&amp;11,Jatemaara)</f>
        <v>0</v>
      </c>
      <c r="C11" s="46">
        <f t="shared" ref="C11:C42" ca="1" si="1">SUMIF(Jatetunnus,$A11&amp;"_"&amp;12,Jatemaara)</f>
        <v>0</v>
      </c>
      <c r="D11" s="46">
        <f t="shared" ref="D11:D42" ca="1" si="2">SUMIF(Jatetunnus,$A11&amp;"_"&amp;14,Jatemaara)</f>
        <v>0</v>
      </c>
      <c r="E11" s="134">
        <f ca="1">SUM(B11:D11)</f>
        <v>0</v>
      </c>
      <c r="F11" s="43"/>
      <c r="G11" s="43"/>
      <c r="H11" s="43"/>
      <c r="I11" s="112">
        <f t="shared" ref="I11:K42" ca="1" si="3">IF(F11="",B11,F11)</f>
        <v>0</v>
      </c>
      <c r="J11" s="112">
        <f t="shared" ca="1" si="3"/>
        <v>0</v>
      </c>
      <c r="K11" s="112">
        <f t="shared" ca="1" si="3"/>
        <v>0</v>
      </c>
      <c r="L11" s="112">
        <f ca="1">SUM(I11:K11)</f>
        <v>0</v>
      </c>
      <c r="M11" s="141">
        <f>Hajoamiskertoimet!$C$65</f>
        <v>0.1</v>
      </c>
      <c r="N11" s="142">
        <f>Hajoamiskertoimet!$C$66</f>
        <v>0.45</v>
      </c>
      <c r="O11" s="142">
        <f>Hajoamiskertoimet!$C$67</f>
        <v>0.1</v>
      </c>
      <c r="P11" s="112">
        <f ca="1">I11*M11</f>
        <v>0</v>
      </c>
      <c r="Q11" s="112">
        <f t="shared" ref="Q11:R26" ca="1" si="4">J11*N11</f>
        <v>0</v>
      </c>
      <c r="R11" s="112">
        <f t="shared" ca="1" si="4"/>
        <v>0</v>
      </c>
      <c r="S11" s="39"/>
    </row>
    <row r="12" spans="1:19" x14ac:dyDescent="0.35">
      <c r="A12" s="182">
        <v>1948</v>
      </c>
      <c r="B12" s="46">
        <f t="shared" ca="1" si="0"/>
        <v>0</v>
      </c>
      <c r="C12" s="46">
        <f t="shared" ca="1" si="1"/>
        <v>0</v>
      </c>
      <c r="D12" s="46">
        <f t="shared" ca="1" si="2"/>
        <v>0</v>
      </c>
      <c r="E12" s="134">
        <f t="shared" ref="E12:E75" ca="1" si="5">SUM(B12:D12)</f>
        <v>0</v>
      </c>
      <c r="F12" s="43"/>
      <c r="G12" s="43"/>
      <c r="H12" s="43"/>
      <c r="I12" s="112">
        <f t="shared" ca="1" si="3"/>
        <v>0</v>
      </c>
      <c r="J12" s="112">
        <f t="shared" ca="1" si="3"/>
        <v>0</v>
      </c>
      <c r="K12" s="112">
        <f t="shared" ca="1" si="3"/>
        <v>0</v>
      </c>
      <c r="L12" s="112">
        <f t="shared" ref="L12:L75" ca="1" si="6">SUM(I12:K12)</f>
        <v>0</v>
      </c>
      <c r="M12" s="141">
        <f>Hajoamiskertoimet!$C$65</f>
        <v>0.1</v>
      </c>
      <c r="N12" s="142">
        <f>Hajoamiskertoimet!$C$66</f>
        <v>0.45</v>
      </c>
      <c r="O12" s="142">
        <f>Hajoamiskertoimet!$C$67</f>
        <v>0.1</v>
      </c>
      <c r="P12" s="112">
        <f t="shared" ref="P12:R75" ca="1" si="7">I12*M12</f>
        <v>0</v>
      </c>
      <c r="Q12" s="112">
        <f t="shared" ca="1" si="4"/>
        <v>0</v>
      </c>
      <c r="R12" s="112">
        <f t="shared" ca="1" si="4"/>
        <v>0</v>
      </c>
      <c r="S12" s="39"/>
    </row>
    <row r="13" spans="1:19" x14ac:dyDescent="0.35">
      <c r="A13" s="182">
        <v>1949</v>
      </c>
      <c r="B13" s="46">
        <f t="shared" ca="1" si="0"/>
        <v>0</v>
      </c>
      <c r="C13" s="46">
        <f t="shared" ca="1" si="1"/>
        <v>0</v>
      </c>
      <c r="D13" s="46">
        <f t="shared" ca="1" si="2"/>
        <v>0</v>
      </c>
      <c r="E13" s="134">
        <f t="shared" ca="1" si="5"/>
        <v>0</v>
      </c>
      <c r="F13" s="43"/>
      <c r="G13" s="43"/>
      <c r="H13" s="43"/>
      <c r="I13" s="112">
        <f t="shared" ca="1" si="3"/>
        <v>0</v>
      </c>
      <c r="J13" s="112">
        <f t="shared" ca="1" si="3"/>
        <v>0</v>
      </c>
      <c r="K13" s="112">
        <f t="shared" ca="1" si="3"/>
        <v>0</v>
      </c>
      <c r="L13" s="112">
        <f t="shared" ca="1" si="6"/>
        <v>0</v>
      </c>
      <c r="M13" s="141">
        <f>Hajoamiskertoimet!$C$65</f>
        <v>0.1</v>
      </c>
      <c r="N13" s="142">
        <f>Hajoamiskertoimet!$C$66</f>
        <v>0.45</v>
      </c>
      <c r="O13" s="142">
        <f>Hajoamiskertoimet!$C$67</f>
        <v>0.1</v>
      </c>
      <c r="P13" s="112">
        <f t="shared" ca="1" si="7"/>
        <v>0</v>
      </c>
      <c r="Q13" s="112">
        <f t="shared" ca="1" si="4"/>
        <v>0</v>
      </c>
      <c r="R13" s="112">
        <f t="shared" ca="1" si="4"/>
        <v>0</v>
      </c>
      <c r="S13" s="39"/>
    </row>
    <row r="14" spans="1:19" x14ac:dyDescent="0.35">
      <c r="A14" s="182">
        <v>1950</v>
      </c>
      <c r="B14" s="46">
        <f t="shared" ca="1" si="0"/>
        <v>0</v>
      </c>
      <c r="C14" s="46">
        <f t="shared" ca="1" si="1"/>
        <v>0</v>
      </c>
      <c r="D14" s="46">
        <f t="shared" ca="1" si="2"/>
        <v>0</v>
      </c>
      <c r="E14" s="134">
        <f t="shared" ca="1" si="5"/>
        <v>0</v>
      </c>
      <c r="F14" s="43"/>
      <c r="G14" s="43"/>
      <c r="H14" s="43"/>
      <c r="I14" s="112">
        <f t="shared" ca="1" si="3"/>
        <v>0</v>
      </c>
      <c r="J14" s="112">
        <f t="shared" ca="1" si="3"/>
        <v>0</v>
      </c>
      <c r="K14" s="112">
        <f t="shared" ca="1" si="3"/>
        <v>0</v>
      </c>
      <c r="L14" s="112">
        <f t="shared" ca="1" si="6"/>
        <v>0</v>
      </c>
      <c r="M14" s="141">
        <f>Hajoamiskertoimet!$C$65</f>
        <v>0.1</v>
      </c>
      <c r="N14" s="142">
        <f>Hajoamiskertoimet!$C$66</f>
        <v>0.45</v>
      </c>
      <c r="O14" s="142">
        <f>Hajoamiskertoimet!$C$67</f>
        <v>0.1</v>
      </c>
      <c r="P14" s="112">
        <f t="shared" ca="1" si="7"/>
        <v>0</v>
      </c>
      <c r="Q14" s="112">
        <f t="shared" ca="1" si="4"/>
        <v>0</v>
      </c>
      <c r="R14" s="112">
        <f t="shared" ca="1" si="4"/>
        <v>0</v>
      </c>
      <c r="S14" s="39"/>
    </row>
    <row r="15" spans="1:19" x14ac:dyDescent="0.35">
      <c r="A15" s="182">
        <v>1951</v>
      </c>
      <c r="B15" s="46">
        <f t="shared" ca="1" si="0"/>
        <v>0</v>
      </c>
      <c r="C15" s="46">
        <f t="shared" ca="1" si="1"/>
        <v>0</v>
      </c>
      <c r="D15" s="46">
        <f t="shared" ca="1" si="2"/>
        <v>0</v>
      </c>
      <c r="E15" s="134">
        <f t="shared" ca="1" si="5"/>
        <v>0</v>
      </c>
      <c r="F15" s="43"/>
      <c r="G15" s="43"/>
      <c r="H15" s="43"/>
      <c r="I15" s="112">
        <f t="shared" ca="1" si="3"/>
        <v>0</v>
      </c>
      <c r="J15" s="112">
        <f t="shared" ca="1" si="3"/>
        <v>0</v>
      </c>
      <c r="K15" s="112">
        <f t="shared" ca="1" si="3"/>
        <v>0</v>
      </c>
      <c r="L15" s="112">
        <f t="shared" ca="1" si="6"/>
        <v>0</v>
      </c>
      <c r="M15" s="141">
        <f>Hajoamiskertoimet!$C$65</f>
        <v>0.1</v>
      </c>
      <c r="N15" s="142">
        <f>Hajoamiskertoimet!$C$66</f>
        <v>0.45</v>
      </c>
      <c r="O15" s="142">
        <f>Hajoamiskertoimet!$C$67</f>
        <v>0.1</v>
      </c>
      <c r="P15" s="112">
        <f t="shared" ca="1" si="7"/>
        <v>0</v>
      </c>
      <c r="Q15" s="112">
        <f t="shared" ca="1" si="4"/>
        <v>0</v>
      </c>
      <c r="R15" s="112">
        <f t="shared" ca="1" si="4"/>
        <v>0</v>
      </c>
      <c r="S15" s="39"/>
    </row>
    <row r="16" spans="1:19" x14ac:dyDescent="0.35">
      <c r="A16" s="182">
        <v>1952</v>
      </c>
      <c r="B16" s="46">
        <f t="shared" ca="1" si="0"/>
        <v>0</v>
      </c>
      <c r="C16" s="46">
        <f t="shared" ca="1" si="1"/>
        <v>0</v>
      </c>
      <c r="D16" s="46">
        <f t="shared" ca="1" si="2"/>
        <v>0</v>
      </c>
      <c r="E16" s="134">
        <f t="shared" ca="1" si="5"/>
        <v>0</v>
      </c>
      <c r="F16" s="43"/>
      <c r="G16" s="43"/>
      <c r="H16" s="43"/>
      <c r="I16" s="112">
        <f t="shared" ca="1" si="3"/>
        <v>0</v>
      </c>
      <c r="J16" s="112">
        <f t="shared" ca="1" si="3"/>
        <v>0</v>
      </c>
      <c r="K16" s="112">
        <f t="shared" ca="1" si="3"/>
        <v>0</v>
      </c>
      <c r="L16" s="112">
        <f t="shared" ca="1" si="6"/>
        <v>0</v>
      </c>
      <c r="M16" s="141">
        <f>Hajoamiskertoimet!$C$65</f>
        <v>0.1</v>
      </c>
      <c r="N16" s="142">
        <f>Hajoamiskertoimet!$C$66</f>
        <v>0.45</v>
      </c>
      <c r="O16" s="142">
        <f>Hajoamiskertoimet!$C$67</f>
        <v>0.1</v>
      </c>
      <c r="P16" s="112">
        <f t="shared" ca="1" si="7"/>
        <v>0</v>
      </c>
      <c r="Q16" s="112">
        <f t="shared" ca="1" si="4"/>
        <v>0</v>
      </c>
      <c r="R16" s="112">
        <f t="shared" ca="1" si="4"/>
        <v>0</v>
      </c>
      <c r="S16" s="39"/>
    </row>
    <row r="17" spans="1:19" x14ac:dyDescent="0.35">
      <c r="A17" s="182">
        <v>1953</v>
      </c>
      <c r="B17" s="46">
        <f t="shared" ca="1" si="0"/>
        <v>0</v>
      </c>
      <c r="C17" s="46">
        <f t="shared" ca="1" si="1"/>
        <v>0</v>
      </c>
      <c r="D17" s="46">
        <f t="shared" ca="1" si="2"/>
        <v>0</v>
      </c>
      <c r="E17" s="134">
        <f t="shared" ca="1" si="5"/>
        <v>0</v>
      </c>
      <c r="F17" s="43"/>
      <c r="G17" s="43"/>
      <c r="H17" s="43"/>
      <c r="I17" s="112">
        <f t="shared" ca="1" si="3"/>
        <v>0</v>
      </c>
      <c r="J17" s="112">
        <f t="shared" ca="1" si="3"/>
        <v>0</v>
      </c>
      <c r="K17" s="112">
        <f t="shared" ca="1" si="3"/>
        <v>0</v>
      </c>
      <c r="L17" s="112">
        <f t="shared" ca="1" si="6"/>
        <v>0</v>
      </c>
      <c r="M17" s="141">
        <f>Hajoamiskertoimet!$C$65</f>
        <v>0.1</v>
      </c>
      <c r="N17" s="142">
        <f>Hajoamiskertoimet!$C$66</f>
        <v>0.45</v>
      </c>
      <c r="O17" s="142">
        <f>Hajoamiskertoimet!$C$67</f>
        <v>0.1</v>
      </c>
      <c r="P17" s="112">
        <f t="shared" ca="1" si="7"/>
        <v>0</v>
      </c>
      <c r="Q17" s="112">
        <f t="shared" ca="1" si="4"/>
        <v>0</v>
      </c>
      <c r="R17" s="112">
        <f t="shared" ca="1" si="4"/>
        <v>0</v>
      </c>
      <c r="S17" s="39"/>
    </row>
    <row r="18" spans="1:19" x14ac:dyDescent="0.35">
      <c r="A18" s="182">
        <v>1954</v>
      </c>
      <c r="B18" s="46">
        <f t="shared" ca="1" si="0"/>
        <v>0</v>
      </c>
      <c r="C18" s="46">
        <f t="shared" ca="1" si="1"/>
        <v>0</v>
      </c>
      <c r="D18" s="46">
        <f t="shared" ca="1" si="2"/>
        <v>0</v>
      </c>
      <c r="E18" s="134">
        <f t="shared" ca="1" si="5"/>
        <v>0</v>
      </c>
      <c r="F18" s="43"/>
      <c r="G18" s="43"/>
      <c r="H18" s="43"/>
      <c r="I18" s="112">
        <f t="shared" ca="1" si="3"/>
        <v>0</v>
      </c>
      <c r="J18" s="112">
        <f t="shared" ca="1" si="3"/>
        <v>0</v>
      </c>
      <c r="K18" s="112">
        <f t="shared" ca="1" si="3"/>
        <v>0</v>
      </c>
      <c r="L18" s="112">
        <f t="shared" ca="1" si="6"/>
        <v>0</v>
      </c>
      <c r="M18" s="141">
        <f>Hajoamiskertoimet!$C$65</f>
        <v>0.1</v>
      </c>
      <c r="N18" s="142">
        <f>Hajoamiskertoimet!$C$66</f>
        <v>0.45</v>
      </c>
      <c r="O18" s="142">
        <f>Hajoamiskertoimet!$C$67</f>
        <v>0.1</v>
      </c>
      <c r="P18" s="112">
        <f t="shared" ca="1" si="7"/>
        <v>0</v>
      </c>
      <c r="Q18" s="112">
        <f t="shared" ca="1" si="4"/>
        <v>0</v>
      </c>
      <c r="R18" s="112">
        <f t="shared" ca="1" si="4"/>
        <v>0</v>
      </c>
      <c r="S18" s="39"/>
    </row>
    <row r="19" spans="1:19" x14ac:dyDescent="0.35">
      <c r="A19" s="182">
        <v>1955</v>
      </c>
      <c r="B19" s="46">
        <f t="shared" ca="1" si="0"/>
        <v>0</v>
      </c>
      <c r="C19" s="46">
        <f t="shared" ca="1" si="1"/>
        <v>0</v>
      </c>
      <c r="D19" s="46">
        <f t="shared" ca="1" si="2"/>
        <v>0</v>
      </c>
      <c r="E19" s="134">
        <f t="shared" ca="1" si="5"/>
        <v>0</v>
      </c>
      <c r="F19" s="43"/>
      <c r="G19" s="43"/>
      <c r="H19" s="43"/>
      <c r="I19" s="112">
        <f t="shared" ca="1" si="3"/>
        <v>0</v>
      </c>
      <c r="J19" s="112">
        <f t="shared" ca="1" si="3"/>
        <v>0</v>
      </c>
      <c r="K19" s="112">
        <f t="shared" ca="1" si="3"/>
        <v>0</v>
      </c>
      <c r="L19" s="112">
        <f t="shared" ca="1" si="6"/>
        <v>0</v>
      </c>
      <c r="M19" s="141">
        <f>Hajoamiskertoimet!$C$65</f>
        <v>0.1</v>
      </c>
      <c r="N19" s="142">
        <f>Hajoamiskertoimet!$C$66</f>
        <v>0.45</v>
      </c>
      <c r="O19" s="142">
        <f>Hajoamiskertoimet!$C$67</f>
        <v>0.1</v>
      </c>
      <c r="P19" s="112">
        <f t="shared" ca="1" si="7"/>
        <v>0</v>
      </c>
      <c r="Q19" s="112">
        <f t="shared" ca="1" si="4"/>
        <v>0</v>
      </c>
      <c r="R19" s="112">
        <f t="shared" ca="1" si="4"/>
        <v>0</v>
      </c>
      <c r="S19" s="39"/>
    </row>
    <row r="20" spans="1:19" x14ac:dyDescent="0.35">
      <c r="A20" s="182">
        <v>1956</v>
      </c>
      <c r="B20" s="46">
        <f t="shared" ca="1" si="0"/>
        <v>0</v>
      </c>
      <c r="C20" s="46">
        <f t="shared" ca="1" si="1"/>
        <v>0</v>
      </c>
      <c r="D20" s="46">
        <f t="shared" ca="1" si="2"/>
        <v>0</v>
      </c>
      <c r="E20" s="134">
        <f t="shared" ca="1" si="5"/>
        <v>0</v>
      </c>
      <c r="F20" s="43"/>
      <c r="G20" s="43"/>
      <c r="H20" s="43"/>
      <c r="I20" s="112">
        <f t="shared" ca="1" si="3"/>
        <v>0</v>
      </c>
      <c r="J20" s="112">
        <f t="shared" ca="1" si="3"/>
        <v>0</v>
      </c>
      <c r="K20" s="112">
        <f t="shared" ca="1" si="3"/>
        <v>0</v>
      </c>
      <c r="L20" s="112">
        <f t="shared" ca="1" si="6"/>
        <v>0</v>
      </c>
      <c r="M20" s="141">
        <f>Hajoamiskertoimet!$C$65</f>
        <v>0.1</v>
      </c>
      <c r="N20" s="142">
        <f>Hajoamiskertoimet!$C$66</f>
        <v>0.45</v>
      </c>
      <c r="O20" s="142">
        <f>Hajoamiskertoimet!$C$67</f>
        <v>0.1</v>
      </c>
      <c r="P20" s="112">
        <f t="shared" ca="1" si="7"/>
        <v>0</v>
      </c>
      <c r="Q20" s="112">
        <f t="shared" ca="1" si="4"/>
        <v>0</v>
      </c>
      <c r="R20" s="112">
        <f t="shared" ca="1" si="4"/>
        <v>0</v>
      </c>
      <c r="S20" s="39"/>
    </row>
    <row r="21" spans="1:19" x14ac:dyDescent="0.35">
      <c r="A21" s="182">
        <v>1957</v>
      </c>
      <c r="B21" s="46">
        <f t="shared" ca="1" si="0"/>
        <v>0</v>
      </c>
      <c r="C21" s="46">
        <f t="shared" ca="1" si="1"/>
        <v>0</v>
      </c>
      <c r="D21" s="46">
        <f t="shared" ca="1" si="2"/>
        <v>0</v>
      </c>
      <c r="E21" s="134">
        <f t="shared" ca="1" si="5"/>
        <v>0</v>
      </c>
      <c r="F21" s="43"/>
      <c r="G21" s="43"/>
      <c r="H21" s="43"/>
      <c r="I21" s="112">
        <f t="shared" ca="1" si="3"/>
        <v>0</v>
      </c>
      <c r="J21" s="112">
        <f t="shared" ca="1" si="3"/>
        <v>0</v>
      </c>
      <c r="K21" s="112">
        <f t="shared" ca="1" si="3"/>
        <v>0</v>
      </c>
      <c r="L21" s="112">
        <f t="shared" ca="1" si="6"/>
        <v>0</v>
      </c>
      <c r="M21" s="141">
        <f>Hajoamiskertoimet!$C$65</f>
        <v>0.1</v>
      </c>
      <c r="N21" s="142">
        <f>Hajoamiskertoimet!$C$66</f>
        <v>0.45</v>
      </c>
      <c r="O21" s="142">
        <f>Hajoamiskertoimet!$C$67</f>
        <v>0.1</v>
      </c>
      <c r="P21" s="112">
        <f t="shared" ca="1" si="7"/>
        <v>0</v>
      </c>
      <c r="Q21" s="112">
        <f t="shared" ca="1" si="4"/>
        <v>0</v>
      </c>
      <c r="R21" s="112">
        <f t="shared" ca="1" si="4"/>
        <v>0</v>
      </c>
      <c r="S21" s="39"/>
    </row>
    <row r="22" spans="1:19" x14ac:dyDescent="0.35">
      <c r="A22" s="182">
        <v>1958</v>
      </c>
      <c r="B22" s="46">
        <f t="shared" ca="1" si="0"/>
        <v>0</v>
      </c>
      <c r="C22" s="46">
        <f t="shared" ca="1" si="1"/>
        <v>0</v>
      </c>
      <c r="D22" s="46">
        <f t="shared" ca="1" si="2"/>
        <v>0</v>
      </c>
      <c r="E22" s="134">
        <f t="shared" ca="1" si="5"/>
        <v>0</v>
      </c>
      <c r="F22" s="43"/>
      <c r="G22" s="43"/>
      <c r="H22" s="43"/>
      <c r="I22" s="112">
        <f t="shared" ca="1" si="3"/>
        <v>0</v>
      </c>
      <c r="J22" s="112">
        <f t="shared" ca="1" si="3"/>
        <v>0</v>
      </c>
      <c r="K22" s="112">
        <f t="shared" ca="1" si="3"/>
        <v>0</v>
      </c>
      <c r="L22" s="112">
        <f t="shared" ca="1" si="6"/>
        <v>0</v>
      </c>
      <c r="M22" s="141">
        <f>Hajoamiskertoimet!$C$65</f>
        <v>0.1</v>
      </c>
      <c r="N22" s="142">
        <f>Hajoamiskertoimet!$C$66</f>
        <v>0.45</v>
      </c>
      <c r="O22" s="142">
        <f>Hajoamiskertoimet!$C$67</f>
        <v>0.1</v>
      </c>
      <c r="P22" s="112">
        <f t="shared" ca="1" si="7"/>
        <v>0</v>
      </c>
      <c r="Q22" s="112">
        <f t="shared" ca="1" si="4"/>
        <v>0</v>
      </c>
      <c r="R22" s="112">
        <f t="shared" ca="1" si="4"/>
        <v>0</v>
      </c>
      <c r="S22" s="39"/>
    </row>
    <row r="23" spans="1:19" x14ac:dyDescent="0.35">
      <c r="A23" s="182">
        <v>1959</v>
      </c>
      <c r="B23" s="46">
        <f t="shared" ca="1" si="0"/>
        <v>0</v>
      </c>
      <c r="C23" s="46">
        <f t="shared" ca="1" si="1"/>
        <v>0</v>
      </c>
      <c r="D23" s="46">
        <f t="shared" ca="1" si="2"/>
        <v>0</v>
      </c>
      <c r="E23" s="134">
        <f t="shared" ca="1" si="5"/>
        <v>0</v>
      </c>
      <c r="F23" s="43"/>
      <c r="G23" s="43"/>
      <c r="H23" s="43"/>
      <c r="I23" s="112">
        <f t="shared" ca="1" si="3"/>
        <v>0</v>
      </c>
      <c r="J23" s="112">
        <f t="shared" ca="1" si="3"/>
        <v>0</v>
      </c>
      <c r="K23" s="112">
        <f t="shared" ca="1" si="3"/>
        <v>0</v>
      </c>
      <c r="L23" s="112">
        <f t="shared" ca="1" si="6"/>
        <v>0</v>
      </c>
      <c r="M23" s="141">
        <f>Hajoamiskertoimet!$C$65</f>
        <v>0.1</v>
      </c>
      <c r="N23" s="142">
        <f>Hajoamiskertoimet!$C$66</f>
        <v>0.45</v>
      </c>
      <c r="O23" s="142">
        <f>Hajoamiskertoimet!$C$67</f>
        <v>0.1</v>
      </c>
      <c r="P23" s="112">
        <f t="shared" ca="1" si="7"/>
        <v>0</v>
      </c>
      <c r="Q23" s="112">
        <f t="shared" ca="1" si="4"/>
        <v>0</v>
      </c>
      <c r="R23" s="112">
        <f t="shared" ca="1" si="4"/>
        <v>0</v>
      </c>
      <c r="S23" s="39"/>
    </row>
    <row r="24" spans="1:19" x14ac:dyDescent="0.35">
      <c r="A24" s="182">
        <v>1960</v>
      </c>
      <c r="B24" s="46">
        <f t="shared" ca="1" si="0"/>
        <v>0</v>
      </c>
      <c r="C24" s="46">
        <f t="shared" ca="1" si="1"/>
        <v>0</v>
      </c>
      <c r="D24" s="46">
        <f t="shared" ca="1" si="2"/>
        <v>0</v>
      </c>
      <c r="E24" s="134">
        <f t="shared" ca="1" si="5"/>
        <v>0</v>
      </c>
      <c r="F24" s="43"/>
      <c r="G24" s="43"/>
      <c r="H24" s="43"/>
      <c r="I24" s="112">
        <f t="shared" ca="1" si="3"/>
        <v>0</v>
      </c>
      <c r="J24" s="112">
        <f t="shared" ca="1" si="3"/>
        <v>0</v>
      </c>
      <c r="K24" s="112">
        <f t="shared" ca="1" si="3"/>
        <v>0</v>
      </c>
      <c r="L24" s="112">
        <f t="shared" ca="1" si="6"/>
        <v>0</v>
      </c>
      <c r="M24" s="141">
        <f>Hajoamiskertoimet!$C$65</f>
        <v>0.1</v>
      </c>
      <c r="N24" s="142">
        <f>Hajoamiskertoimet!$C$66</f>
        <v>0.45</v>
      </c>
      <c r="O24" s="142">
        <f>Hajoamiskertoimet!$C$67</f>
        <v>0.1</v>
      </c>
      <c r="P24" s="112">
        <f t="shared" ca="1" si="7"/>
        <v>0</v>
      </c>
      <c r="Q24" s="112">
        <f t="shared" ca="1" si="4"/>
        <v>0</v>
      </c>
      <c r="R24" s="112">
        <f t="shared" ca="1" si="4"/>
        <v>0</v>
      </c>
      <c r="S24" s="39"/>
    </row>
    <row r="25" spans="1:19" x14ac:dyDescent="0.35">
      <c r="A25" s="182">
        <v>1961</v>
      </c>
      <c r="B25" s="46">
        <f t="shared" ca="1" si="0"/>
        <v>0</v>
      </c>
      <c r="C25" s="46">
        <f t="shared" ca="1" si="1"/>
        <v>0</v>
      </c>
      <c r="D25" s="46">
        <f t="shared" ca="1" si="2"/>
        <v>0</v>
      </c>
      <c r="E25" s="134">
        <f t="shared" ca="1" si="5"/>
        <v>0</v>
      </c>
      <c r="F25" s="43"/>
      <c r="G25" s="43"/>
      <c r="H25" s="43"/>
      <c r="I25" s="112">
        <f t="shared" ca="1" si="3"/>
        <v>0</v>
      </c>
      <c r="J25" s="112">
        <f t="shared" ca="1" si="3"/>
        <v>0</v>
      </c>
      <c r="K25" s="112">
        <f t="shared" ca="1" si="3"/>
        <v>0</v>
      </c>
      <c r="L25" s="112">
        <f t="shared" ca="1" si="6"/>
        <v>0</v>
      </c>
      <c r="M25" s="141">
        <f>Hajoamiskertoimet!$C$65</f>
        <v>0.1</v>
      </c>
      <c r="N25" s="142">
        <f>Hajoamiskertoimet!$C$66</f>
        <v>0.45</v>
      </c>
      <c r="O25" s="142">
        <f>Hajoamiskertoimet!$C$67</f>
        <v>0.1</v>
      </c>
      <c r="P25" s="112">
        <f t="shared" ca="1" si="7"/>
        <v>0</v>
      </c>
      <c r="Q25" s="112">
        <f t="shared" ca="1" si="4"/>
        <v>0</v>
      </c>
      <c r="R25" s="112">
        <f t="shared" ca="1" si="4"/>
        <v>0</v>
      </c>
      <c r="S25" s="39"/>
    </row>
    <row r="26" spans="1:19" x14ac:dyDescent="0.35">
      <c r="A26" s="182">
        <v>1962</v>
      </c>
      <c r="B26" s="46">
        <f t="shared" ca="1" si="0"/>
        <v>0</v>
      </c>
      <c r="C26" s="46">
        <f t="shared" ca="1" si="1"/>
        <v>0</v>
      </c>
      <c r="D26" s="46">
        <f t="shared" ca="1" si="2"/>
        <v>0</v>
      </c>
      <c r="E26" s="134">
        <f t="shared" ca="1" si="5"/>
        <v>0</v>
      </c>
      <c r="F26" s="43"/>
      <c r="G26" s="43"/>
      <c r="H26" s="43"/>
      <c r="I26" s="112">
        <f t="shared" ca="1" si="3"/>
        <v>0</v>
      </c>
      <c r="J26" s="112">
        <f t="shared" ca="1" si="3"/>
        <v>0</v>
      </c>
      <c r="K26" s="112">
        <f t="shared" ca="1" si="3"/>
        <v>0</v>
      </c>
      <c r="L26" s="112">
        <f t="shared" ca="1" si="6"/>
        <v>0</v>
      </c>
      <c r="M26" s="141">
        <f>Hajoamiskertoimet!$C$65</f>
        <v>0.1</v>
      </c>
      <c r="N26" s="142">
        <f>Hajoamiskertoimet!$C$66</f>
        <v>0.45</v>
      </c>
      <c r="O26" s="142">
        <f>Hajoamiskertoimet!$C$67</f>
        <v>0.1</v>
      </c>
      <c r="P26" s="112">
        <f t="shared" ca="1" si="7"/>
        <v>0</v>
      </c>
      <c r="Q26" s="112">
        <f t="shared" ca="1" si="4"/>
        <v>0</v>
      </c>
      <c r="R26" s="112">
        <f t="shared" ca="1" si="4"/>
        <v>0</v>
      </c>
      <c r="S26" s="39"/>
    </row>
    <row r="27" spans="1:19" x14ac:dyDescent="0.35">
      <c r="A27" s="182">
        <v>1963</v>
      </c>
      <c r="B27" s="46">
        <f t="shared" ca="1" si="0"/>
        <v>0</v>
      </c>
      <c r="C27" s="46">
        <f t="shared" ca="1" si="1"/>
        <v>0</v>
      </c>
      <c r="D27" s="46">
        <f t="shared" ca="1" si="2"/>
        <v>0</v>
      </c>
      <c r="E27" s="134">
        <f t="shared" ca="1" si="5"/>
        <v>0</v>
      </c>
      <c r="F27" s="43"/>
      <c r="G27" s="43"/>
      <c r="H27" s="43"/>
      <c r="I27" s="112">
        <f t="shared" ca="1" si="3"/>
        <v>0</v>
      </c>
      <c r="J27" s="112">
        <f t="shared" ca="1" si="3"/>
        <v>0</v>
      </c>
      <c r="K27" s="112">
        <f t="shared" ca="1" si="3"/>
        <v>0</v>
      </c>
      <c r="L27" s="112">
        <f t="shared" ca="1" si="6"/>
        <v>0</v>
      </c>
      <c r="M27" s="141">
        <f>Hajoamiskertoimet!$C$65</f>
        <v>0.1</v>
      </c>
      <c r="N27" s="142">
        <f>Hajoamiskertoimet!$C$66</f>
        <v>0.45</v>
      </c>
      <c r="O27" s="142">
        <f>Hajoamiskertoimet!$C$67</f>
        <v>0.1</v>
      </c>
      <c r="P27" s="112">
        <f t="shared" ca="1" si="7"/>
        <v>0</v>
      </c>
      <c r="Q27" s="112">
        <f t="shared" ca="1" si="7"/>
        <v>0</v>
      </c>
      <c r="R27" s="112">
        <f t="shared" ca="1" si="7"/>
        <v>0</v>
      </c>
      <c r="S27" s="39"/>
    </row>
    <row r="28" spans="1:19" x14ac:dyDescent="0.35">
      <c r="A28" s="182">
        <v>1964</v>
      </c>
      <c r="B28" s="46">
        <f t="shared" ca="1" si="0"/>
        <v>0</v>
      </c>
      <c r="C28" s="46">
        <f t="shared" ca="1" si="1"/>
        <v>0</v>
      </c>
      <c r="D28" s="46">
        <f t="shared" ca="1" si="2"/>
        <v>0</v>
      </c>
      <c r="E28" s="134">
        <f t="shared" ca="1" si="5"/>
        <v>0</v>
      </c>
      <c r="F28" s="43"/>
      <c r="G28" s="43"/>
      <c r="H28" s="43"/>
      <c r="I28" s="112">
        <f t="shared" ca="1" si="3"/>
        <v>0</v>
      </c>
      <c r="J28" s="112">
        <f t="shared" ca="1" si="3"/>
        <v>0</v>
      </c>
      <c r="K28" s="112">
        <f t="shared" ca="1" si="3"/>
        <v>0</v>
      </c>
      <c r="L28" s="112">
        <f t="shared" ca="1" si="6"/>
        <v>0</v>
      </c>
      <c r="M28" s="141">
        <f>Hajoamiskertoimet!$C$65</f>
        <v>0.1</v>
      </c>
      <c r="N28" s="142">
        <f>Hajoamiskertoimet!$C$66</f>
        <v>0.45</v>
      </c>
      <c r="O28" s="142">
        <f>Hajoamiskertoimet!$C$67</f>
        <v>0.1</v>
      </c>
      <c r="P28" s="112">
        <f t="shared" ca="1" si="7"/>
        <v>0</v>
      </c>
      <c r="Q28" s="112">
        <f t="shared" ca="1" si="7"/>
        <v>0</v>
      </c>
      <c r="R28" s="112">
        <f t="shared" ca="1" si="7"/>
        <v>0</v>
      </c>
      <c r="S28" s="39"/>
    </row>
    <row r="29" spans="1:19" x14ac:dyDescent="0.35">
      <c r="A29" s="182">
        <v>1965</v>
      </c>
      <c r="B29" s="46">
        <f t="shared" ca="1" si="0"/>
        <v>0</v>
      </c>
      <c r="C29" s="46">
        <f t="shared" ca="1" si="1"/>
        <v>0</v>
      </c>
      <c r="D29" s="46">
        <f t="shared" ca="1" si="2"/>
        <v>0</v>
      </c>
      <c r="E29" s="134">
        <f t="shared" ca="1" si="5"/>
        <v>0</v>
      </c>
      <c r="F29" s="43"/>
      <c r="G29" s="43"/>
      <c r="H29" s="43"/>
      <c r="I29" s="112">
        <f t="shared" ca="1" si="3"/>
        <v>0</v>
      </c>
      <c r="J29" s="112">
        <f t="shared" ca="1" si="3"/>
        <v>0</v>
      </c>
      <c r="K29" s="112">
        <f t="shared" ca="1" si="3"/>
        <v>0</v>
      </c>
      <c r="L29" s="112">
        <f t="shared" ca="1" si="6"/>
        <v>0</v>
      </c>
      <c r="M29" s="141">
        <f>Hajoamiskertoimet!$C$65</f>
        <v>0.1</v>
      </c>
      <c r="N29" s="142">
        <f>Hajoamiskertoimet!$C$66</f>
        <v>0.45</v>
      </c>
      <c r="O29" s="142">
        <f>Hajoamiskertoimet!$C$67</f>
        <v>0.1</v>
      </c>
      <c r="P29" s="112">
        <f t="shared" ca="1" si="7"/>
        <v>0</v>
      </c>
      <c r="Q29" s="112">
        <f t="shared" ca="1" si="7"/>
        <v>0</v>
      </c>
      <c r="R29" s="112">
        <f t="shared" ca="1" si="7"/>
        <v>0</v>
      </c>
      <c r="S29" s="39"/>
    </row>
    <row r="30" spans="1:19" x14ac:dyDescent="0.35">
      <c r="A30" s="182">
        <v>1966</v>
      </c>
      <c r="B30" s="46">
        <f t="shared" ca="1" si="0"/>
        <v>0</v>
      </c>
      <c r="C30" s="46">
        <f t="shared" ca="1" si="1"/>
        <v>0</v>
      </c>
      <c r="D30" s="46">
        <f t="shared" ca="1" si="2"/>
        <v>0</v>
      </c>
      <c r="E30" s="134">
        <f t="shared" ca="1" si="5"/>
        <v>0</v>
      </c>
      <c r="F30" s="43"/>
      <c r="G30" s="43"/>
      <c r="H30" s="43"/>
      <c r="I30" s="112">
        <f t="shared" ca="1" si="3"/>
        <v>0</v>
      </c>
      <c r="J30" s="112">
        <f t="shared" ca="1" si="3"/>
        <v>0</v>
      </c>
      <c r="K30" s="112">
        <f t="shared" ca="1" si="3"/>
        <v>0</v>
      </c>
      <c r="L30" s="112">
        <f t="shared" ca="1" si="6"/>
        <v>0</v>
      </c>
      <c r="M30" s="141">
        <f>Hajoamiskertoimet!$C$65</f>
        <v>0.1</v>
      </c>
      <c r="N30" s="142">
        <f>Hajoamiskertoimet!$C$66</f>
        <v>0.45</v>
      </c>
      <c r="O30" s="142">
        <f>Hajoamiskertoimet!$C$67</f>
        <v>0.1</v>
      </c>
      <c r="P30" s="112">
        <f t="shared" ca="1" si="7"/>
        <v>0</v>
      </c>
      <c r="Q30" s="112">
        <f t="shared" ca="1" si="7"/>
        <v>0</v>
      </c>
      <c r="R30" s="112">
        <f t="shared" ca="1" si="7"/>
        <v>0</v>
      </c>
      <c r="S30" s="39"/>
    </row>
    <row r="31" spans="1:19" x14ac:dyDescent="0.35">
      <c r="A31" s="182">
        <v>1967</v>
      </c>
      <c r="B31" s="46">
        <f t="shared" ca="1" si="0"/>
        <v>0</v>
      </c>
      <c r="C31" s="46">
        <f t="shared" ca="1" si="1"/>
        <v>0</v>
      </c>
      <c r="D31" s="46">
        <f t="shared" ca="1" si="2"/>
        <v>0</v>
      </c>
      <c r="E31" s="134">
        <f t="shared" ca="1" si="5"/>
        <v>0</v>
      </c>
      <c r="F31" s="43"/>
      <c r="G31" s="43"/>
      <c r="H31" s="43"/>
      <c r="I31" s="112">
        <f t="shared" ca="1" si="3"/>
        <v>0</v>
      </c>
      <c r="J31" s="112">
        <f t="shared" ca="1" si="3"/>
        <v>0</v>
      </c>
      <c r="K31" s="112">
        <f t="shared" ca="1" si="3"/>
        <v>0</v>
      </c>
      <c r="L31" s="112">
        <f t="shared" ca="1" si="6"/>
        <v>0</v>
      </c>
      <c r="M31" s="141">
        <f>Hajoamiskertoimet!$C$65</f>
        <v>0.1</v>
      </c>
      <c r="N31" s="142">
        <f>Hajoamiskertoimet!$C$66</f>
        <v>0.45</v>
      </c>
      <c r="O31" s="142">
        <f>Hajoamiskertoimet!$C$67</f>
        <v>0.1</v>
      </c>
      <c r="P31" s="112">
        <f t="shared" ca="1" si="7"/>
        <v>0</v>
      </c>
      <c r="Q31" s="112">
        <f t="shared" ca="1" si="7"/>
        <v>0</v>
      </c>
      <c r="R31" s="112">
        <f t="shared" ca="1" si="7"/>
        <v>0</v>
      </c>
      <c r="S31" s="39"/>
    </row>
    <row r="32" spans="1:19" x14ac:dyDescent="0.35">
      <c r="A32" s="182">
        <v>1968</v>
      </c>
      <c r="B32" s="46">
        <f t="shared" ca="1" si="0"/>
        <v>0</v>
      </c>
      <c r="C32" s="46">
        <f t="shared" ca="1" si="1"/>
        <v>0</v>
      </c>
      <c r="D32" s="46">
        <f t="shared" ca="1" si="2"/>
        <v>0</v>
      </c>
      <c r="E32" s="134">
        <f t="shared" ca="1" si="5"/>
        <v>0</v>
      </c>
      <c r="F32" s="43"/>
      <c r="G32" s="43"/>
      <c r="H32" s="43"/>
      <c r="I32" s="112">
        <f t="shared" ca="1" si="3"/>
        <v>0</v>
      </c>
      <c r="J32" s="112">
        <f t="shared" ca="1" si="3"/>
        <v>0</v>
      </c>
      <c r="K32" s="112">
        <f t="shared" ca="1" si="3"/>
        <v>0</v>
      </c>
      <c r="L32" s="112">
        <f t="shared" ca="1" si="6"/>
        <v>0</v>
      </c>
      <c r="M32" s="141">
        <f>Hajoamiskertoimet!$C$65</f>
        <v>0.1</v>
      </c>
      <c r="N32" s="142">
        <f>Hajoamiskertoimet!$C$66</f>
        <v>0.45</v>
      </c>
      <c r="O32" s="142">
        <f>Hajoamiskertoimet!$C$67</f>
        <v>0.1</v>
      </c>
      <c r="P32" s="112">
        <f t="shared" ca="1" si="7"/>
        <v>0</v>
      </c>
      <c r="Q32" s="112">
        <f t="shared" ca="1" si="7"/>
        <v>0</v>
      </c>
      <c r="R32" s="112">
        <f t="shared" ca="1" si="7"/>
        <v>0</v>
      </c>
      <c r="S32" s="39"/>
    </row>
    <row r="33" spans="1:19" x14ac:dyDescent="0.35">
      <c r="A33" s="182">
        <v>1969</v>
      </c>
      <c r="B33" s="46">
        <f t="shared" ca="1" si="0"/>
        <v>0</v>
      </c>
      <c r="C33" s="46">
        <f t="shared" ca="1" si="1"/>
        <v>0</v>
      </c>
      <c r="D33" s="46">
        <f t="shared" ca="1" si="2"/>
        <v>0</v>
      </c>
      <c r="E33" s="134">
        <f t="shared" ca="1" si="5"/>
        <v>0</v>
      </c>
      <c r="F33" s="43"/>
      <c r="G33" s="43"/>
      <c r="H33" s="43"/>
      <c r="I33" s="112">
        <f t="shared" ca="1" si="3"/>
        <v>0</v>
      </c>
      <c r="J33" s="112">
        <f t="shared" ca="1" si="3"/>
        <v>0</v>
      </c>
      <c r="K33" s="112">
        <f t="shared" ca="1" si="3"/>
        <v>0</v>
      </c>
      <c r="L33" s="112">
        <f t="shared" ca="1" si="6"/>
        <v>0</v>
      </c>
      <c r="M33" s="141">
        <f>Hajoamiskertoimet!$C$65</f>
        <v>0.1</v>
      </c>
      <c r="N33" s="142">
        <f>Hajoamiskertoimet!$C$66</f>
        <v>0.45</v>
      </c>
      <c r="O33" s="142">
        <f>Hajoamiskertoimet!$C$67</f>
        <v>0.1</v>
      </c>
      <c r="P33" s="112">
        <f t="shared" ca="1" si="7"/>
        <v>0</v>
      </c>
      <c r="Q33" s="112">
        <f t="shared" ca="1" si="7"/>
        <v>0</v>
      </c>
      <c r="R33" s="112">
        <f t="shared" ca="1" si="7"/>
        <v>0</v>
      </c>
      <c r="S33" s="39"/>
    </row>
    <row r="34" spans="1:19" x14ac:dyDescent="0.35">
      <c r="A34" s="182">
        <v>1970</v>
      </c>
      <c r="B34" s="46">
        <f t="shared" ca="1" si="0"/>
        <v>0</v>
      </c>
      <c r="C34" s="46">
        <f t="shared" ca="1" si="1"/>
        <v>0</v>
      </c>
      <c r="D34" s="46">
        <f t="shared" ca="1" si="2"/>
        <v>0</v>
      </c>
      <c r="E34" s="134">
        <f t="shared" ca="1" si="5"/>
        <v>0</v>
      </c>
      <c r="F34" s="43"/>
      <c r="G34" s="43"/>
      <c r="H34" s="43"/>
      <c r="I34" s="112">
        <f t="shared" ca="1" si="3"/>
        <v>0</v>
      </c>
      <c r="J34" s="112">
        <f t="shared" ca="1" si="3"/>
        <v>0</v>
      </c>
      <c r="K34" s="112">
        <f t="shared" ca="1" si="3"/>
        <v>0</v>
      </c>
      <c r="L34" s="112">
        <f t="shared" ca="1" si="6"/>
        <v>0</v>
      </c>
      <c r="M34" s="141">
        <f>Hajoamiskertoimet!$C$65</f>
        <v>0.1</v>
      </c>
      <c r="N34" s="142">
        <f>Hajoamiskertoimet!$C$66</f>
        <v>0.45</v>
      </c>
      <c r="O34" s="142">
        <f>Hajoamiskertoimet!$C$67</f>
        <v>0.1</v>
      </c>
      <c r="P34" s="112">
        <f t="shared" ca="1" si="7"/>
        <v>0</v>
      </c>
      <c r="Q34" s="112">
        <f t="shared" ca="1" si="7"/>
        <v>0</v>
      </c>
      <c r="R34" s="112">
        <f t="shared" ca="1" si="7"/>
        <v>0</v>
      </c>
      <c r="S34" s="39"/>
    </row>
    <row r="35" spans="1:19" x14ac:dyDescent="0.35">
      <c r="A35" s="182">
        <v>1971</v>
      </c>
      <c r="B35" s="46">
        <f t="shared" ca="1" si="0"/>
        <v>0</v>
      </c>
      <c r="C35" s="46">
        <f t="shared" ca="1" si="1"/>
        <v>0</v>
      </c>
      <c r="D35" s="46">
        <f t="shared" ca="1" si="2"/>
        <v>0</v>
      </c>
      <c r="E35" s="134">
        <f t="shared" ca="1" si="5"/>
        <v>0</v>
      </c>
      <c r="F35" s="43"/>
      <c r="G35" s="43"/>
      <c r="H35" s="43"/>
      <c r="I35" s="112">
        <f t="shared" ca="1" si="3"/>
        <v>0</v>
      </c>
      <c r="J35" s="112">
        <f t="shared" ca="1" si="3"/>
        <v>0</v>
      </c>
      <c r="K35" s="112">
        <f t="shared" ca="1" si="3"/>
        <v>0</v>
      </c>
      <c r="L35" s="112">
        <f t="shared" ca="1" si="6"/>
        <v>0</v>
      </c>
      <c r="M35" s="141">
        <f>Hajoamiskertoimet!$C$65</f>
        <v>0.1</v>
      </c>
      <c r="N35" s="142">
        <f>Hajoamiskertoimet!$C$66</f>
        <v>0.45</v>
      </c>
      <c r="O35" s="142">
        <f>Hajoamiskertoimet!$C$67</f>
        <v>0.1</v>
      </c>
      <c r="P35" s="112">
        <f t="shared" ca="1" si="7"/>
        <v>0</v>
      </c>
      <c r="Q35" s="112">
        <f t="shared" ca="1" si="7"/>
        <v>0</v>
      </c>
      <c r="R35" s="112">
        <f t="shared" ca="1" si="7"/>
        <v>0</v>
      </c>
      <c r="S35" s="39"/>
    </row>
    <row r="36" spans="1:19" x14ac:dyDescent="0.35">
      <c r="A36" s="182">
        <v>1972</v>
      </c>
      <c r="B36" s="46">
        <f t="shared" ca="1" si="0"/>
        <v>0</v>
      </c>
      <c r="C36" s="46">
        <f t="shared" ca="1" si="1"/>
        <v>0</v>
      </c>
      <c r="D36" s="46">
        <f t="shared" ca="1" si="2"/>
        <v>0</v>
      </c>
      <c r="E36" s="134">
        <f t="shared" ca="1" si="5"/>
        <v>0</v>
      </c>
      <c r="F36" s="43"/>
      <c r="G36" s="43"/>
      <c r="H36" s="43"/>
      <c r="I36" s="112">
        <f t="shared" ca="1" si="3"/>
        <v>0</v>
      </c>
      <c r="J36" s="112">
        <f t="shared" ca="1" si="3"/>
        <v>0</v>
      </c>
      <c r="K36" s="112">
        <f t="shared" ca="1" si="3"/>
        <v>0</v>
      </c>
      <c r="L36" s="112">
        <f t="shared" ca="1" si="6"/>
        <v>0</v>
      </c>
      <c r="M36" s="141">
        <f>Hajoamiskertoimet!$C$65</f>
        <v>0.1</v>
      </c>
      <c r="N36" s="142">
        <f>Hajoamiskertoimet!$C$66</f>
        <v>0.45</v>
      </c>
      <c r="O36" s="142">
        <f>Hajoamiskertoimet!$C$67</f>
        <v>0.1</v>
      </c>
      <c r="P36" s="112">
        <f t="shared" ca="1" si="7"/>
        <v>0</v>
      </c>
      <c r="Q36" s="112">
        <f t="shared" ca="1" si="7"/>
        <v>0</v>
      </c>
      <c r="R36" s="112">
        <f t="shared" ca="1" si="7"/>
        <v>0</v>
      </c>
      <c r="S36" s="39"/>
    </row>
    <row r="37" spans="1:19" x14ac:dyDescent="0.35">
      <c r="A37" s="182">
        <v>1973</v>
      </c>
      <c r="B37" s="46">
        <f t="shared" ca="1" si="0"/>
        <v>0</v>
      </c>
      <c r="C37" s="46">
        <f t="shared" ca="1" si="1"/>
        <v>0</v>
      </c>
      <c r="D37" s="46">
        <f t="shared" ca="1" si="2"/>
        <v>0</v>
      </c>
      <c r="E37" s="134">
        <f t="shared" ca="1" si="5"/>
        <v>0</v>
      </c>
      <c r="F37" s="43"/>
      <c r="G37" s="43"/>
      <c r="H37" s="43"/>
      <c r="I37" s="112">
        <f t="shared" ca="1" si="3"/>
        <v>0</v>
      </c>
      <c r="J37" s="112">
        <f t="shared" ca="1" si="3"/>
        <v>0</v>
      </c>
      <c r="K37" s="112">
        <f t="shared" ca="1" si="3"/>
        <v>0</v>
      </c>
      <c r="L37" s="112">
        <f t="shared" ca="1" si="6"/>
        <v>0</v>
      </c>
      <c r="M37" s="141">
        <f>Hajoamiskertoimet!$C$65</f>
        <v>0.1</v>
      </c>
      <c r="N37" s="142">
        <f>Hajoamiskertoimet!$C$66</f>
        <v>0.45</v>
      </c>
      <c r="O37" s="142">
        <f>Hajoamiskertoimet!$C$67</f>
        <v>0.1</v>
      </c>
      <c r="P37" s="112">
        <f t="shared" ca="1" si="7"/>
        <v>0</v>
      </c>
      <c r="Q37" s="112">
        <f t="shared" ca="1" si="7"/>
        <v>0</v>
      </c>
      <c r="R37" s="112">
        <f t="shared" ca="1" si="7"/>
        <v>0</v>
      </c>
      <c r="S37" s="39"/>
    </row>
    <row r="38" spans="1:19" x14ac:dyDescent="0.35">
      <c r="A38" s="182">
        <v>1974</v>
      </c>
      <c r="B38" s="46">
        <f t="shared" ca="1" si="0"/>
        <v>0</v>
      </c>
      <c r="C38" s="46">
        <f t="shared" ca="1" si="1"/>
        <v>0</v>
      </c>
      <c r="D38" s="46">
        <f t="shared" ca="1" si="2"/>
        <v>0</v>
      </c>
      <c r="E38" s="134">
        <f t="shared" ca="1" si="5"/>
        <v>0</v>
      </c>
      <c r="F38" s="43"/>
      <c r="G38" s="43"/>
      <c r="H38" s="43"/>
      <c r="I38" s="112">
        <f t="shared" ca="1" si="3"/>
        <v>0</v>
      </c>
      <c r="J38" s="112">
        <f t="shared" ca="1" si="3"/>
        <v>0</v>
      </c>
      <c r="K38" s="112">
        <f t="shared" ca="1" si="3"/>
        <v>0</v>
      </c>
      <c r="L38" s="112">
        <f t="shared" ca="1" si="6"/>
        <v>0</v>
      </c>
      <c r="M38" s="141">
        <f>Hajoamiskertoimet!$C$65</f>
        <v>0.1</v>
      </c>
      <c r="N38" s="142">
        <f>Hajoamiskertoimet!$C$66</f>
        <v>0.45</v>
      </c>
      <c r="O38" s="142">
        <f>Hajoamiskertoimet!$C$67</f>
        <v>0.1</v>
      </c>
      <c r="P38" s="112">
        <f t="shared" ca="1" si="7"/>
        <v>0</v>
      </c>
      <c r="Q38" s="112">
        <f t="shared" ca="1" si="7"/>
        <v>0</v>
      </c>
      <c r="R38" s="112">
        <f t="shared" ca="1" si="7"/>
        <v>0</v>
      </c>
      <c r="S38" s="39"/>
    </row>
    <row r="39" spans="1:19" x14ac:dyDescent="0.35">
      <c r="A39" s="182">
        <v>1975</v>
      </c>
      <c r="B39" s="46">
        <f t="shared" ca="1" si="0"/>
        <v>0</v>
      </c>
      <c r="C39" s="46">
        <f t="shared" ca="1" si="1"/>
        <v>0</v>
      </c>
      <c r="D39" s="46">
        <f t="shared" ca="1" si="2"/>
        <v>0</v>
      </c>
      <c r="E39" s="134">
        <f t="shared" ca="1" si="5"/>
        <v>0</v>
      </c>
      <c r="F39" s="43"/>
      <c r="G39" s="43"/>
      <c r="H39" s="43"/>
      <c r="I39" s="112">
        <f t="shared" ca="1" si="3"/>
        <v>0</v>
      </c>
      <c r="J39" s="112">
        <f t="shared" ca="1" si="3"/>
        <v>0</v>
      </c>
      <c r="K39" s="112">
        <f t="shared" ca="1" si="3"/>
        <v>0</v>
      </c>
      <c r="L39" s="112">
        <f t="shared" ca="1" si="6"/>
        <v>0</v>
      </c>
      <c r="M39" s="141">
        <f>Hajoamiskertoimet!$C$65</f>
        <v>0.1</v>
      </c>
      <c r="N39" s="142">
        <f>Hajoamiskertoimet!$C$66</f>
        <v>0.45</v>
      </c>
      <c r="O39" s="142">
        <f>Hajoamiskertoimet!$C$67</f>
        <v>0.1</v>
      </c>
      <c r="P39" s="112">
        <f t="shared" ca="1" si="7"/>
        <v>0</v>
      </c>
      <c r="Q39" s="112">
        <f t="shared" ca="1" si="7"/>
        <v>0</v>
      </c>
      <c r="R39" s="112">
        <f t="shared" ca="1" si="7"/>
        <v>0</v>
      </c>
      <c r="S39" s="39"/>
    </row>
    <row r="40" spans="1:19" x14ac:dyDescent="0.35">
      <c r="A40" s="182">
        <v>1976</v>
      </c>
      <c r="B40" s="46">
        <f t="shared" ca="1" si="0"/>
        <v>0</v>
      </c>
      <c r="C40" s="46">
        <f t="shared" ca="1" si="1"/>
        <v>0</v>
      </c>
      <c r="D40" s="46">
        <f t="shared" ca="1" si="2"/>
        <v>0</v>
      </c>
      <c r="E40" s="134">
        <f t="shared" ca="1" si="5"/>
        <v>0</v>
      </c>
      <c r="F40" s="43"/>
      <c r="G40" s="43"/>
      <c r="H40" s="43"/>
      <c r="I40" s="112">
        <f t="shared" ca="1" si="3"/>
        <v>0</v>
      </c>
      <c r="J40" s="112">
        <f t="shared" ca="1" si="3"/>
        <v>0</v>
      </c>
      <c r="K40" s="112">
        <f t="shared" ca="1" si="3"/>
        <v>0</v>
      </c>
      <c r="L40" s="112">
        <f t="shared" ca="1" si="6"/>
        <v>0</v>
      </c>
      <c r="M40" s="141">
        <f>Hajoamiskertoimet!$C$65</f>
        <v>0.1</v>
      </c>
      <c r="N40" s="142">
        <f>Hajoamiskertoimet!$C$66</f>
        <v>0.45</v>
      </c>
      <c r="O40" s="142">
        <f>Hajoamiskertoimet!$C$67</f>
        <v>0.1</v>
      </c>
      <c r="P40" s="112">
        <f t="shared" ca="1" si="7"/>
        <v>0</v>
      </c>
      <c r="Q40" s="112">
        <f t="shared" ca="1" si="7"/>
        <v>0</v>
      </c>
      <c r="R40" s="112">
        <f t="shared" ca="1" si="7"/>
        <v>0</v>
      </c>
      <c r="S40" s="39"/>
    </row>
    <row r="41" spans="1:19" x14ac:dyDescent="0.35">
      <c r="A41" s="182">
        <v>1977</v>
      </c>
      <c r="B41" s="46">
        <f t="shared" ca="1" si="0"/>
        <v>0</v>
      </c>
      <c r="C41" s="46">
        <f t="shared" ca="1" si="1"/>
        <v>0</v>
      </c>
      <c r="D41" s="46">
        <f t="shared" ca="1" si="2"/>
        <v>0</v>
      </c>
      <c r="E41" s="134">
        <f t="shared" ca="1" si="5"/>
        <v>0</v>
      </c>
      <c r="F41" s="43"/>
      <c r="G41" s="43"/>
      <c r="H41" s="43"/>
      <c r="I41" s="112">
        <f t="shared" ca="1" si="3"/>
        <v>0</v>
      </c>
      <c r="J41" s="112">
        <f t="shared" ca="1" si="3"/>
        <v>0</v>
      </c>
      <c r="K41" s="112">
        <f t="shared" ca="1" si="3"/>
        <v>0</v>
      </c>
      <c r="L41" s="112">
        <f t="shared" ca="1" si="6"/>
        <v>0</v>
      </c>
      <c r="M41" s="141">
        <f>Hajoamiskertoimet!$C$65</f>
        <v>0.1</v>
      </c>
      <c r="N41" s="142">
        <f>Hajoamiskertoimet!$C$66</f>
        <v>0.45</v>
      </c>
      <c r="O41" s="142">
        <f>Hajoamiskertoimet!$C$67</f>
        <v>0.1</v>
      </c>
      <c r="P41" s="112">
        <f t="shared" ca="1" si="7"/>
        <v>0</v>
      </c>
      <c r="Q41" s="112">
        <f t="shared" ca="1" si="7"/>
        <v>0</v>
      </c>
      <c r="R41" s="112">
        <f t="shared" ca="1" si="7"/>
        <v>0</v>
      </c>
      <c r="S41" s="39"/>
    </row>
    <row r="42" spans="1:19" x14ac:dyDescent="0.35">
      <c r="A42" s="182">
        <v>1978</v>
      </c>
      <c r="B42" s="46">
        <f t="shared" ca="1" si="0"/>
        <v>0</v>
      </c>
      <c r="C42" s="46">
        <f t="shared" ca="1" si="1"/>
        <v>0</v>
      </c>
      <c r="D42" s="46">
        <f t="shared" ca="1" si="2"/>
        <v>0</v>
      </c>
      <c r="E42" s="134">
        <f t="shared" ca="1" si="5"/>
        <v>0</v>
      </c>
      <c r="F42" s="43"/>
      <c r="G42" s="43"/>
      <c r="H42" s="43"/>
      <c r="I42" s="112">
        <f t="shared" ca="1" si="3"/>
        <v>0</v>
      </c>
      <c r="J42" s="112">
        <f t="shared" ca="1" si="3"/>
        <v>0</v>
      </c>
      <c r="K42" s="112">
        <f t="shared" ca="1" si="3"/>
        <v>0</v>
      </c>
      <c r="L42" s="112">
        <f t="shared" ca="1" si="6"/>
        <v>0</v>
      </c>
      <c r="M42" s="141">
        <f>Hajoamiskertoimet!$C$65</f>
        <v>0.1</v>
      </c>
      <c r="N42" s="142">
        <f>Hajoamiskertoimet!$C$66</f>
        <v>0.45</v>
      </c>
      <c r="O42" s="142">
        <f>Hajoamiskertoimet!$C$67</f>
        <v>0.1</v>
      </c>
      <c r="P42" s="112">
        <f t="shared" ca="1" si="7"/>
        <v>0</v>
      </c>
      <c r="Q42" s="112">
        <f t="shared" ca="1" si="7"/>
        <v>0</v>
      </c>
      <c r="R42" s="112">
        <f t="shared" ca="1" si="7"/>
        <v>0</v>
      </c>
      <c r="S42" s="39"/>
    </row>
    <row r="43" spans="1:19" x14ac:dyDescent="0.35">
      <c r="A43" s="182">
        <v>1979</v>
      </c>
      <c r="B43" s="46">
        <f t="shared" ref="B43:B74" ca="1" si="8">SUMIF(Jatetunnus,$A43&amp;"_"&amp;11,Jatemaara)</f>
        <v>0</v>
      </c>
      <c r="C43" s="46">
        <f t="shared" ref="C43:C73" ca="1" si="9">SUMIF(Jatetunnus,$A43&amp;"_"&amp;12,Jatemaara)</f>
        <v>0</v>
      </c>
      <c r="D43" s="46">
        <f t="shared" ref="D43:D74" ca="1" si="10">SUMIF(Jatetunnus,$A43&amp;"_"&amp;14,Jatemaara)</f>
        <v>0</v>
      </c>
      <c r="E43" s="134">
        <f t="shared" ca="1" si="5"/>
        <v>0</v>
      </c>
      <c r="F43" s="43"/>
      <c r="G43" s="43"/>
      <c r="H43" s="43"/>
      <c r="I43" s="112">
        <f t="shared" ref="I43:K74" ca="1" si="11">IF(F43="",B43,F43)</f>
        <v>0</v>
      </c>
      <c r="J43" s="112">
        <f t="shared" ca="1" si="11"/>
        <v>0</v>
      </c>
      <c r="K43" s="112">
        <f t="shared" ca="1" si="11"/>
        <v>0</v>
      </c>
      <c r="L43" s="112">
        <f t="shared" ca="1" si="6"/>
        <v>0</v>
      </c>
      <c r="M43" s="141">
        <f>Hajoamiskertoimet!$C$65</f>
        <v>0.1</v>
      </c>
      <c r="N43" s="142">
        <f>Hajoamiskertoimet!$C$66</f>
        <v>0.45</v>
      </c>
      <c r="O43" s="142">
        <f>Hajoamiskertoimet!$C$67</f>
        <v>0.1</v>
      </c>
      <c r="P43" s="112">
        <f t="shared" ca="1" si="7"/>
        <v>0</v>
      </c>
      <c r="Q43" s="112">
        <f t="shared" ca="1" si="7"/>
        <v>0</v>
      </c>
      <c r="R43" s="112">
        <f t="shared" ca="1" si="7"/>
        <v>0</v>
      </c>
      <c r="S43" s="39"/>
    </row>
    <row r="44" spans="1:19" x14ac:dyDescent="0.35">
      <c r="A44" s="182">
        <v>1980</v>
      </c>
      <c r="B44" s="46">
        <f t="shared" ca="1" si="8"/>
        <v>0</v>
      </c>
      <c r="C44" s="46">
        <f t="shared" ca="1" si="9"/>
        <v>0</v>
      </c>
      <c r="D44" s="46">
        <f t="shared" ca="1" si="10"/>
        <v>0</v>
      </c>
      <c r="E44" s="134">
        <f t="shared" ca="1" si="5"/>
        <v>0</v>
      </c>
      <c r="F44" s="43"/>
      <c r="G44" s="43"/>
      <c r="H44" s="43"/>
      <c r="I44" s="112">
        <f t="shared" ca="1" si="11"/>
        <v>0</v>
      </c>
      <c r="J44" s="112">
        <f t="shared" ca="1" si="11"/>
        <v>0</v>
      </c>
      <c r="K44" s="112">
        <f t="shared" ca="1" si="11"/>
        <v>0</v>
      </c>
      <c r="L44" s="112">
        <f t="shared" ca="1" si="6"/>
        <v>0</v>
      </c>
      <c r="M44" s="141">
        <f>Hajoamiskertoimet!$C$65</f>
        <v>0.1</v>
      </c>
      <c r="N44" s="142">
        <f>Hajoamiskertoimet!$C$66</f>
        <v>0.45</v>
      </c>
      <c r="O44" s="142">
        <f>Hajoamiskertoimet!$C$67</f>
        <v>0.1</v>
      </c>
      <c r="P44" s="112">
        <f t="shared" ca="1" si="7"/>
        <v>0</v>
      </c>
      <c r="Q44" s="112">
        <f t="shared" ca="1" si="7"/>
        <v>0</v>
      </c>
      <c r="R44" s="112">
        <f t="shared" ca="1" si="7"/>
        <v>0</v>
      </c>
      <c r="S44" s="39"/>
    </row>
    <row r="45" spans="1:19" x14ac:dyDescent="0.35">
      <c r="A45" s="182">
        <v>1981</v>
      </c>
      <c r="B45" s="46">
        <f t="shared" ca="1" si="8"/>
        <v>0</v>
      </c>
      <c r="C45" s="46">
        <f t="shared" ca="1" si="9"/>
        <v>0</v>
      </c>
      <c r="D45" s="46">
        <f t="shared" ca="1" si="10"/>
        <v>0</v>
      </c>
      <c r="E45" s="134">
        <f t="shared" ca="1" si="5"/>
        <v>0</v>
      </c>
      <c r="F45" s="43"/>
      <c r="G45" s="43"/>
      <c r="H45" s="43"/>
      <c r="I45" s="112">
        <f t="shared" ca="1" si="11"/>
        <v>0</v>
      </c>
      <c r="J45" s="112">
        <f t="shared" ca="1" si="11"/>
        <v>0</v>
      </c>
      <c r="K45" s="112">
        <f t="shared" ca="1" si="11"/>
        <v>0</v>
      </c>
      <c r="L45" s="112">
        <f t="shared" ca="1" si="6"/>
        <v>0</v>
      </c>
      <c r="M45" s="141">
        <f>Hajoamiskertoimet!$C$65</f>
        <v>0.1</v>
      </c>
      <c r="N45" s="142">
        <f>Hajoamiskertoimet!$C$66</f>
        <v>0.45</v>
      </c>
      <c r="O45" s="142">
        <f>Hajoamiskertoimet!$C$67</f>
        <v>0.1</v>
      </c>
      <c r="P45" s="112">
        <f t="shared" ca="1" si="7"/>
        <v>0</v>
      </c>
      <c r="Q45" s="112">
        <f t="shared" ca="1" si="7"/>
        <v>0</v>
      </c>
      <c r="R45" s="112">
        <f t="shared" ca="1" si="7"/>
        <v>0</v>
      </c>
      <c r="S45" s="39"/>
    </row>
    <row r="46" spans="1:19" x14ac:dyDescent="0.35">
      <c r="A46" s="182">
        <v>1982</v>
      </c>
      <c r="B46" s="46">
        <f t="shared" ca="1" si="8"/>
        <v>0</v>
      </c>
      <c r="C46" s="46">
        <f t="shared" ca="1" si="9"/>
        <v>0</v>
      </c>
      <c r="D46" s="46">
        <f t="shared" ca="1" si="10"/>
        <v>0</v>
      </c>
      <c r="E46" s="134">
        <f t="shared" ca="1" si="5"/>
        <v>0</v>
      </c>
      <c r="F46" s="43"/>
      <c r="G46" s="43"/>
      <c r="H46" s="43"/>
      <c r="I46" s="112">
        <f t="shared" ca="1" si="11"/>
        <v>0</v>
      </c>
      <c r="J46" s="112">
        <f t="shared" ca="1" si="11"/>
        <v>0</v>
      </c>
      <c r="K46" s="112">
        <f t="shared" ca="1" si="11"/>
        <v>0</v>
      </c>
      <c r="L46" s="112">
        <f t="shared" ca="1" si="6"/>
        <v>0</v>
      </c>
      <c r="M46" s="141">
        <f>Hajoamiskertoimet!$C$65</f>
        <v>0.1</v>
      </c>
      <c r="N46" s="142">
        <f>Hajoamiskertoimet!$C$66</f>
        <v>0.45</v>
      </c>
      <c r="O46" s="142">
        <f>Hajoamiskertoimet!$C$67</f>
        <v>0.1</v>
      </c>
      <c r="P46" s="112">
        <f t="shared" ca="1" si="7"/>
        <v>0</v>
      </c>
      <c r="Q46" s="112">
        <f t="shared" ca="1" si="7"/>
        <v>0</v>
      </c>
      <c r="R46" s="112">
        <f t="shared" ca="1" si="7"/>
        <v>0</v>
      </c>
      <c r="S46" s="39"/>
    </row>
    <row r="47" spans="1:19" x14ac:dyDescent="0.35">
      <c r="A47" s="182">
        <v>1983</v>
      </c>
      <c r="B47" s="46">
        <f t="shared" ca="1" si="8"/>
        <v>0</v>
      </c>
      <c r="C47" s="46">
        <f t="shared" ca="1" si="9"/>
        <v>0</v>
      </c>
      <c r="D47" s="46">
        <f t="shared" ca="1" si="10"/>
        <v>0</v>
      </c>
      <c r="E47" s="134">
        <f t="shared" ca="1" si="5"/>
        <v>0</v>
      </c>
      <c r="F47" s="43"/>
      <c r="G47" s="43"/>
      <c r="H47" s="43"/>
      <c r="I47" s="112">
        <f t="shared" ca="1" si="11"/>
        <v>0</v>
      </c>
      <c r="J47" s="112">
        <f t="shared" ca="1" si="11"/>
        <v>0</v>
      </c>
      <c r="K47" s="112">
        <f t="shared" ca="1" si="11"/>
        <v>0</v>
      </c>
      <c r="L47" s="112">
        <f t="shared" ca="1" si="6"/>
        <v>0</v>
      </c>
      <c r="M47" s="141">
        <f>Hajoamiskertoimet!$C$65</f>
        <v>0.1</v>
      </c>
      <c r="N47" s="142">
        <f>Hajoamiskertoimet!$C$66</f>
        <v>0.45</v>
      </c>
      <c r="O47" s="142">
        <f>Hajoamiskertoimet!$C$67</f>
        <v>0.1</v>
      </c>
      <c r="P47" s="112">
        <f t="shared" ca="1" si="7"/>
        <v>0</v>
      </c>
      <c r="Q47" s="112">
        <f t="shared" ca="1" si="7"/>
        <v>0</v>
      </c>
      <c r="R47" s="112">
        <f t="shared" ca="1" si="7"/>
        <v>0</v>
      </c>
      <c r="S47" s="39"/>
    </row>
    <row r="48" spans="1:19" x14ac:dyDescent="0.35">
      <c r="A48" s="182">
        <v>1984</v>
      </c>
      <c r="B48" s="46">
        <f t="shared" ca="1" si="8"/>
        <v>0</v>
      </c>
      <c r="C48" s="46">
        <f t="shared" ca="1" si="9"/>
        <v>0</v>
      </c>
      <c r="D48" s="46">
        <f t="shared" ca="1" si="10"/>
        <v>0</v>
      </c>
      <c r="E48" s="134">
        <f t="shared" ca="1" si="5"/>
        <v>0</v>
      </c>
      <c r="F48" s="43"/>
      <c r="G48" s="43"/>
      <c r="H48" s="43"/>
      <c r="I48" s="112">
        <f t="shared" ca="1" si="11"/>
        <v>0</v>
      </c>
      <c r="J48" s="112">
        <f t="shared" ca="1" si="11"/>
        <v>0</v>
      </c>
      <c r="K48" s="112">
        <f t="shared" ca="1" si="11"/>
        <v>0</v>
      </c>
      <c r="L48" s="112">
        <f t="shared" ca="1" si="6"/>
        <v>0</v>
      </c>
      <c r="M48" s="141">
        <f>Hajoamiskertoimet!$C$65</f>
        <v>0.1</v>
      </c>
      <c r="N48" s="142">
        <f>Hajoamiskertoimet!$C$66</f>
        <v>0.45</v>
      </c>
      <c r="O48" s="142">
        <f>Hajoamiskertoimet!$C$67</f>
        <v>0.1</v>
      </c>
      <c r="P48" s="112">
        <f t="shared" ca="1" si="7"/>
        <v>0</v>
      </c>
      <c r="Q48" s="112">
        <f t="shared" ca="1" si="7"/>
        <v>0</v>
      </c>
      <c r="R48" s="112">
        <f t="shared" ca="1" si="7"/>
        <v>0</v>
      </c>
      <c r="S48" s="39"/>
    </row>
    <row r="49" spans="1:19" x14ac:dyDescent="0.35">
      <c r="A49" s="182">
        <v>1985</v>
      </c>
      <c r="B49" s="46">
        <f t="shared" ca="1" si="8"/>
        <v>0</v>
      </c>
      <c r="C49" s="46">
        <f t="shared" ca="1" si="9"/>
        <v>0</v>
      </c>
      <c r="D49" s="46">
        <f t="shared" ca="1" si="10"/>
        <v>0</v>
      </c>
      <c r="E49" s="134">
        <f t="shared" ca="1" si="5"/>
        <v>0</v>
      </c>
      <c r="F49" s="43"/>
      <c r="G49" s="43"/>
      <c r="H49" s="43"/>
      <c r="I49" s="112">
        <f t="shared" ca="1" si="11"/>
        <v>0</v>
      </c>
      <c r="J49" s="112">
        <f t="shared" ca="1" si="11"/>
        <v>0</v>
      </c>
      <c r="K49" s="112">
        <f t="shared" ca="1" si="11"/>
        <v>0</v>
      </c>
      <c r="L49" s="112">
        <f t="shared" ca="1" si="6"/>
        <v>0</v>
      </c>
      <c r="M49" s="141">
        <f>Hajoamiskertoimet!$C$65</f>
        <v>0.1</v>
      </c>
      <c r="N49" s="142">
        <f>Hajoamiskertoimet!$C$66</f>
        <v>0.45</v>
      </c>
      <c r="O49" s="142">
        <f>Hajoamiskertoimet!$C$67</f>
        <v>0.1</v>
      </c>
      <c r="P49" s="112">
        <f t="shared" ca="1" si="7"/>
        <v>0</v>
      </c>
      <c r="Q49" s="112">
        <f t="shared" ca="1" si="7"/>
        <v>0</v>
      </c>
      <c r="R49" s="112">
        <f t="shared" ca="1" si="7"/>
        <v>0</v>
      </c>
      <c r="S49" s="39"/>
    </row>
    <row r="50" spans="1:19" x14ac:dyDescent="0.35">
      <c r="A50" s="182">
        <v>1986</v>
      </c>
      <c r="B50" s="46">
        <f t="shared" ca="1" si="8"/>
        <v>0</v>
      </c>
      <c r="C50" s="46">
        <f t="shared" ca="1" si="9"/>
        <v>0</v>
      </c>
      <c r="D50" s="46">
        <f t="shared" ca="1" si="10"/>
        <v>0</v>
      </c>
      <c r="E50" s="134">
        <f t="shared" ca="1" si="5"/>
        <v>0</v>
      </c>
      <c r="F50" s="43"/>
      <c r="G50" s="43"/>
      <c r="H50" s="43"/>
      <c r="I50" s="112">
        <f t="shared" ca="1" si="11"/>
        <v>0</v>
      </c>
      <c r="J50" s="112">
        <f t="shared" ca="1" si="11"/>
        <v>0</v>
      </c>
      <c r="K50" s="112">
        <f t="shared" ca="1" si="11"/>
        <v>0</v>
      </c>
      <c r="L50" s="112">
        <f t="shared" ca="1" si="6"/>
        <v>0</v>
      </c>
      <c r="M50" s="141">
        <f>Hajoamiskertoimet!$C$65</f>
        <v>0.1</v>
      </c>
      <c r="N50" s="142">
        <f>Hajoamiskertoimet!$C$66</f>
        <v>0.45</v>
      </c>
      <c r="O50" s="142">
        <f>Hajoamiskertoimet!$C$67</f>
        <v>0.1</v>
      </c>
      <c r="P50" s="112">
        <f t="shared" ca="1" si="7"/>
        <v>0</v>
      </c>
      <c r="Q50" s="112">
        <f t="shared" ca="1" si="7"/>
        <v>0</v>
      </c>
      <c r="R50" s="112">
        <f t="shared" ca="1" si="7"/>
        <v>0</v>
      </c>
      <c r="S50" s="39"/>
    </row>
    <row r="51" spans="1:19" x14ac:dyDescent="0.35">
      <c r="A51" s="182">
        <v>1987</v>
      </c>
      <c r="B51" s="46">
        <f t="shared" ca="1" si="8"/>
        <v>0</v>
      </c>
      <c r="C51" s="46">
        <f t="shared" ca="1" si="9"/>
        <v>0</v>
      </c>
      <c r="D51" s="46">
        <f t="shared" ca="1" si="10"/>
        <v>0</v>
      </c>
      <c r="E51" s="134">
        <f t="shared" ca="1" si="5"/>
        <v>0</v>
      </c>
      <c r="F51" s="43"/>
      <c r="G51" s="43"/>
      <c r="H51" s="43"/>
      <c r="I51" s="112">
        <f t="shared" ca="1" si="11"/>
        <v>0</v>
      </c>
      <c r="J51" s="112">
        <f t="shared" ca="1" si="11"/>
        <v>0</v>
      </c>
      <c r="K51" s="112">
        <f t="shared" ca="1" si="11"/>
        <v>0</v>
      </c>
      <c r="L51" s="112">
        <f t="shared" ca="1" si="6"/>
        <v>0</v>
      </c>
      <c r="M51" s="141">
        <f>Hajoamiskertoimet!$C$65</f>
        <v>0.1</v>
      </c>
      <c r="N51" s="142">
        <f>Hajoamiskertoimet!$C$66</f>
        <v>0.45</v>
      </c>
      <c r="O51" s="142">
        <f>Hajoamiskertoimet!$C$67</f>
        <v>0.1</v>
      </c>
      <c r="P51" s="112">
        <f t="shared" ca="1" si="7"/>
        <v>0</v>
      </c>
      <c r="Q51" s="112">
        <f t="shared" ca="1" si="7"/>
        <v>0</v>
      </c>
      <c r="R51" s="112">
        <f t="shared" ca="1" si="7"/>
        <v>0</v>
      </c>
      <c r="S51" s="39"/>
    </row>
    <row r="52" spans="1:19" x14ac:dyDescent="0.35">
      <c r="A52" s="182">
        <v>1988</v>
      </c>
      <c r="B52" s="46">
        <f t="shared" ca="1" si="8"/>
        <v>0</v>
      </c>
      <c r="C52" s="46">
        <f t="shared" ca="1" si="9"/>
        <v>0</v>
      </c>
      <c r="D52" s="46">
        <f t="shared" ca="1" si="10"/>
        <v>0</v>
      </c>
      <c r="E52" s="134">
        <f t="shared" ca="1" si="5"/>
        <v>0</v>
      </c>
      <c r="F52" s="43"/>
      <c r="G52" s="43"/>
      <c r="H52" s="43"/>
      <c r="I52" s="112">
        <f t="shared" ca="1" si="11"/>
        <v>0</v>
      </c>
      <c r="J52" s="112">
        <f t="shared" ca="1" si="11"/>
        <v>0</v>
      </c>
      <c r="K52" s="112">
        <f t="shared" ca="1" si="11"/>
        <v>0</v>
      </c>
      <c r="L52" s="112">
        <f t="shared" ca="1" si="6"/>
        <v>0</v>
      </c>
      <c r="M52" s="141">
        <f>Hajoamiskertoimet!$C$65</f>
        <v>0.1</v>
      </c>
      <c r="N52" s="142">
        <f>Hajoamiskertoimet!$C$66</f>
        <v>0.45</v>
      </c>
      <c r="O52" s="142">
        <f>Hajoamiskertoimet!$C$67</f>
        <v>0.1</v>
      </c>
      <c r="P52" s="112">
        <f t="shared" ca="1" si="7"/>
        <v>0</v>
      </c>
      <c r="Q52" s="112">
        <f t="shared" ca="1" si="7"/>
        <v>0</v>
      </c>
      <c r="R52" s="112">
        <f t="shared" ca="1" si="7"/>
        <v>0</v>
      </c>
      <c r="S52" s="39"/>
    </row>
    <row r="53" spans="1:19" x14ac:dyDescent="0.35">
      <c r="A53" s="182">
        <v>1989</v>
      </c>
      <c r="B53" s="46">
        <f t="shared" ca="1" si="8"/>
        <v>0</v>
      </c>
      <c r="C53" s="46">
        <f t="shared" ca="1" si="9"/>
        <v>0</v>
      </c>
      <c r="D53" s="46">
        <f t="shared" ca="1" si="10"/>
        <v>0</v>
      </c>
      <c r="E53" s="134">
        <f t="shared" ca="1" si="5"/>
        <v>0</v>
      </c>
      <c r="F53" s="43"/>
      <c r="G53" s="43"/>
      <c r="H53" s="43"/>
      <c r="I53" s="112">
        <f t="shared" ca="1" si="11"/>
        <v>0</v>
      </c>
      <c r="J53" s="112">
        <f t="shared" ca="1" si="11"/>
        <v>0</v>
      </c>
      <c r="K53" s="112">
        <f t="shared" ca="1" si="11"/>
        <v>0</v>
      </c>
      <c r="L53" s="112">
        <f t="shared" ca="1" si="6"/>
        <v>0</v>
      </c>
      <c r="M53" s="141">
        <f>Hajoamiskertoimet!$C$65</f>
        <v>0.1</v>
      </c>
      <c r="N53" s="142">
        <f>Hajoamiskertoimet!$C$66</f>
        <v>0.45</v>
      </c>
      <c r="O53" s="142">
        <f>Hajoamiskertoimet!$C$67</f>
        <v>0.1</v>
      </c>
      <c r="P53" s="112">
        <f t="shared" ca="1" si="7"/>
        <v>0</v>
      </c>
      <c r="Q53" s="112">
        <f t="shared" ca="1" si="7"/>
        <v>0</v>
      </c>
      <c r="R53" s="112">
        <f t="shared" ca="1" si="7"/>
        <v>0</v>
      </c>
      <c r="S53" s="39"/>
    </row>
    <row r="54" spans="1:19" x14ac:dyDescent="0.35">
      <c r="A54" s="182">
        <v>1990</v>
      </c>
      <c r="B54" s="46">
        <f t="shared" ca="1" si="8"/>
        <v>0</v>
      </c>
      <c r="C54" s="46">
        <f t="shared" ca="1" si="9"/>
        <v>0</v>
      </c>
      <c r="D54" s="46">
        <f t="shared" ca="1" si="10"/>
        <v>0</v>
      </c>
      <c r="E54" s="134">
        <f t="shared" ca="1" si="5"/>
        <v>0</v>
      </c>
      <c r="F54" s="43"/>
      <c r="G54" s="43"/>
      <c r="H54" s="43"/>
      <c r="I54" s="112">
        <f t="shared" ca="1" si="11"/>
        <v>0</v>
      </c>
      <c r="J54" s="112">
        <f t="shared" ca="1" si="11"/>
        <v>0</v>
      </c>
      <c r="K54" s="112">
        <f t="shared" ca="1" si="11"/>
        <v>0</v>
      </c>
      <c r="L54" s="112">
        <f t="shared" ca="1" si="6"/>
        <v>0</v>
      </c>
      <c r="M54" s="141">
        <f>Hajoamiskertoimet!$C$65</f>
        <v>0.1</v>
      </c>
      <c r="N54" s="142">
        <f>Hajoamiskertoimet!$C$66</f>
        <v>0.45</v>
      </c>
      <c r="O54" s="142">
        <f>Hajoamiskertoimet!$C$67</f>
        <v>0.1</v>
      </c>
      <c r="P54" s="112">
        <f t="shared" ca="1" si="7"/>
        <v>0</v>
      </c>
      <c r="Q54" s="112">
        <f t="shared" ca="1" si="7"/>
        <v>0</v>
      </c>
      <c r="R54" s="112">
        <f t="shared" ca="1" si="7"/>
        <v>0</v>
      </c>
      <c r="S54" s="39"/>
    </row>
    <row r="55" spans="1:19" x14ac:dyDescent="0.35">
      <c r="A55" s="182">
        <v>1991</v>
      </c>
      <c r="B55" s="46">
        <f t="shared" ca="1" si="8"/>
        <v>0</v>
      </c>
      <c r="C55" s="46">
        <f t="shared" ca="1" si="9"/>
        <v>0</v>
      </c>
      <c r="D55" s="46">
        <f t="shared" ca="1" si="10"/>
        <v>0</v>
      </c>
      <c r="E55" s="134">
        <f t="shared" ca="1" si="5"/>
        <v>0</v>
      </c>
      <c r="F55" s="43"/>
      <c r="G55" s="43"/>
      <c r="H55" s="43"/>
      <c r="I55" s="112">
        <f t="shared" ca="1" si="11"/>
        <v>0</v>
      </c>
      <c r="J55" s="112">
        <f t="shared" ca="1" si="11"/>
        <v>0</v>
      </c>
      <c r="K55" s="112">
        <f t="shared" ca="1" si="11"/>
        <v>0</v>
      </c>
      <c r="L55" s="112">
        <f t="shared" ca="1" si="6"/>
        <v>0</v>
      </c>
      <c r="M55" s="141">
        <f>Hajoamiskertoimet!$C$65</f>
        <v>0.1</v>
      </c>
      <c r="N55" s="142">
        <f>Hajoamiskertoimet!$C$66</f>
        <v>0.45</v>
      </c>
      <c r="O55" s="142">
        <f>Hajoamiskertoimet!$C$67</f>
        <v>0.1</v>
      </c>
      <c r="P55" s="112">
        <f t="shared" ca="1" si="7"/>
        <v>0</v>
      </c>
      <c r="Q55" s="112">
        <f t="shared" ca="1" si="7"/>
        <v>0</v>
      </c>
      <c r="R55" s="112">
        <f t="shared" ca="1" si="7"/>
        <v>0</v>
      </c>
      <c r="S55" s="39"/>
    </row>
    <row r="56" spans="1:19" x14ac:dyDescent="0.35">
      <c r="A56" s="182">
        <v>1992</v>
      </c>
      <c r="B56" s="46">
        <f t="shared" ca="1" si="8"/>
        <v>0</v>
      </c>
      <c r="C56" s="46">
        <f t="shared" ca="1" si="9"/>
        <v>0</v>
      </c>
      <c r="D56" s="46">
        <f t="shared" ca="1" si="10"/>
        <v>0</v>
      </c>
      <c r="E56" s="134">
        <f t="shared" ca="1" si="5"/>
        <v>0</v>
      </c>
      <c r="F56" s="43"/>
      <c r="G56" s="43"/>
      <c r="H56" s="43"/>
      <c r="I56" s="112">
        <f t="shared" ca="1" si="11"/>
        <v>0</v>
      </c>
      <c r="J56" s="112">
        <f t="shared" ca="1" si="11"/>
        <v>0</v>
      </c>
      <c r="K56" s="112">
        <f t="shared" ca="1" si="11"/>
        <v>0</v>
      </c>
      <c r="L56" s="112">
        <f t="shared" ca="1" si="6"/>
        <v>0</v>
      </c>
      <c r="M56" s="141">
        <f>Hajoamiskertoimet!$C$65</f>
        <v>0.1</v>
      </c>
      <c r="N56" s="142">
        <f>Hajoamiskertoimet!$C$66</f>
        <v>0.45</v>
      </c>
      <c r="O56" s="142">
        <f>Hajoamiskertoimet!$C$67</f>
        <v>0.1</v>
      </c>
      <c r="P56" s="112">
        <f t="shared" ca="1" si="7"/>
        <v>0</v>
      </c>
      <c r="Q56" s="112">
        <f t="shared" ca="1" si="7"/>
        <v>0</v>
      </c>
      <c r="R56" s="112">
        <f t="shared" ca="1" si="7"/>
        <v>0</v>
      </c>
      <c r="S56" s="39"/>
    </row>
    <row r="57" spans="1:19" x14ac:dyDescent="0.35">
      <c r="A57" s="182">
        <v>1993</v>
      </c>
      <c r="B57" s="46">
        <f t="shared" ca="1" si="8"/>
        <v>0</v>
      </c>
      <c r="C57" s="46">
        <f t="shared" ca="1" si="9"/>
        <v>0</v>
      </c>
      <c r="D57" s="46">
        <f t="shared" ca="1" si="10"/>
        <v>0</v>
      </c>
      <c r="E57" s="134">
        <f t="shared" ca="1" si="5"/>
        <v>0</v>
      </c>
      <c r="F57" s="43"/>
      <c r="G57" s="43"/>
      <c r="H57" s="43"/>
      <c r="I57" s="112">
        <f t="shared" ca="1" si="11"/>
        <v>0</v>
      </c>
      <c r="J57" s="112">
        <f t="shared" ca="1" si="11"/>
        <v>0</v>
      </c>
      <c r="K57" s="112">
        <f t="shared" ca="1" si="11"/>
        <v>0</v>
      </c>
      <c r="L57" s="112">
        <f t="shared" ca="1" si="6"/>
        <v>0</v>
      </c>
      <c r="M57" s="141">
        <f>Hajoamiskertoimet!$C$65</f>
        <v>0.1</v>
      </c>
      <c r="N57" s="142">
        <f>Hajoamiskertoimet!$C$66</f>
        <v>0.45</v>
      </c>
      <c r="O57" s="142">
        <f>Hajoamiskertoimet!$C$67</f>
        <v>0.1</v>
      </c>
      <c r="P57" s="112">
        <f t="shared" ca="1" si="7"/>
        <v>0</v>
      </c>
      <c r="Q57" s="112">
        <f t="shared" ca="1" si="7"/>
        <v>0</v>
      </c>
      <c r="R57" s="112">
        <f t="shared" ca="1" si="7"/>
        <v>0</v>
      </c>
      <c r="S57" s="39"/>
    </row>
    <row r="58" spans="1:19" x14ac:dyDescent="0.35">
      <c r="A58" s="182">
        <v>1994</v>
      </c>
      <c r="B58" s="46">
        <f t="shared" ca="1" si="8"/>
        <v>0</v>
      </c>
      <c r="C58" s="46">
        <f t="shared" ca="1" si="9"/>
        <v>0</v>
      </c>
      <c r="D58" s="46">
        <f t="shared" ca="1" si="10"/>
        <v>0</v>
      </c>
      <c r="E58" s="134">
        <f t="shared" ca="1" si="5"/>
        <v>0</v>
      </c>
      <c r="F58" s="43"/>
      <c r="G58" s="43"/>
      <c r="H58" s="43"/>
      <c r="I58" s="112">
        <f t="shared" ca="1" si="11"/>
        <v>0</v>
      </c>
      <c r="J58" s="112">
        <f t="shared" ca="1" si="11"/>
        <v>0</v>
      </c>
      <c r="K58" s="112">
        <f t="shared" ca="1" si="11"/>
        <v>0</v>
      </c>
      <c r="L58" s="112">
        <f t="shared" ca="1" si="6"/>
        <v>0</v>
      </c>
      <c r="M58" s="141">
        <f>Hajoamiskertoimet!$C$65</f>
        <v>0.1</v>
      </c>
      <c r="N58" s="142">
        <f>Hajoamiskertoimet!$C$66</f>
        <v>0.45</v>
      </c>
      <c r="O58" s="142">
        <f>Hajoamiskertoimet!$C$67</f>
        <v>0.1</v>
      </c>
      <c r="P58" s="112">
        <f t="shared" ca="1" si="7"/>
        <v>0</v>
      </c>
      <c r="Q58" s="112">
        <f t="shared" ca="1" si="7"/>
        <v>0</v>
      </c>
      <c r="R58" s="112">
        <f t="shared" ca="1" si="7"/>
        <v>0</v>
      </c>
      <c r="S58" s="39"/>
    </row>
    <row r="59" spans="1:19" x14ac:dyDescent="0.35">
      <c r="A59" s="182">
        <v>1995</v>
      </c>
      <c r="B59" s="46">
        <f t="shared" ca="1" si="8"/>
        <v>0</v>
      </c>
      <c r="C59" s="46">
        <f t="shared" ca="1" si="9"/>
        <v>0</v>
      </c>
      <c r="D59" s="46">
        <f t="shared" ca="1" si="10"/>
        <v>0</v>
      </c>
      <c r="E59" s="134">
        <f t="shared" ca="1" si="5"/>
        <v>0</v>
      </c>
      <c r="F59" s="43"/>
      <c r="G59" s="43"/>
      <c r="H59" s="43"/>
      <c r="I59" s="112">
        <f t="shared" ca="1" si="11"/>
        <v>0</v>
      </c>
      <c r="J59" s="112">
        <f t="shared" ca="1" si="11"/>
        <v>0</v>
      </c>
      <c r="K59" s="112">
        <f t="shared" ca="1" si="11"/>
        <v>0</v>
      </c>
      <c r="L59" s="112">
        <f t="shared" ca="1" si="6"/>
        <v>0</v>
      </c>
      <c r="M59" s="141">
        <f>Hajoamiskertoimet!$C$65</f>
        <v>0.1</v>
      </c>
      <c r="N59" s="142">
        <f>Hajoamiskertoimet!$C$66</f>
        <v>0.45</v>
      </c>
      <c r="O59" s="142">
        <f>Hajoamiskertoimet!$C$67</f>
        <v>0.1</v>
      </c>
      <c r="P59" s="112">
        <f t="shared" ca="1" si="7"/>
        <v>0</v>
      </c>
      <c r="Q59" s="112">
        <f t="shared" ca="1" si="7"/>
        <v>0</v>
      </c>
      <c r="R59" s="112">
        <f t="shared" ca="1" si="7"/>
        <v>0</v>
      </c>
      <c r="S59" s="39"/>
    </row>
    <row r="60" spans="1:19" x14ac:dyDescent="0.35">
      <c r="A60" s="182">
        <v>1996</v>
      </c>
      <c r="B60" s="46">
        <f t="shared" ca="1" si="8"/>
        <v>0</v>
      </c>
      <c r="C60" s="46">
        <f t="shared" ca="1" si="9"/>
        <v>0</v>
      </c>
      <c r="D60" s="46">
        <f t="shared" ca="1" si="10"/>
        <v>0</v>
      </c>
      <c r="E60" s="134">
        <f t="shared" ca="1" si="5"/>
        <v>0</v>
      </c>
      <c r="F60" s="43"/>
      <c r="G60" s="43"/>
      <c r="H60" s="43"/>
      <c r="I60" s="112">
        <f t="shared" ca="1" si="11"/>
        <v>0</v>
      </c>
      <c r="J60" s="112">
        <f t="shared" ca="1" si="11"/>
        <v>0</v>
      </c>
      <c r="K60" s="112">
        <f t="shared" ca="1" si="11"/>
        <v>0</v>
      </c>
      <c r="L60" s="112">
        <f t="shared" ca="1" si="6"/>
        <v>0</v>
      </c>
      <c r="M60" s="141">
        <f>Hajoamiskertoimet!$C$65</f>
        <v>0.1</v>
      </c>
      <c r="N60" s="142">
        <f>Hajoamiskertoimet!$C$66</f>
        <v>0.45</v>
      </c>
      <c r="O60" s="142">
        <f>Hajoamiskertoimet!$C$67</f>
        <v>0.1</v>
      </c>
      <c r="P60" s="112">
        <f t="shared" ca="1" si="7"/>
        <v>0</v>
      </c>
      <c r="Q60" s="112">
        <f t="shared" ca="1" si="7"/>
        <v>0</v>
      </c>
      <c r="R60" s="112">
        <f t="shared" ca="1" si="7"/>
        <v>0</v>
      </c>
      <c r="S60" s="39"/>
    </row>
    <row r="61" spans="1:19" x14ac:dyDescent="0.35">
      <c r="A61" s="182">
        <v>1997</v>
      </c>
      <c r="B61" s="46">
        <f t="shared" ca="1" si="8"/>
        <v>0</v>
      </c>
      <c r="C61" s="46">
        <f t="shared" ca="1" si="9"/>
        <v>0</v>
      </c>
      <c r="D61" s="46">
        <f t="shared" ca="1" si="10"/>
        <v>0</v>
      </c>
      <c r="E61" s="134">
        <f t="shared" ca="1" si="5"/>
        <v>0</v>
      </c>
      <c r="F61" s="43"/>
      <c r="G61" s="43"/>
      <c r="H61" s="43"/>
      <c r="I61" s="112">
        <f t="shared" ca="1" si="11"/>
        <v>0</v>
      </c>
      <c r="J61" s="112">
        <f t="shared" ca="1" si="11"/>
        <v>0</v>
      </c>
      <c r="K61" s="112">
        <f t="shared" ca="1" si="11"/>
        <v>0</v>
      </c>
      <c r="L61" s="112">
        <f t="shared" ca="1" si="6"/>
        <v>0</v>
      </c>
      <c r="M61" s="141">
        <f>Hajoamiskertoimet!$C$65</f>
        <v>0.1</v>
      </c>
      <c r="N61" s="142">
        <f>Hajoamiskertoimet!$C$66</f>
        <v>0.45</v>
      </c>
      <c r="O61" s="142">
        <f>Hajoamiskertoimet!$C$67</f>
        <v>0.1</v>
      </c>
      <c r="P61" s="112">
        <f t="shared" ca="1" si="7"/>
        <v>0</v>
      </c>
      <c r="Q61" s="112">
        <f t="shared" ca="1" si="7"/>
        <v>0</v>
      </c>
      <c r="R61" s="112">
        <f t="shared" ca="1" si="7"/>
        <v>0</v>
      </c>
      <c r="S61" s="39"/>
    </row>
    <row r="62" spans="1:19" x14ac:dyDescent="0.35">
      <c r="A62" s="182">
        <v>1998</v>
      </c>
      <c r="B62" s="46">
        <f t="shared" ca="1" si="8"/>
        <v>0</v>
      </c>
      <c r="C62" s="46">
        <f t="shared" ca="1" si="9"/>
        <v>0</v>
      </c>
      <c r="D62" s="46">
        <f t="shared" ca="1" si="10"/>
        <v>0</v>
      </c>
      <c r="E62" s="134">
        <f t="shared" ca="1" si="5"/>
        <v>0</v>
      </c>
      <c r="F62" s="43"/>
      <c r="G62" s="43"/>
      <c r="H62" s="43"/>
      <c r="I62" s="112">
        <f t="shared" ca="1" si="11"/>
        <v>0</v>
      </c>
      <c r="J62" s="112">
        <f t="shared" ca="1" si="11"/>
        <v>0</v>
      </c>
      <c r="K62" s="112">
        <f t="shared" ca="1" si="11"/>
        <v>0</v>
      </c>
      <c r="L62" s="112">
        <f t="shared" ca="1" si="6"/>
        <v>0</v>
      </c>
      <c r="M62" s="141">
        <f>Hajoamiskertoimet!$C$65</f>
        <v>0.1</v>
      </c>
      <c r="N62" s="142">
        <f>Hajoamiskertoimet!$C$66</f>
        <v>0.45</v>
      </c>
      <c r="O62" s="142">
        <f>Hajoamiskertoimet!$C$67</f>
        <v>0.1</v>
      </c>
      <c r="P62" s="112">
        <f t="shared" ca="1" si="7"/>
        <v>0</v>
      </c>
      <c r="Q62" s="112">
        <f t="shared" ca="1" si="7"/>
        <v>0</v>
      </c>
      <c r="R62" s="112">
        <f t="shared" ca="1" si="7"/>
        <v>0</v>
      </c>
      <c r="S62" s="39"/>
    </row>
    <row r="63" spans="1:19" x14ac:dyDescent="0.35">
      <c r="A63" s="182">
        <v>1999</v>
      </c>
      <c r="B63" s="46">
        <f t="shared" ca="1" si="8"/>
        <v>0</v>
      </c>
      <c r="C63" s="46">
        <f t="shared" ca="1" si="9"/>
        <v>0</v>
      </c>
      <c r="D63" s="46">
        <f t="shared" ca="1" si="10"/>
        <v>0</v>
      </c>
      <c r="E63" s="134">
        <f t="shared" ca="1" si="5"/>
        <v>0</v>
      </c>
      <c r="F63" s="43"/>
      <c r="G63" s="43"/>
      <c r="H63" s="43"/>
      <c r="I63" s="112">
        <f t="shared" ca="1" si="11"/>
        <v>0</v>
      </c>
      <c r="J63" s="112">
        <f t="shared" ca="1" si="11"/>
        <v>0</v>
      </c>
      <c r="K63" s="112">
        <f t="shared" ca="1" si="11"/>
        <v>0</v>
      </c>
      <c r="L63" s="112">
        <f t="shared" ca="1" si="6"/>
        <v>0</v>
      </c>
      <c r="M63" s="141">
        <f>Hajoamiskertoimet!$C$65</f>
        <v>0.1</v>
      </c>
      <c r="N63" s="142">
        <f>Hajoamiskertoimet!$C$66</f>
        <v>0.45</v>
      </c>
      <c r="O63" s="142">
        <f>Hajoamiskertoimet!$C$67</f>
        <v>0.1</v>
      </c>
      <c r="P63" s="112">
        <f t="shared" ca="1" si="7"/>
        <v>0</v>
      </c>
      <c r="Q63" s="112">
        <f t="shared" ca="1" si="7"/>
        <v>0</v>
      </c>
      <c r="R63" s="112">
        <f t="shared" ca="1" si="7"/>
        <v>0</v>
      </c>
      <c r="S63" s="39"/>
    </row>
    <row r="64" spans="1:19" x14ac:dyDescent="0.35">
      <c r="A64" s="182">
        <v>2000</v>
      </c>
      <c r="B64" s="46">
        <f t="shared" ca="1" si="8"/>
        <v>0</v>
      </c>
      <c r="C64" s="46">
        <f t="shared" ca="1" si="9"/>
        <v>0</v>
      </c>
      <c r="D64" s="46">
        <f t="shared" ca="1" si="10"/>
        <v>0</v>
      </c>
      <c r="E64" s="134">
        <f t="shared" ca="1" si="5"/>
        <v>0</v>
      </c>
      <c r="F64" s="43"/>
      <c r="G64" s="43"/>
      <c r="H64" s="43"/>
      <c r="I64" s="112">
        <f t="shared" ca="1" si="11"/>
        <v>0</v>
      </c>
      <c r="J64" s="112">
        <f t="shared" ca="1" si="11"/>
        <v>0</v>
      </c>
      <c r="K64" s="112">
        <f t="shared" ca="1" si="11"/>
        <v>0</v>
      </c>
      <c r="L64" s="112">
        <f t="shared" ca="1" si="6"/>
        <v>0</v>
      </c>
      <c r="M64" s="141">
        <f>Hajoamiskertoimet!$C$65</f>
        <v>0.1</v>
      </c>
      <c r="N64" s="142">
        <f>Hajoamiskertoimet!$C$66</f>
        <v>0.45</v>
      </c>
      <c r="O64" s="142">
        <f>Hajoamiskertoimet!$C$67</f>
        <v>0.1</v>
      </c>
      <c r="P64" s="112">
        <f t="shared" ca="1" si="7"/>
        <v>0</v>
      </c>
      <c r="Q64" s="112">
        <f t="shared" ca="1" si="7"/>
        <v>0</v>
      </c>
      <c r="R64" s="112">
        <f t="shared" ca="1" si="7"/>
        <v>0</v>
      </c>
      <c r="S64" s="39"/>
    </row>
    <row r="65" spans="1:19" x14ac:dyDescent="0.35">
      <c r="A65" s="182">
        <v>2001</v>
      </c>
      <c r="B65" s="46">
        <f t="shared" ca="1" si="8"/>
        <v>0</v>
      </c>
      <c r="C65" s="46">
        <f t="shared" ca="1" si="9"/>
        <v>0</v>
      </c>
      <c r="D65" s="46">
        <f t="shared" ca="1" si="10"/>
        <v>0</v>
      </c>
      <c r="E65" s="134">
        <f t="shared" ca="1" si="5"/>
        <v>0</v>
      </c>
      <c r="F65" s="43"/>
      <c r="G65" s="43"/>
      <c r="H65" s="43"/>
      <c r="I65" s="112">
        <f t="shared" ca="1" si="11"/>
        <v>0</v>
      </c>
      <c r="J65" s="112">
        <f t="shared" ca="1" si="11"/>
        <v>0</v>
      </c>
      <c r="K65" s="112">
        <f t="shared" ca="1" si="11"/>
        <v>0</v>
      </c>
      <c r="L65" s="112">
        <f t="shared" ca="1" si="6"/>
        <v>0</v>
      </c>
      <c r="M65" s="141">
        <f>Hajoamiskertoimet!$C$65</f>
        <v>0.1</v>
      </c>
      <c r="N65" s="142">
        <f>Hajoamiskertoimet!$C$66</f>
        <v>0.45</v>
      </c>
      <c r="O65" s="142">
        <f>Hajoamiskertoimet!$C$67</f>
        <v>0.1</v>
      </c>
      <c r="P65" s="112">
        <f t="shared" ca="1" si="7"/>
        <v>0</v>
      </c>
      <c r="Q65" s="112">
        <f t="shared" ca="1" si="7"/>
        <v>0</v>
      </c>
      <c r="R65" s="112">
        <f t="shared" ca="1" si="7"/>
        <v>0</v>
      </c>
      <c r="S65" s="39"/>
    </row>
    <row r="66" spans="1:19" x14ac:dyDescent="0.35">
      <c r="A66" s="182">
        <v>2002</v>
      </c>
      <c r="B66" s="46">
        <f t="shared" ca="1" si="8"/>
        <v>0</v>
      </c>
      <c r="C66" s="46">
        <f t="shared" ca="1" si="9"/>
        <v>0</v>
      </c>
      <c r="D66" s="46">
        <f t="shared" ca="1" si="10"/>
        <v>0</v>
      </c>
      <c r="E66" s="134">
        <f t="shared" ca="1" si="5"/>
        <v>0</v>
      </c>
      <c r="F66" s="43"/>
      <c r="G66" s="43"/>
      <c r="H66" s="43"/>
      <c r="I66" s="112">
        <f t="shared" ca="1" si="11"/>
        <v>0</v>
      </c>
      <c r="J66" s="112">
        <f t="shared" ca="1" si="11"/>
        <v>0</v>
      </c>
      <c r="K66" s="112">
        <f t="shared" ca="1" si="11"/>
        <v>0</v>
      </c>
      <c r="L66" s="112">
        <f t="shared" ca="1" si="6"/>
        <v>0</v>
      </c>
      <c r="M66" s="141">
        <f>Hajoamiskertoimet!$C$65</f>
        <v>0.1</v>
      </c>
      <c r="N66" s="142">
        <f>Hajoamiskertoimet!$C$66</f>
        <v>0.45</v>
      </c>
      <c r="O66" s="142">
        <f>Hajoamiskertoimet!$C$67</f>
        <v>0.1</v>
      </c>
      <c r="P66" s="112">
        <f t="shared" ca="1" si="7"/>
        <v>0</v>
      </c>
      <c r="Q66" s="112">
        <f t="shared" ca="1" si="7"/>
        <v>0</v>
      </c>
      <c r="R66" s="112">
        <f t="shared" ca="1" si="7"/>
        <v>0</v>
      </c>
      <c r="S66" s="39"/>
    </row>
    <row r="67" spans="1:19" x14ac:dyDescent="0.35">
      <c r="A67" s="182">
        <v>2003</v>
      </c>
      <c r="B67" s="46">
        <f t="shared" ca="1" si="8"/>
        <v>0</v>
      </c>
      <c r="C67" s="46">
        <f t="shared" ca="1" si="9"/>
        <v>0</v>
      </c>
      <c r="D67" s="46">
        <f t="shared" ca="1" si="10"/>
        <v>0</v>
      </c>
      <c r="E67" s="134">
        <f t="shared" ca="1" si="5"/>
        <v>0</v>
      </c>
      <c r="F67" s="43"/>
      <c r="G67" s="43"/>
      <c r="H67" s="43"/>
      <c r="I67" s="112">
        <f t="shared" ca="1" si="11"/>
        <v>0</v>
      </c>
      <c r="J67" s="112">
        <f t="shared" ca="1" si="11"/>
        <v>0</v>
      </c>
      <c r="K67" s="112">
        <f t="shared" ca="1" si="11"/>
        <v>0</v>
      </c>
      <c r="L67" s="112">
        <f t="shared" ca="1" si="6"/>
        <v>0</v>
      </c>
      <c r="M67" s="141">
        <f>Hajoamiskertoimet!$C$65</f>
        <v>0.1</v>
      </c>
      <c r="N67" s="142">
        <f>Hajoamiskertoimet!$C$66</f>
        <v>0.45</v>
      </c>
      <c r="O67" s="142">
        <f>Hajoamiskertoimet!$C$67</f>
        <v>0.1</v>
      </c>
      <c r="P67" s="112">
        <f t="shared" ca="1" si="7"/>
        <v>0</v>
      </c>
      <c r="Q67" s="112">
        <f t="shared" ca="1" si="7"/>
        <v>0</v>
      </c>
      <c r="R67" s="112">
        <f t="shared" ca="1" si="7"/>
        <v>0</v>
      </c>
      <c r="S67" s="39"/>
    </row>
    <row r="68" spans="1:19" x14ac:dyDescent="0.35">
      <c r="A68" s="182">
        <v>2004</v>
      </c>
      <c r="B68" s="46">
        <f t="shared" ca="1" si="8"/>
        <v>0</v>
      </c>
      <c r="C68" s="46">
        <f t="shared" ca="1" si="9"/>
        <v>0</v>
      </c>
      <c r="D68" s="46">
        <f t="shared" ca="1" si="10"/>
        <v>0</v>
      </c>
      <c r="E68" s="134">
        <f t="shared" ca="1" si="5"/>
        <v>0</v>
      </c>
      <c r="F68" s="43"/>
      <c r="G68" s="43"/>
      <c r="H68" s="43"/>
      <c r="I68" s="112">
        <f t="shared" ca="1" si="11"/>
        <v>0</v>
      </c>
      <c r="J68" s="112">
        <f t="shared" ca="1" si="11"/>
        <v>0</v>
      </c>
      <c r="K68" s="112">
        <f t="shared" ca="1" si="11"/>
        <v>0</v>
      </c>
      <c r="L68" s="112">
        <f t="shared" ca="1" si="6"/>
        <v>0</v>
      </c>
      <c r="M68" s="141">
        <f>Hajoamiskertoimet!$C$65</f>
        <v>0.1</v>
      </c>
      <c r="N68" s="142">
        <f>Hajoamiskertoimet!$C$66</f>
        <v>0.45</v>
      </c>
      <c r="O68" s="142">
        <f>Hajoamiskertoimet!$C$67</f>
        <v>0.1</v>
      </c>
      <c r="P68" s="112">
        <f t="shared" ca="1" si="7"/>
        <v>0</v>
      </c>
      <c r="Q68" s="112">
        <f t="shared" ca="1" si="7"/>
        <v>0</v>
      </c>
      <c r="R68" s="112">
        <f t="shared" ca="1" si="7"/>
        <v>0</v>
      </c>
      <c r="S68" s="39"/>
    </row>
    <row r="69" spans="1:19" x14ac:dyDescent="0.35">
      <c r="A69" s="182">
        <v>2005</v>
      </c>
      <c r="B69" s="46">
        <f t="shared" ca="1" si="8"/>
        <v>0</v>
      </c>
      <c r="C69" s="46">
        <f t="shared" ca="1" si="9"/>
        <v>0</v>
      </c>
      <c r="D69" s="46">
        <f t="shared" ca="1" si="10"/>
        <v>0</v>
      </c>
      <c r="E69" s="134">
        <f t="shared" ca="1" si="5"/>
        <v>0</v>
      </c>
      <c r="F69" s="43"/>
      <c r="G69" s="43"/>
      <c r="H69" s="43"/>
      <c r="I69" s="112">
        <f t="shared" ca="1" si="11"/>
        <v>0</v>
      </c>
      <c r="J69" s="112">
        <f t="shared" ca="1" si="11"/>
        <v>0</v>
      </c>
      <c r="K69" s="112">
        <f t="shared" ca="1" si="11"/>
        <v>0</v>
      </c>
      <c r="L69" s="112">
        <f t="shared" ca="1" si="6"/>
        <v>0</v>
      </c>
      <c r="M69" s="141">
        <f>Hajoamiskertoimet!$C$65</f>
        <v>0.1</v>
      </c>
      <c r="N69" s="142">
        <f>Hajoamiskertoimet!$C$66</f>
        <v>0.45</v>
      </c>
      <c r="O69" s="142">
        <f>Hajoamiskertoimet!$C$67</f>
        <v>0.1</v>
      </c>
      <c r="P69" s="112">
        <f t="shared" ca="1" si="7"/>
        <v>0</v>
      </c>
      <c r="Q69" s="112">
        <f t="shared" ca="1" si="7"/>
        <v>0</v>
      </c>
      <c r="R69" s="112">
        <f t="shared" ca="1" si="7"/>
        <v>0</v>
      </c>
      <c r="S69" s="39"/>
    </row>
    <row r="70" spans="1:19" x14ac:dyDescent="0.35">
      <c r="A70" s="182">
        <v>2006</v>
      </c>
      <c r="B70" s="46">
        <f t="shared" ca="1" si="8"/>
        <v>0</v>
      </c>
      <c r="C70" s="46">
        <f t="shared" ca="1" si="9"/>
        <v>0</v>
      </c>
      <c r="D70" s="46">
        <f t="shared" ca="1" si="10"/>
        <v>0</v>
      </c>
      <c r="E70" s="134">
        <f t="shared" ca="1" si="5"/>
        <v>0</v>
      </c>
      <c r="F70" s="43"/>
      <c r="G70" s="43"/>
      <c r="H70" s="43"/>
      <c r="I70" s="112">
        <f t="shared" ca="1" si="11"/>
        <v>0</v>
      </c>
      <c r="J70" s="112">
        <f t="shared" ca="1" si="11"/>
        <v>0</v>
      </c>
      <c r="K70" s="112">
        <f t="shared" ca="1" si="11"/>
        <v>0</v>
      </c>
      <c r="L70" s="112">
        <f t="shared" ca="1" si="6"/>
        <v>0</v>
      </c>
      <c r="M70" s="141">
        <f>Hajoamiskertoimet!$C$65</f>
        <v>0.1</v>
      </c>
      <c r="N70" s="142">
        <f>Hajoamiskertoimet!$C$66</f>
        <v>0.45</v>
      </c>
      <c r="O70" s="142">
        <f>Hajoamiskertoimet!$C$67</f>
        <v>0.1</v>
      </c>
      <c r="P70" s="112">
        <f t="shared" ca="1" si="7"/>
        <v>0</v>
      </c>
      <c r="Q70" s="112">
        <f t="shared" ca="1" si="7"/>
        <v>0</v>
      </c>
      <c r="R70" s="112">
        <f t="shared" ca="1" si="7"/>
        <v>0</v>
      </c>
      <c r="S70" s="39"/>
    </row>
    <row r="71" spans="1:19" x14ac:dyDescent="0.35">
      <c r="A71" s="182">
        <v>2007</v>
      </c>
      <c r="B71" s="46">
        <f t="shared" ca="1" si="8"/>
        <v>0</v>
      </c>
      <c r="C71" s="46">
        <f t="shared" ca="1" si="9"/>
        <v>0</v>
      </c>
      <c r="D71" s="46">
        <f t="shared" ca="1" si="10"/>
        <v>0</v>
      </c>
      <c r="E71" s="134">
        <f t="shared" ca="1" si="5"/>
        <v>0</v>
      </c>
      <c r="F71" s="43"/>
      <c r="G71" s="43"/>
      <c r="H71" s="43"/>
      <c r="I71" s="112">
        <f t="shared" ca="1" si="11"/>
        <v>0</v>
      </c>
      <c r="J71" s="112">
        <f t="shared" ca="1" si="11"/>
        <v>0</v>
      </c>
      <c r="K71" s="112">
        <f t="shared" ca="1" si="11"/>
        <v>0</v>
      </c>
      <c r="L71" s="112">
        <f t="shared" ca="1" si="6"/>
        <v>0</v>
      </c>
      <c r="M71" s="141">
        <f>Hajoamiskertoimet!$C$65</f>
        <v>0.1</v>
      </c>
      <c r="N71" s="142">
        <f>Hajoamiskertoimet!$C$66</f>
        <v>0.45</v>
      </c>
      <c r="O71" s="142">
        <f>Hajoamiskertoimet!$C$67</f>
        <v>0.1</v>
      </c>
      <c r="P71" s="112">
        <f t="shared" ca="1" si="7"/>
        <v>0</v>
      </c>
      <c r="Q71" s="112">
        <f t="shared" ca="1" si="7"/>
        <v>0</v>
      </c>
      <c r="R71" s="112">
        <f t="shared" ca="1" si="7"/>
        <v>0</v>
      </c>
      <c r="S71" s="39"/>
    </row>
    <row r="72" spans="1:19" x14ac:dyDescent="0.35">
      <c r="A72" s="182">
        <v>2008</v>
      </c>
      <c r="B72" s="46">
        <f t="shared" ca="1" si="8"/>
        <v>0</v>
      </c>
      <c r="C72" s="46">
        <f t="shared" ca="1" si="9"/>
        <v>0</v>
      </c>
      <c r="D72" s="46">
        <f t="shared" ca="1" si="10"/>
        <v>0</v>
      </c>
      <c r="E72" s="134">
        <f t="shared" ca="1" si="5"/>
        <v>0</v>
      </c>
      <c r="F72" s="43"/>
      <c r="G72" s="43"/>
      <c r="H72" s="43"/>
      <c r="I72" s="112">
        <f t="shared" ca="1" si="11"/>
        <v>0</v>
      </c>
      <c r="J72" s="112">
        <f t="shared" ca="1" si="11"/>
        <v>0</v>
      </c>
      <c r="K72" s="112">
        <f t="shared" ca="1" si="11"/>
        <v>0</v>
      </c>
      <c r="L72" s="112">
        <f t="shared" ca="1" si="6"/>
        <v>0</v>
      </c>
      <c r="M72" s="141">
        <f>Hajoamiskertoimet!$C$65</f>
        <v>0.1</v>
      </c>
      <c r="N72" s="142">
        <f>Hajoamiskertoimet!$C$66</f>
        <v>0.45</v>
      </c>
      <c r="O72" s="142">
        <f>Hajoamiskertoimet!$C$67</f>
        <v>0.1</v>
      </c>
      <c r="P72" s="112">
        <f t="shared" ca="1" si="7"/>
        <v>0</v>
      </c>
      <c r="Q72" s="112">
        <f t="shared" ca="1" si="7"/>
        <v>0</v>
      </c>
      <c r="R72" s="112">
        <f t="shared" ca="1" si="7"/>
        <v>0</v>
      </c>
      <c r="S72" s="39"/>
    </row>
    <row r="73" spans="1:19" x14ac:dyDescent="0.35">
      <c r="A73" s="182">
        <v>2009</v>
      </c>
      <c r="B73" s="46">
        <f t="shared" ca="1" si="8"/>
        <v>0</v>
      </c>
      <c r="C73" s="46">
        <f t="shared" ca="1" si="9"/>
        <v>0</v>
      </c>
      <c r="D73" s="46">
        <f t="shared" ca="1" si="10"/>
        <v>0</v>
      </c>
      <c r="E73" s="134">
        <f t="shared" ca="1" si="5"/>
        <v>0</v>
      </c>
      <c r="F73" s="43"/>
      <c r="G73" s="43"/>
      <c r="H73" s="43"/>
      <c r="I73" s="112">
        <f t="shared" ca="1" si="11"/>
        <v>0</v>
      </c>
      <c r="J73" s="112">
        <f t="shared" ca="1" si="11"/>
        <v>0</v>
      </c>
      <c r="K73" s="112">
        <f t="shared" ca="1" si="11"/>
        <v>0</v>
      </c>
      <c r="L73" s="112">
        <f t="shared" ca="1" si="6"/>
        <v>0</v>
      </c>
      <c r="M73" s="141">
        <f>Hajoamiskertoimet!$C$65</f>
        <v>0.1</v>
      </c>
      <c r="N73" s="142">
        <f>Hajoamiskertoimet!$C$66</f>
        <v>0.45</v>
      </c>
      <c r="O73" s="142">
        <f>Hajoamiskertoimet!$C$67</f>
        <v>0.1</v>
      </c>
      <c r="P73" s="112">
        <f t="shared" ca="1" si="7"/>
        <v>0</v>
      </c>
      <c r="Q73" s="112">
        <f t="shared" ca="1" si="7"/>
        <v>0</v>
      </c>
      <c r="R73" s="112">
        <f t="shared" ca="1" si="7"/>
        <v>0</v>
      </c>
      <c r="S73" s="39"/>
    </row>
    <row r="74" spans="1:19" x14ac:dyDescent="0.35">
      <c r="A74" s="182">
        <v>2010</v>
      </c>
      <c r="B74" s="46">
        <f t="shared" ca="1" si="8"/>
        <v>0</v>
      </c>
      <c r="C74" s="46">
        <f ca="1">SUMIF(Jatetunnus,$A74&amp;"_"&amp;12,Jatemaara)</f>
        <v>0</v>
      </c>
      <c r="D74" s="46">
        <f t="shared" ca="1" si="10"/>
        <v>0</v>
      </c>
      <c r="E74" s="134">
        <f t="shared" ca="1" si="5"/>
        <v>0</v>
      </c>
      <c r="F74" s="43"/>
      <c r="G74" s="43"/>
      <c r="H74" s="43"/>
      <c r="I74" s="112">
        <f t="shared" ca="1" si="11"/>
        <v>0</v>
      </c>
      <c r="J74" s="112">
        <f t="shared" ca="1" si="11"/>
        <v>0</v>
      </c>
      <c r="K74" s="112">
        <f t="shared" ca="1" si="11"/>
        <v>0</v>
      </c>
      <c r="L74" s="112">
        <f t="shared" ca="1" si="6"/>
        <v>0</v>
      </c>
      <c r="M74" s="141">
        <f>Hajoamiskertoimet!$C$65</f>
        <v>0.1</v>
      </c>
      <c r="N74" s="142">
        <f>Hajoamiskertoimet!$C$66</f>
        <v>0.45</v>
      </c>
      <c r="O74" s="142">
        <f>Hajoamiskertoimet!$C$67</f>
        <v>0.1</v>
      </c>
      <c r="P74" s="112">
        <f t="shared" ca="1" si="7"/>
        <v>0</v>
      </c>
      <c r="Q74" s="112">
        <f t="shared" ca="1" si="7"/>
        <v>0</v>
      </c>
      <c r="R74" s="112">
        <f t="shared" ca="1" si="7"/>
        <v>0</v>
      </c>
      <c r="S74" s="39"/>
    </row>
    <row r="75" spans="1:19" x14ac:dyDescent="0.35">
      <c r="A75" s="182">
        <v>2011</v>
      </c>
      <c r="B75" s="46">
        <f t="shared" ref="B75:B106" ca="1" si="12">SUMIF(Jatetunnus,$A75&amp;"_"&amp;11,Jatemaara)</f>
        <v>0</v>
      </c>
      <c r="C75" s="46">
        <f t="shared" ref="C75:C106" ca="1" si="13">SUMIF(Jatetunnus,$A75&amp;"_"&amp;12,Jatemaara)</f>
        <v>0</v>
      </c>
      <c r="D75" s="46">
        <f t="shared" ref="D75:D106" ca="1" si="14">SUMIF(Jatetunnus,$A75&amp;"_"&amp;14,Jatemaara)</f>
        <v>0</v>
      </c>
      <c r="E75" s="134">
        <f t="shared" ca="1" si="5"/>
        <v>0</v>
      </c>
      <c r="F75" s="43"/>
      <c r="G75" s="43"/>
      <c r="H75" s="43"/>
      <c r="I75" s="112">
        <f t="shared" ref="I75:K106" ca="1" si="15">IF(F75="",B75,F75)</f>
        <v>0</v>
      </c>
      <c r="J75" s="112">
        <f t="shared" ca="1" si="15"/>
        <v>0</v>
      </c>
      <c r="K75" s="112">
        <f t="shared" ca="1" si="15"/>
        <v>0</v>
      </c>
      <c r="L75" s="112">
        <f t="shared" ca="1" si="6"/>
        <v>0</v>
      </c>
      <c r="M75" s="141">
        <f>Hajoamiskertoimet!$C$65</f>
        <v>0.1</v>
      </c>
      <c r="N75" s="142">
        <f>Hajoamiskertoimet!$C$66</f>
        <v>0.45</v>
      </c>
      <c r="O75" s="142">
        <f>Hajoamiskertoimet!$C$67</f>
        <v>0.1</v>
      </c>
      <c r="P75" s="112">
        <f t="shared" ca="1" si="7"/>
        <v>0</v>
      </c>
      <c r="Q75" s="112">
        <f t="shared" ca="1" si="7"/>
        <v>0</v>
      </c>
      <c r="R75" s="112">
        <f t="shared" ca="1" si="7"/>
        <v>0</v>
      </c>
      <c r="S75" s="39"/>
    </row>
    <row r="76" spans="1:19" x14ac:dyDescent="0.35">
      <c r="A76" s="182">
        <v>2012</v>
      </c>
      <c r="B76" s="46">
        <f t="shared" ca="1" si="12"/>
        <v>0</v>
      </c>
      <c r="C76" s="46">
        <f t="shared" ca="1" si="13"/>
        <v>0</v>
      </c>
      <c r="D76" s="46">
        <f t="shared" ca="1" si="14"/>
        <v>0</v>
      </c>
      <c r="E76" s="134">
        <f t="shared" ref="E76:E114" ca="1" si="16">SUM(B76:D76)</f>
        <v>0</v>
      </c>
      <c r="F76" s="43"/>
      <c r="G76" s="43"/>
      <c r="H76" s="43"/>
      <c r="I76" s="112">
        <f t="shared" ca="1" si="15"/>
        <v>0</v>
      </c>
      <c r="J76" s="112">
        <f t="shared" ca="1" si="15"/>
        <v>0</v>
      </c>
      <c r="K76" s="112">
        <f t="shared" ca="1" si="15"/>
        <v>0</v>
      </c>
      <c r="L76" s="112">
        <f t="shared" ref="L76:L114" ca="1" si="17">SUM(I76:K76)</f>
        <v>0</v>
      </c>
      <c r="M76" s="141">
        <f>Hajoamiskertoimet!$C$65</f>
        <v>0.1</v>
      </c>
      <c r="N76" s="142">
        <f>Hajoamiskertoimet!$C$66</f>
        <v>0.45</v>
      </c>
      <c r="O76" s="142">
        <f>Hajoamiskertoimet!$C$67</f>
        <v>0.1</v>
      </c>
      <c r="P76" s="112">
        <f t="shared" ref="P76:R114" ca="1" si="18">I76*M76</f>
        <v>0</v>
      </c>
      <c r="Q76" s="112">
        <f t="shared" ca="1" si="18"/>
        <v>0</v>
      </c>
      <c r="R76" s="112">
        <f t="shared" ca="1" si="18"/>
        <v>0</v>
      </c>
      <c r="S76" s="39"/>
    </row>
    <row r="77" spans="1:19" x14ac:dyDescent="0.35">
      <c r="A77" s="182">
        <v>2013</v>
      </c>
      <c r="B77" s="46">
        <f t="shared" ca="1" si="12"/>
        <v>0</v>
      </c>
      <c r="C77" s="46">
        <f t="shared" ca="1" si="13"/>
        <v>0</v>
      </c>
      <c r="D77" s="46">
        <f t="shared" ca="1" si="14"/>
        <v>0</v>
      </c>
      <c r="E77" s="134">
        <f t="shared" ca="1" si="16"/>
        <v>0</v>
      </c>
      <c r="F77" s="43"/>
      <c r="G77" s="43"/>
      <c r="H77" s="43"/>
      <c r="I77" s="112">
        <f t="shared" ca="1" si="15"/>
        <v>0</v>
      </c>
      <c r="J77" s="112">
        <f t="shared" ca="1" si="15"/>
        <v>0</v>
      </c>
      <c r="K77" s="112">
        <f t="shared" ca="1" si="15"/>
        <v>0</v>
      </c>
      <c r="L77" s="112">
        <f t="shared" ca="1" si="17"/>
        <v>0</v>
      </c>
      <c r="M77" s="141">
        <f>Hajoamiskertoimet!$C$65</f>
        <v>0.1</v>
      </c>
      <c r="N77" s="142">
        <f>Hajoamiskertoimet!$C$66</f>
        <v>0.45</v>
      </c>
      <c r="O77" s="142">
        <f>Hajoamiskertoimet!$C$67</f>
        <v>0.1</v>
      </c>
      <c r="P77" s="112">
        <f t="shared" ca="1" si="18"/>
        <v>0</v>
      </c>
      <c r="Q77" s="112">
        <f t="shared" ca="1" si="18"/>
        <v>0</v>
      </c>
      <c r="R77" s="112">
        <f t="shared" ca="1" si="18"/>
        <v>0</v>
      </c>
      <c r="S77" s="39"/>
    </row>
    <row r="78" spans="1:19" x14ac:dyDescent="0.35">
      <c r="A78" s="182">
        <v>2014</v>
      </c>
      <c r="B78" s="46">
        <f t="shared" ca="1" si="12"/>
        <v>0</v>
      </c>
      <c r="C78" s="46">
        <f t="shared" ca="1" si="13"/>
        <v>0</v>
      </c>
      <c r="D78" s="46">
        <f t="shared" ca="1" si="14"/>
        <v>0</v>
      </c>
      <c r="E78" s="134">
        <f t="shared" ca="1" si="16"/>
        <v>0</v>
      </c>
      <c r="F78" s="43"/>
      <c r="G78" s="43"/>
      <c r="H78" s="43"/>
      <c r="I78" s="112">
        <f t="shared" ca="1" si="15"/>
        <v>0</v>
      </c>
      <c r="J78" s="112">
        <f t="shared" ca="1" si="15"/>
        <v>0</v>
      </c>
      <c r="K78" s="112">
        <f t="shared" ca="1" si="15"/>
        <v>0</v>
      </c>
      <c r="L78" s="112">
        <f t="shared" ca="1" si="17"/>
        <v>0</v>
      </c>
      <c r="M78" s="141">
        <f>Hajoamiskertoimet!$C$65</f>
        <v>0.1</v>
      </c>
      <c r="N78" s="142">
        <f>Hajoamiskertoimet!$C$66</f>
        <v>0.45</v>
      </c>
      <c r="O78" s="142">
        <f>Hajoamiskertoimet!$C$67</f>
        <v>0.1</v>
      </c>
      <c r="P78" s="112">
        <f t="shared" ca="1" si="18"/>
        <v>0</v>
      </c>
      <c r="Q78" s="112">
        <f t="shared" ca="1" si="18"/>
        <v>0</v>
      </c>
      <c r="R78" s="112">
        <f t="shared" ca="1" si="18"/>
        <v>0</v>
      </c>
      <c r="S78" s="39"/>
    </row>
    <row r="79" spans="1:19" x14ac:dyDescent="0.35">
      <c r="A79" s="182">
        <v>2015</v>
      </c>
      <c r="B79" s="46">
        <f t="shared" ca="1" si="12"/>
        <v>0</v>
      </c>
      <c r="C79" s="46">
        <f t="shared" ca="1" si="13"/>
        <v>0</v>
      </c>
      <c r="D79" s="46">
        <f t="shared" ca="1" si="14"/>
        <v>0</v>
      </c>
      <c r="E79" s="134">
        <f t="shared" ca="1" si="16"/>
        <v>0</v>
      </c>
      <c r="F79" s="43"/>
      <c r="G79" s="43"/>
      <c r="H79" s="43"/>
      <c r="I79" s="112">
        <f t="shared" ca="1" si="15"/>
        <v>0</v>
      </c>
      <c r="J79" s="112">
        <f t="shared" ca="1" si="15"/>
        <v>0</v>
      </c>
      <c r="K79" s="112">
        <f t="shared" ca="1" si="15"/>
        <v>0</v>
      </c>
      <c r="L79" s="112">
        <f t="shared" ca="1" si="17"/>
        <v>0</v>
      </c>
      <c r="M79" s="141">
        <f>Hajoamiskertoimet!$C$65</f>
        <v>0.1</v>
      </c>
      <c r="N79" s="142">
        <f>Hajoamiskertoimet!$C$66</f>
        <v>0.45</v>
      </c>
      <c r="O79" s="142">
        <f>Hajoamiskertoimet!$C$67</f>
        <v>0.1</v>
      </c>
      <c r="P79" s="112">
        <f t="shared" ca="1" si="18"/>
        <v>0</v>
      </c>
      <c r="Q79" s="112">
        <f t="shared" ca="1" si="18"/>
        <v>0</v>
      </c>
      <c r="R79" s="112">
        <f t="shared" ca="1" si="18"/>
        <v>0</v>
      </c>
      <c r="S79" s="39"/>
    </row>
    <row r="80" spans="1:19" x14ac:dyDescent="0.35">
      <c r="A80" s="182">
        <v>2016</v>
      </c>
      <c r="B80" s="46">
        <f t="shared" ca="1" si="12"/>
        <v>0</v>
      </c>
      <c r="C80" s="46">
        <f t="shared" ca="1" si="13"/>
        <v>0</v>
      </c>
      <c r="D80" s="46">
        <f t="shared" ca="1" si="14"/>
        <v>0</v>
      </c>
      <c r="E80" s="134">
        <f t="shared" ca="1" si="16"/>
        <v>0</v>
      </c>
      <c r="F80" s="43"/>
      <c r="G80" s="43"/>
      <c r="H80" s="43"/>
      <c r="I80" s="112">
        <f t="shared" ca="1" si="15"/>
        <v>0</v>
      </c>
      <c r="J80" s="112">
        <f t="shared" ca="1" si="15"/>
        <v>0</v>
      </c>
      <c r="K80" s="112">
        <f t="shared" ca="1" si="15"/>
        <v>0</v>
      </c>
      <c r="L80" s="112">
        <f t="shared" ca="1" si="17"/>
        <v>0</v>
      </c>
      <c r="M80" s="141">
        <f>Hajoamiskertoimet!$C$65</f>
        <v>0.1</v>
      </c>
      <c r="N80" s="142">
        <f>Hajoamiskertoimet!$C$66</f>
        <v>0.45</v>
      </c>
      <c r="O80" s="142">
        <f>Hajoamiskertoimet!$C$67</f>
        <v>0.1</v>
      </c>
      <c r="P80" s="112">
        <f t="shared" ca="1" si="18"/>
        <v>0</v>
      </c>
      <c r="Q80" s="112">
        <f t="shared" ca="1" si="18"/>
        <v>0</v>
      </c>
      <c r="R80" s="112">
        <f t="shared" ca="1" si="18"/>
        <v>0</v>
      </c>
      <c r="S80" s="39"/>
    </row>
    <row r="81" spans="1:19" x14ac:dyDescent="0.35">
      <c r="A81" s="182">
        <v>2017</v>
      </c>
      <c r="B81" s="46">
        <f t="shared" ca="1" si="12"/>
        <v>0</v>
      </c>
      <c r="C81" s="46">
        <f t="shared" ca="1" si="13"/>
        <v>0</v>
      </c>
      <c r="D81" s="46">
        <f t="shared" ca="1" si="14"/>
        <v>0</v>
      </c>
      <c r="E81" s="134">
        <f t="shared" ca="1" si="16"/>
        <v>0</v>
      </c>
      <c r="F81" s="43"/>
      <c r="G81" s="43"/>
      <c r="H81" s="43"/>
      <c r="I81" s="112">
        <f t="shared" ca="1" si="15"/>
        <v>0</v>
      </c>
      <c r="J81" s="112">
        <f t="shared" ca="1" si="15"/>
        <v>0</v>
      </c>
      <c r="K81" s="112">
        <f t="shared" ca="1" si="15"/>
        <v>0</v>
      </c>
      <c r="L81" s="112">
        <f t="shared" ca="1" si="17"/>
        <v>0</v>
      </c>
      <c r="M81" s="141">
        <f>Hajoamiskertoimet!$C$65</f>
        <v>0.1</v>
      </c>
      <c r="N81" s="142">
        <f>Hajoamiskertoimet!$C$66</f>
        <v>0.45</v>
      </c>
      <c r="O81" s="142">
        <f>Hajoamiskertoimet!$C$67</f>
        <v>0.1</v>
      </c>
      <c r="P81" s="112">
        <f t="shared" ca="1" si="18"/>
        <v>0</v>
      </c>
      <c r="Q81" s="112">
        <f t="shared" ca="1" si="18"/>
        <v>0</v>
      </c>
      <c r="R81" s="112">
        <f t="shared" ca="1" si="18"/>
        <v>0</v>
      </c>
      <c r="S81" s="39"/>
    </row>
    <row r="82" spans="1:19" x14ac:dyDescent="0.35">
      <c r="A82" s="182">
        <v>2018</v>
      </c>
      <c r="B82" s="46">
        <f t="shared" ca="1" si="12"/>
        <v>0</v>
      </c>
      <c r="C82" s="46">
        <f t="shared" ca="1" si="13"/>
        <v>0</v>
      </c>
      <c r="D82" s="46">
        <f t="shared" ca="1" si="14"/>
        <v>0</v>
      </c>
      <c r="E82" s="134">
        <f t="shared" ca="1" si="16"/>
        <v>0</v>
      </c>
      <c r="F82" s="43"/>
      <c r="G82" s="43"/>
      <c r="H82" s="43"/>
      <c r="I82" s="112">
        <f t="shared" ca="1" si="15"/>
        <v>0</v>
      </c>
      <c r="J82" s="112">
        <f t="shared" ca="1" si="15"/>
        <v>0</v>
      </c>
      <c r="K82" s="112">
        <f t="shared" ca="1" si="15"/>
        <v>0</v>
      </c>
      <c r="L82" s="112">
        <f t="shared" ca="1" si="17"/>
        <v>0</v>
      </c>
      <c r="M82" s="141">
        <f>Hajoamiskertoimet!$C$65</f>
        <v>0.1</v>
      </c>
      <c r="N82" s="142">
        <f>Hajoamiskertoimet!$C$66</f>
        <v>0.45</v>
      </c>
      <c r="O82" s="142">
        <f>Hajoamiskertoimet!$C$67</f>
        <v>0.1</v>
      </c>
      <c r="P82" s="112">
        <f t="shared" ca="1" si="18"/>
        <v>0</v>
      </c>
      <c r="Q82" s="112">
        <f t="shared" ca="1" si="18"/>
        <v>0</v>
      </c>
      <c r="R82" s="112">
        <f t="shared" ca="1" si="18"/>
        <v>0</v>
      </c>
      <c r="S82" s="39"/>
    </row>
    <row r="83" spans="1:19" x14ac:dyDescent="0.35">
      <c r="A83" s="182">
        <v>2019</v>
      </c>
      <c r="B83" s="46">
        <f t="shared" ca="1" si="12"/>
        <v>0</v>
      </c>
      <c r="C83" s="46">
        <f t="shared" ca="1" si="13"/>
        <v>0</v>
      </c>
      <c r="D83" s="46">
        <f t="shared" ca="1" si="14"/>
        <v>0</v>
      </c>
      <c r="E83" s="134">
        <f t="shared" ca="1" si="16"/>
        <v>0</v>
      </c>
      <c r="F83" s="43"/>
      <c r="G83" s="43"/>
      <c r="H83" s="43"/>
      <c r="I83" s="112">
        <f t="shared" ca="1" si="15"/>
        <v>0</v>
      </c>
      <c r="J83" s="112">
        <f t="shared" ca="1" si="15"/>
        <v>0</v>
      </c>
      <c r="K83" s="112">
        <f t="shared" ca="1" si="15"/>
        <v>0</v>
      </c>
      <c r="L83" s="112">
        <f t="shared" ca="1" si="17"/>
        <v>0</v>
      </c>
      <c r="M83" s="141">
        <f>Hajoamiskertoimet!$C$65</f>
        <v>0.1</v>
      </c>
      <c r="N83" s="142">
        <f>Hajoamiskertoimet!$C$66</f>
        <v>0.45</v>
      </c>
      <c r="O83" s="142">
        <f>Hajoamiskertoimet!$C$67</f>
        <v>0.1</v>
      </c>
      <c r="P83" s="112">
        <f t="shared" ca="1" si="18"/>
        <v>0</v>
      </c>
      <c r="Q83" s="112">
        <f t="shared" ca="1" si="18"/>
        <v>0</v>
      </c>
      <c r="R83" s="112">
        <f t="shared" ca="1" si="18"/>
        <v>0</v>
      </c>
      <c r="S83" s="39"/>
    </row>
    <row r="84" spans="1:19" x14ac:dyDescent="0.35">
      <c r="A84" s="182">
        <v>2020</v>
      </c>
      <c r="B84" s="46">
        <f t="shared" ca="1" si="12"/>
        <v>0</v>
      </c>
      <c r="C84" s="46">
        <f t="shared" ca="1" si="13"/>
        <v>0</v>
      </c>
      <c r="D84" s="46">
        <f t="shared" ca="1" si="14"/>
        <v>0</v>
      </c>
      <c r="E84" s="134">
        <f t="shared" ca="1" si="16"/>
        <v>0</v>
      </c>
      <c r="F84" s="43"/>
      <c r="G84" s="43"/>
      <c r="H84" s="43"/>
      <c r="I84" s="112">
        <f t="shared" ca="1" si="15"/>
        <v>0</v>
      </c>
      <c r="J84" s="112">
        <f t="shared" ca="1" si="15"/>
        <v>0</v>
      </c>
      <c r="K84" s="112">
        <f t="shared" ca="1" si="15"/>
        <v>0</v>
      </c>
      <c r="L84" s="112">
        <f t="shared" ca="1" si="17"/>
        <v>0</v>
      </c>
      <c r="M84" s="141">
        <f>Hajoamiskertoimet!$C$65</f>
        <v>0.1</v>
      </c>
      <c r="N84" s="142">
        <f>Hajoamiskertoimet!$C$66</f>
        <v>0.45</v>
      </c>
      <c r="O84" s="142">
        <f>Hajoamiskertoimet!$C$67</f>
        <v>0.1</v>
      </c>
      <c r="P84" s="112">
        <f t="shared" ca="1" si="18"/>
        <v>0</v>
      </c>
      <c r="Q84" s="112">
        <f t="shared" ca="1" si="18"/>
        <v>0</v>
      </c>
      <c r="R84" s="112">
        <f t="shared" ca="1" si="18"/>
        <v>0</v>
      </c>
      <c r="S84" s="39"/>
    </row>
    <row r="85" spans="1:19" x14ac:dyDescent="0.35">
      <c r="A85" s="182">
        <v>2021</v>
      </c>
      <c r="B85" s="46">
        <f t="shared" ca="1" si="12"/>
        <v>0</v>
      </c>
      <c r="C85" s="46">
        <f t="shared" ca="1" si="13"/>
        <v>0</v>
      </c>
      <c r="D85" s="46">
        <f t="shared" ca="1" si="14"/>
        <v>0</v>
      </c>
      <c r="E85" s="134">
        <f t="shared" ca="1" si="16"/>
        <v>0</v>
      </c>
      <c r="F85" s="43"/>
      <c r="G85" s="43"/>
      <c r="H85" s="43"/>
      <c r="I85" s="112">
        <f t="shared" ca="1" si="15"/>
        <v>0</v>
      </c>
      <c r="J85" s="112">
        <f t="shared" ca="1" si="15"/>
        <v>0</v>
      </c>
      <c r="K85" s="112">
        <f t="shared" ca="1" si="15"/>
        <v>0</v>
      </c>
      <c r="L85" s="112">
        <f t="shared" ca="1" si="17"/>
        <v>0</v>
      </c>
      <c r="M85" s="141">
        <f>Hajoamiskertoimet!$C$65</f>
        <v>0.1</v>
      </c>
      <c r="N85" s="142">
        <f>Hajoamiskertoimet!$C$66</f>
        <v>0.45</v>
      </c>
      <c r="O85" s="142">
        <f>Hajoamiskertoimet!$C$67</f>
        <v>0.1</v>
      </c>
      <c r="P85" s="112">
        <f t="shared" ca="1" si="18"/>
        <v>0</v>
      </c>
      <c r="Q85" s="112">
        <f t="shared" ca="1" si="18"/>
        <v>0</v>
      </c>
      <c r="R85" s="112">
        <f t="shared" ca="1" si="18"/>
        <v>0</v>
      </c>
      <c r="S85" s="39"/>
    </row>
    <row r="86" spans="1:19" x14ac:dyDescent="0.35">
      <c r="A86" s="182">
        <v>2022</v>
      </c>
      <c r="B86" s="46">
        <f t="shared" ca="1" si="12"/>
        <v>0</v>
      </c>
      <c r="C86" s="46">
        <f t="shared" ca="1" si="13"/>
        <v>0</v>
      </c>
      <c r="D86" s="46">
        <f t="shared" ca="1" si="14"/>
        <v>0</v>
      </c>
      <c r="E86" s="134">
        <f t="shared" ca="1" si="16"/>
        <v>0</v>
      </c>
      <c r="F86" s="43"/>
      <c r="G86" s="43"/>
      <c r="H86" s="43"/>
      <c r="I86" s="112">
        <f t="shared" ca="1" si="15"/>
        <v>0</v>
      </c>
      <c r="J86" s="112">
        <f t="shared" ca="1" si="15"/>
        <v>0</v>
      </c>
      <c r="K86" s="112">
        <f t="shared" ca="1" si="15"/>
        <v>0</v>
      </c>
      <c r="L86" s="112">
        <f t="shared" ca="1" si="17"/>
        <v>0</v>
      </c>
      <c r="M86" s="141">
        <f>Hajoamiskertoimet!$C$65</f>
        <v>0.1</v>
      </c>
      <c r="N86" s="142">
        <f>Hajoamiskertoimet!$C$66</f>
        <v>0.45</v>
      </c>
      <c r="O86" s="142">
        <f>Hajoamiskertoimet!$C$67</f>
        <v>0.1</v>
      </c>
      <c r="P86" s="112">
        <f t="shared" ca="1" si="18"/>
        <v>0</v>
      </c>
      <c r="Q86" s="112">
        <f t="shared" ca="1" si="18"/>
        <v>0</v>
      </c>
      <c r="R86" s="112">
        <f t="shared" ca="1" si="18"/>
        <v>0</v>
      </c>
      <c r="S86" s="39"/>
    </row>
    <row r="87" spans="1:19" x14ac:dyDescent="0.35">
      <c r="A87" s="182">
        <v>2023</v>
      </c>
      <c r="B87" s="46">
        <f t="shared" ca="1" si="12"/>
        <v>0</v>
      </c>
      <c r="C87" s="46">
        <f t="shared" ca="1" si="13"/>
        <v>0</v>
      </c>
      <c r="D87" s="46">
        <f t="shared" ca="1" si="14"/>
        <v>0</v>
      </c>
      <c r="E87" s="134">
        <f t="shared" ca="1" si="16"/>
        <v>0</v>
      </c>
      <c r="F87" s="43"/>
      <c r="G87" s="43"/>
      <c r="H87" s="43"/>
      <c r="I87" s="112">
        <f t="shared" ca="1" si="15"/>
        <v>0</v>
      </c>
      <c r="J87" s="112">
        <f t="shared" ca="1" si="15"/>
        <v>0</v>
      </c>
      <c r="K87" s="112">
        <f t="shared" ca="1" si="15"/>
        <v>0</v>
      </c>
      <c r="L87" s="112">
        <f t="shared" ca="1" si="17"/>
        <v>0</v>
      </c>
      <c r="M87" s="141">
        <f>Hajoamiskertoimet!$C$65</f>
        <v>0.1</v>
      </c>
      <c r="N87" s="142">
        <f>Hajoamiskertoimet!$C$66</f>
        <v>0.45</v>
      </c>
      <c r="O87" s="142">
        <f>Hajoamiskertoimet!$C$67</f>
        <v>0.1</v>
      </c>
      <c r="P87" s="112">
        <f t="shared" ca="1" si="18"/>
        <v>0</v>
      </c>
      <c r="Q87" s="112">
        <f t="shared" ca="1" si="18"/>
        <v>0</v>
      </c>
      <c r="R87" s="112">
        <f t="shared" ca="1" si="18"/>
        <v>0</v>
      </c>
      <c r="S87" s="39"/>
    </row>
    <row r="88" spans="1:19" x14ac:dyDescent="0.35">
      <c r="A88" s="182">
        <v>2024</v>
      </c>
      <c r="B88" s="46">
        <f t="shared" ca="1" si="12"/>
        <v>0</v>
      </c>
      <c r="C88" s="46">
        <f t="shared" ca="1" si="13"/>
        <v>0</v>
      </c>
      <c r="D88" s="46">
        <f t="shared" ca="1" si="14"/>
        <v>0</v>
      </c>
      <c r="E88" s="134">
        <f t="shared" ca="1" si="16"/>
        <v>0</v>
      </c>
      <c r="F88" s="43"/>
      <c r="G88" s="43"/>
      <c r="H88" s="43"/>
      <c r="I88" s="112">
        <f t="shared" ca="1" si="15"/>
        <v>0</v>
      </c>
      <c r="J88" s="112">
        <f t="shared" ca="1" si="15"/>
        <v>0</v>
      </c>
      <c r="K88" s="112">
        <f t="shared" ca="1" si="15"/>
        <v>0</v>
      </c>
      <c r="L88" s="112">
        <f t="shared" ca="1" si="17"/>
        <v>0</v>
      </c>
      <c r="M88" s="141">
        <f>Hajoamiskertoimet!$C$65</f>
        <v>0.1</v>
      </c>
      <c r="N88" s="142">
        <f>Hajoamiskertoimet!$C$66</f>
        <v>0.45</v>
      </c>
      <c r="O88" s="142">
        <f>Hajoamiskertoimet!$C$67</f>
        <v>0.1</v>
      </c>
      <c r="P88" s="112">
        <f t="shared" ca="1" si="18"/>
        <v>0</v>
      </c>
      <c r="Q88" s="112">
        <f t="shared" ca="1" si="18"/>
        <v>0</v>
      </c>
      <c r="R88" s="112">
        <f t="shared" ca="1" si="18"/>
        <v>0</v>
      </c>
      <c r="S88" s="39"/>
    </row>
    <row r="89" spans="1:19" x14ac:dyDescent="0.35">
      <c r="A89" s="182">
        <v>2025</v>
      </c>
      <c r="B89" s="46">
        <f t="shared" ca="1" si="12"/>
        <v>0</v>
      </c>
      <c r="C89" s="46">
        <f t="shared" ca="1" si="13"/>
        <v>0</v>
      </c>
      <c r="D89" s="46">
        <f t="shared" ca="1" si="14"/>
        <v>0</v>
      </c>
      <c r="E89" s="134">
        <f t="shared" ca="1" si="16"/>
        <v>0</v>
      </c>
      <c r="F89" s="43"/>
      <c r="G89" s="43"/>
      <c r="H89" s="43"/>
      <c r="I89" s="112">
        <f t="shared" ca="1" si="15"/>
        <v>0</v>
      </c>
      <c r="J89" s="112">
        <f t="shared" ca="1" si="15"/>
        <v>0</v>
      </c>
      <c r="K89" s="112">
        <f t="shared" ca="1" si="15"/>
        <v>0</v>
      </c>
      <c r="L89" s="112">
        <f t="shared" ca="1" si="17"/>
        <v>0</v>
      </c>
      <c r="M89" s="141">
        <f>Hajoamiskertoimet!$C$65</f>
        <v>0.1</v>
      </c>
      <c r="N89" s="142">
        <f>Hajoamiskertoimet!$C$66</f>
        <v>0.45</v>
      </c>
      <c r="O89" s="142">
        <f>Hajoamiskertoimet!$C$67</f>
        <v>0.1</v>
      </c>
      <c r="P89" s="112">
        <f t="shared" ca="1" si="18"/>
        <v>0</v>
      </c>
      <c r="Q89" s="112">
        <f t="shared" ca="1" si="18"/>
        <v>0</v>
      </c>
      <c r="R89" s="112">
        <f t="shared" ca="1" si="18"/>
        <v>0</v>
      </c>
      <c r="S89" s="39"/>
    </row>
    <row r="90" spans="1:19" x14ac:dyDescent="0.35">
      <c r="A90" s="182">
        <v>2026</v>
      </c>
      <c r="B90" s="46">
        <f t="shared" ca="1" si="12"/>
        <v>0</v>
      </c>
      <c r="C90" s="46">
        <f t="shared" ca="1" si="13"/>
        <v>0</v>
      </c>
      <c r="D90" s="46">
        <f t="shared" ca="1" si="14"/>
        <v>0</v>
      </c>
      <c r="E90" s="134">
        <f t="shared" ca="1" si="16"/>
        <v>0</v>
      </c>
      <c r="F90" s="43"/>
      <c r="G90" s="43"/>
      <c r="H90" s="43"/>
      <c r="I90" s="112">
        <f t="shared" ca="1" si="15"/>
        <v>0</v>
      </c>
      <c r="J90" s="112">
        <f t="shared" ca="1" si="15"/>
        <v>0</v>
      </c>
      <c r="K90" s="112">
        <f t="shared" ca="1" si="15"/>
        <v>0</v>
      </c>
      <c r="L90" s="112">
        <f t="shared" ca="1" si="17"/>
        <v>0</v>
      </c>
      <c r="M90" s="141">
        <f>Hajoamiskertoimet!$C$65</f>
        <v>0.1</v>
      </c>
      <c r="N90" s="142">
        <f>Hajoamiskertoimet!$C$66</f>
        <v>0.45</v>
      </c>
      <c r="O90" s="142">
        <f>Hajoamiskertoimet!$C$67</f>
        <v>0.1</v>
      </c>
      <c r="P90" s="112">
        <f t="shared" ca="1" si="18"/>
        <v>0</v>
      </c>
      <c r="Q90" s="112">
        <f t="shared" ca="1" si="18"/>
        <v>0</v>
      </c>
      <c r="R90" s="112">
        <f t="shared" ca="1" si="18"/>
        <v>0</v>
      </c>
      <c r="S90" s="39"/>
    </row>
    <row r="91" spans="1:19" x14ac:dyDescent="0.35">
      <c r="A91" s="182">
        <v>2027</v>
      </c>
      <c r="B91" s="46">
        <f t="shared" ca="1" si="12"/>
        <v>0</v>
      </c>
      <c r="C91" s="46">
        <f t="shared" ca="1" si="13"/>
        <v>0</v>
      </c>
      <c r="D91" s="46">
        <f t="shared" ca="1" si="14"/>
        <v>0</v>
      </c>
      <c r="E91" s="134">
        <f t="shared" ca="1" si="16"/>
        <v>0</v>
      </c>
      <c r="F91" s="43"/>
      <c r="G91" s="43"/>
      <c r="H91" s="43"/>
      <c r="I91" s="112">
        <f t="shared" ca="1" si="15"/>
        <v>0</v>
      </c>
      <c r="J91" s="112">
        <f t="shared" ca="1" si="15"/>
        <v>0</v>
      </c>
      <c r="K91" s="112">
        <f t="shared" ca="1" si="15"/>
        <v>0</v>
      </c>
      <c r="L91" s="112">
        <f t="shared" ca="1" si="17"/>
        <v>0</v>
      </c>
      <c r="M91" s="141">
        <f>Hajoamiskertoimet!$C$65</f>
        <v>0.1</v>
      </c>
      <c r="N91" s="142">
        <f>Hajoamiskertoimet!$C$66</f>
        <v>0.45</v>
      </c>
      <c r="O91" s="142">
        <f>Hajoamiskertoimet!$C$67</f>
        <v>0.1</v>
      </c>
      <c r="P91" s="112">
        <f t="shared" ca="1" si="18"/>
        <v>0</v>
      </c>
      <c r="Q91" s="112">
        <f t="shared" ca="1" si="18"/>
        <v>0</v>
      </c>
      <c r="R91" s="112">
        <f t="shared" ca="1" si="18"/>
        <v>0</v>
      </c>
      <c r="S91" s="39"/>
    </row>
    <row r="92" spans="1:19" x14ac:dyDescent="0.35">
      <c r="A92" s="182">
        <v>2028</v>
      </c>
      <c r="B92" s="46">
        <f t="shared" ca="1" si="12"/>
        <v>0</v>
      </c>
      <c r="C92" s="46">
        <f t="shared" ca="1" si="13"/>
        <v>0</v>
      </c>
      <c r="D92" s="46">
        <f t="shared" ca="1" si="14"/>
        <v>0</v>
      </c>
      <c r="E92" s="134">
        <f t="shared" ca="1" si="16"/>
        <v>0</v>
      </c>
      <c r="F92" s="43"/>
      <c r="G92" s="43"/>
      <c r="H92" s="43"/>
      <c r="I92" s="112">
        <f t="shared" ca="1" si="15"/>
        <v>0</v>
      </c>
      <c r="J92" s="112">
        <f t="shared" ca="1" si="15"/>
        <v>0</v>
      </c>
      <c r="K92" s="112">
        <f t="shared" ca="1" si="15"/>
        <v>0</v>
      </c>
      <c r="L92" s="112">
        <f t="shared" ca="1" si="17"/>
        <v>0</v>
      </c>
      <c r="M92" s="141">
        <f>Hajoamiskertoimet!$C$65</f>
        <v>0.1</v>
      </c>
      <c r="N92" s="142">
        <f>Hajoamiskertoimet!$C$66</f>
        <v>0.45</v>
      </c>
      <c r="O92" s="142">
        <f>Hajoamiskertoimet!$C$67</f>
        <v>0.1</v>
      </c>
      <c r="P92" s="112">
        <f t="shared" ca="1" si="18"/>
        <v>0</v>
      </c>
      <c r="Q92" s="112">
        <f t="shared" ca="1" si="18"/>
        <v>0</v>
      </c>
      <c r="R92" s="112">
        <f t="shared" ca="1" si="18"/>
        <v>0</v>
      </c>
      <c r="S92" s="39"/>
    </row>
    <row r="93" spans="1:19" x14ac:dyDescent="0.35">
      <c r="A93" s="182">
        <v>2029</v>
      </c>
      <c r="B93" s="46">
        <f t="shared" ca="1" si="12"/>
        <v>0</v>
      </c>
      <c r="C93" s="46">
        <f t="shared" ca="1" si="13"/>
        <v>0</v>
      </c>
      <c r="D93" s="46">
        <f t="shared" ca="1" si="14"/>
        <v>0</v>
      </c>
      <c r="E93" s="134">
        <f t="shared" ca="1" si="16"/>
        <v>0</v>
      </c>
      <c r="F93" s="43"/>
      <c r="G93" s="43"/>
      <c r="H93" s="43"/>
      <c r="I93" s="112">
        <f t="shared" ca="1" si="15"/>
        <v>0</v>
      </c>
      <c r="J93" s="112">
        <f t="shared" ca="1" si="15"/>
        <v>0</v>
      </c>
      <c r="K93" s="112">
        <f t="shared" ca="1" si="15"/>
        <v>0</v>
      </c>
      <c r="L93" s="112">
        <f t="shared" ca="1" si="17"/>
        <v>0</v>
      </c>
      <c r="M93" s="141">
        <f>Hajoamiskertoimet!$C$65</f>
        <v>0.1</v>
      </c>
      <c r="N93" s="142">
        <f>Hajoamiskertoimet!$C$66</f>
        <v>0.45</v>
      </c>
      <c r="O93" s="142">
        <f>Hajoamiskertoimet!$C$67</f>
        <v>0.1</v>
      </c>
      <c r="P93" s="112">
        <f t="shared" ca="1" si="18"/>
        <v>0</v>
      </c>
      <c r="Q93" s="112">
        <f t="shared" ca="1" si="18"/>
        <v>0</v>
      </c>
      <c r="R93" s="112">
        <f t="shared" ca="1" si="18"/>
        <v>0</v>
      </c>
      <c r="S93" s="39"/>
    </row>
    <row r="94" spans="1:19" x14ac:dyDescent="0.35">
      <c r="A94" s="182">
        <v>2030</v>
      </c>
      <c r="B94" s="46">
        <f t="shared" ca="1" si="12"/>
        <v>0</v>
      </c>
      <c r="C94" s="46">
        <f t="shared" ca="1" si="13"/>
        <v>0</v>
      </c>
      <c r="D94" s="46">
        <f t="shared" ca="1" si="14"/>
        <v>0</v>
      </c>
      <c r="E94" s="134">
        <f t="shared" ca="1" si="16"/>
        <v>0</v>
      </c>
      <c r="F94" s="43"/>
      <c r="G94" s="43"/>
      <c r="H94" s="43"/>
      <c r="I94" s="112">
        <f t="shared" ca="1" si="15"/>
        <v>0</v>
      </c>
      <c r="J94" s="112">
        <f t="shared" ca="1" si="15"/>
        <v>0</v>
      </c>
      <c r="K94" s="112">
        <f t="shared" ca="1" si="15"/>
        <v>0</v>
      </c>
      <c r="L94" s="112">
        <f t="shared" ca="1" si="17"/>
        <v>0</v>
      </c>
      <c r="M94" s="141">
        <f>Hajoamiskertoimet!$C$65</f>
        <v>0.1</v>
      </c>
      <c r="N94" s="142">
        <f>Hajoamiskertoimet!$C$66</f>
        <v>0.45</v>
      </c>
      <c r="O94" s="142">
        <f>Hajoamiskertoimet!$C$67</f>
        <v>0.1</v>
      </c>
      <c r="P94" s="112">
        <f t="shared" ca="1" si="18"/>
        <v>0</v>
      </c>
      <c r="Q94" s="112">
        <f t="shared" ca="1" si="18"/>
        <v>0</v>
      </c>
      <c r="R94" s="112">
        <f t="shared" ca="1" si="18"/>
        <v>0</v>
      </c>
      <c r="S94" s="39"/>
    </row>
    <row r="95" spans="1:19" x14ac:dyDescent="0.35">
      <c r="A95" s="182">
        <v>2031</v>
      </c>
      <c r="B95" s="46">
        <f t="shared" ca="1" si="12"/>
        <v>0</v>
      </c>
      <c r="C95" s="46">
        <f t="shared" ca="1" si="13"/>
        <v>0</v>
      </c>
      <c r="D95" s="46">
        <f t="shared" ca="1" si="14"/>
        <v>0</v>
      </c>
      <c r="E95" s="134">
        <f t="shared" ca="1" si="16"/>
        <v>0</v>
      </c>
      <c r="F95" s="43"/>
      <c r="G95" s="43"/>
      <c r="H95" s="43"/>
      <c r="I95" s="112">
        <f t="shared" ca="1" si="15"/>
        <v>0</v>
      </c>
      <c r="J95" s="112">
        <f t="shared" ca="1" si="15"/>
        <v>0</v>
      </c>
      <c r="K95" s="112">
        <f t="shared" ca="1" si="15"/>
        <v>0</v>
      </c>
      <c r="L95" s="112">
        <f t="shared" ca="1" si="17"/>
        <v>0</v>
      </c>
      <c r="M95" s="141">
        <f>Hajoamiskertoimet!$C$65</f>
        <v>0.1</v>
      </c>
      <c r="N95" s="142">
        <f>Hajoamiskertoimet!$C$66</f>
        <v>0.45</v>
      </c>
      <c r="O95" s="142">
        <f>Hajoamiskertoimet!$C$67</f>
        <v>0.1</v>
      </c>
      <c r="P95" s="112">
        <f t="shared" ca="1" si="18"/>
        <v>0</v>
      </c>
      <c r="Q95" s="112">
        <f t="shared" ca="1" si="18"/>
        <v>0</v>
      </c>
      <c r="R95" s="112">
        <f t="shared" ca="1" si="18"/>
        <v>0</v>
      </c>
      <c r="S95" s="39"/>
    </row>
    <row r="96" spans="1:19" x14ac:dyDescent="0.35">
      <c r="A96" s="182">
        <v>2032</v>
      </c>
      <c r="B96" s="46">
        <f t="shared" ca="1" si="12"/>
        <v>0</v>
      </c>
      <c r="C96" s="46">
        <f t="shared" ca="1" si="13"/>
        <v>0</v>
      </c>
      <c r="D96" s="46">
        <f t="shared" ca="1" si="14"/>
        <v>0</v>
      </c>
      <c r="E96" s="134">
        <f t="shared" ca="1" si="16"/>
        <v>0</v>
      </c>
      <c r="F96" s="43"/>
      <c r="G96" s="43"/>
      <c r="H96" s="43"/>
      <c r="I96" s="112">
        <f t="shared" ca="1" si="15"/>
        <v>0</v>
      </c>
      <c r="J96" s="112">
        <f t="shared" ca="1" si="15"/>
        <v>0</v>
      </c>
      <c r="K96" s="112">
        <f t="shared" ca="1" si="15"/>
        <v>0</v>
      </c>
      <c r="L96" s="112">
        <f t="shared" ca="1" si="17"/>
        <v>0</v>
      </c>
      <c r="M96" s="141">
        <f>Hajoamiskertoimet!$C$65</f>
        <v>0.1</v>
      </c>
      <c r="N96" s="142">
        <f>Hajoamiskertoimet!$C$66</f>
        <v>0.45</v>
      </c>
      <c r="O96" s="142">
        <f>Hajoamiskertoimet!$C$67</f>
        <v>0.1</v>
      </c>
      <c r="P96" s="112">
        <f t="shared" ca="1" si="18"/>
        <v>0</v>
      </c>
      <c r="Q96" s="112">
        <f t="shared" ca="1" si="18"/>
        <v>0</v>
      </c>
      <c r="R96" s="112">
        <f t="shared" ca="1" si="18"/>
        <v>0</v>
      </c>
      <c r="S96" s="39"/>
    </row>
    <row r="97" spans="1:19" x14ac:dyDescent="0.35">
      <c r="A97" s="182">
        <v>2033</v>
      </c>
      <c r="B97" s="46">
        <f t="shared" ca="1" si="12"/>
        <v>0</v>
      </c>
      <c r="C97" s="46">
        <f t="shared" ca="1" si="13"/>
        <v>0</v>
      </c>
      <c r="D97" s="46">
        <f t="shared" ca="1" si="14"/>
        <v>0</v>
      </c>
      <c r="E97" s="134">
        <f t="shared" ca="1" si="16"/>
        <v>0</v>
      </c>
      <c r="F97" s="43"/>
      <c r="G97" s="43"/>
      <c r="H97" s="43"/>
      <c r="I97" s="112">
        <f t="shared" ca="1" si="15"/>
        <v>0</v>
      </c>
      <c r="J97" s="112">
        <f t="shared" ca="1" si="15"/>
        <v>0</v>
      </c>
      <c r="K97" s="112">
        <f t="shared" ca="1" si="15"/>
        <v>0</v>
      </c>
      <c r="L97" s="112">
        <f t="shared" ca="1" si="17"/>
        <v>0</v>
      </c>
      <c r="M97" s="141">
        <f>Hajoamiskertoimet!$C$65</f>
        <v>0.1</v>
      </c>
      <c r="N97" s="142">
        <f>Hajoamiskertoimet!$C$66</f>
        <v>0.45</v>
      </c>
      <c r="O97" s="142">
        <f>Hajoamiskertoimet!$C$67</f>
        <v>0.1</v>
      </c>
      <c r="P97" s="112">
        <f t="shared" ca="1" si="18"/>
        <v>0</v>
      </c>
      <c r="Q97" s="112">
        <f t="shared" ca="1" si="18"/>
        <v>0</v>
      </c>
      <c r="R97" s="112">
        <f t="shared" ca="1" si="18"/>
        <v>0</v>
      </c>
      <c r="S97" s="39"/>
    </row>
    <row r="98" spans="1:19" x14ac:dyDescent="0.35">
      <c r="A98" s="182">
        <v>2034</v>
      </c>
      <c r="B98" s="46">
        <f t="shared" ca="1" si="12"/>
        <v>0</v>
      </c>
      <c r="C98" s="46">
        <f t="shared" ca="1" si="13"/>
        <v>0</v>
      </c>
      <c r="D98" s="46">
        <f t="shared" ca="1" si="14"/>
        <v>0</v>
      </c>
      <c r="E98" s="134">
        <f t="shared" ca="1" si="16"/>
        <v>0</v>
      </c>
      <c r="F98" s="43"/>
      <c r="G98" s="43"/>
      <c r="H98" s="43"/>
      <c r="I98" s="112">
        <f t="shared" ca="1" si="15"/>
        <v>0</v>
      </c>
      <c r="J98" s="112">
        <f t="shared" ca="1" si="15"/>
        <v>0</v>
      </c>
      <c r="K98" s="112">
        <f t="shared" ca="1" si="15"/>
        <v>0</v>
      </c>
      <c r="L98" s="112">
        <f t="shared" ca="1" si="17"/>
        <v>0</v>
      </c>
      <c r="M98" s="141">
        <f>Hajoamiskertoimet!$C$65</f>
        <v>0.1</v>
      </c>
      <c r="N98" s="142">
        <f>Hajoamiskertoimet!$C$66</f>
        <v>0.45</v>
      </c>
      <c r="O98" s="142">
        <f>Hajoamiskertoimet!$C$67</f>
        <v>0.1</v>
      </c>
      <c r="P98" s="112">
        <f t="shared" ca="1" si="18"/>
        <v>0</v>
      </c>
      <c r="Q98" s="112">
        <f t="shared" ca="1" si="18"/>
        <v>0</v>
      </c>
      <c r="R98" s="112">
        <f t="shared" ca="1" si="18"/>
        <v>0</v>
      </c>
      <c r="S98" s="39"/>
    </row>
    <row r="99" spans="1:19" x14ac:dyDescent="0.35">
      <c r="A99" s="182">
        <v>2035</v>
      </c>
      <c r="B99" s="46">
        <f t="shared" ca="1" si="12"/>
        <v>0</v>
      </c>
      <c r="C99" s="46">
        <f t="shared" ca="1" si="13"/>
        <v>0</v>
      </c>
      <c r="D99" s="46">
        <f t="shared" ca="1" si="14"/>
        <v>0</v>
      </c>
      <c r="E99" s="134">
        <f t="shared" ca="1" si="16"/>
        <v>0</v>
      </c>
      <c r="F99" s="43"/>
      <c r="G99" s="43"/>
      <c r="H99" s="43"/>
      <c r="I99" s="112">
        <f t="shared" ca="1" si="15"/>
        <v>0</v>
      </c>
      <c r="J99" s="112">
        <f t="shared" ca="1" si="15"/>
        <v>0</v>
      </c>
      <c r="K99" s="112">
        <f t="shared" ca="1" si="15"/>
        <v>0</v>
      </c>
      <c r="L99" s="112">
        <f t="shared" ca="1" si="17"/>
        <v>0</v>
      </c>
      <c r="M99" s="141">
        <f>Hajoamiskertoimet!$C$65</f>
        <v>0.1</v>
      </c>
      <c r="N99" s="142">
        <f>Hajoamiskertoimet!$C$66</f>
        <v>0.45</v>
      </c>
      <c r="O99" s="142">
        <f>Hajoamiskertoimet!$C$67</f>
        <v>0.1</v>
      </c>
      <c r="P99" s="112">
        <f t="shared" ca="1" si="18"/>
        <v>0</v>
      </c>
      <c r="Q99" s="112">
        <f t="shared" ca="1" si="18"/>
        <v>0</v>
      </c>
      <c r="R99" s="112">
        <f t="shared" ca="1" si="18"/>
        <v>0</v>
      </c>
      <c r="S99" s="39"/>
    </row>
    <row r="100" spans="1:19" x14ac:dyDescent="0.35">
      <c r="A100" s="182">
        <v>2036</v>
      </c>
      <c r="B100" s="46">
        <f t="shared" ca="1" si="12"/>
        <v>0</v>
      </c>
      <c r="C100" s="46">
        <f t="shared" ca="1" si="13"/>
        <v>0</v>
      </c>
      <c r="D100" s="46">
        <f t="shared" ca="1" si="14"/>
        <v>0</v>
      </c>
      <c r="E100" s="134">
        <f t="shared" ca="1" si="16"/>
        <v>0</v>
      </c>
      <c r="F100" s="43"/>
      <c r="G100" s="43"/>
      <c r="H100" s="43"/>
      <c r="I100" s="112">
        <f t="shared" ca="1" si="15"/>
        <v>0</v>
      </c>
      <c r="J100" s="112">
        <f t="shared" ca="1" si="15"/>
        <v>0</v>
      </c>
      <c r="K100" s="112">
        <f t="shared" ca="1" si="15"/>
        <v>0</v>
      </c>
      <c r="L100" s="112">
        <f t="shared" ca="1" si="17"/>
        <v>0</v>
      </c>
      <c r="M100" s="141">
        <f>Hajoamiskertoimet!$C$65</f>
        <v>0.1</v>
      </c>
      <c r="N100" s="142">
        <f>Hajoamiskertoimet!$C$66</f>
        <v>0.45</v>
      </c>
      <c r="O100" s="142">
        <f>Hajoamiskertoimet!$C$67</f>
        <v>0.1</v>
      </c>
      <c r="P100" s="112">
        <f t="shared" ca="1" si="18"/>
        <v>0</v>
      </c>
      <c r="Q100" s="112">
        <f t="shared" ca="1" si="18"/>
        <v>0</v>
      </c>
      <c r="R100" s="112">
        <f t="shared" ca="1" si="18"/>
        <v>0</v>
      </c>
      <c r="S100" s="39"/>
    </row>
    <row r="101" spans="1:19" x14ac:dyDescent="0.35">
      <c r="A101" s="182">
        <v>2037</v>
      </c>
      <c r="B101" s="46">
        <f t="shared" ca="1" si="12"/>
        <v>0</v>
      </c>
      <c r="C101" s="46">
        <f t="shared" ca="1" si="13"/>
        <v>0</v>
      </c>
      <c r="D101" s="46">
        <f t="shared" ca="1" si="14"/>
        <v>0</v>
      </c>
      <c r="E101" s="134">
        <f t="shared" ca="1" si="16"/>
        <v>0</v>
      </c>
      <c r="F101" s="43"/>
      <c r="G101" s="43"/>
      <c r="H101" s="43"/>
      <c r="I101" s="112">
        <f t="shared" ca="1" si="15"/>
        <v>0</v>
      </c>
      <c r="J101" s="112">
        <f t="shared" ca="1" si="15"/>
        <v>0</v>
      </c>
      <c r="K101" s="112">
        <f t="shared" ca="1" si="15"/>
        <v>0</v>
      </c>
      <c r="L101" s="112">
        <f t="shared" ca="1" si="17"/>
        <v>0</v>
      </c>
      <c r="M101" s="141">
        <f>Hajoamiskertoimet!$C$65</f>
        <v>0.1</v>
      </c>
      <c r="N101" s="142">
        <f>Hajoamiskertoimet!$C$66</f>
        <v>0.45</v>
      </c>
      <c r="O101" s="142">
        <f>Hajoamiskertoimet!$C$67</f>
        <v>0.1</v>
      </c>
      <c r="P101" s="112">
        <f t="shared" ca="1" si="18"/>
        <v>0</v>
      </c>
      <c r="Q101" s="112">
        <f t="shared" ca="1" si="18"/>
        <v>0</v>
      </c>
      <c r="R101" s="112">
        <f t="shared" ca="1" si="18"/>
        <v>0</v>
      </c>
      <c r="S101" s="39"/>
    </row>
    <row r="102" spans="1:19" x14ac:dyDescent="0.35">
      <c r="A102" s="182">
        <v>2038</v>
      </c>
      <c r="B102" s="46">
        <f t="shared" ca="1" si="12"/>
        <v>0</v>
      </c>
      <c r="C102" s="46">
        <f t="shared" ca="1" si="13"/>
        <v>0</v>
      </c>
      <c r="D102" s="46">
        <f t="shared" ca="1" si="14"/>
        <v>0</v>
      </c>
      <c r="E102" s="134">
        <f t="shared" ca="1" si="16"/>
        <v>0</v>
      </c>
      <c r="F102" s="43"/>
      <c r="G102" s="43"/>
      <c r="H102" s="43"/>
      <c r="I102" s="112">
        <f t="shared" ca="1" si="15"/>
        <v>0</v>
      </c>
      <c r="J102" s="112">
        <f t="shared" ca="1" si="15"/>
        <v>0</v>
      </c>
      <c r="K102" s="112">
        <f t="shared" ca="1" si="15"/>
        <v>0</v>
      </c>
      <c r="L102" s="112">
        <f t="shared" ca="1" si="17"/>
        <v>0</v>
      </c>
      <c r="M102" s="141">
        <f>Hajoamiskertoimet!$C$65</f>
        <v>0.1</v>
      </c>
      <c r="N102" s="142">
        <f>Hajoamiskertoimet!$C$66</f>
        <v>0.45</v>
      </c>
      <c r="O102" s="142">
        <f>Hajoamiskertoimet!$C$67</f>
        <v>0.1</v>
      </c>
      <c r="P102" s="112">
        <f t="shared" ca="1" si="18"/>
        <v>0</v>
      </c>
      <c r="Q102" s="112">
        <f t="shared" ca="1" si="18"/>
        <v>0</v>
      </c>
      <c r="R102" s="112">
        <f t="shared" ca="1" si="18"/>
        <v>0</v>
      </c>
      <c r="S102" s="39"/>
    </row>
    <row r="103" spans="1:19" x14ac:dyDescent="0.35">
      <c r="A103" s="182">
        <v>2039</v>
      </c>
      <c r="B103" s="46">
        <f t="shared" ca="1" si="12"/>
        <v>0</v>
      </c>
      <c r="C103" s="46">
        <f t="shared" ca="1" si="13"/>
        <v>0</v>
      </c>
      <c r="D103" s="46">
        <f t="shared" ca="1" si="14"/>
        <v>0</v>
      </c>
      <c r="E103" s="134">
        <f t="shared" ca="1" si="16"/>
        <v>0</v>
      </c>
      <c r="F103" s="43"/>
      <c r="G103" s="43"/>
      <c r="H103" s="43"/>
      <c r="I103" s="112">
        <f t="shared" ca="1" si="15"/>
        <v>0</v>
      </c>
      <c r="J103" s="112">
        <f t="shared" ca="1" si="15"/>
        <v>0</v>
      </c>
      <c r="K103" s="112">
        <f t="shared" ca="1" si="15"/>
        <v>0</v>
      </c>
      <c r="L103" s="112">
        <f t="shared" ca="1" si="17"/>
        <v>0</v>
      </c>
      <c r="M103" s="141">
        <f>Hajoamiskertoimet!$C$65</f>
        <v>0.1</v>
      </c>
      <c r="N103" s="142">
        <f>Hajoamiskertoimet!$C$66</f>
        <v>0.45</v>
      </c>
      <c r="O103" s="142">
        <f>Hajoamiskertoimet!$C$67</f>
        <v>0.1</v>
      </c>
      <c r="P103" s="112">
        <f t="shared" ca="1" si="18"/>
        <v>0</v>
      </c>
      <c r="Q103" s="112">
        <f t="shared" ca="1" si="18"/>
        <v>0</v>
      </c>
      <c r="R103" s="112">
        <f t="shared" ca="1" si="18"/>
        <v>0</v>
      </c>
      <c r="S103" s="39"/>
    </row>
    <row r="104" spans="1:19" x14ac:dyDescent="0.35">
      <c r="A104" s="182">
        <v>2040</v>
      </c>
      <c r="B104" s="46">
        <f t="shared" ca="1" si="12"/>
        <v>0</v>
      </c>
      <c r="C104" s="46">
        <f t="shared" ca="1" si="13"/>
        <v>0</v>
      </c>
      <c r="D104" s="46">
        <f t="shared" ca="1" si="14"/>
        <v>0</v>
      </c>
      <c r="E104" s="134">
        <f t="shared" ca="1" si="16"/>
        <v>0</v>
      </c>
      <c r="F104" s="43"/>
      <c r="G104" s="43"/>
      <c r="H104" s="43"/>
      <c r="I104" s="112">
        <f t="shared" ca="1" si="15"/>
        <v>0</v>
      </c>
      <c r="J104" s="112">
        <f t="shared" ca="1" si="15"/>
        <v>0</v>
      </c>
      <c r="K104" s="112">
        <f t="shared" ca="1" si="15"/>
        <v>0</v>
      </c>
      <c r="L104" s="112">
        <f t="shared" ca="1" si="17"/>
        <v>0</v>
      </c>
      <c r="M104" s="141">
        <f>Hajoamiskertoimet!$C$65</f>
        <v>0.1</v>
      </c>
      <c r="N104" s="142">
        <f>Hajoamiskertoimet!$C$66</f>
        <v>0.45</v>
      </c>
      <c r="O104" s="142">
        <f>Hajoamiskertoimet!$C$67</f>
        <v>0.1</v>
      </c>
      <c r="P104" s="112">
        <f t="shared" ca="1" si="18"/>
        <v>0</v>
      </c>
      <c r="Q104" s="112">
        <f t="shared" ca="1" si="18"/>
        <v>0</v>
      </c>
      <c r="R104" s="112">
        <f t="shared" ca="1" si="18"/>
        <v>0</v>
      </c>
      <c r="S104" s="39"/>
    </row>
    <row r="105" spans="1:19" x14ac:dyDescent="0.35">
      <c r="A105" s="182">
        <v>2041</v>
      </c>
      <c r="B105" s="46">
        <f t="shared" ca="1" si="12"/>
        <v>0</v>
      </c>
      <c r="C105" s="46">
        <f t="shared" ca="1" si="13"/>
        <v>0</v>
      </c>
      <c r="D105" s="46">
        <f t="shared" ca="1" si="14"/>
        <v>0</v>
      </c>
      <c r="E105" s="134">
        <f t="shared" ca="1" si="16"/>
        <v>0</v>
      </c>
      <c r="F105" s="43"/>
      <c r="G105" s="43"/>
      <c r="H105" s="43"/>
      <c r="I105" s="112">
        <f t="shared" ca="1" si="15"/>
        <v>0</v>
      </c>
      <c r="J105" s="112">
        <f t="shared" ca="1" si="15"/>
        <v>0</v>
      </c>
      <c r="K105" s="112">
        <f t="shared" ca="1" si="15"/>
        <v>0</v>
      </c>
      <c r="L105" s="112">
        <f t="shared" ca="1" si="17"/>
        <v>0</v>
      </c>
      <c r="M105" s="141">
        <f>Hajoamiskertoimet!$C$65</f>
        <v>0.1</v>
      </c>
      <c r="N105" s="142">
        <f>Hajoamiskertoimet!$C$66</f>
        <v>0.45</v>
      </c>
      <c r="O105" s="142">
        <f>Hajoamiskertoimet!$C$67</f>
        <v>0.1</v>
      </c>
      <c r="P105" s="112">
        <f t="shared" ca="1" si="18"/>
        <v>0</v>
      </c>
      <c r="Q105" s="112">
        <f t="shared" ca="1" si="18"/>
        <v>0</v>
      </c>
      <c r="R105" s="112">
        <f t="shared" ca="1" si="18"/>
        <v>0</v>
      </c>
      <c r="S105" s="39"/>
    </row>
    <row r="106" spans="1:19" x14ac:dyDescent="0.35">
      <c r="A106" s="182">
        <v>2042</v>
      </c>
      <c r="B106" s="46">
        <f t="shared" ca="1" si="12"/>
        <v>0</v>
      </c>
      <c r="C106" s="46">
        <f t="shared" ca="1" si="13"/>
        <v>0</v>
      </c>
      <c r="D106" s="46">
        <f t="shared" ca="1" si="14"/>
        <v>0</v>
      </c>
      <c r="E106" s="134">
        <f t="shared" ca="1" si="16"/>
        <v>0</v>
      </c>
      <c r="F106" s="43"/>
      <c r="G106" s="43"/>
      <c r="H106" s="43"/>
      <c r="I106" s="112">
        <f t="shared" ca="1" si="15"/>
        <v>0</v>
      </c>
      <c r="J106" s="112">
        <f t="shared" ca="1" si="15"/>
        <v>0</v>
      </c>
      <c r="K106" s="112">
        <f t="shared" ca="1" si="15"/>
        <v>0</v>
      </c>
      <c r="L106" s="112">
        <f t="shared" ca="1" si="17"/>
        <v>0</v>
      </c>
      <c r="M106" s="141">
        <f>Hajoamiskertoimet!$C$65</f>
        <v>0.1</v>
      </c>
      <c r="N106" s="142">
        <f>Hajoamiskertoimet!$C$66</f>
        <v>0.45</v>
      </c>
      <c r="O106" s="142">
        <f>Hajoamiskertoimet!$C$67</f>
        <v>0.1</v>
      </c>
      <c r="P106" s="112">
        <f t="shared" ca="1" si="18"/>
        <v>0</v>
      </c>
      <c r="Q106" s="112">
        <f t="shared" ca="1" si="18"/>
        <v>0</v>
      </c>
      <c r="R106" s="112">
        <f t="shared" ca="1" si="18"/>
        <v>0</v>
      </c>
      <c r="S106" s="39"/>
    </row>
    <row r="107" spans="1:19" x14ac:dyDescent="0.35">
      <c r="A107" s="182">
        <v>2043</v>
      </c>
      <c r="B107" s="46">
        <f t="shared" ref="B107:B114" ca="1" si="19">SUMIF(Jatetunnus,$A107&amp;"_"&amp;11,Jatemaara)</f>
        <v>0</v>
      </c>
      <c r="C107" s="46">
        <f t="shared" ref="C107:C114" ca="1" si="20">SUMIF(Jatetunnus,$A107&amp;"_"&amp;12,Jatemaara)</f>
        <v>0</v>
      </c>
      <c r="D107" s="46">
        <f t="shared" ref="D107:D114" ca="1" si="21">SUMIF(Jatetunnus,$A107&amp;"_"&amp;14,Jatemaara)</f>
        <v>0</v>
      </c>
      <c r="E107" s="134">
        <f t="shared" ca="1" si="16"/>
        <v>0</v>
      </c>
      <c r="F107" s="43"/>
      <c r="G107" s="43"/>
      <c r="H107" s="43"/>
      <c r="I107" s="112">
        <f t="shared" ref="I107:K114" ca="1" si="22">IF(F107="",B107,F107)</f>
        <v>0</v>
      </c>
      <c r="J107" s="112">
        <f t="shared" ca="1" si="22"/>
        <v>0</v>
      </c>
      <c r="K107" s="112">
        <f t="shared" ca="1" si="22"/>
        <v>0</v>
      </c>
      <c r="L107" s="112">
        <f t="shared" ca="1" si="17"/>
        <v>0</v>
      </c>
      <c r="M107" s="141">
        <f>Hajoamiskertoimet!$C$65</f>
        <v>0.1</v>
      </c>
      <c r="N107" s="142">
        <f>Hajoamiskertoimet!$C$66</f>
        <v>0.45</v>
      </c>
      <c r="O107" s="142">
        <f>Hajoamiskertoimet!$C$67</f>
        <v>0.1</v>
      </c>
      <c r="P107" s="112">
        <f t="shared" ca="1" si="18"/>
        <v>0</v>
      </c>
      <c r="Q107" s="112">
        <f t="shared" ca="1" si="18"/>
        <v>0</v>
      </c>
      <c r="R107" s="112">
        <f t="shared" ca="1" si="18"/>
        <v>0</v>
      </c>
      <c r="S107" s="39"/>
    </row>
    <row r="108" spans="1:19" x14ac:dyDescent="0.35">
      <c r="A108" s="182">
        <v>2044</v>
      </c>
      <c r="B108" s="46">
        <f t="shared" ca="1" si="19"/>
        <v>0</v>
      </c>
      <c r="C108" s="46">
        <f t="shared" ca="1" si="20"/>
        <v>0</v>
      </c>
      <c r="D108" s="46">
        <f t="shared" ca="1" si="21"/>
        <v>0</v>
      </c>
      <c r="E108" s="134">
        <f t="shared" ca="1" si="16"/>
        <v>0</v>
      </c>
      <c r="F108" s="43"/>
      <c r="G108" s="43"/>
      <c r="H108" s="43"/>
      <c r="I108" s="112">
        <f t="shared" ca="1" si="22"/>
        <v>0</v>
      </c>
      <c r="J108" s="112">
        <f t="shared" ca="1" si="22"/>
        <v>0</v>
      </c>
      <c r="K108" s="112">
        <f t="shared" ca="1" si="22"/>
        <v>0</v>
      </c>
      <c r="L108" s="112">
        <f t="shared" ca="1" si="17"/>
        <v>0</v>
      </c>
      <c r="M108" s="141">
        <f>Hajoamiskertoimet!$C$65</f>
        <v>0.1</v>
      </c>
      <c r="N108" s="142">
        <f>Hajoamiskertoimet!$C$66</f>
        <v>0.45</v>
      </c>
      <c r="O108" s="142">
        <f>Hajoamiskertoimet!$C$67</f>
        <v>0.1</v>
      </c>
      <c r="P108" s="112">
        <f t="shared" ca="1" si="18"/>
        <v>0</v>
      </c>
      <c r="Q108" s="112">
        <f t="shared" ca="1" si="18"/>
        <v>0</v>
      </c>
      <c r="R108" s="112">
        <f t="shared" ca="1" si="18"/>
        <v>0</v>
      </c>
      <c r="S108" s="39"/>
    </row>
    <row r="109" spans="1:19" x14ac:dyDescent="0.35">
      <c r="A109" s="182">
        <v>2045</v>
      </c>
      <c r="B109" s="46">
        <f t="shared" ca="1" si="19"/>
        <v>0</v>
      </c>
      <c r="C109" s="46">
        <f t="shared" ca="1" si="20"/>
        <v>0</v>
      </c>
      <c r="D109" s="46">
        <f t="shared" ca="1" si="21"/>
        <v>0</v>
      </c>
      <c r="E109" s="134">
        <f t="shared" ca="1" si="16"/>
        <v>0</v>
      </c>
      <c r="F109" s="43"/>
      <c r="G109" s="43"/>
      <c r="H109" s="43"/>
      <c r="I109" s="112">
        <f t="shared" ca="1" si="22"/>
        <v>0</v>
      </c>
      <c r="J109" s="112">
        <f t="shared" ca="1" si="22"/>
        <v>0</v>
      </c>
      <c r="K109" s="112">
        <f t="shared" ca="1" si="22"/>
        <v>0</v>
      </c>
      <c r="L109" s="112">
        <f t="shared" ca="1" si="17"/>
        <v>0</v>
      </c>
      <c r="M109" s="141">
        <f>Hajoamiskertoimet!$C$65</f>
        <v>0.1</v>
      </c>
      <c r="N109" s="142">
        <f>Hajoamiskertoimet!$C$66</f>
        <v>0.45</v>
      </c>
      <c r="O109" s="142">
        <f>Hajoamiskertoimet!$C$67</f>
        <v>0.1</v>
      </c>
      <c r="P109" s="112">
        <f t="shared" ca="1" si="18"/>
        <v>0</v>
      </c>
      <c r="Q109" s="112">
        <f t="shared" ca="1" si="18"/>
        <v>0</v>
      </c>
      <c r="R109" s="112">
        <f t="shared" ca="1" si="18"/>
        <v>0</v>
      </c>
      <c r="S109" s="39"/>
    </row>
    <row r="110" spans="1:19" x14ac:dyDescent="0.35">
      <c r="A110" s="182">
        <v>2046</v>
      </c>
      <c r="B110" s="46">
        <f t="shared" ca="1" si="19"/>
        <v>0</v>
      </c>
      <c r="C110" s="46">
        <f t="shared" ca="1" si="20"/>
        <v>0</v>
      </c>
      <c r="D110" s="46">
        <f t="shared" ca="1" si="21"/>
        <v>0</v>
      </c>
      <c r="E110" s="134">
        <f t="shared" ca="1" si="16"/>
        <v>0</v>
      </c>
      <c r="F110" s="43"/>
      <c r="G110" s="43"/>
      <c r="H110" s="43"/>
      <c r="I110" s="112">
        <f t="shared" ca="1" si="22"/>
        <v>0</v>
      </c>
      <c r="J110" s="112">
        <f t="shared" ca="1" si="22"/>
        <v>0</v>
      </c>
      <c r="K110" s="112">
        <f t="shared" ca="1" si="22"/>
        <v>0</v>
      </c>
      <c r="L110" s="112">
        <f t="shared" ca="1" si="17"/>
        <v>0</v>
      </c>
      <c r="M110" s="141">
        <f>Hajoamiskertoimet!$C$65</f>
        <v>0.1</v>
      </c>
      <c r="N110" s="142">
        <f>Hajoamiskertoimet!$C$66</f>
        <v>0.45</v>
      </c>
      <c r="O110" s="142">
        <f>Hajoamiskertoimet!$C$67</f>
        <v>0.1</v>
      </c>
      <c r="P110" s="112">
        <f t="shared" ca="1" si="18"/>
        <v>0</v>
      </c>
      <c r="Q110" s="112">
        <f t="shared" ca="1" si="18"/>
        <v>0</v>
      </c>
      <c r="R110" s="112">
        <f t="shared" ca="1" si="18"/>
        <v>0</v>
      </c>
      <c r="S110" s="39"/>
    </row>
    <row r="111" spans="1:19" x14ac:dyDescent="0.35">
      <c r="A111" s="182">
        <v>2047</v>
      </c>
      <c r="B111" s="46">
        <f t="shared" ca="1" si="19"/>
        <v>0</v>
      </c>
      <c r="C111" s="46">
        <f t="shared" ca="1" si="20"/>
        <v>0</v>
      </c>
      <c r="D111" s="46">
        <f t="shared" ca="1" si="21"/>
        <v>0</v>
      </c>
      <c r="E111" s="134">
        <f t="shared" ca="1" si="16"/>
        <v>0</v>
      </c>
      <c r="F111" s="43"/>
      <c r="G111" s="43"/>
      <c r="H111" s="43"/>
      <c r="I111" s="112">
        <f t="shared" ca="1" si="22"/>
        <v>0</v>
      </c>
      <c r="J111" s="112">
        <f t="shared" ca="1" si="22"/>
        <v>0</v>
      </c>
      <c r="K111" s="112">
        <f t="shared" ca="1" si="22"/>
        <v>0</v>
      </c>
      <c r="L111" s="112">
        <f t="shared" ca="1" si="17"/>
        <v>0</v>
      </c>
      <c r="M111" s="141">
        <f>Hajoamiskertoimet!$C$65</f>
        <v>0.1</v>
      </c>
      <c r="N111" s="142">
        <f>Hajoamiskertoimet!$C$66</f>
        <v>0.45</v>
      </c>
      <c r="O111" s="142">
        <f>Hajoamiskertoimet!$C$67</f>
        <v>0.1</v>
      </c>
      <c r="P111" s="112">
        <f t="shared" ca="1" si="18"/>
        <v>0</v>
      </c>
      <c r="Q111" s="112">
        <f t="shared" ca="1" si="18"/>
        <v>0</v>
      </c>
      <c r="R111" s="112">
        <f t="shared" ca="1" si="18"/>
        <v>0</v>
      </c>
      <c r="S111" s="39"/>
    </row>
    <row r="112" spans="1:19" x14ac:dyDescent="0.35">
      <c r="A112" s="182">
        <v>2048</v>
      </c>
      <c r="B112" s="46">
        <f t="shared" ca="1" si="19"/>
        <v>0</v>
      </c>
      <c r="C112" s="46">
        <f t="shared" ca="1" si="20"/>
        <v>0</v>
      </c>
      <c r="D112" s="46">
        <f t="shared" ca="1" si="21"/>
        <v>0</v>
      </c>
      <c r="E112" s="134">
        <f t="shared" ca="1" si="16"/>
        <v>0</v>
      </c>
      <c r="F112" s="43"/>
      <c r="G112" s="43"/>
      <c r="H112" s="43"/>
      <c r="I112" s="112">
        <f t="shared" ca="1" si="22"/>
        <v>0</v>
      </c>
      <c r="J112" s="112">
        <f t="shared" ca="1" si="22"/>
        <v>0</v>
      </c>
      <c r="K112" s="112">
        <f t="shared" ca="1" si="22"/>
        <v>0</v>
      </c>
      <c r="L112" s="112">
        <f t="shared" ca="1" si="17"/>
        <v>0</v>
      </c>
      <c r="M112" s="141">
        <f>Hajoamiskertoimet!$C$65</f>
        <v>0.1</v>
      </c>
      <c r="N112" s="142">
        <f>Hajoamiskertoimet!$C$66</f>
        <v>0.45</v>
      </c>
      <c r="O112" s="142">
        <f>Hajoamiskertoimet!$C$67</f>
        <v>0.1</v>
      </c>
      <c r="P112" s="112">
        <f t="shared" ca="1" si="18"/>
        <v>0</v>
      </c>
      <c r="Q112" s="112">
        <f t="shared" ca="1" si="18"/>
        <v>0</v>
      </c>
      <c r="R112" s="112">
        <f t="shared" ca="1" si="18"/>
        <v>0</v>
      </c>
      <c r="S112" s="39"/>
    </row>
    <row r="113" spans="1:19" x14ac:dyDescent="0.35">
      <c r="A113" s="182">
        <v>2049</v>
      </c>
      <c r="B113" s="46">
        <f t="shared" ca="1" si="19"/>
        <v>0</v>
      </c>
      <c r="C113" s="46">
        <f t="shared" ca="1" si="20"/>
        <v>0</v>
      </c>
      <c r="D113" s="46">
        <f t="shared" ca="1" si="21"/>
        <v>0</v>
      </c>
      <c r="E113" s="134">
        <f t="shared" ca="1" si="16"/>
        <v>0</v>
      </c>
      <c r="F113" s="43"/>
      <c r="G113" s="43"/>
      <c r="H113" s="43"/>
      <c r="I113" s="112">
        <f t="shared" ca="1" si="22"/>
        <v>0</v>
      </c>
      <c r="J113" s="112">
        <f t="shared" ca="1" si="22"/>
        <v>0</v>
      </c>
      <c r="K113" s="112">
        <f t="shared" ca="1" si="22"/>
        <v>0</v>
      </c>
      <c r="L113" s="112">
        <f t="shared" ca="1" si="17"/>
        <v>0</v>
      </c>
      <c r="M113" s="141">
        <f>Hajoamiskertoimet!$C$65</f>
        <v>0.1</v>
      </c>
      <c r="N113" s="142">
        <f>Hajoamiskertoimet!$C$66</f>
        <v>0.45</v>
      </c>
      <c r="O113" s="142">
        <f>Hajoamiskertoimet!$C$67</f>
        <v>0.1</v>
      </c>
      <c r="P113" s="112">
        <f t="shared" ca="1" si="18"/>
        <v>0</v>
      </c>
      <c r="Q113" s="112">
        <f t="shared" ca="1" si="18"/>
        <v>0</v>
      </c>
      <c r="R113" s="112">
        <f t="shared" ca="1" si="18"/>
        <v>0</v>
      </c>
      <c r="S113" s="39"/>
    </row>
    <row r="114" spans="1:19" x14ac:dyDescent="0.35">
      <c r="A114" s="182">
        <v>2050</v>
      </c>
      <c r="B114" s="46">
        <f t="shared" ca="1" si="19"/>
        <v>0</v>
      </c>
      <c r="C114" s="46">
        <f t="shared" ca="1" si="20"/>
        <v>0</v>
      </c>
      <c r="D114" s="46">
        <f t="shared" ca="1" si="21"/>
        <v>0</v>
      </c>
      <c r="E114" s="134">
        <f t="shared" ca="1" si="16"/>
        <v>0</v>
      </c>
      <c r="F114" s="43"/>
      <c r="G114" s="43"/>
      <c r="H114" s="43"/>
      <c r="I114" s="112">
        <f t="shared" ca="1" si="22"/>
        <v>0</v>
      </c>
      <c r="J114" s="112">
        <f t="shared" ca="1" si="22"/>
        <v>0</v>
      </c>
      <c r="K114" s="112">
        <f t="shared" ca="1" si="22"/>
        <v>0</v>
      </c>
      <c r="L114" s="112">
        <f t="shared" ca="1" si="17"/>
        <v>0</v>
      </c>
      <c r="M114" s="141">
        <f>Hajoamiskertoimet!$C$65</f>
        <v>0.1</v>
      </c>
      <c r="N114" s="142">
        <f>Hajoamiskertoimet!$C$66</f>
        <v>0.45</v>
      </c>
      <c r="O114" s="142">
        <f>Hajoamiskertoimet!$C$67</f>
        <v>0.1</v>
      </c>
      <c r="P114" s="112">
        <f t="shared" ca="1" si="18"/>
        <v>0</v>
      </c>
      <c r="Q114" s="112">
        <f t="shared" ca="1" si="18"/>
        <v>0</v>
      </c>
      <c r="R114" s="112">
        <f t="shared" ca="1" si="18"/>
        <v>0</v>
      </c>
      <c r="S114" s="39"/>
    </row>
    <row r="116" spans="1:19" x14ac:dyDescent="0.35">
      <c r="A116" s="36" t="s">
        <v>3243</v>
      </c>
      <c r="E116" s="134">
        <f ca="1">SUM(E11:E114)</f>
        <v>0</v>
      </c>
      <c r="L116" s="134">
        <f ca="1">SUM(L11:L114)</f>
        <v>0</v>
      </c>
    </row>
    <row r="117" spans="1:19" x14ac:dyDescent="0.35">
      <c r="A117" s="36" t="s">
        <v>3244</v>
      </c>
      <c r="L117" s="46">
        <f ca="1">L116-E116</f>
        <v>0</v>
      </c>
    </row>
  </sheetData>
  <sheetProtection sheet="1" objects="1" scenarios="1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7A83C-1394-4EAD-A0A4-5F3E0ADFBACA}">
  <sheetPr>
    <tabColor rgb="FFFFFFCC"/>
  </sheetPr>
  <dimension ref="A1:E117"/>
  <sheetViews>
    <sheetView workbookViewId="0">
      <pane ySplit="10" topLeftCell="A11" activePane="bottomLeft" state="frozen"/>
      <selection pane="bottomLeft"/>
    </sheetView>
  </sheetViews>
  <sheetFormatPr defaultColWidth="9.1796875" defaultRowHeight="14.5" x14ac:dyDescent="0.35"/>
  <cols>
    <col min="1" max="1" width="7.81640625" style="36" customWidth="1"/>
    <col min="2" max="4" width="12.81640625" style="36" customWidth="1"/>
    <col min="5" max="5" width="12.81640625" customWidth="1"/>
    <col min="6" max="9" width="12.81640625" style="36" customWidth="1"/>
    <col min="10" max="16384" width="9.1796875" style="36"/>
  </cols>
  <sheetData>
    <row r="1" spans="1:5" ht="18" customHeight="1" x14ac:dyDescent="0.35">
      <c r="B1" s="210" t="s">
        <v>3293</v>
      </c>
      <c r="C1" s="102"/>
      <c r="E1" s="180"/>
    </row>
    <row r="2" spans="1:5" x14ac:dyDescent="0.35">
      <c r="E2" s="180"/>
    </row>
    <row r="3" spans="1:5" x14ac:dyDescent="0.35">
      <c r="B3" s="36" t="s">
        <v>3294</v>
      </c>
      <c r="E3" s="180"/>
    </row>
    <row r="4" spans="1:5" x14ac:dyDescent="0.35">
      <c r="B4" s="36" t="s">
        <v>3295</v>
      </c>
      <c r="E4" s="180"/>
    </row>
    <row r="5" spans="1:5" x14ac:dyDescent="0.35">
      <c r="B5" s="36" t="s">
        <v>3296</v>
      </c>
      <c r="C5" s="182"/>
      <c r="D5" s="182"/>
      <c r="E5" s="180"/>
    </row>
    <row r="6" spans="1:5" x14ac:dyDescent="0.35">
      <c r="C6" s="182"/>
      <c r="D6" s="182"/>
      <c r="E6" s="180"/>
    </row>
    <row r="7" spans="1:5" x14ac:dyDescent="0.35">
      <c r="B7" s="182" t="s">
        <v>3213</v>
      </c>
      <c r="C7" s="181" t="s">
        <v>3214</v>
      </c>
      <c r="D7" s="182" t="s">
        <v>3215</v>
      </c>
      <c r="E7" s="217"/>
    </row>
    <row r="8" spans="1:5" x14ac:dyDescent="0.35">
      <c r="A8" s="182"/>
      <c r="B8" s="182" t="s">
        <v>3216</v>
      </c>
      <c r="C8" s="182" t="s">
        <v>3217</v>
      </c>
      <c r="D8" s="182" t="s">
        <v>3218</v>
      </c>
      <c r="E8" s="217"/>
    </row>
    <row r="9" spans="1:5" x14ac:dyDescent="0.35">
      <c r="A9" s="182" t="s">
        <v>53</v>
      </c>
      <c r="B9" s="182" t="s">
        <v>3170</v>
      </c>
      <c r="C9" s="181" t="s">
        <v>3170</v>
      </c>
      <c r="D9" s="182" t="s">
        <v>3170</v>
      </c>
      <c r="E9" s="217"/>
    </row>
    <row r="10" spans="1:5" x14ac:dyDescent="0.35">
      <c r="B10" s="182" t="s">
        <v>3236</v>
      </c>
      <c r="C10" s="182" t="s">
        <v>3236</v>
      </c>
      <c r="D10" s="182" t="s">
        <v>3236</v>
      </c>
      <c r="E10" s="217"/>
    </row>
    <row r="11" spans="1:5" x14ac:dyDescent="0.35">
      <c r="A11" s="182">
        <v>1947</v>
      </c>
      <c r="B11" s="46">
        <f t="shared" ref="B11:B42" ca="1" si="0">SUMIF(Jatetunnus,$A11&amp;"_"&amp;0,Jatemaara)</f>
        <v>0</v>
      </c>
      <c r="C11" s="43"/>
      <c r="D11" s="112">
        <f t="shared" ref="D11:D74" ca="1" si="1">IF(C11="",B11,C11)</f>
        <v>0</v>
      </c>
      <c r="E11" s="32"/>
    </row>
    <row r="12" spans="1:5" x14ac:dyDescent="0.35">
      <c r="A12" s="182">
        <v>1948</v>
      </c>
      <c r="B12" s="46">
        <f t="shared" ca="1" si="0"/>
        <v>0</v>
      </c>
      <c r="C12" s="43"/>
      <c r="D12" s="112">
        <f t="shared" ca="1" si="1"/>
        <v>0</v>
      </c>
      <c r="E12" s="32"/>
    </row>
    <row r="13" spans="1:5" x14ac:dyDescent="0.35">
      <c r="A13" s="182">
        <v>1949</v>
      </c>
      <c r="B13" s="46">
        <f t="shared" ca="1" si="0"/>
        <v>0</v>
      </c>
      <c r="C13" s="43"/>
      <c r="D13" s="112">
        <f t="shared" ca="1" si="1"/>
        <v>0</v>
      </c>
      <c r="E13" s="32"/>
    </row>
    <row r="14" spans="1:5" x14ac:dyDescent="0.35">
      <c r="A14" s="182">
        <v>1950</v>
      </c>
      <c r="B14" s="46">
        <f t="shared" ca="1" si="0"/>
        <v>0</v>
      </c>
      <c r="C14" s="43"/>
      <c r="D14" s="112">
        <f t="shared" ca="1" si="1"/>
        <v>0</v>
      </c>
      <c r="E14" s="32"/>
    </row>
    <row r="15" spans="1:5" x14ac:dyDescent="0.35">
      <c r="A15" s="182">
        <v>1951</v>
      </c>
      <c r="B15" s="46">
        <f t="shared" ca="1" si="0"/>
        <v>0</v>
      </c>
      <c r="C15" s="43"/>
      <c r="D15" s="112">
        <f t="shared" ca="1" si="1"/>
        <v>0</v>
      </c>
      <c r="E15" s="32"/>
    </row>
    <row r="16" spans="1:5" x14ac:dyDescent="0.35">
      <c r="A16" s="182">
        <v>1952</v>
      </c>
      <c r="B16" s="46">
        <f t="shared" ca="1" si="0"/>
        <v>0</v>
      </c>
      <c r="C16" s="43"/>
      <c r="D16" s="112">
        <f t="shared" ca="1" si="1"/>
        <v>0</v>
      </c>
      <c r="E16" s="32"/>
    </row>
    <row r="17" spans="1:5" x14ac:dyDescent="0.35">
      <c r="A17" s="182">
        <v>1953</v>
      </c>
      <c r="B17" s="46">
        <f t="shared" ca="1" si="0"/>
        <v>0</v>
      </c>
      <c r="C17" s="43"/>
      <c r="D17" s="112">
        <f t="shared" ca="1" si="1"/>
        <v>0</v>
      </c>
      <c r="E17" s="32"/>
    </row>
    <row r="18" spans="1:5" x14ac:dyDescent="0.35">
      <c r="A18" s="182">
        <v>1954</v>
      </c>
      <c r="B18" s="46">
        <f t="shared" ca="1" si="0"/>
        <v>0</v>
      </c>
      <c r="C18" s="43"/>
      <c r="D18" s="112">
        <f t="shared" ca="1" si="1"/>
        <v>0</v>
      </c>
      <c r="E18" s="32"/>
    </row>
    <row r="19" spans="1:5" x14ac:dyDescent="0.35">
      <c r="A19" s="182">
        <v>1955</v>
      </c>
      <c r="B19" s="46">
        <f t="shared" ca="1" si="0"/>
        <v>0</v>
      </c>
      <c r="C19" s="43"/>
      <c r="D19" s="112">
        <f t="shared" ca="1" si="1"/>
        <v>0</v>
      </c>
      <c r="E19" s="32"/>
    </row>
    <row r="20" spans="1:5" x14ac:dyDescent="0.35">
      <c r="A20" s="182">
        <v>1956</v>
      </c>
      <c r="B20" s="46">
        <f t="shared" ca="1" si="0"/>
        <v>0</v>
      </c>
      <c r="C20" s="43"/>
      <c r="D20" s="112">
        <f t="shared" ca="1" si="1"/>
        <v>0</v>
      </c>
      <c r="E20" s="32"/>
    </row>
    <row r="21" spans="1:5" x14ac:dyDescent="0.35">
      <c r="A21" s="182">
        <v>1957</v>
      </c>
      <c r="B21" s="46">
        <f t="shared" ca="1" si="0"/>
        <v>0</v>
      </c>
      <c r="C21" s="43"/>
      <c r="D21" s="112">
        <f t="shared" ca="1" si="1"/>
        <v>0</v>
      </c>
      <c r="E21" s="32"/>
    </row>
    <row r="22" spans="1:5" x14ac:dyDescent="0.35">
      <c r="A22" s="182">
        <v>1958</v>
      </c>
      <c r="B22" s="46">
        <f t="shared" ca="1" si="0"/>
        <v>0</v>
      </c>
      <c r="C22" s="43"/>
      <c r="D22" s="112">
        <f t="shared" ca="1" si="1"/>
        <v>0</v>
      </c>
      <c r="E22" s="32"/>
    </row>
    <row r="23" spans="1:5" x14ac:dyDescent="0.35">
      <c r="A23" s="182">
        <v>1959</v>
      </c>
      <c r="B23" s="46">
        <f t="shared" ca="1" si="0"/>
        <v>0</v>
      </c>
      <c r="C23" s="43"/>
      <c r="D23" s="112">
        <f t="shared" ca="1" si="1"/>
        <v>0</v>
      </c>
      <c r="E23" s="32"/>
    </row>
    <row r="24" spans="1:5" x14ac:dyDescent="0.35">
      <c r="A24" s="182">
        <v>1960</v>
      </c>
      <c r="B24" s="46">
        <f t="shared" ca="1" si="0"/>
        <v>0</v>
      </c>
      <c r="C24" s="43"/>
      <c r="D24" s="112">
        <f t="shared" ca="1" si="1"/>
        <v>0</v>
      </c>
      <c r="E24" s="32"/>
    </row>
    <row r="25" spans="1:5" x14ac:dyDescent="0.35">
      <c r="A25" s="182">
        <v>1961</v>
      </c>
      <c r="B25" s="46">
        <f t="shared" ca="1" si="0"/>
        <v>0</v>
      </c>
      <c r="C25" s="43"/>
      <c r="D25" s="112">
        <f t="shared" ca="1" si="1"/>
        <v>0</v>
      </c>
      <c r="E25" s="32"/>
    </row>
    <row r="26" spans="1:5" x14ac:dyDescent="0.35">
      <c r="A26" s="182">
        <v>1962</v>
      </c>
      <c r="B26" s="46">
        <f t="shared" ca="1" si="0"/>
        <v>0</v>
      </c>
      <c r="C26" s="43"/>
      <c r="D26" s="112">
        <f t="shared" ca="1" si="1"/>
        <v>0</v>
      </c>
      <c r="E26" s="32"/>
    </row>
    <row r="27" spans="1:5" x14ac:dyDescent="0.35">
      <c r="A27" s="182">
        <v>1963</v>
      </c>
      <c r="B27" s="46">
        <f t="shared" ca="1" si="0"/>
        <v>0</v>
      </c>
      <c r="C27" s="43"/>
      <c r="D27" s="112">
        <f t="shared" ca="1" si="1"/>
        <v>0</v>
      </c>
      <c r="E27" s="32"/>
    </row>
    <row r="28" spans="1:5" x14ac:dyDescent="0.35">
      <c r="A28" s="182">
        <v>1964</v>
      </c>
      <c r="B28" s="46">
        <f t="shared" ca="1" si="0"/>
        <v>0</v>
      </c>
      <c r="C28" s="43"/>
      <c r="D28" s="112">
        <f t="shared" ca="1" si="1"/>
        <v>0</v>
      </c>
      <c r="E28" s="32"/>
    </row>
    <row r="29" spans="1:5" x14ac:dyDescent="0.35">
      <c r="A29" s="182">
        <v>1965</v>
      </c>
      <c r="B29" s="46">
        <f t="shared" ca="1" si="0"/>
        <v>0</v>
      </c>
      <c r="C29" s="43"/>
      <c r="D29" s="112">
        <f t="shared" ca="1" si="1"/>
        <v>0</v>
      </c>
      <c r="E29" s="32"/>
    </row>
    <row r="30" spans="1:5" x14ac:dyDescent="0.35">
      <c r="A30" s="182">
        <v>1966</v>
      </c>
      <c r="B30" s="46">
        <f t="shared" ca="1" si="0"/>
        <v>0</v>
      </c>
      <c r="C30" s="43"/>
      <c r="D30" s="112">
        <f t="shared" ca="1" si="1"/>
        <v>0</v>
      </c>
      <c r="E30" s="32"/>
    </row>
    <row r="31" spans="1:5" x14ac:dyDescent="0.35">
      <c r="A31" s="182">
        <v>1967</v>
      </c>
      <c r="B31" s="46">
        <f t="shared" ca="1" si="0"/>
        <v>0</v>
      </c>
      <c r="C31" s="43"/>
      <c r="D31" s="112">
        <f t="shared" ca="1" si="1"/>
        <v>0</v>
      </c>
      <c r="E31" s="32"/>
    </row>
    <row r="32" spans="1:5" x14ac:dyDescent="0.35">
      <c r="A32" s="182">
        <v>1968</v>
      </c>
      <c r="B32" s="46">
        <f t="shared" ca="1" si="0"/>
        <v>0</v>
      </c>
      <c r="C32" s="43"/>
      <c r="D32" s="112">
        <f t="shared" ca="1" si="1"/>
        <v>0</v>
      </c>
      <c r="E32" s="32"/>
    </row>
    <row r="33" spans="1:5" x14ac:dyDescent="0.35">
      <c r="A33" s="182">
        <v>1969</v>
      </c>
      <c r="B33" s="46">
        <f t="shared" ca="1" si="0"/>
        <v>0</v>
      </c>
      <c r="C33" s="43"/>
      <c r="D33" s="112">
        <f t="shared" ca="1" si="1"/>
        <v>0</v>
      </c>
      <c r="E33" s="32"/>
    </row>
    <row r="34" spans="1:5" x14ac:dyDescent="0.35">
      <c r="A34" s="182">
        <v>1970</v>
      </c>
      <c r="B34" s="46">
        <f t="shared" ca="1" si="0"/>
        <v>0</v>
      </c>
      <c r="C34" s="43"/>
      <c r="D34" s="112">
        <f t="shared" ca="1" si="1"/>
        <v>0</v>
      </c>
      <c r="E34" s="32"/>
    </row>
    <row r="35" spans="1:5" x14ac:dyDescent="0.35">
      <c r="A35" s="182">
        <v>1971</v>
      </c>
      <c r="B35" s="46">
        <f t="shared" ca="1" si="0"/>
        <v>0</v>
      </c>
      <c r="C35" s="43"/>
      <c r="D35" s="112">
        <f t="shared" ca="1" si="1"/>
        <v>0</v>
      </c>
      <c r="E35" s="32"/>
    </row>
    <row r="36" spans="1:5" x14ac:dyDescent="0.35">
      <c r="A36" s="182">
        <v>1972</v>
      </c>
      <c r="B36" s="46">
        <f t="shared" ca="1" si="0"/>
        <v>0</v>
      </c>
      <c r="C36" s="43"/>
      <c r="D36" s="112">
        <f t="shared" ca="1" si="1"/>
        <v>0</v>
      </c>
      <c r="E36" s="32"/>
    </row>
    <row r="37" spans="1:5" x14ac:dyDescent="0.35">
      <c r="A37" s="182">
        <v>1973</v>
      </c>
      <c r="B37" s="46">
        <f t="shared" ca="1" si="0"/>
        <v>0</v>
      </c>
      <c r="C37" s="43"/>
      <c r="D37" s="112">
        <f t="shared" ca="1" si="1"/>
        <v>0</v>
      </c>
      <c r="E37" s="32"/>
    </row>
    <row r="38" spans="1:5" x14ac:dyDescent="0.35">
      <c r="A38" s="182">
        <v>1974</v>
      </c>
      <c r="B38" s="46">
        <f t="shared" ca="1" si="0"/>
        <v>0</v>
      </c>
      <c r="C38" s="43"/>
      <c r="D38" s="112">
        <f t="shared" ca="1" si="1"/>
        <v>0</v>
      </c>
      <c r="E38" s="32"/>
    </row>
    <row r="39" spans="1:5" x14ac:dyDescent="0.35">
      <c r="A39" s="182">
        <v>1975</v>
      </c>
      <c r="B39" s="46">
        <f t="shared" ca="1" si="0"/>
        <v>0</v>
      </c>
      <c r="C39" s="43"/>
      <c r="D39" s="112">
        <f t="shared" ca="1" si="1"/>
        <v>0</v>
      </c>
      <c r="E39" s="32"/>
    </row>
    <row r="40" spans="1:5" x14ac:dyDescent="0.35">
      <c r="A40" s="182">
        <v>1976</v>
      </c>
      <c r="B40" s="46">
        <f t="shared" ca="1" si="0"/>
        <v>0</v>
      </c>
      <c r="C40" s="43"/>
      <c r="D40" s="112">
        <f t="shared" ca="1" si="1"/>
        <v>0</v>
      </c>
      <c r="E40" s="32"/>
    </row>
    <row r="41" spans="1:5" x14ac:dyDescent="0.35">
      <c r="A41" s="182">
        <v>1977</v>
      </c>
      <c r="B41" s="46">
        <f t="shared" ca="1" si="0"/>
        <v>0</v>
      </c>
      <c r="C41" s="43"/>
      <c r="D41" s="112">
        <f t="shared" ca="1" si="1"/>
        <v>0</v>
      </c>
      <c r="E41" s="32"/>
    </row>
    <row r="42" spans="1:5" x14ac:dyDescent="0.35">
      <c r="A42" s="182">
        <v>1978</v>
      </c>
      <c r="B42" s="46">
        <f t="shared" ca="1" si="0"/>
        <v>0</v>
      </c>
      <c r="C42" s="43"/>
      <c r="D42" s="112">
        <f t="shared" ca="1" si="1"/>
        <v>0</v>
      </c>
      <c r="E42" s="32"/>
    </row>
    <row r="43" spans="1:5" x14ac:dyDescent="0.35">
      <c r="A43" s="182">
        <v>1979</v>
      </c>
      <c r="B43" s="46">
        <f t="shared" ref="B43:B74" ca="1" si="2">SUMIF(Jatetunnus,$A43&amp;"_"&amp;0,Jatemaara)</f>
        <v>0</v>
      </c>
      <c r="C43" s="43"/>
      <c r="D43" s="112">
        <f t="shared" ca="1" si="1"/>
        <v>0</v>
      </c>
      <c r="E43" s="32"/>
    </row>
    <row r="44" spans="1:5" x14ac:dyDescent="0.35">
      <c r="A44" s="182">
        <v>1980</v>
      </c>
      <c r="B44" s="46">
        <f t="shared" ca="1" si="2"/>
        <v>0</v>
      </c>
      <c r="C44" s="43"/>
      <c r="D44" s="112">
        <f t="shared" ca="1" si="1"/>
        <v>0</v>
      </c>
      <c r="E44" s="32"/>
    </row>
    <row r="45" spans="1:5" x14ac:dyDescent="0.35">
      <c r="A45" s="182">
        <v>1981</v>
      </c>
      <c r="B45" s="46">
        <f t="shared" ca="1" si="2"/>
        <v>0</v>
      </c>
      <c r="C45" s="43"/>
      <c r="D45" s="112">
        <f t="shared" ca="1" si="1"/>
        <v>0</v>
      </c>
      <c r="E45" s="32"/>
    </row>
    <row r="46" spans="1:5" x14ac:dyDescent="0.35">
      <c r="A46" s="182">
        <v>1982</v>
      </c>
      <c r="B46" s="46">
        <f t="shared" ca="1" si="2"/>
        <v>0</v>
      </c>
      <c r="C46" s="43"/>
      <c r="D46" s="112">
        <f t="shared" ca="1" si="1"/>
        <v>0</v>
      </c>
      <c r="E46" s="32"/>
    </row>
    <row r="47" spans="1:5" x14ac:dyDescent="0.35">
      <c r="A47" s="182">
        <v>1983</v>
      </c>
      <c r="B47" s="46">
        <f t="shared" ca="1" si="2"/>
        <v>0</v>
      </c>
      <c r="C47" s="43"/>
      <c r="D47" s="112">
        <f t="shared" ca="1" si="1"/>
        <v>0</v>
      </c>
      <c r="E47" s="32"/>
    </row>
    <row r="48" spans="1:5" x14ac:dyDescent="0.35">
      <c r="A48" s="182">
        <v>1984</v>
      </c>
      <c r="B48" s="46">
        <f ca="1">SUMIF(Jatetunnus,$A48&amp;"_"&amp;0,Jatemaara)</f>
        <v>0</v>
      </c>
      <c r="C48" s="43"/>
      <c r="D48" s="112">
        <f t="shared" ca="1" si="1"/>
        <v>0</v>
      </c>
      <c r="E48" s="32"/>
    </row>
    <row r="49" spans="1:5" x14ac:dyDescent="0.35">
      <c r="A49" s="182">
        <v>1985</v>
      </c>
      <c r="B49" s="46">
        <f t="shared" ca="1" si="2"/>
        <v>0</v>
      </c>
      <c r="C49" s="43"/>
      <c r="D49" s="112">
        <f t="shared" ca="1" si="1"/>
        <v>0</v>
      </c>
      <c r="E49" s="32"/>
    </row>
    <row r="50" spans="1:5" x14ac:dyDescent="0.35">
      <c r="A50" s="182">
        <v>1986</v>
      </c>
      <c r="B50" s="46">
        <f t="shared" ca="1" si="2"/>
        <v>0</v>
      </c>
      <c r="C50" s="43"/>
      <c r="D50" s="112">
        <f t="shared" ca="1" si="1"/>
        <v>0</v>
      </c>
      <c r="E50" s="32"/>
    </row>
    <row r="51" spans="1:5" x14ac:dyDescent="0.35">
      <c r="A51" s="182">
        <v>1987</v>
      </c>
      <c r="B51" s="46">
        <f t="shared" ca="1" si="2"/>
        <v>0</v>
      </c>
      <c r="C51" s="43"/>
      <c r="D51" s="112">
        <f t="shared" ca="1" si="1"/>
        <v>0</v>
      </c>
      <c r="E51" s="32"/>
    </row>
    <row r="52" spans="1:5" x14ac:dyDescent="0.35">
      <c r="A52" s="182">
        <v>1988</v>
      </c>
      <c r="B52" s="46">
        <f t="shared" ca="1" si="2"/>
        <v>0</v>
      </c>
      <c r="C52" s="43"/>
      <c r="D52" s="112">
        <f t="shared" ca="1" si="1"/>
        <v>0</v>
      </c>
      <c r="E52" s="32"/>
    </row>
    <row r="53" spans="1:5" x14ac:dyDescent="0.35">
      <c r="A53" s="182">
        <v>1989</v>
      </c>
      <c r="B53" s="46">
        <f t="shared" ca="1" si="2"/>
        <v>0</v>
      </c>
      <c r="C53" s="43"/>
      <c r="D53" s="112">
        <f t="shared" ca="1" si="1"/>
        <v>0</v>
      </c>
      <c r="E53" s="32"/>
    </row>
    <row r="54" spans="1:5" x14ac:dyDescent="0.35">
      <c r="A54" s="182">
        <v>1990</v>
      </c>
      <c r="B54" s="46">
        <f t="shared" ca="1" si="2"/>
        <v>0</v>
      </c>
      <c r="C54" s="43"/>
      <c r="D54" s="112">
        <f t="shared" ca="1" si="1"/>
        <v>0</v>
      </c>
      <c r="E54" s="32"/>
    </row>
    <row r="55" spans="1:5" x14ac:dyDescent="0.35">
      <c r="A55" s="182">
        <v>1991</v>
      </c>
      <c r="B55" s="46">
        <f t="shared" ca="1" si="2"/>
        <v>0</v>
      </c>
      <c r="C55" s="43"/>
      <c r="D55" s="112">
        <f t="shared" ca="1" si="1"/>
        <v>0</v>
      </c>
      <c r="E55" s="32"/>
    </row>
    <row r="56" spans="1:5" x14ac:dyDescent="0.35">
      <c r="A56" s="182">
        <v>1992</v>
      </c>
      <c r="B56" s="46">
        <f t="shared" ca="1" si="2"/>
        <v>0</v>
      </c>
      <c r="C56" s="43"/>
      <c r="D56" s="112">
        <f t="shared" ca="1" si="1"/>
        <v>0</v>
      </c>
      <c r="E56" s="32"/>
    </row>
    <row r="57" spans="1:5" x14ac:dyDescent="0.35">
      <c r="A57" s="182">
        <v>1993</v>
      </c>
      <c r="B57" s="46">
        <f t="shared" ca="1" si="2"/>
        <v>0</v>
      </c>
      <c r="C57" s="43"/>
      <c r="D57" s="112">
        <f t="shared" ca="1" si="1"/>
        <v>0</v>
      </c>
      <c r="E57" s="32"/>
    </row>
    <row r="58" spans="1:5" x14ac:dyDescent="0.35">
      <c r="A58" s="182">
        <v>1994</v>
      </c>
      <c r="B58" s="46">
        <f t="shared" ca="1" si="2"/>
        <v>0</v>
      </c>
      <c r="C58" s="43"/>
      <c r="D58" s="112">
        <f t="shared" ca="1" si="1"/>
        <v>0</v>
      </c>
      <c r="E58" s="32"/>
    </row>
    <row r="59" spans="1:5" x14ac:dyDescent="0.35">
      <c r="A59" s="182">
        <v>1995</v>
      </c>
      <c r="B59" s="46">
        <f t="shared" ca="1" si="2"/>
        <v>0</v>
      </c>
      <c r="C59" s="43"/>
      <c r="D59" s="112">
        <f t="shared" ca="1" si="1"/>
        <v>0</v>
      </c>
      <c r="E59" s="32"/>
    </row>
    <row r="60" spans="1:5" x14ac:dyDescent="0.35">
      <c r="A60" s="182">
        <v>1996</v>
      </c>
      <c r="B60" s="46">
        <f t="shared" ca="1" si="2"/>
        <v>0</v>
      </c>
      <c r="C60" s="43"/>
      <c r="D60" s="112">
        <f t="shared" ca="1" si="1"/>
        <v>0</v>
      </c>
      <c r="E60" s="32"/>
    </row>
    <row r="61" spans="1:5" x14ac:dyDescent="0.35">
      <c r="A61" s="182">
        <v>1997</v>
      </c>
      <c r="B61" s="46">
        <f t="shared" ca="1" si="2"/>
        <v>0</v>
      </c>
      <c r="C61" s="43"/>
      <c r="D61" s="112">
        <f t="shared" ca="1" si="1"/>
        <v>0</v>
      </c>
      <c r="E61" s="32"/>
    </row>
    <row r="62" spans="1:5" x14ac:dyDescent="0.35">
      <c r="A62" s="182">
        <v>1998</v>
      </c>
      <c r="B62" s="46">
        <f t="shared" ca="1" si="2"/>
        <v>0</v>
      </c>
      <c r="C62" s="43"/>
      <c r="D62" s="112">
        <f t="shared" ca="1" si="1"/>
        <v>0</v>
      </c>
      <c r="E62" s="32"/>
    </row>
    <row r="63" spans="1:5" x14ac:dyDescent="0.35">
      <c r="A63" s="182">
        <v>1999</v>
      </c>
      <c r="B63" s="46">
        <f t="shared" ca="1" si="2"/>
        <v>0</v>
      </c>
      <c r="C63" s="43"/>
      <c r="D63" s="112">
        <f t="shared" ca="1" si="1"/>
        <v>0</v>
      </c>
      <c r="E63" s="32"/>
    </row>
    <row r="64" spans="1:5" x14ac:dyDescent="0.35">
      <c r="A64" s="182">
        <v>2000</v>
      </c>
      <c r="B64" s="46">
        <f t="shared" ca="1" si="2"/>
        <v>0</v>
      </c>
      <c r="C64" s="43"/>
      <c r="D64" s="112">
        <f t="shared" ca="1" si="1"/>
        <v>0</v>
      </c>
      <c r="E64" s="32"/>
    </row>
    <row r="65" spans="1:5" x14ac:dyDescent="0.35">
      <c r="A65" s="182">
        <v>2001</v>
      </c>
      <c r="B65" s="46">
        <f t="shared" ca="1" si="2"/>
        <v>0</v>
      </c>
      <c r="C65" s="43"/>
      <c r="D65" s="112">
        <f t="shared" ca="1" si="1"/>
        <v>0</v>
      </c>
      <c r="E65" s="32"/>
    </row>
    <row r="66" spans="1:5" x14ac:dyDescent="0.35">
      <c r="A66" s="182">
        <v>2002</v>
      </c>
      <c r="B66" s="46">
        <f t="shared" ca="1" si="2"/>
        <v>0</v>
      </c>
      <c r="C66" s="43"/>
      <c r="D66" s="112">
        <f t="shared" ca="1" si="1"/>
        <v>0</v>
      </c>
      <c r="E66" s="32"/>
    </row>
    <row r="67" spans="1:5" x14ac:dyDescent="0.35">
      <c r="A67" s="182">
        <v>2003</v>
      </c>
      <c r="B67" s="46">
        <f t="shared" ca="1" si="2"/>
        <v>0</v>
      </c>
      <c r="C67" s="43"/>
      <c r="D67" s="112">
        <f t="shared" ca="1" si="1"/>
        <v>0</v>
      </c>
      <c r="E67" s="32"/>
    </row>
    <row r="68" spans="1:5" x14ac:dyDescent="0.35">
      <c r="A68" s="182">
        <v>2004</v>
      </c>
      <c r="B68" s="46">
        <f t="shared" ca="1" si="2"/>
        <v>0</v>
      </c>
      <c r="C68" s="43"/>
      <c r="D68" s="112">
        <f t="shared" ca="1" si="1"/>
        <v>0</v>
      </c>
      <c r="E68" s="32"/>
    </row>
    <row r="69" spans="1:5" x14ac:dyDescent="0.35">
      <c r="A69" s="182">
        <v>2005</v>
      </c>
      <c r="B69" s="46">
        <f t="shared" ca="1" si="2"/>
        <v>0</v>
      </c>
      <c r="C69" s="43"/>
      <c r="D69" s="112">
        <f t="shared" ca="1" si="1"/>
        <v>0</v>
      </c>
      <c r="E69" s="32"/>
    </row>
    <row r="70" spans="1:5" x14ac:dyDescent="0.35">
      <c r="A70" s="182">
        <v>2006</v>
      </c>
      <c r="B70" s="46">
        <f t="shared" ca="1" si="2"/>
        <v>0</v>
      </c>
      <c r="C70" s="43"/>
      <c r="D70" s="112">
        <f t="shared" ca="1" si="1"/>
        <v>0</v>
      </c>
      <c r="E70" s="32"/>
    </row>
    <row r="71" spans="1:5" x14ac:dyDescent="0.35">
      <c r="A71" s="182">
        <v>2007</v>
      </c>
      <c r="B71" s="46">
        <f t="shared" ca="1" si="2"/>
        <v>0</v>
      </c>
      <c r="C71" s="43"/>
      <c r="D71" s="112">
        <f t="shared" ca="1" si="1"/>
        <v>0</v>
      </c>
      <c r="E71" s="32"/>
    </row>
    <row r="72" spans="1:5" x14ac:dyDescent="0.35">
      <c r="A72" s="182">
        <v>2008</v>
      </c>
      <c r="B72" s="46">
        <f t="shared" ca="1" si="2"/>
        <v>0</v>
      </c>
      <c r="C72" s="43"/>
      <c r="D72" s="112">
        <f t="shared" ca="1" si="1"/>
        <v>0</v>
      </c>
      <c r="E72" s="32"/>
    </row>
    <row r="73" spans="1:5" x14ac:dyDescent="0.35">
      <c r="A73" s="182">
        <v>2009</v>
      </c>
      <c r="B73" s="46">
        <f t="shared" ca="1" si="2"/>
        <v>0</v>
      </c>
      <c r="C73" s="43"/>
      <c r="D73" s="112">
        <f t="shared" ca="1" si="1"/>
        <v>0</v>
      </c>
      <c r="E73" s="32"/>
    </row>
    <row r="74" spans="1:5" x14ac:dyDescent="0.35">
      <c r="A74" s="182">
        <v>2010</v>
      </c>
      <c r="B74" s="46">
        <f t="shared" ca="1" si="2"/>
        <v>0</v>
      </c>
      <c r="C74" s="43"/>
      <c r="D74" s="112">
        <f t="shared" ca="1" si="1"/>
        <v>0</v>
      </c>
      <c r="E74" s="32"/>
    </row>
    <row r="75" spans="1:5" x14ac:dyDescent="0.35">
      <c r="A75" s="182">
        <v>2011</v>
      </c>
      <c r="B75" s="46">
        <f t="shared" ref="B75:B114" ca="1" si="3">SUMIF(Jatetunnus,$A75&amp;"_"&amp;0,Jatemaara)</f>
        <v>0</v>
      </c>
      <c r="C75" s="43"/>
      <c r="D75" s="112">
        <f t="shared" ref="D75:D114" ca="1" si="4">IF(C75="",B75,C75)</f>
        <v>0</v>
      </c>
      <c r="E75" s="32"/>
    </row>
    <row r="76" spans="1:5" x14ac:dyDescent="0.35">
      <c r="A76" s="182">
        <v>2012</v>
      </c>
      <c r="B76" s="46">
        <f t="shared" ca="1" si="3"/>
        <v>0</v>
      </c>
      <c r="C76" s="43"/>
      <c r="D76" s="112">
        <f t="shared" ca="1" si="4"/>
        <v>0</v>
      </c>
      <c r="E76" s="32"/>
    </row>
    <row r="77" spans="1:5" x14ac:dyDescent="0.35">
      <c r="A77" s="182">
        <v>2013</v>
      </c>
      <c r="B77" s="46">
        <f t="shared" ca="1" si="3"/>
        <v>0</v>
      </c>
      <c r="C77" s="43"/>
      <c r="D77" s="112">
        <f t="shared" ca="1" si="4"/>
        <v>0</v>
      </c>
      <c r="E77" s="32"/>
    </row>
    <row r="78" spans="1:5" x14ac:dyDescent="0.35">
      <c r="A78" s="182">
        <v>2014</v>
      </c>
      <c r="B78" s="46">
        <f t="shared" ca="1" si="3"/>
        <v>0</v>
      </c>
      <c r="C78" s="43"/>
      <c r="D78" s="112">
        <f t="shared" ca="1" si="4"/>
        <v>0</v>
      </c>
      <c r="E78" s="32"/>
    </row>
    <row r="79" spans="1:5" x14ac:dyDescent="0.35">
      <c r="A79" s="182">
        <v>2015</v>
      </c>
      <c r="B79" s="46">
        <f t="shared" ca="1" si="3"/>
        <v>0</v>
      </c>
      <c r="C79" s="43"/>
      <c r="D79" s="112">
        <f t="shared" ca="1" si="4"/>
        <v>0</v>
      </c>
      <c r="E79" s="32"/>
    </row>
    <row r="80" spans="1:5" x14ac:dyDescent="0.35">
      <c r="A80" s="182">
        <v>2016</v>
      </c>
      <c r="B80" s="46">
        <f t="shared" ca="1" si="3"/>
        <v>0</v>
      </c>
      <c r="C80" s="43"/>
      <c r="D80" s="112">
        <f t="shared" ca="1" si="4"/>
        <v>0</v>
      </c>
      <c r="E80" s="32"/>
    </row>
    <row r="81" spans="1:5" x14ac:dyDescent="0.35">
      <c r="A81" s="182">
        <v>2017</v>
      </c>
      <c r="B81" s="46">
        <f t="shared" ca="1" si="3"/>
        <v>0</v>
      </c>
      <c r="C81" s="43"/>
      <c r="D81" s="112">
        <f t="shared" ca="1" si="4"/>
        <v>0</v>
      </c>
      <c r="E81" s="32"/>
    </row>
    <row r="82" spans="1:5" x14ac:dyDescent="0.35">
      <c r="A82" s="182">
        <v>2018</v>
      </c>
      <c r="B82" s="46">
        <f t="shared" ca="1" si="3"/>
        <v>0</v>
      </c>
      <c r="C82" s="43"/>
      <c r="D82" s="112">
        <f t="shared" ca="1" si="4"/>
        <v>0</v>
      </c>
      <c r="E82" s="32"/>
    </row>
    <row r="83" spans="1:5" x14ac:dyDescent="0.35">
      <c r="A83" s="182">
        <v>2019</v>
      </c>
      <c r="B83" s="46">
        <f t="shared" ca="1" si="3"/>
        <v>0</v>
      </c>
      <c r="C83" s="43"/>
      <c r="D83" s="112">
        <f t="shared" ca="1" si="4"/>
        <v>0</v>
      </c>
      <c r="E83" s="32"/>
    </row>
    <row r="84" spans="1:5" x14ac:dyDescent="0.35">
      <c r="A84" s="182">
        <v>2020</v>
      </c>
      <c r="B84" s="46">
        <f t="shared" ca="1" si="3"/>
        <v>0</v>
      </c>
      <c r="C84" s="43"/>
      <c r="D84" s="112">
        <f t="shared" ca="1" si="4"/>
        <v>0</v>
      </c>
      <c r="E84" s="32"/>
    </row>
    <row r="85" spans="1:5" x14ac:dyDescent="0.35">
      <c r="A85" s="182">
        <v>2021</v>
      </c>
      <c r="B85" s="46">
        <f t="shared" ca="1" si="3"/>
        <v>0</v>
      </c>
      <c r="C85" s="43"/>
      <c r="D85" s="112">
        <f t="shared" ca="1" si="4"/>
        <v>0</v>
      </c>
      <c r="E85" s="32"/>
    </row>
    <row r="86" spans="1:5" x14ac:dyDescent="0.35">
      <c r="A86" s="182">
        <v>2022</v>
      </c>
      <c r="B86" s="46">
        <f t="shared" ca="1" si="3"/>
        <v>0</v>
      </c>
      <c r="C86" s="43"/>
      <c r="D86" s="112">
        <f t="shared" ca="1" si="4"/>
        <v>0</v>
      </c>
      <c r="E86" s="32"/>
    </row>
    <row r="87" spans="1:5" x14ac:dyDescent="0.35">
      <c r="A87" s="182">
        <v>2023</v>
      </c>
      <c r="B87" s="46">
        <f t="shared" ca="1" si="3"/>
        <v>0</v>
      </c>
      <c r="C87" s="43"/>
      <c r="D87" s="112">
        <f t="shared" ca="1" si="4"/>
        <v>0</v>
      </c>
      <c r="E87" s="32"/>
    </row>
    <row r="88" spans="1:5" x14ac:dyDescent="0.35">
      <c r="A88" s="182">
        <v>2024</v>
      </c>
      <c r="B88" s="46">
        <f t="shared" ca="1" si="3"/>
        <v>0</v>
      </c>
      <c r="C88" s="43"/>
      <c r="D88" s="112">
        <f t="shared" ca="1" si="4"/>
        <v>0</v>
      </c>
      <c r="E88" s="32"/>
    </row>
    <row r="89" spans="1:5" x14ac:dyDescent="0.35">
      <c r="A89" s="182">
        <v>2025</v>
      </c>
      <c r="B89" s="46">
        <f t="shared" ca="1" si="3"/>
        <v>0</v>
      </c>
      <c r="C89" s="43"/>
      <c r="D89" s="112">
        <f t="shared" ca="1" si="4"/>
        <v>0</v>
      </c>
      <c r="E89" s="32"/>
    </row>
    <row r="90" spans="1:5" x14ac:dyDescent="0.35">
      <c r="A90" s="182">
        <v>2026</v>
      </c>
      <c r="B90" s="46">
        <f t="shared" ca="1" si="3"/>
        <v>0</v>
      </c>
      <c r="C90" s="43"/>
      <c r="D90" s="112">
        <f t="shared" ca="1" si="4"/>
        <v>0</v>
      </c>
      <c r="E90" s="32"/>
    </row>
    <row r="91" spans="1:5" x14ac:dyDescent="0.35">
      <c r="A91" s="182">
        <v>2027</v>
      </c>
      <c r="B91" s="46">
        <f t="shared" ca="1" si="3"/>
        <v>0</v>
      </c>
      <c r="C91" s="43"/>
      <c r="D91" s="112">
        <f t="shared" ca="1" si="4"/>
        <v>0</v>
      </c>
      <c r="E91" s="32"/>
    </row>
    <row r="92" spans="1:5" x14ac:dyDescent="0.35">
      <c r="A92" s="182">
        <v>2028</v>
      </c>
      <c r="B92" s="46">
        <f t="shared" ca="1" si="3"/>
        <v>0</v>
      </c>
      <c r="C92" s="43"/>
      <c r="D92" s="112">
        <f t="shared" ca="1" si="4"/>
        <v>0</v>
      </c>
      <c r="E92" s="32"/>
    </row>
    <row r="93" spans="1:5" x14ac:dyDescent="0.35">
      <c r="A93" s="182">
        <v>2029</v>
      </c>
      <c r="B93" s="46">
        <f t="shared" ca="1" si="3"/>
        <v>0</v>
      </c>
      <c r="C93" s="43"/>
      <c r="D93" s="112">
        <f t="shared" ca="1" si="4"/>
        <v>0</v>
      </c>
      <c r="E93" s="32"/>
    </row>
    <row r="94" spans="1:5" x14ac:dyDescent="0.35">
      <c r="A94" s="182">
        <v>2030</v>
      </c>
      <c r="B94" s="46">
        <f t="shared" ca="1" si="3"/>
        <v>0</v>
      </c>
      <c r="C94" s="43"/>
      <c r="D94" s="112">
        <f t="shared" ca="1" si="4"/>
        <v>0</v>
      </c>
      <c r="E94" s="32"/>
    </row>
    <row r="95" spans="1:5" x14ac:dyDescent="0.35">
      <c r="A95" s="182">
        <v>2031</v>
      </c>
      <c r="B95" s="46">
        <f t="shared" ca="1" si="3"/>
        <v>0</v>
      </c>
      <c r="C95" s="43"/>
      <c r="D95" s="112">
        <f t="shared" ca="1" si="4"/>
        <v>0</v>
      </c>
      <c r="E95" s="32"/>
    </row>
    <row r="96" spans="1:5" x14ac:dyDescent="0.35">
      <c r="A96" s="182">
        <v>2032</v>
      </c>
      <c r="B96" s="46">
        <f t="shared" ca="1" si="3"/>
        <v>0</v>
      </c>
      <c r="C96" s="43"/>
      <c r="D96" s="112">
        <f t="shared" ca="1" si="4"/>
        <v>0</v>
      </c>
      <c r="E96" s="32"/>
    </row>
    <row r="97" spans="1:5" x14ac:dyDescent="0.35">
      <c r="A97" s="182">
        <v>2033</v>
      </c>
      <c r="B97" s="46">
        <f t="shared" ca="1" si="3"/>
        <v>0</v>
      </c>
      <c r="C97" s="43"/>
      <c r="D97" s="112">
        <f t="shared" ca="1" si="4"/>
        <v>0</v>
      </c>
      <c r="E97" s="32"/>
    </row>
    <row r="98" spans="1:5" x14ac:dyDescent="0.35">
      <c r="A98" s="182">
        <v>2034</v>
      </c>
      <c r="B98" s="46">
        <f t="shared" ca="1" si="3"/>
        <v>0</v>
      </c>
      <c r="C98" s="43"/>
      <c r="D98" s="112">
        <f t="shared" ca="1" si="4"/>
        <v>0</v>
      </c>
      <c r="E98" s="32"/>
    </row>
    <row r="99" spans="1:5" x14ac:dyDescent="0.35">
      <c r="A99" s="182">
        <v>2035</v>
      </c>
      <c r="B99" s="46">
        <f t="shared" ca="1" si="3"/>
        <v>0</v>
      </c>
      <c r="C99" s="43"/>
      <c r="D99" s="112">
        <f t="shared" ca="1" si="4"/>
        <v>0</v>
      </c>
      <c r="E99" s="32"/>
    </row>
    <row r="100" spans="1:5" x14ac:dyDescent="0.35">
      <c r="A100" s="182">
        <v>2036</v>
      </c>
      <c r="B100" s="46">
        <f t="shared" ca="1" si="3"/>
        <v>0</v>
      </c>
      <c r="C100" s="43"/>
      <c r="D100" s="112">
        <f t="shared" ca="1" si="4"/>
        <v>0</v>
      </c>
      <c r="E100" s="32"/>
    </row>
    <row r="101" spans="1:5" x14ac:dyDescent="0.35">
      <c r="A101" s="182">
        <v>2037</v>
      </c>
      <c r="B101" s="46">
        <f t="shared" ca="1" si="3"/>
        <v>0</v>
      </c>
      <c r="C101" s="43"/>
      <c r="D101" s="112">
        <f t="shared" ca="1" si="4"/>
        <v>0</v>
      </c>
      <c r="E101" s="32"/>
    </row>
    <row r="102" spans="1:5" x14ac:dyDescent="0.35">
      <c r="A102" s="182">
        <v>2038</v>
      </c>
      <c r="B102" s="46">
        <f t="shared" ca="1" si="3"/>
        <v>0</v>
      </c>
      <c r="C102" s="43"/>
      <c r="D102" s="112">
        <f t="shared" ca="1" si="4"/>
        <v>0</v>
      </c>
      <c r="E102" s="32"/>
    </row>
    <row r="103" spans="1:5" x14ac:dyDescent="0.35">
      <c r="A103" s="182">
        <v>2039</v>
      </c>
      <c r="B103" s="46">
        <f t="shared" ca="1" si="3"/>
        <v>0</v>
      </c>
      <c r="C103" s="43"/>
      <c r="D103" s="112">
        <f t="shared" ca="1" si="4"/>
        <v>0</v>
      </c>
      <c r="E103" s="32"/>
    </row>
    <row r="104" spans="1:5" x14ac:dyDescent="0.35">
      <c r="A104" s="182">
        <v>2040</v>
      </c>
      <c r="B104" s="46">
        <f t="shared" ca="1" si="3"/>
        <v>0</v>
      </c>
      <c r="C104" s="43"/>
      <c r="D104" s="112">
        <f t="shared" ca="1" si="4"/>
        <v>0</v>
      </c>
      <c r="E104" s="32"/>
    </row>
    <row r="105" spans="1:5" x14ac:dyDescent="0.35">
      <c r="A105" s="182">
        <v>2041</v>
      </c>
      <c r="B105" s="46">
        <f t="shared" ca="1" si="3"/>
        <v>0</v>
      </c>
      <c r="C105" s="43"/>
      <c r="D105" s="112">
        <f t="shared" ca="1" si="4"/>
        <v>0</v>
      </c>
      <c r="E105" s="32"/>
    </row>
    <row r="106" spans="1:5" x14ac:dyDescent="0.35">
      <c r="A106" s="182">
        <v>2042</v>
      </c>
      <c r="B106" s="46">
        <f t="shared" ca="1" si="3"/>
        <v>0</v>
      </c>
      <c r="C106" s="43"/>
      <c r="D106" s="112">
        <f t="shared" ca="1" si="4"/>
        <v>0</v>
      </c>
      <c r="E106" s="32"/>
    </row>
    <row r="107" spans="1:5" x14ac:dyDescent="0.35">
      <c r="A107" s="182">
        <v>2043</v>
      </c>
      <c r="B107" s="46">
        <f t="shared" ca="1" si="3"/>
        <v>0</v>
      </c>
      <c r="C107" s="43"/>
      <c r="D107" s="112">
        <f t="shared" ca="1" si="4"/>
        <v>0</v>
      </c>
      <c r="E107" s="32"/>
    </row>
    <row r="108" spans="1:5" x14ac:dyDescent="0.35">
      <c r="A108" s="182">
        <v>2044</v>
      </c>
      <c r="B108" s="46">
        <f t="shared" ca="1" si="3"/>
        <v>0</v>
      </c>
      <c r="C108" s="43"/>
      <c r="D108" s="112">
        <f t="shared" ca="1" si="4"/>
        <v>0</v>
      </c>
      <c r="E108" s="32"/>
    </row>
    <row r="109" spans="1:5" x14ac:dyDescent="0.35">
      <c r="A109" s="182">
        <v>2045</v>
      </c>
      <c r="B109" s="46">
        <f t="shared" ca="1" si="3"/>
        <v>0</v>
      </c>
      <c r="C109" s="43"/>
      <c r="D109" s="112">
        <f t="shared" ca="1" si="4"/>
        <v>0</v>
      </c>
      <c r="E109" s="32"/>
    </row>
    <row r="110" spans="1:5" x14ac:dyDescent="0.35">
      <c r="A110" s="182">
        <v>2046</v>
      </c>
      <c r="B110" s="46">
        <f t="shared" ca="1" si="3"/>
        <v>0</v>
      </c>
      <c r="C110" s="43"/>
      <c r="D110" s="112">
        <f t="shared" ca="1" si="4"/>
        <v>0</v>
      </c>
      <c r="E110" s="32"/>
    </row>
    <row r="111" spans="1:5" x14ac:dyDescent="0.35">
      <c r="A111" s="182">
        <v>2047</v>
      </c>
      <c r="B111" s="46">
        <f t="shared" ca="1" si="3"/>
        <v>0</v>
      </c>
      <c r="C111" s="43"/>
      <c r="D111" s="112">
        <f t="shared" ca="1" si="4"/>
        <v>0</v>
      </c>
      <c r="E111" s="32"/>
    </row>
    <row r="112" spans="1:5" x14ac:dyDescent="0.35">
      <c r="A112" s="182">
        <v>2048</v>
      </c>
      <c r="B112" s="46">
        <f t="shared" ca="1" si="3"/>
        <v>0</v>
      </c>
      <c r="C112" s="43"/>
      <c r="D112" s="112">
        <f t="shared" ca="1" si="4"/>
        <v>0</v>
      </c>
      <c r="E112" s="32"/>
    </row>
    <row r="113" spans="1:5" x14ac:dyDescent="0.35">
      <c r="A113" s="182">
        <v>2049</v>
      </c>
      <c r="B113" s="46">
        <f t="shared" ca="1" si="3"/>
        <v>0</v>
      </c>
      <c r="C113" s="43"/>
      <c r="D113" s="112">
        <f t="shared" ca="1" si="4"/>
        <v>0</v>
      </c>
      <c r="E113" s="32"/>
    </row>
    <row r="114" spans="1:5" x14ac:dyDescent="0.35">
      <c r="A114" s="182">
        <v>2050</v>
      </c>
      <c r="B114" s="46">
        <f t="shared" ca="1" si="3"/>
        <v>0</v>
      </c>
      <c r="C114" s="43"/>
      <c r="D114" s="112">
        <f t="shared" ca="1" si="4"/>
        <v>0</v>
      </c>
      <c r="E114" s="32"/>
    </row>
    <row r="116" spans="1:5" x14ac:dyDescent="0.35">
      <c r="A116" s="36" t="s">
        <v>3243</v>
      </c>
      <c r="B116" s="46">
        <f ca="1">SUM(B11:B114)</f>
        <v>0</v>
      </c>
      <c r="D116" s="46">
        <f ca="1">SUM(D11:D114)</f>
        <v>0</v>
      </c>
    </row>
    <row r="117" spans="1:5" x14ac:dyDescent="0.35">
      <c r="A117" s="36" t="s">
        <v>3244</v>
      </c>
      <c r="D117" s="46">
        <f ca="1">D116-B116</f>
        <v>0</v>
      </c>
    </row>
  </sheetData>
  <sheetProtection sheet="1" objects="1" scenarios="1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2E9B9-A566-4AF7-BCD9-C70B572649B2}">
  <sheetPr>
    <tabColor rgb="FFFFFFCC"/>
  </sheetPr>
  <dimension ref="A1:L114"/>
  <sheetViews>
    <sheetView workbookViewId="0">
      <pane ySplit="10" topLeftCell="A79" activePane="bottomLeft" state="frozen"/>
      <selection pane="bottomLeft"/>
    </sheetView>
  </sheetViews>
  <sheetFormatPr defaultColWidth="8.90625" defaultRowHeight="14.5" x14ac:dyDescent="0.35"/>
  <cols>
    <col min="1" max="1" width="7.81640625" style="195" customWidth="1"/>
    <col min="2" max="7" width="14.81640625" style="195" customWidth="1"/>
    <col min="8" max="8" width="11.81640625" style="195" customWidth="1"/>
    <col min="9" max="9" width="10.81640625" style="195" customWidth="1"/>
    <col min="10" max="10" width="12.81640625" style="195" customWidth="1"/>
    <col min="11" max="12" width="10.81640625" style="195" customWidth="1"/>
    <col min="13" max="16384" width="8.90625" style="195"/>
  </cols>
  <sheetData>
    <row r="1" spans="1:12" ht="18" customHeight="1" x14ac:dyDescent="0.35">
      <c r="B1" s="211" t="s">
        <v>3436</v>
      </c>
      <c r="C1" s="196"/>
      <c r="D1" s="196"/>
      <c r="E1" s="196"/>
      <c r="F1" s="196"/>
      <c r="G1" s="203"/>
    </row>
    <row r="2" spans="1:12" x14ac:dyDescent="0.35">
      <c r="J2" s="197"/>
      <c r="K2" s="204" t="s">
        <v>3438</v>
      </c>
    </row>
    <row r="3" spans="1:12" x14ac:dyDescent="0.35">
      <c r="A3" s="195" t="s">
        <v>3432</v>
      </c>
      <c r="G3" s="200" t="s">
        <v>3431</v>
      </c>
      <c r="H3" s="201"/>
      <c r="I3" s="200" t="s">
        <v>3426</v>
      </c>
      <c r="J3" s="202" t="s">
        <v>3433</v>
      </c>
      <c r="K3" s="200" t="s">
        <v>56</v>
      </c>
      <c r="L3" s="200" t="s">
        <v>3215</v>
      </c>
    </row>
    <row r="4" spans="1:12" x14ac:dyDescent="0.35">
      <c r="A4" s="195" t="s">
        <v>3441</v>
      </c>
      <c r="G4" s="195" t="s">
        <v>3342</v>
      </c>
      <c r="I4" s="193"/>
      <c r="J4" s="197">
        <f ca="1">IF($I4&lt;1947,0,IF($I4&gt;2050,0,OFFSET(Sekal_yhdyskunta!$B$11,$I4-Sekal_yhdyskunta!$A$11,0)))</f>
        <v>0</v>
      </c>
      <c r="K4" s="194"/>
      <c r="L4" s="195">
        <f ca="1">IF(K4="",J4,K4)</f>
        <v>0</v>
      </c>
    </row>
    <row r="5" spans="1:12" x14ac:dyDescent="0.35">
      <c r="A5" s="195" t="s">
        <v>3442</v>
      </c>
      <c r="G5" s="195" t="s">
        <v>3430</v>
      </c>
      <c r="I5" s="193"/>
      <c r="J5" s="197">
        <f ca="1">IF($I5&lt;1947,0,IF($I5&gt;2050,0,OFFSET(Rakennus!$C$11,$I5-Rakennus!$A$11,0)))</f>
        <v>0</v>
      </c>
      <c r="K5" s="194"/>
      <c r="L5" s="195">
        <f ca="1">IF(K5="",J5,K5)</f>
        <v>0</v>
      </c>
    </row>
    <row r="6" spans="1:12" x14ac:dyDescent="0.35">
      <c r="A6" s="195" t="s">
        <v>3435</v>
      </c>
      <c r="G6" s="195" t="s">
        <v>3428</v>
      </c>
      <c r="I6" s="193"/>
      <c r="J6" s="197">
        <f ca="1">IF($I6&lt;1947,0,IF($I6&gt;2050,0,OFFSET(Rakennus!$B$11,$I6-Rakennus!$A$11,0)))</f>
        <v>0</v>
      </c>
      <c r="K6" s="194"/>
      <c r="L6" s="195">
        <f ca="1">IF(K6="",J6,K6)</f>
        <v>0</v>
      </c>
    </row>
    <row r="7" spans="1:12" x14ac:dyDescent="0.35">
      <c r="A7" s="195" t="s">
        <v>3434</v>
      </c>
    </row>
    <row r="9" spans="1:12" x14ac:dyDescent="0.35">
      <c r="B9" s="197" t="s">
        <v>3429</v>
      </c>
      <c r="D9" s="197" t="s">
        <v>3439</v>
      </c>
      <c r="F9" s="197" t="s">
        <v>3440</v>
      </c>
      <c r="I9" s="198"/>
      <c r="J9" s="198"/>
      <c r="K9" s="199"/>
    </row>
    <row r="10" spans="1:12" x14ac:dyDescent="0.35">
      <c r="A10" s="198" t="s">
        <v>53</v>
      </c>
      <c r="B10" s="208" t="s">
        <v>3437</v>
      </c>
      <c r="C10" s="198" t="s">
        <v>3427</v>
      </c>
      <c r="D10" s="208" t="s">
        <v>3437</v>
      </c>
      <c r="E10" s="198" t="s">
        <v>3427</v>
      </c>
      <c r="F10" s="208" t="s">
        <v>3437</v>
      </c>
      <c r="G10" s="198" t="s">
        <v>3427</v>
      </c>
      <c r="I10" s="198"/>
      <c r="J10" s="198"/>
      <c r="K10" s="199"/>
    </row>
    <row r="11" spans="1:12" x14ac:dyDescent="0.35">
      <c r="A11" s="198">
        <v>1947</v>
      </c>
      <c r="B11" s="205">
        <v>0.40021298360718155</v>
      </c>
      <c r="C11" s="207">
        <f ca="1">IF($I$4&lt;1947,0,IF($I$4&gt;2050,0,B11/OFFSET(B$11,$I$4-$A$11,0)*$L$4))</f>
        <v>0</v>
      </c>
      <c r="D11" s="205">
        <v>0.26598055896312112</v>
      </c>
      <c r="E11" s="207">
        <f ca="1">IF($I$5&lt;1947,0,IF($I$5&gt;2050,0,D11/OFFSET(D$11,$I$5-$A$11,0)*$L$5))</f>
        <v>0</v>
      </c>
      <c r="F11" s="206">
        <v>0</v>
      </c>
      <c r="G11" s="207">
        <f ca="1">IF($I$6&lt;1947,0,IF($I$6&gt;2050,0,F11/OFFSET(F$11,$I$6-$A$11,0)*$L$6))</f>
        <v>0</v>
      </c>
    </row>
    <row r="12" spans="1:12" x14ac:dyDescent="0.35">
      <c r="A12" s="198">
        <v>1948</v>
      </c>
      <c r="B12" s="205">
        <v>0.41202446939403359</v>
      </c>
      <c r="C12" s="207">
        <f t="shared" ref="C12:C75" ca="1" si="0">IF($I$4&lt;1947,0,IF($I$4&gt;2050,0,B12/OFFSET(B$11,$I$4-$A$11,0)*$L$4))</f>
        <v>0</v>
      </c>
      <c r="D12" s="205">
        <v>0.28629801814171074</v>
      </c>
      <c r="E12" s="207">
        <f t="shared" ref="E12:E75" ca="1" si="1">IF($I$5&lt;1947,0,IF($I$5&gt;2050,0,D12/OFFSET(D$11,$I$5-$A$11,0)*$L$5))</f>
        <v>0</v>
      </c>
      <c r="F12" s="206">
        <v>0</v>
      </c>
      <c r="G12" s="207">
        <f t="shared" ref="G12:G75" ca="1" si="2">IF($I$6&lt;1947,0,IF($I$6&gt;2050,0,F12/OFFSET(F$11,$I$6-$A$11,0)*$L$6))</f>
        <v>0</v>
      </c>
    </row>
    <row r="13" spans="1:12" x14ac:dyDescent="0.35">
      <c r="A13" s="198">
        <v>1949</v>
      </c>
      <c r="B13" s="205">
        <v>0.42198090689099649</v>
      </c>
      <c r="C13" s="207">
        <f t="shared" ca="1" si="0"/>
        <v>0</v>
      </c>
      <c r="D13" s="205">
        <v>0.30297444516971683</v>
      </c>
      <c r="E13" s="207">
        <f t="shared" ca="1" si="1"/>
        <v>0</v>
      </c>
      <c r="F13" s="206">
        <v>0</v>
      </c>
      <c r="G13" s="207">
        <f t="shared" ca="1" si="2"/>
        <v>0</v>
      </c>
    </row>
    <row r="14" spans="1:12" x14ac:dyDescent="0.35">
      <c r="A14" s="198">
        <v>1950</v>
      </c>
      <c r="B14" s="205">
        <v>0.42898209448334435</v>
      </c>
      <c r="C14" s="207">
        <f t="shared" ca="1" si="0"/>
        <v>0</v>
      </c>
      <c r="D14" s="205">
        <v>0.31383139448913971</v>
      </c>
      <c r="E14" s="207">
        <f t="shared" ca="1" si="1"/>
        <v>0</v>
      </c>
      <c r="F14" s="206">
        <v>0</v>
      </c>
      <c r="G14" s="207">
        <f t="shared" ca="1" si="2"/>
        <v>0</v>
      </c>
    </row>
    <row r="15" spans="1:12" x14ac:dyDescent="0.35">
      <c r="A15" s="198">
        <v>1951</v>
      </c>
      <c r="B15" s="205">
        <v>0.44412196091962142</v>
      </c>
      <c r="C15" s="207">
        <f t="shared" ca="1" si="0"/>
        <v>0</v>
      </c>
      <c r="D15" s="205">
        <v>0.3397327740884114</v>
      </c>
      <c r="E15" s="207">
        <f t="shared" ca="1" si="1"/>
        <v>0</v>
      </c>
      <c r="F15" s="206">
        <v>0</v>
      </c>
      <c r="G15" s="207">
        <f t="shared" ca="1" si="2"/>
        <v>0</v>
      </c>
    </row>
    <row r="16" spans="1:12" x14ac:dyDescent="0.35">
      <c r="A16" s="198">
        <v>1952</v>
      </c>
      <c r="B16" s="205">
        <v>0.45141678704094518</v>
      </c>
      <c r="C16" s="207">
        <f t="shared" ca="1" si="0"/>
        <v>0</v>
      </c>
      <c r="D16" s="205">
        <v>0.35014323026462085</v>
      </c>
      <c r="E16" s="207">
        <f t="shared" ca="1" si="1"/>
        <v>0</v>
      </c>
      <c r="F16" s="206">
        <v>0</v>
      </c>
      <c r="G16" s="207">
        <f t="shared" ca="1" si="2"/>
        <v>0</v>
      </c>
    </row>
    <row r="17" spans="1:7" x14ac:dyDescent="0.35">
      <c r="A17" s="198">
        <v>1953</v>
      </c>
      <c r="B17" s="205">
        <v>0.45424474963540346</v>
      </c>
      <c r="C17" s="207">
        <f t="shared" ca="1" si="0"/>
        <v>0</v>
      </c>
      <c r="D17" s="205">
        <v>0.35174362338288806</v>
      </c>
      <c r="E17" s="207">
        <f t="shared" ca="1" si="1"/>
        <v>0</v>
      </c>
      <c r="F17" s="206">
        <v>0</v>
      </c>
      <c r="G17" s="207">
        <f t="shared" ca="1" si="2"/>
        <v>0</v>
      </c>
    </row>
    <row r="18" spans="1:7" x14ac:dyDescent="0.35">
      <c r="A18" s="198">
        <v>1954</v>
      </c>
      <c r="B18" s="205">
        <v>0.47131099394696757</v>
      </c>
      <c r="C18" s="207">
        <f t="shared" ca="1" si="0"/>
        <v>0</v>
      </c>
      <c r="D18" s="205">
        <v>0.38156311812038357</v>
      </c>
      <c r="E18" s="207">
        <f t="shared" ca="1" si="1"/>
        <v>0</v>
      </c>
      <c r="F18" s="206">
        <v>0</v>
      </c>
      <c r="G18" s="207">
        <f t="shared" ca="1" si="2"/>
        <v>0</v>
      </c>
    </row>
    <row r="19" spans="1:7" x14ac:dyDescent="0.35">
      <c r="A19" s="198">
        <v>1955</v>
      </c>
      <c r="B19" s="205">
        <v>0.48263515405545815</v>
      </c>
      <c r="C19" s="207">
        <f t="shared" ca="1" si="0"/>
        <v>0</v>
      </c>
      <c r="D19" s="205">
        <v>0.40005050663790082</v>
      </c>
      <c r="E19" s="207">
        <f t="shared" ca="1" si="1"/>
        <v>0</v>
      </c>
      <c r="F19" s="206">
        <v>0</v>
      </c>
      <c r="G19" s="207">
        <f t="shared" ca="1" si="2"/>
        <v>0</v>
      </c>
    </row>
    <row r="20" spans="1:7" x14ac:dyDescent="0.35">
      <c r="A20" s="198">
        <v>1956</v>
      </c>
      <c r="B20" s="205">
        <v>0.49016338466476628</v>
      </c>
      <c r="C20" s="207">
        <f t="shared" ca="1" si="0"/>
        <v>0</v>
      </c>
      <c r="D20" s="205">
        <v>0.411055184552856</v>
      </c>
      <c r="E20" s="207">
        <f t="shared" ca="1" si="1"/>
        <v>0</v>
      </c>
      <c r="F20" s="206">
        <v>0</v>
      </c>
      <c r="G20" s="207">
        <f t="shared" ca="1" si="2"/>
        <v>0</v>
      </c>
    </row>
    <row r="21" spans="1:7" x14ac:dyDescent="0.35">
      <c r="A21" s="198">
        <v>1957</v>
      </c>
      <c r="B21" s="205">
        <v>0.50136307029847604</v>
      </c>
      <c r="C21" s="207">
        <f t="shared" ca="1" si="0"/>
        <v>0</v>
      </c>
      <c r="D21" s="205">
        <v>0.42936434329715623</v>
      </c>
      <c r="E21" s="207">
        <f t="shared" ca="1" si="1"/>
        <v>0</v>
      </c>
      <c r="F21" s="206">
        <v>0</v>
      </c>
      <c r="G21" s="207">
        <f t="shared" ca="1" si="2"/>
        <v>0</v>
      </c>
    </row>
    <row r="22" spans="1:7" x14ac:dyDescent="0.35">
      <c r="A22" s="198">
        <v>1958</v>
      </c>
      <c r="B22" s="205">
        <v>0.50391457175352228</v>
      </c>
      <c r="C22" s="207">
        <f t="shared" ca="1" si="0"/>
        <v>0</v>
      </c>
      <c r="D22" s="205">
        <v>0.43057667323909971</v>
      </c>
      <c r="E22" s="207">
        <f t="shared" ca="1" si="1"/>
        <v>0</v>
      </c>
      <c r="F22" s="206">
        <v>0</v>
      </c>
      <c r="G22" s="207">
        <f t="shared" ca="1" si="2"/>
        <v>0</v>
      </c>
    </row>
    <row r="23" spans="1:7" x14ac:dyDescent="0.35">
      <c r="A23" s="198">
        <v>1959</v>
      </c>
      <c r="B23" s="205">
        <v>0.51812144124631165</v>
      </c>
      <c r="C23" s="207">
        <f t="shared" ca="1" si="0"/>
        <v>0</v>
      </c>
      <c r="D23" s="205">
        <v>0.4549107332862683</v>
      </c>
      <c r="E23" s="207">
        <f t="shared" ca="1" si="1"/>
        <v>0</v>
      </c>
      <c r="F23" s="206">
        <v>0</v>
      </c>
      <c r="G23" s="207">
        <f t="shared" ca="1" si="2"/>
        <v>0</v>
      </c>
    </row>
    <row r="24" spans="1:7" x14ac:dyDescent="0.35">
      <c r="A24" s="198">
        <v>1960</v>
      </c>
      <c r="B24" s="205">
        <v>0.54041731317611374</v>
      </c>
      <c r="C24" s="207">
        <f t="shared" ca="1" si="0"/>
        <v>0</v>
      </c>
      <c r="D24" s="205">
        <v>0.49530972687147784</v>
      </c>
      <c r="E24" s="207">
        <f t="shared" ca="1" si="1"/>
        <v>0</v>
      </c>
      <c r="F24" s="206">
        <v>0</v>
      </c>
      <c r="G24" s="207">
        <f t="shared" ca="1" si="2"/>
        <v>0</v>
      </c>
    </row>
    <row r="25" spans="1:7" x14ac:dyDescent="0.35">
      <c r="A25" s="198">
        <v>1961</v>
      </c>
      <c r="B25" s="205">
        <v>0.55898751386293843</v>
      </c>
      <c r="C25" s="207">
        <f t="shared" ca="1" si="0"/>
        <v>0</v>
      </c>
      <c r="D25" s="205">
        <v>0.51223097271509233</v>
      </c>
      <c r="E25" s="207">
        <f t="shared" ca="1" si="1"/>
        <v>0</v>
      </c>
      <c r="F25" s="206">
        <v>0</v>
      </c>
      <c r="G25" s="207">
        <f t="shared" ca="1" si="2"/>
        <v>0</v>
      </c>
    </row>
    <row r="26" spans="1:7" x14ac:dyDescent="0.35">
      <c r="A26" s="198">
        <v>1962</v>
      </c>
      <c r="B26" s="205">
        <v>0.56637070146687329</v>
      </c>
      <c r="C26" s="207">
        <f t="shared" ca="1" si="0"/>
        <v>0</v>
      </c>
      <c r="D26" s="205">
        <v>0.51331394106334649</v>
      </c>
      <c r="E26" s="207">
        <f t="shared" ca="1" si="1"/>
        <v>0</v>
      </c>
      <c r="F26" s="206">
        <v>0</v>
      </c>
      <c r="G26" s="207">
        <f t="shared" ca="1" si="2"/>
        <v>0</v>
      </c>
    </row>
    <row r="27" spans="1:7" x14ac:dyDescent="0.35">
      <c r="A27" s="198">
        <v>1963</v>
      </c>
      <c r="B27" s="205">
        <v>0.57478151882245876</v>
      </c>
      <c r="C27" s="207">
        <f t="shared" ca="1" si="0"/>
        <v>0</v>
      </c>
      <c r="D27" s="205">
        <v>0.52862921388808359</v>
      </c>
      <c r="E27" s="207">
        <f t="shared" ca="1" si="1"/>
        <v>0</v>
      </c>
      <c r="F27" s="206">
        <v>0</v>
      </c>
      <c r="G27" s="207">
        <f t="shared" ca="1" si="2"/>
        <v>0</v>
      </c>
    </row>
    <row r="28" spans="1:7" x14ac:dyDescent="0.35">
      <c r="A28" s="198">
        <v>1964</v>
      </c>
      <c r="B28" s="205">
        <v>0.58914772818705641</v>
      </c>
      <c r="C28" s="207">
        <f t="shared" ca="1" si="0"/>
        <v>0</v>
      </c>
      <c r="D28" s="205">
        <v>0.5415293425814387</v>
      </c>
      <c r="E28" s="207">
        <f t="shared" ca="1" si="1"/>
        <v>0</v>
      </c>
      <c r="F28" s="206">
        <v>0</v>
      </c>
      <c r="G28" s="207">
        <f t="shared" ca="1" si="2"/>
        <v>0</v>
      </c>
    </row>
    <row r="29" spans="1:7" x14ac:dyDescent="0.35">
      <c r="A29" s="198">
        <v>1965</v>
      </c>
      <c r="B29" s="205">
        <v>0.60421150983255967</v>
      </c>
      <c r="C29" s="207">
        <f t="shared" ca="1" si="0"/>
        <v>0</v>
      </c>
      <c r="D29" s="205">
        <v>0.58322037369674107</v>
      </c>
      <c r="E29" s="207">
        <f t="shared" ca="1" si="1"/>
        <v>0</v>
      </c>
      <c r="F29" s="206">
        <v>0</v>
      </c>
      <c r="G29" s="207">
        <f t="shared" ca="1" si="2"/>
        <v>0</v>
      </c>
    </row>
    <row r="30" spans="1:7" x14ac:dyDescent="0.35">
      <c r="A30" s="198">
        <v>1966</v>
      </c>
      <c r="B30" s="205">
        <v>0.61092999124637903</v>
      </c>
      <c r="C30" s="207">
        <f t="shared" ca="1" si="0"/>
        <v>0</v>
      </c>
      <c r="D30" s="205">
        <v>0.5890043501625537</v>
      </c>
      <c r="E30" s="207">
        <f t="shared" ca="1" si="1"/>
        <v>0</v>
      </c>
      <c r="F30" s="206">
        <v>0</v>
      </c>
      <c r="G30" s="207">
        <f t="shared" ca="1" si="2"/>
        <v>0</v>
      </c>
    </row>
    <row r="31" spans="1:7" x14ac:dyDescent="0.35">
      <c r="A31" s="198">
        <v>1967</v>
      </c>
      <c r="B31" s="205">
        <v>0.61717660418840892</v>
      </c>
      <c r="C31" s="207">
        <f t="shared" ca="1" si="0"/>
        <v>0</v>
      </c>
      <c r="D31" s="205">
        <v>0.60208791500724379</v>
      </c>
      <c r="E31" s="207">
        <f t="shared" ca="1" si="1"/>
        <v>0</v>
      </c>
      <c r="F31" s="206">
        <v>0</v>
      </c>
      <c r="G31" s="207">
        <f t="shared" ca="1" si="2"/>
        <v>0</v>
      </c>
    </row>
    <row r="32" spans="1:7" x14ac:dyDescent="0.35">
      <c r="A32" s="198">
        <v>1968</v>
      </c>
      <c r="B32" s="205">
        <v>0.62387476821316867</v>
      </c>
      <c r="C32" s="207">
        <f t="shared" ca="1" si="0"/>
        <v>0</v>
      </c>
      <c r="D32" s="205">
        <v>0.58098082138434981</v>
      </c>
      <c r="E32" s="207">
        <f t="shared" ca="1" si="1"/>
        <v>0</v>
      </c>
      <c r="F32" s="206">
        <v>0</v>
      </c>
      <c r="G32" s="207">
        <f t="shared" ca="1" si="2"/>
        <v>0</v>
      </c>
    </row>
    <row r="33" spans="1:7" x14ac:dyDescent="0.35">
      <c r="A33" s="198">
        <v>1969</v>
      </c>
      <c r="B33" s="205">
        <v>0.65487139174417519</v>
      </c>
      <c r="C33" s="207">
        <f t="shared" ca="1" si="0"/>
        <v>0</v>
      </c>
      <c r="D33" s="205">
        <v>0.61963474494630233</v>
      </c>
      <c r="E33" s="207">
        <f t="shared" ca="1" si="1"/>
        <v>0</v>
      </c>
      <c r="F33" s="206">
        <v>0</v>
      </c>
      <c r="G33" s="207">
        <f t="shared" ca="1" si="2"/>
        <v>0</v>
      </c>
    </row>
    <row r="34" spans="1:7" x14ac:dyDescent="0.35">
      <c r="A34" s="198">
        <v>1970</v>
      </c>
      <c r="B34" s="205">
        <v>0.68104196186633303</v>
      </c>
      <c r="C34" s="207">
        <f t="shared" ca="1" si="0"/>
        <v>0</v>
      </c>
      <c r="D34" s="205">
        <v>0.65888030902720929</v>
      </c>
      <c r="E34" s="207">
        <f t="shared" ca="1" si="1"/>
        <v>0</v>
      </c>
      <c r="F34" s="206">
        <v>0</v>
      </c>
      <c r="G34" s="207">
        <f t="shared" ca="1" si="2"/>
        <v>0</v>
      </c>
    </row>
    <row r="35" spans="1:7" x14ac:dyDescent="0.35">
      <c r="A35" s="198">
        <v>1971</v>
      </c>
      <c r="B35" s="205">
        <v>0.68848728202368037</v>
      </c>
      <c r="C35" s="207">
        <f t="shared" ca="1" si="0"/>
        <v>0</v>
      </c>
      <c r="D35" s="205">
        <v>0.64308185691080277</v>
      </c>
      <c r="E35" s="207">
        <f t="shared" ca="1" si="1"/>
        <v>0</v>
      </c>
      <c r="F35" s="206">
        <v>0</v>
      </c>
      <c r="G35" s="207">
        <f t="shared" ca="1" si="2"/>
        <v>0</v>
      </c>
    </row>
    <row r="36" spans="1:7" x14ac:dyDescent="0.35">
      <c r="A36" s="198">
        <v>1972</v>
      </c>
      <c r="B36" s="205">
        <v>0.71785338176748537</v>
      </c>
      <c r="C36" s="207">
        <f t="shared" ca="1" si="0"/>
        <v>0</v>
      </c>
      <c r="D36" s="205">
        <v>0.697608905707367</v>
      </c>
      <c r="E36" s="207">
        <f t="shared" ca="1" si="1"/>
        <v>0</v>
      </c>
      <c r="F36" s="206">
        <v>0</v>
      </c>
      <c r="G36" s="207">
        <f t="shared" ca="1" si="2"/>
        <v>0</v>
      </c>
    </row>
    <row r="37" spans="1:7" x14ac:dyDescent="0.35">
      <c r="A37" s="198">
        <v>1973</v>
      </c>
      <c r="B37" s="205">
        <v>0.74550911659514052</v>
      </c>
      <c r="C37" s="207">
        <f t="shared" ca="1" si="0"/>
        <v>0</v>
      </c>
      <c r="D37" s="205">
        <v>0.75871989909807125</v>
      </c>
      <c r="E37" s="207">
        <f t="shared" ca="1" si="1"/>
        <v>0</v>
      </c>
      <c r="F37" s="206">
        <v>0</v>
      </c>
      <c r="G37" s="207">
        <f t="shared" ca="1" si="2"/>
        <v>0</v>
      </c>
    </row>
    <row r="38" spans="1:7" x14ac:dyDescent="0.35">
      <c r="A38" s="198">
        <v>1974</v>
      </c>
      <c r="B38" s="205">
        <v>0.75824613019405496</v>
      </c>
      <c r="C38" s="207">
        <f t="shared" ca="1" si="0"/>
        <v>0</v>
      </c>
      <c r="D38" s="205">
        <v>0.77111437047349685</v>
      </c>
      <c r="E38" s="207">
        <f t="shared" ca="1" si="1"/>
        <v>0</v>
      </c>
      <c r="F38" s="206">
        <v>0</v>
      </c>
      <c r="G38" s="207">
        <f t="shared" ca="1" si="2"/>
        <v>0</v>
      </c>
    </row>
    <row r="39" spans="1:7" x14ac:dyDescent="0.35">
      <c r="A39" s="198">
        <v>1975</v>
      </c>
      <c r="B39" s="205">
        <v>0.76264226121820189</v>
      </c>
      <c r="C39" s="207">
        <f t="shared" ca="1" si="0"/>
        <v>0</v>
      </c>
      <c r="D39" s="205">
        <v>0.80079907362729474</v>
      </c>
      <c r="E39" s="207">
        <f t="shared" ca="1" si="1"/>
        <v>0</v>
      </c>
      <c r="F39" s="206">
        <v>0</v>
      </c>
      <c r="G39" s="207">
        <f t="shared" ca="1" si="2"/>
        <v>0</v>
      </c>
    </row>
    <row r="40" spans="1:7" x14ac:dyDescent="0.35">
      <c r="A40" s="198">
        <v>1976</v>
      </c>
      <c r="B40" s="205">
        <v>0.75966696307770332</v>
      </c>
      <c r="C40" s="207">
        <f t="shared" ca="1" si="0"/>
        <v>0</v>
      </c>
      <c r="D40" s="205">
        <v>0.72882595481125956</v>
      </c>
      <c r="E40" s="207">
        <f t="shared" ca="1" si="1"/>
        <v>0</v>
      </c>
      <c r="F40" s="206">
        <v>0</v>
      </c>
      <c r="G40" s="207">
        <f t="shared" ca="1" si="2"/>
        <v>0</v>
      </c>
    </row>
    <row r="41" spans="1:7" x14ac:dyDescent="0.35">
      <c r="A41" s="198">
        <v>1977</v>
      </c>
      <c r="B41" s="205">
        <v>0.75987023110136576</v>
      </c>
      <c r="C41" s="207">
        <f t="shared" ca="1" si="0"/>
        <v>0</v>
      </c>
      <c r="D41" s="205">
        <v>0.73333697594369829</v>
      </c>
      <c r="E41" s="207">
        <f t="shared" ca="1" si="1"/>
        <v>0</v>
      </c>
      <c r="F41" s="206">
        <v>0</v>
      </c>
      <c r="G41" s="207">
        <f t="shared" ca="1" si="2"/>
        <v>0</v>
      </c>
    </row>
    <row r="42" spans="1:7" x14ac:dyDescent="0.35">
      <c r="A42" s="198">
        <v>1978</v>
      </c>
      <c r="B42" s="205">
        <v>0.76859160076162725</v>
      </c>
      <c r="C42" s="207">
        <f t="shared" ca="1" si="0"/>
        <v>0</v>
      </c>
      <c r="D42" s="205">
        <v>0.71936564903658573</v>
      </c>
      <c r="E42" s="207">
        <f t="shared" ca="1" si="1"/>
        <v>0</v>
      </c>
      <c r="F42" s="206">
        <v>0</v>
      </c>
      <c r="G42" s="207">
        <f t="shared" ca="1" si="2"/>
        <v>0</v>
      </c>
    </row>
    <row r="43" spans="1:7" x14ac:dyDescent="0.35">
      <c r="A43" s="198">
        <v>1979</v>
      </c>
      <c r="B43" s="205">
        <v>0.80037133623706724</v>
      </c>
      <c r="C43" s="207">
        <f t="shared" ca="1" si="0"/>
        <v>0</v>
      </c>
      <c r="D43" s="205">
        <v>0.72188914706689244</v>
      </c>
      <c r="E43" s="207">
        <f t="shared" ca="1" si="1"/>
        <v>0</v>
      </c>
      <c r="F43" s="206">
        <v>0</v>
      </c>
      <c r="G43" s="207">
        <f t="shared" ca="1" si="2"/>
        <v>0</v>
      </c>
    </row>
    <row r="44" spans="1:7" x14ac:dyDescent="0.35">
      <c r="A44" s="198">
        <v>1980</v>
      </c>
      <c r="B44" s="205">
        <v>0.82614221453697567</v>
      </c>
      <c r="C44" s="207">
        <f t="shared" ca="1" si="0"/>
        <v>0</v>
      </c>
      <c r="D44" s="205">
        <v>0.7719150926757824</v>
      </c>
      <c r="E44" s="207">
        <f t="shared" ca="1" si="1"/>
        <v>0</v>
      </c>
      <c r="F44" s="206">
        <v>0</v>
      </c>
      <c r="G44" s="207">
        <f t="shared" ca="1" si="2"/>
        <v>0</v>
      </c>
    </row>
    <row r="45" spans="1:7" x14ac:dyDescent="0.35">
      <c r="A45" s="198">
        <v>1981</v>
      </c>
      <c r="B45" s="205">
        <v>0.8335994955126067</v>
      </c>
      <c r="C45" s="207">
        <f t="shared" ca="1" si="0"/>
        <v>0</v>
      </c>
      <c r="D45" s="205">
        <v>0.7560574688838082</v>
      </c>
      <c r="E45" s="207">
        <f t="shared" ca="1" si="1"/>
        <v>0</v>
      </c>
      <c r="F45" s="206">
        <v>0</v>
      </c>
      <c r="G45" s="207">
        <f t="shared" ca="1" si="2"/>
        <v>0</v>
      </c>
    </row>
    <row r="46" spans="1:7" x14ac:dyDescent="0.35">
      <c r="A46" s="198">
        <v>1982</v>
      </c>
      <c r="B46" s="205">
        <v>0.85199772241777749</v>
      </c>
      <c r="C46" s="207">
        <f t="shared" ca="1" si="0"/>
        <v>0</v>
      </c>
      <c r="D46" s="205">
        <v>0.79365853533885766</v>
      </c>
      <c r="E46" s="207">
        <f t="shared" ca="1" si="1"/>
        <v>0</v>
      </c>
      <c r="F46" s="206">
        <v>0</v>
      </c>
      <c r="G46" s="207">
        <f t="shared" ca="1" si="2"/>
        <v>0</v>
      </c>
    </row>
    <row r="47" spans="1:7" x14ac:dyDescent="0.35">
      <c r="A47" s="198">
        <v>1983</v>
      </c>
      <c r="B47" s="205">
        <v>0.86619245845268023</v>
      </c>
      <c r="C47" s="207">
        <f t="shared" ca="1" si="0"/>
        <v>0</v>
      </c>
      <c r="D47" s="205">
        <v>0.82543877475385663</v>
      </c>
      <c r="E47" s="207">
        <f t="shared" ca="1" si="1"/>
        <v>0</v>
      </c>
      <c r="F47" s="206">
        <v>0</v>
      </c>
      <c r="G47" s="207">
        <f t="shared" ca="1" si="2"/>
        <v>0</v>
      </c>
    </row>
    <row r="48" spans="1:7" x14ac:dyDescent="0.35">
      <c r="A48" s="198">
        <v>1984</v>
      </c>
      <c r="B48" s="205">
        <v>0.88225396007783152</v>
      </c>
      <c r="C48" s="207">
        <f t="shared" ca="1" si="0"/>
        <v>0</v>
      </c>
      <c r="D48" s="205">
        <v>0.80118020567355153</v>
      </c>
      <c r="E48" s="207">
        <f t="shared" ca="1" si="1"/>
        <v>0</v>
      </c>
      <c r="F48" s="206">
        <v>0</v>
      </c>
      <c r="G48" s="207">
        <f t="shared" ca="1" si="2"/>
        <v>0</v>
      </c>
    </row>
    <row r="49" spans="1:7" x14ac:dyDescent="0.35">
      <c r="A49" s="198">
        <v>1985</v>
      </c>
      <c r="B49" s="205">
        <v>0.90028872713947261</v>
      </c>
      <c r="C49" s="207">
        <f t="shared" ca="1" si="0"/>
        <v>0</v>
      </c>
      <c r="D49" s="205">
        <v>0.80654864609878418</v>
      </c>
      <c r="E49" s="207">
        <f t="shared" ca="1" si="1"/>
        <v>0</v>
      </c>
      <c r="F49" s="206">
        <v>0</v>
      </c>
      <c r="G49" s="207">
        <f t="shared" ca="1" si="2"/>
        <v>0</v>
      </c>
    </row>
    <row r="50" spans="1:7" x14ac:dyDescent="0.35">
      <c r="A50" s="198">
        <v>1986</v>
      </c>
      <c r="B50" s="205">
        <v>0.91283200580489199</v>
      </c>
      <c r="C50" s="207">
        <f t="shared" ca="1" si="0"/>
        <v>0</v>
      </c>
      <c r="D50" s="205">
        <v>0.82052898367279592</v>
      </c>
      <c r="E50" s="207">
        <f t="shared" ca="1" si="1"/>
        <v>0</v>
      </c>
      <c r="F50" s="206">
        <v>0</v>
      </c>
      <c r="G50" s="207">
        <f t="shared" ca="1" si="2"/>
        <v>0</v>
      </c>
    </row>
    <row r="51" spans="1:7" x14ac:dyDescent="0.35">
      <c r="A51" s="198">
        <v>1987</v>
      </c>
      <c r="B51" s="205">
        <v>0.9360322560133183</v>
      </c>
      <c r="C51" s="207">
        <f t="shared" ca="1" si="0"/>
        <v>0</v>
      </c>
      <c r="D51" s="205">
        <v>0.82873693453209063</v>
      </c>
      <c r="E51" s="207">
        <f t="shared" ca="1" si="1"/>
        <v>0</v>
      </c>
      <c r="F51" s="206">
        <v>0</v>
      </c>
      <c r="G51" s="207">
        <f t="shared" ca="1" si="2"/>
        <v>0</v>
      </c>
    </row>
    <row r="52" spans="1:7" x14ac:dyDescent="0.35">
      <c r="A52" s="198">
        <v>1988</v>
      </c>
      <c r="B52" s="205">
        <v>0.96540000325528674</v>
      </c>
      <c r="C52" s="207">
        <f t="shared" ca="1" si="0"/>
        <v>0</v>
      </c>
      <c r="D52" s="205">
        <v>0.90217073999984632</v>
      </c>
      <c r="E52" s="207">
        <f t="shared" ca="1" si="1"/>
        <v>0</v>
      </c>
      <c r="F52" s="206">
        <v>0</v>
      </c>
      <c r="G52" s="207">
        <f t="shared" ca="1" si="2"/>
        <v>0</v>
      </c>
    </row>
    <row r="53" spans="1:7" x14ac:dyDescent="0.35">
      <c r="A53" s="198">
        <v>1989</v>
      </c>
      <c r="B53" s="205">
        <v>1.0014305006314568</v>
      </c>
      <c r="C53" s="207">
        <f t="shared" ca="1" si="0"/>
        <v>0</v>
      </c>
      <c r="D53" s="205">
        <v>1.0263782486327491</v>
      </c>
      <c r="E53" s="207">
        <f t="shared" ca="1" si="1"/>
        <v>0</v>
      </c>
      <c r="F53" s="206">
        <v>0</v>
      </c>
      <c r="G53" s="207">
        <f t="shared" ca="1" si="2"/>
        <v>0</v>
      </c>
    </row>
    <row r="54" spans="1:7" x14ac:dyDescent="0.35">
      <c r="A54" s="198">
        <v>1990</v>
      </c>
      <c r="B54" s="206">
        <v>1</v>
      </c>
      <c r="C54" s="207">
        <f t="shared" ca="1" si="0"/>
        <v>0</v>
      </c>
      <c r="D54" s="209">
        <v>1</v>
      </c>
      <c r="E54" s="207">
        <f t="shared" ca="1" si="1"/>
        <v>0</v>
      </c>
      <c r="F54" s="206">
        <v>0</v>
      </c>
      <c r="G54" s="207">
        <f t="shared" ca="1" si="2"/>
        <v>0</v>
      </c>
    </row>
    <row r="55" spans="1:7" x14ac:dyDescent="0.35">
      <c r="A55" s="198">
        <v>1991</v>
      </c>
      <c r="B55" s="205">
        <v>0.92900402633018364</v>
      </c>
      <c r="C55" s="207">
        <f t="shared" ca="1" si="0"/>
        <v>0</v>
      </c>
      <c r="D55" s="205">
        <v>0.87927756653992395</v>
      </c>
      <c r="E55" s="207">
        <f t="shared" ca="1" si="1"/>
        <v>0</v>
      </c>
      <c r="F55" s="206">
        <v>0</v>
      </c>
      <c r="G55" s="207">
        <f t="shared" ca="1" si="2"/>
        <v>0</v>
      </c>
    </row>
    <row r="56" spans="1:7" x14ac:dyDescent="0.35">
      <c r="A56" s="198">
        <v>1992</v>
      </c>
      <c r="B56" s="205">
        <v>0.86229809292366888</v>
      </c>
      <c r="C56" s="207">
        <f t="shared" ca="1" si="0"/>
        <v>0</v>
      </c>
      <c r="D56" s="205">
        <v>0.61866286438529783</v>
      </c>
      <c r="E56" s="207">
        <f t="shared" ca="1" si="1"/>
        <v>0</v>
      </c>
      <c r="F56" s="206">
        <v>0</v>
      </c>
      <c r="G56" s="207">
        <f t="shared" ca="1" si="2"/>
        <v>0</v>
      </c>
    </row>
    <row r="57" spans="1:7" x14ac:dyDescent="0.35">
      <c r="A57" s="198">
        <v>1993</v>
      </c>
      <c r="B57" s="205">
        <v>0.79558928036695298</v>
      </c>
      <c r="C57" s="207">
        <f t="shared" ca="1" si="0"/>
        <v>0</v>
      </c>
      <c r="D57" s="205">
        <v>0.52808143219264891</v>
      </c>
      <c r="E57" s="207">
        <f t="shared" ca="1" si="1"/>
        <v>0</v>
      </c>
      <c r="F57" s="206">
        <v>0</v>
      </c>
      <c r="G57" s="207">
        <f t="shared" ca="1" si="2"/>
        <v>0</v>
      </c>
    </row>
    <row r="58" spans="1:7" x14ac:dyDescent="0.35">
      <c r="A58" s="198">
        <v>1994</v>
      </c>
      <c r="B58" s="205">
        <v>0.71860257024486596</v>
      </c>
      <c r="C58" s="207">
        <f t="shared" ca="1" si="0"/>
        <v>0</v>
      </c>
      <c r="D58" s="205">
        <v>0.50653517110266155</v>
      </c>
      <c r="E58" s="207">
        <f t="shared" ca="1" si="1"/>
        <v>0</v>
      </c>
      <c r="F58" s="206">
        <v>0</v>
      </c>
      <c r="G58" s="207">
        <f t="shared" ca="1" si="2"/>
        <v>0</v>
      </c>
    </row>
    <row r="59" spans="1:7" x14ac:dyDescent="0.35">
      <c r="A59" s="198">
        <v>1995</v>
      </c>
      <c r="B59" s="205">
        <v>0.70083919542788853</v>
      </c>
      <c r="C59" s="207">
        <f t="shared" ca="1" si="0"/>
        <v>0</v>
      </c>
      <c r="D59" s="205">
        <v>0.50475285171102657</v>
      </c>
      <c r="E59" s="207">
        <f t="shared" ca="1" si="1"/>
        <v>0</v>
      </c>
      <c r="F59" s="206">
        <v>0</v>
      </c>
      <c r="G59" s="207">
        <f t="shared" ca="1" si="2"/>
        <v>0</v>
      </c>
    </row>
    <row r="60" spans="1:7" x14ac:dyDescent="0.35">
      <c r="A60" s="198">
        <v>1996</v>
      </c>
      <c r="B60" s="205">
        <v>0.66630715468269419</v>
      </c>
      <c r="C60" s="207">
        <f t="shared" ca="1" si="0"/>
        <v>0</v>
      </c>
      <c r="D60" s="205">
        <v>0.4487484157160963</v>
      </c>
      <c r="E60" s="207">
        <f t="shared" ca="1" si="1"/>
        <v>0</v>
      </c>
      <c r="F60" s="206">
        <v>0</v>
      </c>
      <c r="G60" s="207">
        <f t="shared" ca="1" si="2"/>
        <v>0</v>
      </c>
    </row>
    <row r="61" spans="1:7" x14ac:dyDescent="0.35">
      <c r="A61" s="198">
        <v>1997</v>
      </c>
      <c r="B61" s="205">
        <v>0.63692804206249998</v>
      </c>
      <c r="C61" s="207">
        <f t="shared" ca="1" si="0"/>
        <v>0</v>
      </c>
      <c r="D61" s="205">
        <v>0.38905331907477819</v>
      </c>
      <c r="E61" s="207">
        <f t="shared" ca="1" si="1"/>
        <v>0</v>
      </c>
      <c r="F61" s="206">
        <v>0</v>
      </c>
      <c r="G61" s="207">
        <f t="shared" ca="1" si="2"/>
        <v>0</v>
      </c>
    </row>
    <row r="62" spans="1:7" x14ac:dyDescent="0.35">
      <c r="A62" s="198">
        <v>1998</v>
      </c>
      <c r="B62" s="205">
        <v>0.63386264968749995</v>
      </c>
      <c r="C62" s="207">
        <f t="shared" ca="1" si="0"/>
        <v>0</v>
      </c>
      <c r="D62" s="205">
        <v>0.32420725602027883</v>
      </c>
      <c r="E62" s="207">
        <f t="shared" ca="1" si="1"/>
        <v>0</v>
      </c>
      <c r="F62" s="206">
        <v>0</v>
      </c>
      <c r="G62" s="207">
        <f t="shared" ca="1" si="2"/>
        <v>0</v>
      </c>
    </row>
    <row r="63" spans="1:7" x14ac:dyDescent="0.35">
      <c r="A63" s="198">
        <v>1999</v>
      </c>
      <c r="B63" s="205">
        <v>0.61298538687499982</v>
      </c>
      <c r="C63" s="207">
        <f t="shared" ca="1" si="0"/>
        <v>0</v>
      </c>
      <c r="D63" s="205">
        <v>0.29054770278833963</v>
      </c>
      <c r="E63" s="207">
        <f t="shared" ca="1" si="1"/>
        <v>0</v>
      </c>
      <c r="F63" s="205">
        <v>0.6961650825381841</v>
      </c>
      <c r="G63" s="207">
        <f t="shared" ca="1" si="2"/>
        <v>0</v>
      </c>
    </row>
    <row r="64" spans="1:7" x14ac:dyDescent="0.35">
      <c r="A64" s="198">
        <v>2000</v>
      </c>
      <c r="B64" s="205">
        <v>0.66707188224999991</v>
      </c>
      <c r="C64" s="207">
        <f t="shared" ca="1" si="0"/>
        <v>0</v>
      </c>
      <c r="D64" s="205">
        <v>0.30810831749049428</v>
      </c>
      <c r="E64" s="207">
        <f t="shared" ca="1" si="1"/>
        <v>0</v>
      </c>
      <c r="F64" s="206">
        <v>1</v>
      </c>
      <c r="G64" s="207">
        <f t="shared" ca="1" si="2"/>
        <v>0</v>
      </c>
    </row>
    <row r="65" spans="1:7" x14ac:dyDescent="0.35">
      <c r="A65" s="198">
        <v>2001</v>
      </c>
      <c r="B65" s="205">
        <v>0.64251961918749989</v>
      </c>
      <c r="C65" s="207">
        <f t="shared" ca="1" si="0"/>
        <v>0</v>
      </c>
      <c r="D65" s="205">
        <v>0.31556040082382764</v>
      </c>
      <c r="E65" s="207">
        <f t="shared" ca="1" si="1"/>
        <v>0</v>
      </c>
      <c r="F65" s="205">
        <v>0.2733945595649791</v>
      </c>
      <c r="G65" s="207">
        <f t="shared" ca="1" si="2"/>
        <v>0</v>
      </c>
    </row>
    <row r="66" spans="1:7" x14ac:dyDescent="0.35">
      <c r="A66" s="198">
        <v>2002</v>
      </c>
      <c r="B66" s="205">
        <v>0.61236143262499987</v>
      </c>
      <c r="C66" s="207">
        <f t="shared" ca="1" si="0"/>
        <v>0</v>
      </c>
      <c r="D66" s="205">
        <v>0.20993060044359951</v>
      </c>
      <c r="E66" s="207">
        <f t="shared" ca="1" si="1"/>
        <v>0</v>
      </c>
      <c r="F66" s="205">
        <v>4.5039287003359521</v>
      </c>
      <c r="G66" s="207">
        <f t="shared" ca="1" si="2"/>
        <v>0</v>
      </c>
    </row>
    <row r="67" spans="1:7" x14ac:dyDescent="0.35">
      <c r="A67" s="198">
        <v>2003</v>
      </c>
      <c r="B67" s="205">
        <v>0.60018784668749992</v>
      </c>
      <c r="C67" s="207">
        <f t="shared" ca="1" si="0"/>
        <v>0</v>
      </c>
      <c r="D67" s="205">
        <v>0.19429277566539924</v>
      </c>
      <c r="E67" s="207">
        <f t="shared" ca="1" si="1"/>
        <v>0</v>
      </c>
      <c r="F67" s="205">
        <v>5.3657748038734798</v>
      </c>
      <c r="G67" s="207">
        <f t="shared" ca="1" si="2"/>
        <v>0</v>
      </c>
    </row>
    <row r="68" spans="1:7" x14ac:dyDescent="0.35">
      <c r="A68" s="198">
        <v>2004</v>
      </c>
      <c r="B68" s="205">
        <v>0.57402817824999997</v>
      </c>
      <c r="C68" s="207">
        <f t="shared" ca="1" si="0"/>
        <v>0</v>
      </c>
      <c r="D68" s="205">
        <v>0.17338005386565272</v>
      </c>
      <c r="E68" s="207">
        <f t="shared" ca="1" si="1"/>
        <v>0</v>
      </c>
      <c r="F68" s="205">
        <v>8.0393641274336485</v>
      </c>
      <c r="G68" s="207">
        <f t="shared" ca="1" si="2"/>
        <v>0</v>
      </c>
    </row>
    <row r="69" spans="1:7" x14ac:dyDescent="0.35">
      <c r="A69" s="198">
        <v>2005</v>
      </c>
      <c r="B69" s="205">
        <v>0.59030793037499996</v>
      </c>
      <c r="C69" s="207">
        <f t="shared" ca="1" si="0"/>
        <v>0</v>
      </c>
      <c r="D69" s="205">
        <v>0.14688326204055766</v>
      </c>
      <c r="E69" s="207">
        <f t="shared" ca="1" si="1"/>
        <v>0</v>
      </c>
      <c r="F69" s="205">
        <v>13.468843416534785</v>
      </c>
      <c r="G69" s="207">
        <f t="shared" ca="1" si="2"/>
        <v>0</v>
      </c>
    </row>
    <row r="70" spans="1:7" x14ac:dyDescent="0.35">
      <c r="A70" s="198">
        <v>2006</v>
      </c>
      <c r="B70" s="205">
        <v>0.60014518718999998</v>
      </c>
      <c r="C70" s="207">
        <f t="shared" ca="1" si="0"/>
        <v>0</v>
      </c>
      <c r="D70" s="205">
        <v>0.15096078105196453</v>
      </c>
      <c r="E70" s="207">
        <f t="shared" ca="1" si="1"/>
        <v>0</v>
      </c>
      <c r="F70" s="205">
        <v>11.575574908556556</v>
      </c>
      <c r="G70" s="207">
        <f t="shared" ca="1" si="2"/>
        <v>0</v>
      </c>
    </row>
    <row r="71" spans="1:7" x14ac:dyDescent="0.35">
      <c r="A71" s="198">
        <v>2007</v>
      </c>
      <c r="B71" s="205">
        <v>0.57975695903170832</v>
      </c>
      <c r="C71" s="207">
        <f t="shared" ca="1" si="0"/>
        <v>0</v>
      </c>
      <c r="D71" s="205">
        <v>0.15201231780735108</v>
      </c>
      <c r="E71" s="207">
        <f t="shared" ca="1" si="1"/>
        <v>0</v>
      </c>
      <c r="F71" s="205">
        <v>10.456194040057216</v>
      </c>
      <c r="G71" s="207">
        <f t="shared" ca="1" si="2"/>
        <v>0</v>
      </c>
    </row>
    <row r="72" spans="1:7" x14ac:dyDescent="0.35">
      <c r="A72" s="198">
        <v>2008</v>
      </c>
      <c r="B72" s="205">
        <v>0.54555494651666669</v>
      </c>
      <c r="C72" s="207">
        <f t="shared" ca="1" si="0"/>
        <v>0</v>
      </c>
      <c r="D72" s="205">
        <v>0.1393983285804816</v>
      </c>
      <c r="E72" s="207">
        <f t="shared" ca="1" si="1"/>
        <v>0</v>
      </c>
      <c r="F72" s="205">
        <v>8.7012820077761646</v>
      </c>
      <c r="G72" s="207">
        <f t="shared" ca="1" si="2"/>
        <v>0</v>
      </c>
    </row>
    <row r="73" spans="1:7" x14ac:dyDescent="0.35">
      <c r="A73" s="198">
        <v>2009</v>
      </c>
      <c r="B73" s="205">
        <v>0.45952660989458333</v>
      </c>
      <c r="C73" s="207">
        <f t="shared" ca="1" si="0"/>
        <v>0</v>
      </c>
      <c r="D73" s="205">
        <v>0.11140230513307985</v>
      </c>
      <c r="E73" s="207">
        <f t="shared" ca="1" si="1"/>
        <v>0</v>
      </c>
      <c r="F73" s="205">
        <v>5.9263053763706237</v>
      </c>
      <c r="G73" s="207">
        <f t="shared" ca="1" si="2"/>
        <v>0</v>
      </c>
    </row>
    <row r="74" spans="1:7" x14ac:dyDescent="0.35">
      <c r="A74" s="198">
        <v>2010</v>
      </c>
      <c r="B74" s="205">
        <v>0.44983405312833336</v>
      </c>
      <c r="C74" s="207">
        <f t="shared" ca="1" si="0"/>
        <v>0</v>
      </c>
      <c r="D74" s="205">
        <v>0.11953372148288972</v>
      </c>
      <c r="E74" s="207">
        <f t="shared" ca="1" si="1"/>
        <v>0</v>
      </c>
      <c r="F74" s="205">
        <v>14.57844700907699</v>
      </c>
      <c r="G74" s="207">
        <f t="shared" ca="1" si="2"/>
        <v>0</v>
      </c>
    </row>
    <row r="75" spans="1:7" x14ac:dyDescent="0.35">
      <c r="A75" s="198">
        <v>2011</v>
      </c>
      <c r="B75" s="205">
        <v>0.42491438870833337</v>
      </c>
      <c r="C75" s="207">
        <f t="shared" ca="1" si="0"/>
        <v>0</v>
      </c>
      <c r="D75" s="205">
        <v>0.1242619851077313</v>
      </c>
      <c r="E75" s="207">
        <f t="shared" ca="1" si="1"/>
        <v>0</v>
      </c>
      <c r="F75" s="205">
        <v>3.6238422391072524</v>
      </c>
      <c r="G75" s="207">
        <f t="shared" ca="1" si="2"/>
        <v>0</v>
      </c>
    </row>
    <row r="76" spans="1:7" x14ac:dyDescent="0.35">
      <c r="A76" s="198">
        <v>2012</v>
      </c>
      <c r="B76" s="205">
        <v>0.3690219220970834</v>
      </c>
      <c r="C76" s="207">
        <f t="shared" ref="C76:C114" ca="1" si="3">IF($I$4&lt;1947,0,IF($I$4&gt;2050,0,B76/OFFSET(B$11,$I$4-$A$11,0)*$L$4))</f>
        <v>0</v>
      </c>
      <c r="D76" s="205">
        <v>0.11016166825095057</v>
      </c>
      <c r="E76" s="207">
        <f t="shared" ref="E76:E114" ca="1" si="4">IF($I$5&lt;1947,0,IF($I$5&gt;2050,0,D76/OFFSET(D$11,$I$5-$A$11,0)*$L$5))</f>
        <v>0</v>
      </c>
      <c r="F76" s="205">
        <v>4.3529824907785315</v>
      </c>
      <c r="G76" s="207">
        <f t="shared" ref="G76:G114" ca="1" si="5">IF($I$6&lt;1947,0,IF($I$6&gt;2050,0,F76/OFFSET(F$11,$I$6-$A$11,0)*$L$6))</f>
        <v>0</v>
      </c>
    </row>
    <row r="77" spans="1:7" x14ac:dyDescent="0.35">
      <c r="A77" s="198">
        <v>2013</v>
      </c>
      <c r="B77" s="205">
        <v>0.27757198808625005</v>
      </c>
      <c r="C77" s="207">
        <f t="shared" ca="1" si="3"/>
        <v>0</v>
      </c>
      <c r="D77" s="205">
        <v>8.8557137198986058E-2</v>
      </c>
      <c r="E77" s="207">
        <f t="shared" ca="1" si="4"/>
        <v>0</v>
      </c>
      <c r="F77" s="205">
        <v>3.8149032504198117</v>
      </c>
      <c r="G77" s="207">
        <f t="shared" ca="1" si="5"/>
        <v>0</v>
      </c>
    </row>
    <row r="78" spans="1:7" x14ac:dyDescent="0.35">
      <c r="A78" s="198">
        <v>2014</v>
      </c>
      <c r="B78" s="205">
        <v>0.18397214737500003</v>
      </c>
      <c r="C78" s="207">
        <f t="shared" ca="1" si="3"/>
        <v>0</v>
      </c>
      <c r="D78" s="205">
        <v>8.5598835551330799E-2</v>
      </c>
      <c r="E78" s="207">
        <f t="shared" ca="1" si="4"/>
        <v>0</v>
      </c>
      <c r="F78" s="205">
        <v>2.598741952102865</v>
      </c>
      <c r="G78" s="207">
        <f t="shared" ca="1" si="5"/>
        <v>0</v>
      </c>
    </row>
    <row r="79" spans="1:7" x14ac:dyDescent="0.35">
      <c r="A79" s="198">
        <v>2015</v>
      </c>
      <c r="B79" s="205">
        <v>0.12833661865500004</v>
      </c>
      <c r="C79" s="207">
        <f t="shared" ca="1" si="3"/>
        <v>0</v>
      </c>
      <c r="D79" s="205">
        <v>7.5195888783270035E-2</v>
      </c>
      <c r="E79" s="207">
        <f t="shared" ca="1" si="4"/>
        <v>0</v>
      </c>
      <c r="F79" s="205">
        <v>1.2827121760403266</v>
      </c>
      <c r="G79" s="207">
        <f t="shared" ca="1" si="5"/>
        <v>0</v>
      </c>
    </row>
    <row r="80" spans="1:7" x14ac:dyDescent="0.35">
      <c r="A80" s="198">
        <v>2016</v>
      </c>
      <c r="B80" s="205">
        <v>3.0690337305833339E-2</v>
      </c>
      <c r="C80" s="207">
        <f t="shared" ca="1" si="3"/>
        <v>0</v>
      </c>
      <c r="D80" s="205">
        <v>3.335487959442332E-2</v>
      </c>
      <c r="E80" s="207">
        <f t="shared" ca="1" si="4"/>
        <v>0</v>
      </c>
      <c r="F80" s="205">
        <v>0.20797174996580833</v>
      </c>
      <c r="G80" s="207">
        <f t="shared" ca="1" si="5"/>
        <v>0</v>
      </c>
    </row>
    <row r="81" spans="1:7" x14ac:dyDescent="0.35">
      <c r="A81" s="198">
        <v>2017</v>
      </c>
      <c r="B81" s="205">
        <v>6.5488790033333358E-3</v>
      </c>
      <c r="C81" s="207">
        <f t="shared" ca="1" si="3"/>
        <v>0</v>
      </c>
      <c r="D81" s="205">
        <v>2.1330608365019009E-2</v>
      </c>
      <c r="E81" s="207">
        <f t="shared" ca="1" si="4"/>
        <v>0</v>
      </c>
      <c r="F81" s="205">
        <v>0.49982775623445308</v>
      </c>
      <c r="G81" s="207">
        <f t="shared" ca="1" si="5"/>
        <v>0</v>
      </c>
    </row>
    <row r="82" spans="1:7" x14ac:dyDescent="0.35">
      <c r="A82" s="198">
        <v>2018</v>
      </c>
      <c r="B82" s="205">
        <v>5.5649385654166694E-3</v>
      </c>
      <c r="C82" s="207">
        <f t="shared" ca="1" si="3"/>
        <v>0</v>
      </c>
      <c r="D82" s="205">
        <v>2.3021546261089987E-2</v>
      </c>
      <c r="E82" s="207">
        <f t="shared" ca="1" si="4"/>
        <v>0</v>
      </c>
      <c r="F82" s="205">
        <v>0.41978325050207771</v>
      </c>
      <c r="G82" s="207">
        <f t="shared" ca="1" si="5"/>
        <v>0</v>
      </c>
    </row>
    <row r="83" spans="1:7" x14ac:dyDescent="0.35">
      <c r="A83" s="198">
        <v>2019</v>
      </c>
      <c r="B83" s="205">
        <v>4.9588234508750016E-3</v>
      </c>
      <c r="C83" s="207">
        <f t="shared" ca="1" si="3"/>
        <v>0</v>
      </c>
      <c r="D83" s="205">
        <v>2.0112080164765529E-2</v>
      </c>
      <c r="E83" s="207">
        <f t="shared" ca="1" si="4"/>
        <v>0</v>
      </c>
      <c r="F83" s="205">
        <v>2.7541623862805529</v>
      </c>
      <c r="G83" s="207">
        <f t="shared" ca="1" si="5"/>
        <v>0</v>
      </c>
    </row>
    <row r="84" spans="1:7" x14ac:dyDescent="0.35">
      <c r="A84" s="198">
        <v>2020</v>
      </c>
      <c r="B84" s="205">
        <v>5.287187500000002E-3</v>
      </c>
      <c r="C84" s="207">
        <f t="shared" ca="1" si="3"/>
        <v>0</v>
      </c>
      <c r="D84" s="205">
        <v>1.4834287072243347E-2</v>
      </c>
      <c r="E84" s="207">
        <f t="shared" ca="1" si="4"/>
        <v>0</v>
      </c>
      <c r="F84" s="205">
        <v>0.25923355123455077</v>
      </c>
      <c r="G84" s="207">
        <f t="shared" ca="1" si="5"/>
        <v>0</v>
      </c>
    </row>
    <row r="85" spans="1:7" x14ac:dyDescent="0.35">
      <c r="A85" s="198">
        <v>2021</v>
      </c>
      <c r="B85" s="205">
        <v>4.6701204166666689E-3</v>
      </c>
      <c r="C85" s="207">
        <f t="shared" ca="1" si="3"/>
        <v>0</v>
      </c>
      <c r="D85" s="205">
        <v>1.2881844106463879E-2</v>
      </c>
      <c r="E85" s="207">
        <f t="shared" ca="1" si="4"/>
        <v>0</v>
      </c>
      <c r="F85" s="205">
        <v>0.23157685825314997</v>
      </c>
      <c r="G85" s="207">
        <f t="shared" ca="1" si="5"/>
        <v>0</v>
      </c>
    </row>
    <row r="86" spans="1:7" x14ac:dyDescent="0.35">
      <c r="A86" s="198">
        <v>2022</v>
      </c>
      <c r="B86" s="205">
        <v>3.9209229166666665E-3</v>
      </c>
      <c r="C86" s="207">
        <f t="shared" ca="1" si="3"/>
        <v>0</v>
      </c>
      <c r="D86" s="205">
        <v>1.5785907794676805E-2</v>
      </c>
      <c r="E86" s="207">
        <f t="shared" ca="1" si="4"/>
        <v>0</v>
      </c>
      <c r="F86" s="205">
        <v>0.20999959895481454</v>
      </c>
      <c r="G86" s="207">
        <f t="shared" ca="1" si="5"/>
        <v>0</v>
      </c>
    </row>
    <row r="87" spans="1:7" x14ac:dyDescent="0.35">
      <c r="A87" s="198">
        <v>2023</v>
      </c>
      <c r="B87" s="205">
        <v>3.9209229166666665E-3</v>
      </c>
      <c r="C87" s="207">
        <f t="shared" ca="1" si="3"/>
        <v>0</v>
      </c>
      <c r="D87" s="205">
        <v>1.5785907794676805E-2</v>
      </c>
      <c r="E87" s="207">
        <f t="shared" ca="1" si="4"/>
        <v>0</v>
      </c>
      <c r="F87" s="205">
        <v>0.20999959895481454</v>
      </c>
      <c r="G87" s="207">
        <f t="shared" ca="1" si="5"/>
        <v>0</v>
      </c>
    </row>
    <row r="88" spans="1:7" x14ac:dyDescent="0.35">
      <c r="A88" s="198">
        <v>2024</v>
      </c>
      <c r="B88" s="205">
        <v>3.9209229166666699E-3</v>
      </c>
      <c r="C88" s="207">
        <f t="shared" ca="1" si="3"/>
        <v>0</v>
      </c>
      <c r="D88" s="205">
        <v>1.5785907794676798E-2</v>
      </c>
      <c r="E88" s="207">
        <f t="shared" ca="1" si="4"/>
        <v>0</v>
      </c>
      <c r="F88" s="205">
        <v>0.20999959895481499</v>
      </c>
      <c r="G88" s="207">
        <f t="shared" ca="1" si="5"/>
        <v>0</v>
      </c>
    </row>
    <row r="89" spans="1:7" x14ac:dyDescent="0.35">
      <c r="A89" s="198">
        <v>2025</v>
      </c>
      <c r="B89" s="205">
        <v>3.9209229166666699E-3</v>
      </c>
      <c r="C89" s="207">
        <f t="shared" ca="1" si="3"/>
        <v>0</v>
      </c>
      <c r="D89" s="205">
        <v>1.5785907794676798E-2</v>
      </c>
      <c r="E89" s="207">
        <f t="shared" ca="1" si="4"/>
        <v>0</v>
      </c>
      <c r="F89" s="205">
        <v>0.20999959895481499</v>
      </c>
      <c r="G89" s="207">
        <f t="shared" ca="1" si="5"/>
        <v>0</v>
      </c>
    </row>
    <row r="90" spans="1:7" x14ac:dyDescent="0.35">
      <c r="A90" s="198">
        <v>2026</v>
      </c>
      <c r="B90" s="205">
        <v>3.9209229166666699E-3</v>
      </c>
      <c r="C90" s="207">
        <f t="shared" ca="1" si="3"/>
        <v>0</v>
      </c>
      <c r="D90" s="205">
        <v>1.5785907794676798E-2</v>
      </c>
      <c r="E90" s="207">
        <f t="shared" ca="1" si="4"/>
        <v>0</v>
      </c>
      <c r="F90" s="205">
        <v>0.20999959895481499</v>
      </c>
      <c r="G90" s="207">
        <f t="shared" ca="1" si="5"/>
        <v>0</v>
      </c>
    </row>
    <row r="91" spans="1:7" x14ac:dyDescent="0.35">
      <c r="A91" s="198">
        <v>2027</v>
      </c>
      <c r="B91" s="205">
        <v>3.9209229166666699E-3</v>
      </c>
      <c r="C91" s="207">
        <f t="shared" ca="1" si="3"/>
        <v>0</v>
      </c>
      <c r="D91" s="205">
        <v>1.5785907794676798E-2</v>
      </c>
      <c r="E91" s="207">
        <f t="shared" ca="1" si="4"/>
        <v>0</v>
      </c>
      <c r="F91" s="205">
        <v>0.20999959895481499</v>
      </c>
      <c r="G91" s="207">
        <f t="shared" ca="1" si="5"/>
        <v>0</v>
      </c>
    </row>
    <row r="92" spans="1:7" x14ac:dyDescent="0.35">
      <c r="A92" s="198">
        <v>2028</v>
      </c>
      <c r="B92" s="205">
        <v>3.9209229166666699E-3</v>
      </c>
      <c r="C92" s="207">
        <f t="shared" ca="1" si="3"/>
        <v>0</v>
      </c>
      <c r="D92" s="205">
        <v>1.5785907794676798E-2</v>
      </c>
      <c r="E92" s="207">
        <f t="shared" ca="1" si="4"/>
        <v>0</v>
      </c>
      <c r="F92" s="205">
        <v>0.20999959895481499</v>
      </c>
      <c r="G92" s="207">
        <f t="shared" ca="1" si="5"/>
        <v>0</v>
      </c>
    </row>
    <row r="93" spans="1:7" x14ac:dyDescent="0.35">
      <c r="A93" s="198">
        <v>2029</v>
      </c>
      <c r="B93" s="205">
        <v>3.9209229166666699E-3</v>
      </c>
      <c r="C93" s="207">
        <f t="shared" ca="1" si="3"/>
        <v>0</v>
      </c>
      <c r="D93" s="205">
        <v>1.5785907794676798E-2</v>
      </c>
      <c r="E93" s="207">
        <f t="shared" ca="1" si="4"/>
        <v>0</v>
      </c>
      <c r="F93" s="205">
        <v>0.20999959895481499</v>
      </c>
      <c r="G93" s="207">
        <f t="shared" ca="1" si="5"/>
        <v>0</v>
      </c>
    </row>
    <row r="94" spans="1:7" x14ac:dyDescent="0.35">
      <c r="A94" s="198">
        <v>2030</v>
      </c>
      <c r="B94" s="205">
        <v>3.9209229166666699E-3</v>
      </c>
      <c r="C94" s="207">
        <f t="shared" ca="1" si="3"/>
        <v>0</v>
      </c>
      <c r="D94" s="205">
        <v>1.5785907794676798E-2</v>
      </c>
      <c r="E94" s="207">
        <f t="shared" ca="1" si="4"/>
        <v>0</v>
      </c>
      <c r="F94" s="205">
        <v>0.20999959895481499</v>
      </c>
      <c r="G94" s="207">
        <f t="shared" ca="1" si="5"/>
        <v>0</v>
      </c>
    </row>
    <row r="95" spans="1:7" x14ac:dyDescent="0.35">
      <c r="A95" s="198">
        <v>2031</v>
      </c>
      <c r="B95" s="205">
        <v>3.9209229166666699E-3</v>
      </c>
      <c r="C95" s="207">
        <f t="shared" ca="1" si="3"/>
        <v>0</v>
      </c>
      <c r="D95" s="205">
        <v>1.5785907794676798E-2</v>
      </c>
      <c r="E95" s="207">
        <f t="shared" ca="1" si="4"/>
        <v>0</v>
      </c>
      <c r="F95" s="205">
        <v>0.20999959895481499</v>
      </c>
      <c r="G95" s="207">
        <f t="shared" ca="1" si="5"/>
        <v>0</v>
      </c>
    </row>
    <row r="96" spans="1:7" x14ac:dyDescent="0.35">
      <c r="A96" s="198">
        <v>2032</v>
      </c>
      <c r="B96" s="205">
        <v>3.9209229166666699E-3</v>
      </c>
      <c r="C96" s="207">
        <f t="shared" ca="1" si="3"/>
        <v>0</v>
      </c>
      <c r="D96" s="205">
        <v>1.5785907794676798E-2</v>
      </c>
      <c r="E96" s="207">
        <f t="shared" ca="1" si="4"/>
        <v>0</v>
      </c>
      <c r="F96" s="205">
        <v>0.20999959895481499</v>
      </c>
      <c r="G96" s="207">
        <f t="shared" ca="1" si="5"/>
        <v>0</v>
      </c>
    </row>
    <row r="97" spans="1:7" x14ac:dyDescent="0.35">
      <c r="A97" s="198">
        <v>2033</v>
      </c>
      <c r="B97" s="205">
        <v>3.9209229166666699E-3</v>
      </c>
      <c r="C97" s="207">
        <f t="shared" ca="1" si="3"/>
        <v>0</v>
      </c>
      <c r="D97" s="205">
        <v>1.5785907794676798E-2</v>
      </c>
      <c r="E97" s="207">
        <f t="shared" ca="1" si="4"/>
        <v>0</v>
      </c>
      <c r="F97" s="205">
        <v>0.20999959895481499</v>
      </c>
      <c r="G97" s="207">
        <f t="shared" ca="1" si="5"/>
        <v>0</v>
      </c>
    </row>
    <row r="98" spans="1:7" x14ac:dyDescent="0.35">
      <c r="A98" s="198">
        <v>2034</v>
      </c>
      <c r="B98" s="205">
        <v>3.9209229166666699E-3</v>
      </c>
      <c r="C98" s="207">
        <f t="shared" ca="1" si="3"/>
        <v>0</v>
      </c>
      <c r="D98" s="205">
        <v>1.5785907794676798E-2</v>
      </c>
      <c r="E98" s="207">
        <f t="shared" ca="1" si="4"/>
        <v>0</v>
      </c>
      <c r="F98" s="205">
        <v>0.20999959895481499</v>
      </c>
      <c r="G98" s="207">
        <f t="shared" ca="1" si="5"/>
        <v>0</v>
      </c>
    </row>
    <row r="99" spans="1:7" x14ac:dyDescent="0.35">
      <c r="A99" s="198">
        <v>2035</v>
      </c>
      <c r="B99" s="205">
        <v>3.9209229166666699E-3</v>
      </c>
      <c r="C99" s="207">
        <f t="shared" ca="1" si="3"/>
        <v>0</v>
      </c>
      <c r="D99" s="205">
        <v>1.5785907794676798E-2</v>
      </c>
      <c r="E99" s="207">
        <f t="shared" ca="1" si="4"/>
        <v>0</v>
      </c>
      <c r="F99" s="205">
        <v>0.20999959895481499</v>
      </c>
      <c r="G99" s="207">
        <f t="shared" ca="1" si="5"/>
        <v>0</v>
      </c>
    </row>
    <row r="100" spans="1:7" x14ac:dyDescent="0.35">
      <c r="A100" s="198">
        <v>2036</v>
      </c>
      <c r="B100" s="205">
        <v>3.9209229166666699E-3</v>
      </c>
      <c r="C100" s="207">
        <f t="shared" ca="1" si="3"/>
        <v>0</v>
      </c>
      <c r="D100" s="205">
        <v>1.5785907794676798E-2</v>
      </c>
      <c r="E100" s="207">
        <f t="shared" ca="1" si="4"/>
        <v>0</v>
      </c>
      <c r="F100" s="205">
        <v>0.20999959895481499</v>
      </c>
      <c r="G100" s="207">
        <f t="shared" ca="1" si="5"/>
        <v>0</v>
      </c>
    </row>
    <row r="101" spans="1:7" x14ac:dyDescent="0.35">
      <c r="A101" s="198">
        <v>2037</v>
      </c>
      <c r="B101" s="205">
        <v>3.9209229166666699E-3</v>
      </c>
      <c r="C101" s="207">
        <f t="shared" ca="1" si="3"/>
        <v>0</v>
      </c>
      <c r="D101" s="205">
        <v>1.5785907794676798E-2</v>
      </c>
      <c r="E101" s="207">
        <f t="shared" ca="1" si="4"/>
        <v>0</v>
      </c>
      <c r="F101" s="205">
        <v>0.20999959895481499</v>
      </c>
      <c r="G101" s="207">
        <f t="shared" ca="1" si="5"/>
        <v>0</v>
      </c>
    </row>
    <row r="102" spans="1:7" x14ac:dyDescent="0.35">
      <c r="A102" s="198">
        <v>2038</v>
      </c>
      <c r="B102" s="205">
        <v>3.9209229166666699E-3</v>
      </c>
      <c r="C102" s="207">
        <f t="shared" ca="1" si="3"/>
        <v>0</v>
      </c>
      <c r="D102" s="205">
        <v>1.5785907794676798E-2</v>
      </c>
      <c r="E102" s="207">
        <f t="shared" ca="1" si="4"/>
        <v>0</v>
      </c>
      <c r="F102" s="205">
        <v>0.20999959895481499</v>
      </c>
      <c r="G102" s="207">
        <f t="shared" ca="1" si="5"/>
        <v>0</v>
      </c>
    </row>
    <row r="103" spans="1:7" x14ac:dyDescent="0.35">
      <c r="A103" s="198">
        <v>2039</v>
      </c>
      <c r="B103" s="205">
        <v>3.9209229166666699E-3</v>
      </c>
      <c r="C103" s="207">
        <f t="shared" ca="1" si="3"/>
        <v>0</v>
      </c>
      <c r="D103" s="205">
        <v>1.5785907794676798E-2</v>
      </c>
      <c r="E103" s="207">
        <f t="shared" ca="1" si="4"/>
        <v>0</v>
      </c>
      <c r="F103" s="205">
        <v>0.20999959895481499</v>
      </c>
      <c r="G103" s="207">
        <f t="shared" ca="1" si="5"/>
        <v>0</v>
      </c>
    </row>
    <row r="104" spans="1:7" x14ac:dyDescent="0.35">
      <c r="A104" s="198">
        <v>2040</v>
      </c>
      <c r="B104" s="205">
        <v>3.9209229166666699E-3</v>
      </c>
      <c r="C104" s="207">
        <f t="shared" ca="1" si="3"/>
        <v>0</v>
      </c>
      <c r="D104" s="205">
        <v>1.5785907794676798E-2</v>
      </c>
      <c r="E104" s="207">
        <f t="shared" ca="1" si="4"/>
        <v>0</v>
      </c>
      <c r="F104" s="205">
        <v>0.20999959895481499</v>
      </c>
      <c r="G104" s="207">
        <f t="shared" ca="1" si="5"/>
        <v>0</v>
      </c>
    </row>
    <row r="105" spans="1:7" x14ac:dyDescent="0.35">
      <c r="A105" s="198">
        <v>2041</v>
      </c>
      <c r="B105" s="205">
        <v>3.9209229166666699E-3</v>
      </c>
      <c r="C105" s="207">
        <f t="shared" ca="1" si="3"/>
        <v>0</v>
      </c>
      <c r="D105" s="205">
        <v>1.5785907794676798E-2</v>
      </c>
      <c r="E105" s="207">
        <f t="shared" ca="1" si="4"/>
        <v>0</v>
      </c>
      <c r="F105" s="205">
        <v>0.20999959895481499</v>
      </c>
      <c r="G105" s="207">
        <f t="shared" ca="1" si="5"/>
        <v>0</v>
      </c>
    </row>
    <row r="106" spans="1:7" x14ac:dyDescent="0.35">
      <c r="A106" s="198">
        <v>2042</v>
      </c>
      <c r="B106" s="205">
        <v>3.9209229166666699E-3</v>
      </c>
      <c r="C106" s="207">
        <f t="shared" ca="1" si="3"/>
        <v>0</v>
      </c>
      <c r="D106" s="205">
        <v>1.5785907794676798E-2</v>
      </c>
      <c r="E106" s="207">
        <f t="shared" ca="1" si="4"/>
        <v>0</v>
      </c>
      <c r="F106" s="205">
        <v>0.20999959895481499</v>
      </c>
      <c r="G106" s="207">
        <f t="shared" ca="1" si="5"/>
        <v>0</v>
      </c>
    </row>
    <row r="107" spans="1:7" x14ac:dyDescent="0.35">
      <c r="A107" s="198">
        <v>2043</v>
      </c>
      <c r="B107" s="205">
        <v>3.9209229166666699E-3</v>
      </c>
      <c r="C107" s="207">
        <f t="shared" ca="1" si="3"/>
        <v>0</v>
      </c>
      <c r="D107" s="205">
        <v>1.5785907794676798E-2</v>
      </c>
      <c r="E107" s="207">
        <f t="shared" ca="1" si="4"/>
        <v>0</v>
      </c>
      <c r="F107" s="205">
        <v>0.20999959895481499</v>
      </c>
      <c r="G107" s="207">
        <f t="shared" ca="1" si="5"/>
        <v>0</v>
      </c>
    </row>
    <row r="108" spans="1:7" x14ac:dyDescent="0.35">
      <c r="A108" s="198">
        <v>2044</v>
      </c>
      <c r="B108" s="205">
        <v>3.9209229166666699E-3</v>
      </c>
      <c r="C108" s="207">
        <f t="shared" ca="1" si="3"/>
        <v>0</v>
      </c>
      <c r="D108" s="205">
        <v>1.5785907794676798E-2</v>
      </c>
      <c r="E108" s="207">
        <f t="shared" ca="1" si="4"/>
        <v>0</v>
      </c>
      <c r="F108" s="205">
        <v>0.20999959895481499</v>
      </c>
      <c r="G108" s="207">
        <f t="shared" ca="1" si="5"/>
        <v>0</v>
      </c>
    </row>
    <row r="109" spans="1:7" x14ac:dyDescent="0.35">
      <c r="A109" s="198">
        <v>2045</v>
      </c>
      <c r="B109" s="205">
        <v>3.9209229166666699E-3</v>
      </c>
      <c r="C109" s="207">
        <f t="shared" ca="1" si="3"/>
        <v>0</v>
      </c>
      <c r="D109" s="205">
        <v>1.5785907794676798E-2</v>
      </c>
      <c r="E109" s="207">
        <f t="shared" ca="1" si="4"/>
        <v>0</v>
      </c>
      <c r="F109" s="205">
        <v>0.20999959895481499</v>
      </c>
      <c r="G109" s="207">
        <f t="shared" ca="1" si="5"/>
        <v>0</v>
      </c>
    </row>
    <row r="110" spans="1:7" x14ac:dyDescent="0.35">
      <c r="A110" s="198">
        <v>2046</v>
      </c>
      <c r="B110" s="205">
        <v>3.9209229166666699E-3</v>
      </c>
      <c r="C110" s="207">
        <f t="shared" ca="1" si="3"/>
        <v>0</v>
      </c>
      <c r="D110" s="205">
        <v>1.5785907794676798E-2</v>
      </c>
      <c r="E110" s="207">
        <f t="shared" ca="1" si="4"/>
        <v>0</v>
      </c>
      <c r="F110" s="205">
        <v>0.20999959895481499</v>
      </c>
      <c r="G110" s="207">
        <f t="shared" ca="1" si="5"/>
        <v>0</v>
      </c>
    </row>
    <row r="111" spans="1:7" x14ac:dyDescent="0.35">
      <c r="A111" s="198">
        <v>2047</v>
      </c>
      <c r="B111" s="205">
        <v>3.9209229166666699E-3</v>
      </c>
      <c r="C111" s="207">
        <f t="shared" ca="1" si="3"/>
        <v>0</v>
      </c>
      <c r="D111" s="205">
        <v>1.5785907794676798E-2</v>
      </c>
      <c r="E111" s="207">
        <f t="shared" ca="1" si="4"/>
        <v>0</v>
      </c>
      <c r="F111" s="205">
        <v>0.20999959895481499</v>
      </c>
      <c r="G111" s="207">
        <f t="shared" ca="1" si="5"/>
        <v>0</v>
      </c>
    </row>
    <row r="112" spans="1:7" x14ac:dyDescent="0.35">
      <c r="A112" s="198">
        <v>2048</v>
      </c>
      <c r="B112" s="205">
        <v>3.9209229166666699E-3</v>
      </c>
      <c r="C112" s="207">
        <f t="shared" ca="1" si="3"/>
        <v>0</v>
      </c>
      <c r="D112" s="205">
        <v>1.5785907794676798E-2</v>
      </c>
      <c r="E112" s="207">
        <f t="shared" ca="1" si="4"/>
        <v>0</v>
      </c>
      <c r="F112" s="205">
        <v>0.20999959895481499</v>
      </c>
      <c r="G112" s="207">
        <f t="shared" ca="1" si="5"/>
        <v>0</v>
      </c>
    </row>
    <row r="113" spans="1:7" x14ac:dyDescent="0.35">
      <c r="A113" s="198">
        <v>2049</v>
      </c>
      <c r="B113" s="205">
        <v>3.9209229166666699E-3</v>
      </c>
      <c r="C113" s="207">
        <f t="shared" ca="1" si="3"/>
        <v>0</v>
      </c>
      <c r="D113" s="205">
        <v>1.5785907794676798E-2</v>
      </c>
      <c r="E113" s="207">
        <f t="shared" ca="1" si="4"/>
        <v>0</v>
      </c>
      <c r="F113" s="205">
        <v>0.20999959895481499</v>
      </c>
      <c r="G113" s="207">
        <f t="shared" ca="1" si="5"/>
        <v>0</v>
      </c>
    </row>
    <row r="114" spans="1:7" x14ac:dyDescent="0.35">
      <c r="A114" s="198">
        <v>2050</v>
      </c>
      <c r="B114" s="205">
        <v>3.9209229166666699E-3</v>
      </c>
      <c r="C114" s="207">
        <f t="shared" ca="1" si="3"/>
        <v>0</v>
      </c>
      <c r="D114" s="205">
        <v>1.5785907794676798E-2</v>
      </c>
      <c r="E114" s="207">
        <f t="shared" ca="1" si="4"/>
        <v>0</v>
      </c>
      <c r="F114" s="205">
        <v>0.20999959895481499</v>
      </c>
      <c r="G114" s="207">
        <f t="shared" ca="1" si="5"/>
        <v>0</v>
      </c>
    </row>
  </sheetData>
  <sheetProtection sheet="1" objects="1" scenarios="1"/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95CF8-59CC-4C65-AEEC-F4973348714D}">
  <sheetPr>
    <tabColor rgb="FFCCFFFF"/>
  </sheetPr>
  <dimension ref="A2:G75"/>
  <sheetViews>
    <sheetView workbookViewId="0"/>
  </sheetViews>
  <sheetFormatPr defaultColWidth="9.08984375" defaultRowHeight="14.5" x14ac:dyDescent="0.35"/>
  <cols>
    <col min="1" max="1" width="21.6328125" style="180" customWidth="1"/>
    <col min="2" max="2" width="35.6328125" style="180" customWidth="1"/>
    <col min="3" max="3" width="13" style="180" customWidth="1"/>
    <col min="4" max="4" width="16.54296875" style="180" customWidth="1"/>
    <col min="5" max="5" width="18.6328125" style="180" customWidth="1"/>
    <col min="6" max="6" width="16.6328125" style="180" customWidth="1"/>
    <col min="7" max="16384" width="9.08984375" style="180"/>
  </cols>
  <sheetData>
    <row r="2" spans="1:7" ht="18" customHeight="1" x14ac:dyDescent="0.35">
      <c r="A2" s="212" t="s">
        <v>78</v>
      </c>
    </row>
    <row r="4" spans="1:7" x14ac:dyDescent="0.35">
      <c r="A4" s="228"/>
      <c r="B4" s="228"/>
      <c r="C4" s="223" t="s">
        <v>79</v>
      </c>
      <c r="D4" s="245"/>
      <c r="E4" s="224" t="s">
        <v>80</v>
      </c>
    </row>
    <row r="5" spans="1:7" x14ac:dyDescent="0.35">
      <c r="A5" s="246" t="s">
        <v>81</v>
      </c>
      <c r="B5" s="246" t="s">
        <v>82</v>
      </c>
      <c r="C5" s="234" t="s">
        <v>83</v>
      </c>
      <c r="D5" s="235" t="s">
        <v>84</v>
      </c>
      <c r="E5" s="235" t="s">
        <v>85</v>
      </c>
    </row>
    <row r="6" spans="1:7" x14ac:dyDescent="0.35">
      <c r="A6" s="238"/>
      <c r="B6" s="238"/>
      <c r="C6" s="239" t="s">
        <v>86</v>
      </c>
      <c r="D6" s="241"/>
      <c r="E6" s="240" t="s">
        <v>87</v>
      </c>
    </row>
    <row r="7" spans="1:7" x14ac:dyDescent="0.35">
      <c r="A7" s="181">
        <v>0</v>
      </c>
      <c r="B7" s="181" t="s">
        <v>88</v>
      </c>
      <c r="C7" s="47" t="s">
        <v>88</v>
      </c>
      <c r="D7" s="181" t="s">
        <v>89</v>
      </c>
      <c r="E7" s="47" t="s">
        <v>88</v>
      </c>
    </row>
    <row r="8" spans="1:7" x14ac:dyDescent="0.35">
      <c r="A8" s="181">
        <v>1</v>
      </c>
      <c r="B8" s="48">
        <v>0.1</v>
      </c>
      <c r="C8" s="47">
        <f>LN(2)/B8</f>
        <v>6.9314718055994522</v>
      </c>
      <c r="D8" s="181" t="s">
        <v>90</v>
      </c>
      <c r="E8" s="48">
        <v>1</v>
      </c>
      <c r="G8" s="47"/>
    </row>
    <row r="9" spans="1:7" x14ac:dyDescent="0.35">
      <c r="A9" s="181">
        <v>2</v>
      </c>
      <c r="B9" s="48">
        <v>0.185</v>
      </c>
      <c r="C9" s="47">
        <f>LN(2)/B9</f>
        <v>3.7467415165402449</v>
      </c>
      <c r="D9" s="181" t="s">
        <v>91</v>
      </c>
      <c r="E9" s="48">
        <v>1</v>
      </c>
      <c r="G9" s="47"/>
    </row>
    <row r="10" spans="1:7" x14ac:dyDescent="0.35">
      <c r="A10" s="181">
        <v>3</v>
      </c>
      <c r="B10" s="48">
        <v>0.06</v>
      </c>
      <c r="C10" s="47">
        <f>LN(2)/B10</f>
        <v>11.552453009332423</v>
      </c>
      <c r="D10" s="181" t="s">
        <v>92</v>
      </c>
      <c r="E10" s="48">
        <v>1</v>
      </c>
      <c r="G10" s="47"/>
    </row>
    <row r="11" spans="1:7" x14ac:dyDescent="0.35">
      <c r="A11" s="181">
        <v>4</v>
      </c>
      <c r="B11" s="48">
        <v>0.03</v>
      </c>
      <c r="C11" s="47">
        <f>LN(2)/B11</f>
        <v>23.104906018664845</v>
      </c>
      <c r="D11" s="181" t="s">
        <v>93</v>
      </c>
      <c r="E11" s="48">
        <v>1</v>
      </c>
      <c r="G11" s="47"/>
    </row>
    <row r="12" spans="1:7" x14ac:dyDescent="0.35">
      <c r="A12" s="181">
        <v>5</v>
      </c>
      <c r="B12" s="181" t="s">
        <v>88</v>
      </c>
      <c r="C12" s="181" t="s">
        <v>88</v>
      </c>
      <c r="D12" s="49" t="s">
        <v>94</v>
      </c>
      <c r="E12" s="48">
        <v>1</v>
      </c>
      <c r="G12" s="181"/>
    </row>
    <row r="13" spans="1:7" x14ac:dyDescent="0.35">
      <c r="A13" s="181"/>
      <c r="B13" s="181"/>
      <c r="C13" s="181"/>
      <c r="D13" s="181"/>
    </row>
    <row r="14" spans="1:7" x14ac:dyDescent="0.35">
      <c r="A14" s="223" t="s">
        <v>95</v>
      </c>
      <c r="B14" s="223" t="s">
        <v>96</v>
      </c>
      <c r="C14" s="247" t="s">
        <v>97</v>
      </c>
      <c r="D14" s="247" t="s">
        <v>98</v>
      </c>
      <c r="E14" s="224" t="s">
        <v>99</v>
      </c>
      <c r="F14" s="224" t="s">
        <v>98</v>
      </c>
    </row>
    <row r="15" spans="1:7" x14ac:dyDescent="0.35">
      <c r="A15" s="234" t="s">
        <v>100</v>
      </c>
      <c r="B15" s="234" t="s">
        <v>101</v>
      </c>
      <c r="C15" s="234" t="s">
        <v>102</v>
      </c>
      <c r="D15" s="234" t="s">
        <v>103</v>
      </c>
      <c r="E15" s="235" t="s">
        <v>104</v>
      </c>
      <c r="F15" s="235" t="s">
        <v>105</v>
      </c>
    </row>
    <row r="16" spans="1:7" x14ac:dyDescent="0.35">
      <c r="A16" s="248" t="s">
        <v>106</v>
      </c>
      <c r="B16" s="248" t="s">
        <v>107</v>
      </c>
      <c r="C16" s="239" t="s">
        <v>108</v>
      </c>
      <c r="D16" s="239" t="s">
        <v>109</v>
      </c>
      <c r="E16" s="240" t="s">
        <v>77</v>
      </c>
      <c r="F16" s="240" t="s">
        <v>110</v>
      </c>
    </row>
    <row r="17" spans="1:6" x14ac:dyDescent="0.35">
      <c r="A17" s="50">
        <v>0.5</v>
      </c>
      <c r="B17" s="50">
        <v>0.5</v>
      </c>
      <c r="C17" s="51">
        <v>0.1</v>
      </c>
      <c r="D17" s="52">
        <v>0.71799999999999997</v>
      </c>
      <c r="E17" s="53">
        <f>16/12</f>
        <v>1.3333333333333333</v>
      </c>
      <c r="F17" s="48">
        <v>28</v>
      </c>
    </row>
    <row r="18" spans="1:6" x14ac:dyDescent="0.35">
      <c r="B18" s="179"/>
    </row>
    <row r="20" spans="1:6" ht="13.5" customHeight="1" x14ac:dyDescent="0.35">
      <c r="A20" s="249" t="s">
        <v>111</v>
      </c>
      <c r="B20" s="250" t="s">
        <v>112</v>
      </c>
      <c r="C20" s="251" t="s">
        <v>113</v>
      </c>
      <c r="D20" s="251" t="s">
        <v>81</v>
      </c>
      <c r="E20" s="251" t="s">
        <v>114</v>
      </c>
    </row>
    <row r="21" spans="1:6" ht="13.5" customHeight="1" x14ac:dyDescent="0.35">
      <c r="A21" s="55">
        <v>0</v>
      </c>
      <c r="B21" s="180" t="s">
        <v>89</v>
      </c>
      <c r="C21" s="56">
        <v>0</v>
      </c>
      <c r="D21" s="180">
        <v>0</v>
      </c>
      <c r="E21" s="57"/>
      <c r="F21" s="57"/>
    </row>
    <row r="22" spans="1:6" ht="13.5" customHeight="1" x14ac:dyDescent="0.35">
      <c r="A22" s="55">
        <v>1</v>
      </c>
      <c r="B22" s="180" t="s">
        <v>115</v>
      </c>
      <c r="C22" s="56">
        <v>0.24</v>
      </c>
      <c r="D22" s="180">
        <v>3</v>
      </c>
      <c r="E22" s="57"/>
      <c r="F22" s="57"/>
    </row>
    <row r="23" spans="1:6" ht="13.5" customHeight="1" x14ac:dyDescent="0.35">
      <c r="A23" s="55">
        <v>2</v>
      </c>
      <c r="B23" s="180" t="s">
        <v>116</v>
      </c>
      <c r="C23" s="56">
        <v>0.15</v>
      </c>
      <c r="D23" s="180">
        <v>2</v>
      </c>
      <c r="E23" s="57"/>
      <c r="F23" s="57"/>
    </row>
    <row r="24" spans="1:6" ht="13.5" customHeight="1" x14ac:dyDescent="0.35">
      <c r="A24" s="55">
        <v>3</v>
      </c>
      <c r="B24" s="180" t="s">
        <v>117</v>
      </c>
      <c r="C24" s="56">
        <v>0.4</v>
      </c>
      <c r="D24" s="180">
        <v>3</v>
      </c>
      <c r="E24" s="57"/>
      <c r="F24" s="57"/>
    </row>
    <row r="25" spans="1:6" ht="13.5" customHeight="1" x14ac:dyDescent="0.35">
      <c r="A25" s="55">
        <v>4</v>
      </c>
      <c r="B25" s="180" t="s">
        <v>118</v>
      </c>
      <c r="C25" s="56">
        <v>0.43</v>
      </c>
      <c r="D25" s="180">
        <v>4</v>
      </c>
      <c r="E25" s="57"/>
      <c r="F25" s="57"/>
    </row>
    <row r="26" spans="1:6" ht="13.5" customHeight="1" x14ac:dyDescent="0.35">
      <c r="A26" s="55">
        <v>5</v>
      </c>
      <c r="B26" s="180" t="s">
        <v>119</v>
      </c>
      <c r="C26" s="56">
        <v>0.2</v>
      </c>
      <c r="D26" s="180">
        <v>1</v>
      </c>
      <c r="E26" s="57"/>
      <c r="F26" s="57"/>
    </row>
    <row r="27" spans="1:6" ht="13.5" customHeight="1" x14ac:dyDescent="0.35">
      <c r="A27" s="55">
        <v>6</v>
      </c>
      <c r="B27" s="180" t="s">
        <v>120</v>
      </c>
      <c r="C27" s="56">
        <v>0.1</v>
      </c>
      <c r="D27" s="180">
        <v>3</v>
      </c>
      <c r="E27" s="57"/>
      <c r="F27" s="57"/>
    </row>
    <row r="28" spans="1:6" ht="13.5" customHeight="1" x14ac:dyDescent="0.35">
      <c r="A28" s="55">
        <v>7</v>
      </c>
      <c r="B28" s="180" t="s">
        <v>121</v>
      </c>
      <c r="C28" s="56">
        <v>0.24</v>
      </c>
      <c r="D28" s="180">
        <v>1</v>
      </c>
      <c r="E28" s="57"/>
      <c r="F28" s="57"/>
    </row>
    <row r="29" spans="1:6" ht="13.5" customHeight="1" x14ac:dyDescent="0.35">
      <c r="A29" s="55">
        <v>8</v>
      </c>
      <c r="B29" s="180" t="s">
        <v>122</v>
      </c>
      <c r="C29" s="56">
        <v>0.1</v>
      </c>
      <c r="D29" s="180">
        <v>1</v>
      </c>
      <c r="E29" s="57"/>
      <c r="F29" s="57"/>
    </row>
    <row r="30" spans="1:6" ht="13.5" customHeight="1" x14ac:dyDescent="0.35">
      <c r="A30" s="55">
        <v>9</v>
      </c>
      <c r="B30" s="180" t="s">
        <v>123</v>
      </c>
      <c r="C30" s="56">
        <v>0.1</v>
      </c>
      <c r="D30" s="180">
        <v>3</v>
      </c>
    </row>
    <row r="31" spans="1:6" ht="13.5" customHeight="1" x14ac:dyDescent="0.35">
      <c r="A31" s="55">
        <v>10</v>
      </c>
      <c r="B31" s="180" t="s">
        <v>124</v>
      </c>
      <c r="C31" s="58">
        <f>Sekal_yhdyskunta!U71/100</f>
        <v>0.18642140436057189</v>
      </c>
      <c r="D31" s="180">
        <v>5</v>
      </c>
      <c r="E31" s="59" t="s">
        <v>125</v>
      </c>
    </row>
    <row r="32" spans="1:6" ht="13.5" customHeight="1" x14ac:dyDescent="0.35">
      <c r="A32" s="55">
        <v>11</v>
      </c>
      <c r="B32" s="180" t="s">
        <v>126</v>
      </c>
      <c r="C32" s="56">
        <v>0.13836000000000001</v>
      </c>
      <c r="D32" s="180">
        <v>4</v>
      </c>
      <c r="E32" s="56">
        <v>9.9589999999999998E-2</v>
      </c>
      <c r="F32" s="60" t="s">
        <v>127</v>
      </c>
    </row>
    <row r="33" spans="1:6" ht="13.5" customHeight="1" x14ac:dyDescent="0.35">
      <c r="A33" s="55">
        <v>12</v>
      </c>
      <c r="B33" s="180" t="s">
        <v>128</v>
      </c>
      <c r="C33" s="56">
        <v>0.02</v>
      </c>
      <c r="D33" s="180">
        <v>4</v>
      </c>
      <c r="E33" s="57"/>
      <c r="F33" s="57"/>
    </row>
    <row r="34" spans="1:6" ht="13.5" customHeight="1" x14ac:dyDescent="0.35">
      <c r="A34" s="55">
        <v>13</v>
      </c>
      <c r="B34" s="180" t="s">
        <v>129</v>
      </c>
      <c r="C34" s="56">
        <v>0.02</v>
      </c>
      <c r="D34" s="180">
        <v>3</v>
      </c>
      <c r="E34" s="57"/>
      <c r="F34" s="57"/>
    </row>
    <row r="35" spans="1:6" ht="13.5" customHeight="1" x14ac:dyDescent="0.35">
      <c r="A35" s="55">
        <v>14</v>
      </c>
      <c r="B35" s="180" t="s">
        <v>130</v>
      </c>
      <c r="C35" s="56">
        <v>0.1</v>
      </c>
      <c r="D35" s="180">
        <v>1</v>
      </c>
      <c r="E35" s="61">
        <v>3</v>
      </c>
      <c r="F35" s="59" t="s">
        <v>131</v>
      </c>
    </row>
    <row r="36" spans="1:6" ht="13.5" customHeight="1" x14ac:dyDescent="0.35">
      <c r="A36" s="55">
        <v>15</v>
      </c>
      <c r="B36" s="180" t="s">
        <v>132</v>
      </c>
      <c r="C36" s="56">
        <v>0</v>
      </c>
      <c r="D36" s="180">
        <v>0</v>
      </c>
      <c r="E36" s="57"/>
      <c r="F36" s="57"/>
    </row>
    <row r="37" spans="1:6" ht="13.5" customHeight="1" x14ac:dyDescent="0.35">
      <c r="A37" s="55">
        <v>16</v>
      </c>
      <c r="B37" s="180" t="s">
        <v>133</v>
      </c>
      <c r="C37" s="56">
        <v>0</v>
      </c>
      <c r="D37" s="180">
        <v>0</v>
      </c>
      <c r="E37" s="57"/>
      <c r="F37" s="57"/>
    </row>
    <row r="38" spans="1:6" ht="13.5" customHeight="1" x14ac:dyDescent="0.35">
      <c r="A38" s="55">
        <v>17</v>
      </c>
      <c r="B38" s="180" t="s">
        <v>89</v>
      </c>
      <c r="C38" s="56">
        <v>0</v>
      </c>
      <c r="D38" s="180">
        <v>0</v>
      </c>
      <c r="E38" s="57"/>
      <c r="F38" s="57"/>
    </row>
    <row r="39" spans="1:6" ht="13.5" customHeight="1" x14ac:dyDescent="0.35">
      <c r="A39" s="55">
        <v>18</v>
      </c>
      <c r="B39" s="180" t="s">
        <v>134</v>
      </c>
      <c r="C39" s="56">
        <v>0</v>
      </c>
      <c r="D39" s="180">
        <v>0</v>
      </c>
      <c r="E39" s="57"/>
      <c r="F39" s="57"/>
    </row>
    <row r="40" spans="1:6" ht="13.5" customHeight="1" x14ac:dyDescent="0.35">
      <c r="A40" s="55">
        <v>19</v>
      </c>
      <c r="B40" s="180" t="s">
        <v>135</v>
      </c>
      <c r="C40" s="56">
        <v>0</v>
      </c>
      <c r="D40" s="180">
        <v>0</v>
      </c>
      <c r="E40" s="57"/>
      <c r="F40" s="57"/>
    </row>
    <row r="41" spans="1:6" ht="13.5" customHeight="1" x14ac:dyDescent="0.35">
      <c r="A41" s="55">
        <v>20</v>
      </c>
      <c r="B41" s="180" t="s">
        <v>136</v>
      </c>
      <c r="C41" s="56">
        <v>0.5</v>
      </c>
      <c r="D41" s="180">
        <v>2</v>
      </c>
      <c r="E41" s="57"/>
      <c r="F41" s="57"/>
    </row>
    <row r="42" spans="1:6" ht="13.5" customHeight="1" x14ac:dyDescent="0.35">
      <c r="A42" s="55">
        <v>21</v>
      </c>
      <c r="B42" s="180" t="s">
        <v>137</v>
      </c>
      <c r="C42" s="56">
        <v>0.5</v>
      </c>
      <c r="D42" s="180">
        <v>2</v>
      </c>
      <c r="E42" s="57"/>
      <c r="F42" s="57"/>
    </row>
    <row r="43" spans="1:6" ht="13.5" customHeight="1" x14ac:dyDescent="0.35">
      <c r="A43" s="55">
        <v>22</v>
      </c>
      <c r="B43" s="180" t="s">
        <v>138</v>
      </c>
      <c r="C43" s="56">
        <v>0.1</v>
      </c>
      <c r="D43" s="180">
        <v>2</v>
      </c>
      <c r="E43" s="57"/>
      <c r="F43" s="57"/>
    </row>
    <row r="44" spans="1:6" x14ac:dyDescent="0.35">
      <c r="A44" s="55">
        <v>23</v>
      </c>
      <c r="B44" s="180" t="s">
        <v>139</v>
      </c>
      <c r="C44" s="56">
        <v>0.45</v>
      </c>
      <c r="D44" s="180">
        <v>2</v>
      </c>
    </row>
    <row r="45" spans="1:6" x14ac:dyDescent="0.35">
      <c r="A45" s="55">
        <v>24</v>
      </c>
      <c r="B45" s="180" t="s">
        <v>140</v>
      </c>
      <c r="C45" s="56">
        <v>0.45</v>
      </c>
      <c r="D45" s="180">
        <v>2</v>
      </c>
    </row>
    <row r="46" spans="1:6" ht="13.5" customHeight="1" x14ac:dyDescent="0.35">
      <c r="A46" s="55">
        <v>25</v>
      </c>
      <c r="B46" s="180" t="s">
        <v>141</v>
      </c>
      <c r="C46" s="56">
        <v>0.1</v>
      </c>
      <c r="D46" s="180">
        <v>1</v>
      </c>
      <c r="E46" s="57"/>
      <c r="F46" s="57"/>
    </row>
    <row r="47" spans="1:6" ht="13.5" customHeight="1" x14ac:dyDescent="0.35">
      <c r="A47" s="55">
        <v>26</v>
      </c>
      <c r="B47" s="180" t="s">
        <v>142</v>
      </c>
      <c r="C47" s="56">
        <v>0.1</v>
      </c>
      <c r="D47" s="180">
        <v>4</v>
      </c>
      <c r="E47" s="57"/>
      <c r="F47" s="57"/>
    </row>
    <row r="48" spans="1:6" ht="13.5" customHeight="1" x14ac:dyDescent="0.35">
      <c r="A48" s="55">
        <v>28</v>
      </c>
      <c r="B48" s="180" t="s">
        <v>143</v>
      </c>
      <c r="C48" s="56">
        <v>0</v>
      </c>
      <c r="D48" s="180">
        <v>0</v>
      </c>
      <c r="E48" s="57"/>
      <c r="F48" s="57"/>
    </row>
    <row r="49" spans="1:6" ht="13.5" customHeight="1" x14ac:dyDescent="0.35">
      <c r="A49" s="55">
        <v>29</v>
      </c>
      <c r="B49" s="180" t="s">
        <v>144</v>
      </c>
      <c r="C49" s="56">
        <v>0</v>
      </c>
      <c r="D49" s="180">
        <v>0</v>
      </c>
      <c r="E49" s="57"/>
      <c r="F49" s="57"/>
    </row>
    <row r="50" spans="1:6" ht="13.5" customHeight="1" x14ac:dyDescent="0.35">
      <c r="A50" s="55">
        <v>31</v>
      </c>
      <c r="B50" s="180" t="s">
        <v>145</v>
      </c>
      <c r="C50" s="56">
        <v>0</v>
      </c>
      <c r="D50" s="180">
        <v>0</v>
      </c>
      <c r="E50" s="57"/>
      <c r="F50" s="57"/>
    </row>
    <row r="51" spans="1:6" ht="13.5" customHeight="1" x14ac:dyDescent="0.35">
      <c r="A51" s="55">
        <v>32</v>
      </c>
      <c r="B51" s="180" t="s">
        <v>146</v>
      </c>
      <c r="C51" s="62">
        <v>0</v>
      </c>
      <c r="D51" s="180">
        <v>0</v>
      </c>
      <c r="E51" s="57"/>
      <c r="F51" s="57"/>
    </row>
    <row r="52" spans="1:6" ht="13.5" customHeight="1" x14ac:dyDescent="0.35">
      <c r="A52" s="55">
        <v>33</v>
      </c>
      <c r="B52" s="180" t="s">
        <v>147</v>
      </c>
      <c r="C52" s="56">
        <v>0</v>
      </c>
      <c r="D52" s="180">
        <v>0</v>
      </c>
      <c r="E52" s="57"/>
      <c r="F52" s="57"/>
    </row>
    <row r="54" spans="1:6" x14ac:dyDescent="0.35">
      <c r="A54" s="37" t="s">
        <v>148</v>
      </c>
      <c r="B54" s="63"/>
    </row>
    <row r="55" spans="1:6" x14ac:dyDescent="0.35">
      <c r="A55" s="37" t="s">
        <v>149</v>
      </c>
      <c r="B55" s="63"/>
    </row>
    <row r="57" spans="1:6" ht="15" customHeight="1" x14ac:dyDescent="0.35">
      <c r="A57" s="64" t="s">
        <v>150</v>
      </c>
    </row>
    <row r="58" spans="1:6" ht="15" customHeight="1" x14ac:dyDescent="0.35">
      <c r="A58" s="65" t="s">
        <v>151</v>
      </c>
    </row>
    <row r="59" spans="1:6" x14ac:dyDescent="0.35">
      <c r="A59" s="250" t="s">
        <v>152</v>
      </c>
      <c r="B59" s="250" t="s">
        <v>112</v>
      </c>
      <c r="C59" s="251" t="s">
        <v>113</v>
      </c>
      <c r="D59" s="252" t="s">
        <v>81</v>
      </c>
      <c r="E59" s="252" t="s">
        <v>153</v>
      </c>
    </row>
    <row r="60" spans="1:6" x14ac:dyDescent="0.35">
      <c r="A60" s="180">
        <f>A29</f>
        <v>8</v>
      </c>
      <c r="B60" s="180" t="str">
        <f>B29</f>
        <v>muu hajoava</v>
      </c>
      <c r="C60" s="180">
        <f>C29</f>
        <v>0.1</v>
      </c>
      <c r="D60" s="180">
        <f>D29</f>
        <v>1</v>
      </c>
      <c r="E60" s="180">
        <v>1</v>
      </c>
    </row>
    <row r="61" spans="1:6" x14ac:dyDescent="0.35">
      <c r="A61" s="180">
        <f>A23</f>
        <v>2</v>
      </c>
      <c r="B61" s="180" t="str">
        <f>B23</f>
        <v>eloperäinen</v>
      </c>
      <c r="C61" s="180">
        <f>C23</f>
        <v>0.15</v>
      </c>
      <c r="D61" s="180">
        <f t="shared" ref="D61" si="0">D23</f>
        <v>2</v>
      </c>
      <c r="E61" s="180">
        <v>1</v>
      </c>
    </row>
    <row r="62" spans="1:6" x14ac:dyDescent="0.35">
      <c r="A62" s="180">
        <f>A30</f>
        <v>9</v>
      </c>
      <c r="B62" s="180" t="str">
        <f>B30</f>
        <v>sekalainen pakkaus ja muu hajoava</v>
      </c>
      <c r="C62" s="180">
        <f>C30</f>
        <v>0.1</v>
      </c>
      <c r="D62" s="180">
        <f>D30</f>
        <v>3</v>
      </c>
      <c r="E62" s="180">
        <v>1</v>
      </c>
    </row>
    <row r="63" spans="1:6" x14ac:dyDescent="0.35">
      <c r="A63" s="180">
        <f>A25</f>
        <v>4</v>
      </c>
      <c r="B63" s="180" t="str">
        <f>B25</f>
        <v>puu</v>
      </c>
      <c r="C63" s="180">
        <f>C25</f>
        <v>0.43</v>
      </c>
      <c r="D63" s="180">
        <f t="shared" ref="D63" si="1">D25</f>
        <v>4</v>
      </c>
      <c r="E63" s="180">
        <v>1</v>
      </c>
    </row>
    <row r="64" spans="1:6" x14ac:dyDescent="0.35">
      <c r="A64" s="180">
        <f>A41</f>
        <v>20</v>
      </c>
      <c r="B64" s="180" t="str">
        <f>B41</f>
        <v>yhdysk. jätevesiliete (kuiva-aineesta)</v>
      </c>
      <c r="C64" s="180">
        <f>C41</f>
        <v>0.5</v>
      </c>
      <c r="D64" s="180">
        <f>D41</f>
        <v>2</v>
      </c>
      <c r="E64" s="180">
        <v>2</v>
      </c>
    </row>
    <row r="65" spans="1:5" x14ac:dyDescent="0.35">
      <c r="A65" s="180">
        <f>A46</f>
        <v>25</v>
      </c>
      <c r="B65" s="180" t="str">
        <f>B46</f>
        <v>kuitu- ja päällystysliete (kuiva-aineesta)</v>
      </c>
      <c r="C65" s="180">
        <f>C46</f>
        <v>0.1</v>
      </c>
      <c r="D65" s="180">
        <f t="shared" ref="D65" si="2">D46</f>
        <v>1</v>
      </c>
      <c r="E65" s="180">
        <v>3</v>
      </c>
    </row>
    <row r="66" spans="1:5" x14ac:dyDescent="0.35">
      <c r="A66" s="180">
        <f>A44</f>
        <v>23</v>
      </c>
      <c r="B66" s="180" t="str">
        <f>B44</f>
        <v>puunjalostusteoll. jätevesiliete (kuiva-aineesta)</v>
      </c>
      <c r="C66" s="180">
        <f>C44</f>
        <v>0.45</v>
      </c>
      <c r="D66" s="180">
        <f t="shared" ref="D66" si="3">D44</f>
        <v>2</v>
      </c>
      <c r="E66" s="180">
        <v>3</v>
      </c>
    </row>
    <row r="67" spans="1:5" x14ac:dyDescent="0.35">
      <c r="A67" s="180">
        <f>A47</f>
        <v>26</v>
      </c>
      <c r="B67" s="180" t="str">
        <f>B47</f>
        <v>siistausliete (kuiva-aineesta)</v>
      </c>
      <c r="C67" s="180">
        <f>C47</f>
        <v>0.1</v>
      </c>
      <c r="D67" s="180">
        <f t="shared" ref="D67" si="4">D47</f>
        <v>4</v>
      </c>
      <c r="E67" s="180">
        <v>3</v>
      </c>
    </row>
    <row r="68" spans="1:5" x14ac:dyDescent="0.35">
      <c r="A68" s="180">
        <f t="shared" ref="A68:C68" si="5">A29</f>
        <v>8</v>
      </c>
      <c r="B68" s="180" t="str">
        <f t="shared" si="5"/>
        <v>muu hajoava</v>
      </c>
      <c r="C68" s="180">
        <f t="shared" si="5"/>
        <v>0.1</v>
      </c>
      <c r="D68" s="180">
        <f>D29</f>
        <v>1</v>
      </c>
      <c r="E68" s="180">
        <v>4</v>
      </c>
    </row>
    <row r="69" spans="1:5" x14ac:dyDescent="0.35">
      <c r="A69" s="180">
        <f t="shared" ref="A69:C69" si="6">A23</f>
        <v>2</v>
      </c>
      <c r="B69" s="180" t="str">
        <f t="shared" si="6"/>
        <v>eloperäinen</v>
      </c>
      <c r="C69" s="180">
        <f t="shared" si="6"/>
        <v>0.15</v>
      </c>
      <c r="D69" s="180">
        <f>D23</f>
        <v>2</v>
      </c>
      <c r="E69" s="180">
        <v>4</v>
      </c>
    </row>
    <row r="70" spans="1:5" x14ac:dyDescent="0.35">
      <c r="A70" s="180">
        <f t="shared" ref="A70:C70" si="7">A30</f>
        <v>9</v>
      </c>
      <c r="B70" s="180" t="str">
        <f t="shared" si="7"/>
        <v>sekalainen pakkaus ja muu hajoava</v>
      </c>
      <c r="C70" s="180">
        <f t="shared" si="7"/>
        <v>0.1</v>
      </c>
      <c r="D70" s="180">
        <f>D30</f>
        <v>3</v>
      </c>
      <c r="E70" s="180">
        <v>4</v>
      </c>
    </row>
    <row r="71" spans="1:5" x14ac:dyDescent="0.35">
      <c r="A71" s="180">
        <f t="shared" ref="A71:C71" si="8">A25</f>
        <v>4</v>
      </c>
      <c r="B71" s="180" t="str">
        <f t="shared" si="8"/>
        <v>puu</v>
      </c>
      <c r="C71" s="180">
        <f t="shared" si="8"/>
        <v>0.43</v>
      </c>
      <c r="D71" s="180">
        <f>D25</f>
        <v>4</v>
      </c>
      <c r="E71" s="180">
        <v>4</v>
      </c>
    </row>
    <row r="72" spans="1:5" x14ac:dyDescent="0.35">
      <c r="A72" s="180">
        <f>A30</f>
        <v>9</v>
      </c>
      <c r="B72" s="180" t="str">
        <f>B30</f>
        <v>sekalainen pakkaus ja muu hajoava</v>
      </c>
      <c r="C72" s="180">
        <f>C30</f>
        <v>0.1</v>
      </c>
      <c r="D72" s="180">
        <f>D30</f>
        <v>3</v>
      </c>
      <c r="E72" s="180">
        <v>5</v>
      </c>
    </row>
    <row r="73" spans="1:5" x14ac:dyDescent="0.35">
      <c r="A73" s="180">
        <f>A32</f>
        <v>11</v>
      </c>
      <c r="B73" s="180" t="str">
        <f>B32</f>
        <v>sekalainen rakennusjäte</v>
      </c>
      <c r="C73" s="180">
        <f>C32</f>
        <v>0.13836000000000001</v>
      </c>
      <c r="D73" s="180">
        <f>D32</f>
        <v>4</v>
      </c>
      <c r="E73" s="180">
        <v>5</v>
      </c>
    </row>
    <row r="74" spans="1:5" x14ac:dyDescent="0.35">
      <c r="A74" s="180">
        <f>A32</f>
        <v>11</v>
      </c>
      <c r="B74" s="180" t="str">
        <f>B32</f>
        <v>sekalainen rakennusjäte</v>
      </c>
      <c r="C74" s="180">
        <f>E32</f>
        <v>9.9589999999999998E-2</v>
      </c>
      <c r="D74" s="180">
        <f>D32</f>
        <v>4</v>
      </c>
      <c r="E74" s="180">
        <v>5</v>
      </c>
    </row>
    <row r="75" spans="1:5" x14ac:dyDescent="0.35">
      <c r="B75" s="180" t="s">
        <v>154</v>
      </c>
    </row>
  </sheetData>
  <sheetProtection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386F-D68B-41E7-9D05-2B5CCD5BB26B}">
  <sheetPr>
    <tabColor rgb="FFCCFFFF"/>
  </sheetPr>
  <dimension ref="A1:J60"/>
  <sheetViews>
    <sheetView workbookViewId="0">
      <pane ySplit="10" topLeftCell="A11" activePane="bottomLeft" state="frozen"/>
      <selection pane="bottomLeft"/>
    </sheetView>
  </sheetViews>
  <sheetFormatPr defaultColWidth="9.08984375" defaultRowHeight="14.5" x14ac:dyDescent="0.35"/>
  <cols>
    <col min="1" max="2" width="13.90625" style="180" customWidth="1"/>
    <col min="3" max="3" width="13.90625" customWidth="1"/>
    <col min="4" max="4" width="12.6328125" customWidth="1"/>
    <col min="5" max="5" width="13.90625" customWidth="1"/>
    <col min="6" max="6" width="15.36328125" style="180" customWidth="1"/>
    <col min="7" max="7" width="15.90625" style="180" customWidth="1"/>
  </cols>
  <sheetData>
    <row r="1" spans="1:7" s="180" customFormat="1" x14ac:dyDescent="0.35"/>
    <row r="2" spans="1:7" s="180" customFormat="1" ht="18" customHeight="1" x14ac:dyDescent="0.35">
      <c r="A2" s="212" t="s">
        <v>155</v>
      </c>
      <c r="B2" s="66"/>
      <c r="C2" s="66"/>
    </row>
    <row r="3" spans="1:7" s="180" customFormat="1" x14ac:dyDescent="0.35"/>
    <row r="4" spans="1:7" s="180" customFormat="1" x14ac:dyDescent="0.35">
      <c r="A4" s="180" t="s">
        <v>156</v>
      </c>
    </row>
    <row r="5" spans="1:7" s="180" customFormat="1" x14ac:dyDescent="0.35">
      <c r="A5" s="180" t="s">
        <v>157</v>
      </c>
    </row>
    <row r="6" spans="1:7" s="180" customFormat="1" x14ac:dyDescent="0.35">
      <c r="A6" s="180" t="s">
        <v>158</v>
      </c>
    </row>
    <row r="7" spans="1:7" s="180" customFormat="1" x14ac:dyDescent="0.35">
      <c r="A7" s="180" t="s">
        <v>159</v>
      </c>
    </row>
    <row r="8" spans="1:7" s="180" customFormat="1" x14ac:dyDescent="0.35">
      <c r="A8" s="180" t="s">
        <v>160</v>
      </c>
    </row>
    <row r="9" spans="1:7" s="180" customFormat="1" x14ac:dyDescent="0.35"/>
    <row r="10" spans="1:7" s="180" customFormat="1" ht="13.5" customHeight="1" x14ac:dyDescent="0.35">
      <c r="A10" s="67" t="s">
        <v>153</v>
      </c>
      <c r="B10" s="67" t="s">
        <v>161</v>
      </c>
      <c r="C10" s="67" t="s">
        <v>162</v>
      </c>
      <c r="D10" s="67" t="s">
        <v>163</v>
      </c>
      <c r="E10" s="68" t="s">
        <v>164</v>
      </c>
      <c r="F10" s="54" t="s">
        <v>111</v>
      </c>
      <c r="G10" s="54" t="s">
        <v>81</v>
      </c>
    </row>
    <row r="11" spans="1:7" ht="13.5" customHeight="1" x14ac:dyDescent="0.35">
      <c r="A11" s="180">
        <v>1</v>
      </c>
      <c r="B11" s="180">
        <v>1</v>
      </c>
      <c r="C11" s="69">
        <v>3</v>
      </c>
      <c r="D11" s="69">
        <v>100</v>
      </c>
      <c r="E11" s="69">
        <v>0</v>
      </c>
      <c r="F11" s="180">
        <f>Hajoamiskertoimet!A22</f>
        <v>1</v>
      </c>
      <c r="G11" s="180">
        <f>Hajoamiskertoimet!D22</f>
        <v>3</v>
      </c>
    </row>
    <row r="12" spans="1:7" ht="13.5" customHeight="1" x14ac:dyDescent="0.35">
      <c r="A12" s="180">
        <v>1</v>
      </c>
      <c r="B12" s="180">
        <v>2</v>
      </c>
      <c r="C12" s="69">
        <v>2</v>
      </c>
      <c r="D12" s="69">
        <v>100</v>
      </c>
      <c r="E12" s="69">
        <v>0</v>
      </c>
      <c r="F12" s="180">
        <f>Hajoamiskertoimet!A23</f>
        <v>2</v>
      </c>
      <c r="G12" s="180">
        <f>Hajoamiskertoimet!D23</f>
        <v>2</v>
      </c>
    </row>
    <row r="13" spans="1:7" ht="13.5" customHeight="1" x14ac:dyDescent="0.35">
      <c r="A13" s="180">
        <v>1</v>
      </c>
      <c r="B13" s="180">
        <v>3</v>
      </c>
      <c r="C13" s="69">
        <v>3</v>
      </c>
      <c r="D13" s="69">
        <v>100</v>
      </c>
      <c r="E13" s="69">
        <v>0</v>
      </c>
      <c r="F13" s="180">
        <f>Hajoamiskertoimet!A24</f>
        <v>3</v>
      </c>
      <c r="G13" s="180">
        <f>Hajoamiskertoimet!D24</f>
        <v>3</v>
      </c>
    </row>
    <row r="14" spans="1:7" ht="13.5" customHeight="1" x14ac:dyDescent="0.35">
      <c r="A14" s="180">
        <v>1</v>
      </c>
      <c r="B14" s="180">
        <v>4</v>
      </c>
      <c r="C14" s="69">
        <v>4</v>
      </c>
      <c r="D14" s="69">
        <v>100</v>
      </c>
      <c r="E14" s="69">
        <v>0</v>
      </c>
      <c r="F14" s="180">
        <f>Hajoamiskertoimet!A25</f>
        <v>4</v>
      </c>
      <c r="G14" s="180">
        <f>Hajoamiskertoimet!D25</f>
        <v>4</v>
      </c>
    </row>
    <row r="15" spans="1:7" ht="13.5" customHeight="1" x14ac:dyDescent="0.35">
      <c r="A15" s="180">
        <v>1</v>
      </c>
      <c r="B15" s="180">
        <v>5</v>
      </c>
      <c r="C15" s="69">
        <v>1</v>
      </c>
      <c r="D15" s="69">
        <v>100</v>
      </c>
      <c r="E15" s="69">
        <v>0</v>
      </c>
      <c r="F15" s="180">
        <f>Hajoamiskertoimet!A26</f>
        <v>5</v>
      </c>
      <c r="G15" s="180">
        <f>Hajoamiskertoimet!D26</f>
        <v>1</v>
      </c>
    </row>
    <row r="16" spans="1:7" ht="13.5" customHeight="1" x14ac:dyDescent="0.35">
      <c r="A16" s="180">
        <v>1</v>
      </c>
      <c r="B16" s="180">
        <v>7</v>
      </c>
      <c r="C16" s="69">
        <v>1</v>
      </c>
      <c r="D16" s="69">
        <v>100</v>
      </c>
      <c r="E16" s="69">
        <v>0</v>
      </c>
      <c r="F16" s="180">
        <f>Hajoamiskertoimet!A28</f>
        <v>7</v>
      </c>
      <c r="G16" s="180">
        <f>Hajoamiskertoimet!D28</f>
        <v>1</v>
      </c>
    </row>
    <row r="17" spans="1:10" ht="13.5" customHeight="1" x14ac:dyDescent="0.35">
      <c r="A17" s="180">
        <v>1</v>
      </c>
      <c r="B17" s="180">
        <v>8</v>
      </c>
      <c r="C17" s="69">
        <v>1</v>
      </c>
      <c r="D17" s="69">
        <v>100</v>
      </c>
      <c r="E17" s="69">
        <v>0</v>
      </c>
      <c r="F17" s="180">
        <f>Hajoamiskertoimet!A29</f>
        <v>8</v>
      </c>
      <c r="G17" s="180">
        <f>Hajoamiskertoimet!D29</f>
        <v>1</v>
      </c>
      <c r="J17" s="37"/>
    </row>
    <row r="18" spans="1:10" ht="13.5" customHeight="1" x14ac:dyDescent="0.35">
      <c r="A18" s="180">
        <v>1</v>
      </c>
      <c r="B18" s="180">
        <v>9</v>
      </c>
      <c r="C18" s="69">
        <v>3</v>
      </c>
      <c r="D18" s="69">
        <v>100</v>
      </c>
      <c r="E18" s="69">
        <v>0</v>
      </c>
      <c r="F18" s="180">
        <f>Hajoamiskertoimet!A30</f>
        <v>9</v>
      </c>
      <c r="G18" s="180">
        <f>Hajoamiskertoimet!D30</f>
        <v>3</v>
      </c>
    </row>
    <row r="19" spans="1:10" ht="13.5" customHeight="1" x14ac:dyDescent="0.35">
      <c r="A19" s="180">
        <v>1</v>
      </c>
      <c r="B19" s="180">
        <v>10</v>
      </c>
      <c r="C19" s="69">
        <v>5</v>
      </c>
      <c r="D19" s="69">
        <v>100</v>
      </c>
      <c r="E19" s="69">
        <v>0</v>
      </c>
      <c r="F19" s="180">
        <f>Hajoamiskertoimet!A31</f>
        <v>10</v>
      </c>
      <c r="G19" s="180">
        <f>Hajoamiskertoimet!D31</f>
        <v>5</v>
      </c>
    </row>
    <row r="20" spans="1:10" ht="13.5" customHeight="1" x14ac:dyDescent="0.35">
      <c r="A20" s="180">
        <v>1</v>
      </c>
      <c r="B20" s="180">
        <v>14</v>
      </c>
      <c r="C20" s="69">
        <v>1</v>
      </c>
      <c r="D20" s="69">
        <v>100</v>
      </c>
      <c r="E20" s="69">
        <v>0</v>
      </c>
      <c r="F20" s="180">
        <f>Hajoamiskertoimet!A35</f>
        <v>14</v>
      </c>
      <c r="G20" s="180">
        <f>Hajoamiskertoimet!D35</f>
        <v>1</v>
      </c>
    </row>
    <row r="21" spans="1:10" ht="13.5" customHeight="1" x14ac:dyDescent="0.35">
      <c r="A21" s="180">
        <v>1</v>
      </c>
      <c r="B21" s="180">
        <v>15</v>
      </c>
      <c r="C21" s="69">
        <v>0</v>
      </c>
      <c r="D21" s="69">
        <v>100</v>
      </c>
      <c r="E21" s="69">
        <v>0</v>
      </c>
      <c r="F21" s="180">
        <f>Hajoamiskertoimet!A36</f>
        <v>15</v>
      </c>
      <c r="G21" s="180">
        <f>Hajoamiskertoimet!D36</f>
        <v>0</v>
      </c>
    </row>
    <row r="22" spans="1:10" ht="13.5" customHeight="1" x14ac:dyDescent="0.35">
      <c r="A22" s="180">
        <v>1</v>
      </c>
      <c r="B22" s="180">
        <v>16</v>
      </c>
      <c r="C22" s="69">
        <v>0</v>
      </c>
      <c r="D22" s="69">
        <v>100</v>
      </c>
      <c r="E22" s="69">
        <v>0</v>
      </c>
      <c r="F22" s="180">
        <f>Hajoamiskertoimet!A37</f>
        <v>16</v>
      </c>
      <c r="G22" s="180">
        <f>Hajoamiskertoimet!D37</f>
        <v>0</v>
      </c>
    </row>
    <row r="23" spans="1:10" ht="13.5" customHeight="1" x14ac:dyDescent="0.35">
      <c r="A23" s="180">
        <v>1</v>
      </c>
      <c r="B23" s="180">
        <v>17</v>
      </c>
      <c r="C23" s="69">
        <v>0</v>
      </c>
      <c r="D23" s="69">
        <v>100</v>
      </c>
      <c r="E23" s="69">
        <v>0</v>
      </c>
      <c r="F23" s="180">
        <f>Hajoamiskertoimet!A38</f>
        <v>17</v>
      </c>
      <c r="G23" s="180">
        <f>Hajoamiskertoimet!D38</f>
        <v>0</v>
      </c>
    </row>
    <row r="24" spans="1:10" ht="13.5" customHeight="1" x14ac:dyDescent="0.35">
      <c r="A24" s="180">
        <v>1</v>
      </c>
      <c r="B24" s="180">
        <v>31</v>
      </c>
      <c r="C24" s="69">
        <v>0</v>
      </c>
      <c r="D24" s="69">
        <v>100</v>
      </c>
      <c r="E24" s="69">
        <v>0</v>
      </c>
      <c r="F24" s="180">
        <f>Hajoamiskertoimet!A50</f>
        <v>31</v>
      </c>
      <c r="G24" s="180">
        <f>Hajoamiskertoimet!D50</f>
        <v>0</v>
      </c>
    </row>
    <row r="25" spans="1:10" ht="13.5" customHeight="1" x14ac:dyDescent="0.35">
      <c r="A25" s="180">
        <v>1</v>
      </c>
      <c r="B25" s="180">
        <v>32</v>
      </c>
      <c r="C25" s="69">
        <v>0</v>
      </c>
      <c r="D25" s="69">
        <v>100</v>
      </c>
      <c r="E25" s="69">
        <v>0</v>
      </c>
      <c r="F25" s="180">
        <f>Hajoamiskertoimet!A51</f>
        <v>32</v>
      </c>
      <c r="G25" s="180">
        <f>Hajoamiskertoimet!D51</f>
        <v>0</v>
      </c>
    </row>
    <row r="26" spans="1:10" ht="13.5" customHeight="1" x14ac:dyDescent="0.35">
      <c r="A26" s="180">
        <v>1</v>
      </c>
      <c r="B26" s="180">
        <v>33</v>
      </c>
      <c r="C26" s="69">
        <v>0</v>
      </c>
      <c r="D26" s="69">
        <v>100</v>
      </c>
      <c r="E26" s="69">
        <v>0</v>
      </c>
      <c r="F26" s="180">
        <f>Hajoamiskertoimet!A52</f>
        <v>33</v>
      </c>
      <c r="G26" s="180">
        <f>Hajoamiskertoimet!D52</f>
        <v>0</v>
      </c>
    </row>
    <row r="27" spans="1:10" ht="13.5" customHeight="1" x14ac:dyDescent="0.35">
      <c r="A27" s="180">
        <v>2</v>
      </c>
      <c r="B27" s="180">
        <v>20</v>
      </c>
      <c r="C27" s="69">
        <v>17</v>
      </c>
      <c r="D27" s="69">
        <v>15</v>
      </c>
      <c r="E27" s="69">
        <v>100</v>
      </c>
      <c r="F27" s="180">
        <f>Hajoamiskertoimet!A41</f>
        <v>20</v>
      </c>
      <c r="G27" s="180">
        <f>Hajoamiskertoimet!D41</f>
        <v>2</v>
      </c>
    </row>
    <row r="28" spans="1:10" ht="13.5" customHeight="1" x14ac:dyDescent="0.35">
      <c r="A28" s="180">
        <v>2</v>
      </c>
      <c r="B28" s="180">
        <v>21</v>
      </c>
      <c r="C28" s="69">
        <v>17</v>
      </c>
      <c r="D28" s="69">
        <v>1.5</v>
      </c>
      <c r="E28" s="69">
        <v>100</v>
      </c>
      <c r="F28" s="180">
        <f>Hajoamiskertoimet!A42</f>
        <v>21</v>
      </c>
      <c r="G28" s="180">
        <f>Hajoamiskertoimet!D42</f>
        <v>2</v>
      </c>
    </row>
    <row r="29" spans="1:10" ht="13.5" customHeight="1" x14ac:dyDescent="0.35">
      <c r="A29" s="180">
        <v>2</v>
      </c>
      <c r="B29" s="180">
        <v>22</v>
      </c>
      <c r="C29" s="69">
        <v>17</v>
      </c>
      <c r="D29" s="69">
        <v>15</v>
      </c>
      <c r="E29" s="69">
        <v>100</v>
      </c>
      <c r="F29" s="180">
        <f>Hajoamiskertoimet!A43</f>
        <v>22</v>
      </c>
      <c r="G29" s="180">
        <f>Hajoamiskertoimet!D43</f>
        <v>2</v>
      </c>
    </row>
    <row r="30" spans="1:10" ht="13.5" customHeight="1" x14ac:dyDescent="0.35">
      <c r="A30" s="180">
        <v>3</v>
      </c>
      <c r="B30" s="180">
        <v>23</v>
      </c>
      <c r="C30" s="69">
        <v>12</v>
      </c>
      <c r="D30" s="69">
        <v>30</v>
      </c>
      <c r="E30" s="69">
        <v>100</v>
      </c>
      <c r="F30" s="180">
        <f>Hajoamiskertoimet!A44</f>
        <v>23</v>
      </c>
      <c r="G30" s="180">
        <f>Hajoamiskertoimet!D44</f>
        <v>2</v>
      </c>
    </row>
    <row r="31" spans="1:10" ht="13.5" customHeight="1" x14ac:dyDescent="0.35">
      <c r="A31" s="180">
        <v>3</v>
      </c>
      <c r="B31" s="180">
        <v>24</v>
      </c>
      <c r="C31" s="69">
        <v>12</v>
      </c>
      <c r="D31" s="69">
        <v>15</v>
      </c>
      <c r="E31" s="69">
        <v>100</v>
      </c>
      <c r="F31" s="180">
        <f>Hajoamiskertoimet!A45</f>
        <v>24</v>
      </c>
      <c r="G31" s="180">
        <f>Hajoamiskertoimet!D45</f>
        <v>2</v>
      </c>
    </row>
    <row r="32" spans="1:10" ht="13.5" customHeight="1" x14ac:dyDescent="0.35">
      <c r="A32" s="180">
        <v>3</v>
      </c>
      <c r="B32" s="180">
        <v>25</v>
      </c>
      <c r="C32" s="69">
        <v>11</v>
      </c>
      <c r="D32" s="69">
        <v>30</v>
      </c>
      <c r="E32" s="69">
        <v>100</v>
      </c>
      <c r="F32" s="180">
        <f>Hajoamiskertoimet!A46</f>
        <v>25</v>
      </c>
      <c r="G32" s="180">
        <f>Hajoamiskertoimet!D46</f>
        <v>1</v>
      </c>
    </row>
    <row r="33" spans="1:7" ht="13.5" customHeight="1" x14ac:dyDescent="0.35">
      <c r="A33" s="180">
        <v>3</v>
      </c>
      <c r="B33" s="180">
        <v>26</v>
      </c>
      <c r="C33" s="69">
        <v>14</v>
      </c>
      <c r="D33" s="69">
        <v>30</v>
      </c>
      <c r="E33" s="69">
        <v>100</v>
      </c>
      <c r="F33" s="180">
        <f>Hajoamiskertoimet!A47</f>
        <v>26</v>
      </c>
      <c r="G33" s="180">
        <f>Hajoamiskertoimet!D47</f>
        <v>4</v>
      </c>
    </row>
    <row r="34" spans="1:7" ht="13.5" customHeight="1" x14ac:dyDescent="0.35">
      <c r="A34" s="180">
        <v>4</v>
      </c>
      <c r="B34" s="180">
        <v>1</v>
      </c>
      <c r="C34" s="69">
        <v>8</v>
      </c>
      <c r="D34" s="69">
        <v>100</v>
      </c>
      <c r="E34" s="69">
        <v>0</v>
      </c>
      <c r="F34" s="180">
        <f>Hajoamiskertoimet!A22</f>
        <v>1</v>
      </c>
      <c r="G34" s="180">
        <f>Hajoamiskertoimet!D22</f>
        <v>3</v>
      </c>
    </row>
    <row r="35" spans="1:7" ht="13.5" customHeight="1" x14ac:dyDescent="0.35">
      <c r="A35" s="180">
        <v>4</v>
      </c>
      <c r="B35" s="180">
        <v>2</v>
      </c>
      <c r="C35" s="69">
        <v>7</v>
      </c>
      <c r="D35" s="69">
        <v>100</v>
      </c>
      <c r="E35" s="69">
        <v>0</v>
      </c>
      <c r="F35" s="180">
        <f>Hajoamiskertoimet!A23</f>
        <v>2</v>
      </c>
      <c r="G35" s="180">
        <f>Hajoamiskertoimet!D23</f>
        <v>2</v>
      </c>
    </row>
    <row r="36" spans="1:7" ht="13.5" customHeight="1" x14ac:dyDescent="0.35">
      <c r="A36" s="180">
        <v>4</v>
      </c>
      <c r="B36" s="180">
        <v>3</v>
      </c>
      <c r="C36" s="69">
        <v>8</v>
      </c>
      <c r="D36" s="69">
        <v>100</v>
      </c>
      <c r="E36" s="69">
        <v>90</v>
      </c>
      <c r="F36" s="180">
        <f>Hajoamiskertoimet!A24</f>
        <v>3</v>
      </c>
      <c r="G36" s="180">
        <f>Hajoamiskertoimet!D24</f>
        <v>3</v>
      </c>
    </row>
    <row r="37" spans="1:7" ht="13.5" customHeight="1" x14ac:dyDescent="0.35">
      <c r="A37" s="180">
        <v>4</v>
      </c>
      <c r="B37" s="180">
        <v>4</v>
      </c>
      <c r="C37" s="69">
        <v>9</v>
      </c>
      <c r="D37" s="69">
        <v>100</v>
      </c>
      <c r="E37" s="69">
        <v>85</v>
      </c>
      <c r="F37" s="180">
        <f>Hajoamiskertoimet!A25</f>
        <v>4</v>
      </c>
      <c r="G37" s="180">
        <f>Hajoamiskertoimet!D25</f>
        <v>4</v>
      </c>
    </row>
    <row r="38" spans="1:7" ht="13.5" customHeight="1" x14ac:dyDescent="0.35">
      <c r="A38" s="180">
        <v>4</v>
      </c>
      <c r="B38" s="180">
        <v>5</v>
      </c>
      <c r="C38" s="69">
        <v>6</v>
      </c>
      <c r="D38" s="69">
        <v>100</v>
      </c>
      <c r="E38" s="69">
        <v>40</v>
      </c>
      <c r="F38" s="180">
        <f>Hajoamiskertoimet!A26</f>
        <v>5</v>
      </c>
      <c r="G38" s="180">
        <f>Hajoamiskertoimet!D26</f>
        <v>1</v>
      </c>
    </row>
    <row r="39" spans="1:7" ht="13.5" customHeight="1" x14ac:dyDescent="0.35">
      <c r="A39" s="180">
        <v>4</v>
      </c>
      <c r="B39" s="180">
        <v>6</v>
      </c>
      <c r="C39" s="69">
        <v>8</v>
      </c>
      <c r="D39" s="69">
        <v>30</v>
      </c>
      <c r="E39" s="69">
        <v>100</v>
      </c>
      <c r="F39" s="180">
        <f>Hajoamiskertoimet!A27</f>
        <v>6</v>
      </c>
      <c r="G39" s="180">
        <f>Hajoamiskertoimet!D27</f>
        <v>3</v>
      </c>
    </row>
    <row r="40" spans="1:7" ht="13.5" customHeight="1" x14ac:dyDescent="0.35">
      <c r="A40" s="180">
        <v>4</v>
      </c>
      <c r="B40" s="180">
        <v>8</v>
      </c>
      <c r="C40" s="69">
        <v>6</v>
      </c>
      <c r="D40" s="69">
        <v>100</v>
      </c>
      <c r="E40" s="69">
        <v>0</v>
      </c>
      <c r="F40" s="180">
        <f>Hajoamiskertoimet!A29</f>
        <v>8</v>
      </c>
      <c r="G40" s="180">
        <f>Hajoamiskertoimet!D29</f>
        <v>1</v>
      </c>
    </row>
    <row r="41" spans="1:7" ht="13.5" customHeight="1" x14ac:dyDescent="0.35">
      <c r="A41" s="180">
        <v>4</v>
      </c>
      <c r="B41" s="180">
        <v>9</v>
      </c>
      <c r="C41" s="69">
        <v>8</v>
      </c>
      <c r="D41" s="69">
        <v>100</v>
      </c>
      <c r="E41" s="69">
        <v>0</v>
      </c>
      <c r="F41" s="180">
        <f>Hajoamiskertoimet!A30</f>
        <v>9</v>
      </c>
      <c r="G41" s="180">
        <f>Hajoamiskertoimet!D30</f>
        <v>3</v>
      </c>
    </row>
    <row r="42" spans="1:7" ht="13.5" customHeight="1" x14ac:dyDescent="0.35">
      <c r="A42" s="180">
        <v>4</v>
      </c>
      <c r="B42" s="180">
        <v>12</v>
      </c>
      <c r="C42" s="69">
        <v>9</v>
      </c>
      <c r="D42" s="69">
        <v>50</v>
      </c>
      <c r="E42" s="69">
        <v>100</v>
      </c>
      <c r="F42" s="180">
        <f>Hajoamiskertoimet!A33</f>
        <v>12</v>
      </c>
      <c r="G42" s="180">
        <f>Hajoamiskertoimet!D33</f>
        <v>4</v>
      </c>
    </row>
    <row r="43" spans="1:7" ht="13.5" customHeight="1" x14ac:dyDescent="0.35">
      <c r="A43" s="180">
        <v>4</v>
      </c>
      <c r="B43" s="180">
        <v>14</v>
      </c>
      <c r="C43" s="69">
        <v>6</v>
      </c>
      <c r="D43" s="69">
        <v>100</v>
      </c>
      <c r="E43" s="69">
        <v>100</v>
      </c>
      <c r="F43" s="180">
        <f>Hajoamiskertoimet!A35</f>
        <v>14</v>
      </c>
      <c r="G43" s="180">
        <f>Hajoamiskertoimet!D35</f>
        <v>1</v>
      </c>
    </row>
    <row r="44" spans="1:7" ht="13.5" customHeight="1" x14ac:dyDescent="0.35">
      <c r="A44" s="180">
        <v>4</v>
      </c>
      <c r="B44" s="180">
        <v>15</v>
      </c>
      <c r="C44" s="69">
        <v>10</v>
      </c>
      <c r="D44" s="69">
        <v>100</v>
      </c>
      <c r="E44" s="69">
        <v>0</v>
      </c>
      <c r="F44" s="180">
        <f>Hajoamiskertoimet!A36</f>
        <v>15</v>
      </c>
      <c r="G44" s="180">
        <f>Hajoamiskertoimet!D36</f>
        <v>0</v>
      </c>
    </row>
    <row r="45" spans="1:7" ht="13.5" customHeight="1" x14ac:dyDescent="0.35">
      <c r="A45" s="180">
        <v>4</v>
      </c>
      <c r="B45" s="180">
        <v>16</v>
      </c>
      <c r="C45" s="69">
        <v>10</v>
      </c>
      <c r="D45" s="69">
        <v>100</v>
      </c>
      <c r="E45" s="69">
        <v>0</v>
      </c>
      <c r="F45" s="180">
        <f>Hajoamiskertoimet!A37</f>
        <v>16</v>
      </c>
      <c r="G45" s="180">
        <f>Hajoamiskertoimet!D37</f>
        <v>0</v>
      </c>
    </row>
    <row r="46" spans="1:7" ht="13.5" customHeight="1" x14ac:dyDescent="0.35">
      <c r="A46" s="180">
        <v>4</v>
      </c>
      <c r="B46" s="180">
        <v>17</v>
      </c>
      <c r="C46" s="69">
        <v>10</v>
      </c>
      <c r="D46" s="69">
        <v>100</v>
      </c>
      <c r="E46" s="69">
        <v>0</v>
      </c>
      <c r="F46" s="180">
        <f>Hajoamiskertoimet!A38</f>
        <v>17</v>
      </c>
      <c r="G46" s="180">
        <f>Hajoamiskertoimet!D38</f>
        <v>0</v>
      </c>
    </row>
    <row r="47" spans="1:7" ht="13.5" customHeight="1" x14ac:dyDescent="0.35">
      <c r="A47" s="180">
        <v>4</v>
      </c>
      <c r="B47" s="180">
        <v>18</v>
      </c>
      <c r="C47" s="69">
        <v>10</v>
      </c>
      <c r="D47" s="69">
        <v>100</v>
      </c>
      <c r="E47" s="69">
        <v>0</v>
      </c>
      <c r="F47" s="180">
        <f>Hajoamiskertoimet!A39</f>
        <v>18</v>
      </c>
      <c r="G47" s="180">
        <f>Hajoamiskertoimet!D39</f>
        <v>0</v>
      </c>
    </row>
    <row r="48" spans="1:7" ht="13.5" customHeight="1" x14ac:dyDescent="0.35">
      <c r="A48" s="180">
        <v>4</v>
      </c>
      <c r="B48" s="180">
        <v>19</v>
      </c>
      <c r="C48" s="69">
        <v>10</v>
      </c>
      <c r="D48" s="69">
        <v>15</v>
      </c>
      <c r="E48" s="69">
        <v>100</v>
      </c>
      <c r="F48" s="180">
        <f>Hajoamiskertoimet!A40</f>
        <v>19</v>
      </c>
      <c r="G48" s="180">
        <f>Hajoamiskertoimet!D40</f>
        <v>0</v>
      </c>
    </row>
    <row r="49" spans="1:7" ht="13.5" customHeight="1" x14ac:dyDescent="0.35">
      <c r="A49" s="180">
        <v>5</v>
      </c>
      <c r="B49" s="180">
        <v>1</v>
      </c>
      <c r="C49" s="69">
        <v>18</v>
      </c>
      <c r="D49" s="69">
        <v>100</v>
      </c>
      <c r="E49" s="69">
        <v>0</v>
      </c>
      <c r="F49" s="180">
        <f>Hajoamiskertoimet!A22</f>
        <v>1</v>
      </c>
      <c r="G49" s="180">
        <f>Hajoamiskertoimet!D22</f>
        <v>3</v>
      </c>
    </row>
    <row r="50" spans="1:7" ht="13.5" customHeight="1" x14ac:dyDescent="0.35">
      <c r="A50" s="180">
        <v>5</v>
      </c>
      <c r="B50" s="180">
        <v>3</v>
      </c>
      <c r="C50" s="69">
        <v>18</v>
      </c>
      <c r="D50" s="69">
        <v>100</v>
      </c>
      <c r="E50" s="69">
        <v>0</v>
      </c>
      <c r="F50" s="180">
        <f>Hajoamiskertoimet!A24</f>
        <v>3</v>
      </c>
      <c r="G50" s="180">
        <f>Hajoamiskertoimet!D24</f>
        <v>3</v>
      </c>
    </row>
    <row r="51" spans="1:7" ht="13.5" customHeight="1" x14ac:dyDescent="0.35">
      <c r="A51" s="180">
        <v>5</v>
      </c>
      <c r="B51" s="180">
        <v>4</v>
      </c>
      <c r="C51" s="69">
        <v>19</v>
      </c>
      <c r="D51" s="69">
        <v>100</v>
      </c>
      <c r="E51" s="69">
        <v>0</v>
      </c>
      <c r="F51" s="180">
        <f>Hajoamiskertoimet!A25</f>
        <v>4</v>
      </c>
      <c r="G51" s="180">
        <f>Hajoamiskertoimet!D25</f>
        <v>4</v>
      </c>
    </row>
    <row r="52" spans="1:7" ht="13.5" customHeight="1" x14ac:dyDescent="0.35">
      <c r="A52" s="180">
        <v>5</v>
      </c>
      <c r="B52" s="180">
        <v>9</v>
      </c>
      <c r="C52" s="69">
        <v>18</v>
      </c>
      <c r="D52" s="69">
        <v>100</v>
      </c>
      <c r="E52" s="69">
        <v>0</v>
      </c>
      <c r="F52" s="180">
        <f>Hajoamiskertoimet!A30</f>
        <v>9</v>
      </c>
      <c r="G52" s="180">
        <f>Hajoamiskertoimet!D30</f>
        <v>3</v>
      </c>
    </row>
    <row r="53" spans="1:7" ht="13.5" customHeight="1" x14ac:dyDescent="0.35">
      <c r="A53" s="180">
        <v>5</v>
      </c>
      <c r="B53" s="180">
        <v>11</v>
      </c>
      <c r="C53" s="69">
        <v>19</v>
      </c>
      <c r="D53" s="69">
        <v>100</v>
      </c>
      <c r="E53" s="69">
        <v>0</v>
      </c>
      <c r="F53" s="180">
        <f>Hajoamiskertoimet!A32</f>
        <v>11</v>
      </c>
      <c r="G53" s="180">
        <f>Hajoamiskertoimet!D32</f>
        <v>4</v>
      </c>
    </row>
    <row r="54" spans="1:7" ht="13.5" customHeight="1" x14ac:dyDescent="0.35">
      <c r="A54" s="180">
        <v>5</v>
      </c>
      <c r="B54" s="180">
        <v>13</v>
      </c>
      <c r="C54" s="69">
        <v>18</v>
      </c>
      <c r="D54" s="69">
        <v>100</v>
      </c>
      <c r="E54" s="69">
        <v>0</v>
      </c>
      <c r="F54" s="180">
        <f>Hajoamiskertoimet!A34</f>
        <v>13</v>
      </c>
      <c r="G54" s="180">
        <f>Hajoamiskertoimet!D34</f>
        <v>3</v>
      </c>
    </row>
    <row r="55" spans="1:7" ht="13.5" customHeight="1" x14ac:dyDescent="0.35">
      <c r="A55" s="180">
        <v>5</v>
      </c>
      <c r="B55" s="180">
        <v>14</v>
      </c>
      <c r="C55" s="69">
        <v>18</v>
      </c>
      <c r="D55" s="69">
        <v>100</v>
      </c>
      <c r="E55" s="69">
        <v>0</v>
      </c>
      <c r="F55" s="180">
        <f>Hajoamiskertoimet!A35</f>
        <v>14</v>
      </c>
      <c r="G55" s="180">
        <f>Hajoamiskertoimet!E35</f>
        <v>3</v>
      </c>
    </row>
    <row r="56" spans="1:7" ht="13.5" customHeight="1" x14ac:dyDescent="0.35">
      <c r="A56" s="180">
        <v>5</v>
      </c>
      <c r="B56" s="180">
        <v>15</v>
      </c>
      <c r="C56" s="69">
        <v>20</v>
      </c>
      <c r="D56" s="69">
        <v>100</v>
      </c>
      <c r="E56" s="69">
        <v>0</v>
      </c>
      <c r="F56" s="180">
        <f>Hajoamiskertoimet!A36</f>
        <v>15</v>
      </c>
      <c r="G56" s="180">
        <f>Hajoamiskertoimet!D36</f>
        <v>0</v>
      </c>
    </row>
    <row r="57" spans="1:7" ht="13.5" customHeight="1" x14ac:dyDescent="0.35">
      <c r="A57" s="180">
        <v>5</v>
      </c>
      <c r="B57" s="180">
        <v>16</v>
      </c>
      <c r="C57" s="69">
        <v>20</v>
      </c>
      <c r="D57" s="69">
        <v>100</v>
      </c>
      <c r="E57" s="69">
        <v>0</v>
      </c>
      <c r="F57" s="180">
        <f>Hajoamiskertoimet!A37</f>
        <v>16</v>
      </c>
      <c r="G57" s="180">
        <f>Hajoamiskertoimet!D37</f>
        <v>0</v>
      </c>
    </row>
    <row r="58" spans="1:7" ht="13.5" customHeight="1" x14ac:dyDescent="0.35">
      <c r="A58" s="180">
        <v>5</v>
      </c>
      <c r="B58" s="180">
        <v>17</v>
      </c>
      <c r="C58" s="69">
        <v>20</v>
      </c>
      <c r="D58" s="69">
        <v>100</v>
      </c>
      <c r="E58" s="69">
        <v>0</v>
      </c>
      <c r="F58" s="180">
        <f>Hajoamiskertoimet!A38</f>
        <v>17</v>
      </c>
      <c r="G58" s="180">
        <f>Hajoamiskertoimet!D38</f>
        <v>0</v>
      </c>
    </row>
    <row r="59" spans="1:7" ht="13.5" customHeight="1" x14ac:dyDescent="0.35">
      <c r="A59" s="180">
        <v>7</v>
      </c>
      <c r="B59" s="180">
        <v>28</v>
      </c>
      <c r="C59" s="69">
        <v>30</v>
      </c>
      <c r="D59" s="69">
        <v>100</v>
      </c>
      <c r="E59" s="69">
        <v>0</v>
      </c>
      <c r="F59" s="180">
        <f>Hajoamiskertoimet!A48</f>
        <v>28</v>
      </c>
      <c r="G59" s="180">
        <f>Hajoamiskertoimet!D48</f>
        <v>0</v>
      </c>
    </row>
    <row r="60" spans="1:7" ht="13.5" customHeight="1" x14ac:dyDescent="0.35">
      <c r="A60" s="180">
        <v>7</v>
      </c>
      <c r="B60" s="180">
        <v>29</v>
      </c>
      <c r="C60" s="69">
        <v>30</v>
      </c>
      <c r="D60" s="69">
        <v>100</v>
      </c>
      <c r="E60" s="69">
        <v>0</v>
      </c>
      <c r="F60" s="180">
        <f>Hajoamiskertoimet!A49</f>
        <v>29</v>
      </c>
      <c r="G60" s="180">
        <f>Hajoamiskertoimet!D49</f>
        <v>0</v>
      </c>
    </row>
  </sheetData>
  <sheetProtection sheet="1" objects="1" scenarios="1" autoFilter="0"/>
  <autoFilter ref="A10:G60" xr:uid="{D853386F-D68B-41E7-9D05-2B5CCD5BB26B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671C-4DC3-4041-A6EC-6FB9E658B22E}">
  <sheetPr>
    <tabColor rgb="FFCCFFFF"/>
  </sheetPr>
  <dimension ref="A2:O1024"/>
  <sheetViews>
    <sheetView workbookViewId="0">
      <pane ySplit="10" topLeftCell="A11" activePane="bottomLeft" state="frozen"/>
      <selection pane="bottomLeft"/>
    </sheetView>
  </sheetViews>
  <sheetFormatPr defaultColWidth="9.08984375" defaultRowHeight="14.5" x14ac:dyDescent="0.35"/>
  <cols>
    <col min="1" max="7" width="13.90625" style="180" customWidth="1"/>
    <col min="8" max="8" width="74" style="180" customWidth="1"/>
    <col min="9" max="16384" width="9.08984375" style="180"/>
  </cols>
  <sheetData>
    <row r="2" spans="1:15" ht="18" customHeight="1" x14ac:dyDescent="0.35">
      <c r="A2" s="212" t="s">
        <v>165</v>
      </c>
      <c r="B2" s="70"/>
      <c r="C2" s="70"/>
      <c r="D2" s="70"/>
    </row>
    <row r="4" spans="1:15" x14ac:dyDescent="0.35">
      <c r="A4" s="180" t="s">
        <v>166</v>
      </c>
    </row>
    <row r="5" spans="1:15" x14ac:dyDescent="0.35">
      <c r="A5" s="180" t="s">
        <v>167</v>
      </c>
    </row>
    <row r="10" spans="1:15" ht="13.5" customHeight="1" x14ac:dyDescent="0.35">
      <c r="A10" s="67" t="s">
        <v>168</v>
      </c>
      <c r="B10" s="67" t="s">
        <v>169</v>
      </c>
      <c r="C10" s="67" t="s">
        <v>170</v>
      </c>
      <c r="D10" s="67" t="s">
        <v>171</v>
      </c>
      <c r="E10" s="67" t="s">
        <v>172</v>
      </c>
      <c r="F10" s="67" t="s">
        <v>173</v>
      </c>
      <c r="G10" s="67" t="s">
        <v>174</v>
      </c>
      <c r="H10" s="67" t="s">
        <v>175</v>
      </c>
      <c r="I10" s="67" t="s">
        <v>176</v>
      </c>
      <c r="J10" s="67" t="s">
        <v>177</v>
      </c>
      <c r="K10" s="67" t="s">
        <v>153</v>
      </c>
      <c r="L10" s="67" t="s">
        <v>161</v>
      </c>
      <c r="M10" s="67" t="s">
        <v>111</v>
      </c>
      <c r="N10" s="67" t="s">
        <v>81</v>
      </c>
      <c r="O10" s="67" t="s">
        <v>178</v>
      </c>
    </row>
    <row r="11" spans="1:15" ht="13.5" customHeight="1" x14ac:dyDescent="0.35">
      <c r="A11" s="71">
        <v>1</v>
      </c>
      <c r="B11" s="72" t="s">
        <v>179</v>
      </c>
      <c r="C11" s="73" t="s">
        <v>179</v>
      </c>
      <c r="D11" s="73" t="s">
        <v>180</v>
      </c>
      <c r="E11" s="73" t="s">
        <v>180</v>
      </c>
      <c r="F11" s="73" t="s">
        <v>180</v>
      </c>
      <c r="G11" s="74" t="s">
        <v>180</v>
      </c>
      <c r="H11" s="74" t="s">
        <v>181</v>
      </c>
      <c r="I11" s="71">
        <v>1</v>
      </c>
      <c r="J11" s="74" t="s">
        <v>182</v>
      </c>
      <c r="K11" s="75">
        <v>7</v>
      </c>
      <c r="L11" s="75">
        <v>28</v>
      </c>
      <c r="M11" s="75">
        <v>28</v>
      </c>
      <c r="N11" s="75">
        <v>0</v>
      </c>
      <c r="O11" s="74" t="s">
        <v>89</v>
      </c>
    </row>
    <row r="12" spans="1:15" ht="13.5" customHeight="1" x14ac:dyDescent="0.35">
      <c r="A12" s="71">
        <v>2</v>
      </c>
      <c r="B12" s="72" t="s">
        <v>183</v>
      </c>
      <c r="C12" s="73" t="s">
        <v>179</v>
      </c>
      <c r="D12" s="73" t="s">
        <v>179</v>
      </c>
      <c r="E12" s="73" t="s">
        <v>180</v>
      </c>
      <c r="F12" s="73" t="s">
        <v>180</v>
      </c>
      <c r="G12" s="74" t="s">
        <v>180</v>
      </c>
      <c r="H12" s="74" t="s">
        <v>184</v>
      </c>
      <c r="I12" s="71">
        <v>1</v>
      </c>
      <c r="J12" s="74" t="s">
        <v>185</v>
      </c>
      <c r="K12" s="75">
        <v>7</v>
      </c>
      <c r="L12" s="75">
        <v>28</v>
      </c>
      <c r="M12" s="75">
        <v>28</v>
      </c>
      <c r="N12" s="75">
        <v>0</v>
      </c>
      <c r="O12" s="74" t="s">
        <v>89</v>
      </c>
    </row>
    <row r="13" spans="1:15" ht="13.5" customHeight="1" x14ac:dyDescent="0.35">
      <c r="A13" s="71">
        <v>3</v>
      </c>
      <c r="B13" s="72" t="s">
        <v>186</v>
      </c>
      <c r="C13" s="73" t="s">
        <v>179</v>
      </c>
      <c r="D13" s="73" t="s">
        <v>179</v>
      </c>
      <c r="E13" s="73" t="s">
        <v>179</v>
      </c>
      <c r="F13" s="73" t="s">
        <v>180</v>
      </c>
      <c r="G13" s="74" t="s">
        <v>180</v>
      </c>
      <c r="H13" s="74" t="s">
        <v>187</v>
      </c>
      <c r="I13" s="71">
        <v>1</v>
      </c>
      <c r="J13" s="74" t="s">
        <v>188</v>
      </c>
      <c r="K13" s="75">
        <v>7</v>
      </c>
      <c r="L13" s="75">
        <v>28</v>
      </c>
      <c r="M13" s="75">
        <v>28</v>
      </c>
      <c r="N13" s="75">
        <v>0</v>
      </c>
      <c r="O13" s="74" t="s">
        <v>89</v>
      </c>
    </row>
    <row r="14" spans="1:15" ht="13.5" customHeight="1" x14ac:dyDescent="0.35">
      <c r="A14" s="71">
        <v>4</v>
      </c>
      <c r="B14" s="72" t="s">
        <v>189</v>
      </c>
      <c r="C14" s="73" t="s">
        <v>179</v>
      </c>
      <c r="D14" s="73" t="s">
        <v>179</v>
      </c>
      <c r="E14" s="73" t="s">
        <v>190</v>
      </c>
      <c r="F14" s="73" t="s">
        <v>180</v>
      </c>
      <c r="G14" s="74" t="s">
        <v>180</v>
      </c>
      <c r="H14" s="74" t="s">
        <v>191</v>
      </c>
      <c r="I14" s="71">
        <v>1</v>
      </c>
      <c r="J14" s="74" t="s">
        <v>192</v>
      </c>
      <c r="K14" s="75">
        <v>7</v>
      </c>
      <c r="L14" s="75">
        <v>28</v>
      </c>
      <c r="M14" s="75">
        <v>28</v>
      </c>
      <c r="N14" s="75">
        <v>0</v>
      </c>
      <c r="O14" s="74" t="s">
        <v>89</v>
      </c>
    </row>
    <row r="15" spans="1:15" ht="13.5" customHeight="1" x14ac:dyDescent="0.35">
      <c r="A15" s="71">
        <v>5</v>
      </c>
      <c r="B15" s="72" t="s">
        <v>193</v>
      </c>
      <c r="C15" s="73" t="s">
        <v>179</v>
      </c>
      <c r="D15" s="73" t="s">
        <v>194</v>
      </c>
      <c r="E15" s="73" t="s">
        <v>180</v>
      </c>
      <c r="F15" s="73" t="s">
        <v>180</v>
      </c>
      <c r="G15" s="74" t="s">
        <v>180</v>
      </c>
      <c r="H15" s="74" t="s">
        <v>195</v>
      </c>
      <c r="I15" s="71">
        <v>1</v>
      </c>
      <c r="J15" s="74" t="s">
        <v>196</v>
      </c>
      <c r="K15" s="75">
        <v>7</v>
      </c>
      <c r="L15" s="75">
        <v>28</v>
      </c>
      <c r="M15" s="75">
        <v>28</v>
      </c>
      <c r="N15" s="75">
        <v>0</v>
      </c>
      <c r="O15" s="74" t="s">
        <v>89</v>
      </c>
    </row>
    <row r="16" spans="1:15" ht="13.5" customHeight="1" x14ac:dyDescent="0.35">
      <c r="A16" s="71">
        <v>6</v>
      </c>
      <c r="B16" s="72" t="s">
        <v>197</v>
      </c>
      <c r="C16" s="73" t="s">
        <v>179</v>
      </c>
      <c r="D16" s="73" t="s">
        <v>194</v>
      </c>
      <c r="E16" s="73" t="s">
        <v>198</v>
      </c>
      <c r="F16" s="73" t="s">
        <v>180</v>
      </c>
      <c r="G16" s="74" t="s">
        <v>199</v>
      </c>
      <c r="H16" s="74" t="s">
        <v>200</v>
      </c>
      <c r="I16" s="71">
        <v>1</v>
      </c>
      <c r="J16" s="74" t="s">
        <v>201</v>
      </c>
      <c r="K16" s="75">
        <v>7</v>
      </c>
      <c r="L16" s="75">
        <v>28</v>
      </c>
      <c r="M16" s="75">
        <v>28</v>
      </c>
      <c r="N16" s="75">
        <v>0</v>
      </c>
      <c r="O16" s="74" t="s">
        <v>89</v>
      </c>
    </row>
    <row r="17" spans="1:15" ht="13.5" customHeight="1" x14ac:dyDescent="0.35">
      <c r="A17" s="71">
        <v>7</v>
      </c>
      <c r="B17" s="72" t="s">
        <v>202</v>
      </c>
      <c r="C17" s="73" t="s">
        <v>179</v>
      </c>
      <c r="D17" s="73" t="s">
        <v>194</v>
      </c>
      <c r="E17" s="73" t="s">
        <v>203</v>
      </c>
      <c r="F17" s="73" t="s">
        <v>180</v>
      </c>
      <c r="G17" s="74" t="s">
        <v>199</v>
      </c>
      <c r="H17" s="74" t="s">
        <v>204</v>
      </c>
      <c r="I17" s="71">
        <v>1</v>
      </c>
      <c r="J17" s="74" t="s">
        <v>205</v>
      </c>
      <c r="K17" s="75">
        <v>7</v>
      </c>
      <c r="L17" s="75">
        <v>28</v>
      </c>
      <c r="M17" s="75">
        <v>28</v>
      </c>
      <c r="N17" s="75">
        <v>0</v>
      </c>
      <c r="O17" s="74" t="s">
        <v>89</v>
      </c>
    </row>
    <row r="18" spans="1:15" ht="13.5" customHeight="1" x14ac:dyDescent="0.35">
      <c r="A18" s="71">
        <v>8</v>
      </c>
      <c r="B18" s="72" t="s">
        <v>206</v>
      </c>
      <c r="C18" s="73" t="s">
        <v>179</v>
      </c>
      <c r="D18" s="73" t="s">
        <v>194</v>
      </c>
      <c r="E18" s="73" t="s">
        <v>207</v>
      </c>
      <c r="F18" s="73" t="s">
        <v>180</v>
      </c>
      <c r="G18" s="74" t="s">
        <v>180</v>
      </c>
      <c r="H18" s="74" t="s">
        <v>208</v>
      </c>
      <c r="I18" s="71">
        <v>1</v>
      </c>
      <c r="J18" s="74" t="s">
        <v>209</v>
      </c>
      <c r="K18" s="75">
        <v>7</v>
      </c>
      <c r="L18" s="75">
        <v>28</v>
      </c>
      <c r="M18" s="75">
        <v>28</v>
      </c>
      <c r="N18" s="75">
        <v>0</v>
      </c>
      <c r="O18" s="74" t="s">
        <v>89</v>
      </c>
    </row>
    <row r="19" spans="1:15" ht="13.5" customHeight="1" x14ac:dyDescent="0.35">
      <c r="A19" s="71">
        <v>9</v>
      </c>
      <c r="B19" s="72" t="s">
        <v>210</v>
      </c>
      <c r="C19" s="73" t="s">
        <v>179</v>
      </c>
      <c r="D19" s="73" t="s">
        <v>194</v>
      </c>
      <c r="E19" s="73" t="s">
        <v>211</v>
      </c>
      <c r="F19" s="73" t="s">
        <v>180</v>
      </c>
      <c r="G19" s="74" t="s">
        <v>199</v>
      </c>
      <c r="H19" s="74" t="s">
        <v>212</v>
      </c>
      <c r="I19" s="71">
        <v>1</v>
      </c>
      <c r="J19" s="74" t="s">
        <v>213</v>
      </c>
      <c r="K19" s="75">
        <v>7</v>
      </c>
      <c r="L19" s="75">
        <v>28</v>
      </c>
      <c r="M19" s="75">
        <v>28</v>
      </c>
      <c r="N19" s="75">
        <v>0</v>
      </c>
      <c r="O19" s="74" t="s">
        <v>89</v>
      </c>
    </row>
    <row r="20" spans="1:15" ht="13.5" customHeight="1" x14ac:dyDescent="0.35">
      <c r="A20" s="71">
        <v>10</v>
      </c>
      <c r="B20" s="72" t="s">
        <v>214</v>
      </c>
      <c r="C20" s="73" t="s">
        <v>179</v>
      </c>
      <c r="D20" s="73" t="s">
        <v>194</v>
      </c>
      <c r="E20" s="73" t="s">
        <v>215</v>
      </c>
      <c r="F20" s="73" t="s">
        <v>180</v>
      </c>
      <c r="G20" s="74" t="s">
        <v>180</v>
      </c>
      <c r="H20" s="74" t="s">
        <v>216</v>
      </c>
      <c r="I20" s="71">
        <v>1</v>
      </c>
      <c r="J20" s="74" t="s">
        <v>217</v>
      </c>
      <c r="K20" s="75">
        <v>7</v>
      </c>
      <c r="L20" s="75">
        <v>28</v>
      </c>
      <c r="M20" s="75">
        <v>28</v>
      </c>
      <c r="N20" s="75">
        <v>0</v>
      </c>
      <c r="O20" s="74" t="s">
        <v>89</v>
      </c>
    </row>
    <row r="21" spans="1:15" ht="13.5" customHeight="1" x14ac:dyDescent="0.35">
      <c r="A21" s="71">
        <v>11</v>
      </c>
      <c r="B21" s="72" t="s">
        <v>218</v>
      </c>
      <c r="C21" s="73" t="s">
        <v>179</v>
      </c>
      <c r="D21" s="73" t="s">
        <v>194</v>
      </c>
      <c r="E21" s="73" t="s">
        <v>219</v>
      </c>
      <c r="F21" s="73" t="s">
        <v>180</v>
      </c>
      <c r="G21" s="74" t="s">
        <v>180</v>
      </c>
      <c r="H21" s="74" t="s">
        <v>220</v>
      </c>
      <c r="I21" s="71">
        <v>1</v>
      </c>
      <c r="J21" s="74" t="s">
        <v>221</v>
      </c>
      <c r="K21" s="75">
        <v>7</v>
      </c>
      <c r="L21" s="75">
        <v>28</v>
      </c>
      <c r="M21" s="75">
        <v>28</v>
      </c>
      <c r="N21" s="75">
        <v>0</v>
      </c>
      <c r="O21" s="74" t="s">
        <v>89</v>
      </c>
    </row>
    <row r="22" spans="1:15" ht="13.5" customHeight="1" x14ac:dyDescent="0.35">
      <c r="A22" s="71">
        <v>12</v>
      </c>
      <c r="B22" s="72" t="s">
        <v>222</v>
      </c>
      <c r="C22" s="73" t="s">
        <v>179</v>
      </c>
      <c r="D22" s="73" t="s">
        <v>194</v>
      </c>
      <c r="E22" s="73" t="s">
        <v>223</v>
      </c>
      <c r="F22" s="73" t="s">
        <v>180</v>
      </c>
      <c r="G22" s="74" t="s">
        <v>180</v>
      </c>
      <c r="H22" s="74" t="s">
        <v>224</v>
      </c>
      <c r="I22" s="71">
        <v>1</v>
      </c>
      <c r="J22" s="74" t="s">
        <v>225</v>
      </c>
      <c r="K22" s="75">
        <v>7</v>
      </c>
      <c r="L22" s="75">
        <v>28</v>
      </c>
      <c r="M22" s="75">
        <v>28</v>
      </c>
      <c r="N22" s="75">
        <v>0</v>
      </c>
      <c r="O22" s="74" t="s">
        <v>89</v>
      </c>
    </row>
    <row r="23" spans="1:15" ht="13.5" customHeight="1" x14ac:dyDescent="0.35">
      <c r="A23" s="71">
        <v>13</v>
      </c>
      <c r="B23" s="72" t="s">
        <v>226</v>
      </c>
      <c r="C23" s="73" t="s">
        <v>179</v>
      </c>
      <c r="D23" s="73" t="s">
        <v>198</v>
      </c>
      <c r="E23" s="73" t="s">
        <v>180</v>
      </c>
      <c r="F23" s="73" t="s">
        <v>180</v>
      </c>
      <c r="G23" s="74" t="s">
        <v>180</v>
      </c>
      <c r="H23" s="74" t="s">
        <v>227</v>
      </c>
      <c r="I23" s="71">
        <v>1</v>
      </c>
      <c r="J23" s="74" t="s">
        <v>228</v>
      </c>
      <c r="K23" s="75">
        <v>7</v>
      </c>
      <c r="L23" s="75">
        <v>28</v>
      </c>
      <c r="M23" s="75">
        <v>28</v>
      </c>
      <c r="N23" s="75">
        <v>0</v>
      </c>
      <c r="O23" s="74" t="s">
        <v>89</v>
      </c>
    </row>
    <row r="24" spans="1:15" ht="13.5" customHeight="1" x14ac:dyDescent="0.35">
      <c r="A24" s="71">
        <v>14</v>
      </c>
      <c r="B24" s="72" t="s">
        <v>229</v>
      </c>
      <c r="C24" s="73" t="s">
        <v>179</v>
      </c>
      <c r="D24" s="73" t="s">
        <v>198</v>
      </c>
      <c r="E24" s="73" t="s">
        <v>211</v>
      </c>
      <c r="F24" s="73" t="s">
        <v>180</v>
      </c>
      <c r="G24" s="74" t="s">
        <v>199</v>
      </c>
      <c r="H24" s="74" t="s">
        <v>230</v>
      </c>
      <c r="I24" s="71">
        <v>1</v>
      </c>
      <c r="J24" s="74" t="s">
        <v>231</v>
      </c>
      <c r="K24" s="75">
        <v>7</v>
      </c>
      <c r="L24" s="75">
        <v>28</v>
      </c>
      <c r="M24" s="75">
        <v>28</v>
      </c>
      <c r="N24" s="75">
        <v>0</v>
      </c>
      <c r="O24" s="74" t="s">
        <v>89</v>
      </c>
    </row>
    <row r="25" spans="1:15" ht="13.5" customHeight="1" x14ac:dyDescent="0.35">
      <c r="A25" s="71">
        <v>15</v>
      </c>
      <c r="B25" s="72" t="s">
        <v>232</v>
      </c>
      <c r="C25" s="73" t="s">
        <v>179</v>
      </c>
      <c r="D25" s="73" t="s">
        <v>198</v>
      </c>
      <c r="E25" s="73" t="s">
        <v>215</v>
      </c>
      <c r="F25" s="73" t="s">
        <v>180</v>
      </c>
      <c r="G25" s="74" t="s">
        <v>180</v>
      </c>
      <c r="H25" s="74" t="s">
        <v>233</v>
      </c>
      <c r="I25" s="71">
        <v>1</v>
      </c>
      <c r="J25" s="74" t="s">
        <v>234</v>
      </c>
      <c r="K25" s="75">
        <v>7</v>
      </c>
      <c r="L25" s="75">
        <v>28</v>
      </c>
      <c r="M25" s="75">
        <v>28</v>
      </c>
      <c r="N25" s="75">
        <v>0</v>
      </c>
      <c r="O25" s="74" t="s">
        <v>89</v>
      </c>
    </row>
    <row r="26" spans="1:15" ht="13.5" customHeight="1" x14ac:dyDescent="0.35">
      <c r="A26" s="71">
        <v>16</v>
      </c>
      <c r="B26" s="72" t="s">
        <v>235</v>
      </c>
      <c r="C26" s="73" t="s">
        <v>179</v>
      </c>
      <c r="D26" s="73" t="s">
        <v>198</v>
      </c>
      <c r="E26" s="73" t="s">
        <v>219</v>
      </c>
      <c r="F26" s="73" t="s">
        <v>180</v>
      </c>
      <c r="G26" s="74" t="s">
        <v>180</v>
      </c>
      <c r="H26" s="74" t="s">
        <v>236</v>
      </c>
      <c r="I26" s="71">
        <v>1</v>
      </c>
      <c r="J26" s="74" t="s">
        <v>237</v>
      </c>
      <c r="K26" s="75">
        <v>7</v>
      </c>
      <c r="L26" s="75">
        <v>28</v>
      </c>
      <c r="M26" s="75">
        <v>28</v>
      </c>
      <c r="N26" s="75">
        <v>0</v>
      </c>
      <c r="O26" s="74" t="s">
        <v>89</v>
      </c>
    </row>
    <row r="27" spans="1:15" ht="13.5" customHeight="1" x14ac:dyDescent="0.35">
      <c r="A27" s="71">
        <v>17</v>
      </c>
      <c r="B27" s="72" t="s">
        <v>238</v>
      </c>
      <c r="C27" s="73" t="s">
        <v>179</v>
      </c>
      <c r="D27" s="73" t="s">
        <v>198</v>
      </c>
      <c r="E27" s="73" t="s">
        <v>239</v>
      </c>
      <c r="F27" s="73" t="s">
        <v>180</v>
      </c>
      <c r="G27" s="74" t="s">
        <v>180</v>
      </c>
      <c r="H27" s="74" t="s">
        <v>240</v>
      </c>
      <c r="I27" s="71">
        <v>1</v>
      </c>
      <c r="J27" s="74" t="s">
        <v>241</v>
      </c>
      <c r="K27" s="75">
        <v>7</v>
      </c>
      <c r="L27" s="75">
        <v>28</v>
      </c>
      <c r="M27" s="75">
        <v>28</v>
      </c>
      <c r="N27" s="75">
        <v>0</v>
      </c>
      <c r="O27" s="74" t="s">
        <v>89</v>
      </c>
    </row>
    <row r="28" spans="1:15" ht="13.5" customHeight="1" x14ac:dyDescent="0.35">
      <c r="A28" s="71">
        <v>18</v>
      </c>
      <c r="B28" s="72" t="s">
        <v>242</v>
      </c>
      <c r="C28" s="73" t="s">
        <v>179</v>
      </c>
      <c r="D28" s="73" t="s">
        <v>198</v>
      </c>
      <c r="E28" s="73" t="s">
        <v>243</v>
      </c>
      <c r="F28" s="73" t="s">
        <v>180</v>
      </c>
      <c r="G28" s="74" t="s">
        <v>180</v>
      </c>
      <c r="H28" s="74" t="s">
        <v>244</v>
      </c>
      <c r="I28" s="71">
        <v>1</v>
      </c>
      <c r="J28" s="74" t="s">
        <v>245</v>
      </c>
      <c r="K28" s="75">
        <v>7</v>
      </c>
      <c r="L28" s="75">
        <v>28</v>
      </c>
      <c r="M28" s="75">
        <v>28</v>
      </c>
      <c r="N28" s="75">
        <v>0</v>
      </c>
      <c r="O28" s="74" t="s">
        <v>89</v>
      </c>
    </row>
    <row r="29" spans="1:15" ht="13.5" customHeight="1" x14ac:dyDescent="0.35">
      <c r="A29" s="71">
        <v>19</v>
      </c>
      <c r="B29" s="72" t="s">
        <v>246</v>
      </c>
      <c r="C29" s="73" t="s">
        <v>179</v>
      </c>
      <c r="D29" s="73" t="s">
        <v>198</v>
      </c>
      <c r="E29" s="73" t="s">
        <v>247</v>
      </c>
      <c r="F29" s="73" t="s">
        <v>180</v>
      </c>
      <c r="G29" s="74" t="s">
        <v>180</v>
      </c>
      <c r="H29" s="74" t="s">
        <v>248</v>
      </c>
      <c r="I29" s="71">
        <v>1</v>
      </c>
      <c r="J29" s="74" t="s">
        <v>249</v>
      </c>
      <c r="K29" s="75">
        <v>7</v>
      </c>
      <c r="L29" s="75">
        <v>28</v>
      </c>
      <c r="M29" s="75">
        <v>28</v>
      </c>
      <c r="N29" s="75">
        <v>0</v>
      </c>
      <c r="O29" s="74" t="s">
        <v>89</v>
      </c>
    </row>
    <row r="30" spans="1:15" ht="13.5" customHeight="1" x14ac:dyDescent="0.35">
      <c r="A30" s="71">
        <v>20</v>
      </c>
      <c r="B30" s="72" t="s">
        <v>250</v>
      </c>
      <c r="C30" s="73" t="s">
        <v>179</v>
      </c>
      <c r="D30" s="73" t="s">
        <v>198</v>
      </c>
      <c r="E30" s="73" t="s">
        <v>251</v>
      </c>
      <c r="F30" s="73" t="s">
        <v>180</v>
      </c>
      <c r="G30" s="74" t="s">
        <v>180</v>
      </c>
      <c r="H30" s="74" t="s">
        <v>252</v>
      </c>
      <c r="I30" s="71">
        <v>1</v>
      </c>
      <c r="J30" s="74" t="s">
        <v>253</v>
      </c>
      <c r="K30" s="75">
        <v>7</v>
      </c>
      <c r="L30" s="75">
        <v>28</v>
      </c>
      <c r="M30" s="75">
        <v>28</v>
      </c>
      <c r="N30" s="75">
        <v>0</v>
      </c>
      <c r="O30" s="74" t="s">
        <v>89</v>
      </c>
    </row>
    <row r="31" spans="1:15" ht="13.5" customHeight="1" x14ac:dyDescent="0.35">
      <c r="A31" s="71">
        <v>21</v>
      </c>
      <c r="B31" s="72" t="s">
        <v>254</v>
      </c>
      <c r="C31" s="73" t="s">
        <v>179</v>
      </c>
      <c r="D31" s="73" t="s">
        <v>198</v>
      </c>
      <c r="E31" s="73" t="s">
        <v>223</v>
      </c>
      <c r="F31" s="73" t="s">
        <v>180</v>
      </c>
      <c r="G31" s="74" t="s">
        <v>180</v>
      </c>
      <c r="H31" s="74" t="s">
        <v>224</v>
      </c>
      <c r="I31" s="71">
        <v>1</v>
      </c>
      <c r="J31" s="74" t="s">
        <v>255</v>
      </c>
      <c r="K31" s="75">
        <v>7</v>
      </c>
      <c r="L31" s="75">
        <v>28</v>
      </c>
      <c r="M31" s="75">
        <v>28</v>
      </c>
      <c r="N31" s="75">
        <v>0</v>
      </c>
      <c r="O31" s="74" t="s">
        <v>89</v>
      </c>
    </row>
    <row r="32" spans="1:15" ht="13.5" customHeight="1" x14ac:dyDescent="0.35">
      <c r="A32" s="71">
        <v>22</v>
      </c>
      <c r="B32" s="72" t="s">
        <v>256</v>
      </c>
      <c r="C32" s="73" t="s">
        <v>179</v>
      </c>
      <c r="D32" s="73" t="s">
        <v>203</v>
      </c>
      <c r="E32" s="73" t="s">
        <v>180</v>
      </c>
      <c r="F32" s="73" t="s">
        <v>180</v>
      </c>
      <c r="G32" s="74" t="s">
        <v>180</v>
      </c>
      <c r="H32" s="74" t="s">
        <v>257</v>
      </c>
      <c r="I32" s="71">
        <v>1</v>
      </c>
      <c r="J32" s="74" t="s">
        <v>258</v>
      </c>
      <c r="K32" s="75">
        <v>7</v>
      </c>
      <c r="L32" s="75">
        <v>28</v>
      </c>
      <c r="M32" s="75">
        <v>28</v>
      </c>
      <c r="N32" s="75">
        <v>0</v>
      </c>
      <c r="O32" s="74" t="s">
        <v>89</v>
      </c>
    </row>
    <row r="33" spans="1:15" ht="13.5" customHeight="1" x14ac:dyDescent="0.35">
      <c r="A33" s="71">
        <v>23</v>
      </c>
      <c r="B33" s="72" t="s">
        <v>259</v>
      </c>
      <c r="C33" s="73" t="s">
        <v>179</v>
      </c>
      <c r="D33" s="73" t="s">
        <v>203</v>
      </c>
      <c r="E33" s="73" t="s">
        <v>198</v>
      </c>
      <c r="F33" s="73" t="s">
        <v>180</v>
      </c>
      <c r="G33" s="74" t="s">
        <v>180</v>
      </c>
      <c r="H33" s="74" t="s">
        <v>260</v>
      </c>
      <c r="I33" s="71">
        <v>1</v>
      </c>
      <c r="J33" s="74" t="s">
        <v>261</v>
      </c>
      <c r="K33" s="75">
        <v>7</v>
      </c>
      <c r="L33" s="75">
        <v>28</v>
      </c>
      <c r="M33" s="75">
        <v>28</v>
      </c>
      <c r="N33" s="75">
        <v>0</v>
      </c>
      <c r="O33" s="74" t="s">
        <v>89</v>
      </c>
    </row>
    <row r="34" spans="1:15" ht="13.5" customHeight="1" x14ac:dyDescent="0.35">
      <c r="A34" s="71">
        <v>24</v>
      </c>
      <c r="B34" s="72" t="s">
        <v>262</v>
      </c>
      <c r="C34" s="73" t="s">
        <v>179</v>
      </c>
      <c r="D34" s="73" t="s">
        <v>203</v>
      </c>
      <c r="E34" s="73" t="s">
        <v>203</v>
      </c>
      <c r="F34" s="73" t="s">
        <v>180</v>
      </c>
      <c r="G34" s="74" t="s">
        <v>199</v>
      </c>
      <c r="H34" s="74" t="s">
        <v>263</v>
      </c>
      <c r="I34" s="71">
        <v>1</v>
      </c>
      <c r="J34" s="74" t="s">
        <v>264</v>
      </c>
      <c r="K34" s="75">
        <v>7</v>
      </c>
      <c r="L34" s="75">
        <v>28</v>
      </c>
      <c r="M34" s="75">
        <v>28</v>
      </c>
      <c r="N34" s="75">
        <v>0</v>
      </c>
      <c r="O34" s="74" t="s">
        <v>89</v>
      </c>
    </row>
    <row r="35" spans="1:15" ht="13.5" customHeight="1" x14ac:dyDescent="0.35">
      <c r="A35" s="71">
        <v>25</v>
      </c>
      <c r="B35" s="72" t="s">
        <v>265</v>
      </c>
      <c r="C35" s="73" t="s">
        <v>179</v>
      </c>
      <c r="D35" s="73" t="s">
        <v>203</v>
      </c>
      <c r="E35" s="73" t="s">
        <v>207</v>
      </c>
      <c r="F35" s="73" t="s">
        <v>180</v>
      </c>
      <c r="G35" s="74" t="s">
        <v>199</v>
      </c>
      <c r="H35" s="74" t="s">
        <v>266</v>
      </c>
      <c r="I35" s="71">
        <v>1</v>
      </c>
      <c r="J35" s="74" t="s">
        <v>267</v>
      </c>
      <c r="K35" s="75">
        <v>7</v>
      </c>
      <c r="L35" s="75">
        <v>28</v>
      </c>
      <c r="M35" s="75">
        <v>28</v>
      </c>
      <c r="N35" s="75">
        <v>0</v>
      </c>
      <c r="O35" s="74" t="s">
        <v>89</v>
      </c>
    </row>
    <row r="36" spans="1:15" ht="13.5" customHeight="1" x14ac:dyDescent="0.35">
      <c r="A36" s="71">
        <v>26</v>
      </c>
      <c r="B36" s="72" t="s">
        <v>268</v>
      </c>
      <c r="C36" s="73" t="s">
        <v>179</v>
      </c>
      <c r="D36" s="73" t="s">
        <v>203</v>
      </c>
      <c r="E36" s="73" t="s">
        <v>211</v>
      </c>
      <c r="F36" s="73" t="s">
        <v>180</v>
      </c>
      <c r="G36" s="74" t="s">
        <v>180</v>
      </c>
      <c r="H36" s="74" t="s">
        <v>269</v>
      </c>
      <c r="I36" s="71">
        <v>1</v>
      </c>
      <c r="J36" s="74" t="s">
        <v>270</v>
      </c>
      <c r="K36" s="75">
        <v>7</v>
      </c>
      <c r="L36" s="75">
        <v>28</v>
      </c>
      <c r="M36" s="75">
        <v>28</v>
      </c>
      <c r="N36" s="75">
        <v>0</v>
      </c>
      <c r="O36" s="74" t="s">
        <v>89</v>
      </c>
    </row>
    <row r="37" spans="1:15" ht="13.5" customHeight="1" x14ac:dyDescent="0.35">
      <c r="A37" s="71">
        <v>27</v>
      </c>
      <c r="B37" s="72" t="s">
        <v>271</v>
      </c>
      <c r="C37" s="73" t="s">
        <v>179</v>
      </c>
      <c r="D37" s="73" t="s">
        <v>203</v>
      </c>
      <c r="E37" s="73" t="s">
        <v>215</v>
      </c>
      <c r="F37" s="73" t="s">
        <v>180</v>
      </c>
      <c r="G37" s="74" t="s">
        <v>180</v>
      </c>
      <c r="H37" s="74" t="s">
        <v>272</v>
      </c>
      <c r="I37" s="71">
        <v>1</v>
      </c>
      <c r="J37" s="74" t="s">
        <v>273</v>
      </c>
      <c r="K37" s="75">
        <v>7</v>
      </c>
      <c r="L37" s="75">
        <v>28</v>
      </c>
      <c r="M37" s="75">
        <v>28</v>
      </c>
      <c r="N37" s="75">
        <v>0</v>
      </c>
      <c r="O37" s="74" t="s">
        <v>89</v>
      </c>
    </row>
    <row r="38" spans="1:15" ht="13.5" customHeight="1" x14ac:dyDescent="0.35">
      <c r="A38" s="71">
        <v>28</v>
      </c>
      <c r="B38" s="72" t="s">
        <v>274</v>
      </c>
      <c r="C38" s="73" t="s">
        <v>179</v>
      </c>
      <c r="D38" s="73" t="s">
        <v>203</v>
      </c>
      <c r="E38" s="73" t="s">
        <v>223</v>
      </c>
      <c r="F38" s="73" t="s">
        <v>180</v>
      </c>
      <c r="G38" s="74" t="s">
        <v>180</v>
      </c>
      <c r="H38" s="74" t="s">
        <v>224</v>
      </c>
      <c r="I38" s="71">
        <v>1</v>
      </c>
      <c r="J38" s="74" t="s">
        <v>275</v>
      </c>
      <c r="K38" s="75">
        <v>7</v>
      </c>
      <c r="L38" s="75">
        <v>28</v>
      </c>
      <c r="M38" s="75">
        <v>28</v>
      </c>
      <c r="N38" s="75">
        <v>0</v>
      </c>
      <c r="O38" s="74" t="s">
        <v>89</v>
      </c>
    </row>
    <row r="39" spans="1:15" ht="13.5" customHeight="1" x14ac:dyDescent="0.35">
      <c r="A39" s="71">
        <v>29</v>
      </c>
      <c r="B39" s="72" t="s">
        <v>190</v>
      </c>
      <c r="C39" s="73" t="s">
        <v>190</v>
      </c>
      <c r="D39" s="73" t="s">
        <v>180</v>
      </c>
      <c r="E39" s="73" t="s">
        <v>180</v>
      </c>
      <c r="F39" s="73" t="s">
        <v>180</v>
      </c>
      <c r="G39" s="74" t="s">
        <v>180</v>
      </c>
      <c r="H39" s="74" t="s">
        <v>276</v>
      </c>
      <c r="I39" s="71">
        <v>1</v>
      </c>
      <c r="J39" s="74" t="s">
        <v>277</v>
      </c>
      <c r="K39" s="75">
        <v>4</v>
      </c>
      <c r="L39" s="75">
        <v>2</v>
      </c>
      <c r="M39" s="75">
        <v>2</v>
      </c>
      <c r="N39" s="75">
        <v>2</v>
      </c>
      <c r="O39" s="74" t="s">
        <v>278</v>
      </c>
    </row>
    <row r="40" spans="1:15" ht="13.5" customHeight="1" x14ac:dyDescent="0.35">
      <c r="A40" s="71">
        <v>30</v>
      </c>
      <c r="B40" s="72" t="s">
        <v>279</v>
      </c>
      <c r="C40" s="73" t="s">
        <v>190</v>
      </c>
      <c r="D40" s="73" t="s">
        <v>179</v>
      </c>
      <c r="E40" s="73" t="s">
        <v>180</v>
      </c>
      <c r="F40" s="73" t="s">
        <v>180</v>
      </c>
      <c r="G40" s="74" t="s">
        <v>180</v>
      </c>
      <c r="H40" s="74" t="s">
        <v>280</v>
      </c>
      <c r="I40" s="71">
        <v>1</v>
      </c>
      <c r="J40" s="74" t="s">
        <v>281</v>
      </c>
      <c r="K40" s="75">
        <v>4</v>
      </c>
      <c r="L40" s="75">
        <v>2</v>
      </c>
      <c r="M40" s="75">
        <v>2</v>
      </c>
      <c r="N40" s="75">
        <v>2</v>
      </c>
      <c r="O40" s="74" t="s">
        <v>278</v>
      </c>
    </row>
    <row r="41" spans="1:15" ht="13.5" customHeight="1" x14ac:dyDescent="0.35">
      <c r="A41" s="71">
        <v>31</v>
      </c>
      <c r="B41" s="72" t="s">
        <v>282</v>
      </c>
      <c r="C41" s="73" t="s">
        <v>190</v>
      </c>
      <c r="D41" s="73" t="s">
        <v>179</v>
      </c>
      <c r="E41" s="73" t="s">
        <v>179</v>
      </c>
      <c r="F41" s="73" t="s">
        <v>180</v>
      </c>
      <c r="G41" s="74" t="s">
        <v>180</v>
      </c>
      <c r="H41" s="74" t="s">
        <v>283</v>
      </c>
      <c r="I41" s="71">
        <v>1</v>
      </c>
      <c r="J41" s="74" t="s">
        <v>284</v>
      </c>
      <c r="K41" s="75">
        <v>3</v>
      </c>
      <c r="L41" s="75">
        <v>24</v>
      </c>
      <c r="M41" s="75">
        <v>24</v>
      </c>
      <c r="N41" s="75">
        <v>2</v>
      </c>
      <c r="O41" s="74" t="s">
        <v>278</v>
      </c>
    </row>
    <row r="42" spans="1:15" ht="13.5" customHeight="1" x14ac:dyDescent="0.35">
      <c r="A42" s="71">
        <v>32</v>
      </c>
      <c r="B42" s="72" t="s">
        <v>285</v>
      </c>
      <c r="C42" s="73" t="s">
        <v>190</v>
      </c>
      <c r="D42" s="73" t="s">
        <v>179</v>
      </c>
      <c r="E42" s="73" t="s">
        <v>190</v>
      </c>
      <c r="F42" s="73" t="s">
        <v>180</v>
      </c>
      <c r="G42" s="74" t="s">
        <v>180</v>
      </c>
      <c r="H42" s="74" t="s">
        <v>286</v>
      </c>
      <c r="I42" s="71">
        <v>1</v>
      </c>
      <c r="J42" s="74" t="s">
        <v>287</v>
      </c>
      <c r="K42" s="75">
        <v>4</v>
      </c>
      <c r="L42" s="75">
        <v>2</v>
      </c>
      <c r="M42" s="75">
        <v>2</v>
      </c>
      <c r="N42" s="75">
        <v>2</v>
      </c>
      <c r="O42" s="74" t="s">
        <v>278</v>
      </c>
    </row>
    <row r="43" spans="1:15" ht="13.5" customHeight="1" x14ac:dyDescent="0.35">
      <c r="A43" s="71">
        <v>33</v>
      </c>
      <c r="B43" s="72" t="s">
        <v>288</v>
      </c>
      <c r="C43" s="73" t="s">
        <v>190</v>
      </c>
      <c r="D43" s="73" t="s">
        <v>179</v>
      </c>
      <c r="E43" s="73" t="s">
        <v>194</v>
      </c>
      <c r="F43" s="73" t="s">
        <v>180</v>
      </c>
      <c r="G43" s="74" t="s">
        <v>180</v>
      </c>
      <c r="H43" s="74" t="s">
        <v>289</v>
      </c>
      <c r="I43" s="71">
        <v>1</v>
      </c>
      <c r="J43" s="74" t="s">
        <v>290</v>
      </c>
      <c r="K43" s="75">
        <v>4</v>
      </c>
      <c r="L43" s="75">
        <v>5</v>
      </c>
      <c r="M43" s="75">
        <v>5</v>
      </c>
      <c r="N43" s="75">
        <v>1</v>
      </c>
      <c r="O43" s="74" t="s">
        <v>278</v>
      </c>
    </row>
    <row r="44" spans="1:15" ht="13.5" customHeight="1" x14ac:dyDescent="0.35">
      <c r="A44" s="71">
        <v>34</v>
      </c>
      <c r="B44" s="72" t="s">
        <v>291</v>
      </c>
      <c r="C44" s="73" t="s">
        <v>190</v>
      </c>
      <c r="D44" s="73" t="s">
        <v>179</v>
      </c>
      <c r="E44" s="73" t="s">
        <v>198</v>
      </c>
      <c r="F44" s="73" t="s">
        <v>180</v>
      </c>
      <c r="G44" s="74" t="s">
        <v>180</v>
      </c>
      <c r="H44" s="74" t="s">
        <v>292</v>
      </c>
      <c r="I44" s="71">
        <v>1</v>
      </c>
      <c r="J44" s="74" t="s">
        <v>293</v>
      </c>
      <c r="K44" s="75">
        <v>4</v>
      </c>
      <c r="L44" s="75">
        <v>15</v>
      </c>
      <c r="M44" s="75">
        <v>15</v>
      </c>
      <c r="N44" s="75">
        <v>0</v>
      </c>
      <c r="O44" s="74" t="s">
        <v>89</v>
      </c>
    </row>
    <row r="45" spans="1:15" ht="13.5" customHeight="1" x14ac:dyDescent="0.35">
      <c r="A45" s="71">
        <v>35</v>
      </c>
      <c r="B45" s="72" t="s">
        <v>294</v>
      </c>
      <c r="C45" s="73" t="s">
        <v>190</v>
      </c>
      <c r="D45" s="73" t="s">
        <v>179</v>
      </c>
      <c r="E45" s="73" t="s">
        <v>207</v>
      </c>
      <c r="F45" s="73" t="s">
        <v>180</v>
      </c>
      <c r="G45" s="74" t="s">
        <v>180</v>
      </c>
      <c r="H45" s="74" t="s">
        <v>295</v>
      </c>
      <c r="I45" s="71">
        <v>1</v>
      </c>
      <c r="J45" s="74" t="s">
        <v>296</v>
      </c>
      <c r="K45" s="75">
        <v>3</v>
      </c>
      <c r="L45" s="75">
        <v>24</v>
      </c>
      <c r="M45" s="75">
        <v>24</v>
      </c>
      <c r="N45" s="75">
        <v>2</v>
      </c>
      <c r="O45" s="74" t="s">
        <v>278</v>
      </c>
    </row>
    <row r="46" spans="1:15" ht="13.5" customHeight="1" x14ac:dyDescent="0.35">
      <c r="A46" s="71">
        <v>36</v>
      </c>
      <c r="B46" s="72" t="s">
        <v>297</v>
      </c>
      <c r="C46" s="73" t="s">
        <v>190</v>
      </c>
      <c r="D46" s="73" t="s">
        <v>179</v>
      </c>
      <c r="E46" s="73" t="s">
        <v>211</v>
      </c>
      <c r="F46" s="73" t="s">
        <v>180</v>
      </c>
      <c r="G46" s="74" t="s">
        <v>180</v>
      </c>
      <c r="H46" s="74" t="s">
        <v>298</v>
      </c>
      <c r="I46" s="71">
        <v>1</v>
      </c>
      <c r="J46" s="74" t="s">
        <v>299</v>
      </c>
      <c r="K46" s="75">
        <v>4</v>
      </c>
      <c r="L46" s="75">
        <v>5</v>
      </c>
      <c r="M46" s="75">
        <v>5</v>
      </c>
      <c r="N46" s="75">
        <v>1</v>
      </c>
      <c r="O46" s="74" t="s">
        <v>278</v>
      </c>
    </row>
    <row r="47" spans="1:15" ht="13.5" customHeight="1" x14ac:dyDescent="0.35">
      <c r="A47" s="71">
        <v>37</v>
      </c>
      <c r="B47" s="72" t="s">
        <v>300</v>
      </c>
      <c r="C47" s="73" t="s">
        <v>190</v>
      </c>
      <c r="D47" s="73" t="s">
        <v>179</v>
      </c>
      <c r="E47" s="73" t="s">
        <v>215</v>
      </c>
      <c r="F47" s="73" t="s">
        <v>180</v>
      </c>
      <c r="G47" s="74" t="s">
        <v>199</v>
      </c>
      <c r="H47" s="74" t="s">
        <v>301</v>
      </c>
      <c r="I47" s="71">
        <v>1</v>
      </c>
      <c r="J47" s="74" t="s">
        <v>302</v>
      </c>
      <c r="K47" s="75">
        <v>4</v>
      </c>
      <c r="L47" s="75">
        <v>16</v>
      </c>
      <c r="M47" s="75">
        <v>16</v>
      </c>
      <c r="N47" s="75">
        <v>0</v>
      </c>
      <c r="O47" s="74" t="s">
        <v>89</v>
      </c>
    </row>
    <row r="48" spans="1:15" ht="13.5" customHeight="1" x14ac:dyDescent="0.35">
      <c r="A48" s="71">
        <v>38</v>
      </c>
      <c r="B48" s="72" t="s">
        <v>303</v>
      </c>
      <c r="C48" s="73" t="s">
        <v>190</v>
      </c>
      <c r="D48" s="73" t="s">
        <v>179</v>
      </c>
      <c r="E48" s="73" t="s">
        <v>219</v>
      </c>
      <c r="F48" s="73" t="s">
        <v>180</v>
      </c>
      <c r="G48" s="74" t="s">
        <v>180</v>
      </c>
      <c r="H48" s="74" t="s">
        <v>304</v>
      </c>
      <c r="I48" s="71">
        <v>1</v>
      </c>
      <c r="J48" s="74" t="s">
        <v>305</v>
      </c>
      <c r="K48" s="75">
        <v>4</v>
      </c>
      <c r="L48" s="75">
        <v>16</v>
      </c>
      <c r="M48" s="75">
        <v>16</v>
      </c>
      <c r="N48" s="75">
        <v>0</v>
      </c>
      <c r="O48" s="74" t="s">
        <v>89</v>
      </c>
    </row>
    <row r="49" spans="1:15" ht="13.5" customHeight="1" x14ac:dyDescent="0.35">
      <c r="A49" s="71">
        <v>39</v>
      </c>
      <c r="B49" s="72" t="s">
        <v>306</v>
      </c>
      <c r="C49" s="73" t="s">
        <v>190</v>
      </c>
      <c r="D49" s="73" t="s">
        <v>179</v>
      </c>
      <c r="E49" s="73" t="s">
        <v>239</v>
      </c>
      <c r="F49" s="73" t="s">
        <v>180</v>
      </c>
      <c r="G49" s="74" t="s">
        <v>180</v>
      </c>
      <c r="H49" s="74" t="s">
        <v>307</v>
      </c>
      <c r="I49" s="71">
        <v>1</v>
      </c>
      <c r="J49" s="74" t="s">
        <v>308</v>
      </c>
      <c r="K49" s="75">
        <v>4</v>
      </c>
      <c r="L49" s="75">
        <v>17</v>
      </c>
      <c r="M49" s="75">
        <v>17</v>
      </c>
      <c r="N49" s="75">
        <v>0</v>
      </c>
      <c r="O49" s="74" t="s">
        <v>89</v>
      </c>
    </row>
    <row r="50" spans="1:15" ht="13.5" customHeight="1" x14ac:dyDescent="0.35">
      <c r="A50" s="71">
        <v>40</v>
      </c>
      <c r="B50" s="72" t="s">
        <v>309</v>
      </c>
      <c r="C50" s="73" t="s">
        <v>190</v>
      </c>
      <c r="D50" s="73" t="s">
        <v>179</v>
      </c>
      <c r="E50" s="73" t="s">
        <v>223</v>
      </c>
      <c r="F50" s="73" t="s">
        <v>180</v>
      </c>
      <c r="G50" s="74" t="s">
        <v>180</v>
      </c>
      <c r="H50" s="74" t="s">
        <v>224</v>
      </c>
      <c r="I50" s="71">
        <v>1</v>
      </c>
      <c r="J50" s="74" t="s">
        <v>310</v>
      </c>
      <c r="K50" s="75">
        <v>4</v>
      </c>
      <c r="L50" s="75">
        <v>2</v>
      </c>
      <c r="M50" s="75">
        <v>2</v>
      </c>
      <c r="N50" s="75">
        <v>2</v>
      </c>
      <c r="O50" s="74" t="s">
        <v>278</v>
      </c>
    </row>
    <row r="51" spans="1:15" ht="13.5" customHeight="1" x14ac:dyDescent="0.35">
      <c r="A51" s="71">
        <v>41</v>
      </c>
      <c r="B51" s="72" t="s">
        <v>311</v>
      </c>
      <c r="C51" s="73" t="s">
        <v>190</v>
      </c>
      <c r="D51" s="73" t="s">
        <v>190</v>
      </c>
      <c r="E51" s="73" t="s">
        <v>180</v>
      </c>
      <c r="F51" s="73" t="s">
        <v>180</v>
      </c>
      <c r="G51" s="74" t="s">
        <v>180</v>
      </c>
      <c r="H51" s="74" t="s">
        <v>312</v>
      </c>
      <c r="I51" s="71">
        <v>1</v>
      </c>
      <c r="J51" s="74" t="s">
        <v>313</v>
      </c>
      <c r="K51" s="75">
        <v>4</v>
      </c>
      <c r="L51" s="75">
        <v>2</v>
      </c>
      <c r="M51" s="75">
        <v>2</v>
      </c>
      <c r="N51" s="75">
        <v>2</v>
      </c>
      <c r="O51" s="74" t="s">
        <v>278</v>
      </c>
    </row>
    <row r="52" spans="1:15" ht="13.5" customHeight="1" x14ac:dyDescent="0.35">
      <c r="A52" s="71">
        <v>42</v>
      </c>
      <c r="B52" s="72" t="s">
        <v>314</v>
      </c>
      <c r="C52" s="73" t="s">
        <v>190</v>
      </c>
      <c r="D52" s="73" t="s">
        <v>190</v>
      </c>
      <c r="E52" s="73" t="s">
        <v>179</v>
      </c>
      <c r="F52" s="73" t="s">
        <v>180</v>
      </c>
      <c r="G52" s="74" t="s">
        <v>180</v>
      </c>
      <c r="H52" s="74" t="s">
        <v>283</v>
      </c>
      <c r="I52" s="71">
        <v>1</v>
      </c>
      <c r="J52" s="74" t="s">
        <v>315</v>
      </c>
      <c r="K52" s="75">
        <v>3</v>
      </c>
      <c r="L52" s="75">
        <v>24</v>
      </c>
      <c r="M52" s="75">
        <v>24</v>
      </c>
      <c r="N52" s="75">
        <v>2</v>
      </c>
      <c r="O52" s="74" t="s">
        <v>278</v>
      </c>
    </row>
    <row r="53" spans="1:15" ht="13.5" customHeight="1" x14ac:dyDescent="0.35">
      <c r="A53" s="71">
        <v>43</v>
      </c>
      <c r="B53" s="72" t="s">
        <v>316</v>
      </c>
      <c r="C53" s="73" t="s">
        <v>190</v>
      </c>
      <c r="D53" s="73" t="s">
        <v>190</v>
      </c>
      <c r="E53" s="73" t="s">
        <v>190</v>
      </c>
      <c r="F53" s="73" t="s">
        <v>180</v>
      </c>
      <c r="G53" s="74" t="s">
        <v>180</v>
      </c>
      <c r="H53" s="74" t="s">
        <v>286</v>
      </c>
      <c r="I53" s="71">
        <v>1</v>
      </c>
      <c r="J53" s="74" t="s">
        <v>317</v>
      </c>
      <c r="K53" s="75">
        <v>4</v>
      </c>
      <c r="L53" s="75">
        <v>2</v>
      </c>
      <c r="M53" s="75">
        <v>2</v>
      </c>
      <c r="N53" s="75">
        <v>2</v>
      </c>
      <c r="O53" s="74" t="s">
        <v>278</v>
      </c>
    </row>
    <row r="54" spans="1:15" ht="13.5" customHeight="1" x14ac:dyDescent="0.35">
      <c r="A54" s="71">
        <v>44</v>
      </c>
      <c r="B54" s="72" t="s">
        <v>318</v>
      </c>
      <c r="C54" s="73" t="s">
        <v>190</v>
      </c>
      <c r="D54" s="73" t="s">
        <v>190</v>
      </c>
      <c r="E54" s="73" t="s">
        <v>194</v>
      </c>
      <c r="F54" s="73" t="s">
        <v>180</v>
      </c>
      <c r="G54" s="74" t="s">
        <v>180</v>
      </c>
      <c r="H54" s="74" t="s">
        <v>319</v>
      </c>
      <c r="I54" s="71">
        <v>1</v>
      </c>
      <c r="J54" s="74" t="s">
        <v>320</v>
      </c>
      <c r="K54" s="75">
        <v>4</v>
      </c>
      <c r="L54" s="75">
        <v>2</v>
      </c>
      <c r="M54" s="75">
        <v>2</v>
      </c>
      <c r="N54" s="75">
        <v>2</v>
      </c>
      <c r="O54" s="74" t="s">
        <v>278</v>
      </c>
    </row>
    <row r="55" spans="1:15" ht="13.5" customHeight="1" x14ac:dyDescent="0.35">
      <c r="A55" s="71">
        <v>45</v>
      </c>
      <c r="B55" s="72" t="s">
        <v>321</v>
      </c>
      <c r="C55" s="73" t="s">
        <v>190</v>
      </c>
      <c r="D55" s="73" t="s">
        <v>190</v>
      </c>
      <c r="E55" s="73" t="s">
        <v>198</v>
      </c>
      <c r="F55" s="73" t="s">
        <v>180</v>
      </c>
      <c r="G55" s="74" t="s">
        <v>180</v>
      </c>
      <c r="H55" s="74" t="s">
        <v>322</v>
      </c>
      <c r="I55" s="71">
        <v>1</v>
      </c>
      <c r="J55" s="74" t="s">
        <v>323</v>
      </c>
      <c r="K55" s="75">
        <v>3</v>
      </c>
      <c r="L55" s="75">
        <v>24</v>
      </c>
      <c r="M55" s="75">
        <v>24</v>
      </c>
      <c r="N55" s="75">
        <v>2</v>
      </c>
      <c r="O55" s="74" t="s">
        <v>278</v>
      </c>
    </row>
    <row r="56" spans="1:15" ht="13.5" customHeight="1" x14ac:dyDescent="0.35">
      <c r="A56" s="71">
        <v>46</v>
      </c>
      <c r="B56" s="72" t="s">
        <v>324</v>
      </c>
      <c r="C56" s="73" t="s">
        <v>190</v>
      </c>
      <c r="D56" s="73" t="s">
        <v>190</v>
      </c>
      <c r="E56" s="73" t="s">
        <v>223</v>
      </c>
      <c r="F56" s="73" t="s">
        <v>180</v>
      </c>
      <c r="G56" s="74" t="s">
        <v>180</v>
      </c>
      <c r="H56" s="74" t="s">
        <v>224</v>
      </c>
      <c r="I56" s="71">
        <v>1</v>
      </c>
      <c r="J56" s="74" t="s">
        <v>325</v>
      </c>
      <c r="K56" s="75">
        <v>4</v>
      </c>
      <c r="L56" s="75">
        <v>2</v>
      </c>
      <c r="M56" s="75">
        <v>2</v>
      </c>
      <c r="N56" s="75">
        <v>2</v>
      </c>
      <c r="O56" s="74" t="s">
        <v>278</v>
      </c>
    </row>
    <row r="57" spans="1:15" ht="13.5" customHeight="1" x14ac:dyDescent="0.35">
      <c r="A57" s="71">
        <v>47</v>
      </c>
      <c r="B57" s="72" t="s">
        <v>326</v>
      </c>
      <c r="C57" s="73" t="s">
        <v>190</v>
      </c>
      <c r="D57" s="73" t="s">
        <v>194</v>
      </c>
      <c r="E57" s="73" t="s">
        <v>180</v>
      </c>
      <c r="F57" s="73" t="s">
        <v>180</v>
      </c>
      <c r="G57" s="74" t="s">
        <v>180</v>
      </c>
      <c r="H57" s="74" t="s">
        <v>327</v>
      </c>
      <c r="I57" s="71">
        <v>1</v>
      </c>
      <c r="J57" s="74" t="s">
        <v>328</v>
      </c>
      <c r="K57" s="75">
        <v>4</v>
      </c>
      <c r="L57" s="75">
        <v>2</v>
      </c>
      <c r="M57" s="75">
        <v>2</v>
      </c>
      <c r="N57" s="75">
        <v>2</v>
      </c>
      <c r="O57" s="74" t="s">
        <v>278</v>
      </c>
    </row>
    <row r="58" spans="1:15" ht="13.5" customHeight="1" x14ac:dyDescent="0.35">
      <c r="A58" s="71">
        <v>48</v>
      </c>
      <c r="B58" s="72" t="s">
        <v>329</v>
      </c>
      <c r="C58" s="73" t="s">
        <v>190</v>
      </c>
      <c r="D58" s="73" t="s">
        <v>194</v>
      </c>
      <c r="E58" s="73" t="s">
        <v>179</v>
      </c>
      <c r="F58" s="73" t="s">
        <v>180</v>
      </c>
      <c r="G58" s="74" t="s">
        <v>180</v>
      </c>
      <c r="H58" s="74" t="s">
        <v>330</v>
      </c>
      <c r="I58" s="71">
        <v>1</v>
      </c>
      <c r="J58" s="74" t="s">
        <v>331</v>
      </c>
      <c r="K58" s="75">
        <v>3</v>
      </c>
      <c r="L58" s="75">
        <v>24</v>
      </c>
      <c r="M58" s="75">
        <v>24</v>
      </c>
      <c r="N58" s="75">
        <v>2</v>
      </c>
      <c r="O58" s="74" t="s">
        <v>278</v>
      </c>
    </row>
    <row r="59" spans="1:15" ht="13.5" customHeight="1" x14ac:dyDescent="0.35">
      <c r="A59" s="71">
        <v>49</v>
      </c>
      <c r="B59" s="72" t="s">
        <v>332</v>
      </c>
      <c r="C59" s="73" t="s">
        <v>190</v>
      </c>
      <c r="D59" s="73" t="s">
        <v>194</v>
      </c>
      <c r="E59" s="73" t="s">
        <v>190</v>
      </c>
      <c r="F59" s="73" t="s">
        <v>180</v>
      </c>
      <c r="G59" s="74" t="s">
        <v>180</v>
      </c>
      <c r="H59" s="74" t="s">
        <v>333</v>
      </c>
      <c r="I59" s="71">
        <v>1</v>
      </c>
      <c r="J59" s="74" t="s">
        <v>334</v>
      </c>
      <c r="K59" s="75">
        <v>4</v>
      </c>
      <c r="L59" s="75">
        <v>16</v>
      </c>
      <c r="M59" s="75">
        <v>16</v>
      </c>
      <c r="N59" s="75">
        <v>0</v>
      </c>
      <c r="O59" s="74" t="s">
        <v>89</v>
      </c>
    </row>
    <row r="60" spans="1:15" ht="13.5" customHeight="1" x14ac:dyDescent="0.35">
      <c r="A60" s="71">
        <v>50</v>
      </c>
      <c r="B60" s="72" t="s">
        <v>335</v>
      </c>
      <c r="C60" s="73" t="s">
        <v>190</v>
      </c>
      <c r="D60" s="73" t="s">
        <v>194</v>
      </c>
      <c r="E60" s="73" t="s">
        <v>194</v>
      </c>
      <c r="F60" s="73" t="s">
        <v>180</v>
      </c>
      <c r="G60" s="74" t="s">
        <v>180</v>
      </c>
      <c r="H60" s="74" t="s">
        <v>336</v>
      </c>
      <c r="I60" s="71">
        <v>1</v>
      </c>
      <c r="J60" s="74" t="s">
        <v>337</v>
      </c>
      <c r="K60" s="75">
        <v>3</v>
      </c>
      <c r="L60" s="75">
        <v>24</v>
      </c>
      <c r="M60" s="75">
        <v>24</v>
      </c>
      <c r="N60" s="75">
        <v>2</v>
      </c>
      <c r="O60" s="74" t="s">
        <v>278</v>
      </c>
    </row>
    <row r="61" spans="1:15" ht="13.5" customHeight="1" x14ac:dyDescent="0.35">
      <c r="A61" s="71">
        <v>51</v>
      </c>
      <c r="B61" s="72" t="s">
        <v>338</v>
      </c>
      <c r="C61" s="73" t="s">
        <v>190</v>
      </c>
      <c r="D61" s="73" t="s">
        <v>194</v>
      </c>
      <c r="E61" s="73" t="s">
        <v>198</v>
      </c>
      <c r="F61" s="73" t="s">
        <v>180</v>
      </c>
      <c r="G61" s="74" t="s">
        <v>180</v>
      </c>
      <c r="H61" s="74" t="s">
        <v>319</v>
      </c>
      <c r="I61" s="71">
        <v>1</v>
      </c>
      <c r="J61" s="74" t="s">
        <v>339</v>
      </c>
      <c r="K61" s="75">
        <v>4</v>
      </c>
      <c r="L61" s="75">
        <v>2</v>
      </c>
      <c r="M61" s="75">
        <v>2</v>
      </c>
      <c r="N61" s="75">
        <v>2</v>
      </c>
      <c r="O61" s="74" t="s">
        <v>278</v>
      </c>
    </row>
    <row r="62" spans="1:15" ht="13.5" customHeight="1" x14ac:dyDescent="0.35">
      <c r="A62" s="71">
        <v>52</v>
      </c>
      <c r="B62" s="72" t="s">
        <v>340</v>
      </c>
      <c r="C62" s="73" t="s">
        <v>190</v>
      </c>
      <c r="D62" s="73" t="s">
        <v>194</v>
      </c>
      <c r="E62" s="73" t="s">
        <v>203</v>
      </c>
      <c r="F62" s="73" t="s">
        <v>180</v>
      </c>
      <c r="G62" s="74" t="s">
        <v>180</v>
      </c>
      <c r="H62" s="74" t="s">
        <v>322</v>
      </c>
      <c r="I62" s="71">
        <v>1</v>
      </c>
      <c r="J62" s="74" t="s">
        <v>341</v>
      </c>
      <c r="K62" s="75">
        <v>3</v>
      </c>
      <c r="L62" s="75">
        <v>24</v>
      </c>
      <c r="M62" s="75">
        <v>24</v>
      </c>
      <c r="N62" s="75">
        <v>2</v>
      </c>
      <c r="O62" s="74" t="s">
        <v>278</v>
      </c>
    </row>
    <row r="63" spans="1:15" ht="13.5" customHeight="1" x14ac:dyDescent="0.35">
      <c r="A63" s="71">
        <v>53</v>
      </c>
      <c r="B63" s="72" t="s">
        <v>342</v>
      </c>
      <c r="C63" s="73" t="s">
        <v>190</v>
      </c>
      <c r="D63" s="73" t="s">
        <v>194</v>
      </c>
      <c r="E63" s="73" t="s">
        <v>223</v>
      </c>
      <c r="F63" s="73" t="s">
        <v>180</v>
      </c>
      <c r="G63" s="74" t="s">
        <v>180</v>
      </c>
      <c r="H63" s="74" t="s">
        <v>224</v>
      </c>
      <c r="I63" s="71">
        <v>1</v>
      </c>
      <c r="J63" s="74" t="s">
        <v>343</v>
      </c>
      <c r="K63" s="75">
        <v>4</v>
      </c>
      <c r="L63" s="75">
        <v>2</v>
      </c>
      <c r="M63" s="75">
        <v>2</v>
      </c>
      <c r="N63" s="75">
        <v>2</v>
      </c>
      <c r="O63" s="74" t="s">
        <v>278</v>
      </c>
    </row>
    <row r="64" spans="1:15" ht="13.5" customHeight="1" x14ac:dyDescent="0.35">
      <c r="A64" s="71">
        <v>54</v>
      </c>
      <c r="B64" s="72" t="s">
        <v>344</v>
      </c>
      <c r="C64" s="73" t="s">
        <v>190</v>
      </c>
      <c r="D64" s="73" t="s">
        <v>198</v>
      </c>
      <c r="E64" s="73" t="s">
        <v>180</v>
      </c>
      <c r="F64" s="73" t="s">
        <v>180</v>
      </c>
      <c r="G64" s="74" t="s">
        <v>180</v>
      </c>
      <c r="H64" s="74" t="s">
        <v>345</v>
      </c>
      <c r="I64" s="71">
        <v>1</v>
      </c>
      <c r="J64" s="74" t="s">
        <v>346</v>
      </c>
      <c r="K64" s="75">
        <v>4</v>
      </c>
      <c r="L64" s="75">
        <v>2</v>
      </c>
      <c r="M64" s="75">
        <v>2</v>
      </c>
      <c r="N64" s="75">
        <v>2</v>
      </c>
      <c r="O64" s="74" t="s">
        <v>278</v>
      </c>
    </row>
    <row r="65" spans="1:15" ht="13.5" customHeight="1" x14ac:dyDescent="0.35">
      <c r="A65" s="71">
        <v>55</v>
      </c>
      <c r="B65" s="72" t="s">
        <v>347</v>
      </c>
      <c r="C65" s="73" t="s">
        <v>190</v>
      </c>
      <c r="D65" s="73" t="s">
        <v>198</v>
      </c>
      <c r="E65" s="73" t="s">
        <v>179</v>
      </c>
      <c r="F65" s="73" t="s">
        <v>180</v>
      </c>
      <c r="G65" s="74" t="s">
        <v>180</v>
      </c>
      <c r="H65" s="74" t="s">
        <v>348</v>
      </c>
      <c r="I65" s="71">
        <v>1</v>
      </c>
      <c r="J65" s="74" t="s">
        <v>349</v>
      </c>
      <c r="K65" s="75">
        <v>4</v>
      </c>
      <c r="L65" s="75">
        <v>17</v>
      </c>
      <c r="M65" s="75">
        <v>17</v>
      </c>
      <c r="N65" s="75">
        <v>0</v>
      </c>
      <c r="O65" s="74" t="s">
        <v>89</v>
      </c>
    </row>
    <row r="66" spans="1:15" ht="13.5" customHeight="1" x14ac:dyDescent="0.35">
      <c r="A66" s="71">
        <v>56</v>
      </c>
      <c r="B66" s="72" t="s">
        <v>350</v>
      </c>
      <c r="C66" s="73" t="s">
        <v>190</v>
      </c>
      <c r="D66" s="73" t="s">
        <v>198</v>
      </c>
      <c r="E66" s="73" t="s">
        <v>190</v>
      </c>
      <c r="F66" s="73" t="s">
        <v>180</v>
      </c>
      <c r="G66" s="74" t="s">
        <v>180</v>
      </c>
      <c r="H66" s="74" t="s">
        <v>351</v>
      </c>
      <c r="I66" s="71">
        <v>1</v>
      </c>
      <c r="J66" s="74" t="s">
        <v>352</v>
      </c>
      <c r="K66" s="75">
        <v>4</v>
      </c>
      <c r="L66" s="75">
        <v>17</v>
      </c>
      <c r="M66" s="75">
        <v>17</v>
      </c>
      <c r="N66" s="75">
        <v>0</v>
      </c>
      <c r="O66" s="74" t="s">
        <v>89</v>
      </c>
    </row>
    <row r="67" spans="1:15" ht="13.5" customHeight="1" x14ac:dyDescent="0.35">
      <c r="A67" s="71">
        <v>57</v>
      </c>
      <c r="B67" s="72" t="s">
        <v>353</v>
      </c>
      <c r="C67" s="73" t="s">
        <v>190</v>
      </c>
      <c r="D67" s="73" t="s">
        <v>198</v>
      </c>
      <c r="E67" s="73" t="s">
        <v>194</v>
      </c>
      <c r="F67" s="73" t="s">
        <v>180</v>
      </c>
      <c r="G67" s="74" t="s">
        <v>180</v>
      </c>
      <c r="H67" s="74" t="s">
        <v>322</v>
      </c>
      <c r="I67" s="71">
        <v>1</v>
      </c>
      <c r="J67" s="74" t="s">
        <v>354</v>
      </c>
      <c r="K67" s="75">
        <v>3</v>
      </c>
      <c r="L67" s="75">
        <v>24</v>
      </c>
      <c r="M67" s="75">
        <v>24</v>
      </c>
      <c r="N67" s="75">
        <v>2</v>
      </c>
      <c r="O67" s="74" t="s">
        <v>278</v>
      </c>
    </row>
    <row r="68" spans="1:15" ht="13.5" customHeight="1" x14ac:dyDescent="0.35">
      <c r="A68" s="71">
        <v>58</v>
      </c>
      <c r="B68" s="72" t="s">
        <v>355</v>
      </c>
      <c r="C68" s="73" t="s">
        <v>190</v>
      </c>
      <c r="D68" s="73" t="s">
        <v>198</v>
      </c>
      <c r="E68" s="73" t="s">
        <v>223</v>
      </c>
      <c r="F68" s="73" t="s">
        <v>180</v>
      </c>
      <c r="G68" s="74" t="s">
        <v>180</v>
      </c>
      <c r="H68" s="74" t="s">
        <v>224</v>
      </c>
      <c r="I68" s="71">
        <v>1</v>
      </c>
      <c r="J68" s="74" t="s">
        <v>356</v>
      </c>
      <c r="K68" s="75">
        <v>4</v>
      </c>
      <c r="L68" s="75">
        <v>2</v>
      </c>
      <c r="M68" s="75">
        <v>2</v>
      </c>
      <c r="N68" s="75">
        <v>2</v>
      </c>
      <c r="O68" s="74" t="s">
        <v>278</v>
      </c>
    </row>
    <row r="69" spans="1:15" ht="13.5" customHeight="1" x14ac:dyDescent="0.35">
      <c r="A69" s="71">
        <v>59</v>
      </c>
      <c r="B69" s="72" t="s">
        <v>357</v>
      </c>
      <c r="C69" s="73" t="s">
        <v>190</v>
      </c>
      <c r="D69" s="73" t="s">
        <v>203</v>
      </c>
      <c r="E69" s="73" t="s">
        <v>180</v>
      </c>
      <c r="F69" s="73" t="s">
        <v>180</v>
      </c>
      <c r="G69" s="74" t="s">
        <v>180</v>
      </c>
      <c r="H69" s="74" t="s">
        <v>358</v>
      </c>
      <c r="I69" s="71">
        <v>1</v>
      </c>
      <c r="J69" s="74" t="s">
        <v>359</v>
      </c>
      <c r="K69" s="75">
        <v>4</v>
      </c>
      <c r="L69" s="75">
        <v>2</v>
      </c>
      <c r="M69" s="75">
        <v>2</v>
      </c>
      <c r="N69" s="75">
        <v>2</v>
      </c>
      <c r="O69" s="74" t="s">
        <v>278</v>
      </c>
    </row>
    <row r="70" spans="1:15" ht="13.5" customHeight="1" x14ac:dyDescent="0.35">
      <c r="A70" s="71">
        <v>60</v>
      </c>
      <c r="B70" s="72" t="s">
        <v>360</v>
      </c>
      <c r="C70" s="73" t="s">
        <v>190</v>
      </c>
      <c r="D70" s="73" t="s">
        <v>203</v>
      </c>
      <c r="E70" s="73" t="s">
        <v>179</v>
      </c>
      <c r="F70" s="73" t="s">
        <v>180</v>
      </c>
      <c r="G70" s="74" t="s">
        <v>180</v>
      </c>
      <c r="H70" s="74" t="s">
        <v>319</v>
      </c>
      <c r="I70" s="71">
        <v>1</v>
      </c>
      <c r="J70" s="74" t="s">
        <v>361</v>
      </c>
      <c r="K70" s="75">
        <v>4</v>
      </c>
      <c r="L70" s="75">
        <v>2</v>
      </c>
      <c r="M70" s="75">
        <v>2</v>
      </c>
      <c r="N70" s="75">
        <v>2</v>
      </c>
      <c r="O70" s="74" t="s">
        <v>278</v>
      </c>
    </row>
    <row r="71" spans="1:15" ht="13.5" customHeight="1" x14ac:dyDescent="0.35">
      <c r="A71" s="71">
        <v>61</v>
      </c>
      <c r="B71" s="72" t="s">
        <v>362</v>
      </c>
      <c r="C71" s="73" t="s">
        <v>190</v>
      </c>
      <c r="D71" s="73" t="s">
        <v>203</v>
      </c>
      <c r="E71" s="73" t="s">
        <v>190</v>
      </c>
      <c r="F71" s="73" t="s">
        <v>180</v>
      </c>
      <c r="G71" s="74" t="s">
        <v>180</v>
      </c>
      <c r="H71" s="74" t="s">
        <v>322</v>
      </c>
      <c r="I71" s="71">
        <v>1</v>
      </c>
      <c r="J71" s="74" t="s">
        <v>363</v>
      </c>
      <c r="K71" s="75">
        <v>3</v>
      </c>
      <c r="L71" s="75">
        <v>24</v>
      </c>
      <c r="M71" s="75">
        <v>24</v>
      </c>
      <c r="N71" s="75">
        <v>2</v>
      </c>
      <c r="O71" s="74" t="s">
        <v>278</v>
      </c>
    </row>
    <row r="72" spans="1:15" ht="13.5" customHeight="1" x14ac:dyDescent="0.35">
      <c r="A72" s="71">
        <v>62</v>
      </c>
      <c r="B72" s="72" t="s">
        <v>364</v>
      </c>
      <c r="C72" s="73" t="s">
        <v>190</v>
      </c>
      <c r="D72" s="73" t="s">
        <v>203</v>
      </c>
      <c r="E72" s="73" t="s">
        <v>223</v>
      </c>
      <c r="F72" s="73" t="s">
        <v>180</v>
      </c>
      <c r="G72" s="74" t="s">
        <v>180</v>
      </c>
      <c r="H72" s="74" t="s">
        <v>224</v>
      </c>
      <c r="I72" s="71">
        <v>1</v>
      </c>
      <c r="J72" s="74" t="s">
        <v>365</v>
      </c>
      <c r="K72" s="75">
        <v>4</v>
      </c>
      <c r="L72" s="75">
        <v>2</v>
      </c>
      <c r="M72" s="75">
        <v>2</v>
      </c>
      <c r="N72" s="75">
        <v>2</v>
      </c>
      <c r="O72" s="74" t="s">
        <v>278</v>
      </c>
    </row>
    <row r="73" spans="1:15" ht="13.5" customHeight="1" x14ac:dyDescent="0.35">
      <c r="A73" s="71">
        <v>63</v>
      </c>
      <c r="B73" s="72" t="s">
        <v>366</v>
      </c>
      <c r="C73" s="73" t="s">
        <v>190</v>
      </c>
      <c r="D73" s="73" t="s">
        <v>207</v>
      </c>
      <c r="E73" s="73" t="s">
        <v>180</v>
      </c>
      <c r="F73" s="73" t="s">
        <v>180</v>
      </c>
      <c r="G73" s="74" t="s">
        <v>180</v>
      </c>
      <c r="H73" s="74" t="s">
        <v>367</v>
      </c>
      <c r="I73" s="71">
        <v>1</v>
      </c>
      <c r="J73" s="74" t="s">
        <v>368</v>
      </c>
      <c r="K73" s="75">
        <v>4</v>
      </c>
      <c r="L73" s="75">
        <v>2</v>
      </c>
      <c r="M73" s="75">
        <v>2</v>
      </c>
      <c r="N73" s="75">
        <v>2</v>
      </c>
      <c r="O73" s="74" t="s">
        <v>278</v>
      </c>
    </row>
    <row r="74" spans="1:15" ht="13.5" customHeight="1" x14ac:dyDescent="0.35">
      <c r="A74" s="71">
        <v>64</v>
      </c>
      <c r="B74" s="72" t="s">
        <v>369</v>
      </c>
      <c r="C74" s="73" t="s">
        <v>190</v>
      </c>
      <c r="D74" s="73" t="s">
        <v>207</v>
      </c>
      <c r="E74" s="73" t="s">
        <v>179</v>
      </c>
      <c r="F74" s="73" t="s">
        <v>180</v>
      </c>
      <c r="G74" s="74" t="s">
        <v>180</v>
      </c>
      <c r="H74" s="74" t="s">
        <v>319</v>
      </c>
      <c r="I74" s="71">
        <v>1</v>
      </c>
      <c r="J74" s="74" t="s">
        <v>370</v>
      </c>
      <c r="K74" s="75">
        <v>4</v>
      </c>
      <c r="L74" s="75">
        <v>2</v>
      </c>
      <c r="M74" s="75">
        <v>2</v>
      </c>
      <c r="N74" s="75">
        <v>2</v>
      </c>
      <c r="O74" s="74" t="s">
        <v>278</v>
      </c>
    </row>
    <row r="75" spans="1:15" ht="13.5" customHeight="1" x14ac:dyDescent="0.35">
      <c r="A75" s="71">
        <v>65</v>
      </c>
      <c r="B75" s="72" t="s">
        <v>371</v>
      </c>
      <c r="C75" s="73" t="s">
        <v>190</v>
      </c>
      <c r="D75" s="73" t="s">
        <v>207</v>
      </c>
      <c r="E75" s="73" t="s">
        <v>190</v>
      </c>
      <c r="F75" s="73" t="s">
        <v>180</v>
      </c>
      <c r="G75" s="74" t="s">
        <v>180</v>
      </c>
      <c r="H75" s="74" t="s">
        <v>333</v>
      </c>
      <c r="I75" s="71">
        <v>1</v>
      </c>
      <c r="J75" s="74" t="s">
        <v>372</v>
      </c>
      <c r="K75" s="75">
        <v>4</v>
      </c>
      <c r="L75" s="75">
        <v>16</v>
      </c>
      <c r="M75" s="75">
        <v>16</v>
      </c>
      <c r="N75" s="75">
        <v>0</v>
      </c>
      <c r="O75" s="74" t="s">
        <v>89</v>
      </c>
    </row>
    <row r="76" spans="1:15" ht="13.5" customHeight="1" x14ac:dyDescent="0.35">
      <c r="A76" s="71">
        <v>66</v>
      </c>
      <c r="B76" s="72" t="s">
        <v>373</v>
      </c>
      <c r="C76" s="73" t="s">
        <v>190</v>
      </c>
      <c r="D76" s="73" t="s">
        <v>207</v>
      </c>
      <c r="E76" s="73" t="s">
        <v>194</v>
      </c>
      <c r="F76" s="73" t="s">
        <v>180</v>
      </c>
      <c r="G76" s="74" t="s">
        <v>180</v>
      </c>
      <c r="H76" s="74" t="s">
        <v>322</v>
      </c>
      <c r="I76" s="71">
        <v>1</v>
      </c>
      <c r="J76" s="74" t="s">
        <v>374</v>
      </c>
      <c r="K76" s="75">
        <v>3</v>
      </c>
      <c r="L76" s="75">
        <v>24</v>
      </c>
      <c r="M76" s="75">
        <v>24</v>
      </c>
      <c r="N76" s="75">
        <v>2</v>
      </c>
      <c r="O76" s="74" t="s">
        <v>278</v>
      </c>
    </row>
    <row r="77" spans="1:15" ht="13.5" customHeight="1" x14ac:dyDescent="0.35">
      <c r="A77" s="71">
        <v>67</v>
      </c>
      <c r="B77" s="72" t="s">
        <v>375</v>
      </c>
      <c r="C77" s="73" t="s">
        <v>190</v>
      </c>
      <c r="D77" s="73" t="s">
        <v>207</v>
      </c>
      <c r="E77" s="73" t="s">
        <v>223</v>
      </c>
      <c r="F77" s="73" t="s">
        <v>180</v>
      </c>
      <c r="G77" s="74" t="s">
        <v>180</v>
      </c>
      <c r="H77" s="74" t="s">
        <v>224</v>
      </c>
      <c r="I77" s="71">
        <v>1</v>
      </c>
      <c r="J77" s="74" t="s">
        <v>376</v>
      </c>
      <c r="K77" s="75">
        <v>4</v>
      </c>
      <c r="L77" s="75">
        <v>2</v>
      </c>
      <c r="M77" s="75">
        <v>2</v>
      </c>
      <c r="N77" s="75">
        <v>2</v>
      </c>
      <c r="O77" s="74" t="s">
        <v>278</v>
      </c>
    </row>
    <row r="78" spans="1:15" ht="13.5" customHeight="1" x14ac:dyDescent="0.35">
      <c r="A78" s="71">
        <v>68</v>
      </c>
      <c r="B78" s="72" t="s">
        <v>377</v>
      </c>
      <c r="C78" s="73" t="s">
        <v>190</v>
      </c>
      <c r="D78" s="73" t="s">
        <v>211</v>
      </c>
      <c r="E78" s="73" t="s">
        <v>180</v>
      </c>
      <c r="F78" s="73" t="s">
        <v>180</v>
      </c>
      <c r="G78" s="74" t="s">
        <v>180</v>
      </c>
      <c r="H78" s="74" t="s">
        <v>378</v>
      </c>
      <c r="I78" s="71">
        <v>1</v>
      </c>
      <c r="J78" s="74" t="s">
        <v>379</v>
      </c>
      <c r="K78" s="75">
        <v>4</v>
      </c>
      <c r="L78" s="75">
        <v>2</v>
      </c>
      <c r="M78" s="75">
        <v>2</v>
      </c>
      <c r="N78" s="75">
        <v>2</v>
      </c>
      <c r="O78" s="74" t="s">
        <v>278</v>
      </c>
    </row>
    <row r="79" spans="1:15" ht="13.5" customHeight="1" x14ac:dyDescent="0.35">
      <c r="A79" s="71">
        <v>69</v>
      </c>
      <c r="B79" s="72" t="s">
        <v>380</v>
      </c>
      <c r="C79" s="73" t="s">
        <v>190</v>
      </c>
      <c r="D79" s="73" t="s">
        <v>211</v>
      </c>
      <c r="E79" s="73" t="s">
        <v>179</v>
      </c>
      <c r="F79" s="73" t="s">
        <v>180</v>
      </c>
      <c r="G79" s="74" t="s">
        <v>180</v>
      </c>
      <c r="H79" s="74" t="s">
        <v>381</v>
      </c>
      <c r="I79" s="71">
        <v>1</v>
      </c>
      <c r="J79" s="74" t="s">
        <v>382</v>
      </c>
      <c r="K79" s="75">
        <v>4</v>
      </c>
      <c r="L79" s="75">
        <v>2</v>
      </c>
      <c r="M79" s="75">
        <v>2</v>
      </c>
      <c r="N79" s="75">
        <v>2</v>
      </c>
      <c r="O79" s="74" t="s">
        <v>278</v>
      </c>
    </row>
    <row r="80" spans="1:15" ht="13.5" customHeight="1" x14ac:dyDescent="0.35">
      <c r="A80" s="71">
        <v>70</v>
      </c>
      <c r="B80" s="72" t="s">
        <v>383</v>
      </c>
      <c r="C80" s="73" t="s">
        <v>190</v>
      </c>
      <c r="D80" s="73" t="s">
        <v>211</v>
      </c>
      <c r="E80" s="73" t="s">
        <v>190</v>
      </c>
      <c r="F80" s="73" t="s">
        <v>180</v>
      </c>
      <c r="G80" s="74" t="s">
        <v>180</v>
      </c>
      <c r="H80" s="74" t="s">
        <v>384</v>
      </c>
      <c r="I80" s="71">
        <v>1</v>
      </c>
      <c r="J80" s="74" t="s">
        <v>385</v>
      </c>
      <c r="K80" s="75">
        <v>3</v>
      </c>
      <c r="L80" s="75">
        <v>24</v>
      </c>
      <c r="M80" s="75">
        <v>24</v>
      </c>
      <c r="N80" s="75">
        <v>2</v>
      </c>
      <c r="O80" s="74" t="s">
        <v>278</v>
      </c>
    </row>
    <row r="81" spans="1:15" ht="13.5" customHeight="1" x14ac:dyDescent="0.35">
      <c r="A81" s="71">
        <v>71</v>
      </c>
      <c r="B81" s="72" t="s">
        <v>386</v>
      </c>
      <c r="C81" s="73" t="s">
        <v>190</v>
      </c>
      <c r="D81" s="73" t="s">
        <v>211</v>
      </c>
      <c r="E81" s="73" t="s">
        <v>194</v>
      </c>
      <c r="F81" s="73" t="s">
        <v>180</v>
      </c>
      <c r="G81" s="74" t="s">
        <v>180</v>
      </c>
      <c r="H81" s="74" t="s">
        <v>387</v>
      </c>
      <c r="I81" s="71">
        <v>1</v>
      </c>
      <c r="J81" s="74" t="s">
        <v>388</v>
      </c>
      <c r="K81" s="75">
        <v>4</v>
      </c>
      <c r="L81" s="75">
        <v>16</v>
      </c>
      <c r="M81" s="75">
        <v>16</v>
      </c>
      <c r="N81" s="75">
        <v>0</v>
      </c>
      <c r="O81" s="74" t="s">
        <v>89</v>
      </c>
    </row>
    <row r="82" spans="1:15" ht="13.5" customHeight="1" x14ac:dyDescent="0.35">
      <c r="A82" s="71">
        <v>72</v>
      </c>
      <c r="B82" s="72" t="s">
        <v>389</v>
      </c>
      <c r="C82" s="73" t="s">
        <v>190</v>
      </c>
      <c r="D82" s="73" t="s">
        <v>211</v>
      </c>
      <c r="E82" s="73" t="s">
        <v>198</v>
      </c>
      <c r="F82" s="73" t="s">
        <v>180</v>
      </c>
      <c r="G82" s="74" t="s">
        <v>180</v>
      </c>
      <c r="H82" s="74" t="s">
        <v>319</v>
      </c>
      <c r="I82" s="71">
        <v>1</v>
      </c>
      <c r="J82" s="74" t="s">
        <v>390</v>
      </c>
      <c r="K82" s="75">
        <v>3</v>
      </c>
      <c r="L82" s="75">
        <v>24</v>
      </c>
      <c r="M82" s="75">
        <v>24</v>
      </c>
      <c r="N82" s="75">
        <v>2</v>
      </c>
      <c r="O82" s="74" t="s">
        <v>278</v>
      </c>
    </row>
    <row r="83" spans="1:15" ht="13.5" customHeight="1" x14ac:dyDescent="0.35">
      <c r="A83" s="71">
        <v>73</v>
      </c>
      <c r="B83" s="72" t="s">
        <v>391</v>
      </c>
      <c r="C83" s="73" t="s">
        <v>190</v>
      </c>
      <c r="D83" s="73" t="s">
        <v>211</v>
      </c>
      <c r="E83" s="73" t="s">
        <v>203</v>
      </c>
      <c r="F83" s="73" t="s">
        <v>180</v>
      </c>
      <c r="G83" s="74" t="s">
        <v>180</v>
      </c>
      <c r="H83" s="74" t="s">
        <v>322</v>
      </c>
      <c r="I83" s="71">
        <v>1</v>
      </c>
      <c r="J83" s="74" t="s">
        <v>392</v>
      </c>
      <c r="K83" s="75">
        <v>3</v>
      </c>
      <c r="L83" s="75">
        <v>24</v>
      </c>
      <c r="M83" s="75">
        <v>24</v>
      </c>
      <c r="N83" s="75">
        <v>2</v>
      </c>
      <c r="O83" s="74" t="s">
        <v>278</v>
      </c>
    </row>
    <row r="84" spans="1:15" ht="13.5" customHeight="1" x14ac:dyDescent="0.35">
      <c r="A84" s="71">
        <v>74</v>
      </c>
      <c r="B84" s="72" t="s">
        <v>393</v>
      </c>
      <c r="C84" s="73" t="s">
        <v>190</v>
      </c>
      <c r="D84" s="73" t="s">
        <v>211</v>
      </c>
      <c r="E84" s="73" t="s">
        <v>223</v>
      </c>
      <c r="F84" s="73" t="s">
        <v>180</v>
      </c>
      <c r="G84" s="74" t="s">
        <v>180</v>
      </c>
      <c r="H84" s="74" t="s">
        <v>224</v>
      </c>
      <c r="I84" s="71">
        <v>1</v>
      </c>
      <c r="J84" s="74" t="s">
        <v>394</v>
      </c>
      <c r="K84" s="75">
        <v>4</v>
      </c>
      <c r="L84" s="75">
        <v>2</v>
      </c>
      <c r="M84" s="75">
        <v>2</v>
      </c>
      <c r="N84" s="75">
        <v>2</v>
      </c>
      <c r="O84" s="74" t="s">
        <v>278</v>
      </c>
    </row>
    <row r="85" spans="1:15" ht="13.5" customHeight="1" x14ac:dyDescent="0.35">
      <c r="A85" s="71">
        <v>75</v>
      </c>
      <c r="B85" s="72" t="s">
        <v>194</v>
      </c>
      <c r="C85" s="73" t="s">
        <v>194</v>
      </c>
      <c r="D85" s="73" t="s">
        <v>180</v>
      </c>
      <c r="E85" s="73" t="s">
        <v>180</v>
      </c>
      <c r="F85" s="73" t="s">
        <v>180</v>
      </c>
      <c r="G85" s="74" t="s">
        <v>180</v>
      </c>
      <c r="H85" s="74" t="s">
        <v>395</v>
      </c>
      <c r="I85" s="71">
        <v>1</v>
      </c>
      <c r="J85" s="74" t="s">
        <v>396</v>
      </c>
      <c r="K85" s="75">
        <v>4</v>
      </c>
      <c r="L85" s="75">
        <v>9</v>
      </c>
      <c r="M85" s="75">
        <v>9</v>
      </c>
      <c r="N85" s="75">
        <v>3</v>
      </c>
      <c r="O85" s="74" t="s">
        <v>278</v>
      </c>
    </row>
    <row r="86" spans="1:15" ht="13.5" customHeight="1" x14ac:dyDescent="0.35">
      <c r="A86" s="71">
        <v>76</v>
      </c>
      <c r="B86" s="72" t="s">
        <v>397</v>
      </c>
      <c r="C86" s="73" t="s">
        <v>194</v>
      </c>
      <c r="D86" s="73" t="s">
        <v>179</v>
      </c>
      <c r="E86" s="73" t="s">
        <v>180</v>
      </c>
      <c r="F86" s="73" t="s">
        <v>180</v>
      </c>
      <c r="G86" s="74" t="s">
        <v>180</v>
      </c>
      <c r="H86" s="74" t="s">
        <v>398</v>
      </c>
      <c r="I86" s="71">
        <v>1</v>
      </c>
      <c r="J86" s="74" t="s">
        <v>399</v>
      </c>
      <c r="K86" s="75">
        <v>4</v>
      </c>
      <c r="L86" s="75">
        <v>9</v>
      </c>
      <c r="M86" s="75">
        <v>9</v>
      </c>
      <c r="N86" s="75">
        <v>3</v>
      </c>
      <c r="O86" s="74" t="s">
        <v>278</v>
      </c>
    </row>
    <row r="87" spans="1:15" ht="13.5" customHeight="1" x14ac:dyDescent="0.35">
      <c r="A87" s="71">
        <v>77</v>
      </c>
      <c r="B87" s="72" t="s">
        <v>400</v>
      </c>
      <c r="C87" s="73" t="s">
        <v>194</v>
      </c>
      <c r="D87" s="73" t="s">
        <v>179</v>
      </c>
      <c r="E87" s="73" t="s">
        <v>179</v>
      </c>
      <c r="F87" s="73" t="s">
        <v>180</v>
      </c>
      <c r="G87" s="74" t="s">
        <v>180</v>
      </c>
      <c r="H87" s="74" t="s">
        <v>401</v>
      </c>
      <c r="I87" s="71">
        <v>1</v>
      </c>
      <c r="J87" s="74" t="s">
        <v>402</v>
      </c>
      <c r="K87" s="75">
        <v>4</v>
      </c>
      <c r="L87" s="75">
        <v>4</v>
      </c>
      <c r="M87" s="75">
        <v>4</v>
      </c>
      <c r="N87" s="75">
        <v>4</v>
      </c>
      <c r="O87" s="74" t="s">
        <v>278</v>
      </c>
    </row>
    <row r="88" spans="1:15" ht="13.5" customHeight="1" x14ac:dyDescent="0.35">
      <c r="A88" s="71">
        <v>78</v>
      </c>
      <c r="B88" s="72" t="s">
        <v>403</v>
      </c>
      <c r="C88" s="73" t="s">
        <v>194</v>
      </c>
      <c r="D88" s="73" t="s">
        <v>179</v>
      </c>
      <c r="E88" s="73" t="s">
        <v>198</v>
      </c>
      <c r="F88" s="73" t="s">
        <v>180</v>
      </c>
      <c r="G88" s="74" t="s">
        <v>199</v>
      </c>
      <c r="H88" s="74" t="s">
        <v>404</v>
      </c>
      <c r="I88" s="71">
        <v>1</v>
      </c>
      <c r="J88" s="74" t="s">
        <v>405</v>
      </c>
      <c r="K88" s="75">
        <v>4</v>
      </c>
      <c r="L88" s="75">
        <v>4</v>
      </c>
      <c r="M88" s="75">
        <v>4</v>
      </c>
      <c r="N88" s="75">
        <v>4</v>
      </c>
      <c r="O88" s="74" t="s">
        <v>278</v>
      </c>
    </row>
    <row r="89" spans="1:15" ht="13.5" customHeight="1" x14ac:dyDescent="0.35">
      <c r="A89" s="71">
        <v>79</v>
      </c>
      <c r="B89" s="72" t="s">
        <v>406</v>
      </c>
      <c r="C89" s="73" t="s">
        <v>194</v>
      </c>
      <c r="D89" s="73" t="s">
        <v>179</v>
      </c>
      <c r="E89" s="73" t="s">
        <v>203</v>
      </c>
      <c r="F89" s="73" t="s">
        <v>180</v>
      </c>
      <c r="G89" s="74" t="s">
        <v>180</v>
      </c>
      <c r="H89" s="74" t="s">
        <v>407</v>
      </c>
      <c r="I89" s="71">
        <v>1</v>
      </c>
      <c r="J89" s="74" t="s">
        <v>408</v>
      </c>
      <c r="K89" s="75">
        <v>4</v>
      </c>
      <c r="L89" s="75">
        <v>4</v>
      </c>
      <c r="M89" s="75">
        <v>4</v>
      </c>
      <c r="N89" s="75">
        <v>4</v>
      </c>
      <c r="O89" s="74" t="s">
        <v>278</v>
      </c>
    </row>
    <row r="90" spans="1:15" ht="13.5" customHeight="1" x14ac:dyDescent="0.35">
      <c r="A90" s="71">
        <v>80</v>
      </c>
      <c r="B90" s="72" t="s">
        <v>409</v>
      </c>
      <c r="C90" s="73" t="s">
        <v>194</v>
      </c>
      <c r="D90" s="73" t="s">
        <v>179</v>
      </c>
      <c r="E90" s="73" t="s">
        <v>223</v>
      </c>
      <c r="F90" s="73" t="s">
        <v>180</v>
      </c>
      <c r="G90" s="74" t="s">
        <v>180</v>
      </c>
      <c r="H90" s="74" t="s">
        <v>224</v>
      </c>
      <c r="I90" s="71">
        <v>1</v>
      </c>
      <c r="J90" s="74" t="s">
        <v>410</v>
      </c>
      <c r="K90" s="75">
        <v>4</v>
      </c>
      <c r="L90" s="75">
        <v>9</v>
      </c>
      <c r="M90" s="75">
        <v>9</v>
      </c>
      <c r="N90" s="75">
        <v>3</v>
      </c>
      <c r="O90" s="74" t="s">
        <v>278</v>
      </c>
    </row>
    <row r="91" spans="1:15" ht="13.5" customHeight="1" x14ac:dyDescent="0.35">
      <c r="A91" s="71">
        <v>81</v>
      </c>
      <c r="B91" s="72" t="s">
        <v>411</v>
      </c>
      <c r="C91" s="73" t="s">
        <v>194</v>
      </c>
      <c r="D91" s="73" t="s">
        <v>190</v>
      </c>
      <c r="E91" s="73" t="s">
        <v>180</v>
      </c>
      <c r="F91" s="73" t="s">
        <v>180</v>
      </c>
      <c r="G91" s="74" t="s">
        <v>180</v>
      </c>
      <c r="H91" s="74" t="s">
        <v>412</v>
      </c>
      <c r="I91" s="71">
        <v>1</v>
      </c>
      <c r="J91" s="74" t="s">
        <v>413</v>
      </c>
      <c r="K91" s="75">
        <v>4</v>
      </c>
      <c r="L91" s="75">
        <v>8</v>
      </c>
      <c r="M91" s="75">
        <v>8</v>
      </c>
      <c r="N91" s="75">
        <v>1</v>
      </c>
      <c r="O91" s="74" t="s">
        <v>278</v>
      </c>
    </row>
    <row r="92" spans="1:15" ht="13.5" customHeight="1" x14ac:dyDescent="0.35">
      <c r="A92" s="71">
        <v>82</v>
      </c>
      <c r="B92" s="72" t="s">
        <v>414</v>
      </c>
      <c r="C92" s="73" t="s">
        <v>194</v>
      </c>
      <c r="D92" s="73" t="s">
        <v>190</v>
      </c>
      <c r="E92" s="73" t="s">
        <v>179</v>
      </c>
      <c r="F92" s="73" t="s">
        <v>180</v>
      </c>
      <c r="G92" s="74" t="s">
        <v>199</v>
      </c>
      <c r="H92" s="74" t="s">
        <v>415</v>
      </c>
      <c r="I92" s="71">
        <v>1</v>
      </c>
      <c r="J92" s="74" t="s">
        <v>416</v>
      </c>
      <c r="K92" s="75">
        <v>4</v>
      </c>
      <c r="L92" s="75">
        <v>8</v>
      </c>
      <c r="M92" s="75">
        <v>8</v>
      </c>
      <c r="N92" s="75">
        <v>1</v>
      </c>
      <c r="O92" s="74" t="s">
        <v>278</v>
      </c>
    </row>
    <row r="93" spans="1:15" ht="13.5" customHeight="1" x14ac:dyDescent="0.35">
      <c r="A93" s="71">
        <v>83</v>
      </c>
      <c r="B93" s="72" t="s">
        <v>417</v>
      </c>
      <c r="C93" s="73" t="s">
        <v>194</v>
      </c>
      <c r="D93" s="73" t="s">
        <v>190</v>
      </c>
      <c r="E93" s="73" t="s">
        <v>190</v>
      </c>
      <c r="F93" s="73" t="s">
        <v>180</v>
      </c>
      <c r="G93" s="74" t="s">
        <v>199</v>
      </c>
      <c r="H93" s="74" t="s">
        <v>418</v>
      </c>
      <c r="I93" s="71">
        <v>1</v>
      </c>
      <c r="J93" s="74" t="s">
        <v>419</v>
      </c>
      <c r="K93" s="75">
        <v>4</v>
      </c>
      <c r="L93" s="75">
        <v>8</v>
      </c>
      <c r="M93" s="75">
        <v>8</v>
      </c>
      <c r="N93" s="75">
        <v>1</v>
      </c>
      <c r="O93" s="74" t="s">
        <v>278</v>
      </c>
    </row>
    <row r="94" spans="1:15" ht="13.5" customHeight="1" x14ac:dyDescent="0.35">
      <c r="A94" s="71">
        <v>84</v>
      </c>
      <c r="B94" s="72" t="s">
        <v>420</v>
      </c>
      <c r="C94" s="73" t="s">
        <v>194</v>
      </c>
      <c r="D94" s="73" t="s">
        <v>190</v>
      </c>
      <c r="E94" s="73" t="s">
        <v>194</v>
      </c>
      <c r="F94" s="73" t="s">
        <v>180</v>
      </c>
      <c r="G94" s="74" t="s">
        <v>199</v>
      </c>
      <c r="H94" s="74" t="s">
        <v>421</v>
      </c>
      <c r="I94" s="71">
        <v>1</v>
      </c>
      <c r="J94" s="74" t="s">
        <v>422</v>
      </c>
      <c r="K94" s="75">
        <v>4</v>
      </c>
      <c r="L94" s="75">
        <v>8</v>
      </c>
      <c r="M94" s="75">
        <v>8</v>
      </c>
      <c r="N94" s="75">
        <v>1</v>
      </c>
      <c r="O94" s="74" t="s">
        <v>278</v>
      </c>
    </row>
    <row r="95" spans="1:15" ht="13.5" customHeight="1" x14ac:dyDescent="0.35">
      <c r="A95" s="71">
        <v>85</v>
      </c>
      <c r="B95" s="72" t="s">
        <v>423</v>
      </c>
      <c r="C95" s="73" t="s">
        <v>194</v>
      </c>
      <c r="D95" s="73" t="s">
        <v>190</v>
      </c>
      <c r="E95" s="73" t="s">
        <v>198</v>
      </c>
      <c r="F95" s="73" t="s">
        <v>180</v>
      </c>
      <c r="G95" s="74" t="s">
        <v>199</v>
      </c>
      <c r="H95" s="74" t="s">
        <v>424</v>
      </c>
      <c r="I95" s="71">
        <v>1</v>
      </c>
      <c r="J95" s="74" t="s">
        <v>425</v>
      </c>
      <c r="K95" s="75">
        <v>4</v>
      </c>
      <c r="L95" s="75">
        <v>16</v>
      </c>
      <c r="M95" s="75">
        <v>16</v>
      </c>
      <c r="N95" s="75">
        <v>0</v>
      </c>
      <c r="O95" s="74" t="s">
        <v>89</v>
      </c>
    </row>
    <row r="96" spans="1:15" ht="13.5" customHeight="1" x14ac:dyDescent="0.35">
      <c r="A96" s="71">
        <v>86</v>
      </c>
      <c r="B96" s="72" t="s">
        <v>426</v>
      </c>
      <c r="C96" s="73" t="s">
        <v>194</v>
      </c>
      <c r="D96" s="73" t="s">
        <v>190</v>
      </c>
      <c r="E96" s="73" t="s">
        <v>203</v>
      </c>
      <c r="F96" s="73" t="s">
        <v>180</v>
      </c>
      <c r="G96" s="74" t="s">
        <v>199</v>
      </c>
      <c r="H96" s="74" t="s">
        <v>427</v>
      </c>
      <c r="I96" s="71">
        <v>1</v>
      </c>
      <c r="J96" s="74" t="s">
        <v>428</v>
      </c>
      <c r="K96" s="75">
        <v>4</v>
      </c>
      <c r="L96" s="75">
        <v>8</v>
      </c>
      <c r="M96" s="75">
        <v>8</v>
      </c>
      <c r="N96" s="75">
        <v>1</v>
      </c>
      <c r="O96" s="74" t="s">
        <v>278</v>
      </c>
    </row>
    <row r="97" spans="1:15" ht="13.5" customHeight="1" x14ac:dyDescent="0.35">
      <c r="A97" s="71">
        <v>87</v>
      </c>
      <c r="B97" s="72" t="s">
        <v>429</v>
      </c>
      <c r="C97" s="73" t="s">
        <v>194</v>
      </c>
      <c r="D97" s="73" t="s">
        <v>190</v>
      </c>
      <c r="E97" s="73" t="s">
        <v>223</v>
      </c>
      <c r="F97" s="73" t="s">
        <v>180</v>
      </c>
      <c r="G97" s="74" t="s">
        <v>180</v>
      </c>
      <c r="H97" s="74" t="s">
        <v>430</v>
      </c>
      <c r="I97" s="71">
        <v>1</v>
      </c>
      <c r="J97" s="74" t="s">
        <v>431</v>
      </c>
      <c r="K97" s="75">
        <v>4</v>
      </c>
      <c r="L97" s="75">
        <v>8</v>
      </c>
      <c r="M97" s="75">
        <v>8</v>
      </c>
      <c r="N97" s="75">
        <v>1</v>
      </c>
      <c r="O97" s="74" t="s">
        <v>278</v>
      </c>
    </row>
    <row r="98" spans="1:15" ht="13.5" customHeight="1" x14ac:dyDescent="0.35">
      <c r="A98" s="71">
        <v>88</v>
      </c>
      <c r="B98" s="72" t="s">
        <v>432</v>
      </c>
      <c r="C98" s="73" t="s">
        <v>194</v>
      </c>
      <c r="D98" s="73" t="s">
        <v>194</v>
      </c>
      <c r="E98" s="73" t="s">
        <v>180</v>
      </c>
      <c r="F98" s="73" t="s">
        <v>180</v>
      </c>
      <c r="G98" s="74" t="s">
        <v>180</v>
      </c>
      <c r="H98" s="74" t="s">
        <v>433</v>
      </c>
      <c r="I98" s="71">
        <v>1</v>
      </c>
      <c r="J98" s="74" t="s">
        <v>434</v>
      </c>
      <c r="K98" s="75">
        <v>4</v>
      </c>
      <c r="L98" s="75">
        <v>9</v>
      </c>
      <c r="M98" s="75">
        <v>9</v>
      </c>
      <c r="N98" s="75">
        <v>3</v>
      </c>
      <c r="O98" s="74" t="s">
        <v>278</v>
      </c>
    </row>
    <row r="99" spans="1:15" ht="13.5" customHeight="1" x14ac:dyDescent="0.35">
      <c r="A99" s="71">
        <v>89</v>
      </c>
      <c r="B99" s="72" t="s">
        <v>435</v>
      </c>
      <c r="C99" s="73" t="s">
        <v>194</v>
      </c>
      <c r="D99" s="73" t="s">
        <v>194</v>
      </c>
      <c r="E99" s="73" t="s">
        <v>179</v>
      </c>
      <c r="F99" s="73" t="s">
        <v>180</v>
      </c>
      <c r="G99" s="74" t="s">
        <v>180</v>
      </c>
      <c r="H99" s="74" t="s">
        <v>436</v>
      </c>
      <c r="I99" s="71">
        <v>1</v>
      </c>
      <c r="J99" s="74" t="s">
        <v>437</v>
      </c>
      <c r="K99" s="75">
        <v>4</v>
      </c>
      <c r="L99" s="75">
        <v>4</v>
      </c>
      <c r="M99" s="75">
        <v>4</v>
      </c>
      <c r="N99" s="75">
        <v>4</v>
      </c>
      <c r="O99" s="74" t="s">
        <v>278</v>
      </c>
    </row>
    <row r="100" spans="1:15" ht="13.5" customHeight="1" x14ac:dyDescent="0.35">
      <c r="A100" s="71">
        <v>90</v>
      </c>
      <c r="B100" s="72" t="s">
        <v>438</v>
      </c>
      <c r="C100" s="73" t="s">
        <v>194</v>
      </c>
      <c r="D100" s="73" t="s">
        <v>194</v>
      </c>
      <c r="E100" s="73" t="s">
        <v>190</v>
      </c>
      <c r="F100" s="73" t="s">
        <v>180</v>
      </c>
      <c r="G100" s="74" t="s">
        <v>180</v>
      </c>
      <c r="H100" s="74" t="s">
        <v>439</v>
      </c>
      <c r="I100" s="71">
        <v>1</v>
      </c>
      <c r="J100" s="74" t="s">
        <v>440</v>
      </c>
      <c r="K100" s="75">
        <v>4</v>
      </c>
      <c r="L100" s="75">
        <v>12</v>
      </c>
      <c r="M100" s="75">
        <v>12</v>
      </c>
      <c r="N100" s="75">
        <v>4</v>
      </c>
      <c r="O100" s="74" t="s">
        <v>278</v>
      </c>
    </row>
    <row r="101" spans="1:15" ht="13.5" customHeight="1" x14ac:dyDescent="0.35">
      <c r="A101" s="71">
        <v>91</v>
      </c>
      <c r="B101" s="72" t="s">
        <v>441</v>
      </c>
      <c r="C101" s="73" t="s">
        <v>194</v>
      </c>
      <c r="D101" s="73" t="s">
        <v>194</v>
      </c>
      <c r="E101" s="73" t="s">
        <v>203</v>
      </c>
      <c r="F101" s="73" t="s">
        <v>180</v>
      </c>
      <c r="G101" s="74" t="s">
        <v>180</v>
      </c>
      <c r="H101" s="74" t="s">
        <v>442</v>
      </c>
      <c r="I101" s="71">
        <v>1</v>
      </c>
      <c r="J101" s="74" t="s">
        <v>443</v>
      </c>
      <c r="K101" s="75">
        <v>3</v>
      </c>
      <c r="L101" s="75">
        <v>26</v>
      </c>
      <c r="M101" s="75">
        <v>26</v>
      </c>
      <c r="N101" s="75">
        <v>4</v>
      </c>
      <c r="O101" s="74" t="s">
        <v>278</v>
      </c>
    </row>
    <row r="102" spans="1:15" ht="13.5" customHeight="1" x14ac:dyDescent="0.35">
      <c r="A102" s="71">
        <v>92</v>
      </c>
      <c r="B102" s="72" t="s">
        <v>444</v>
      </c>
      <c r="C102" s="73" t="s">
        <v>194</v>
      </c>
      <c r="D102" s="73" t="s">
        <v>194</v>
      </c>
      <c r="E102" s="73" t="s">
        <v>211</v>
      </c>
      <c r="F102" s="73" t="s">
        <v>180</v>
      </c>
      <c r="G102" s="74" t="s">
        <v>180</v>
      </c>
      <c r="H102" s="74" t="s">
        <v>445</v>
      </c>
      <c r="I102" s="71">
        <v>1</v>
      </c>
      <c r="J102" s="74" t="s">
        <v>446</v>
      </c>
      <c r="K102" s="75">
        <v>4</v>
      </c>
      <c r="L102" s="75">
        <v>6</v>
      </c>
      <c r="M102" s="75">
        <v>6</v>
      </c>
      <c r="N102" s="75">
        <v>3</v>
      </c>
      <c r="O102" s="74" t="s">
        <v>278</v>
      </c>
    </row>
    <row r="103" spans="1:15" ht="13.5" customHeight="1" x14ac:dyDescent="0.35">
      <c r="A103" s="71">
        <v>93</v>
      </c>
      <c r="B103" s="72" t="s">
        <v>447</v>
      </c>
      <c r="C103" s="73" t="s">
        <v>194</v>
      </c>
      <c r="D103" s="73" t="s">
        <v>194</v>
      </c>
      <c r="E103" s="73" t="s">
        <v>215</v>
      </c>
      <c r="F103" s="73" t="s">
        <v>180</v>
      </c>
      <c r="G103" s="74" t="s">
        <v>180</v>
      </c>
      <c r="H103" s="74" t="s">
        <v>448</v>
      </c>
      <c r="I103" s="71">
        <v>1</v>
      </c>
      <c r="J103" s="74" t="s">
        <v>449</v>
      </c>
      <c r="K103" s="75">
        <v>4</v>
      </c>
      <c r="L103" s="75">
        <v>6</v>
      </c>
      <c r="M103" s="75">
        <v>6</v>
      </c>
      <c r="N103" s="75">
        <v>3</v>
      </c>
      <c r="O103" s="74" t="s">
        <v>278</v>
      </c>
    </row>
    <row r="104" spans="1:15" ht="13.5" customHeight="1" x14ac:dyDescent="0.35">
      <c r="A104" s="71">
        <v>94</v>
      </c>
      <c r="B104" s="72" t="s">
        <v>450</v>
      </c>
      <c r="C104" s="73" t="s">
        <v>194</v>
      </c>
      <c r="D104" s="73" t="s">
        <v>194</v>
      </c>
      <c r="E104" s="73" t="s">
        <v>219</v>
      </c>
      <c r="F104" s="73" t="s">
        <v>180</v>
      </c>
      <c r="G104" s="74" t="s">
        <v>180</v>
      </c>
      <c r="H104" s="74" t="s">
        <v>451</v>
      </c>
      <c r="I104" s="71">
        <v>1</v>
      </c>
      <c r="J104" s="74" t="s">
        <v>452</v>
      </c>
      <c r="K104" s="75">
        <v>4</v>
      </c>
      <c r="L104" s="75">
        <v>17</v>
      </c>
      <c r="M104" s="75">
        <v>17</v>
      </c>
      <c r="N104" s="75">
        <v>0</v>
      </c>
      <c r="O104" s="74" t="s">
        <v>89</v>
      </c>
    </row>
    <row r="105" spans="1:15" ht="13.5" customHeight="1" x14ac:dyDescent="0.35">
      <c r="A105" s="71">
        <v>95</v>
      </c>
      <c r="B105" s="72" t="s">
        <v>453</v>
      </c>
      <c r="C105" s="73" t="s">
        <v>194</v>
      </c>
      <c r="D105" s="73" t="s">
        <v>194</v>
      </c>
      <c r="E105" s="73" t="s">
        <v>239</v>
      </c>
      <c r="F105" s="73" t="s">
        <v>180</v>
      </c>
      <c r="G105" s="74" t="s">
        <v>180</v>
      </c>
      <c r="H105" s="74" t="s">
        <v>454</v>
      </c>
      <c r="I105" s="71">
        <v>1</v>
      </c>
      <c r="J105" s="74" t="s">
        <v>455</v>
      </c>
      <c r="K105" s="75">
        <v>3</v>
      </c>
      <c r="L105" s="75">
        <v>25</v>
      </c>
      <c r="M105" s="75">
        <v>25</v>
      </c>
      <c r="N105" s="75">
        <v>1</v>
      </c>
      <c r="O105" s="74" t="s">
        <v>278</v>
      </c>
    </row>
    <row r="106" spans="1:15" ht="13.5" customHeight="1" x14ac:dyDescent="0.35">
      <c r="A106" s="71">
        <v>96</v>
      </c>
      <c r="B106" s="72" t="s">
        <v>456</v>
      </c>
      <c r="C106" s="73" t="s">
        <v>194</v>
      </c>
      <c r="D106" s="73" t="s">
        <v>194</v>
      </c>
      <c r="E106" s="73" t="s">
        <v>243</v>
      </c>
      <c r="F106" s="73" t="s">
        <v>180</v>
      </c>
      <c r="G106" s="74" t="s">
        <v>180</v>
      </c>
      <c r="H106" s="74" t="s">
        <v>457</v>
      </c>
      <c r="I106" s="71">
        <v>1</v>
      </c>
      <c r="J106" s="74" t="s">
        <v>458</v>
      </c>
      <c r="K106" s="75">
        <v>3</v>
      </c>
      <c r="L106" s="75">
        <v>23</v>
      </c>
      <c r="M106" s="75">
        <v>23</v>
      </c>
      <c r="N106" s="75">
        <v>2</v>
      </c>
      <c r="O106" s="74" t="s">
        <v>278</v>
      </c>
    </row>
    <row r="107" spans="1:15" ht="13.5" customHeight="1" x14ac:dyDescent="0.35">
      <c r="A107" s="71">
        <v>97</v>
      </c>
      <c r="B107" s="72" t="s">
        <v>459</v>
      </c>
      <c r="C107" s="73" t="s">
        <v>194</v>
      </c>
      <c r="D107" s="73" t="s">
        <v>194</v>
      </c>
      <c r="E107" s="73" t="s">
        <v>223</v>
      </c>
      <c r="F107" s="73" t="s">
        <v>180</v>
      </c>
      <c r="G107" s="74" t="s">
        <v>180</v>
      </c>
      <c r="H107" s="74" t="s">
        <v>224</v>
      </c>
      <c r="I107" s="71">
        <v>1</v>
      </c>
      <c r="J107" s="74" t="s">
        <v>460</v>
      </c>
      <c r="K107" s="75">
        <v>4</v>
      </c>
      <c r="L107" s="75">
        <v>9</v>
      </c>
      <c r="M107" s="75">
        <v>9</v>
      </c>
      <c r="N107" s="75">
        <v>3</v>
      </c>
      <c r="O107" s="74" t="s">
        <v>278</v>
      </c>
    </row>
    <row r="108" spans="1:15" ht="13.5" customHeight="1" x14ac:dyDescent="0.35">
      <c r="A108" s="71">
        <v>98</v>
      </c>
      <c r="B108" s="72" t="s">
        <v>198</v>
      </c>
      <c r="C108" s="73" t="s">
        <v>198</v>
      </c>
      <c r="D108" s="73" t="s">
        <v>180</v>
      </c>
      <c r="E108" s="73" t="s">
        <v>180</v>
      </c>
      <c r="F108" s="73" t="s">
        <v>180</v>
      </c>
      <c r="G108" s="74" t="s">
        <v>180</v>
      </c>
      <c r="H108" s="74" t="s">
        <v>461</v>
      </c>
      <c r="I108" s="71">
        <v>1</v>
      </c>
      <c r="J108" s="74" t="s">
        <v>462</v>
      </c>
      <c r="K108" s="75">
        <v>4</v>
      </c>
      <c r="L108" s="75">
        <v>2</v>
      </c>
      <c r="M108" s="75">
        <v>2</v>
      </c>
      <c r="N108" s="75">
        <v>2</v>
      </c>
      <c r="O108" s="74" t="s">
        <v>278</v>
      </c>
    </row>
    <row r="109" spans="1:15" ht="13.5" customHeight="1" x14ac:dyDescent="0.35">
      <c r="A109" s="71">
        <v>99</v>
      </c>
      <c r="B109" s="72" t="s">
        <v>463</v>
      </c>
      <c r="C109" s="73" t="s">
        <v>198</v>
      </c>
      <c r="D109" s="73" t="s">
        <v>179</v>
      </c>
      <c r="E109" s="73" t="s">
        <v>180</v>
      </c>
      <c r="F109" s="73" t="s">
        <v>180</v>
      </c>
      <c r="G109" s="74" t="s">
        <v>180</v>
      </c>
      <c r="H109" s="74" t="s">
        <v>464</v>
      </c>
      <c r="I109" s="71">
        <v>1</v>
      </c>
      <c r="J109" s="74" t="s">
        <v>465</v>
      </c>
      <c r="K109" s="75">
        <v>4</v>
      </c>
      <c r="L109" s="75">
        <v>2</v>
      </c>
      <c r="M109" s="75">
        <v>2</v>
      </c>
      <c r="N109" s="75">
        <v>2</v>
      </c>
      <c r="O109" s="74" t="s">
        <v>278</v>
      </c>
    </row>
    <row r="110" spans="1:15" ht="13.5" customHeight="1" x14ac:dyDescent="0.35">
      <c r="A110" s="71">
        <v>100</v>
      </c>
      <c r="B110" s="72" t="s">
        <v>466</v>
      </c>
      <c r="C110" s="73" t="s">
        <v>198</v>
      </c>
      <c r="D110" s="73" t="s">
        <v>179</v>
      </c>
      <c r="E110" s="73" t="s">
        <v>179</v>
      </c>
      <c r="F110" s="73" t="s">
        <v>180</v>
      </c>
      <c r="G110" s="74" t="s">
        <v>180</v>
      </c>
      <c r="H110" s="74" t="s">
        <v>467</v>
      </c>
      <c r="I110" s="71">
        <v>1</v>
      </c>
      <c r="J110" s="74" t="s">
        <v>468</v>
      </c>
      <c r="K110" s="75">
        <v>4</v>
      </c>
      <c r="L110" s="75">
        <v>2</v>
      </c>
      <c r="M110" s="75">
        <v>2</v>
      </c>
      <c r="N110" s="75">
        <v>2</v>
      </c>
      <c r="O110" s="74" t="s">
        <v>278</v>
      </c>
    </row>
    <row r="111" spans="1:15" ht="13.5" customHeight="1" x14ac:dyDescent="0.35">
      <c r="A111" s="71">
        <v>101</v>
      </c>
      <c r="B111" s="72" t="s">
        <v>469</v>
      </c>
      <c r="C111" s="73" t="s">
        <v>198</v>
      </c>
      <c r="D111" s="73" t="s">
        <v>179</v>
      </c>
      <c r="E111" s="73" t="s">
        <v>190</v>
      </c>
      <c r="F111" s="73" t="s">
        <v>180</v>
      </c>
      <c r="G111" s="74" t="s">
        <v>180</v>
      </c>
      <c r="H111" s="74" t="s">
        <v>470</v>
      </c>
      <c r="I111" s="71">
        <v>1</v>
      </c>
      <c r="J111" s="74" t="s">
        <v>471</v>
      </c>
      <c r="K111" s="75">
        <v>4</v>
      </c>
      <c r="L111" s="75">
        <v>17</v>
      </c>
      <c r="M111" s="75">
        <v>17</v>
      </c>
      <c r="N111" s="75">
        <v>0</v>
      </c>
      <c r="O111" s="74" t="s">
        <v>89</v>
      </c>
    </row>
    <row r="112" spans="1:15" ht="13.5" customHeight="1" x14ac:dyDescent="0.35">
      <c r="A112" s="71">
        <v>102</v>
      </c>
      <c r="B112" s="72" t="s">
        <v>472</v>
      </c>
      <c r="C112" s="73" t="s">
        <v>198</v>
      </c>
      <c r="D112" s="73" t="s">
        <v>179</v>
      </c>
      <c r="E112" s="73" t="s">
        <v>194</v>
      </c>
      <c r="F112" s="73" t="s">
        <v>180</v>
      </c>
      <c r="G112" s="74" t="s">
        <v>199</v>
      </c>
      <c r="H112" s="74" t="s">
        <v>473</v>
      </c>
      <c r="I112" s="71">
        <v>1</v>
      </c>
      <c r="J112" s="74" t="s">
        <v>474</v>
      </c>
      <c r="K112" s="75">
        <v>3</v>
      </c>
      <c r="L112" s="75">
        <v>24</v>
      </c>
      <c r="M112" s="75">
        <v>24</v>
      </c>
      <c r="N112" s="75">
        <v>2</v>
      </c>
      <c r="O112" s="74" t="s">
        <v>278</v>
      </c>
    </row>
    <row r="113" spans="1:15" ht="13.5" customHeight="1" x14ac:dyDescent="0.35">
      <c r="A113" s="71">
        <v>103</v>
      </c>
      <c r="B113" s="72" t="s">
        <v>475</v>
      </c>
      <c r="C113" s="73" t="s">
        <v>198</v>
      </c>
      <c r="D113" s="73" t="s">
        <v>179</v>
      </c>
      <c r="E113" s="73" t="s">
        <v>198</v>
      </c>
      <c r="F113" s="73" t="s">
        <v>180</v>
      </c>
      <c r="G113" s="74" t="s">
        <v>180</v>
      </c>
      <c r="H113" s="74" t="s">
        <v>476</v>
      </c>
      <c r="I113" s="71">
        <v>1</v>
      </c>
      <c r="J113" s="74" t="s">
        <v>477</v>
      </c>
      <c r="K113" s="75">
        <v>4</v>
      </c>
      <c r="L113" s="75">
        <v>19</v>
      </c>
      <c r="M113" s="75">
        <v>19</v>
      </c>
      <c r="N113" s="75">
        <v>0</v>
      </c>
      <c r="O113" s="74" t="s">
        <v>89</v>
      </c>
    </row>
    <row r="114" spans="1:15" ht="13.5" customHeight="1" x14ac:dyDescent="0.35">
      <c r="A114" s="71">
        <v>104</v>
      </c>
      <c r="B114" s="72" t="s">
        <v>478</v>
      </c>
      <c r="C114" s="73" t="s">
        <v>198</v>
      </c>
      <c r="D114" s="73" t="s">
        <v>179</v>
      </c>
      <c r="E114" s="73" t="s">
        <v>203</v>
      </c>
      <c r="F114" s="73" t="s">
        <v>180</v>
      </c>
      <c r="G114" s="74" t="s">
        <v>180</v>
      </c>
      <c r="H114" s="74" t="s">
        <v>479</v>
      </c>
      <c r="I114" s="71">
        <v>1</v>
      </c>
      <c r="J114" s="74" t="s">
        <v>480</v>
      </c>
      <c r="K114" s="75">
        <v>4</v>
      </c>
      <c r="L114" s="75">
        <v>19</v>
      </c>
      <c r="M114" s="75">
        <v>19</v>
      </c>
      <c r="N114" s="75">
        <v>0</v>
      </c>
      <c r="O114" s="74" t="s">
        <v>89</v>
      </c>
    </row>
    <row r="115" spans="1:15" ht="13.5" customHeight="1" x14ac:dyDescent="0.35">
      <c r="A115" s="71">
        <v>105</v>
      </c>
      <c r="B115" s="72" t="s">
        <v>481</v>
      </c>
      <c r="C115" s="73" t="s">
        <v>198</v>
      </c>
      <c r="D115" s="73" t="s">
        <v>179</v>
      </c>
      <c r="E115" s="73" t="s">
        <v>207</v>
      </c>
      <c r="F115" s="73" t="s">
        <v>180</v>
      </c>
      <c r="G115" s="74" t="s">
        <v>180</v>
      </c>
      <c r="H115" s="74" t="s">
        <v>482</v>
      </c>
      <c r="I115" s="71">
        <v>1</v>
      </c>
      <c r="J115" s="74" t="s">
        <v>483</v>
      </c>
      <c r="K115" s="75">
        <v>3</v>
      </c>
      <c r="L115" s="75">
        <v>24</v>
      </c>
      <c r="M115" s="75">
        <v>24</v>
      </c>
      <c r="N115" s="75">
        <v>2</v>
      </c>
      <c r="O115" s="74" t="s">
        <v>278</v>
      </c>
    </row>
    <row r="116" spans="1:15" ht="13.5" customHeight="1" x14ac:dyDescent="0.35">
      <c r="A116" s="71">
        <v>106</v>
      </c>
      <c r="B116" s="72" t="s">
        <v>484</v>
      </c>
      <c r="C116" s="73" t="s">
        <v>198</v>
      </c>
      <c r="D116" s="73" t="s">
        <v>179</v>
      </c>
      <c r="E116" s="73" t="s">
        <v>211</v>
      </c>
      <c r="F116" s="73" t="s">
        <v>180</v>
      </c>
      <c r="G116" s="74" t="s">
        <v>180</v>
      </c>
      <c r="H116" s="74" t="s">
        <v>485</v>
      </c>
      <c r="I116" s="71">
        <v>1</v>
      </c>
      <c r="J116" s="74" t="s">
        <v>486</v>
      </c>
      <c r="K116" s="75">
        <v>3</v>
      </c>
      <c r="L116" s="75">
        <v>24</v>
      </c>
      <c r="M116" s="75">
        <v>24</v>
      </c>
      <c r="N116" s="75">
        <v>2</v>
      </c>
      <c r="O116" s="74" t="s">
        <v>278</v>
      </c>
    </row>
    <row r="117" spans="1:15" ht="13.5" customHeight="1" x14ac:dyDescent="0.35">
      <c r="A117" s="71">
        <v>107</v>
      </c>
      <c r="B117" s="72" t="s">
        <v>487</v>
      </c>
      <c r="C117" s="73" t="s">
        <v>198</v>
      </c>
      <c r="D117" s="73" t="s">
        <v>179</v>
      </c>
      <c r="E117" s="73" t="s">
        <v>215</v>
      </c>
      <c r="F117" s="73" t="s">
        <v>180</v>
      </c>
      <c r="G117" s="74" t="s">
        <v>180</v>
      </c>
      <c r="H117" s="74" t="s">
        <v>488</v>
      </c>
      <c r="I117" s="71">
        <v>1</v>
      </c>
      <c r="J117" s="74" t="s">
        <v>489</v>
      </c>
      <c r="K117" s="75">
        <v>4</v>
      </c>
      <c r="L117" s="75">
        <v>2</v>
      </c>
      <c r="M117" s="75">
        <v>2</v>
      </c>
      <c r="N117" s="75">
        <v>2</v>
      </c>
      <c r="O117" s="74" t="s">
        <v>278</v>
      </c>
    </row>
    <row r="118" spans="1:15" ht="13.5" customHeight="1" x14ac:dyDescent="0.35">
      <c r="A118" s="71">
        <v>108</v>
      </c>
      <c r="B118" s="72" t="s">
        <v>490</v>
      </c>
      <c r="C118" s="73" t="s">
        <v>198</v>
      </c>
      <c r="D118" s="73" t="s">
        <v>179</v>
      </c>
      <c r="E118" s="73" t="s">
        <v>219</v>
      </c>
      <c r="F118" s="73" t="s">
        <v>180</v>
      </c>
      <c r="G118" s="74" t="s">
        <v>180</v>
      </c>
      <c r="H118" s="74" t="s">
        <v>491</v>
      </c>
      <c r="I118" s="71">
        <v>1</v>
      </c>
      <c r="J118" s="74" t="s">
        <v>492</v>
      </c>
      <c r="K118" s="75">
        <v>4</v>
      </c>
      <c r="L118" s="75">
        <v>2</v>
      </c>
      <c r="M118" s="75">
        <v>2</v>
      </c>
      <c r="N118" s="75">
        <v>2</v>
      </c>
      <c r="O118" s="74" t="s">
        <v>278</v>
      </c>
    </row>
    <row r="119" spans="1:15" ht="13.5" customHeight="1" x14ac:dyDescent="0.35">
      <c r="A119" s="71">
        <v>109</v>
      </c>
      <c r="B119" s="72" t="s">
        <v>493</v>
      </c>
      <c r="C119" s="73" t="s">
        <v>198</v>
      </c>
      <c r="D119" s="73" t="s">
        <v>179</v>
      </c>
      <c r="E119" s="73" t="s">
        <v>223</v>
      </c>
      <c r="F119" s="73" t="s">
        <v>180</v>
      </c>
      <c r="G119" s="74" t="s">
        <v>180</v>
      </c>
      <c r="H119" s="74" t="s">
        <v>224</v>
      </c>
      <c r="I119" s="71">
        <v>1</v>
      </c>
      <c r="J119" s="74" t="s">
        <v>494</v>
      </c>
      <c r="K119" s="75">
        <v>4</v>
      </c>
      <c r="L119" s="75">
        <v>2</v>
      </c>
      <c r="M119" s="75">
        <v>2</v>
      </c>
      <c r="N119" s="75">
        <v>2</v>
      </c>
      <c r="O119" s="74" t="s">
        <v>278</v>
      </c>
    </row>
    <row r="120" spans="1:15" ht="13.5" customHeight="1" x14ac:dyDescent="0.35">
      <c r="A120" s="71">
        <v>110</v>
      </c>
      <c r="B120" s="72" t="s">
        <v>495</v>
      </c>
      <c r="C120" s="73" t="s">
        <v>198</v>
      </c>
      <c r="D120" s="73" t="s">
        <v>190</v>
      </c>
      <c r="E120" s="73" t="s">
        <v>180</v>
      </c>
      <c r="F120" s="73" t="s">
        <v>180</v>
      </c>
      <c r="G120" s="74" t="s">
        <v>180</v>
      </c>
      <c r="H120" s="74" t="s">
        <v>496</v>
      </c>
      <c r="I120" s="71">
        <v>1</v>
      </c>
      <c r="J120" s="74" t="s">
        <v>497</v>
      </c>
      <c r="K120" s="75">
        <v>4</v>
      </c>
      <c r="L120" s="75">
        <v>1</v>
      </c>
      <c r="M120" s="75">
        <v>1</v>
      </c>
      <c r="N120" s="75">
        <v>3</v>
      </c>
      <c r="O120" s="74" t="s">
        <v>278</v>
      </c>
    </row>
    <row r="121" spans="1:15" ht="13.5" customHeight="1" x14ac:dyDescent="0.35">
      <c r="A121" s="71">
        <v>111</v>
      </c>
      <c r="B121" s="72" t="s">
        <v>498</v>
      </c>
      <c r="C121" s="73" t="s">
        <v>198</v>
      </c>
      <c r="D121" s="73" t="s">
        <v>190</v>
      </c>
      <c r="E121" s="73" t="s">
        <v>219</v>
      </c>
      <c r="F121" s="73" t="s">
        <v>180</v>
      </c>
      <c r="G121" s="74" t="s">
        <v>180</v>
      </c>
      <c r="H121" s="74" t="s">
        <v>499</v>
      </c>
      <c r="I121" s="71">
        <v>1</v>
      </c>
      <c r="J121" s="74" t="s">
        <v>500</v>
      </c>
      <c r="K121" s="75">
        <v>4</v>
      </c>
      <c r="L121" s="75">
        <v>9</v>
      </c>
      <c r="M121" s="75">
        <v>9</v>
      </c>
      <c r="N121" s="75">
        <v>3</v>
      </c>
      <c r="O121" s="74" t="s">
        <v>278</v>
      </c>
    </row>
    <row r="122" spans="1:15" ht="13.5" customHeight="1" x14ac:dyDescent="0.35">
      <c r="A122" s="71">
        <v>112</v>
      </c>
      <c r="B122" s="72" t="s">
        <v>501</v>
      </c>
      <c r="C122" s="73" t="s">
        <v>198</v>
      </c>
      <c r="D122" s="73" t="s">
        <v>190</v>
      </c>
      <c r="E122" s="73" t="s">
        <v>239</v>
      </c>
      <c r="F122" s="73" t="s">
        <v>180</v>
      </c>
      <c r="G122" s="74" t="s">
        <v>180</v>
      </c>
      <c r="H122" s="74" t="s">
        <v>502</v>
      </c>
      <c r="I122" s="71">
        <v>1</v>
      </c>
      <c r="J122" s="74" t="s">
        <v>503</v>
      </c>
      <c r="K122" s="75">
        <v>4</v>
      </c>
      <c r="L122" s="75">
        <v>1</v>
      </c>
      <c r="M122" s="75">
        <v>1</v>
      </c>
      <c r="N122" s="75">
        <v>3</v>
      </c>
      <c r="O122" s="74" t="s">
        <v>278</v>
      </c>
    </row>
    <row r="123" spans="1:15" ht="13.5" customHeight="1" x14ac:dyDescent="0.35">
      <c r="A123" s="71">
        <v>113</v>
      </c>
      <c r="B123" s="72" t="s">
        <v>504</v>
      </c>
      <c r="C123" s="73" t="s">
        <v>198</v>
      </c>
      <c r="D123" s="73" t="s">
        <v>190</v>
      </c>
      <c r="E123" s="73" t="s">
        <v>505</v>
      </c>
      <c r="F123" s="73" t="s">
        <v>180</v>
      </c>
      <c r="G123" s="74" t="s">
        <v>199</v>
      </c>
      <c r="H123" s="74" t="s">
        <v>506</v>
      </c>
      <c r="I123" s="71">
        <v>1</v>
      </c>
      <c r="J123" s="74" t="s">
        <v>507</v>
      </c>
      <c r="K123" s="75">
        <v>4</v>
      </c>
      <c r="L123" s="75">
        <v>8</v>
      </c>
      <c r="M123" s="75">
        <v>8</v>
      </c>
      <c r="N123" s="75">
        <v>1</v>
      </c>
      <c r="O123" s="74" t="s">
        <v>278</v>
      </c>
    </row>
    <row r="124" spans="1:15" ht="13.5" customHeight="1" x14ac:dyDescent="0.35">
      <c r="A124" s="71">
        <v>114</v>
      </c>
      <c r="B124" s="72" t="s">
        <v>508</v>
      </c>
      <c r="C124" s="73" t="s">
        <v>198</v>
      </c>
      <c r="D124" s="73" t="s">
        <v>190</v>
      </c>
      <c r="E124" s="73" t="s">
        <v>509</v>
      </c>
      <c r="F124" s="73" t="s">
        <v>180</v>
      </c>
      <c r="G124" s="74" t="s">
        <v>180</v>
      </c>
      <c r="H124" s="74" t="s">
        <v>510</v>
      </c>
      <c r="I124" s="71">
        <v>1</v>
      </c>
      <c r="J124" s="74" t="s">
        <v>511</v>
      </c>
      <c r="K124" s="75">
        <v>4</v>
      </c>
      <c r="L124" s="75">
        <v>8</v>
      </c>
      <c r="M124" s="75">
        <v>8</v>
      </c>
      <c r="N124" s="75">
        <v>1</v>
      </c>
      <c r="O124" s="74" t="s">
        <v>278</v>
      </c>
    </row>
    <row r="125" spans="1:15" ht="13.5" customHeight="1" x14ac:dyDescent="0.35">
      <c r="A125" s="71">
        <v>115</v>
      </c>
      <c r="B125" s="72" t="s">
        <v>512</v>
      </c>
      <c r="C125" s="73" t="s">
        <v>198</v>
      </c>
      <c r="D125" s="73" t="s">
        <v>190</v>
      </c>
      <c r="E125" s="73" t="s">
        <v>513</v>
      </c>
      <c r="F125" s="73" t="s">
        <v>180</v>
      </c>
      <c r="G125" s="74" t="s">
        <v>199</v>
      </c>
      <c r="H125" s="74" t="s">
        <v>514</v>
      </c>
      <c r="I125" s="71">
        <v>1</v>
      </c>
      <c r="J125" s="74" t="s">
        <v>515</v>
      </c>
      <c r="K125" s="75">
        <v>4</v>
      </c>
      <c r="L125" s="75">
        <v>8</v>
      </c>
      <c r="M125" s="75">
        <v>8</v>
      </c>
      <c r="N125" s="75">
        <v>1</v>
      </c>
      <c r="O125" s="74" t="s">
        <v>278</v>
      </c>
    </row>
    <row r="126" spans="1:15" ht="13.5" customHeight="1" x14ac:dyDescent="0.35">
      <c r="A126" s="71">
        <v>116</v>
      </c>
      <c r="B126" s="72" t="s">
        <v>516</v>
      </c>
      <c r="C126" s="73" t="s">
        <v>198</v>
      </c>
      <c r="D126" s="73" t="s">
        <v>190</v>
      </c>
      <c r="E126" s="73" t="s">
        <v>517</v>
      </c>
      <c r="F126" s="73" t="s">
        <v>180</v>
      </c>
      <c r="G126" s="74" t="s">
        <v>180</v>
      </c>
      <c r="H126" s="74" t="s">
        <v>518</v>
      </c>
      <c r="I126" s="71">
        <v>1</v>
      </c>
      <c r="J126" s="74" t="s">
        <v>519</v>
      </c>
      <c r="K126" s="75">
        <v>4</v>
      </c>
      <c r="L126" s="75">
        <v>8</v>
      </c>
      <c r="M126" s="75">
        <v>8</v>
      </c>
      <c r="N126" s="75">
        <v>1</v>
      </c>
      <c r="O126" s="74" t="s">
        <v>278</v>
      </c>
    </row>
    <row r="127" spans="1:15" ht="13.5" customHeight="1" x14ac:dyDescent="0.35">
      <c r="A127" s="71">
        <v>117</v>
      </c>
      <c r="B127" s="72" t="s">
        <v>520</v>
      </c>
      <c r="C127" s="73" t="s">
        <v>198</v>
      </c>
      <c r="D127" s="73" t="s">
        <v>190</v>
      </c>
      <c r="E127" s="73" t="s">
        <v>521</v>
      </c>
      <c r="F127" s="73" t="s">
        <v>180</v>
      </c>
      <c r="G127" s="74" t="s">
        <v>199</v>
      </c>
      <c r="H127" s="74" t="s">
        <v>522</v>
      </c>
      <c r="I127" s="71">
        <v>1</v>
      </c>
      <c r="J127" s="74" t="s">
        <v>523</v>
      </c>
      <c r="K127" s="75">
        <v>3</v>
      </c>
      <c r="L127" s="75">
        <v>24</v>
      </c>
      <c r="M127" s="75">
        <v>24</v>
      </c>
      <c r="N127" s="75">
        <v>2</v>
      </c>
      <c r="O127" s="74" t="s">
        <v>278</v>
      </c>
    </row>
    <row r="128" spans="1:15" ht="13.5" customHeight="1" x14ac:dyDescent="0.35">
      <c r="A128" s="71">
        <v>118</v>
      </c>
      <c r="B128" s="72" t="s">
        <v>524</v>
      </c>
      <c r="C128" s="73" t="s">
        <v>198</v>
      </c>
      <c r="D128" s="73" t="s">
        <v>190</v>
      </c>
      <c r="E128" s="73" t="s">
        <v>525</v>
      </c>
      <c r="F128" s="73" t="s">
        <v>180</v>
      </c>
      <c r="G128" s="74" t="s">
        <v>180</v>
      </c>
      <c r="H128" s="74" t="s">
        <v>526</v>
      </c>
      <c r="I128" s="71">
        <v>1</v>
      </c>
      <c r="J128" s="74" t="s">
        <v>527</v>
      </c>
      <c r="K128" s="75">
        <v>3</v>
      </c>
      <c r="L128" s="75">
        <v>24</v>
      </c>
      <c r="M128" s="75">
        <v>24</v>
      </c>
      <c r="N128" s="75">
        <v>2</v>
      </c>
      <c r="O128" s="74" t="s">
        <v>278</v>
      </c>
    </row>
    <row r="129" spans="1:15" ht="13.5" customHeight="1" x14ac:dyDescent="0.35">
      <c r="A129" s="71">
        <v>119</v>
      </c>
      <c r="B129" s="72" t="s">
        <v>528</v>
      </c>
      <c r="C129" s="73" t="s">
        <v>198</v>
      </c>
      <c r="D129" s="73" t="s">
        <v>190</v>
      </c>
      <c r="E129" s="73" t="s">
        <v>529</v>
      </c>
      <c r="F129" s="73" t="s">
        <v>180</v>
      </c>
      <c r="G129" s="74" t="s">
        <v>180</v>
      </c>
      <c r="H129" s="74" t="s">
        <v>530</v>
      </c>
      <c r="I129" s="71">
        <v>1</v>
      </c>
      <c r="J129" s="74" t="s">
        <v>531</v>
      </c>
      <c r="K129" s="75">
        <v>4</v>
      </c>
      <c r="L129" s="75">
        <v>1</v>
      </c>
      <c r="M129" s="75">
        <v>1</v>
      </c>
      <c r="N129" s="75">
        <v>3</v>
      </c>
      <c r="O129" s="74" t="s">
        <v>278</v>
      </c>
    </row>
    <row r="130" spans="1:15" ht="13.5" customHeight="1" x14ac:dyDescent="0.35">
      <c r="A130" s="71">
        <v>120</v>
      </c>
      <c r="B130" s="72" t="s">
        <v>532</v>
      </c>
      <c r="C130" s="73" t="s">
        <v>198</v>
      </c>
      <c r="D130" s="73" t="s">
        <v>190</v>
      </c>
      <c r="E130" s="73" t="s">
        <v>533</v>
      </c>
      <c r="F130" s="73" t="s">
        <v>180</v>
      </c>
      <c r="G130" s="74" t="s">
        <v>180</v>
      </c>
      <c r="H130" s="74" t="s">
        <v>534</v>
      </c>
      <c r="I130" s="71">
        <v>1</v>
      </c>
      <c r="J130" s="74" t="s">
        <v>535</v>
      </c>
      <c r="K130" s="75">
        <v>4</v>
      </c>
      <c r="L130" s="75">
        <v>1</v>
      </c>
      <c r="M130" s="75">
        <v>1</v>
      </c>
      <c r="N130" s="75">
        <v>3</v>
      </c>
      <c r="O130" s="74" t="s">
        <v>278</v>
      </c>
    </row>
    <row r="131" spans="1:15" ht="13.5" customHeight="1" x14ac:dyDescent="0.35">
      <c r="A131" s="71">
        <v>121</v>
      </c>
      <c r="B131" s="72" t="s">
        <v>536</v>
      </c>
      <c r="C131" s="73" t="s">
        <v>198</v>
      </c>
      <c r="D131" s="73" t="s">
        <v>190</v>
      </c>
      <c r="E131" s="73" t="s">
        <v>223</v>
      </c>
      <c r="F131" s="73" t="s">
        <v>180</v>
      </c>
      <c r="G131" s="74" t="s">
        <v>180</v>
      </c>
      <c r="H131" s="74" t="s">
        <v>224</v>
      </c>
      <c r="I131" s="71">
        <v>1</v>
      </c>
      <c r="J131" s="74" t="s">
        <v>537</v>
      </c>
      <c r="K131" s="75">
        <v>4</v>
      </c>
      <c r="L131" s="75">
        <v>1</v>
      </c>
      <c r="M131" s="75">
        <v>1</v>
      </c>
      <c r="N131" s="75">
        <v>3</v>
      </c>
      <c r="O131" s="74" t="s">
        <v>278</v>
      </c>
    </row>
    <row r="132" spans="1:15" ht="13.5" customHeight="1" x14ac:dyDescent="0.35">
      <c r="A132" s="71">
        <v>122</v>
      </c>
      <c r="B132" s="72" t="s">
        <v>203</v>
      </c>
      <c r="C132" s="73" t="s">
        <v>203</v>
      </c>
      <c r="D132" s="73" t="s">
        <v>180</v>
      </c>
      <c r="E132" s="73" t="s">
        <v>180</v>
      </c>
      <c r="F132" s="73" t="s">
        <v>180</v>
      </c>
      <c r="G132" s="74" t="s">
        <v>180</v>
      </c>
      <c r="H132" s="74" t="s">
        <v>538</v>
      </c>
      <c r="I132" s="71">
        <v>1</v>
      </c>
      <c r="J132" s="74" t="s">
        <v>539</v>
      </c>
      <c r="K132" s="75">
        <v>4</v>
      </c>
      <c r="L132" s="75">
        <v>14</v>
      </c>
      <c r="M132" s="75">
        <v>14</v>
      </c>
      <c r="N132" s="75">
        <v>1</v>
      </c>
      <c r="O132" s="74" t="s">
        <v>278</v>
      </c>
    </row>
    <row r="133" spans="1:15" ht="13.5" customHeight="1" x14ac:dyDescent="0.35">
      <c r="A133" s="71">
        <v>123</v>
      </c>
      <c r="B133" s="72" t="s">
        <v>540</v>
      </c>
      <c r="C133" s="73" t="s">
        <v>203</v>
      </c>
      <c r="D133" s="73" t="s">
        <v>179</v>
      </c>
      <c r="E133" s="73" t="s">
        <v>180</v>
      </c>
      <c r="F133" s="73" t="s">
        <v>180</v>
      </c>
      <c r="G133" s="74" t="s">
        <v>180</v>
      </c>
      <c r="H133" s="74" t="s">
        <v>541</v>
      </c>
      <c r="I133" s="71">
        <v>1</v>
      </c>
      <c r="J133" s="74" t="s">
        <v>542</v>
      </c>
      <c r="K133" s="75">
        <v>4</v>
      </c>
      <c r="L133" s="75">
        <v>14</v>
      </c>
      <c r="M133" s="75">
        <v>14</v>
      </c>
      <c r="N133" s="75">
        <v>1</v>
      </c>
      <c r="O133" s="74" t="s">
        <v>278</v>
      </c>
    </row>
    <row r="134" spans="1:15" ht="13.5" customHeight="1" x14ac:dyDescent="0.35">
      <c r="A134" s="71">
        <v>124</v>
      </c>
      <c r="B134" s="72" t="s">
        <v>543</v>
      </c>
      <c r="C134" s="73" t="s">
        <v>203</v>
      </c>
      <c r="D134" s="73" t="s">
        <v>179</v>
      </c>
      <c r="E134" s="73" t="s">
        <v>190</v>
      </c>
      <c r="F134" s="73" t="s">
        <v>180</v>
      </c>
      <c r="G134" s="74" t="s">
        <v>199</v>
      </c>
      <c r="H134" s="74" t="s">
        <v>544</v>
      </c>
      <c r="I134" s="71">
        <v>1</v>
      </c>
      <c r="J134" s="74" t="s">
        <v>545</v>
      </c>
      <c r="K134" s="75">
        <v>4</v>
      </c>
      <c r="L134" s="75">
        <v>14</v>
      </c>
      <c r="M134" s="75">
        <v>14</v>
      </c>
      <c r="N134" s="75">
        <v>1</v>
      </c>
      <c r="O134" s="74" t="s">
        <v>278</v>
      </c>
    </row>
    <row r="135" spans="1:15" ht="13.5" customHeight="1" x14ac:dyDescent="0.35">
      <c r="A135" s="71">
        <v>125</v>
      </c>
      <c r="B135" s="72" t="s">
        <v>546</v>
      </c>
      <c r="C135" s="73" t="s">
        <v>203</v>
      </c>
      <c r="D135" s="73" t="s">
        <v>179</v>
      </c>
      <c r="E135" s="73" t="s">
        <v>194</v>
      </c>
      <c r="F135" s="73" t="s">
        <v>180</v>
      </c>
      <c r="G135" s="74" t="s">
        <v>199</v>
      </c>
      <c r="H135" s="74" t="s">
        <v>547</v>
      </c>
      <c r="I135" s="71">
        <v>1</v>
      </c>
      <c r="J135" s="74" t="s">
        <v>548</v>
      </c>
      <c r="K135" s="75">
        <v>4</v>
      </c>
      <c r="L135" s="75">
        <v>14</v>
      </c>
      <c r="M135" s="75">
        <v>14</v>
      </c>
      <c r="N135" s="75">
        <v>1</v>
      </c>
      <c r="O135" s="74" t="s">
        <v>278</v>
      </c>
    </row>
    <row r="136" spans="1:15" ht="13.5" customHeight="1" x14ac:dyDescent="0.35">
      <c r="A136" s="71">
        <v>126</v>
      </c>
      <c r="B136" s="72" t="s">
        <v>549</v>
      </c>
      <c r="C136" s="73" t="s">
        <v>203</v>
      </c>
      <c r="D136" s="73" t="s">
        <v>179</v>
      </c>
      <c r="E136" s="73" t="s">
        <v>198</v>
      </c>
      <c r="F136" s="73" t="s">
        <v>180</v>
      </c>
      <c r="G136" s="74" t="s">
        <v>199</v>
      </c>
      <c r="H136" s="74" t="s">
        <v>550</v>
      </c>
      <c r="I136" s="71">
        <v>1</v>
      </c>
      <c r="J136" s="74" t="s">
        <v>551</v>
      </c>
      <c r="K136" s="75">
        <v>4</v>
      </c>
      <c r="L136" s="75">
        <v>14</v>
      </c>
      <c r="M136" s="75">
        <v>14</v>
      </c>
      <c r="N136" s="75">
        <v>1</v>
      </c>
      <c r="O136" s="74" t="s">
        <v>278</v>
      </c>
    </row>
    <row r="137" spans="1:15" ht="13.5" customHeight="1" x14ac:dyDescent="0.35">
      <c r="A137" s="71">
        <v>127</v>
      </c>
      <c r="B137" s="72" t="s">
        <v>552</v>
      </c>
      <c r="C137" s="73" t="s">
        <v>203</v>
      </c>
      <c r="D137" s="73" t="s">
        <v>179</v>
      </c>
      <c r="E137" s="73" t="s">
        <v>203</v>
      </c>
      <c r="F137" s="73" t="s">
        <v>180</v>
      </c>
      <c r="G137" s="74" t="s">
        <v>199</v>
      </c>
      <c r="H137" s="74" t="s">
        <v>553</v>
      </c>
      <c r="I137" s="71">
        <v>1</v>
      </c>
      <c r="J137" s="74" t="s">
        <v>554</v>
      </c>
      <c r="K137" s="75">
        <v>4</v>
      </c>
      <c r="L137" s="75">
        <v>14</v>
      </c>
      <c r="M137" s="75">
        <v>14</v>
      </c>
      <c r="N137" s="75">
        <v>1</v>
      </c>
      <c r="O137" s="74" t="s">
        <v>278</v>
      </c>
    </row>
    <row r="138" spans="1:15" ht="13.5" customHeight="1" x14ac:dyDescent="0.35">
      <c r="A138" s="71">
        <v>128</v>
      </c>
      <c r="B138" s="72" t="s">
        <v>555</v>
      </c>
      <c r="C138" s="73" t="s">
        <v>203</v>
      </c>
      <c r="D138" s="73" t="s">
        <v>179</v>
      </c>
      <c r="E138" s="73" t="s">
        <v>207</v>
      </c>
      <c r="F138" s="73" t="s">
        <v>180</v>
      </c>
      <c r="G138" s="74" t="s">
        <v>199</v>
      </c>
      <c r="H138" s="74" t="s">
        <v>556</v>
      </c>
      <c r="I138" s="71">
        <v>1</v>
      </c>
      <c r="J138" s="74" t="s">
        <v>557</v>
      </c>
      <c r="K138" s="75">
        <v>4</v>
      </c>
      <c r="L138" s="75">
        <v>14</v>
      </c>
      <c r="M138" s="75">
        <v>14</v>
      </c>
      <c r="N138" s="75">
        <v>1</v>
      </c>
      <c r="O138" s="74" t="s">
        <v>278</v>
      </c>
    </row>
    <row r="139" spans="1:15" ht="13.5" customHeight="1" x14ac:dyDescent="0.35">
      <c r="A139" s="71">
        <v>129</v>
      </c>
      <c r="B139" s="72" t="s">
        <v>558</v>
      </c>
      <c r="C139" s="73" t="s">
        <v>203</v>
      </c>
      <c r="D139" s="73" t="s">
        <v>179</v>
      </c>
      <c r="E139" s="73" t="s">
        <v>211</v>
      </c>
      <c r="F139" s="73" t="s">
        <v>180</v>
      </c>
      <c r="G139" s="74" t="s">
        <v>199</v>
      </c>
      <c r="H139" s="74" t="s">
        <v>559</v>
      </c>
      <c r="I139" s="71">
        <v>1</v>
      </c>
      <c r="J139" s="74" t="s">
        <v>560</v>
      </c>
      <c r="K139" s="75">
        <v>4</v>
      </c>
      <c r="L139" s="75">
        <v>14</v>
      </c>
      <c r="M139" s="75">
        <v>14</v>
      </c>
      <c r="N139" s="75">
        <v>1</v>
      </c>
      <c r="O139" s="74" t="s">
        <v>278</v>
      </c>
    </row>
    <row r="140" spans="1:15" ht="13.5" customHeight="1" x14ac:dyDescent="0.35">
      <c r="A140" s="71">
        <v>130</v>
      </c>
      <c r="B140" s="72" t="s">
        <v>561</v>
      </c>
      <c r="C140" s="73" t="s">
        <v>203</v>
      </c>
      <c r="D140" s="73" t="s">
        <v>179</v>
      </c>
      <c r="E140" s="73" t="s">
        <v>215</v>
      </c>
      <c r="F140" s="73" t="s">
        <v>180</v>
      </c>
      <c r="G140" s="74" t="s">
        <v>199</v>
      </c>
      <c r="H140" s="74" t="s">
        <v>562</v>
      </c>
      <c r="I140" s="71">
        <v>1</v>
      </c>
      <c r="J140" s="74" t="s">
        <v>563</v>
      </c>
      <c r="K140" s="75">
        <v>4</v>
      </c>
      <c r="L140" s="75">
        <v>14</v>
      </c>
      <c r="M140" s="75">
        <v>14</v>
      </c>
      <c r="N140" s="75">
        <v>1</v>
      </c>
      <c r="O140" s="74" t="s">
        <v>278</v>
      </c>
    </row>
    <row r="141" spans="1:15" ht="13.5" customHeight="1" x14ac:dyDescent="0.35">
      <c r="A141" s="71">
        <v>131</v>
      </c>
      <c r="B141" s="72" t="s">
        <v>564</v>
      </c>
      <c r="C141" s="73" t="s">
        <v>203</v>
      </c>
      <c r="D141" s="73" t="s">
        <v>179</v>
      </c>
      <c r="E141" s="73" t="s">
        <v>219</v>
      </c>
      <c r="F141" s="73" t="s">
        <v>180</v>
      </c>
      <c r="G141" s="74" t="s">
        <v>199</v>
      </c>
      <c r="H141" s="74" t="s">
        <v>522</v>
      </c>
      <c r="I141" s="71">
        <v>1</v>
      </c>
      <c r="J141" s="74" t="s">
        <v>565</v>
      </c>
      <c r="K141" s="75">
        <v>4</v>
      </c>
      <c r="L141" s="75">
        <v>14</v>
      </c>
      <c r="M141" s="75">
        <v>14</v>
      </c>
      <c r="N141" s="75">
        <v>1</v>
      </c>
      <c r="O141" s="74" t="s">
        <v>278</v>
      </c>
    </row>
    <row r="142" spans="1:15" ht="13.5" customHeight="1" x14ac:dyDescent="0.35">
      <c r="A142" s="71">
        <v>132</v>
      </c>
      <c r="B142" s="72" t="s">
        <v>566</v>
      </c>
      <c r="C142" s="73" t="s">
        <v>203</v>
      </c>
      <c r="D142" s="73" t="s">
        <v>179</v>
      </c>
      <c r="E142" s="73" t="s">
        <v>239</v>
      </c>
      <c r="F142" s="73" t="s">
        <v>180</v>
      </c>
      <c r="G142" s="74" t="s">
        <v>180</v>
      </c>
      <c r="H142" s="74" t="s">
        <v>567</v>
      </c>
      <c r="I142" s="71">
        <v>1</v>
      </c>
      <c r="J142" s="74" t="s">
        <v>568</v>
      </c>
      <c r="K142" s="75">
        <v>4</v>
      </c>
      <c r="L142" s="75">
        <v>14</v>
      </c>
      <c r="M142" s="75">
        <v>14</v>
      </c>
      <c r="N142" s="75">
        <v>1</v>
      </c>
      <c r="O142" s="74" t="s">
        <v>278</v>
      </c>
    </row>
    <row r="143" spans="1:15" ht="13.5" customHeight="1" x14ac:dyDescent="0.35">
      <c r="A143" s="71">
        <v>133</v>
      </c>
      <c r="B143" s="72" t="s">
        <v>569</v>
      </c>
      <c r="C143" s="73" t="s">
        <v>203</v>
      </c>
      <c r="D143" s="73" t="s">
        <v>179</v>
      </c>
      <c r="E143" s="73" t="s">
        <v>243</v>
      </c>
      <c r="F143" s="73" t="s">
        <v>180</v>
      </c>
      <c r="G143" s="74" t="s">
        <v>199</v>
      </c>
      <c r="H143" s="74" t="s">
        <v>570</v>
      </c>
      <c r="I143" s="71">
        <v>1</v>
      </c>
      <c r="J143" s="74" t="s">
        <v>571</v>
      </c>
      <c r="K143" s="75">
        <v>4</v>
      </c>
      <c r="L143" s="75">
        <v>14</v>
      </c>
      <c r="M143" s="75">
        <v>14</v>
      </c>
      <c r="N143" s="75">
        <v>1</v>
      </c>
      <c r="O143" s="74" t="s">
        <v>278</v>
      </c>
    </row>
    <row r="144" spans="1:15" ht="13.5" customHeight="1" x14ac:dyDescent="0.35">
      <c r="A144" s="71">
        <v>134</v>
      </c>
      <c r="B144" s="72" t="s">
        <v>572</v>
      </c>
      <c r="C144" s="73" t="s">
        <v>203</v>
      </c>
      <c r="D144" s="73" t="s">
        <v>179</v>
      </c>
      <c r="E144" s="73" t="s">
        <v>247</v>
      </c>
      <c r="F144" s="73" t="s">
        <v>180</v>
      </c>
      <c r="G144" s="74" t="s">
        <v>199</v>
      </c>
      <c r="H144" s="74" t="s">
        <v>573</v>
      </c>
      <c r="I144" s="71">
        <v>1</v>
      </c>
      <c r="J144" s="74" t="s">
        <v>574</v>
      </c>
      <c r="K144" s="75">
        <v>4</v>
      </c>
      <c r="L144" s="75">
        <v>14</v>
      </c>
      <c r="M144" s="75">
        <v>14</v>
      </c>
      <c r="N144" s="75">
        <v>1</v>
      </c>
      <c r="O144" s="74" t="s">
        <v>278</v>
      </c>
    </row>
    <row r="145" spans="1:15" ht="13.5" customHeight="1" x14ac:dyDescent="0.35">
      <c r="A145" s="71">
        <v>135</v>
      </c>
      <c r="B145" s="72" t="s">
        <v>575</v>
      </c>
      <c r="C145" s="73" t="s">
        <v>203</v>
      </c>
      <c r="D145" s="73" t="s">
        <v>179</v>
      </c>
      <c r="E145" s="73" t="s">
        <v>251</v>
      </c>
      <c r="F145" s="73" t="s">
        <v>180</v>
      </c>
      <c r="G145" s="74" t="s">
        <v>180</v>
      </c>
      <c r="H145" s="74" t="s">
        <v>576</v>
      </c>
      <c r="I145" s="71">
        <v>1</v>
      </c>
      <c r="J145" s="74" t="s">
        <v>577</v>
      </c>
      <c r="K145" s="75">
        <v>3</v>
      </c>
      <c r="L145" s="75">
        <v>24</v>
      </c>
      <c r="M145" s="75">
        <v>24</v>
      </c>
      <c r="N145" s="75">
        <v>2</v>
      </c>
      <c r="O145" s="74" t="s">
        <v>278</v>
      </c>
    </row>
    <row r="146" spans="1:15" ht="13.5" customHeight="1" x14ac:dyDescent="0.35">
      <c r="A146" s="71">
        <v>136</v>
      </c>
      <c r="B146" s="72" t="s">
        <v>578</v>
      </c>
      <c r="C146" s="73" t="s">
        <v>203</v>
      </c>
      <c r="D146" s="73" t="s">
        <v>179</v>
      </c>
      <c r="E146" s="73" t="s">
        <v>505</v>
      </c>
      <c r="F146" s="73" t="s">
        <v>180</v>
      </c>
      <c r="G146" s="74" t="s">
        <v>180</v>
      </c>
      <c r="H146" s="74" t="s">
        <v>579</v>
      </c>
      <c r="I146" s="71">
        <v>1</v>
      </c>
      <c r="J146" s="74" t="s">
        <v>580</v>
      </c>
      <c r="K146" s="75">
        <v>3</v>
      </c>
      <c r="L146" s="75">
        <v>24</v>
      </c>
      <c r="M146" s="75">
        <v>24</v>
      </c>
      <c r="N146" s="75">
        <v>2</v>
      </c>
      <c r="O146" s="74" t="s">
        <v>278</v>
      </c>
    </row>
    <row r="147" spans="1:15" ht="13.5" customHeight="1" x14ac:dyDescent="0.35">
      <c r="A147" s="71">
        <v>137</v>
      </c>
      <c r="B147" s="72" t="s">
        <v>581</v>
      </c>
      <c r="C147" s="73" t="s">
        <v>203</v>
      </c>
      <c r="D147" s="73" t="s">
        <v>179</v>
      </c>
      <c r="E147" s="73" t="s">
        <v>509</v>
      </c>
      <c r="F147" s="73" t="s">
        <v>180</v>
      </c>
      <c r="G147" s="74" t="s">
        <v>199</v>
      </c>
      <c r="H147" s="74" t="s">
        <v>582</v>
      </c>
      <c r="I147" s="71">
        <v>1</v>
      </c>
      <c r="J147" s="74" t="s">
        <v>583</v>
      </c>
      <c r="K147" s="75">
        <v>4</v>
      </c>
      <c r="L147" s="75">
        <v>14</v>
      </c>
      <c r="M147" s="75">
        <v>14</v>
      </c>
      <c r="N147" s="75">
        <v>1</v>
      </c>
      <c r="O147" s="74" t="s">
        <v>278</v>
      </c>
    </row>
    <row r="148" spans="1:15" ht="13.5" customHeight="1" x14ac:dyDescent="0.35">
      <c r="A148" s="71">
        <v>138</v>
      </c>
      <c r="B148" s="72" t="s">
        <v>584</v>
      </c>
      <c r="C148" s="73" t="s">
        <v>203</v>
      </c>
      <c r="D148" s="73" t="s">
        <v>179</v>
      </c>
      <c r="E148" s="73" t="s">
        <v>513</v>
      </c>
      <c r="F148" s="73" t="s">
        <v>180</v>
      </c>
      <c r="G148" s="74" t="s">
        <v>180</v>
      </c>
      <c r="H148" s="74" t="s">
        <v>585</v>
      </c>
      <c r="I148" s="71">
        <v>1</v>
      </c>
      <c r="J148" s="74" t="s">
        <v>586</v>
      </c>
      <c r="K148" s="75">
        <v>4</v>
      </c>
      <c r="L148" s="75">
        <v>16</v>
      </c>
      <c r="M148" s="75">
        <v>16</v>
      </c>
      <c r="N148" s="75">
        <v>0</v>
      </c>
      <c r="O148" s="74" t="s">
        <v>89</v>
      </c>
    </row>
    <row r="149" spans="1:15" ht="13.5" customHeight="1" x14ac:dyDescent="0.35">
      <c r="A149" s="71">
        <v>139</v>
      </c>
      <c r="B149" s="72" t="s">
        <v>587</v>
      </c>
      <c r="C149" s="73" t="s">
        <v>203</v>
      </c>
      <c r="D149" s="73" t="s">
        <v>179</v>
      </c>
      <c r="E149" s="73" t="s">
        <v>517</v>
      </c>
      <c r="F149" s="73" t="s">
        <v>180</v>
      </c>
      <c r="G149" s="74" t="s">
        <v>180</v>
      </c>
      <c r="H149" s="74" t="s">
        <v>588</v>
      </c>
      <c r="I149" s="71">
        <v>1</v>
      </c>
      <c r="J149" s="74" t="s">
        <v>589</v>
      </c>
      <c r="K149" s="75">
        <v>4</v>
      </c>
      <c r="L149" s="75">
        <v>14</v>
      </c>
      <c r="M149" s="75">
        <v>14</v>
      </c>
      <c r="N149" s="75">
        <v>1</v>
      </c>
      <c r="O149" s="74" t="s">
        <v>278</v>
      </c>
    </row>
    <row r="150" spans="1:15" ht="13.5" customHeight="1" x14ac:dyDescent="0.35">
      <c r="A150" s="71">
        <v>140</v>
      </c>
      <c r="B150" s="72" t="s">
        <v>590</v>
      </c>
      <c r="C150" s="73" t="s">
        <v>203</v>
      </c>
      <c r="D150" s="73" t="s">
        <v>179</v>
      </c>
      <c r="E150" s="73" t="s">
        <v>223</v>
      </c>
      <c r="F150" s="73" t="s">
        <v>180</v>
      </c>
      <c r="G150" s="74" t="s">
        <v>180</v>
      </c>
      <c r="H150" s="74" t="s">
        <v>224</v>
      </c>
      <c r="I150" s="71">
        <v>1</v>
      </c>
      <c r="J150" s="74" t="s">
        <v>591</v>
      </c>
      <c r="K150" s="75">
        <v>4</v>
      </c>
      <c r="L150" s="75">
        <v>16</v>
      </c>
      <c r="M150" s="75">
        <v>16</v>
      </c>
      <c r="N150" s="75">
        <v>0</v>
      </c>
      <c r="O150" s="74" t="s">
        <v>89</v>
      </c>
    </row>
    <row r="151" spans="1:15" ht="13.5" customHeight="1" x14ac:dyDescent="0.35">
      <c r="A151" s="71">
        <v>141</v>
      </c>
      <c r="B151" s="72" t="s">
        <v>592</v>
      </c>
      <c r="C151" s="73" t="s">
        <v>203</v>
      </c>
      <c r="D151" s="73" t="s">
        <v>207</v>
      </c>
      <c r="E151" s="73" t="s">
        <v>180</v>
      </c>
      <c r="F151" s="73" t="s">
        <v>180</v>
      </c>
      <c r="G151" s="74" t="s">
        <v>180</v>
      </c>
      <c r="H151" s="74" t="s">
        <v>593</v>
      </c>
      <c r="I151" s="71">
        <v>1</v>
      </c>
      <c r="J151" s="74" t="s">
        <v>594</v>
      </c>
      <c r="K151" s="75">
        <v>4</v>
      </c>
      <c r="L151" s="75">
        <v>14</v>
      </c>
      <c r="M151" s="75">
        <v>14</v>
      </c>
      <c r="N151" s="75">
        <v>1</v>
      </c>
      <c r="O151" s="74" t="s">
        <v>278</v>
      </c>
    </row>
    <row r="152" spans="1:15" ht="13.5" customHeight="1" x14ac:dyDescent="0.35">
      <c r="A152" s="71">
        <v>142</v>
      </c>
      <c r="B152" s="72" t="s">
        <v>595</v>
      </c>
      <c r="C152" s="73" t="s">
        <v>203</v>
      </c>
      <c r="D152" s="73" t="s">
        <v>207</v>
      </c>
      <c r="E152" s="73" t="s">
        <v>179</v>
      </c>
      <c r="F152" s="73" t="s">
        <v>180</v>
      </c>
      <c r="G152" s="74" t="s">
        <v>199</v>
      </c>
      <c r="H152" s="74" t="s">
        <v>559</v>
      </c>
      <c r="I152" s="71">
        <v>1</v>
      </c>
      <c r="J152" s="74" t="s">
        <v>596</v>
      </c>
      <c r="K152" s="75">
        <v>4</v>
      </c>
      <c r="L152" s="75">
        <v>14</v>
      </c>
      <c r="M152" s="75">
        <v>14</v>
      </c>
      <c r="N152" s="75">
        <v>1</v>
      </c>
      <c r="O152" s="74" t="s">
        <v>278</v>
      </c>
    </row>
    <row r="153" spans="1:15" ht="13.5" customHeight="1" x14ac:dyDescent="0.35">
      <c r="A153" s="71">
        <v>143</v>
      </c>
      <c r="B153" s="72" t="s">
        <v>597</v>
      </c>
      <c r="C153" s="73" t="s">
        <v>203</v>
      </c>
      <c r="D153" s="73" t="s">
        <v>207</v>
      </c>
      <c r="E153" s="73" t="s">
        <v>194</v>
      </c>
      <c r="F153" s="73" t="s">
        <v>180</v>
      </c>
      <c r="G153" s="74" t="s">
        <v>199</v>
      </c>
      <c r="H153" s="74" t="s">
        <v>562</v>
      </c>
      <c r="I153" s="71">
        <v>1</v>
      </c>
      <c r="J153" s="74" t="s">
        <v>598</v>
      </c>
      <c r="K153" s="75">
        <v>4</v>
      </c>
      <c r="L153" s="75">
        <v>14</v>
      </c>
      <c r="M153" s="75">
        <v>14</v>
      </c>
      <c r="N153" s="75">
        <v>1</v>
      </c>
      <c r="O153" s="74" t="s">
        <v>278</v>
      </c>
    </row>
    <row r="154" spans="1:15" ht="13.5" customHeight="1" x14ac:dyDescent="0.35">
      <c r="A154" s="71">
        <v>144</v>
      </c>
      <c r="B154" s="72" t="s">
        <v>599</v>
      </c>
      <c r="C154" s="73" t="s">
        <v>203</v>
      </c>
      <c r="D154" s="73" t="s">
        <v>207</v>
      </c>
      <c r="E154" s="73" t="s">
        <v>198</v>
      </c>
      <c r="F154" s="73" t="s">
        <v>180</v>
      </c>
      <c r="G154" s="74" t="s">
        <v>180</v>
      </c>
      <c r="H154" s="74" t="s">
        <v>579</v>
      </c>
      <c r="I154" s="71">
        <v>1</v>
      </c>
      <c r="J154" s="74" t="s">
        <v>600</v>
      </c>
      <c r="K154" s="75">
        <v>4</v>
      </c>
      <c r="L154" s="75">
        <v>14</v>
      </c>
      <c r="M154" s="75">
        <v>14</v>
      </c>
      <c r="N154" s="75">
        <v>1</v>
      </c>
      <c r="O154" s="74" t="s">
        <v>278</v>
      </c>
    </row>
    <row r="155" spans="1:15" ht="13.5" customHeight="1" x14ac:dyDescent="0.35">
      <c r="A155" s="71">
        <v>145</v>
      </c>
      <c r="B155" s="72" t="s">
        <v>601</v>
      </c>
      <c r="C155" s="73" t="s">
        <v>203</v>
      </c>
      <c r="D155" s="73" t="s">
        <v>207</v>
      </c>
      <c r="E155" s="73" t="s">
        <v>223</v>
      </c>
      <c r="F155" s="73" t="s">
        <v>180</v>
      </c>
      <c r="G155" s="74" t="s">
        <v>180</v>
      </c>
      <c r="H155" s="74" t="s">
        <v>224</v>
      </c>
      <c r="I155" s="71">
        <v>1</v>
      </c>
      <c r="J155" s="74" t="s">
        <v>602</v>
      </c>
      <c r="K155" s="75">
        <v>4</v>
      </c>
      <c r="L155" s="75">
        <v>14</v>
      </c>
      <c r="M155" s="75">
        <v>14</v>
      </c>
      <c r="N155" s="75">
        <v>1</v>
      </c>
      <c r="O155" s="74" t="s">
        <v>278</v>
      </c>
    </row>
    <row r="156" spans="1:15" ht="13.5" customHeight="1" x14ac:dyDescent="0.35">
      <c r="A156" s="71">
        <v>146</v>
      </c>
      <c r="B156" s="72" t="s">
        <v>603</v>
      </c>
      <c r="C156" s="73" t="s">
        <v>203</v>
      </c>
      <c r="D156" s="73" t="s">
        <v>211</v>
      </c>
      <c r="E156" s="73" t="s">
        <v>180</v>
      </c>
      <c r="F156" s="73" t="s">
        <v>180</v>
      </c>
      <c r="G156" s="74" t="s">
        <v>180</v>
      </c>
      <c r="H156" s="74" t="s">
        <v>604</v>
      </c>
      <c r="I156" s="71">
        <v>1</v>
      </c>
      <c r="J156" s="74" t="s">
        <v>605</v>
      </c>
      <c r="K156" s="75">
        <v>4</v>
      </c>
      <c r="L156" s="75">
        <v>17</v>
      </c>
      <c r="M156" s="75">
        <v>17</v>
      </c>
      <c r="N156" s="75">
        <v>0</v>
      </c>
      <c r="O156" s="74" t="s">
        <v>89</v>
      </c>
    </row>
    <row r="157" spans="1:15" ht="13.5" customHeight="1" x14ac:dyDescent="0.35">
      <c r="A157" s="71">
        <v>147</v>
      </c>
      <c r="B157" s="72" t="s">
        <v>606</v>
      </c>
      <c r="C157" s="73" t="s">
        <v>203</v>
      </c>
      <c r="D157" s="73" t="s">
        <v>211</v>
      </c>
      <c r="E157" s="73" t="s">
        <v>179</v>
      </c>
      <c r="F157" s="73" t="s">
        <v>180</v>
      </c>
      <c r="G157" s="74" t="s">
        <v>199</v>
      </c>
      <c r="H157" s="74" t="s">
        <v>607</v>
      </c>
      <c r="I157" s="71">
        <v>1</v>
      </c>
      <c r="J157" s="74" t="s">
        <v>608</v>
      </c>
      <c r="K157" s="75">
        <v>4</v>
      </c>
      <c r="L157" s="75">
        <v>19</v>
      </c>
      <c r="M157" s="75">
        <v>19</v>
      </c>
      <c r="N157" s="75">
        <v>0</v>
      </c>
      <c r="O157" s="74" t="s">
        <v>89</v>
      </c>
    </row>
    <row r="158" spans="1:15" ht="13.5" customHeight="1" x14ac:dyDescent="0.35">
      <c r="A158" s="71">
        <v>148</v>
      </c>
      <c r="B158" s="72" t="s">
        <v>609</v>
      </c>
      <c r="C158" s="73" t="s">
        <v>203</v>
      </c>
      <c r="D158" s="73" t="s">
        <v>211</v>
      </c>
      <c r="E158" s="73" t="s">
        <v>190</v>
      </c>
      <c r="F158" s="73" t="s">
        <v>180</v>
      </c>
      <c r="G158" s="74" t="s">
        <v>180</v>
      </c>
      <c r="H158" s="74" t="s">
        <v>610</v>
      </c>
      <c r="I158" s="71">
        <v>1</v>
      </c>
      <c r="J158" s="74" t="s">
        <v>611</v>
      </c>
      <c r="K158" s="75">
        <v>4</v>
      </c>
      <c r="L158" s="75">
        <v>16</v>
      </c>
      <c r="M158" s="75">
        <v>16</v>
      </c>
      <c r="N158" s="75">
        <v>0</v>
      </c>
      <c r="O158" s="74" t="s">
        <v>89</v>
      </c>
    </row>
    <row r="159" spans="1:15" ht="13.5" customHeight="1" x14ac:dyDescent="0.35">
      <c r="A159" s="71">
        <v>149</v>
      </c>
      <c r="B159" s="72" t="s">
        <v>612</v>
      </c>
      <c r="C159" s="73" t="s">
        <v>203</v>
      </c>
      <c r="D159" s="73" t="s">
        <v>211</v>
      </c>
      <c r="E159" s="73" t="s">
        <v>223</v>
      </c>
      <c r="F159" s="73" t="s">
        <v>180</v>
      </c>
      <c r="G159" s="74" t="s">
        <v>180</v>
      </c>
      <c r="H159" s="74" t="s">
        <v>224</v>
      </c>
      <c r="I159" s="71">
        <v>1</v>
      </c>
      <c r="J159" s="74" t="s">
        <v>613</v>
      </c>
      <c r="K159" s="75">
        <v>4</v>
      </c>
      <c r="L159" s="75">
        <v>17</v>
      </c>
      <c r="M159" s="75">
        <v>17</v>
      </c>
      <c r="N159" s="75">
        <v>0</v>
      </c>
      <c r="O159" s="74" t="s">
        <v>89</v>
      </c>
    </row>
    <row r="160" spans="1:15" ht="13.5" customHeight="1" x14ac:dyDescent="0.35">
      <c r="A160" s="71">
        <v>150</v>
      </c>
      <c r="B160" s="72" t="s">
        <v>207</v>
      </c>
      <c r="C160" s="73" t="s">
        <v>207</v>
      </c>
      <c r="D160" s="73" t="s">
        <v>180</v>
      </c>
      <c r="E160" s="73" t="s">
        <v>180</v>
      </c>
      <c r="F160" s="73" t="s">
        <v>180</v>
      </c>
      <c r="G160" s="74" t="s">
        <v>180</v>
      </c>
      <c r="H160" s="74" t="s">
        <v>614</v>
      </c>
      <c r="I160" s="71">
        <v>1</v>
      </c>
      <c r="J160" s="74" t="s">
        <v>615</v>
      </c>
      <c r="K160" s="75">
        <v>4</v>
      </c>
      <c r="L160" s="75">
        <v>17</v>
      </c>
      <c r="M160" s="75">
        <v>17</v>
      </c>
      <c r="N160" s="75">
        <v>0</v>
      </c>
      <c r="O160" s="74" t="s">
        <v>89</v>
      </c>
    </row>
    <row r="161" spans="1:15" ht="13.5" customHeight="1" x14ac:dyDescent="0.35">
      <c r="A161" s="71">
        <v>151</v>
      </c>
      <c r="B161" s="72" t="s">
        <v>616</v>
      </c>
      <c r="C161" s="73" t="s">
        <v>207</v>
      </c>
      <c r="D161" s="73" t="s">
        <v>179</v>
      </c>
      <c r="E161" s="73" t="s">
        <v>180</v>
      </c>
      <c r="F161" s="73" t="s">
        <v>180</v>
      </c>
      <c r="G161" s="74" t="s">
        <v>180</v>
      </c>
      <c r="H161" s="74" t="s">
        <v>617</v>
      </c>
      <c r="I161" s="71">
        <v>1</v>
      </c>
      <c r="J161" s="74" t="s">
        <v>618</v>
      </c>
      <c r="K161" s="75">
        <v>4</v>
      </c>
      <c r="L161" s="75">
        <v>19</v>
      </c>
      <c r="M161" s="75">
        <v>19</v>
      </c>
      <c r="N161" s="75">
        <v>0</v>
      </c>
      <c r="O161" s="74" t="s">
        <v>89</v>
      </c>
    </row>
    <row r="162" spans="1:15" ht="13.5" customHeight="1" x14ac:dyDescent="0.35">
      <c r="A162" s="71">
        <v>152</v>
      </c>
      <c r="B162" s="72" t="s">
        <v>619</v>
      </c>
      <c r="C162" s="73" t="s">
        <v>207</v>
      </c>
      <c r="D162" s="73" t="s">
        <v>179</v>
      </c>
      <c r="E162" s="73" t="s">
        <v>179</v>
      </c>
      <c r="F162" s="73" t="s">
        <v>180</v>
      </c>
      <c r="G162" s="74" t="s">
        <v>199</v>
      </c>
      <c r="H162" s="74" t="s">
        <v>620</v>
      </c>
      <c r="I162" s="71">
        <v>1</v>
      </c>
      <c r="J162" s="74" t="s">
        <v>621</v>
      </c>
      <c r="K162" s="75">
        <v>4</v>
      </c>
      <c r="L162" s="75">
        <v>19</v>
      </c>
      <c r="M162" s="75">
        <v>19</v>
      </c>
      <c r="N162" s="75">
        <v>0</v>
      </c>
      <c r="O162" s="74" t="s">
        <v>89</v>
      </c>
    </row>
    <row r="163" spans="1:15" ht="13.5" customHeight="1" x14ac:dyDescent="0.35">
      <c r="A163" s="71">
        <v>153</v>
      </c>
      <c r="B163" s="72" t="s">
        <v>622</v>
      </c>
      <c r="C163" s="73" t="s">
        <v>207</v>
      </c>
      <c r="D163" s="73" t="s">
        <v>179</v>
      </c>
      <c r="E163" s="73" t="s">
        <v>190</v>
      </c>
      <c r="F163" s="73" t="s">
        <v>180</v>
      </c>
      <c r="G163" s="74" t="s">
        <v>199</v>
      </c>
      <c r="H163" s="74" t="s">
        <v>623</v>
      </c>
      <c r="I163" s="71">
        <v>1</v>
      </c>
      <c r="J163" s="74" t="s">
        <v>624</v>
      </c>
      <c r="K163" s="75">
        <v>4</v>
      </c>
      <c r="L163" s="75">
        <v>19</v>
      </c>
      <c r="M163" s="75">
        <v>19</v>
      </c>
      <c r="N163" s="75">
        <v>0</v>
      </c>
      <c r="O163" s="74" t="s">
        <v>89</v>
      </c>
    </row>
    <row r="164" spans="1:15" ht="13.5" customHeight="1" x14ac:dyDescent="0.35">
      <c r="A164" s="71">
        <v>154</v>
      </c>
      <c r="B164" s="72" t="s">
        <v>625</v>
      </c>
      <c r="C164" s="73" t="s">
        <v>207</v>
      </c>
      <c r="D164" s="73" t="s">
        <v>179</v>
      </c>
      <c r="E164" s="73" t="s">
        <v>194</v>
      </c>
      <c r="F164" s="73" t="s">
        <v>180</v>
      </c>
      <c r="G164" s="74" t="s">
        <v>199</v>
      </c>
      <c r="H164" s="74" t="s">
        <v>626</v>
      </c>
      <c r="I164" s="71">
        <v>1</v>
      </c>
      <c r="J164" s="74" t="s">
        <v>627</v>
      </c>
      <c r="K164" s="75">
        <v>4</v>
      </c>
      <c r="L164" s="75">
        <v>19</v>
      </c>
      <c r="M164" s="75">
        <v>19</v>
      </c>
      <c r="N164" s="75">
        <v>0</v>
      </c>
      <c r="O164" s="74" t="s">
        <v>89</v>
      </c>
    </row>
    <row r="165" spans="1:15" ht="13.5" customHeight="1" x14ac:dyDescent="0.35">
      <c r="A165" s="71">
        <v>155</v>
      </c>
      <c r="B165" s="72" t="s">
        <v>628</v>
      </c>
      <c r="C165" s="73" t="s">
        <v>207</v>
      </c>
      <c r="D165" s="73" t="s">
        <v>179</v>
      </c>
      <c r="E165" s="73" t="s">
        <v>198</v>
      </c>
      <c r="F165" s="73" t="s">
        <v>180</v>
      </c>
      <c r="G165" s="74" t="s">
        <v>199</v>
      </c>
      <c r="H165" s="74" t="s">
        <v>629</v>
      </c>
      <c r="I165" s="71">
        <v>1</v>
      </c>
      <c r="J165" s="74" t="s">
        <v>630</v>
      </c>
      <c r="K165" s="75">
        <v>4</v>
      </c>
      <c r="L165" s="75">
        <v>19</v>
      </c>
      <c r="M165" s="75">
        <v>19</v>
      </c>
      <c r="N165" s="75">
        <v>0</v>
      </c>
      <c r="O165" s="74" t="s">
        <v>89</v>
      </c>
    </row>
    <row r="166" spans="1:15" ht="13.5" customHeight="1" x14ac:dyDescent="0.35">
      <c r="A166" s="71">
        <v>156</v>
      </c>
      <c r="B166" s="72" t="s">
        <v>631</v>
      </c>
      <c r="C166" s="73" t="s">
        <v>207</v>
      </c>
      <c r="D166" s="73" t="s">
        <v>179</v>
      </c>
      <c r="E166" s="73" t="s">
        <v>203</v>
      </c>
      <c r="F166" s="73" t="s">
        <v>180</v>
      </c>
      <c r="G166" s="74" t="s">
        <v>199</v>
      </c>
      <c r="H166" s="74" t="s">
        <v>632</v>
      </c>
      <c r="I166" s="71">
        <v>1</v>
      </c>
      <c r="J166" s="74" t="s">
        <v>633</v>
      </c>
      <c r="K166" s="75">
        <v>4</v>
      </c>
      <c r="L166" s="75">
        <v>19</v>
      </c>
      <c r="M166" s="75">
        <v>19</v>
      </c>
      <c r="N166" s="75">
        <v>0</v>
      </c>
      <c r="O166" s="74" t="s">
        <v>89</v>
      </c>
    </row>
    <row r="167" spans="1:15" ht="13.5" customHeight="1" x14ac:dyDescent="0.35">
      <c r="A167" s="71">
        <v>157</v>
      </c>
      <c r="B167" s="72" t="s">
        <v>634</v>
      </c>
      <c r="C167" s="73" t="s">
        <v>207</v>
      </c>
      <c r="D167" s="73" t="s">
        <v>179</v>
      </c>
      <c r="E167" s="73" t="s">
        <v>207</v>
      </c>
      <c r="F167" s="73" t="s">
        <v>180</v>
      </c>
      <c r="G167" s="74" t="s">
        <v>199</v>
      </c>
      <c r="H167" s="74" t="s">
        <v>635</v>
      </c>
      <c r="I167" s="71">
        <v>1</v>
      </c>
      <c r="J167" s="74" t="s">
        <v>636</v>
      </c>
      <c r="K167" s="75">
        <v>4</v>
      </c>
      <c r="L167" s="75">
        <v>19</v>
      </c>
      <c r="M167" s="75">
        <v>19</v>
      </c>
      <c r="N167" s="75">
        <v>0</v>
      </c>
      <c r="O167" s="74" t="s">
        <v>89</v>
      </c>
    </row>
    <row r="168" spans="1:15" ht="13.5" customHeight="1" x14ac:dyDescent="0.35">
      <c r="A168" s="71">
        <v>158</v>
      </c>
      <c r="B168" s="72" t="s">
        <v>637</v>
      </c>
      <c r="C168" s="73" t="s">
        <v>207</v>
      </c>
      <c r="D168" s="73" t="s">
        <v>179</v>
      </c>
      <c r="E168" s="73" t="s">
        <v>223</v>
      </c>
      <c r="F168" s="73" t="s">
        <v>180</v>
      </c>
      <c r="G168" s="74" t="s">
        <v>180</v>
      </c>
      <c r="H168" s="74" t="s">
        <v>224</v>
      </c>
      <c r="I168" s="71">
        <v>1</v>
      </c>
      <c r="J168" s="74" t="s">
        <v>638</v>
      </c>
      <c r="K168" s="75">
        <v>4</v>
      </c>
      <c r="L168" s="75">
        <v>19</v>
      </c>
      <c r="M168" s="75">
        <v>19</v>
      </c>
      <c r="N168" s="75">
        <v>0</v>
      </c>
      <c r="O168" s="74" t="s">
        <v>89</v>
      </c>
    </row>
    <row r="169" spans="1:15" ht="13.5" customHeight="1" x14ac:dyDescent="0.35">
      <c r="A169" s="71">
        <v>159</v>
      </c>
      <c r="B169" s="72" t="s">
        <v>639</v>
      </c>
      <c r="C169" s="73" t="s">
        <v>207</v>
      </c>
      <c r="D169" s="73" t="s">
        <v>190</v>
      </c>
      <c r="E169" s="73" t="s">
        <v>180</v>
      </c>
      <c r="F169" s="73" t="s">
        <v>180</v>
      </c>
      <c r="G169" s="74" t="s">
        <v>180</v>
      </c>
      <c r="H169" s="74" t="s">
        <v>640</v>
      </c>
      <c r="I169" s="71">
        <v>1</v>
      </c>
      <c r="J169" s="74" t="s">
        <v>641</v>
      </c>
      <c r="K169" s="75">
        <v>4</v>
      </c>
      <c r="L169" s="75">
        <v>19</v>
      </c>
      <c r="M169" s="75">
        <v>19</v>
      </c>
      <c r="N169" s="75">
        <v>0</v>
      </c>
      <c r="O169" s="74" t="s">
        <v>89</v>
      </c>
    </row>
    <row r="170" spans="1:15" ht="13.5" customHeight="1" x14ac:dyDescent="0.35">
      <c r="A170" s="71">
        <v>160</v>
      </c>
      <c r="B170" s="72" t="s">
        <v>642</v>
      </c>
      <c r="C170" s="73" t="s">
        <v>207</v>
      </c>
      <c r="D170" s="73" t="s">
        <v>190</v>
      </c>
      <c r="E170" s="73" t="s">
        <v>179</v>
      </c>
      <c r="F170" s="73" t="s">
        <v>180</v>
      </c>
      <c r="G170" s="74" t="s">
        <v>199</v>
      </c>
      <c r="H170" s="74" t="s">
        <v>643</v>
      </c>
      <c r="I170" s="71">
        <v>1</v>
      </c>
      <c r="J170" s="74" t="s">
        <v>644</v>
      </c>
      <c r="K170" s="75">
        <v>4</v>
      </c>
      <c r="L170" s="75">
        <v>19</v>
      </c>
      <c r="M170" s="75">
        <v>19</v>
      </c>
      <c r="N170" s="75">
        <v>0</v>
      </c>
      <c r="O170" s="74" t="s">
        <v>89</v>
      </c>
    </row>
    <row r="171" spans="1:15" ht="13.5" customHeight="1" x14ac:dyDescent="0.35">
      <c r="A171" s="71">
        <v>161</v>
      </c>
      <c r="B171" s="72" t="s">
        <v>645</v>
      </c>
      <c r="C171" s="73" t="s">
        <v>207</v>
      </c>
      <c r="D171" s="73" t="s">
        <v>190</v>
      </c>
      <c r="E171" s="73" t="s">
        <v>194</v>
      </c>
      <c r="F171" s="73" t="s">
        <v>180</v>
      </c>
      <c r="G171" s="74" t="s">
        <v>199</v>
      </c>
      <c r="H171" s="74" t="s">
        <v>646</v>
      </c>
      <c r="I171" s="71">
        <v>1</v>
      </c>
      <c r="J171" s="74" t="s">
        <v>647</v>
      </c>
      <c r="K171" s="75">
        <v>4</v>
      </c>
      <c r="L171" s="75">
        <v>19</v>
      </c>
      <c r="M171" s="75">
        <v>19</v>
      </c>
      <c r="N171" s="75">
        <v>0</v>
      </c>
      <c r="O171" s="74" t="s">
        <v>89</v>
      </c>
    </row>
    <row r="172" spans="1:15" ht="13.5" customHeight="1" x14ac:dyDescent="0.35">
      <c r="A172" s="71">
        <v>162</v>
      </c>
      <c r="B172" s="72" t="s">
        <v>648</v>
      </c>
      <c r="C172" s="73" t="s">
        <v>207</v>
      </c>
      <c r="D172" s="73" t="s">
        <v>190</v>
      </c>
      <c r="E172" s="73" t="s">
        <v>198</v>
      </c>
      <c r="F172" s="73" t="s">
        <v>180</v>
      </c>
      <c r="G172" s="74" t="s">
        <v>199</v>
      </c>
      <c r="H172" s="74" t="s">
        <v>649</v>
      </c>
      <c r="I172" s="71">
        <v>1</v>
      </c>
      <c r="J172" s="74" t="s">
        <v>650</v>
      </c>
      <c r="K172" s="75">
        <v>4</v>
      </c>
      <c r="L172" s="75">
        <v>19</v>
      </c>
      <c r="M172" s="75">
        <v>19</v>
      </c>
      <c r="N172" s="75">
        <v>0</v>
      </c>
      <c r="O172" s="74" t="s">
        <v>89</v>
      </c>
    </row>
    <row r="173" spans="1:15" ht="13.5" customHeight="1" x14ac:dyDescent="0.35">
      <c r="A173" s="71">
        <v>163</v>
      </c>
      <c r="B173" s="72" t="s">
        <v>651</v>
      </c>
      <c r="C173" s="73" t="s">
        <v>207</v>
      </c>
      <c r="D173" s="73" t="s">
        <v>190</v>
      </c>
      <c r="E173" s="73" t="s">
        <v>203</v>
      </c>
      <c r="F173" s="73" t="s">
        <v>180</v>
      </c>
      <c r="G173" s="74" t="s">
        <v>199</v>
      </c>
      <c r="H173" s="74" t="s">
        <v>652</v>
      </c>
      <c r="I173" s="71">
        <v>1</v>
      </c>
      <c r="J173" s="74" t="s">
        <v>653</v>
      </c>
      <c r="K173" s="75">
        <v>4</v>
      </c>
      <c r="L173" s="75">
        <v>19</v>
      </c>
      <c r="M173" s="75">
        <v>19</v>
      </c>
      <c r="N173" s="75">
        <v>0</v>
      </c>
      <c r="O173" s="74" t="s">
        <v>89</v>
      </c>
    </row>
    <row r="174" spans="1:15" ht="13.5" customHeight="1" x14ac:dyDescent="0.35">
      <c r="A174" s="71">
        <v>164</v>
      </c>
      <c r="B174" s="72" t="s">
        <v>654</v>
      </c>
      <c r="C174" s="73" t="s">
        <v>207</v>
      </c>
      <c r="D174" s="73" t="s">
        <v>190</v>
      </c>
      <c r="E174" s="73" t="s">
        <v>223</v>
      </c>
      <c r="F174" s="73" t="s">
        <v>180</v>
      </c>
      <c r="G174" s="74" t="s">
        <v>180</v>
      </c>
      <c r="H174" s="74" t="s">
        <v>224</v>
      </c>
      <c r="I174" s="71">
        <v>1</v>
      </c>
      <c r="J174" s="74" t="s">
        <v>655</v>
      </c>
      <c r="K174" s="75">
        <v>4</v>
      </c>
      <c r="L174" s="75">
        <v>19</v>
      </c>
      <c r="M174" s="75">
        <v>19</v>
      </c>
      <c r="N174" s="75">
        <v>0</v>
      </c>
      <c r="O174" s="74" t="s">
        <v>89</v>
      </c>
    </row>
    <row r="175" spans="1:15" ht="13.5" customHeight="1" x14ac:dyDescent="0.35">
      <c r="A175" s="71">
        <v>165</v>
      </c>
      <c r="B175" s="72" t="s">
        <v>656</v>
      </c>
      <c r="C175" s="73" t="s">
        <v>207</v>
      </c>
      <c r="D175" s="73" t="s">
        <v>194</v>
      </c>
      <c r="E175" s="73" t="s">
        <v>180</v>
      </c>
      <c r="F175" s="73" t="s">
        <v>180</v>
      </c>
      <c r="G175" s="74" t="s">
        <v>180</v>
      </c>
      <c r="H175" s="74" t="s">
        <v>657</v>
      </c>
      <c r="I175" s="71">
        <v>1</v>
      </c>
      <c r="J175" s="74" t="s">
        <v>658</v>
      </c>
      <c r="K175" s="75">
        <v>4</v>
      </c>
      <c r="L175" s="75">
        <v>17</v>
      </c>
      <c r="M175" s="75">
        <v>17</v>
      </c>
      <c r="N175" s="75">
        <v>0</v>
      </c>
      <c r="O175" s="74" t="s">
        <v>89</v>
      </c>
    </row>
    <row r="176" spans="1:15" ht="13.5" customHeight="1" x14ac:dyDescent="0.35">
      <c r="A176" s="71">
        <v>166</v>
      </c>
      <c r="B176" s="72" t="s">
        <v>659</v>
      </c>
      <c r="C176" s="73" t="s">
        <v>207</v>
      </c>
      <c r="D176" s="73" t="s">
        <v>194</v>
      </c>
      <c r="E176" s="73" t="s">
        <v>243</v>
      </c>
      <c r="F176" s="73" t="s">
        <v>180</v>
      </c>
      <c r="G176" s="74" t="s">
        <v>199</v>
      </c>
      <c r="H176" s="74" t="s">
        <v>660</v>
      </c>
      <c r="I176" s="71">
        <v>1</v>
      </c>
      <c r="J176" s="74" t="s">
        <v>661</v>
      </c>
      <c r="K176" s="75">
        <v>4</v>
      </c>
      <c r="L176" s="75">
        <v>17</v>
      </c>
      <c r="M176" s="75">
        <v>17</v>
      </c>
      <c r="N176" s="75">
        <v>0</v>
      </c>
      <c r="O176" s="74" t="s">
        <v>89</v>
      </c>
    </row>
    <row r="177" spans="1:15" ht="13.5" customHeight="1" x14ac:dyDescent="0.35">
      <c r="A177" s="71">
        <v>167</v>
      </c>
      <c r="B177" s="72" t="s">
        <v>662</v>
      </c>
      <c r="C177" s="73" t="s">
        <v>207</v>
      </c>
      <c r="D177" s="73" t="s">
        <v>194</v>
      </c>
      <c r="E177" s="73" t="s">
        <v>251</v>
      </c>
      <c r="F177" s="73" t="s">
        <v>180</v>
      </c>
      <c r="G177" s="74" t="s">
        <v>199</v>
      </c>
      <c r="H177" s="74" t="s">
        <v>663</v>
      </c>
      <c r="I177" s="71">
        <v>1</v>
      </c>
      <c r="J177" s="74" t="s">
        <v>664</v>
      </c>
      <c r="K177" s="75">
        <v>4</v>
      </c>
      <c r="L177" s="75">
        <v>17</v>
      </c>
      <c r="M177" s="75">
        <v>17</v>
      </c>
      <c r="N177" s="75">
        <v>0</v>
      </c>
      <c r="O177" s="74" t="s">
        <v>89</v>
      </c>
    </row>
    <row r="178" spans="1:15" ht="13.5" customHeight="1" x14ac:dyDescent="0.35">
      <c r="A178" s="71">
        <v>168</v>
      </c>
      <c r="B178" s="72" t="s">
        <v>665</v>
      </c>
      <c r="C178" s="73" t="s">
        <v>207</v>
      </c>
      <c r="D178" s="73" t="s">
        <v>194</v>
      </c>
      <c r="E178" s="73" t="s">
        <v>505</v>
      </c>
      <c r="F178" s="73" t="s">
        <v>180</v>
      </c>
      <c r="G178" s="74" t="s">
        <v>180</v>
      </c>
      <c r="H178" s="74" t="s">
        <v>666</v>
      </c>
      <c r="I178" s="71">
        <v>1</v>
      </c>
      <c r="J178" s="74" t="s">
        <v>667</v>
      </c>
      <c r="K178" s="75">
        <v>4</v>
      </c>
      <c r="L178" s="75">
        <v>17</v>
      </c>
      <c r="M178" s="75">
        <v>17</v>
      </c>
      <c r="N178" s="75">
        <v>0</v>
      </c>
      <c r="O178" s="74" t="s">
        <v>89</v>
      </c>
    </row>
    <row r="179" spans="1:15" ht="13.5" customHeight="1" x14ac:dyDescent="0.35">
      <c r="A179" s="71">
        <v>169</v>
      </c>
      <c r="B179" s="72" t="s">
        <v>668</v>
      </c>
      <c r="C179" s="73" t="s">
        <v>207</v>
      </c>
      <c r="D179" s="73" t="s">
        <v>194</v>
      </c>
      <c r="E179" s="73" t="s">
        <v>509</v>
      </c>
      <c r="F179" s="73" t="s">
        <v>180</v>
      </c>
      <c r="G179" s="74" t="s">
        <v>199</v>
      </c>
      <c r="H179" s="74" t="s">
        <v>669</v>
      </c>
      <c r="I179" s="71">
        <v>1</v>
      </c>
      <c r="J179" s="74" t="s">
        <v>670</v>
      </c>
      <c r="K179" s="75">
        <v>4</v>
      </c>
      <c r="L179" s="75">
        <v>17</v>
      </c>
      <c r="M179" s="75">
        <v>17</v>
      </c>
      <c r="N179" s="75">
        <v>0</v>
      </c>
      <c r="O179" s="74" t="s">
        <v>89</v>
      </c>
    </row>
    <row r="180" spans="1:15" ht="13.5" customHeight="1" x14ac:dyDescent="0.35">
      <c r="A180" s="71">
        <v>170</v>
      </c>
      <c r="B180" s="72" t="s">
        <v>671</v>
      </c>
      <c r="C180" s="73" t="s">
        <v>207</v>
      </c>
      <c r="D180" s="73" t="s">
        <v>194</v>
      </c>
      <c r="E180" s="73" t="s">
        <v>513</v>
      </c>
      <c r="F180" s="73" t="s">
        <v>180</v>
      </c>
      <c r="G180" s="74" t="s">
        <v>180</v>
      </c>
      <c r="H180" s="74" t="s">
        <v>672</v>
      </c>
      <c r="I180" s="71">
        <v>1</v>
      </c>
      <c r="J180" s="74" t="s">
        <v>673</v>
      </c>
      <c r="K180" s="75">
        <v>4</v>
      </c>
      <c r="L180" s="75">
        <v>17</v>
      </c>
      <c r="M180" s="75">
        <v>17</v>
      </c>
      <c r="N180" s="75">
        <v>0</v>
      </c>
      <c r="O180" s="74" t="s">
        <v>89</v>
      </c>
    </row>
    <row r="181" spans="1:15" ht="13.5" customHeight="1" x14ac:dyDescent="0.35">
      <c r="A181" s="71">
        <v>171</v>
      </c>
      <c r="B181" s="72" t="s">
        <v>674</v>
      </c>
      <c r="C181" s="73" t="s">
        <v>207</v>
      </c>
      <c r="D181" s="73" t="s">
        <v>194</v>
      </c>
      <c r="E181" s="73" t="s">
        <v>223</v>
      </c>
      <c r="F181" s="73" t="s">
        <v>180</v>
      </c>
      <c r="G181" s="74" t="s">
        <v>180</v>
      </c>
      <c r="H181" s="74" t="s">
        <v>224</v>
      </c>
      <c r="I181" s="71">
        <v>1</v>
      </c>
      <c r="J181" s="74" t="s">
        <v>675</v>
      </c>
      <c r="K181" s="75">
        <v>4</v>
      </c>
      <c r="L181" s="75">
        <v>17</v>
      </c>
      <c r="M181" s="75">
        <v>17</v>
      </c>
      <c r="N181" s="75">
        <v>0</v>
      </c>
      <c r="O181" s="74" t="s">
        <v>89</v>
      </c>
    </row>
    <row r="182" spans="1:15" ht="13.5" customHeight="1" x14ac:dyDescent="0.35">
      <c r="A182" s="71">
        <v>172</v>
      </c>
      <c r="B182" s="72" t="s">
        <v>676</v>
      </c>
      <c r="C182" s="73" t="s">
        <v>207</v>
      </c>
      <c r="D182" s="73" t="s">
        <v>198</v>
      </c>
      <c r="E182" s="73" t="s">
        <v>180</v>
      </c>
      <c r="F182" s="73" t="s">
        <v>180</v>
      </c>
      <c r="G182" s="74" t="s">
        <v>180</v>
      </c>
      <c r="H182" s="74" t="s">
        <v>677</v>
      </c>
      <c r="I182" s="71">
        <v>1</v>
      </c>
      <c r="J182" s="74" t="s">
        <v>678</v>
      </c>
      <c r="K182" s="75">
        <v>4</v>
      </c>
      <c r="L182" s="75">
        <v>17</v>
      </c>
      <c r="M182" s="75">
        <v>17</v>
      </c>
      <c r="N182" s="75">
        <v>0</v>
      </c>
      <c r="O182" s="74" t="s">
        <v>89</v>
      </c>
    </row>
    <row r="183" spans="1:15" ht="13.5" customHeight="1" x14ac:dyDescent="0.35">
      <c r="A183" s="71">
        <v>173</v>
      </c>
      <c r="B183" s="72" t="s">
        <v>679</v>
      </c>
      <c r="C183" s="73" t="s">
        <v>207</v>
      </c>
      <c r="D183" s="73" t="s">
        <v>198</v>
      </c>
      <c r="E183" s="73" t="s">
        <v>194</v>
      </c>
      <c r="F183" s="73" t="s">
        <v>180</v>
      </c>
      <c r="G183" s="74" t="s">
        <v>199</v>
      </c>
      <c r="H183" s="74" t="s">
        <v>680</v>
      </c>
      <c r="I183" s="71">
        <v>1</v>
      </c>
      <c r="J183" s="74" t="s">
        <v>681</v>
      </c>
      <c r="K183" s="75">
        <v>4</v>
      </c>
      <c r="L183" s="75">
        <v>17</v>
      </c>
      <c r="M183" s="75">
        <v>17</v>
      </c>
      <c r="N183" s="75">
        <v>0</v>
      </c>
      <c r="O183" s="74" t="s">
        <v>89</v>
      </c>
    </row>
    <row r="184" spans="1:15" ht="13.5" customHeight="1" x14ac:dyDescent="0.35">
      <c r="A184" s="71">
        <v>174</v>
      </c>
      <c r="B184" s="72" t="s">
        <v>682</v>
      </c>
      <c r="C184" s="73" t="s">
        <v>207</v>
      </c>
      <c r="D184" s="73" t="s">
        <v>198</v>
      </c>
      <c r="E184" s="73" t="s">
        <v>198</v>
      </c>
      <c r="F184" s="73" t="s">
        <v>180</v>
      </c>
      <c r="G184" s="74" t="s">
        <v>199</v>
      </c>
      <c r="H184" s="74" t="s">
        <v>683</v>
      </c>
      <c r="I184" s="71">
        <v>1</v>
      </c>
      <c r="J184" s="74" t="s">
        <v>684</v>
      </c>
      <c r="K184" s="75">
        <v>4</v>
      </c>
      <c r="L184" s="75">
        <v>17</v>
      </c>
      <c r="M184" s="75">
        <v>17</v>
      </c>
      <c r="N184" s="75">
        <v>0</v>
      </c>
      <c r="O184" s="74" t="s">
        <v>89</v>
      </c>
    </row>
    <row r="185" spans="1:15" ht="13.5" customHeight="1" x14ac:dyDescent="0.35">
      <c r="A185" s="71">
        <v>175</v>
      </c>
      <c r="B185" s="72" t="s">
        <v>685</v>
      </c>
      <c r="C185" s="73" t="s">
        <v>207</v>
      </c>
      <c r="D185" s="73" t="s">
        <v>198</v>
      </c>
      <c r="E185" s="73" t="s">
        <v>203</v>
      </c>
      <c r="F185" s="73" t="s">
        <v>180</v>
      </c>
      <c r="G185" s="74" t="s">
        <v>199</v>
      </c>
      <c r="H185" s="74" t="s">
        <v>686</v>
      </c>
      <c r="I185" s="71">
        <v>1</v>
      </c>
      <c r="J185" s="74" t="s">
        <v>687</v>
      </c>
      <c r="K185" s="75">
        <v>4</v>
      </c>
      <c r="L185" s="75">
        <v>17</v>
      </c>
      <c r="M185" s="75">
        <v>17</v>
      </c>
      <c r="N185" s="75">
        <v>0</v>
      </c>
      <c r="O185" s="74" t="s">
        <v>89</v>
      </c>
    </row>
    <row r="186" spans="1:15" ht="13.5" customHeight="1" x14ac:dyDescent="0.35">
      <c r="A186" s="71">
        <v>176</v>
      </c>
      <c r="B186" s="72" t="s">
        <v>688</v>
      </c>
      <c r="C186" s="73" t="s">
        <v>207</v>
      </c>
      <c r="D186" s="73" t="s">
        <v>198</v>
      </c>
      <c r="E186" s="73" t="s">
        <v>223</v>
      </c>
      <c r="F186" s="73" t="s">
        <v>180</v>
      </c>
      <c r="G186" s="74" t="s">
        <v>180</v>
      </c>
      <c r="H186" s="74" t="s">
        <v>224</v>
      </c>
      <c r="I186" s="71">
        <v>1</v>
      </c>
      <c r="J186" s="74" t="s">
        <v>689</v>
      </c>
      <c r="K186" s="75">
        <v>4</v>
      </c>
      <c r="L186" s="75">
        <v>17</v>
      </c>
      <c r="M186" s="75">
        <v>17</v>
      </c>
      <c r="N186" s="75">
        <v>0</v>
      </c>
      <c r="O186" s="74" t="s">
        <v>89</v>
      </c>
    </row>
    <row r="187" spans="1:15" ht="13.5" customHeight="1" x14ac:dyDescent="0.35">
      <c r="A187" s="71">
        <v>177</v>
      </c>
      <c r="B187" s="72" t="s">
        <v>690</v>
      </c>
      <c r="C187" s="73" t="s">
        <v>207</v>
      </c>
      <c r="D187" s="73" t="s">
        <v>203</v>
      </c>
      <c r="E187" s="73" t="s">
        <v>180</v>
      </c>
      <c r="F187" s="73" t="s">
        <v>180</v>
      </c>
      <c r="G187" s="74" t="s">
        <v>180</v>
      </c>
      <c r="H187" s="74" t="s">
        <v>322</v>
      </c>
      <c r="I187" s="71">
        <v>1</v>
      </c>
      <c r="J187" s="74" t="s">
        <v>691</v>
      </c>
      <c r="K187" s="75">
        <v>3</v>
      </c>
      <c r="L187" s="75">
        <v>24</v>
      </c>
      <c r="M187" s="75">
        <v>24</v>
      </c>
      <c r="N187" s="75">
        <v>2</v>
      </c>
      <c r="O187" s="74" t="s">
        <v>278</v>
      </c>
    </row>
    <row r="188" spans="1:15" ht="13.5" customHeight="1" x14ac:dyDescent="0.35">
      <c r="A188" s="71">
        <v>178</v>
      </c>
      <c r="B188" s="72" t="s">
        <v>692</v>
      </c>
      <c r="C188" s="73" t="s">
        <v>207</v>
      </c>
      <c r="D188" s="73" t="s">
        <v>203</v>
      </c>
      <c r="E188" s="73" t="s">
        <v>190</v>
      </c>
      <c r="F188" s="73" t="s">
        <v>180</v>
      </c>
      <c r="G188" s="74" t="s">
        <v>199</v>
      </c>
      <c r="H188" s="74" t="s">
        <v>522</v>
      </c>
      <c r="I188" s="71">
        <v>1</v>
      </c>
      <c r="J188" s="74" t="s">
        <v>693</v>
      </c>
      <c r="K188" s="75">
        <v>3</v>
      </c>
      <c r="L188" s="75">
        <v>24</v>
      </c>
      <c r="M188" s="75">
        <v>24</v>
      </c>
      <c r="N188" s="75">
        <v>2</v>
      </c>
      <c r="O188" s="74" t="s">
        <v>278</v>
      </c>
    </row>
    <row r="189" spans="1:15" ht="13.5" customHeight="1" x14ac:dyDescent="0.35">
      <c r="A189" s="71">
        <v>179</v>
      </c>
      <c r="B189" s="72" t="s">
        <v>694</v>
      </c>
      <c r="C189" s="73" t="s">
        <v>207</v>
      </c>
      <c r="D189" s="73" t="s">
        <v>203</v>
      </c>
      <c r="E189" s="73" t="s">
        <v>194</v>
      </c>
      <c r="F189" s="73" t="s">
        <v>180</v>
      </c>
      <c r="G189" s="74" t="s">
        <v>180</v>
      </c>
      <c r="H189" s="74" t="s">
        <v>695</v>
      </c>
      <c r="I189" s="71">
        <v>1</v>
      </c>
      <c r="J189" s="74" t="s">
        <v>696</v>
      </c>
      <c r="K189" s="75">
        <v>3</v>
      </c>
      <c r="L189" s="75">
        <v>24</v>
      </c>
      <c r="M189" s="75">
        <v>24</v>
      </c>
      <c r="N189" s="75">
        <v>2</v>
      </c>
      <c r="O189" s="74" t="s">
        <v>278</v>
      </c>
    </row>
    <row r="190" spans="1:15" ht="13.5" customHeight="1" x14ac:dyDescent="0.35">
      <c r="A190" s="71">
        <v>180</v>
      </c>
      <c r="B190" s="72" t="s">
        <v>697</v>
      </c>
      <c r="C190" s="73" t="s">
        <v>207</v>
      </c>
      <c r="D190" s="73" t="s">
        <v>207</v>
      </c>
      <c r="E190" s="73" t="s">
        <v>180</v>
      </c>
      <c r="F190" s="73" t="s">
        <v>180</v>
      </c>
      <c r="G190" s="74" t="s">
        <v>180</v>
      </c>
      <c r="H190" s="74" t="s">
        <v>698</v>
      </c>
      <c r="I190" s="71">
        <v>1</v>
      </c>
      <c r="J190" s="74" t="s">
        <v>699</v>
      </c>
      <c r="K190" s="75">
        <v>4</v>
      </c>
      <c r="L190" s="75">
        <v>16</v>
      </c>
      <c r="M190" s="75">
        <v>16</v>
      </c>
      <c r="N190" s="75">
        <v>0</v>
      </c>
      <c r="O190" s="74" t="s">
        <v>89</v>
      </c>
    </row>
    <row r="191" spans="1:15" ht="13.5" customHeight="1" x14ac:dyDescent="0.35">
      <c r="A191" s="71">
        <v>181</v>
      </c>
      <c r="B191" s="72" t="s">
        <v>700</v>
      </c>
      <c r="C191" s="73" t="s">
        <v>207</v>
      </c>
      <c r="D191" s="73" t="s">
        <v>207</v>
      </c>
      <c r="E191" s="73" t="s">
        <v>190</v>
      </c>
      <c r="F191" s="73" t="s">
        <v>180</v>
      </c>
      <c r="G191" s="74" t="s">
        <v>199</v>
      </c>
      <c r="H191" s="74" t="s">
        <v>701</v>
      </c>
      <c r="I191" s="71">
        <v>1</v>
      </c>
      <c r="J191" s="74" t="s">
        <v>702</v>
      </c>
      <c r="K191" s="75">
        <v>4</v>
      </c>
      <c r="L191" s="75">
        <v>16</v>
      </c>
      <c r="M191" s="75">
        <v>16</v>
      </c>
      <c r="N191" s="75">
        <v>0</v>
      </c>
      <c r="O191" s="74" t="s">
        <v>89</v>
      </c>
    </row>
    <row r="192" spans="1:15" ht="13.5" customHeight="1" x14ac:dyDescent="0.35">
      <c r="A192" s="71">
        <v>182</v>
      </c>
      <c r="B192" s="72" t="s">
        <v>703</v>
      </c>
      <c r="C192" s="73" t="s">
        <v>207</v>
      </c>
      <c r="D192" s="73" t="s">
        <v>207</v>
      </c>
      <c r="E192" s="73" t="s">
        <v>194</v>
      </c>
      <c r="F192" s="73" t="s">
        <v>180</v>
      </c>
      <c r="G192" s="74" t="s">
        <v>180</v>
      </c>
      <c r="H192" s="74" t="s">
        <v>704</v>
      </c>
      <c r="I192" s="71">
        <v>1</v>
      </c>
      <c r="J192" s="74" t="s">
        <v>705</v>
      </c>
      <c r="K192" s="75">
        <v>4</v>
      </c>
      <c r="L192" s="75">
        <v>16</v>
      </c>
      <c r="M192" s="75">
        <v>16</v>
      </c>
      <c r="N192" s="75">
        <v>0</v>
      </c>
      <c r="O192" s="74" t="s">
        <v>89</v>
      </c>
    </row>
    <row r="193" spans="1:15" ht="13.5" customHeight="1" x14ac:dyDescent="0.35">
      <c r="A193" s="71">
        <v>183</v>
      </c>
      <c r="B193" s="72" t="s">
        <v>706</v>
      </c>
      <c r="C193" s="73" t="s">
        <v>207</v>
      </c>
      <c r="D193" s="73" t="s">
        <v>207</v>
      </c>
      <c r="E193" s="73" t="s">
        <v>223</v>
      </c>
      <c r="F193" s="73" t="s">
        <v>180</v>
      </c>
      <c r="G193" s="74" t="s">
        <v>180</v>
      </c>
      <c r="H193" s="74" t="s">
        <v>224</v>
      </c>
      <c r="I193" s="71">
        <v>1</v>
      </c>
      <c r="J193" s="74" t="s">
        <v>707</v>
      </c>
      <c r="K193" s="75">
        <v>4</v>
      </c>
      <c r="L193" s="75">
        <v>16</v>
      </c>
      <c r="M193" s="75">
        <v>16</v>
      </c>
      <c r="N193" s="75">
        <v>0</v>
      </c>
      <c r="O193" s="74" t="s">
        <v>89</v>
      </c>
    </row>
    <row r="194" spans="1:15" ht="13.5" customHeight="1" x14ac:dyDescent="0.35">
      <c r="A194" s="71">
        <v>184</v>
      </c>
      <c r="B194" s="72" t="s">
        <v>708</v>
      </c>
      <c r="C194" s="73" t="s">
        <v>207</v>
      </c>
      <c r="D194" s="73" t="s">
        <v>211</v>
      </c>
      <c r="E194" s="73" t="s">
        <v>180</v>
      </c>
      <c r="F194" s="73" t="s">
        <v>180</v>
      </c>
      <c r="G194" s="74" t="s">
        <v>180</v>
      </c>
      <c r="H194" s="74" t="s">
        <v>709</v>
      </c>
      <c r="I194" s="71">
        <v>1</v>
      </c>
      <c r="J194" s="74" t="s">
        <v>710</v>
      </c>
      <c r="K194" s="75">
        <v>4</v>
      </c>
      <c r="L194" s="75">
        <v>17</v>
      </c>
      <c r="M194" s="75">
        <v>17</v>
      </c>
      <c r="N194" s="75">
        <v>0</v>
      </c>
      <c r="O194" s="74" t="s">
        <v>89</v>
      </c>
    </row>
    <row r="195" spans="1:15" ht="13.5" customHeight="1" x14ac:dyDescent="0.35">
      <c r="A195" s="71">
        <v>185</v>
      </c>
      <c r="B195" s="72" t="s">
        <v>711</v>
      </c>
      <c r="C195" s="73" t="s">
        <v>207</v>
      </c>
      <c r="D195" s="73" t="s">
        <v>211</v>
      </c>
      <c r="E195" s="73" t="s">
        <v>179</v>
      </c>
      <c r="F195" s="73" t="s">
        <v>180</v>
      </c>
      <c r="G195" s="74" t="s">
        <v>199</v>
      </c>
      <c r="H195" s="74" t="s">
        <v>712</v>
      </c>
      <c r="I195" s="71">
        <v>1</v>
      </c>
      <c r="J195" s="74" t="s">
        <v>713</v>
      </c>
      <c r="K195" s="75">
        <v>4</v>
      </c>
      <c r="L195" s="75">
        <v>17</v>
      </c>
      <c r="M195" s="75">
        <v>17</v>
      </c>
      <c r="N195" s="75">
        <v>0</v>
      </c>
      <c r="O195" s="74" t="s">
        <v>89</v>
      </c>
    </row>
    <row r="196" spans="1:15" ht="13.5" customHeight="1" x14ac:dyDescent="0.35">
      <c r="A196" s="71">
        <v>186</v>
      </c>
      <c r="B196" s="72" t="s">
        <v>714</v>
      </c>
      <c r="C196" s="73" t="s">
        <v>207</v>
      </c>
      <c r="D196" s="73" t="s">
        <v>211</v>
      </c>
      <c r="E196" s="73" t="s">
        <v>190</v>
      </c>
      <c r="F196" s="73" t="s">
        <v>180</v>
      </c>
      <c r="G196" s="74" t="s">
        <v>199</v>
      </c>
      <c r="H196" s="74" t="s">
        <v>715</v>
      </c>
      <c r="I196" s="71">
        <v>1</v>
      </c>
      <c r="J196" s="74" t="s">
        <v>716</v>
      </c>
      <c r="K196" s="75">
        <v>4</v>
      </c>
      <c r="L196" s="75">
        <v>8</v>
      </c>
      <c r="M196" s="75">
        <v>8</v>
      </c>
      <c r="N196" s="75">
        <v>1</v>
      </c>
      <c r="O196" s="74" t="s">
        <v>278</v>
      </c>
    </row>
    <row r="197" spans="1:15" ht="13.5" customHeight="1" x14ac:dyDescent="0.35">
      <c r="A197" s="71">
        <v>187</v>
      </c>
      <c r="B197" s="72" t="s">
        <v>717</v>
      </c>
      <c r="C197" s="73" t="s">
        <v>207</v>
      </c>
      <c r="D197" s="73" t="s">
        <v>211</v>
      </c>
      <c r="E197" s="73" t="s">
        <v>194</v>
      </c>
      <c r="F197" s="73" t="s">
        <v>180</v>
      </c>
      <c r="G197" s="74" t="s">
        <v>199</v>
      </c>
      <c r="H197" s="74" t="s">
        <v>718</v>
      </c>
      <c r="I197" s="71">
        <v>1</v>
      </c>
      <c r="J197" s="74" t="s">
        <v>719</v>
      </c>
      <c r="K197" s="75">
        <v>4</v>
      </c>
      <c r="L197" s="75">
        <v>17</v>
      </c>
      <c r="M197" s="75">
        <v>17</v>
      </c>
      <c r="N197" s="75">
        <v>0</v>
      </c>
      <c r="O197" s="74" t="s">
        <v>89</v>
      </c>
    </row>
    <row r="198" spans="1:15" ht="13.5" customHeight="1" x14ac:dyDescent="0.35">
      <c r="A198" s="71">
        <v>188</v>
      </c>
      <c r="B198" s="72" t="s">
        <v>720</v>
      </c>
      <c r="C198" s="73" t="s">
        <v>207</v>
      </c>
      <c r="D198" s="73" t="s">
        <v>211</v>
      </c>
      <c r="E198" s="73" t="s">
        <v>198</v>
      </c>
      <c r="F198" s="73" t="s">
        <v>180</v>
      </c>
      <c r="G198" s="74" t="s">
        <v>199</v>
      </c>
      <c r="H198" s="74" t="s">
        <v>721</v>
      </c>
      <c r="I198" s="71">
        <v>1</v>
      </c>
      <c r="J198" s="74" t="s">
        <v>722</v>
      </c>
      <c r="K198" s="75">
        <v>4</v>
      </c>
      <c r="L198" s="75">
        <v>17</v>
      </c>
      <c r="M198" s="75">
        <v>17</v>
      </c>
      <c r="N198" s="75">
        <v>0</v>
      </c>
      <c r="O198" s="74" t="s">
        <v>89</v>
      </c>
    </row>
    <row r="199" spans="1:15" ht="13.5" customHeight="1" x14ac:dyDescent="0.35">
      <c r="A199" s="71">
        <v>189</v>
      </c>
      <c r="B199" s="72" t="s">
        <v>723</v>
      </c>
      <c r="C199" s="73" t="s">
        <v>207</v>
      </c>
      <c r="D199" s="73" t="s">
        <v>211</v>
      </c>
      <c r="E199" s="73" t="s">
        <v>223</v>
      </c>
      <c r="F199" s="73" t="s">
        <v>180</v>
      </c>
      <c r="G199" s="74" t="s">
        <v>180</v>
      </c>
      <c r="H199" s="74" t="s">
        <v>224</v>
      </c>
      <c r="I199" s="71">
        <v>1</v>
      </c>
      <c r="J199" s="74" t="s">
        <v>724</v>
      </c>
      <c r="K199" s="75">
        <v>4</v>
      </c>
      <c r="L199" s="75">
        <v>17</v>
      </c>
      <c r="M199" s="75">
        <v>17</v>
      </c>
      <c r="N199" s="75">
        <v>0</v>
      </c>
      <c r="O199" s="74" t="s">
        <v>89</v>
      </c>
    </row>
    <row r="200" spans="1:15" ht="13.5" customHeight="1" x14ac:dyDescent="0.35">
      <c r="A200" s="71">
        <v>190</v>
      </c>
      <c r="B200" s="72" t="s">
        <v>725</v>
      </c>
      <c r="C200" s="73" t="s">
        <v>207</v>
      </c>
      <c r="D200" s="73" t="s">
        <v>215</v>
      </c>
      <c r="E200" s="73" t="s">
        <v>180</v>
      </c>
      <c r="F200" s="73" t="s">
        <v>180</v>
      </c>
      <c r="G200" s="74" t="s">
        <v>180</v>
      </c>
      <c r="H200" s="74" t="s">
        <v>726</v>
      </c>
      <c r="I200" s="71">
        <v>1</v>
      </c>
      <c r="J200" s="74" t="s">
        <v>727</v>
      </c>
      <c r="K200" s="75">
        <v>4</v>
      </c>
      <c r="L200" s="75">
        <v>17</v>
      </c>
      <c r="M200" s="75">
        <v>17</v>
      </c>
      <c r="N200" s="75">
        <v>0</v>
      </c>
      <c r="O200" s="74" t="s">
        <v>89</v>
      </c>
    </row>
    <row r="201" spans="1:15" ht="13.5" customHeight="1" x14ac:dyDescent="0.35">
      <c r="A201" s="71">
        <v>191</v>
      </c>
      <c r="B201" s="72" t="s">
        <v>728</v>
      </c>
      <c r="C201" s="73" t="s">
        <v>207</v>
      </c>
      <c r="D201" s="73" t="s">
        <v>215</v>
      </c>
      <c r="E201" s="73" t="s">
        <v>190</v>
      </c>
      <c r="F201" s="73" t="s">
        <v>180</v>
      </c>
      <c r="G201" s="74" t="s">
        <v>199</v>
      </c>
      <c r="H201" s="74" t="s">
        <v>729</v>
      </c>
      <c r="I201" s="71">
        <v>1</v>
      </c>
      <c r="J201" s="74" t="s">
        <v>730</v>
      </c>
      <c r="K201" s="75">
        <v>4</v>
      </c>
      <c r="L201" s="75">
        <v>17</v>
      </c>
      <c r="M201" s="75">
        <v>17</v>
      </c>
      <c r="N201" s="75">
        <v>0</v>
      </c>
      <c r="O201" s="74" t="s">
        <v>89</v>
      </c>
    </row>
    <row r="202" spans="1:15" ht="13.5" customHeight="1" x14ac:dyDescent="0.35">
      <c r="A202" s="71">
        <v>192</v>
      </c>
      <c r="B202" s="72" t="s">
        <v>731</v>
      </c>
      <c r="C202" s="73" t="s">
        <v>207</v>
      </c>
      <c r="D202" s="73" t="s">
        <v>215</v>
      </c>
      <c r="E202" s="73" t="s">
        <v>223</v>
      </c>
      <c r="F202" s="73" t="s">
        <v>180</v>
      </c>
      <c r="G202" s="74" t="s">
        <v>180</v>
      </c>
      <c r="H202" s="74" t="s">
        <v>224</v>
      </c>
      <c r="I202" s="71">
        <v>1</v>
      </c>
      <c r="J202" s="74" t="s">
        <v>732</v>
      </c>
      <c r="K202" s="75">
        <v>4</v>
      </c>
      <c r="L202" s="75">
        <v>17</v>
      </c>
      <c r="M202" s="75">
        <v>17</v>
      </c>
      <c r="N202" s="75">
        <v>0</v>
      </c>
      <c r="O202" s="74" t="s">
        <v>89</v>
      </c>
    </row>
    <row r="203" spans="1:15" ht="13.5" customHeight="1" x14ac:dyDescent="0.35">
      <c r="A203" s="71">
        <v>193</v>
      </c>
      <c r="B203" s="72" t="s">
        <v>733</v>
      </c>
      <c r="C203" s="73" t="s">
        <v>207</v>
      </c>
      <c r="D203" s="73" t="s">
        <v>219</v>
      </c>
      <c r="E203" s="73" t="s">
        <v>180</v>
      </c>
      <c r="F203" s="73" t="s">
        <v>180</v>
      </c>
      <c r="G203" s="74" t="s">
        <v>180</v>
      </c>
      <c r="H203" s="74" t="s">
        <v>734</v>
      </c>
      <c r="I203" s="71">
        <v>1</v>
      </c>
      <c r="J203" s="74" t="s">
        <v>735</v>
      </c>
      <c r="K203" s="75">
        <v>4</v>
      </c>
      <c r="L203" s="75">
        <v>17</v>
      </c>
      <c r="M203" s="75">
        <v>17</v>
      </c>
      <c r="N203" s="75">
        <v>0</v>
      </c>
      <c r="O203" s="74" t="s">
        <v>89</v>
      </c>
    </row>
    <row r="204" spans="1:15" ht="13.5" customHeight="1" x14ac:dyDescent="0.35">
      <c r="A204" s="71">
        <v>194</v>
      </c>
      <c r="B204" s="72" t="s">
        <v>736</v>
      </c>
      <c r="C204" s="73" t="s">
        <v>207</v>
      </c>
      <c r="D204" s="73" t="s">
        <v>219</v>
      </c>
      <c r="E204" s="73" t="s">
        <v>190</v>
      </c>
      <c r="F204" s="73" t="s">
        <v>180</v>
      </c>
      <c r="G204" s="74" t="s">
        <v>180</v>
      </c>
      <c r="H204" s="74" t="s">
        <v>737</v>
      </c>
      <c r="I204" s="71">
        <v>1</v>
      </c>
      <c r="J204" s="74" t="s">
        <v>738</v>
      </c>
      <c r="K204" s="75">
        <v>4</v>
      </c>
      <c r="L204" s="75">
        <v>17</v>
      </c>
      <c r="M204" s="75">
        <v>17</v>
      </c>
      <c r="N204" s="75">
        <v>0</v>
      </c>
      <c r="O204" s="74" t="s">
        <v>89</v>
      </c>
    </row>
    <row r="205" spans="1:15" ht="13.5" customHeight="1" x14ac:dyDescent="0.35">
      <c r="A205" s="71">
        <v>195</v>
      </c>
      <c r="B205" s="72" t="s">
        <v>739</v>
      </c>
      <c r="C205" s="73" t="s">
        <v>207</v>
      </c>
      <c r="D205" s="73" t="s">
        <v>219</v>
      </c>
      <c r="E205" s="73" t="s">
        <v>194</v>
      </c>
      <c r="F205" s="73" t="s">
        <v>180</v>
      </c>
      <c r="G205" s="74" t="s">
        <v>199</v>
      </c>
      <c r="H205" s="74" t="s">
        <v>740</v>
      </c>
      <c r="I205" s="71">
        <v>1</v>
      </c>
      <c r="J205" s="74" t="s">
        <v>741</v>
      </c>
      <c r="K205" s="75">
        <v>4</v>
      </c>
      <c r="L205" s="75">
        <v>17</v>
      </c>
      <c r="M205" s="75">
        <v>17</v>
      </c>
      <c r="N205" s="75">
        <v>0</v>
      </c>
      <c r="O205" s="74" t="s">
        <v>89</v>
      </c>
    </row>
    <row r="206" spans="1:15" ht="13.5" customHeight="1" x14ac:dyDescent="0.35">
      <c r="A206" s="71">
        <v>196</v>
      </c>
      <c r="B206" s="72" t="s">
        <v>742</v>
      </c>
      <c r="C206" s="73" t="s">
        <v>207</v>
      </c>
      <c r="D206" s="73" t="s">
        <v>219</v>
      </c>
      <c r="E206" s="73" t="s">
        <v>198</v>
      </c>
      <c r="F206" s="73" t="s">
        <v>180</v>
      </c>
      <c r="G206" s="74" t="s">
        <v>180</v>
      </c>
      <c r="H206" s="74" t="s">
        <v>743</v>
      </c>
      <c r="I206" s="71">
        <v>1</v>
      </c>
      <c r="J206" s="74" t="s">
        <v>744</v>
      </c>
      <c r="K206" s="75">
        <v>4</v>
      </c>
      <c r="L206" s="75">
        <v>17</v>
      </c>
      <c r="M206" s="75">
        <v>17</v>
      </c>
      <c r="N206" s="75">
        <v>0</v>
      </c>
      <c r="O206" s="74" t="s">
        <v>89</v>
      </c>
    </row>
    <row r="207" spans="1:15" ht="13.5" customHeight="1" x14ac:dyDescent="0.35">
      <c r="A207" s="71">
        <v>197</v>
      </c>
      <c r="B207" s="72" t="s">
        <v>745</v>
      </c>
      <c r="C207" s="73" t="s">
        <v>207</v>
      </c>
      <c r="D207" s="73" t="s">
        <v>219</v>
      </c>
      <c r="E207" s="73" t="s">
        <v>223</v>
      </c>
      <c r="F207" s="73" t="s">
        <v>180</v>
      </c>
      <c r="G207" s="74" t="s">
        <v>180</v>
      </c>
      <c r="H207" s="74" t="s">
        <v>224</v>
      </c>
      <c r="I207" s="71">
        <v>1</v>
      </c>
      <c r="J207" s="74" t="s">
        <v>746</v>
      </c>
      <c r="K207" s="75">
        <v>4</v>
      </c>
      <c r="L207" s="75">
        <v>17</v>
      </c>
      <c r="M207" s="75">
        <v>17</v>
      </c>
      <c r="N207" s="75">
        <v>0</v>
      </c>
      <c r="O207" s="74" t="s">
        <v>89</v>
      </c>
    </row>
    <row r="208" spans="1:15" ht="13.5" customHeight="1" x14ac:dyDescent="0.35">
      <c r="A208" s="71">
        <v>198</v>
      </c>
      <c r="B208" s="72" t="s">
        <v>747</v>
      </c>
      <c r="C208" s="73" t="s">
        <v>207</v>
      </c>
      <c r="D208" s="73" t="s">
        <v>239</v>
      </c>
      <c r="E208" s="73" t="s">
        <v>180</v>
      </c>
      <c r="F208" s="73" t="s">
        <v>180</v>
      </c>
      <c r="G208" s="74" t="s">
        <v>180</v>
      </c>
      <c r="H208" s="74" t="s">
        <v>748</v>
      </c>
      <c r="I208" s="71">
        <v>1</v>
      </c>
      <c r="J208" s="74" t="s">
        <v>749</v>
      </c>
      <c r="K208" s="75">
        <v>4</v>
      </c>
      <c r="L208" s="75">
        <v>17</v>
      </c>
      <c r="M208" s="75">
        <v>17</v>
      </c>
      <c r="N208" s="75">
        <v>0</v>
      </c>
      <c r="O208" s="74" t="s">
        <v>89</v>
      </c>
    </row>
    <row r="209" spans="1:15" ht="13.5" customHeight="1" x14ac:dyDescent="0.35">
      <c r="A209" s="71">
        <v>199</v>
      </c>
      <c r="B209" s="72" t="s">
        <v>750</v>
      </c>
      <c r="C209" s="73" t="s">
        <v>207</v>
      </c>
      <c r="D209" s="73" t="s">
        <v>239</v>
      </c>
      <c r="E209" s="73" t="s">
        <v>190</v>
      </c>
      <c r="F209" s="73" t="s">
        <v>180</v>
      </c>
      <c r="G209" s="74" t="s">
        <v>199</v>
      </c>
      <c r="H209" s="74" t="s">
        <v>751</v>
      </c>
      <c r="I209" s="71">
        <v>1</v>
      </c>
      <c r="J209" s="74" t="s">
        <v>752</v>
      </c>
      <c r="K209" s="75">
        <v>4</v>
      </c>
      <c r="L209" s="75">
        <v>17</v>
      </c>
      <c r="M209" s="75">
        <v>17</v>
      </c>
      <c r="N209" s="75">
        <v>0</v>
      </c>
      <c r="O209" s="74" t="s">
        <v>89</v>
      </c>
    </row>
    <row r="210" spans="1:15" ht="13.5" customHeight="1" x14ac:dyDescent="0.35">
      <c r="A210" s="71">
        <v>200</v>
      </c>
      <c r="B210" s="72" t="s">
        <v>753</v>
      </c>
      <c r="C210" s="73" t="s">
        <v>207</v>
      </c>
      <c r="D210" s="73" t="s">
        <v>239</v>
      </c>
      <c r="E210" s="73" t="s">
        <v>223</v>
      </c>
      <c r="F210" s="73" t="s">
        <v>180</v>
      </c>
      <c r="G210" s="74" t="s">
        <v>180</v>
      </c>
      <c r="H210" s="74" t="s">
        <v>224</v>
      </c>
      <c r="I210" s="71">
        <v>1</v>
      </c>
      <c r="J210" s="74" t="s">
        <v>754</v>
      </c>
      <c r="K210" s="75">
        <v>4</v>
      </c>
      <c r="L210" s="75">
        <v>17</v>
      </c>
      <c r="M210" s="75">
        <v>17</v>
      </c>
      <c r="N210" s="75">
        <v>0</v>
      </c>
      <c r="O210" s="74" t="s">
        <v>89</v>
      </c>
    </row>
    <row r="211" spans="1:15" ht="13.5" customHeight="1" x14ac:dyDescent="0.35">
      <c r="A211" s="71">
        <v>201</v>
      </c>
      <c r="B211" s="72" t="s">
        <v>755</v>
      </c>
      <c r="C211" s="73" t="s">
        <v>207</v>
      </c>
      <c r="D211" s="73" t="s">
        <v>243</v>
      </c>
      <c r="E211" s="73" t="s">
        <v>180</v>
      </c>
      <c r="F211" s="73" t="s">
        <v>180</v>
      </c>
      <c r="G211" s="74" t="s">
        <v>180</v>
      </c>
      <c r="H211" s="74" t="s">
        <v>756</v>
      </c>
      <c r="I211" s="71">
        <v>1</v>
      </c>
      <c r="J211" s="74" t="s">
        <v>757</v>
      </c>
      <c r="K211" s="75">
        <v>4</v>
      </c>
      <c r="L211" s="75">
        <v>17</v>
      </c>
      <c r="M211" s="75">
        <v>17</v>
      </c>
      <c r="N211" s="75">
        <v>0</v>
      </c>
      <c r="O211" s="74" t="s">
        <v>89</v>
      </c>
    </row>
    <row r="212" spans="1:15" ht="13.5" customHeight="1" x14ac:dyDescent="0.35">
      <c r="A212" s="71">
        <v>202</v>
      </c>
      <c r="B212" s="72" t="s">
        <v>758</v>
      </c>
      <c r="C212" s="73" t="s">
        <v>207</v>
      </c>
      <c r="D212" s="73" t="s">
        <v>243</v>
      </c>
      <c r="E212" s="73" t="s">
        <v>179</v>
      </c>
      <c r="F212" s="73" t="s">
        <v>180</v>
      </c>
      <c r="G212" s="74" t="s">
        <v>180</v>
      </c>
      <c r="H212" s="74" t="s">
        <v>759</v>
      </c>
      <c r="I212" s="71">
        <v>1</v>
      </c>
      <c r="J212" s="74" t="s">
        <v>760</v>
      </c>
      <c r="K212" s="75">
        <v>4</v>
      </c>
      <c r="L212" s="75">
        <v>17</v>
      </c>
      <c r="M212" s="75">
        <v>17</v>
      </c>
      <c r="N212" s="75">
        <v>0</v>
      </c>
      <c r="O212" s="74" t="s">
        <v>89</v>
      </c>
    </row>
    <row r="213" spans="1:15" ht="13.5" customHeight="1" x14ac:dyDescent="0.35">
      <c r="A213" s="71">
        <v>203</v>
      </c>
      <c r="B213" s="72" t="s">
        <v>761</v>
      </c>
      <c r="C213" s="73" t="s">
        <v>207</v>
      </c>
      <c r="D213" s="73" t="s">
        <v>243</v>
      </c>
      <c r="E213" s="73" t="s">
        <v>223</v>
      </c>
      <c r="F213" s="73" t="s">
        <v>180</v>
      </c>
      <c r="G213" s="74" t="s">
        <v>180</v>
      </c>
      <c r="H213" s="74" t="s">
        <v>224</v>
      </c>
      <c r="I213" s="71">
        <v>1</v>
      </c>
      <c r="J213" s="74" t="s">
        <v>762</v>
      </c>
      <c r="K213" s="75">
        <v>4</v>
      </c>
      <c r="L213" s="75">
        <v>17</v>
      </c>
      <c r="M213" s="75">
        <v>17</v>
      </c>
      <c r="N213" s="75">
        <v>0</v>
      </c>
      <c r="O213" s="74" t="s">
        <v>89</v>
      </c>
    </row>
    <row r="214" spans="1:15" ht="13.5" customHeight="1" x14ac:dyDescent="0.35">
      <c r="A214" s="71">
        <v>204</v>
      </c>
      <c r="B214" s="72" t="s">
        <v>763</v>
      </c>
      <c r="C214" s="73" t="s">
        <v>207</v>
      </c>
      <c r="D214" s="73" t="s">
        <v>251</v>
      </c>
      <c r="E214" s="73" t="s">
        <v>180</v>
      </c>
      <c r="F214" s="73" t="s">
        <v>180</v>
      </c>
      <c r="G214" s="74" t="s">
        <v>180</v>
      </c>
      <c r="H214" s="74" t="s">
        <v>764</v>
      </c>
      <c r="I214" s="71">
        <v>1</v>
      </c>
      <c r="J214" s="74" t="s">
        <v>765</v>
      </c>
      <c r="K214" s="75">
        <v>4</v>
      </c>
      <c r="L214" s="75">
        <v>16</v>
      </c>
      <c r="M214" s="75">
        <v>16</v>
      </c>
      <c r="N214" s="75">
        <v>0</v>
      </c>
      <c r="O214" s="74" t="s">
        <v>89</v>
      </c>
    </row>
    <row r="215" spans="1:15" ht="13.5" customHeight="1" x14ac:dyDescent="0.35">
      <c r="A215" s="71">
        <v>205</v>
      </c>
      <c r="B215" s="72" t="s">
        <v>766</v>
      </c>
      <c r="C215" s="73" t="s">
        <v>207</v>
      </c>
      <c r="D215" s="73" t="s">
        <v>251</v>
      </c>
      <c r="E215" s="73" t="s">
        <v>179</v>
      </c>
      <c r="F215" s="73" t="s">
        <v>180</v>
      </c>
      <c r="G215" s="74" t="s">
        <v>199</v>
      </c>
      <c r="H215" s="74" t="s">
        <v>767</v>
      </c>
      <c r="I215" s="71">
        <v>1</v>
      </c>
      <c r="J215" s="74" t="s">
        <v>768</v>
      </c>
      <c r="K215" s="75">
        <v>4</v>
      </c>
      <c r="L215" s="75">
        <v>16</v>
      </c>
      <c r="M215" s="75">
        <v>16</v>
      </c>
      <c r="N215" s="75">
        <v>0</v>
      </c>
      <c r="O215" s="74" t="s">
        <v>89</v>
      </c>
    </row>
    <row r="216" spans="1:15" ht="13.5" customHeight="1" x14ac:dyDescent="0.35">
      <c r="A216" s="71">
        <v>206</v>
      </c>
      <c r="B216" s="72" t="s">
        <v>769</v>
      </c>
      <c r="C216" s="73" t="s">
        <v>207</v>
      </c>
      <c r="D216" s="73" t="s">
        <v>251</v>
      </c>
      <c r="E216" s="73" t="s">
        <v>190</v>
      </c>
      <c r="F216" s="73" t="s">
        <v>180</v>
      </c>
      <c r="G216" s="74" t="s">
        <v>199</v>
      </c>
      <c r="H216" s="74" t="s">
        <v>770</v>
      </c>
      <c r="I216" s="71">
        <v>1</v>
      </c>
      <c r="J216" s="74" t="s">
        <v>771</v>
      </c>
      <c r="K216" s="75">
        <v>4</v>
      </c>
      <c r="L216" s="75">
        <v>8</v>
      </c>
      <c r="M216" s="75">
        <v>8</v>
      </c>
      <c r="N216" s="75">
        <v>1</v>
      </c>
      <c r="O216" s="74" t="s">
        <v>278</v>
      </c>
    </row>
    <row r="217" spans="1:15" ht="13.5" customHeight="1" x14ac:dyDescent="0.35">
      <c r="A217" s="71">
        <v>207</v>
      </c>
      <c r="B217" s="72" t="s">
        <v>772</v>
      </c>
      <c r="C217" s="73" t="s">
        <v>207</v>
      </c>
      <c r="D217" s="73" t="s">
        <v>251</v>
      </c>
      <c r="E217" s="73" t="s">
        <v>194</v>
      </c>
      <c r="F217" s="73" t="s">
        <v>180</v>
      </c>
      <c r="G217" s="74" t="s">
        <v>180</v>
      </c>
      <c r="H217" s="74" t="s">
        <v>773</v>
      </c>
      <c r="I217" s="71">
        <v>1</v>
      </c>
      <c r="J217" s="74" t="s">
        <v>774</v>
      </c>
      <c r="K217" s="75">
        <v>4</v>
      </c>
      <c r="L217" s="75">
        <v>8</v>
      </c>
      <c r="M217" s="75">
        <v>8</v>
      </c>
      <c r="N217" s="75">
        <v>1</v>
      </c>
      <c r="O217" s="74" t="s">
        <v>278</v>
      </c>
    </row>
    <row r="218" spans="1:15" ht="13.5" customHeight="1" x14ac:dyDescent="0.35">
      <c r="A218" s="71">
        <v>208</v>
      </c>
      <c r="B218" s="72" t="s">
        <v>775</v>
      </c>
      <c r="C218" s="73" t="s">
        <v>207</v>
      </c>
      <c r="D218" s="73" t="s">
        <v>251</v>
      </c>
      <c r="E218" s="73" t="s">
        <v>198</v>
      </c>
      <c r="F218" s="73" t="s">
        <v>180</v>
      </c>
      <c r="G218" s="74" t="s">
        <v>199</v>
      </c>
      <c r="H218" s="74" t="s">
        <v>776</v>
      </c>
      <c r="I218" s="71">
        <v>1</v>
      </c>
      <c r="J218" s="74" t="s">
        <v>777</v>
      </c>
      <c r="K218" s="75">
        <v>4</v>
      </c>
      <c r="L218" s="75">
        <v>17</v>
      </c>
      <c r="M218" s="75">
        <v>17</v>
      </c>
      <c r="N218" s="75">
        <v>0</v>
      </c>
      <c r="O218" s="74" t="s">
        <v>89</v>
      </c>
    </row>
    <row r="219" spans="1:15" ht="13.5" customHeight="1" x14ac:dyDescent="0.35">
      <c r="A219" s="71">
        <v>209</v>
      </c>
      <c r="B219" s="72" t="s">
        <v>778</v>
      </c>
      <c r="C219" s="73" t="s">
        <v>207</v>
      </c>
      <c r="D219" s="73" t="s">
        <v>251</v>
      </c>
      <c r="E219" s="73" t="s">
        <v>203</v>
      </c>
      <c r="F219" s="73" t="s">
        <v>180</v>
      </c>
      <c r="G219" s="74" t="s">
        <v>199</v>
      </c>
      <c r="H219" s="74" t="s">
        <v>779</v>
      </c>
      <c r="I219" s="71">
        <v>1</v>
      </c>
      <c r="J219" s="74" t="s">
        <v>780</v>
      </c>
      <c r="K219" s="75">
        <v>4</v>
      </c>
      <c r="L219" s="75">
        <v>17</v>
      </c>
      <c r="M219" s="75">
        <v>17</v>
      </c>
      <c r="N219" s="75">
        <v>0</v>
      </c>
      <c r="O219" s="74" t="s">
        <v>89</v>
      </c>
    </row>
    <row r="220" spans="1:15" ht="13.5" customHeight="1" x14ac:dyDescent="0.35">
      <c r="A220" s="71">
        <v>210</v>
      </c>
      <c r="B220" s="72" t="s">
        <v>781</v>
      </c>
      <c r="C220" s="73" t="s">
        <v>207</v>
      </c>
      <c r="D220" s="73" t="s">
        <v>251</v>
      </c>
      <c r="E220" s="73" t="s">
        <v>223</v>
      </c>
      <c r="F220" s="73" t="s">
        <v>180</v>
      </c>
      <c r="G220" s="74" t="s">
        <v>180</v>
      </c>
      <c r="H220" s="74" t="s">
        <v>224</v>
      </c>
      <c r="I220" s="71">
        <v>1</v>
      </c>
      <c r="J220" s="74" t="s">
        <v>782</v>
      </c>
      <c r="K220" s="75">
        <v>4</v>
      </c>
      <c r="L220" s="75">
        <v>16</v>
      </c>
      <c r="M220" s="75">
        <v>16</v>
      </c>
      <c r="N220" s="75">
        <v>0</v>
      </c>
      <c r="O220" s="74" t="s">
        <v>89</v>
      </c>
    </row>
    <row r="221" spans="1:15" ht="13.5" customHeight="1" x14ac:dyDescent="0.35">
      <c r="A221" s="71">
        <v>211</v>
      </c>
      <c r="B221" s="72" t="s">
        <v>211</v>
      </c>
      <c r="C221" s="73" t="s">
        <v>211</v>
      </c>
      <c r="D221" s="73" t="s">
        <v>180</v>
      </c>
      <c r="E221" s="73" t="s">
        <v>180</v>
      </c>
      <c r="F221" s="73" t="s">
        <v>180</v>
      </c>
      <c r="G221" s="74" t="s">
        <v>180</v>
      </c>
      <c r="H221" s="74" t="s">
        <v>783</v>
      </c>
      <c r="I221" s="71">
        <v>1</v>
      </c>
      <c r="J221" s="74" t="s">
        <v>784</v>
      </c>
      <c r="K221" s="75">
        <v>4</v>
      </c>
      <c r="L221" s="75">
        <v>8</v>
      </c>
      <c r="M221" s="75">
        <v>8</v>
      </c>
      <c r="N221" s="75">
        <v>1</v>
      </c>
      <c r="O221" s="74" t="s">
        <v>278</v>
      </c>
    </row>
    <row r="222" spans="1:15" ht="13.5" customHeight="1" x14ac:dyDescent="0.35">
      <c r="A222" s="71">
        <v>212</v>
      </c>
      <c r="B222" s="72" t="s">
        <v>785</v>
      </c>
      <c r="C222" s="73" t="s">
        <v>211</v>
      </c>
      <c r="D222" s="73" t="s">
        <v>179</v>
      </c>
      <c r="E222" s="73" t="s">
        <v>180</v>
      </c>
      <c r="F222" s="73" t="s">
        <v>180</v>
      </c>
      <c r="G222" s="74" t="s">
        <v>180</v>
      </c>
      <c r="H222" s="74" t="s">
        <v>786</v>
      </c>
      <c r="I222" s="71">
        <v>1</v>
      </c>
      <c r="J222" s="74" t="s">
        <v>787</v>
      </c>
      <c r="K222" s="75">
        <v>4</v>
      </c>
      <c r="L222" s="75">
        <v>8</v>
      </c>
      <c r="M222" s="75">
        <v>8</v>
      </c>
      <c r="N222" s="75">
        <v>1</v>
      </c>
      <c r="O222" s="74" t="s">
        <v>278</v>
      </c>
    </row>
    <row r="223" spans="1:15" ht="13.5" customHeight="1" x14ac:dyDescent="0.35">
      <c r="A223" s="71">
        <v>213</v>
      </c>
      <c r="B223" s="72" t="s">
        <v>788</v>
      </c>
      <c r="C223" s="73" t="s">
        <v>211</v>
      </c>
      <c r="D223" s="73" t="s">
        <v>179</v>
      </c>
      <c r="E223" s="73" t="s">
        <v>179</v>
      </c>
      <c r="F223" s="73" t="s">
        <v>180</v>
      </c>
      <c r="G223" s="74" t="s">
        <v>199</v>
      </c>
      <c r="H223" s="74" t="s">
        <v>789</v>
      </c>
      <c r="I223" s="71">
        <v>1</v>
      </c>
      <c r="J223" s="74" t="s">
        <v>790</v>
      </c>
      <c r="K223" s="75">
        <v>4</v>
      </c>
      <c r="L223" s="75">
        <v>19</v>
      </c>
      <c r="M223" s="75">
        <v>19</v>
      </c>
      <c r="N223" s="75">
        <v>0</v>
      </c>
      <c r="O223" s="74" t="s">
        <v>89</v>
      </c>
    </row>
    <row r="224" spans="1:15" ht="13.5" customHeight="1" x14ac:dyDescent="0.35">
      <c r="A224" s="71">
        <v>214</v>
      </c>
      <c r="B224" s="72" t="s">
        <v>791</v>
      </c>
      <c r="C224" s="73" t="s">
        <v>211</v>
      </c>
      <c r="D224" s="73" t="s">
        <v>179</v>
      </c>
      <c r="E224" s="73" t="s">
        <v>194</v>
      </c>
      <c r="F224" s="73" t="s">
        <v>180</v>
      </c>
      <c r="G224" s="74" t="s">
        <v>199</v>
      </c>
      <c r="H224" s="74" t="s">
        <v>792</v>
      </c>
      <c r="I224" s="71">
        <v>1</v>
      </c>
      <c r="J224" s="74" t="s">
        <v>793</v>
      </c>
      <c r="K224" s="75">
        <v>4</v>
      </c>
      <c r="L224" s="75">
        <v>19</v>
      </c>
      <c r="M224" s="75">
        <v>19</v>
      </c>
      <c r="N224" s="75">
        <v>0</v>
      </c>
      <c r="O224" s="74" t="s">
        <v>89</v>
      </c>
    </row>
    <row r="225" spans="1:15" ht="13.5" customHeight="1" x14ac:dyDescent="0.35">
      <c r="A225" s="71">
        <v>215</v>
      </c>
      <c r="B225" s="72" t="s">
        <v>794</v>
      </c>
      <c r="C225" s="73" t="s">
        <v>211</v>
      </c>
      <c r="D225" s="73" t="s">
        <v>179</v>
      </c>
      <c r="E225" s="73" t="s">
        <v>198</v>
      </c>
      <c r="F225" s="73" t="s">
        <v>180</v>
      </c>
      <c r="G225" s="74" t="s">
        <v>199</v>
      </c>
      <c r="H225" s="74" t="s">
        <v>795</v>
      </c>
      <c r="I225" s="71">
        <v>1</v>
      </c>
      <c r="J225" s="74" t="s">
        <v>796</v>
      </c>
      <c r="K225" s="75">
        <v>4</v>
      </c>
      <c r="L225" s="75">
        <v>19</v>
      </c>
      <c r="M225" s="75">
        <v>19</v>
      </c>
      <c r="N225" s="75">
        <v>0</v>
      </c>
      <c r="O225" s="74" t="s">
        <v>89</v>
      </c>
    </row>
    <row r="226" spans="1:15" ht="13.5" customHeight="1" x14ac:dyDescent="0.35">
      <c r="A226" s="71">
        <v>216</v>
      </c>
      <c r="B226" s="72" t="s">
        <v>797</v>
      </c>
      <c r="C226" s="73" t="s">
        <v>211</v>
      </c>
      <c r="D226" s="73" t="s">
        <v>179</v>
      </c>
      <c r="E226" s="73" t="s">
        <v>211</v>
      </c>
      <c r="F226" s="73" t="s">
        <v>180</v>
      </c>
      <c r="G226" s="74" t="s">
        <v>199</v>
      </c>
      <c r="H226" s="74" t="s">
        <v>798</v>
      </c>
      <c r="I226" s="71">
        <v>1</v>
      </c>
      <c r="J226" s="74" t="s">
        <v>799</v>
      </c>
      <c r="K226" s="75">
        <v>4</v>
      </c>
      <c r="L226" s="75">
        <v>8</v>
      </c>
      <c r="M226" s="75">
        <v>8</v>
      </c>
      <c r="N226" s="75">
        <v>1</v>
      </c>
      <c r="O226" s="74" t="s">
        <v>278</v>
      </c>
    </row>
    <row r="227" spans="1:15" ht="13.5" customHeight="1" x14ac:dyDescent="0.35">
      <c r="A227" s="71">
        <v>217</v>
      </c>
      <c r="B227" s="72" t="s">
        <v>800</v>
      </c>
      <c r="C227" s="73" t="s">
        <v>211</v>
      </c>
      <c r="D227" s="73" t="s">
        <v>179</v>
      </c>
      <c r="E227" s="73" t="s">
        <v>215</v>
      </c>
      <c r="F227" s="73" t="s">
        <v>180</v>
      </c>
      <c r="G227" s="74" t="s">
        <v>199</v>
      </c>
      <c r="H227" s="74" t="s">
        <v>801</v>
      </c>
      <c r="I227" s="71">
        <v>1</v>
      </c>
      <c r="J227" s="74" t="s">
        <v>802</v>
      </c>
      <c r="K227" s="75">
        <v>4</v>
      </c>
      <c r="L227" s="75">
        <v>8</v>
      </c>
      <c r="M227" s="75">
        <v>8</v>
      </c>
      <c r="N227" s="75">
        <v>1</v>
      </c>
      <c r="O227" s="74" t="s">
        <v>278</v>
      </c>
    </row>
    <row r="228" spans="1:15" ht="13.5" customHeight="1" x14ac:dyDescent="0.35">
      <c r="A228" s="71">
        <v>218</v>
      </c>
      <c r="B228" s="72" t="s">
        <v>803</v>
      </c>
      <c r="C228" s="73" t="s">
        <v>211</v>
      </c>
      <c r="D228" s="73" t="s">
        <v>179</v>
      </c>
      <c r="E228" s="73" t="s">
        <v>219</v>
      </c>
      <c r="F228" s="73" t="s">
        <v>180</v>
      </c>
      <c r="G228" s="74" t="s">
        <v>199</v>
      </c>
      <c r="H228" s="74" t="s">
        <v>804</v>
      </c>
      <c r="I228" s="71">
        <v>1</v>
      </c>
      <c r="J228" s="74" t="s">
        <v>805</v>
      </c>
      <c r="K228" s="75">
        <v>4</v>
      </c>
      <c r="L228" s="75">
        <v>8</v>
      </c>
      <c r="M228" s="75">
        <v>8</v>
      </c>
      <c r="N228" s="75">
        <v>1</v>
      </c>
      <c r="O228" s="74" t="s">
        <v>278</v>
      </c>
    </row>
    <row r="229" spans="1:15" ht="13.5" customHeight="1" x14ac:dyDescent="0.35">
      <c r="A229" s="71">
        <v>219</v>
      </c>
      <c r="B229" s="72" t="s">
        <v>806</v>
      </c>
      <c r="C229" s="73" t="s">
        <v>211</v>
      </c>
      <c r="D229" s="73" t="s">
        <v>179</v>
      </c>
      <c r="E229" s="73" t="s">
        <v>239</v>
      </c>
      <c r="F229" s="73" t="s">
        <v>180</v>
      </c>
      <c r="G229" s="74" t="s">
        <v>199</v>
      </c>
      <c r="H229" s="74" t="s">
        <v>807</v>
      </c>
      <c r="I229" s="71">
        <v>1</v>
      </c>
      <c r="J229" s="74" t="s">
        <v>808</v>
      </c>
      <c r="K229" s="75">
        <v>4</v>
      </c>
      <c r="L229" s="75">
        <v>8</v>
      </c>
      <c r="M229" s="75">
        <v>8</v>
      </c>
      <c r="N229" s="75">
        <v>1</v>
      </c>
      <c r="O229" s="74" t="s">
        <v>278</v>
      </c>
    </row>
    <row r="230" spans="1:15" ht="13.5" customHeight="1" x14ac:dyDescent="0.35">
      <c r="A230" s="71">
        <v>220</v>
      </c>
      <c r="B230" s="72" t="s">
        <v>809</v>
      </c>
      <c r="C230" s="73" t="s">
        <v>211</v>
      </c>
      <c r="D230" s="73" t="s">
        <v>179</v>
      </c>
      <c r="E230" s="73" t="s">
        <v>243</v>
      </c>
      <c r="F230" s="73" t="s">
        <v>180</v>
      </c>
      <c r="G230" s="74" t="s">
        <v>199</v>
      </c>
      <c r="H230" s="74" t="s">
        <v>522</v>
      </c>
      <c r="I230" s="71">
        <v>1</v>
      </c>
      <c r="J230" s="74" t="s">
        <v>810</v>
      </c>
      <c r="K230" s="75">
        <v>3</v>
      </c>
      <c r="L230" s="75">
        <v>24</v>
      </c>
      <c r="M230" s="75">
        <v>24</v>
      </c>
      <c r="N230" s="75">
        <v>2</v>
      </c>
      <c r="O230" s="74" t="s">
        <v>278</v>
      </c>
    </row>
    <row r="231" spans="1:15" ht="13.5" customHeight="1" x14ac:dyDescent="0.35">
      <c r="A231" s="71">
        <v>221</v>
      </c>
      <c r="B231" s="72" t="s">
        <v>811</v>
      </c>
      <c r="C231" s="73" t="s">
        <v>211</v>
      </c>
      <c r="D231" s="73" t="s">
        <v>179</v>
      </c>
      <c r="E231" s="73" t="s">
        <v>247</v>
      </c>
      <c r="F231" s="73" t="s">
        <v>180</v>
      </c>
      <c r="G231" s="74" t="s">
        <v>180</v>
      </c>
      <c r="H231" s="74" t="s">
        <v>812</v>
      </c>
      <c r="I231" s="71">
        <v>1</v>
      </c>
      <c r="J231" s="74" t="s">
        <v>813</v>
      </c>
      <c r="K231" s="75">
        <v>3</v>
      </c>
      <c r="L231" s="75">
        <v>24</v>
      </c>
      <c r="M231" s="75">
        <v>24</v>
      </c>
      <c r="N231" s="75">
        <v>2</v>
      </c>
      <c r="O231" s="74" t="s">
        <v>278</v>
      </c>
    </row>
    <row r="232" spans="1:15" ht="13.5" customHeight="1" x14ac:dyDescent="0.35">
      <c r="A232" s="71">
        <v>222</v>
      </c>
      <c r="B232" s="72" t="s">
        <v>814</v>
      </c>
      <c r="C232" s="73" t="s">
        <v>211</v>
      </c>
      <c r="D232" s="73" t="s">
        <v>179</v>
      </c>
      <c r="E232" s="73" t="s">
        <v>223</v>
      </c>
      <c r="F232" s="73" t="s">
        <v>180</v>
      </c>
      <c r="G232" s="74" t="s">
        <v>180</v>
      </c>
      <c r="H232" s="74" t="s">
        <v>224</v>
      </c>
      <c r="I232" s="71">
        <v>1</v>
      </c>
      <c r="J232" s="74" t="s">
        <v>815</v>
      </c>
      <c r="K232" s="75">
        <v>4</v>
      </c>
      <c r="L232" s="75">
        <v>8</v>
      </c>
      <c r="M232" s="75">
        <v>8</v>
      </c>
      <c r="N232" s="75">
        <v>1</v>
      </c>
      <c r="O232" s="74" t="s">
        <v>278</v>
      </c>
    </row>
    <row r="233" spans="1:15" ht="13.5" customHeight="1" x14ac:dyDescent="0.35">
      <c r="A233" s="71">
        <v>223</v>
      </c>
      <c r="B233" s="72" t="s">
        <v>816</v>
      </c>
      <c r="C233" s="73" t="s">
        <v>211</v>
      </c>
      <c r="D233" s="73" t="s">
        <v>190</v>
      </c>
      <c r="E233" s="73" t="s">
        <v>180</v>
      </c>
      <c r="F233" s="73" t="s">
        <v>180</v>
      </c>
      <c r="G233" s="74" t="s">
        <v>180</v>
      </c>
      <c r="H233" s="74" t="s">
        <v>817</v>
      </c>
      <c r="I233" s="71">
        <v>1</v>
      </c>
      <c r="J233" s="74" t="s">
        <v>818</v>
      </c>
      <c r="K233" s="75">
        <v>4</v>
      </c>
      <c r="L233" s="75">
        <v>8</v>
      </c>
      <c r="M233" s="75">
        <v>8</v>
      </c>
      <c r="N233" s="75">
        <v>1</v>
      </c>
      <c r="O233" s="74" t="s">
        <v>278</v>
      </c>
    </row>
    <row r="234" spans="1:15" ht="13.5" customHeight="1" x14ac:dyDescent="0.35">
      <c r="A234" s="71">
        <v>224</v>
      </c>
      <c r="B234" s="72" t="s">
        <v>819</v>
      </c>
      <c r="C234" s="73" t="s">
        <v>211</v>
      </c>
      <c r="D234" s="73" t="s">
        <v>190</v>
      </c>
      <c r="E234" s="73" t="s">
        <v>179</v>
      </c>
      <c r="F234" s="73" t="s">
        <v>180</v>
      </c>
      <c r="G234" s="74" t="s">
        <v>199</v>
      </c>
      <c r="H234" s="74" t="s">
        <v>820</v>
      </c>
      <c r="I234" s="71">
        <v>1</v>
      </c>
      <c r="J234" s="74" t="s">
        <v>821</v>
      </c>
      <c r="K234" s="75">
        <v>4</v>
      </c>
      <c r="L234" s="75">
        <v>19</v>
      </c>
      <c r="M234" s="75">
        <v>19</v>
      </c>
      <c r="N234" s="75">
        <v>0</v>
      </c>
      <c r="O234" s="74" t="s">
        <v>89</v>
      </c>
    </row>
    <row r="235" spans="1:15" ht="13.5" customHeight="1" x14ac:dyDescent="0.35">
      <c r="A235" s="71">
        <v>225</v>
      </c>
      <c r="B235" s="72" t="s">
        <v>822</v>
      </c>
      <c r="C235" s="73" t="s">
        <v>211</v>
      </c>
      <c r="D235" s="73" t="s">
        <v>190</v>
      </c>
      <c r="E235" s="73" t="s">
        <v>194</v>
      </c>
      <c r="F235" s="73" t="s">
        <v>180</v>
      </c>
      <c r="G235" s="74" t="s">
        <v>199</v>
      </c>
      <c r="H235" s="74" t="s">
        <v>792</v>
      </c>
      <c r="I235" s="71">
        <v>1</v>
      </c>
      <c r="J235" s="74" t="s">
        <v>823</v>
      </c>
      <c r="K235" s="75">
        <v>4</v>
      </c>
      <c r="L235" s="75">
        <v>19</v>
      </c>
      <c r="M235" s="75">
        <v>19</v>
      </c>
      <c r="N235" s="75">
        <v>0</v>
      </c>
      <c r="O235" s="74" t="s">
        <v>89</v>
      </c>
    </row>
    <row r="236" spans="1:15" ht="13.5" customHeight="1" x14ac:dyDescent="0.35">
      <c r="A236" s="71">
        <v>226</v>
      </c>
      <c r="B236" s="72" t="s">
        <v>824</v>
      </c>
      <c r="C236" s="73" t="s">
        <v>211</v>
      </c>
      <c r="D236" s="73" t="s">
        <v>190</v>
      </c>
      <c r="E236" s="73" t="s">
        <v>198</v>
      </c>
      <c r="F236" s="73" t="s">
        <v>180</v>
      </c>
      <c r="G236" s="74" t="s">
        <v>199</v>
      </c>
      <c r="H236" s="74" t="s">
        <v>795</v>
      </c>
      <c r="I236" s="71">
        <v>1</v>
      </c>
      <c r="J236" s="74" t="s">
        <v>825</v>
      </c>
      <c r="K236" s="75">
        <v>4</v>
      </c>
      <c r="L236" s="75">
        <v>19</v>
      </c>
      <c r="M236" s="75">
        <v>19</v>
      </c>
      <c r="N236" s="75">
        <v>0</v>
      </c>
      <c r="O236" s="74" t="s">
        <v>89</v>
      </c>
    </row>
    <row r="237" spans="1:15" ht="13.5" customHeight="1" x14ac:dyDescent="0.35">
      <c r="A237" s="71">
        <v>227</v>
      </c>
      <c r="B237" s="72" t="s">
        <v>826</v>
      </c>
      <c r="C237" s="73" t="s">
        <v>211</v>
      </c>
      <c r="D237" s="73" t="s">
        <v>190</v>
      </c>
      <c r="E237" s="73" t="s">
        <v>211</v>
      </c>
      <c r="F237" s="73" t="s">
        <v>180</v>
      </c>
      <c r="G237" s="74" t="s">
        <v>199</v>
      </c>
      <c r="H237" s="74" t="s">
        <v>798</v>
      </c>
      <c r="I237" s="71">
        <v>1</v>
      </c>
      <c r="J237" s="74" t="s">
        <v>827</v>
      </c>
      <c r="K237" s="75">
        <v>4</v>
      </c>
      <c r="L237" s="75">
        <v>8</v>
      </c>
      <c r="M237" s="75">
        <v>8</v>
      </c>
      <c r="N237" s="75">
        <v>1</v>
      </c>
      <c r="O237" s="74" t="s">
        <v>278</v>
      </c>
    </row>
    <row r="238" spans="1:15" ht="13.5" customHeight="1" x14ac:dyDescent="0.35">
      <c r="A238" s="71">
        <v>228</v>
      </c>
      <c r="B238" s="72" t="s">
        <v>828</v>
      </c>
      <c r="C238" s="73" t="s">
        <v>211</v>
      </c>
      <c r="D238" s="73" t="s">
        <v>190</v>
      </c>
      <c r="E238" s="73" t="s">
        <v>215</v>
      </c>
      <c r="F238" s="73" t="s">
        <v>180</v>
      </c>
      <c r="G238" s="74" t="s">
        <v>199</v>
      </c>
      <c r="H238" s="74" t="s">
        <v>801</v>
      </c>
      <c r="I238" s="71">
        <v>1</v>
      </c>
      <c r="J238" s="74" t="s">
        <v>829</v>
      </c>
      <c r="K238" s="75">
        <v>4</v>
      </c>
      <c r="L238" s="75">
        <v>8</v>
      </c>
      <c r="M238" s="75">
        <v>8</v>
      </c>
      <c r="N238" s="75">
        <v>1</v>
      </c>
      <c r="O238" s="74" t="s">
        <v>278</v>
      </c>
    </row>
    <row r="239" spans="1:15" ht="13.5" customHeight="1" x14ac:dyDescent="0.35">
      <c r="A239" s="71">
        <v>229</v>
      </c>
      <c r="B239" s="72" t="s">
        <v>830</v>
      </c>
      <c r="C239" s="73" t="s">
        <v>211</v>
      </c>
      <c r="D239" s="73" t="s">
        <v>190</v>
      </c>
      <c r="E239" s="73" t="s">
        <v>219</v>
      </c>
      <c r="F239" s="73" t="s">
        <v>180</v>
      </c>
      <c r="G239" s="74" t="s">
        <v>199</v>
      </c>
      <c r="H239" s="74" t="s">
        <v>804</v>
      </c>
      <c r="I239" s="71">
        <v>1</v>
      </c>
      <c r="J239" s="74" t="s">
        <v>831</v>
      </c>
      <c r="K239" s="75">
        <v>4</v>
      </c>
      <c r="L239" s="75">
        <v>8</v>
      </c>
      <c r="M239" s="75">
        <v>8</v>
      </c>
      <c r="N239" s="75">
        <v>1</v>
      </c>
      <c r="O239" s="74" t="s">
        <v>278</v>
      </c>
    </row>
    <row r="240" spans="1:15" ht="13.5" customHeight="1" x14ac:dyDescent="0.35">
      <c r="A240" s="71">
        <v>230</v>
      </c>
      <c r="B240" s="72" t="s">
        <v>832</v>
      </c>
      <c r="C240" s="73" t="s">
        <v>211</v>
      </c>
      <c r="D240" s="73" t="s">
        <v>190</v>
      </c>
      <c r="E240" s="73" t="s">
        <v>239</v>
      </c>
      <c r="F240" s="73" t="s">
        <v>180</v>
      </c>
      <c r="G240" s="74" t="s">
        <v>199</v>
      </c>
      <c r="H240" s="74" t="s">
        <v>807</v>
      </c>
      <c r="I240" s="71">
        <v>1</v>
      </c>
      <c r="J240" s="74" t="s">
        <v>833</v>
      </c>
      <c r="K240" s="75">
        <v>4</v>
      </c>
      <c r="L240" s="75">
        <v>8</v>
      </c>
      <c r="M240" s="75">
        <v>8</v>
      </c>
      <c r="N240" s="75">
        <v>1</v>
      </c>
      <c r="O240" s="74" t="s">
        <v>278</v>
      </c>
    </row>
    <row r="241" spans="1:15" ht="13.5" customHeight="1" x14ac:dyDescent="0.35">
      <c r="A241" s="71">
        <v>231</v>
      </c>
      <c r="B241" s="72" t="s">
        <v>834</v>
      </c>
      <c r="C241" s="73" t="s">
        <v>211</v>
      </c>
      <c r="D241" s="73" t="s">
        <v>190</v>
      </c>
      <c r="E241" s="73" t="s">
        <v>243</v>
      </c>
      <c r="F241" s="73" t="s">
        <v>180</v>
      </c>
      <c r="G241" s="74" t="s">
        <v>199</v>
      </c>
      <c r="H241" s="74" t="s">
        <v>835</v>
      </c>
      <c r="I241" s="71">
        <v>1</v>
      </c>
      <c r="J241" s="74" t="s">
        <v>836</v>
      </c>
      <c r="K241" s="75">
        <v>3</v>
      </c>
      <c r="L241" s="75">
        <v>24</v>
      </c>
      <c r="M241" s="75">
        <v>24</v>
      </c>
      <c r="N241" s="75">
        <v>2</v>
      </c>
      <c r="O241" s="74" t="s">
        <v>278</v>
      </c>
    </row>
    <row r="242" spans="1:15" ht="13.5" customHeight="1" x14ac:dyDescent="0.35">
      <c r="A242" s="71">
        <v>232</v>
      </c>
      <c r="B242" s="72" t="s">
        <v>837</v>
      </c>
      <c r="C242" s="73" t="s">
        <v>211</v>
      </c>
      <c r="D242" s="73" t="s">
        <v>190</v>
      </c>
      <c r="E242" s="73" t="s">
        <v>247</v>
      </c>
      <c r="F242" s="73" t="s">
        <v>180</v>
      </c>
      <c r="G242" s="74" t="s">
        <v>180</v>
      </c>
      <c r="H242" s="74" t="s">
        <v>838</v>
      </c>
      <c r="I242" s="71">
        <v>1</v>
      </c>
      <c r="J242" s="74" t="s">
        <v>839</v>
      </c>
      <c r="K242" s="75">
        <v>3</v>
      </c>
      <c r="L242" s="75">
        <v>24</v>
      </c>
      <c r="M242" s="75">
        <v>24</v>
      </c>
      <c r="N242" s="75">
        <v>2</v>
      </c>
      <c r="O242" s="74" t="s">
        <v>278</v>
      </c>
    </row>
    <row r="243" spans="1:15" ht="13.5" customHeight="1" x14ac:dyDescent="0.35">
      <c r="A243" s="71">
        <v>233</v>
      </c>
      <c r="B243" s="72" t="s">
        <v>840</v>
      </c>
      <c r="C243" s="73" t="s">
        <v>211</v>
      </c>
      <c r="D243" s="73" t="s">
        <v>190</v>
      </c>
      <c r="E243" s="73" t="s">
        <v>251</v>
      </c>
      <c r="F243" s="73" t="s">
        <v>180</v>
      </c>
      <c r="G243" s="74" t="s">
        <v>180</v>
      </c>
      <c r="H243" s="74" t="s">
        <v>841</v>
      </c>
      <c r="I243" s="71">
        <v>1</v>
      </c>
      <c r="J243" s="74" t="s">
        <v>842</v>
      </c>
      <c r="K243" s="75">
        <v>4</v>
      </c>
      <c r="L243" s="75">
        <v>15</v>
      </c>
      <c r="M243" s="75">
        <v>15</v>
      </c>
      <c r="N243" s="75">
        <v>0</v>
      </c>
      <c r="O243" s="74" t="s">
        <v>89</v>
      </c>
    </row>
    <row r="244" spans="1:15" ht="13.5" customHeight="1" x14ac:dyDescent="0.35">
      <c r="A244" s="71">
        <v>234</v>
      </c>
      <c r="B244" s="72" t="s">
        <v>843</v>
      </c>
      <c r="C244" s="73" t="s">
        <v>211</v>
      </c>
      <c r="D244" s="73" t="s">
        <v>190</v>
      </c>
      <c r="E244" s="73" t="s">
        <v>505</v>
      </c>
      <c r="F244" s="73" t="s">
        <v>180</v>
      </c>
      <c r="G244" s="74" t="s">
        <v>199</v>
      </c>
      <c r="H244" s="74" t="s">
        <v>844</v>
      </c>
      <c r="I244" s="71">
        <v>1</v>
      </c>
      <c r="J244" s="74" t="s">
        <v>845</v>
      </c>
      <c r="K244" s="75">
        <v>4</v>
      </c>
      <c r="L244" s="75">
        <v>8</v>
      </c>
      <c r="M244" s="75">
        <v>8</v>
      </c>
      <c r="N244" s="75">
        <v>1</v>
      </c>
      <c r="O244" s="74" t="s">
        <v>278</v>
      </c>
    </row>
    <row r="245" spans="1:15" ht="13.5" customHeight="1" x14ac:dyDescent="0.35">
      <c r="A245" s="71">
        <v>235</v>
      </c>
      <c r="B245" s="72" t="s">
        <v>846</v>
      </c>
      <c r="C245" s="73" t="s">
        <v>211</v>
      </c>
      <c r="D245" s="73" t="s">
        <v>190</v>
      </c>
      <c r="E245" s="73" t="s">
        <v>509</v>
      </c>
      <c r="F245" s="73" t="s">
        <v>180</v>
      </c>
      <c r="G245" s="74" t="s">
        <v>180</v>
      </c>
      <c r="H245" s="74" t="s">
        <v>847</v>
      </c>
      <c r="I245" s="71">
        <v>1</v>
      </c>
      <c r="J245" s="74" t="s">
        <v>848</v>
      </c>
      <c r="K245" s="75">
        <v>4</v>
      </c>
      <c r="L245" s="75">
        <v>8</v>
      </c>
      <c r="M245" s="75">
        <v>8</v>
      </c>
      <c r="N245" s="75">
        <v>1</v>
      </c>
      <c r="O245" s="74" t="s">
        <v>278</v>
      </c>
    </row>
    <row r="246" spans="1:15" ht="13.5" customHeight="1" x14ac:dyDescent="0.35">
      <c r="A246" s="71">
        <v>236</v>
      </c>
      <c r="B246" s="72" t="s">
        <v>849</v>
      </c>
      <c r="C246" s="73" t="s">
        <v>211</v>
      </c>
      <c r="D246" s="73" t="s">
        <v>190</v>
      </c>
      <c r="E246" s="73" t="s">
        <v>513</v>
      </c>
      <c r="F246" s="73" t="s">
        <v>180</v>
      </c>
      <c r="G246" s="74" t="s">
        <v>199</v>
      </c>
      <c r="H246" s="74" t="s">
        <v>850</v>
      </c>
      <c r="I246" s="71">
        <v>1</v>
      </c>
      <c r="J246" s="74" t="s">
        <v>851</v>
      </c>
      <c r="K246" s="75">
        <v>4</v>
      </c>
      <c r="L246" s="75">
        <v>15</v>
      </c>
      <c r="M246" s="75">
        <v>15</v>
      </c>
      <c r="N246" s="75">
        <v>0</v>
      </c>
      <c r="O246" s="74" t="s">
        <v>89</v>
      </c>
    </row>
    <row r="247" spans="1:15" ht="13.5" customHeight="1" x14ac:dyDescent="0.35">
      <c r="A247" s="71">
        <v>237</v>
      </c>
      <c r="B247" s="72" t="s">
        <v>852</v>
      </c>
      <c r="C247" s="73" t="s">
        <v>211</v>
      </c>
      <c r="D247" s="73" t="s">
        <v>190</v>
      </c>
      <c r="E247" s="73" t="s">
        <v>517</v>
      </c>
      <c r="F247" s="73" t="s">
        <v>180</v>
      </c>
      <c r="G247" s="74" t="s">
        <v>180</v>
      </c>
      <c r="H247" s="74" t="s">
        <v>853</v>
      </c>
      <c r="I247" s="71">
        <v>1</v>
      </c>
      <c r="J247" s="74" t="s">
        <v>854</v>
      </c>
      <c r="K247" s="75">
        <v>4</v>
      </c>
      <c r="L247" s="75">
        <v>15</v>
      </c>
      <c r="M247" s="75">
        <v>15</v>
      </c>
      <c r="N247" s="75">
        <v>0</v>
      </c>
      <c r="O247" s="74" t="s">
        <v>89</v>
      </c>
    </row>
    <row r="248" spans="1:15" ht="13.5" customHeight="1" x14ac:dyDescent="0.35">
      <c r="A248" s="71">
        <v>238</v>
      </c>
      <c r="B248" s="72" t="s">
        <v>855</v>
      </c>
      <c r="C248" s="73" t="s">
        <v>211</v>
      </c>
      <c r="D248" s="73" t="s">
        <v>190</v>
      </c>
      <c r="E248" s="73" t="s">
        <v>223</v>
      </c>
      <c r="F248" s="73" t="s">
        <v>180</v>
      </c>
      <c r="G248" s="74" t="s">
        <v>180</v>
      </c>
      <c r="H248" s="74" t="s">
        <v>224</v>
      </c>
      <c r="I248" s="71">
        <v>1</v>
      </c>
      <c r="J248" s="74" t="s">
        <v>856</v>
      </c>
      <c r="K248" s="75">
        <v>4</v>
      </c>
      <c r="L248" s="75">
        <v>8</v>
      </c>
      <c r="M248" s="75">
        <v>8</v>
      </c>
      <c r="N248" s="75">
        <v>1</v>
      </c>
      <c r="O248" s="74" t="s">
        <v>278</v>
      </c>
    </row>
    <row r="249" spans="1:15" ht="13.5" customHeight="1" x14ac:dyDescent="0.35">
      <c r="A249" s="71">
        <v>239</v>
      </c>
      <c r="B249" s="72" t="s">
        <v>857</v>
      </c>
      <c r="C249" s="73" t="s">
        <v>211</v>
      </c>
      <c r="D249" s="73" t="s">
        <v>194</v>
      </c>
      <c r="E249" s="73" t="s">
        <v>180</v>
      </c>
      <c r="F249" s="73" t="s">
        <v>180</v>
      </c>
      <c r="G249" s="74" t="s">
        <v>180</v>
      </c>
      <c r="H249" s="74" t="s">
        <v>858</v>
      </c>
      <c r="I249" s="71">
        <v>1</v>
      </c>
      <c r="J249" s="74" t="s">
        <v>859</v>
      </c>
      <c r="K249" s="75">
        <v>4</v>
      </c>
      <c r="L249" s="75">
        <v>8</v>
      </c>
      <c r="M249" s="75">
        <v>8</v>
      </c>
      <c r="N249" s="75">
        <v>1</v>
      </c>
      <c r="O249" s="74" t="s">
        <v>278</v>
      </c>
    </row>
    <row r="250" spans="1:15" ht="13.5" customHeight="1" x14ac:dyDescent="0.35">
      <c r="A250" s="71">
        <v>240</v>
      </c>
      <c r="B250" s="72" t="s">
        <v>860</v>
      </c>
      <c r="C250" s="73" t="s">
        <v>211</v>
      </c>
      <c r="D250" s="73" t="s">
        <v>194</v>
      </c>
      <c r="E250" s="73" t="s">
        <v>179</v>
      </c>
      <c r="F250" s="73" t="s">
        <v>180</v>
      </c>
      <c r="G250" s="74" t="s">
        <v>199</v>
      </c>
      <c r="H250" s="74" t="s">
        <v>789</v>
      </c>
      <c r="I250" s="71">
        <v>1</v>
      </c>
      <c r="J250" s="74" t="s">
        <v>861</v>
      </c>
      <c r="K250" s="75">
        <v>4</v>
      </c>
      <c r="L250" s="75">
        <v>19</v>
      </c>
      <c r="M250" s="75">
        <v>19</v>
      </c>
      <c r="N250" s="75">
        <v>0</v>
      </c>
      <c r="O250" s="74" t="s">
        <v>89</v>
      </c>
    </row>
    <row r="251" spans="1:15" ht="13.5" customHeight="1" x14ac:dyDescent="0.35">
      <c r="A251" s="71">
        <v>241</v>
      </c>
      <c r="B251" s="72" t="s">
        <v>862</v>
      </c>
      <c r="C251" s="73" t="s">
        <v>211</v>
      </c>
      <c r="D251" s="73" t="s">
        <v>194</v>
      </c>
      <c r="E251" s="73" t="s">
        <v>194</v>
      </c>
      <c r="F251" s="73" t="s">
        <v>180</v>
      </c>
      <c r="G251" s="74" t="s">
        <v>199</v>
      </c>
      <c r="H251" s="74" t="s">
        <v>792</v>
      </c>
      <c r="I251" s="71">
        <v>1</v>
      </c>
      <c r="J251" s="74" t="s">
        <v>863</v>
      </c>
      <c r="K251" s="75">
        <v>4</v>
      </c>
      <c r="L251" s="75">
        <v>19</v>
      </c>
      <c r="M251" s="75">
        <v>19</v>
      </c>
      <c r="N251" s="75">
        <v>0</v>
      </c>
      <c r="O251" s="74" t="s">
        <v>89</v>
      </c>
    </row>
    <row r="252" spans="1:15" ht="13.5" customHeight="1" x14ac:dyDescent="0.35">
      <c r="A252" s="71">
        <v>242</v>
      </c>
      <c r="B252" s="72" t="s">
        <v>864</v>
      </c>
      <c r="C252" s="73" t="s">
        <v>211</v>
      </c>
      <c r="D252" s="73" t="s">
        <v>194</v>
      </c>
      <c r="E252" s="73" t="s">
        <v>198</v>
      </c>
      <c r="F252" s="73" t="s">
        <v>180</v>
      </c>
      <c r="G252" s="74" t="s">
        <v>199</v>
      </c>
      <c r="H252" s="74" t="s">
        <v>795</v>
      </c>
      <c r="I252" s="71">
        <v>1</v>
      </c>
      <c r="J252" s="74" t="s">
        <v>865</v>
      </c>
      <c r="K252" s="75">
        <v>4</v>
      </c>
      <c r="L252" s="75">
        <v>19</v>
      </c>
      <c r="M252" s="75">
        <v>19</v>
      </c>
      <c r="N252" s="75">
        <v>0</v>
      </c>
      <c r="O252" s="74" t="s">
        <v>89</v>
      </c>
    </row>
    <row r="253" spans="1:15" ht="13.5" customHeight="1" x14ac:dyDescent="0.35">
      <c r="A253" s="71">
        <v>243</v>
      </c>
      <c r="B253" s="72" t="s">
        <v>866</v>
      </c>
      <c r="C253" s="73" t="s">
        <v>211</v>
      </c>
      <c r="D253" s="73" t="s">
        <v>194</v>
      </c>
      <c r="E253" s="73" t="s">
        <v>211</v>
      </c>
      <c r="F253" s="73" t="s">
        <v>180</v>
      </c>
      <c r="G253" s="74" t="s">
        <v>199</v>
      </c>
      <c r="H253" s="74" t="s">
        <v>798</v>
      </c>
      <c r="I253" s="71">
        <v>1</v>
      </c>
      <c r="J253" s="74" t="s">
        <v>867</v>
      </c>
      <c r="K253" s="75">
        <v>4</v>
      </c>
      <c r="L253" s="75">
        <v>8</v>
      </c>
      <c r="M253" s="75">
        <v>8</v>
      </c>
      <c r="N253" s="75">
        <v>1</v>
      </c>
      <c r="O253" s="74" t="s">
        <v>278</v>
      </c>
    </row>
    <row r="254" spans="1:15" ht="13.5" customHeight="1" x14ac:dyDescent="0.35">
      <c r="A254" s="71">
        <v>244</v>
      </c>
      <c r="B254" s="72" t="s">
        <v>868</v>
      </c>
      <c r="C254" s="73" t="s">
        <v>211</v>
      </c>
      <c r="D254" s="73" t="s">
        <v>194</v>
      </c>
      <c r="E254" s="73" t="s">
        <v>215</v>
      </c>
      <c r="F254" s="73" t="s">
        <v>180</v>
      </c>
      <c r="G254" s="74" t="s">
        <v>199</v>
      </c>
      <c r="H254" s="74" t="s">
        <v>801</v>
      </c>
      <c r="I254" s="71">
        <v>1</v>
      </c>
      <c r="J254" s="74" t="s">
        <v>869</v>
      </c>
      <c r="K254" s="75">
        <v>4</v>
      </c>
      <c r="L254" s="75">
        <v>8</v>
      </c>
      <c r="M254" s="75">
        <v>8</v>
      </c>
      <c r="N254" s="75">
        <v>1</v>
      </c>
      <c r="O254" s="74" t="s">
        <v>278</v>
      </c>
    </row>
    <row r="255" spans="1:15" ht="13.5" customHeight="1" x14ac:dyDescent="0.35">
      <c r="A255" s="71">
        <v>245</v>
      </c>
      <c r="B255" s="72" t="s">
        <v>870</v>
      </c>
      <c r="C255" s="73" t="s">
        <v>211</v>
      </c>
      <c r="D255" s="73" t="s">
        <v>194</v>
      </c>
      <c r="E255" s="73" t="s">
        <v>219</v>
      </c>
      <c r="F255" s="73" t="s">
        <v>180</v>
      </c>
      <c r="G255" s="74" t="s">
        <v>199</v>
      </c>
      <c r="H255" s="74" t="s">
        <v>804</v>
      </c>
      <c r="I255" s="71">
        <v>1</v>
      </c>
      <c r="J255" s="74" t="s">
        <v>871</v>
      </c>
      <c r="K255" s="75">
        <v>4</v>
      </c>
      <c r="L255" s="75">
        <v>8</v>
      </c>
      <c r="M255" s="75">
        <v>8</v>
      </c>
      <c r="N255" s="75">
        <v>1</v>
      </c>
      <c r="O255" s="74" t="s">
        <v>278</v>
      </c>
    </row>
    <row r="256" spans="1:15" ht="13.5" customHeight="1" x14ac:dyDescent="0.35">
      <c r="A256" s="71">
        <v>246</v>
      </c>
      <c r="B256" s="72" t="s">
        <v>872</v>
      </c>
      <c r="C256" s="73" t="s">
        <v>211</v>
      </c>
      <c r="D256" s="73" t="s">
        <v>194</v>
      </c>
      <c r="E256" s="73" t="s">
        <v>239</v>
      </c>
      <c r="F256" s="73" t="s">
        <v>180</v>
      </c>
      <c r="G256" s="74" t="s">
        <v>199</v>
      </c>
      <c r="H256" s="74" t="s">
        <v>807</v>
      </c>
      <c r="I256" s="71">
        <v>1</v>
      </c>
      <c r="J256" s="74" t="s">
        <v>873</v>
      </c>
      <c r="K256" s="75">
        <v>4</v>
      </c>
      <c r="L256" s="75">
        <v>8</v>
      </c>
      <c r="M256" s="75">
        <v>8</v>
      </c>
      <c r="N256" s="75">
        <v>1</v>
      </c>
      <c r="O256" s="74" t="s">
        <v>278</v>
      </c>
    </row>
    <row r="257" spans="1:15" ht="13.5" customHeight="1" x14ac:dyDescent="0.35">
      <c r="A257" s="71">
        <v>247</v>
      </c>
      <c r="B257" s="72" t="s">
        <v>874</v>
      </c>
      <c r="C257" s="73" t="s">
        <v>211</v>
      </c>
      <c r="D257" s="73" t="s">
        <v>194</v>
      </c>
      <c r="E257" s="73" t="s">
        <v>243</v>
      </c>
      <c r="F257" s="73" t="s">
        <v>180</v>
      </c>
      <c r="G257" s="74" t="s">
        <v>199</v>
      </c>
      <c r="H257" s="74" t="s">
        <v>522</v>
      </c>
      <c r="I257" s="71">
        <v>1</v>
      </c>
      <c r="J257" s="74" t="s">
        <v>875</v>
      </c>
      <c r="K257" s="75">
        <v>3</v>
      </c>
      <c r="L257" s="75">
        <v>24</v>
      </c>
      <c r="M257" s="75">
        <v>24</v>
      </c>
      <c r="N257" s="75">
        <v>2</v>
      </c>
      <c r="O257" s="74" t="s">
        <v>278</v>
      </c>
    </row>
    <row r="258" spans="1:15" ht="13.5" customHeight="1" x14ac:dyDescent="0.35">
      <c r="A258" s="71">
        <v>248</v>
      </c>
      <c r="B258" s="72" t="s">
        <v>876</v>
      </c>
      <c r="C258" s="73" t="s">
        <v>211</v>
      </c>
      <c r="D258" s="73" t="s">
        <v>194</v>
      </c>
      <c r="E258" s="73" t="s">
        <v>247</v>
      </c>
      <c r="F258" s="73" t="s">
        <v>180</v>
      </c>
      <c r="G258" s="74" t="s">
        <v>180</v>
      </c>
      <c r="H258" s="74" t="s">
        <v>877</v>
      </c>
      <c r="I258" s="71">
        <v>1</v>
      </c>
      <c r="J258" s="74" t="s">
        <v>878</v>
      </c>
      <c r="K258" s="75">
        <v>3</v>
      </c>
      <c r="L258" s="75">
        <v>24</v>
      </c>
      <c r="M258" s="75">
        <v>24</v>
      </c>
      <c r="N258" s="75">
        <v>2</v>
      </c>
      <c r="O258" s="74" t="s">
        <v>278</v>
      </c>
    </row>
    <row r="259" spans="1:15" ht="13.5" customHeight="1" x14ac:dyDescent="0.35">
      <c r="A259" s="71">
        <v>249</v>
      </c>
      <c r="B259" s="72" t="s">
        <v>879</v>
      </c>
      <c r="C259" s="73" t="s">
        <v>211</v>
      </c>
      <c r="D259" s="73" t="s">
        <v>194</v>
      </c>
      <c r="E259" s="73" t="s">
        <v>223</v>
      </c>
      <c r="F259" s="73" t="s">
        <v>180</v>
      </c>
      <c r="G259" s="74" t="s">
        <v>180</v>
      </c>
      <c r="H259" s="74" t="s">
        <v>224</v>
      </c>
      <c r="I259" s="71">
        <v>1</v>
      </c>
      <c r="J259" s="74" t="s">
        <v>880</v>
      </c>
      <c r="K259" s="75">
        <v>4</v>
      </c>
      <c r="L259" s="75">
        <v>8</v>
      </c>
      <c r="M259" s="75">
        <v>8</v>
      </c>
      <c r="N259" s="75">
        <v>1</v>
      </c>
      <c r="O259" s="74" t="s">
        <v>278</v>
      </c>
    </row>
    <row r="260" spans="1:15" ht="13.5" customHeight="1" x14ac:dyDescent="0.35">
      <c r="A260" s="71">
        <v>250</v>
      </c>
      <c r="B260" s="72" t="s">
        <v>881</v>
      </c>
      <c r="C260" s="73" t="s">
        <v>211</v>
      </c>
      <c r="D260" s="73" t="s">
        <v>198</v>
      </c>
      <c r="E260" s="73" t="s">
        <v>180</v>
      </c>
      <c r="F260" s="73" t="s">
        <v>180</v>
      </c>
      <c r="G260" s="74" t="s">
        <v>180</v>
      </c>
      <c r="H260" s="74" t="s">
        <v>882</v>
      </c>
      <c r="I260" s="71">
        <v>1</v>
      </c>
      <c r="J260" s="74" t="s">
        <v>883</v>
      </c>
      <c r="K260" s="75">
        <v>4</v>
      </c>
      <c r="L260" s="75">
        <v>8</v>
      </c>
      <c r="M260" s="75">
        <v>8</v>
      </c>
      <c r="N260" s="75">
        <v>1</v>
      </c>
      <c r="O260" s="74" t="s">
        <v>278</v>
      </c>
    </row>
    <row r="261" spans="1:15" ht="13.5" customHeight="1" x14ac:dyDescent="0.35">
      <c r="A261" s="71">
        <v>251</v>
      </c>
      <c r="B261" s="72" t="s">
        <v>884</v>
      </c>
      <c r="C261" s="73" t="s">
        <v>211</v>
      </c>
      <c r="D261" s="73" t="s">
        <v>198</v>
      </c>
      <c r="E261" s="73" t="s">
        <v>179</v>
      </c>
      <c r="F261" s="73" t="s">
        <v>180</v>
      </c>
      <c r="G261" s="74" t="s">
        <v>199</v>
      </c>
      <c r="H261" s="74" t="s">
        <v>820</v>
      </c>
      <c r="I261" s="71">
        <v>1</v>
      </c>
      <c r="J261" s="74" t="s">
        <v>885</v>
      </c>
      <c r="K261" s="75">
        <v>4</v>
      </c>
      <c r="L261" s="75">
        <v>19</v>
      </c>
      <c r="M261" s="75">
        <v>19</v>
      </c>
      <c r="N261" s="75">
        <v>0</v>
      </c>
      <c r="O261" s="74" t="s">
        <v>89</v>
      </c>
    </row>
    <row r="262" spans="1:15" ht="13.5" customHeight="1" x14ac:dyDescent="0.35">
      <c r="A262" s="71">
        <v>252</v>
      </c>
      <c r="B262" s="72" t="s">
        <v>886</v>
      </c>
      <c r="C262" s="73" t="s">
        <v>211</v>
      </c>
      <c r="D262" s="73" t="s">
        <v>198</v>
      </c>
      <c r="E262" s="73" t="s">
        <v>194</v>
      </c>
      <c r="F262" s="73" t="s">
        <v>180</v>
      </c>
      <c r="G262" s="74" t="s">
        <v>199</v>
      </c>
      <c r="H262" s="74" t="s">
        <v>792</v>
      </c>
      <c r="I262" s="71">
        <v>1</v>
      </c>
      <c r="J262" s="74" t="s">
        <v>887</v>
      </c>
      <c r="K262" s="75">
        <v>4</v>
      </c>
      <c r="L262" s="75">
        <v>19</v>
      </c>
      <c r="M262" s="75">
        <v>19</v>
      </c>
      <c r="N262" s="75">
        <v>0</v>
      </c>
      <c r="O262" s="74" t="s">
        <v>89</v>
      </c>
    </row>
    <row r="263" spans="1:15" ht="13.5" customHeight="1" x14ac:dyDescent="0.35">
      <c r="A263" s="71">
        <v>253</v>
      </c>
      <c r="B263" s="72" t="s">
        <v>888</v>
      </c>
      <c r="C263" s="73" t="s">
        <v>211</v>
      </c>
      <c r="D263" s="73" t="s">
        <v>198</v>
      </c>
      <c r="E263" s="73" t="s">
        <v>198</v>
      </c>
      <c r="F263" s="73" t="s">
        <v>180</v>
      </c>
      <c r="G263" s="74" t="s">
        <v>199</v>
      </c>
      <c r="H263" s="74" t="s">
        <v>795</v>
      </c>
      <c r="I263" s="71">
        <v>1</v>
      </c>
      <c r="J263" s="74" t="s">
        <v>889</v>
      </c>
      <c r="K263" s="75">
        <v>4</v>
      </c>
      <c r="L263" s="75">
        <v>19</v>
      </c>
      <c r="M263" s="75">
        <v>19</v>
      </c>
      <c r="N263" s="75">
        <v>0</v>
      </c>
      <c r="O263" s="74" t="s">
        <v>89</v>
      </c>
    </row>
    <row r="264" spans="1:15" ht="13.5" customHeight="1" x14ac:dyDescent="0.35">
      <c r="A264" s="71">
        <v>254</v>
      </c>
      <c r="B264" s="72" t="s">
        <v>890</v>
      </c>
      <c r="C264" s="73" t="s">
        <v>211</v>
      </c>
      <c r="D264" s="73" t="s">
        <v>198</v>
      </c>
      <c r="E264" s="73" t="s">
        <v>211</v>
      </c>
      <c r="F264" s="73" t="s">
        <v>180</v>
      </c>
      <c r="G264" s="74" t="s">
        <v>199</v>
      </c>
      <c r="H264" s="74" t="s">
        <v>798</v>
      </c>
      <c r="I264" s="71">
        <v>1</v>
      </c>
      <c r="J264" s="74" t="s">
        <v>891</v>
      </c>
      <c r="K264" s="75">
        <v>4</v>
      </c>
      <c r="L264" s="75">
        <v>8</v>
      </c>
      <c r="M264" s="75">
        <v>8</v>
      </c>
      <c r="N264" s="75">
        <v>1</v>
      </c>
      <c r="O264" s="74" t="s">
        <v>278</v>
      </c>
    </row>
    <row r="265" spans="1:15" ht="13.5" customHeight="1" x14ac:dyDescent="0.35">
      <c r="A265" s="71">
        <v>255</v>
      </c>
      <c r="B265" s="72" t="s">
        <v>892</v>
      </c>
      <c r="C265" s="73" t="s">
        <v>211</v>
      </c>
      <c r="D265" s="73" t="s">
        <v>198</v>
      </c>
      <c r="E265" s="73" t="s">
        <v>215</v>
      </c>
      <c r="F265" s="73" t="s">
        <v>180</v>
      </c>
      <c r="G265" s="74" t="s">
        <v>199</v>
      </c>
      <c r="H265" s="74" t="s">
        <v>801</v>
      </c>
      <c r="I265" s="71">
        <v>1</v>
      </c>
      <c r="J265" s="74" t="s">
        <v>893</v>
      </c>
      <c r="K265" s="75">
        <v>4</v>
      </c>
      <c r="L265" s="75">
        <v>8</v>
      </c>
      <c r="M265" s="75">
        <v>8</v>
      </c>
      <c r="N265" s="75">
        <v>1</v>
      </c>
      <c r="O265" s="74" t="s">
        <v>278</v>
      </c>
    </row>
    <row r="266" spans="1:15" ht="13.5" customHeight="1" x14ac:dyDescent="0.35">
      <c r="A266" s="71">
        <v>256</v>
      </c>
      <c r="B266" s="72" t="s">
        <v>894</v>
      </c>
      <c r="C266" s="73" t="s">
        <v>211</v>
      </c>
      <c r="D266" s="73" t="s">
        <v>198</v>
      </c>
      <c r="E266" s="73" t="s">
        <v>219</v>
      </c>
      <c r="F266" s="73" t="s">
        <v>180</v>
      </c>
      <c r="G266" s="74" t="s">
        <v>199</v>
      </c>
      <c r="H266" s="74" t="s">
        <v>804</v>
      </c>
      <c r="I266" s="71">
        <v>1</v>
      </c>
      <c r="J266" s="74" t="s">
        <v>895</v>
      </c>
      <c r="K266" s="75">
        <v>4</v>
      </c>
      <c r="L266" s="75">
        <v>8</v>
      </c>
      <c r="M266" s="75">
        <v>8</v>
      </c>
      <c r="N266" s="75">
        <v>1</v>
      </c>
      <c r="O266" s="74" t="s">
        <v>278</v>
      </c>
    </row>
    <row r="267" spans="1:15" ht="13.5" customHeight="1" x14ac:dyDescent="0.35">
      <c r="A267" s="71">
        <v>257</v>
      </c>
      <c r="B267" s="72" t="s">
        <v>896</v>
      </c>
      <c r="C267" s="73" t="s">
        <v>211</v>
      </c>
      <c r="D267" s="73" t="s">
        <v>198</v>
      </c>
      <c r="E267" s="73" t="s">
        <v>239</v>
      </c>
      <c r="F267" s="73" t="s">
        <v>180</v>
      </c>
      <c r="G267" s="74" t="s">
        <v>199</v>
      </c>
      <c r="H267" s="74" t="s">
        <v>807</v>
      </c>
      <c r="I267" s="71">
        <v>1</v>
      </c>
      <c r="J267" s="74" t="s">
        <v>897</v>
      </c>
      <c r="K267" s="75">
        <v>4</v>
      </c>
      <c r="L267" s="75">
        <v>8</v>
      </c>
      <c r="M267" s="75">
        <v>8</v>
      </c>
      <c r="N267" s="75">
        <v>1</v>
      </c>
      <c r="O267" s="74" t="s">
        <v>278</v>
      </c>
    </row>
    <row r="268" spans="1:15" ht="13.5" customHeight="1" x14ac:dyDescent="0.35">
      <c r="A268" s="71">
        <v>258</v>
      </c>
      <c r="B268" s="72" t="s">
        <v>898</v>
      </c>
      <c r="C268" s="73" t="s">
        <v>211</v>
      </c>
      <c r="D268" s="73" t="s">
        <v>198</v>
      </c>
      <c r="E268" s="73" t="s">
        <v>243</v>
      </c>
      <c r="F268" s="73" t="s">
        <v>180</v>
      </c>
      <c r="G268" s="74" t="s">
        <v>199</v>
      </c>
      <c r="H268" s="74" t="s">
        <v>522</v>
      </c>
      <c r="I268" s="71">
        <v>1</v>
      </c>
      <c r="J268" s="74" t="s">
        <v>899</v>
      </c>
      <c r="K268" s="75">
        <v>3</v>
      </c>
      <c r="L268" s="75">
        <v>24</v>
      </c>
      <c r="M268" s="75">
        <v>24</v>
      </c>
      <c r="N268" s="75">
        <v>2</v>
      </c>
      <c r="O268" s="74" t="s">
        <v>278</v>
      </c>
    </row>
    <row r="269" spans="1:15" ht="13.5" customHeight="1" x14ac:dyDescent="0.35">
      <c r="A269" s="71">
        <v>259</v>
      </c>
      <c r="B269" s="72" t="s">
        <v>900</v>
      </c>
      <c r="C269" s="73" t="s">
        <v>211</v>
      </c>
      <c r="D269" s="73" t="s">
        <v>198</v>
      </c>
      <c r="E269" s="73" t="s">
        <v>247</v>
      </c>
      <c r="F269" s="73" t="s">
        <v>180</v>
      </c>
      <c r="G269" s="74" t="s">
        <v>180</v>
      </c>
      <c r="H269" s="74" t="s">
        <v>901</v>
      </c>
      <c r="I269" s="71">
        <v>1</v>
      </c>
      <c r="J269" s="74" t="s">
        <v>902</v>
      </c>
      <c r="K269" s="75">
        <v>3</v>
      </c>
      <c r="L269" s="75">
        <v>24</v>
      </c>
      <c r="M269" s="75">
        <v>24</v>
      </c>
      <c r="N269" s="75">
        <v>2</v>
      </c>
      <c r="O269" s="74" t="s">
        <v>278</v>
      </c>
    </row>
    <row r="270" spans="1:15" ht="13.5" customHeight="1" x14ac:dyDescent="0.35">
      <c r="A270" s="71">
        <v>260</v>
      </c>
      <c r="B270" s="72" t="s">
        <v>903</v>
      </c>
      <c r="C270" s="73" t="s">
        <v>211</v>
      </c>
      <c r="D270" s="73" t="s">
        <v>198</v>
      </c>
      <c r="E270" s="73" t="s">
        <v>251</v>
      </c>
      <c r="F270" s="73" t="s">
        <v>180</v>
      </c>
      <c r="G270" s="74" t="s">
        <v>199</v>
      </c>
      <c r="H270" s="74" t="s">
        <v>904</v>
      </c>
      <c r="I270" s="71">
        <v>1</v>
      </c>
      <c r="J270" s="74" t="s">
        <v>905</v>
      </c>
      <c r="K270" s="75">
        <v>4</v>
      </c>
      <c r="L270" s="75">
        <v>8</v>
      </c>
      <c r="M270" s="75">
        <v>8</v>
      </c>
      <c r="N270" s="75">
        <v>1</v>
      </c>
      <c r="O270" s="74" t="s">
        <v>278</v>
      </c>
    </row>
    <row r="271" spans="1:15" ht="13.5" customHeight="1" x14ac:dyDescent="0.35">
      <c r="A271" s="71">
        <v>261</v>
      </c>
      <c r="B271" s="72" t="s">
        <v>906</v>
      </c>
      <c r="C271" s="73" t="s">
        <v>211</v>
      </c>
      <c r="D271" s="73" t="s">
        <v>198</v>
      </c>
      <c r="E271" s="73" t="s">
        <v>223</v>
      </c>
      <c r="F271" s="73" t="s">
        <v>180</v>
      </c>
      <c r="G271" s="74" t="s">
        <v>180</v>
      </c>
      <c r="H271" s="74" t="s">
        <v>224</v>
      </c>
      <c r="I271" s="71">
        <v>1</v>
      </c>
      <c r="J271" s="74" t="s">
        <v>907</v>
      </c>
      <c r="K271" s="75">
        <v>4</v>
      </c>
      <c r="L271" s="75">
        <v>8</v>
      </c>
      <c r="M271" s="75">
        <v>8</v>
      </c>
      <c r="N271" s="75">
        <v>1</v>
      </c>
      <c r="O271" s="74" t="s">
        <v>278</v>
      </c>
    </row>
    <row r="272" spans="1:15" ht="13.5" customHeight="1" x14ac:dyDescent="0.35">
      <c r="A272" s="71">
        <v>262</v>
      </c>
      <c r="B272" s="72" t="s">
        <v>908</v>
      </c>
      <c r="C272" s="73" t="s">
        <v>211</v>
      </c>
      <c r="D272" s="73" t="s">
        <v>203</v>
      </c>
      <c r="E272" s="73" t="s">
        <v>180</v>
      </c>
      <c r="F272" s="73" t="s">
        <v>180</v>
      </c>
      <c r="G272" s="74" t="s">
        <v>180</v>
      </c>
      <c r="H272" s="74" t="s">
        <v>909</v>
      </c>
      <c r="I272" s="71">
        <v>1</v>
      </c>
      <c r="J272" s="74" t="s">
        <v>910</v>
      </c>
      <c r="K272" s="75">
        <v>4</v>
      </c>
      <c r="L272" s="75">
        <v>8</v>
      </c>
      <c r="M272" s="75">
        <v>8</v>
      </c>
      <c r="N272" s="75">
        <v>1</v>
      </c>
      <c r="O272" s="74" t="s">
        <v>278</v>
      </c>
    </row>
    <row r="273" spans="1:15" ht="13.5" customHeight="1" x14ac:dyDescent="0.35">
      <c r="A273" s="71">
        <v>263</v>
      </c>
      <c r="B273" s="72" t="s">
        <v>911</v>
      </c>
      <c r="C273" s="73" t="s">
        <v>211</v>
      </c>
      <c r="D273" s="73" t="s">
        <v>203</v>
      </c>
      <c r="E273" s="73" t="s">
        <v>179</v>
      </c>
      <c r="F273" s="73" t="s">
        <v>180</v>
      </c>
      <c r="G273" s="74" t="s">
        <v>199</v>
      </c>
      <c r="H273" s="74" t="s">
        <v>789</v>
      </c>
      <c r="I273" s="71">
        <v>1</v>
      </c>
      <c r="J273" s="74" t="s">
        <v>912</v>
      </c>
      <c r="K273" s="75">
        <v>4</v>
      </c>
      <c r="L273" s="75">
        <v>19</v>
      </c>
      <c r="M273" s="75">
        <v>19</v>
      </c>
      <c r="N273" s="75">
        <v>0</v>
      </c>
      <c r="O273" s="74" t="s">
        <v>89</v>
      </c>
    </row>
    <row r="274" spans="1:15" ht="13.5" customHeight="1" x14ac:dyDescent="0.35">
      <c r="A274" s="71">
        <v>264</v>
      </c>
      <c r="B274" s="72" t="s">
        <v>913</v>
      </c>
      <c r="C274" s="73" t="s">
        <v>211</v>
      </c>
      <c r="D274" s="73" t="s">
        <v>203</v>
      </c>
      <c r="E274" s="73" t="s">
        <v>194</v>
      </c>
      <c r="F274" s="73" t="s">
        <v>180</v>
      </c>
      <c r="G274" s="74" t="s">
        <v>199</v>
      </c>
      <c r="H274" s="74" t="s">
        <v>792</v>
      </c>
      <c r="I274" s="71">
        <v>1</v>
      </c>
      <c r="J274" s="74" t="s">
        <v>914</v>
      </c>
      <c r="K274" s="75">
        <v>4</v>
      </c>
      <c r="L274" s="75">
        <v>19</v>
      </c>
      <c r="M274" s="75">
        <v>19</v>
      </c>
      <c r="N274" s="75">
        <v>0</v>
      </c>
      <c r="O274" s="74" t="s">
        <v>89</v>
      </c>
    </row>
    <row r="275" spans="1:15" ht="13.5" customHeight="1" x14ac:dyDescent="0.35">
      <c r="A275" s="71">
        <v>265</v>
      </c>
      <c r="B275" s="72" t="s">
        <v>915</v>
      </c>
      <c r="C275" s="73" t="s">
        <v>211</v>
      </c>
      <c r="D275" s="73" t="s">
        <v>203</v>
      </c>
      <c r="E275" s="73" t="s">
        <v>198</v>
      </c>
      <c r="F275" s="73" t="s">
        <v>180</v>
      </c>
      <c r="G275" s="74" t="s">
        <v>199</v>
      </c>
      <c r="H275" s="74" t="s">
        <v>795</v>
      </c>
      <c r="I275" s="71">
        <v>1</v>
      </c>
      <c r="J275" s="74" t="s">
        <v>916</v>
      </c>
      <c r="K275" s="75">
        <v>4</v>
      </c>
      <c r="L275" s="75">
        <v>19</v>
      </c>
      <c r="M275" s="75">
        <v>19</v>
      </c>
      <c r="N275" s="75">
        <v>0</v>
      </c>
      <c r="O275" s="74" t="s">
        <v>89</v>
      </c>
    </row>
    <row r="276" spans="1:15" ht="13.5" customHeight="1" x14ac:dyDescent="0.35">
      <c r="A276" s="71">
        <v>266</v>
      </c>
      <c r="B276" s="72" t="s">
        <v>917</v>
      </c>
      <c r="C276" s="73" t="s">
        <v>211</v>
      </c>
      <c r="D276" s="73" t="s">
        <v>203</v>
      </c>
      <c r="E276" s="73" t="s">
        <v>211</v>
      </c>
      <c r="F276" s="73" t="s">
        <v>180</v>
      </c>
      <c r="G276" s="74" t="s">
        <v>199</v>
      </c>
      <c r="H276" s="74" t="s">
        <v>798</v>
      </c>
      <c r="I276" s="71">
        <v>1</v>
      </c>
      <c r="J276" s="74" t="s">
        <v>918</v>
      </c>
      <c r="K276" s="75">
        <v>4</v>
      </c>
      <c r="L276" s="75">
        <v>8</v>
      </c>
      <c r="M276" s="75">
        <v>8</v>
      </c>
      <c r="N276" s="75">
        <v>1</v>
      </c>
      <c r="O276" s="74" t="s">
        <v>278</v>
      </c>
    </row>
    <row r="277" spans="1:15" ht="13.5" customHeight="1" x14ac:dyDescent="0.35">
      <c r="A277" s="71">
        <v>267</v>
      </c>
      <c r="B277" s="72" t="s">
        <v>919</v>
      </c>
      <c r="C277" s="73" t="s">
        <v>211</v>
      </c>
      <c r="D277" s="73" t="s">
        <v>203</v>
      </c>
      <c r="E277" s="73" t="s">
        <v>215</v>
      </c>
      <c r="F277" s="73" t="s">
        <v>180</v>
      </c>
      <c r="G277" s="74" t="s">
        <v>199</v>
      </c>
      <c r="H277" s="74" t="s">
        <v>920</v>
      </c>
      <c r="I277" s="71">
        <v>1</v>
      </c>
      <c r="J277" s="74" t="s">
        <v>921</v>
      </c>
      <c r="K277" s="75">
        <v>4</v>
      </c>
      <c r="L277" s="75">
        <v>8</v>
      </c>
      <c r="M277" s="75">
        <v>8</v>
      </c>
      <c r="N277" s="75">
        <v>1</v>
      </c>
      <c r="O277" s="74" t="s">
        <v>278</v>
      </c>
    </row>
    <row r="278" spans="1:15" ht="13.5" customHeight="1" x14ac:dyDescent="0.35">
      <c r="A278" s="71">
        <v>268</v>
      </c>
      <c r="B278" s="72" t="s">
        <v>922</v>
      </c>
      <c r="C278" s="73" t="s">
        <v>211</v>
      </c>
      <c r="D278" s="73" t="s">
        <v>203</v>
      </c>
      <c r="E278" s="73" t="s">
        <v>219</v>
      </c>
      <c r="F278" s="73" t="s">
        <v>180</v>
      </c>
      <c r="G278" s="74" t="s">
        <v>199</v>
      </c>
      <c r="H278" s="74" t="s">
        <v>804</v>
      </c>
      <c r="I278" s="71">
        <v>1</v>
      </c>
      <c r="J278" s="74" t="s">
        <v>923</v>
      </c>
      <c r="K278" s="75">
        <v>4</v>
      </c>
      <c r="L278" s="75">
        <v>8</v>
      </c>
      <c r="M278" s="75">
        <v>8</v>
      </c>
      <c r="N278" s="75">
        <v>1</v>
      </c>
      <c r="O278" s="74" t="s">
        <v>278</v>
      </c>
    </row>
    <row r="279" spans="1:15" ht="13.5" customHeight="1" x14ac:dyDescent="0.35">
      <c r="A279" s="71">
        <v>269</v>
      </c>
      <c r="B279" s="72" t="s">
        <v>924</v>
      </c>
      <c r="C279" s="73" t="s">
        <v>211</v>
      </c>
      <c r="D279" s="73" t="s">
        <v>203</v>
      </c>
      <c r="E279" s="73" t="s">
        <v>239</v>
      </c>
      <c r="F279" s="73" t="s">
        <v>180</v>
      </c>
      <c r="G279" s="74" t="s">
        <v>199</v>
      </c>
      <c r="H279" s="74" t="s">
        <v>807</v>
      </c>
      <c r="I279" s="71">
        <v>1</v>
      </c>
      <c r="J279" s="74" t="s">
        <v>925</v>
      </c>
      <c r="K279" s="75">
        <v>4</v>
      </c>
      <c r="L279" s="75">
        <v>8</v>
      </c>
      <c r="M279" s="75">
        <v>8</v>
      </c>
      <c r="N279" s="75">
        <v>1</v>
      </c>
      <c r="O279" s="74" t="s">
        <v>278</v>
      </c>
    </row>
    <row r="280" spans="1:15" ht="13.5" customHeight="1" x14ac:dyDescent="0.35">
      <c r="A280" s="71">
        <v>270</v>
      </c>
      <c r="B280" s="72" t="s">
        <v>926</v>
      </c>
      <c r="C280" s="73" t="s">
        <v>211</v>
      </c>
      <c r="D280" s="73" t="s">
        <v>203</v>
      </c>
      <c r="E280" s="73" t="s">
        <v>243</v>
      </c>
      <c r="F280" s="73" t="s">
        <v>180</v>
      </c>
      <c r="G280" s="74" t="s">
        <v>199</v>
      </c>
      <c r="H280" s="74" t="s">
        <v>522</v>
      </c>
      <c r="I280" s="71">
        <v>1</v>
      </c>
      <c r="J280" s="74" t="s">
        <v>927</v>
      </c>
      <c r="K280" s="75">
        <v>3</v>
      </c>
      <c r="L280" s="75">
        <v>24</v>
      </c>
      <c r="M280" s="75">
        <v>24</v>
      </c>
      <c r="N280" s="75">
        <v>2</v>
      </c>
      <c r="O280" s="74" t="s">
        <v>278</v>
      </c>
    </row>
    <row r="281" spans="1:15" ht="13.5" customHeight="1" x14ac:dyDescent="0.35">
      <c r="A281" s="71">
        <v>271</v>
      </c>
      <c r="B281" s="72" t="s">
        <v>928</v>
      </c>
      <c r="C281" s="73" t="s">
        <v>211</v>
      </c>
      <c r="D281" s="73" t="s">
        <v>203</v>
      </c>
      <c r="E281" s="73" t="s">
        <v>247</v>
      </c>
      <c r="F281" s="73" t="s">
        <v>180</v>
      </c>
      <c r="G281" s="74" t="s">
        <v>180</v>
      </c>
      <c r="H281" s="74" t="s">
        <v>929</v>
      </c>
      <c r="I281" s="71">
        <v>1</v>
      </c>
      <c r="J281" s="74" t="s">
        <v>930</v>
      </c>
      <c r="K281" s="75">
        <v>3</v>
      </c>
      <c r="L281" s="75">
        <v>24</v>
      </c>
      <c r="M281" s="75">
        <v>24</v>
      </c>
      <c r="N281" s="75">
        <v>2</v>
      </c>
      <c r="O281" s="74" t="s">
        <v>278</v>
      </c>
    </row>
    <row r="282" spans="1:15" ht="13.5" customHeight="1" x14ac:dyDescent="0.35">
      <c r="A282" s="71">
        <v>272</v>
      </c>
      <c r="B282" s="72" t="s">
        <v>931</v>
      </c>
      <c r="C282" s="73" t="s">
        <v>211</v>
      </c>
      <c r="D282" s="73" t="s">
        <v>203</v>
      </c>
      <c r="E282" s="73" t="s">
        <v>251</v>
      </c>
      <c r="F282" s="73" t="s">
        <v>180</v>
      </c>
      <c r="G282" s="74" t="s">
        <v>199</v>
      </c>
      <c r="H282" s="74" t="s">
        <v>904</v>
      </c>
      <c r="I282" s="71">
        <v>1</v>
      </c>
      <c r="J282" s="74" t="s">
        <v>932</v>
      </c>
      <c r="K282" s="75">
        <v>4</v>
      </c>
      <c r="L282" s="75">
        <v>8</v>
      </c>
      <c r="M282" s="75">
        <v>8</v>
      </c>
      <c r="N282" s="75">
        <v>1</v>
      </c>
      <c r="O282" s="74" t="s">
        <v>278</v>
      </c>
    </row>
    <row r="283" spans="1:15" ht="13.5" customHeight="1" x14ac:dyDescent="0.35">
      <c r="A283" s="71">
        <v>273</v>
      </c>
      <c r="B283" s="72" t="s">
        <v>933</v>
      </c>
      <c r="C283" s="73" t="s">
        <v>211</v>
      </c>
      <c r="D283" s="73" t="s">
        <v>203</v>
      </c>
      <c r="E283" s="73" t="s">
        <v>505</v>
      </c>
      <c r="F283" s="73" t="s">
        <v>180</v>
      </c>
      <c r="G283" s="74" t="s">
        <v>180</v>
      </c>
      <c r="H283" s="74" t="s">
        <v>934</v>
      </c>
      <c r="I283" s="71">
        <v>1</v>
      </c>
      <c r="J283" s="74" t="s">
        <v>935</v>
      </c>
      <c r="K283" s="75">
        <v>4</v>
      </c>
      <c r="L283" s="75">
        <v>8</v>
      </c>
      <c r="M283" s="75">
        <v>8</v>
      </c>
      <c r="N283" s="75">
        <v>1</v>
      </c>
      <c r="O283" s="74" t="s">
        <v>278</v>
      </c>
    </row>
    <row r="284" spans="1:15" ht="13.5" customHeight="1" x14ac:dyDescent="0.35">
      <c r="A284" s="71">
        <v>274</v>
      </c>
      <c r="B284" s="72" t="s">
        <v>936</v>
      </c>
      <c r="C284" s="73" t="s">
        <v>211</v>
      </c>
      <c r="D284" s="73" t="s">
        <v>203</v>
      </c>
      <c r="E284" s="73" t="s">
        <v>223</v>
      </c>
      <c r="F284" s="73" t="s">
        <v>180</v>
      </c>
      <c r="G284" s="74" t="s">
        <v>180</v>
      </c>
      <c r="H284" s="74" t="s">
        <v>224</v>
      </c>
      <c r="I284" s="71">
        <v>1</v>
      </c>
      <c r="J284" s="74" t="s">
        <v>937</v>
      </c>
      <c r="K284" s="75">
        <v>4</v>
      </c>
      <c r="L284" s="75">
        <v>8</v>
      </c>
      <c r="M284" s="75">
        <v>8</v>
      </c>
      <c r="N284" s="75">
        <v>1</v>
      </c>
      <c r="O284" s="74" t="s">
        <v>278</v>
      </c>
    </row>
    <row r="285" spans="1:15" ht="13.5" customHeight="1" x14ac:dyDescent="0.35">
      <c r="A285" s="71">
        <v>275</v>
      </c>
      <c r="B285" s="72" t="s">
        <v>938</v>
      </c>
      <c r="C285" s="73" t="s">
        <v>211</v>
      </c>
      <c r="D285" s="73" t="s">
        <v>207</v>
      </c>
      <c r="E285" s="73" t="s">
        <v>180</v>
      </c>
      <c r="F285" s="73" t="s">
        <v>180</v>
      </c>
      <c r="G285" s="74" t="s">
        <v>180</v>
      </c>
      <c r="H285" s="74" t="s">
        <v>939</v>
      </c>
      <c r="I285" s="71">
        <v>1</v>
      </c>
      <c r="J285" s="74" t="s">
        <v>940</v>
      </c>
      <c r="K285" s="75">
        <v>4</v>
      </c>
      <c r="L285" s="75">
        <v>8</v>
      </c>
      <c r="M285" s="75">
        <v>8</v>
      </c>
      <c r="N285" s="75">
        <v>1</v>
      </c>
      <c r="O285" s="74" t="s">
        <v>278</v>
      </c>
    </row>
    <row r="286" spans="1:15" ht="13.5" customHeight="1" x14ac:dyDescent="0.35">
      <c r="A286" s="71">
        <v>276</v>
      </c>
      <c r="B286" s="72" t="s">
        <v>941</v>
      </c>
      <c r="C286" s="73" t="s">
        <v>211</v>
      </c>
      <c r="D286" s="73" t="s">
        <v>207</v>
      </c>
      <c r="E286" s="73" t="s">
        <v>179</v>
      </c>
      <c r="F286" s="73" t="s">
        <v>180</v>
      </c>
      <c r="G286" s="74" t="s">
        <v>199</v>
      </c>
      <c r="H286" s="74" t="s">
        <v>789</v>
      </c>
      <c r="I286" s="71">
        <v>1</v>
      </c>
      <c r="J286" s="74" t="s">
        <v>942</v>
      </c>
      <c r="K286" s="75">
        <v>4</v>
      </c>
      <c r="L286" s="75">
        <v>19</v>
      </c>
      <c r="M286" s="75">
        <v>19</v>
      </c>
      <c r="N286" s="75">
        <v>0</v>
      </c>
      <c r="O286" s="74" t="s">
        <v>89</v>
      </c>
    </row>
    <row r="287" spans="1:15" ht="13.5" customHeight="1" x14ac:dyDescent="0.35">
      <c r="A287" s="71">
        <v>277</v>
      </c>
      <c r="B287" s="72" t="s">
        <v>943</v>
      </c>
      <c r="C287" s="73" t="s">
        <v>211</v>
      </c>
      <c r="D287" s="73" t="s">
        <v>207</v>
      </c>
      <c r="E287" s="73" t="s">
        <v>194</v>
      </c>
      <c r="F287" s="73" t="s">
        <v>180</v>
      </c>
      <c r="G287" s="74" t="s">
        <v>199</v>
      </c>
      <c r="H287" s="74" t="s">
        <v>792</v>
      </c>
      <c r="I287" s="71">
        <v>1</v>
      </c>
      <c r="J287" s="74" t="s">
        <v>944</v>
      </c>
      <c r="K287" s="75">
        <v>4</v>
      </c>
      <c r="L287" s="75">
        <v>19</v>
      </c>
      <c r="M287" s="75">
        <v>19</v>
      </c>
      <c r="N287" s="75">
        <v>0</v>
      </c>
      <c r="O287" s="74" t="s">
        <v>89</v>
      </c>
    </row>
    <row r="288" spans="1:15" ht="13.5" customHeight="1" x14ac:dyDescent="0.35">
      <c r="A288" s="71">
        <v>278</v>
      </c>
      <c r="B288" s="72" t="s">
        <v>945</v>
      </c>
      <c r="C288" s="73" t="s">
        <v>211</v>
      </c>
      <c r="D288" s="73" t="s">
        <v>207</v>
      </c>
      <c r="E288" s="73" t="s">
        <v>198</v>
      </c>
      <c r="F288" s="73" t="s">
        <v>180</v>
      </c>
      <c r="G288" s="74" t="s">
        <v>199</v>
      </c>
      <c r="H288" s="74" t="s">
        <v>795</v>
      </c>
      <c r="I288" s="71">
        <v>1</v>
      </c>
      <c r="J288" s="74" t="s">
        <v>946</v>
      </c>
      <c r="K288" s="75">
        <v>4</v>
      </c>
      <c r="L288" s="75">
        <v>19</v>
      </c>
      <c r="M288" s="75">
        <v>19</v>
      </c>
      <c r="N288" s="75">
        <v>0</v>
      </c>
      <c r="O288" s="74" t="s">
        <v>89</v>
      </c>
    </row>
    <row r="289" spans="1:15" ht="13.5" customHeight="1" x14ac:dyDescent="0.35">
      <c r="A289" s="71">
        <v>279</v>
      </c>
      <c r="B289" s="72" t="s">
        <v>947</v>
      </c>
      <c r="C289" s="73" t="s">
        <v>211</v>
      </c>
      <c r="D289" s="73" t="s">
        <v>207</v>
      </c>
      <c r="E289" s="73" t="s">
        <v>211</v>
      </c>
      <c r="F289" s="73" t="s">
        <v>180</v>
      </c>
      <c r="G289" s="74" t="s">
        <v>199</v>
      </c>
      <c r="H289" s="74" t="s">
        <v>798</v>
      </c>
      <c r="I289" s="71">
        <v>1</v>
      </c>
      <c r="J289" s="74" t="s">
        <v>948</v>
      </c>
      <c r="K289" s="75">
        <v>4</v>
      </c>
      <c r="L289" s="75">
        <v>8</v>
      </c>
      <c r="M289" s="75">
        <v>8</v>
      </c>
      <c r="N289" s="75">
        <v>1</v>
      </c>
      <c r="O289" s="74" t="s">
        <v>278</v>
      </c>
    </row>
    <row r="290" spans="1:15" ht="13.5" customHeight="1" x14ac:dyDescent="0.35">
      <c r="A290" s="71">
        <v>280</v>
      </c>
      <c r="B290" s="72" t="s">
        <v>949</v>
      </c>
      <c r="C290" s="73" t="s">
        <v>211</v>
      </c>
      <c r="D290" s="73" t="s">
        <v>207</v>
      </c>
      <c r="E290" s="73" t="s">
        <v>215</v>
      </c>
      <c r="F290" s="73" t="s">
        <v>180</v>
      </c>
      <c r="G290" s="74" t="s">
        <v>199</v>
      </c>
      <c r="H290" s="74" t="s">
        <v>801</v>
      </c>
      <c r="I290" s="71">
        <v>1</v>
      </c>
      <c r="J290" s="74" t="s">
        <v>950</v>
      </c>
      <c r="K290" s="75">
        <v>4</v>
      </c>
      <c r="L290" s="75">
        <v>8</v>
      </c>
      <c r="M290" s="75">
        <v>8</v>
      </c>
      <c r="N290" s="75">
        <v>1</v>
      </c>
      <c r="O290" s="74" t="s">
        <v>278</v>
      </c>
    </row>
    <row r="291" spans="1:15" ht="13.5" customHeight="1" x14ac:dyDescent="0.35">
      <c r="A291" s="71">
        <v>281</v>
      </c>
      <c r="B291" s="72" t="s">
        <v>951</v>
      </c>
      <c r="C291" s="73" t="s">
        <v>211</v>
      </c>
      <c r="D291" s="73" t="s">
        <v>207</v>
      </c>
      <c r="E291" s="73" t="s">
        <v>219</v>
      </c>
      <c r="F291" s="73" t="s">
        <v>180</v>
      </c>
      <c r="G291" s="74" t="s">
        <v>199</v>
      </c>
      <c r="H291" s="74" t="s">
        <v>804</v>
      </c>
      <c r="I291" s="71">
        <v>1</v>
      </c>
      <c r="J291" s="74" t="s">
        <v>952</v>
      </c>
      <c r="K291" s="75">
        <v>4</v>
      </c>
      <c r="L291" s="75">
        <v>8</v>
      </c>
      <c r="M291" s="75">
        <v>8</v>
      </c>
      <c r="N291" s="75">
        <v>1</v>
      </c>
      <c r="O291" s="74" t="s">
        <v>278</v>
      </c>
    </row>
    <row r="292" spans="1:15" ht="13.5" customHeight="1" x14ac:dyDescent="0.35">
      <c r="A292" s="71">
        <v>282</v>
      </c>
      <c r="B292" s="72" t="s">
        <v>953</v>
      </c>
      <c r="C292" s="73" t="s">
        <v>211</v>
      </c>
      <c r="D292" s="73" t="s">
        <v>207</v>
      </c>
      <c r="E292" s="73" t="s">
        <v>239</v>
      </c>
      <c r="F292" s="73" t="s">
        <v>180</v>
      </c>
      <c r="G292" s="74" t="s">
        <v>199</v>
      </c>
      <c r="H292" s="74" t="s">
        <v>807</v>
      </c>
      <c r="I292" s="71">
        <v>1</v>
      </c>
      <c r="J292" s="74" t="s">
        <v>954</v>
      </c>
      <c r="K292" s="75">
        <v>4</v>
      </c>
      <c r="L292" s="75">
        <v>8</v>
      </c>
      <c r="M292" s="75">
        <v>8</v>
      </c>
      <c r="N292" s="75">
        <v>1</v>
      </c>
      <c r="O292" s="74" t="s">
        <v>278</v>
      </c>
    </row>
    <row r="293" spans="1:15" ht="13.5" customHeight="1" x14ac:dyDescent="0.35">
      <c r="A293" s="71">
        <v>283</v>
      </c>
      <c r="B293" s="72" t="s">
        <v>955</v>
      </c>
      <c r="C293" s="73" t="s">
        <v>211</v>
      </c>
      <c r="D293" s="73" t="s">
        <v>207</v>
      </c>
      <c r="E293" s="73" t="s">
        <v>243</v>
      </c>
      <c r="F293" s="73" t="s">
        <v>180</v>
      </c>
      <c r="G293" s="74" t="s">
        <v>199</v>
      </c>
      <c r="H293" s="74" t="s">
        <v>522</v>
      </c>
      <c r="I293" s="71">
        <v>1</v>
      </c>
      <c r="J293" s="74" t="s">
        <v>956</v>
      </c>
      <c r="K293" s="75">
        <v>3</v>
      </c>
      <c r="L293" s="75">
        <v>24</v>
      </c>
      <c r="M293" s="75">
        <v>24</v>
      </c>
      <c r="N293" s="75">
        <v>2</v>
      </c>
      <c r="O293" s="74" t="s">
        <v>278</v>
      </c>
    </row>
    <row r="294" spans="1:15" ht="13.5" customHeight="1" x14ac:dyDescent="0.35">
      <c r="A294" s="71">
        <v>284</v>
      </c>
      <c r="B294" s="72" t="s">
        <v>957</v>
      </c>
      <c r="C294" s="73" t="s">
        <v>211</v>
      </c>
      <c r="D294" s="73" t="s">
        <v>207</v>
      </c>
      <c r="E294" s="73" t="s">
        <v>247</v>
      </c>
      <c r="F294" s="73" t="s">
        <v>180</v>
      </c>
      <c r="G294" s="74" t="s">
        <v>180</v>
      </c>
      <c r="H294" s="74" t="s">
        <v>958</v>
      </c>
      <c r="I294" s="71">
        <v>1</v>
      </c>
      <c r="J294" s="74" t="s">
        <v>959</v>
      </c>
      <c r="K294" s="75">
        <v>3</v>
      </c>
      <c r="L294" s="75">
        <v>24</v>
      </c>
      <c r="M294" s="75">
        <v>24</v>
      </c>
      <c r="N294" s="75">
        <v>2</v>
      </c>
      <c r="O294" s="74" t="s">
        <v>278</v>
      </c>
    </row>
    <row r="295" spans="1:15" ht="13.5" customHeight="1" x14ac:dyDescent="0.35">
      <c r="A295" s="71">
        <v>285</v>
      </c>
      <c r="B295" s="72" t="s">
        <v>960</v>
      </c>
      <c r="C295" s="73" t="s">
        <v>211</v>
      </c>
      <c r="D295" s="73" t="s">
        <v>207</v>
      </c>
      <c r="E295" s="73" t="s">
        <v>223</v>
      </c>
      <c r="F295" s="73" t="s">
        <v>180</v>
      </c>
      <c r="G295" s="74" t="s">
        <v>180</v>
      </c>
      <c r="H295" s="74" t="s">
        <v>224</v>
      </c>
      <c r="I295" s="71">
        <v>1</v>
      </c>
      <c r="J295" s="74" t="s">
        <v>961</v>
      </c>
      <c r="K295" s="75">
        <v>4</v>
      </c>
      <c r="L295" s="75">
        <v>8</v>
      </c>
      <c r="M295" s="75">
        <v>8</v>
      </c>
      <c r="N295" s="75">
        <v>1</v>
      </c>
      <c r="O295" s="74" t="s">
        <v>278</v>
      </c>
    </row>
    <row r="296" spans="1:15" ht="13.5" customHeight="1" x14ac:dyDescent="0.35">
      <c r="A296" s="71">
        <v>286</v>
      </c>
      <c r="B296" s="72" t="s">
        <v>962</v>
      </c>
      <c r="C296" s="73" t="s">
        <v>211</v>
      </c>
      <c r="D296" s="73" t="s">
        <v>211</v>
      </c>
      <c r="E296" s="73" t="s">
        <v>180</v>
      </c>
      <c r="F296" s="73" t="s">
        <v>180</v>
      </c>
      <c r="G296" s="74" t="s">
        <v>180</v>
      </c>
      <c r="H296" s="74" t="s">
        <v>963</v>
      </c>
      <c r="I296" s="71">
        <v>1</v>
      </c>
      <c r="J296" s="74" t="s">
        <v>964</v>
      </c>
      <c r="K296" s="75">
        <v>4</v>
      </c>
      <c r="L296" s="75">
        <v>8</v>
      </c>
      <c r="M296" s="75">
        <v>8</v>
      </c>
      <c r="N296" s="75">
        <v>1</v>
      </c>
      <c r="O296" s="74" t="s">
        <v>278</v>
      </c>
    </row>
    <row r="297" spans="1:15" ht="13.5" customHeight="1" x14ac:dyDescent="0.35">
      <c r="A297" s="71">
        <v>287</v>
      </c>
      <c r="B297" s="72" t="s">
        <v>965</v>
      </c>
      <c r="C297" s="73" t="s">
        <v>211</v>
      </c>
      <c r="D297" s="73" t="s">
        <v>211</v>
      </c>
      <c r="E297" s="73" t="s">
        <v>179</v>
      </c>
      <c r="F297" s="73" t="s">
        <v>180</v>
      </c>
      <c r="G297" s="74" t="s">
        <v>199</v>
      </c>
      <c r="H297" s="74" t="s">
        <v>820</v>
      </c>
      <c r="I297" s="71">
        <v>1</v>
      </c>
      <c r="J297" s="74" t="s">
        <v>966</v>
      </c>
      <c r="K297" s="75">
        <v>4</v>
      </c>
      <c r="L297" s="75">
        <v>19</v>
      </c>
      <c r="M297" s="75">
        <v>19</v>
      </c>
      <c r="N297" s="75">
        <v>0</v>
      </c>
      <c r="O297" s="74" t="s">
        <v>89</v>
      </c>
    </row>
    <row r="298" spans="1:15" ht="13.5" customHeight="1" x14ac:dyDescent="0.35">
      <c r="A298" s="71">
        <v>288</v>
      </c>
      <c r="B298" s="72" t="s">
        <v>967</v>
      </c>
      <c r="C298" s="73" t="s">
        <v>211</v>
      </c>
      <c r="D298" s="73" t="s">
        <v>211</v>
      </c>
      <c r="E298" s="73" t="s">
        <v>194</v>
      </c>
      <c r="F298" s="73" t="s">
        <v>180</v>
      </c>
      <c r="G298" s="74" t="s">
        <v>199</v>
      </c>
      <c r="H298" s="74" t="s">
        <v>792</v>
      </c>
      <c r="I298" s="71">
        <v>1</v>
      </c>
      <c r="J298" s="74" t="s">
        <v>968</v>
      </c>
      <c r="K298" s="75">
        <v>4</v>
      </c>
      <c r="L298" s="75">
        <v>19</v>
      </c>
      <c r="M298" s="75">
        <v>19</v>
      </c>
      <c r="N298" s="75">
        <v>0</v>
      </c>
      <c r="O298" s="74" t="s">
        <v>89</v>
      </c>
    </row>
    <row r="299" spans="1:15" ht="13.5" customHeight="1" x14ac:dyDescent="0.35">
      <c r="A299" s="71">
        <v>289</v>
      </c>
      <c r="B299" s="72" t="s">
        <v>969</v>
      </c>
      <c r="C299" s="73" t="s">
        <v>211</v>
      </c>
      <c r="D299" s="73" t="s">
        <v>211</v>
      </c>
      <c r="E299" s="73" t="s">
        <v>198</v>
      </c>
      <c r="F299" s="73" t="s">
        <v>180</v>
      </c>
      <c r="G299" s="74" t="s">
        <v>199</v>
      </c>
      <c r="H299" s="74" t="s">
        <v>795</v>
      </c>
      <c r="I299" s="71">
        <v>1</v>
      </c>
      <c r="J299" s="74" t="s">
        <v>970</v>
      </c>
      <c r="K299" s="75">
        <v>4</v>
      </c>
      <c r="L299" s="75">
        <v>19</v>
      </c>
      <c r="M299" s="75">
        <v>19</v>
      </c>
      <c r="N299" s="75">
        <v>0</v>
      </c>
      <c r="O299" s="74" t="s">
        <v>89</v>
      </c>
    </row>
    <row r="300" spans="1:15" ht="13.5" customHeight="1" x14ac:dyDescent="0.35">
      <c r="A300" s="71">
        <v>290</v>
      </c>
      <c r="B300" s="72" t="s">
        <v>971</v>
      </c>
      <c r="C300" s="73" t="s">
        <v>211</v>
      </c>
      <c r="D300" s="73" t="s">
        <v>211</v>
      </c>
      <c r="E300" s="73" t="s">
        <v>211</v>
      </c>
      <c r="F300" s="73" t="s">
        <v>180</v>
      </c>
      <c r="G300" s="74" t="s">
        <v>199</v>
      </c>
      <c r="H300" s="74" t="s">
        <v>798</v>
      </c>
      <c r="I300" s="71">
        <v>1</v>
      </c>
      <c r="J300" s="74" t="s">
        <v>972</v>
      </c>
      <c r="K300" s="75">
        <v>4</v>
      </c>
      <c r="L300" s="75">
        <v>8</v>
      </c>
      <c r="M300" s="75">
        <v>8</v>
      </c>
      <c r="N300" s="75">
        <v>1</v>
      </c>
      <c r="O300" s="74" t="s">
        <v>278</v>
      </c>
    </row>
    <row r="301" spans="1:15" ht="13.5" customHeight="1" x14ac:dyDescent="0.35">
      <c r="A301" s="71">
        <v>291</v>
      </c>
      <c r="B301" s="72" t="s">
        <v>973</v>
      </c>
      <c r="C301" s="73" t="s">
        <v>211</v>
      </c>
      <c r="D301" s="73" t="s">
        <v>211</v>
      </c>
      <c r="E301" s="73" t="s">
        <v>215</v>
      </c>
      <c r="F301" s="73" t="s">
        <v>180</v>
      </c>
      <c r="G301" s="74" t="s">
        <v>199</v>
      </c>
      <c r="H301" s="74" t="s">
        <v>801</v>
      </c>
      <c r="I301" s="71">
        <v>1</v>
      </c>
      <c r="J301" s="74" t="s">
        <v>974</v>
      </c>
      <c r="K301" s="75">
        <v>4</v>
      </c>
      <c r="L301" s="75">
        <v>8</v>
      </c>
      <c r="M301" s="75">
        <v>8</v>
      </c>
      <c r="N301" s="75">
        <v>1</v>
      </c>
      <c r="O301" s="74" t="s">
        <v>278</v>
      </c>
    </row>
    <row r="302" spans="1:15" ht="13.5" customHeight="1" x14ac:dyDescent="0.35">
      <c r="A302" s="71">
        <v>292</v>
      </c>
      <c r="B302" s="72" t="s">
        <v>975</v>
      </c>
      <c r="C302" s="73" t="s">
        <v>211</v>
      </c>
      <c r="D302" s="73" t="s">
        <v>211</v>
      </c>
      <c r="E302" s="73" t="s">
        <v>219</v>
      </c>
      <c r="F302" s="73" t="s">
        <v>180</v>
      </c>
      <c r="G302" s="74" t="s">
        <v>199</v>
      </c>
      <c r="H302" s="74" t="s">
        <v>804</v>
      </c>
      <c r="I302" s="71">
        <v>1</v>
      </c>
      <c r="J302" s="74" t="s">
        <v>976</v>
      </c>
      <c r="K302" s="75">
        <v>4</v>
      </c>
      <c r="L302" s="75">
        <v>8</v>
      </c>
      <c r="M302" s="75">
        <v>8</v>
      </c>
      <c r="N302" s="75">
        <v>1</v>
      </c>
      <c r="O302" s="74" t="s">
        <v>278</v>
      </c>
    </row>
    <row r="303" spans="1:15" ht="13.5" customHeight="1" x14ac:dyDescent="0.35">
      <c r="A303" s="71">
        <v>293</v>
      </c>
      <c r="B303" s="72" t="s">
        <v>977</v>
      </c>
      <c r="C303" s="73" t="s">
        <v>211</v>
      </c>
      <c r="D303" s="73" t="s">
        <v>211</v>
      </c>
      <c r="E303" s="73" t="s">
        <v>239</v>
      </c>
      <c r="F303" s="73" t="s">
        <v>180</v>
      </c>
      <c r="G303" s="74" t="s">
        <v>199</v>
      </c>
      <c r="H303" s="74" t="s">
        <v>807</v>
      </c>
      <c r="I303" s="71">
        <v>1</v>
      </c>
      <c r="J303" s="74" t="s">
        <v>978</v>
      </c>
      <c r="K303" s="75">
        <v>4</v>
      </c>
      <c r="L303" s="75">
        <v>8</v>
      </c>
      <c r="M303" s="75">
        <v>8</v>
      </c>
      <c r="N303" s="75">
        <v>1</v>
      </c>
      <c r="O303" s="74" t="s">
        <v>278</v>
      </c>
    </row>
    <row r="304" spans="1:15" ht="13.5" customHeight="1" x14ac:dyDescent="0.35">
      <c r="A304" s="71">
        <v>294</v>
      </c>
      <c r="B304" s="72" t="s">
        <v>979</v>
      </c>
      <c r="C304" s="73" t="s">
        <v>211</v>
      </c>
      <c r="D304" s="73" t="s">
        <v>211</v>
      </c>
      <c r="E304" s="73" t="s">
        <v>243</v>
      </c>
      <c r="F304" s="73" t="s">
        <v>180</v>
      </c>
      <c r="G304" s="74" t="s">
        <v>199</v>
      </c>
      <c r="H304" s="74" t="s">
        <v>522</v>
      </c>
      <c r="I304" s="71">
        <v>1</v>
      </c>
      <c r="J304" s="74" t="s">
        <v>980</v>
      </c>
      <c r="K304" s="75">
        <v>3</v>
      </c>
      <c r="L304" s="75">
        <v>24</v>
      </c>
      <c r="M304" s="75">
        <v>24</v>
      </c>
      <c r="N304" s="75">
        <v>2</v>
      </c>
      <c r="O304" s="74" t="s">
        <v>278</v>
      </c>
    </row>
    <row r="305" spans="1:15" ht="13.5" customHeight="1" x14ac:dyDescent="0.35">
      <c r="A305" s="71">
        <v>295</v>
      </c>
      <c r="B305" s="72" t="s">
        <v>981</v>
      </c>
      <c r="C305" s="73" t="s">
        <v>211</v>
      </c>
      <c r="D305" s="73" t="s">
        <v>211</v>
      </c>
      <c r="E305" s="73" t="s">
        <v>247</v>
      </c>
      <c r="F305" s="73" t="s">
        <v>180</v>
      </c>
      <c r="G305" s="74" t="s">
        <v>180</v>
      </c>
      <c r="H305" s="74" t="s">
        <v>982</v>
      </c>
      <c r="I305" s="71">
        <v>1</v>
      </c>
      <c r="J305" s="74" t="s">
        <v>983</v>
      </c>
      <c r="K305" s="75">
        <v>3</v>
      </c>
      <c r="L305" s="75">
        <v>24</v>
      </c>
      <c r="M305" s="75">
        <v>24</v>
      </c>
      <c r="N305" s="75">
        <v>2</v>
      </c>
      <c r="O305" s="74" t="s">
        <v>278</v>
      </c>
    </row>
    <row r="306" spans="1:15" ht="13.5" customHeight="1" x14ac:dyDescent="0.35">
      <c r="A306" s="71">
        <v>296</v>
      </c>
      <c r="B306" s="72" t="s">
        <v>984</v>
      </c>
      <c r="C306" s="73" t="s">
        <v>211</v>
      </c>
      <c r="D306" s="73" t="s">
        <v>211</v>
      </c>
      <c r="E306" s="73" t="s">
        <v>223</v>
      </c>
      <c r="F306" s="73" t="s">
        <v>180</v>
      </c>
      <c r="G306" s="74" t="s">
        <v>180</v>
      </c>
      <c r="H306" s="74" t="s">
        <v>224</v>
      </c>
      <c r="I306" s="71">
        <v>1</v>
      </c>
      <c r="J306" s="74" t="s">
        <v>985</v>
      </c>
      <c r="K306" s="75">
        <v>4</v>
      </c>
      <c r="L306" s="75">
        <v>8</v>
      </c>
      <c r="M306" s="75">
        <v>8</v>
      </c>
      <c r="N306" s="75">
        <v>1</v>
      </c>
      <c r="O306" s="74" t="s">
        <v>278</v>
      </c>
    </row>
    <row r="307" spans="1:15" ht="13.5" customHeight="1" x14ac:dyDescent="0.35">
      <c r="A307" s="71">
        <v>297</v>
      </c>
      <c r="B307" s="72" t="s">
        <v>215</v>
      </c>
      <c r="C307" s="73" t="s">
        <v>215</v>
      </c>
      <c r="D307" s="73" t="s">
        <v>180</v>
      </c>
      <c r="E307" s="73" t="s">
        <v>180</v>
      </c>
      <c r="F307" s="73" t="s">
        <v>180</v>
      </c>
      <c r="G307" s="74" t="s">
        <v>180</v>
      </c>
      <c r="H307" s="74" t="s">
        <v>986</v>
      </c>
      <c r="I307" s="71">
        <v>1</v>
      </c>
      <c r="J307" s="74" t="s">
        <v>987</v>
      </c>
      <c r="K307" s="75">
        <v>4</v>
      </c>
      <c r="L307" s="75">
        <v>8</v>
      </c>
      <c r="M307" s="75">
        <v>8</v>
      </c>
      <c r="N307" s="75">
        <v>1</v>
      </c>
      <c r="O307" s="74" t="s">
        <v>278</v>
      </c>
    </row>
    <row r="308" spans="1:15" ht="13.5" customHeight="1" x14ac:dyDescent="0.35">
      <c r="A308" s="71">
        <v>298</v>
      </c>
      <c r="B308" s="72" t="s">
        <v>988</v>
      </c>
      <c r="C308" s="73" t="s">
        <v>215</v>
      </c>
      <c r="D308" s="73" t="s">
        <v>179</v>
      </c>
      <c r="E308" s="73" t="s">
        <v>180</v>
      </c>
      <c r="F308" s="73" t="s">
        <v>180</v>
      </c>
      <c r="G308" s="74" t="s">
        <v>180</v>
      </c>
      <c r="H308" s="74" t="s">
        <v>989</v>
      </c>
      <c r="I308" s="71">
        <v>1</v>
      </c>
      <c r="J308" s="74" t="s">
        <v>990</v>
      </c>
      <c r="K308" s="75">
        <v>4</v>
      </c>
      <c r="L308" s="75">
        <v>8</v>
      </c>
      <c r="M308" s="75">
        <v>8</v>
      </c>
      <c r="N308" s="75">
        <v>1</v>
      </c>
      <c r="O308" s="74" t="s">
        <v>278</v>
      </c>
    </row>
    <row r="309" spans="1:15" ht="13.5" customHeight="1" x14ac:dyDescent="0.35">
      <c r="A309" s="71">
        <v>299</v>
      </c>
      <c r="B309" s="72" t="s">
        <v>991</v>
      </c>
      <c r="C309" s="73" t="s">
        <v>215</v>
      </c>
      <c r="D309" s="73" t="s">
        <v>179</v>
      </c>
      <c r="E309" s="73" t="s">
        <v>243</v>
      </c>
      <c r="F309" s="73" t="s">
        <v>180</v>
      </c>
      <c r="G309" s="74" t="s">
        <v>199</v>
      </c>
      <c r="H309" s="74" t="s">
        <v>992</v>
      </c>
      <c r="I309" s="71">
        <v>1</v>
      </c>
      <c r="J309" s="74" t="s">
        <v>993</v>
      </c>
      <c r="K309" s="75">
        <v>4</v>
      </c>
      <c r="L309" s="75">
        <v>8</v>
      </c>
      <c r="M309" s="75">
        <v>8</v>
      </c>
      <c r="N309" s="75">
        <v>1</v>
      </c>
      <c r="O309" s="74" t="s">
        <v>278</v>
      </c>
    </row>
    <row r="310" spans="1:15" ht="13.5" customHeight="1" x14ac:dyDescent="0.35">
      <c r="A310" s="71">
        <v>300</v>
      </c>
      <c r="B310" s="72" t="s">
        <v>994</v>
      </c>
      <c r="C310" s="73" t="s">
        <v>215</v>
      </c>
      <c r="D310" s="73" t="s">
        <v>179</v>
      </c>
      <c r="E310" s="73" t="s">
        <v>247</v>
      </c>
      <c r="F310" s="73" t="s">
        <v>180</v>
      </c>
      <c r="G310" s="74" t="s">
        <v>180</v>
      </c>
      <c r="H310" s="74" t="s">
        <v>995</v>
      </c>
      <c r="I310" s="71">
        <v>1</v>
      </c>
      <c r="J310" s="74" t="s">
        <v>996</v>
      </c>
      <c r="K310" s="75">
        <v>4</v>
      </c>
      <c r="L310" s="75">
        <v>8</v>
      </c>
      <c r="M310" s="75">
        <v>8</v>
      </c>
      <c r="N310" s="75">
        <v>1</v>
      </c>
      <c r="O310" s="74" t="s">
        <v>278</v>
      </c>
    </row>
    <row r="311" spans="1:15" ht="13.5" customHeight="1" x14ac:dyDescent="0.35">
      <c r="A311" s="71">
        <v>301</v>
      </c>
      <c r="B311" s="72" t="s">
        <v>997</v>
      </c>
      <c r="C311" s="73" t="s">
        <v>215</v>
      </c>
      <c r="D311" s="73" t="s">
        <v>179</v>
      </c>
      <c r="E311" s="73" t="s">
        <v>251</v>
      </c>
      <c r="F311" s="73" t="s">
        <v>180</v>
      </c>
      <c r="G311" s="74" t="s">
        <v>199</v>
      </c>
      <c r="H311" s="74" t="s">
        <v>998</v>
      </c>
      <c r="I311" s="71">
        <v>1</v>
      </c>
      <c r="J311" s="74" t="s">
        <v>999</v>
      </c>
      <c r="K311" s="75">
        <v>3</v>
      </c>
      <c r="L311" s="75">
        <v>24</v>
      </c>
      <c r="M311" s="75">
        <v>24</v>
      </c>
      <c r="N311" s="75">
        <v>2</v>
      </c>
      <c r="O311" s="74" t="s">
        <v>278</v>
      </c>
    </row>
    <row r="312" spans="1:15" ht="13.5" customHeight="1" x14ac:dyDescent="0.35">
      <c r="A312" s="71">
        <v>302</v>
      </c>
      <c r="B312" s="72" t="s">
        <v>1000</v>
      </c>
      <c r="C312" s="73" t="s">
        <v>215</v>
      </c>
      <c r="D312" s="73" t="s">
        <v>179</v>
      </c>
      <c r="E312" s="73" t="s">
        <v>505</v>
      </c>
      <c r="F312" s="73" t="s">
        <v>180</v>
      </c>
      <c r="G312" s="74" t="s">
        <v>180</v>
      </c>
      <c r="H312" s="74" t="s">
        <v>1001</v>
      </c>
      <c r="I312" s="71">
        <v>1</v>
      </c>
      <c r="J312" s="74" t="s">
        <v>1002</v>
      </c>
      <c r="K312" s="75">
        <v>3</v>
      </c>
      <c r="L312" s="75">
        <v>24</v>
      </c>
      <c r="M312" s="75">
        <v>24</v>
      </c>
      <c r="N312" s="75">
        <v>2</v>
      </c>
      <c r="O312" s="74" t="s">
        <v>278</v>
      </c>
    </row>
    <row r="313" spans="1:15" ht="13.5" customHeight="1" x14ac:dyDescent="0.35">
      <c r="A313" s="71">
        <v>303</v>
      </c>
      <c r="B313" s="72" t="s">
        <v>1003</v>
      </c>
      <c r="C313" s="73" t="s">
        <v>215</v>
      </c>
      <c r="D313" s="73" t="s">
        <v>179</v>
      </c>
      <c r="E313" s="73" t="s">
        <v>509</v>
      </c>
      <c r="F313" s="73" t="s">
        <v>180</v>
      </c>
      <c r="G313" s="74" t="s">
        <v>199</v>
      </c>
      <c r="H313" s="74" t="s">
        <v>1004</v>
      </c>
      <c r="I313" s="71">
        <v>1</v>
      </c>
      <c r="J313" s="74" t="s">
        <v>1005</v>
      </c>
      <c r="K313" s="75">
        <v>3</v>
      </c>
      <c r="L313" s="75">
        <v>24</v>
      </c>
      <c r="M313" s="75">
        <v>24</v>
      </c>
      <c r="N313" s="75">
        <v>2</v>
      </c>
      <c r="O313" s="74" t="s">
        <v>278</v>
      </c>
    </row>
    <row r="314" spans="1:15" ht="13.5" customHeight="1" x14ac:dyDescent="0.35">
      <c r="A314" s="71">
        <v>304</v>
      </c>
      <c r="B314" s="72" t="s">
        <v>1006</v>
      </c>
      <c r="C314" s="73" t="s">
        <v>215</v>
      </c>
      <c r="D314" s="73" t="s">
        <v>179</v>
      </c>
      <c r="E314" s="73" t="s">
        <v>513</v>
      </c>
      <c r="F314" s="73" t="s">
        <v>180</v>
      </c>
      <c r="G314" s="74" t="s">
        <v>180</v>
      </c>
      <c r="H314" s="74" t="s">
        <v>1007</v>
      </c>
      <c r="I314" s="71">
        <v>1</v>
      </c>
      <c r="J314" s="74" t="s">
        <v>1008</v>
      </c>
      <c r="K314" s="75">
        <v>3</v>
      </c>
      <c r="L314" s="75">
        <v>24</v>
      </c>
      <c r="M314" s="75">
        <v>24</v>
      </c>
      <c r="N314" s="75">
        <v>2</v>
      </c>
      <c r="O314" s="74" t="s">
        <v>278</v>
      </c>
    </row>
    <row r="315" spans="1:15" ht="13.5" customHeight="1" x14ac:dyDescent="0.35">
      <c r="A315" s="71">
        <v>305</v>
      </c>
      <c r="B315" s="72" t="s">
        <v>1009</v>
      </c>
      <c r="C315" s="73" t="s">
        <v>215</v>
      </c>
      <c r="D315" s="73" t="s">
        <v>179</v>
      </c>
      <c r="E315" s="73" t="s">
        <v>517</v>
      </c>
      <c r="F315" s="73" t="s">
        <v>180</v>
      </c>
      <c r="G315" s="74" t="s">
        <v>199</v>
      </c>
      <c r="H315" s="74" t="s">
        <v>1010</v>
      </c>
      <c r="I315" s="71">
        <v>1</v>
      </c>
      <c r="J315" s="74" t="s">
        <v>1011</v>
      </c>
      <c r="K315" s="75">
        <v>3</v>
      </c>
      <c r="L315" s="75">
        <v>24</v>
      </c>
      <c r="M315" s="75">
        <v>24</v>
      </c>
      <c r="N315" s="75">
        <v>2</v>
      </c>
      <c r="O315" s="74" t="s">
        <v>278</v>
      </c>
    </row>
    <row r="316" spans="1:15" ht="13.5" customHeight="1" x14ac:dyDescent="0.35">
      <c r="A316" s="71">
        <v>306</v>
      </c>
      <c r="B316" s="72" t="s">
        <v>1012</v>
      </c>
      <c r="C316" s="73" t="s">
        <v>215</v>
      </c>
      <c r="D316" s="73" t="s">
        <v>179</v>
      </c>
      <c r="E316" s="73" t="s">
        <v>1013</v>
      </c>
      <c r="F316" s="73" t="s">
        <v>180</v>
      </c>
      <c r="G316" s="74" t="s">
        <v>180</v>
      </c>
      <c r="H316" s="74" t="s">
        <v>1014</v>
      </c>
      <c r="I316" s="71">
        <v>1</v>
      </c>
      <c r="J316" s="74" t="s">
        <v>1015</v>
      </c>
      <c r="K316" s="75">
        <v>4</v>
      </c>
      <c r="L316" s="75">
        <v>8</v>
      </c>
      <c r="M316" s="75">
        <v>8</v>
      </c>
      <c r="N316" s="75">
        <v>1</v>
      </c>
      <c r="O316" s="74" t="s">
        <v>278</v>
      </c>
    </row>
    <row r="317" spans="1:15" ht="13.5" customHeight="1" x14ac:dyDescent="0.35">
      <c r="A317" s="71">
        <v>307</v>
      </c>
      <c r="B317" s="72" t="s">
        <v>1016</v>
      </c>
      <c r="C317" s="73" t="s">
        <v>215</v>
      </c>
      <c r="D317" s="73" t="s">
        <v>179</v>
      </c>
      <c r="E317" s="73" t="s">
        <v>521</v>
      </c>
      <c r="F317" s="73" t="s">
        <v>180</v>
      </c>
      <c r="G317" s="74" t="s">
        <v>199</v>
      </c>
      <c r="H317" s="74" t="s">
        <v>1017</v>
      </c>
      <c r="I317" s="71">
        <v>1</v>
      </c>
      <c r="J317" s="74" t="s">
        <v>1018</v>
      </c>
      <c r="K317" s="75">
        <v>3</v>
      </c>
      <c r="L317" s="75">
        <v>24</v>
      </c>
      <c r="M317" s="75">
        <v>24</v>
      </c>
      <c r="N317" s="75">
        <v>2</v>
      </c>
      <c r="O317" s="74" t="s">
        <v>278</v>
      </c>
    </row>
    <row r="318" spans="1:15" ht="13.5" customHeight="1" x14ac:dyDescent="0.35">
      <c r="A318" s="71">
        <v>308</v>
      </c>
      <c r="B318" s="72" t="s">
        <v>1019</v>
      </c>
      <c r="C318" s="73" t="s">
        <v>215</v>
      </c>
      <c r="D318" s="73" t="s">
        <v>179</v>
      </c>
      <c r="E318" s="73" t="s">
        <v>525</v>
      </c>
      <c r="F318" s="73" t="s">
        <v>180</v>
      </c>
      <c r="G318" s="74" t="s">
        <v>180</v>
      </c>
      <c r="H318" s="74" t="s">
        <v>1020</v>
      </c>
      <c r="I318" s="71">
        <v>1</v>
      </c>
      <c r="J318" s="74" t="s">
        <v>1021</v>
      </c>
      <c r="K318" s="75">
        <v>3</v>
      </c>
      <c r="L318" s="75">
        <v>24</v>
      </c>
      <c r="M318" s="75">
        <v>24</v>
      </c>
      <c r="N318" s="75">
        <v>2</v>
      </c>
      <c r="O318" s="74" t="s">
        <v>278</v>
      </c>
    </row>
    <row r="319" spans="1:15" ht="13.5" customHeight="1" x14ac:dyDescent="0.35">
      <c r="A319" s="71">
        <v>309</v>
      </c>
      <c r="B319" s="72" t="s">
        <v>1022</v>
      </c>
      <c r="C319" s="73" t="s">
        <v>215</v>
      </c>
      <c r="D319" s="73" t="s">
        <v>179</v>
      </c>
      <c r="E319" s="73" t="s">
        <v>529</v>
      </c>
      <c r="F319" s="73" t="s">
        <v>180</v>
      </c>
      <c r="G319" s="74" t="s">
        <v>199</v>
      </c>
      <c r="H319" s="74" t="s">
        <v>1023</v>
      </c>
      <c r="I319" s="71">
        <v>1</v>
      </c>
      <c r="J319" s="74" t="s">
        <v>1024</v>
      </c>
      <c r="K319" s="75">
        <v>4</v>
      </c>
      <c r="L319" s="75">
        <v>8</v>
      </c>
      <c r="M319" s="75">
        <v>8</v>
      </c>
      <c r="N319" s="75">
        <v>1</v>
      </c>
      <c r="O319" s="74" t="s">
        <v>278</v>
      </c>
    </row>
    <row r="320" spans="1:15" ht="13.5" customHeight="1" x14ac:dyDescent="0.35">
      <c r="A320" s="71">
        <v>310</v>
      </c>
      <c r="B320" s="72" t="s">
        <v>1025</v>
      </c>
      <c r="C320" s="73" t="s">
        <v>215</v>
      </c>
      <c r="D320" s="73" t="s">
        <v>179</v>
      </c>
      <c r="E320" s="73" t="s">
        <v>223</v>
      </c>
      <c r="F320" s="73" t="s">
        <v>180</v>
      </c>
      <c r="G320" s="74" t="s">
        <v>180</v>
      </c>
      <c r="H320" s="74" t="s">
        <v>224</v>
      </c>
      <c r="I320" s="71">
        <v>1</v>
      </c>
      <c r="J320" s="74" t="s">
        <v>1026</v>
      </c>
      <c r="K320" s="75">
        <v>4</v>
      </c>
      <c r="L320" s="75">
        <v>8</v>
      </c>
      <c r="M320" s="75">
        <v>8</v>
      </c>
      <c r="N320" s="75">
        <v>1</v>
      </c>
      <c r="O320" s="74" t="s">
        <v>278</v>
      </c>
    </row>
    <row r="321" spans="1:15" ht="13.5" customHeight="1" x14ac:dyDescent="0.35">
      <c r="A321" s="71">
        <v>311</v>
      </c>
      <c r="B321" s="72" t="s">
        <v>1027</v>
      </c>
      <c r="C321" s="73" t="s">
        <v>215</v>
      </c>
      <c r="D321" s="73" t="s">
        <v>190</v>
      </c>
      <c r="E321" s="73" t="s">
        <v>180</v>
      </c>
      <c r="F321" s="73" t="s">
        <v>180</v>
      </c>
      <c r="G321" s="74" t="s">
        <v>180</v>
      </c>
      <c r="H321" s="74" t="s">
        <v>1028</v>
      </c>
      <c r="I321" s="71">
        <v>1</v>
      </c>
      <c r="J321" s="74" t="s">
        <v>1029</v>
      </c>
      <c r="K321" s="75">
        <v>4</v>
      </c>
      <c r="L321" s="75">
        <v>17</v>
      </c>
      <c r="M321" s="75">
        <v>17</v>
      </c>
      <c r="N321" s="75">
        <v>0</v>
      </c>
      <c r="O321" s="74" t="s">
        <v>89</v>
      </c>
    </row>
    <row r="322" spans="1:15" ht="13.5" customHeight="1" x14ac:dyDescent="0.35">
      <c r="A322" s="71">
        <v>312</v>
      </c>
      <c r="B322" s="72" t="s">
        <v>1030</v>
      </c>
      <c r="C322" s="73" t="s">
        <v>215</v>
      </c>
      <c r="D322" s="73" t="s">
        <v>190</v>
      </c>
      <c r="E322" s="73" t="s">
        <v>179</v>
      </c>
      <c r="F322" s="73" t="s">
        <v>180</v>
      </c>
      <c r="G322" s="74" t="s">
        <v>180</v>
      </c>
      <c r="H322" s="74" t="s">
        <v>1031</v>
      </c>
      <c r="I322" s="71">
        <v>1</v>
      </c>
      <c r="J322" s="74" t="s">
        <v>1032</v>
      </c>
      <c r="K322" s="75">
        <v>4</v>
      </c>
      <c r="L322" s="75">
        <v>17</v>
      </c>
      <c r="M322" s="75">
        <v>17</v>
      </c>
      <c r="N322" s="75">
        <v>0</v>
      </c>
      <c r="O322" s="74" t="s">
        <v>89</v>
      </c>
    </row>
    <row r="323" spans="1:15" ht="13.5" customHeight="1" x14ac:dyDescent="0.35">
      <c r="A323" s="71">
        <v>313</v>
      </c>
      <c r="B323" s="72" t="s">
        <v>1033</v>
      </c>
      <c r="C323" s="73" t="s">
        <v>215</v>
      </c>
      <c r="D323" s="73" t="s">
        <v>190</v>
      </c>
      <c r="E323" s="73" t="s">
        <v>190</v>
      </c>
      <c r="F323" s="73" t="s">
        <v>180</v>
      </c>
      <c r="G323" s="74" t="s">
        <v>180</v>
      </c>
      <c r="H323" s="74" t="s">
        <v>1034</v>
      </c>
      <c r="I323" s="71">
        <v>1</v>
      </c>
      <c r="J323" s="74" t="s">
        <v>1035</v>
      </c>
      <c r="K323" s="75">
        <v>4</v>
      </c>
      <c r="L323" s="75">
        <v>19</v>
      </c>
      <c r="M323" s="75">
        <v>19</v>
      </c>
      <c r="N323" s="75">
        <v>0</v>
      </c>
      <c r="O323" s="74" t="s">
        <v>89</v>
      </c>
    </row>
    <row r="324" spans="1:15" ht="13.5" customHeight="1" x14ac:dyDescent="0.35">
      <c r="A324" s="71">
        <v>314</v>
      </c>
      <c r="B324" s="72" t="s">
        <v>1036</v>
      </c>
      <c r="C324" s="73" t="s">
        <v>215</v>
      </c>
      <c r="D324" s="73" t="s">
        <v>190</v>
      </c>
      <c r="E324" s="73" t="s">
        <v>194</v>
      </c>
      <c r="F324" s="73" t="s">
        <v>180</v>
      </c>
      <c r="G324" s="74" t="s">
        <v>180</v>
      </c>
      <c r="H324" s="74" t="s">
        <v>1037</v>
      </c>
      <c r="I324" s="71">
        <v>1</v>
      </c>
      <c r="J324" s="74" t="s">
        <v>1038</v>
      </c>
      <c r="K324" s="75">
        <v>4</v>
      </c>
      <c r="L324" s="75">
        <v>19</v>
      </c>
      <c r="M324" s="75">
        <v>19</v>
      </c>
      <c r="N324" s="75">
        <v>0</v>
      </c>
      <c r="O324" s="74" t="s">
        <v>89</v>
      </c>
    </row>
    <row r="325" spans="1:15" ht="13.5" customHeight="1" x14ac:dyDescent="0.35">
      <c r="A325" s="71">
        <v>315</v>
      </c>
      <c r="B325" s="72" t="s">
        <v>1039</v>
      </c>
      <c r="C325" s="73" t="s">
        <v>215</v>
      </c>
      <c r="D325" s="73" t="s">
        <v>190</v>
      </c>
      <c r="E325" s="73" t="s">
        <v>223</v>
      </c>
      <c r="F325" s="73" t="s">
        <v>180</v>
      </c>
      <c r="G325" s="74" t="s">
        <v>180</v>
      </c>
      <c r="H325" s="74" t="s">
        <v>224</v>
      </c>
      <c r="I325" s="71">
        <v>1</v>
      </c>
      <c r="J325" s="74" t="s">
        <v>1040</v>
      </c>
      <c r="K325" s="75">
        <v>4</v>
      </c>
      <c r="L325" s="75">
        <v>17</v>
      </c>
      <c r="M325" s="75">
        <v>17</v>
      </c>
      <c r="N325" s="75">
        <v>0</v>
      </c>
      <c r="O325" s="74" t="s">
        <v>89</v>
      </c>
    </row>
    <row r="326" spans="1:15" ht="13.5" customHeight="1" x14ac:dyDescent="0.35">
      <c r="A326" s="71">
        <v>316</v>
      </c>
      <c r="B326" s="72" t="s">
        <v>1041</v>
      </c>
      <c r="C326" s="73" t="s">
        <v>215</v>
      </c>
      <c r="D326" s="73" t="s">
        <v>194</v>
      </c>
      <c r="E326" s="73" t="s">
        <v>180</v>
      </c>
      <c r="F326" s="73" t="s">
        <v>180</v>
      </c>
      <c r="G326" s="74" t="s">
        <v>180</v>
      </c>
      <c r="H326" s="74" t="s">
        <v>1042</v>
      </c>
      <c r="I326" s="71">
        <v>1</v>
      </c>
      <c r="J326" s="74" t="s">
        <v>1043</v>
      </c>
      <c r="K326" s="75">
        <v>4</v>
      </c>
      <c r="L326" s="75">
        <v>8</v>
      </c>
      <c r="M326" s="75">
        <v>8</v>
      </c>
      <c r="N326" s="75">
        <v>1</v>
      </c>
      <c r="O326" s="74" t="s">
        <v>278</v>
      </c>
    </row>
    <row r="327" spans="1:15" ht="13.5" customHeight="1" x14ac:dyDescent="0.35">
      <c r="A327" s="71">
        <v>317</v>
      </c>
      <c r="B327" s="72" t="s">
        <v>1044</v>
      </c>
      <c r="C327" s="73" t="s">
        <v>215</v>
      </c>
      <c r="D327" s="73" t="s">
        <v>194</v>
      </c>
      <c r="E327" s="73" t="s">
        <v>211</v>
      </c>
      <c r="F327" s="73" t="s">
        <v>180</v>
      </c>
      <c r="G327" s="74" t="s">
        <v>180</v>
      </c>
      <c r="H327" s="74" t="s">
        <v>1045</v>
      </c>
      <c r="I327" s="71">
        <v>1</v>
      </c>
      <c r="J327" s="74" t="s">
        <v>1046</v>
      </c>
      <c r="K327" s="75">
        <v>3</v>
      </c>
      <c r="L327" s="75">
        <v>24</v>
      </c>
      <c r="M327" s="75">
        <v>24</v>
      </c>
      <c r="N327" s="75">
        <v>2</v>
      </c>
      <c r="O327" s="74" t="s">
        <v>278</v>
      </c>
    </row>
    <row r="328" spans="1:15" ht="13.5" customHeight="1" x14ac:dyDescent="0.35">
      <c r="A328" s="71">
        <v>318</v>
      </c>
      <c r="B328" s="72" t="s">
        <v>1047</v>
      </c>
      <c r="C328" s="73" t="s">
        <v>215</v>
      </c>
      <c r="D328" s="73" t="s">
        <v>194</v>
      </c>
      <c r="E328" s="73" t="s">
        <v>215</v>
      </c>
      <c r="F328" s="73" t="s">
        <v>180</v>
      </c>
      <c r="G328" s="74" t="s">
        <v>180</v>
      </c>
      <c r="H328" s="74" t="s">
        <v>1048</v>
      </c>
      <c r="I328" s="71">
        <v>1</v>
      </c>
      <c r="J328" s="74" t="s">
        <v>1049</v>
      </c>
      <c r="K328" s="75">
        <v>3</v>
      </c>
      <c r="L328" s="75">
        <v>24</v>
      </c>
      <c r="M328" s="75">
        <v>24</v>
      </c>
      <c r="N328" s="75">
        <v>2</v>
      </c>
      <c r="O328" s="74" t="s">
        <v>278</v>
      </c>
    </row>
    <row r="329" spans="1:15" ht="13.5" customHeight="1" x14ac:dyDescent="0.35">
      <c r="A329" s="71">
        <v>319</v>
      </c>
      <c r="B329" s="72" t="s">
        <v>1050</v>
      </c>
      <c r="C329" s="73" t="s">
        <v>215</v>
      </c>
      <c r="D329" s="73" t="s">
        <v>194</v>
      </c>
      <c r="E329" s="73" t="s">
        <v>247</v>
      </c>
      <c r="F329" s="73" t="s">
        <v>180</v>
      </c>
      <c r="G329" s="74" t="s">
        <v>199</v>
      </c>
      <c r="H329" s="74" t="s">
        <v>1051</v>
      </c>
      <c r="I329" s="71">
        <v>1</v>
      </c>
      <c r="J329" s="74" t="s">
        <v>1052</v>
      </c>
      <c r="K329" s="75">
        <v>4</v>
      </c>
      <c r="L329" s="75">
        <v>8</v>
      </c>
      <c r="M329" s="75">
        <v>8</v>
      </c>
      <c r="N329" s="75">
        <v>1</v>
      </c>
      <c r="O329" s="74" t="s">
        <v>278</v>
      </c>
    </row>
    <row r="330" spans="1:15" ht="13.5" customHeight="1" x14ac:dyDescent="0.35">
      <c r="A330" s="71">
        <v>320</v>
      </c>
      <c r="B330" s="72" t="s">
        <v>1053</v>
      </c>
      <c r="C330" s="73" t="s">
        <v>215</v>
      </c>
      <c r="D330" s="73" t="s">
        <v>194</v>
      </c>
      <c r="E330" s="73" t="s">
        <v>251</v>
      </c>
      <c r="F330" s="73" t="s">
        <v>180</v>
      </c>
      <c r="G330" s="74" t="s">
        <v>180</v>
      </c>
      <c r="H330" s="74" t="s">
        <v>1054</v>
      </c>
      <c r="I330" s="71">
        <v>1</v>
      </c>
      <c r="J330" s="74" t="s">
        <v>1055</v>
      </c>
      <c r="K330" s="75">
        <v>4</v>
      </c>
      <c r="L330" s="75">
        <v>8</v>
      </c>
      <c r="M330" s="75">
        <v>8</v>
      </c>
      <c r="N330" s="75">
        <v>1</v>
      </c>
      <c r="O330" s="74" t="s">
        <v>278</v>
      </c>
    </row>
    <row r="331" spans="1:15" ht="13.5" customHeight="1" x14ac:dyDescent="0.35">
      <c r="A331" s="71">
        <v>321</v>
      </c>
      <c r="B331" s="72" t="s">
        <v>1056</v>
      </c>
      <c r="C331" s="73" t="s">
        <v>215</v>
      </c>
      <c r="D331" s="73" t="s">
        <v>194</v>
      </c>
      <c r="E331" s="73" t="s">
        <v>505</v>
      </c>
      <c r="F331" s="73" t="s">
        <v>180</v>
      </c>
      <c r="G331" s="74" t="s">
        <v>199</v>
      </c>
      <c r="H331" s="74" t="s">
        <v>1057</v>
      </c>
      <c r="I331" s="71">
        <v>1</v>
      </c>
      <c r="J331" s="74" t="s">
        <v>1058</v>
      </c>
      <c r="K331" s="75">
        <v>3</v>
      </c>
      <c r="L331" s="75">
        <v>24</v>
      </c>
      <c r="M331" s="75">
        <v>24</v>
      </c>
      <c r="N331" s="75">
        <v>2</v>
      </c>
      <c r="O331" s="74" t="s">
        <v>278</v>
      </c>
    </row>
    <row r="332" spans="1:15" ht="13.5" customHeight="1" x14ac:dyDescent="0.35">
      <c r="A332" s="71">
        <v>322</v>
      </c>
      <c r="B332" s="72" t="s">
        <v>1059</v>
      </c>
      <c r="C332" s="73" t="s">
        <v>215</v>
      </c>
      <c r="D332" s="73" t="s">
        <v>194</v>
      </c>
      <c r="E332" s="73" t="s">
        <v>509</v>
      </c>
      <c r="F332" s="73" t="s">
        <v>180</v>
      </c>
      <c r="G332" s="74" t="s">
        <v>180</v>
      </c>
      <c r="H332" s="74" t="s">
        <v>1060</v>
      </c>
      <c r="I332" s="71">
        <v>1</v>
      </c>
      <c r="J332" s="74" t="s">
        <v>1061</v>
      </c>
      <c r="K332" s="75">
        <v>3</v>
      </c>
      <c r="L332" s="75">
        <v>24</v>
      </c>
      <c r="M332" s="75">
        <v>24</v>
      </c>
      <c r="N332" s="75">
        <v>2</v>
      </c>
      <c r="O332" s="74" t="s">
        <v>278</v>
      </c>
    </row>
    <row r="333" spans="1:15" ht="13.5" customHeight="1" x14ac:dyDescent="0.35">
      <c r="A333" s="71">
        <v>323</v>
      </c>
      <c r="B333" s="72" t="s">
        <v>1062</v>
      </c>
      <c r="C333" s="73" t="s">
        <v>215</v>
      </c>
      <c r="D333" s="73" t="s">
        <v>194</v>
      </c>
      <c r="E333" s="73" t="s">
        <v>513</v>
      </c>
      <c r="F333" s="73" t="s">
        <v>180</v>
      </c>
      <c r="G333" s="74" t="s">
        <v>199</v>
      </c>
      <c r="H333" s="74" t="s">
        <v>1063</v>
      </c>
      <c r="I333" s="71">
        <v>1</v>
      </c>
      <c r="J333" s="74" t="s">
        <v>1064</v>
      </c>
      <c r="K333" s="75">
        <v>3</v>
      </c>
      <c r="L333" s="75">
        <v>24</v>
      </c>
      <c r="M333" s="75">
        <v>24</v>
      </c>
      <c r="N333" s="75">
        <v>2</v>
      </c>
      <c r="O333" s="74" t="s">
        <v>278</v>
      </c>
    </row>
    <row r="334" spans="1:15" ht="13.5" customHeight="1" x14ac:dyDescent="0.35">
      <c r="A334" s="71">
        <v>324</v>
      </c>
      <c r="B334" s="72" t="s">
        <v>1065</v>
      </c>
      <c r="C334" s="73" t="s">
        <v>215</v>
      </c>
      <c r="D334" s="73" t="s">
        <v>194</v>
      </c>
      <c r="E334" s="73" t="s">
        <v>517</v>
      </c>
      <c r="F334" s="73" t="s">
        <v>180</v>
      </c>
      <c r="G334" s="74" t="s">
        <v>199</v>
      </c>
      <c r="H334" s="74" t="s">
        <v>1066</v>
      </c>
      <c r="I334" s="71">
        <v>1</v>
      </c>
      <c r="J334" s="74" t="s">
        <v>1067</v>
      </c>
      <c r="K334" s="75">
        <v>4</v>
      </c>
      <c r="L334" s="75">
        <v>8</v>
      </c>
      <c r="M334" s="75">
        <v>8</v>
      </c>
      <c r="N334" s="75">
        <v>1</v>
      </c>
      <c r="O334" s="74" t="s">
        <v>278</v>
      </c>
    </row>
    <row r="335" spans="1:15" ht="13.5" customHeight="1" x14ac:dyDescent="0.35">
      <c r="A335" s="71">
        <v>325</v>
      </c>
      <c r="B335" s="72" t="s">
        <v>1068</v>
      </c>
      <c r="C335" s="73" t="s">
        <v>215</v>
      </c>
      <c r="D335" s="73" t="s">
        <v>194</v>
      </c>
      <c r="E335" s="73" t="s">
        <v>1013</v>
      </c>
      <c r="F335" s="73" t="s">
        <v>180</v>
      </c>
      <c r="G335" s="74" t="s">
        <v>180</v>
      </c>
      <c r="H335" s="74" t="s">
        <v>1069</v>
      </c>
      <c r="I335" s="71">
        <v>1</v>
      </c>
      <c r="J335" s="74" t="s">
        <v>1070</v>
      </c>
      <c r="K335" s="75">
        <v>4</v>
      </c>
      <c r="L335" s="75">
        <v>8</v>
      </c>
      <c r="M335" s="75">
        <v>8</v>
      </c>
      <c r="N335" s="75">
        <v>1</v>
      </c>
      <c r="O335" s="74" t="s">
        <v>278</v>
      </c>
    </row>
    <row r="336" spans="1:15" ht="13.5" customHeight="1" x14ac:dyDescent="0.35">
      <c r="A336" s="71">
        <v>326</v>
      </c>
      <c r="B336" s="72" t="s">
        <v>1071</v>
      </c>
      <c r="C336" s="73" t="s">
        <v>215</v>
      </c>
      <c r="D336" s="73" t="s">
        <v>194</v>
      </c>
      <c r="E336" s="73" t="s">
        <v>521</v>
      </c>
      <c r="F336" s="73" t="s">
        <v>180</v>
      </c>
      <c r="G336" s="74" t="s">
        <v>199</v>
      </c>
      <c r="H336" s="74" t="s">
        <v>1072</v>
      </c>
      <c r="I336" s="71">
        <v>1</v>
      </c>
      <c r="J336" s="74" t="s">
        <v>1073</v>
      </c>
      <c r="K336" s="75">
        <v>4</v>
      </c>
      <c r="L336" s="75">
        <v>8</v>
      </c>
      <c r="M336" s="75">
        <v>8</v>
      </c>
      <c r="N336" s="75">
        <v>1</v>
      </c>
      <c r="O336" s="74" t="s">
        <v>278</v>
      </c>
    </row>
    <row r="337" spans="1:15" ht="13.5" customHeight="1" x14ac:dyDescent="0.35">
      <c r="A337" s="71">
        <v>327</v>
      </c>
      <c r="B337" s="72" t="s">
        <v>1074</v>
      </c>
      <c r="C337" s="73" t="s">
        <v>215</v>
      </c>
      <c r="D337" s="73" t="s">
        <v>194</v>
      </c>
      <c r="E337" s="73" t="s">
        <v>223</v>
      </c>
      <c r="F337" s="73" t="s">
        <v>180</v>
      </c>
      <c r="G337" s="74" t="s">
        <v>180</v>
      </c>
      <c r="H337" s="74" t="s">
        <v>224</v>
      </c>
      <c r="I337" s="71">
        <v>1</v>
      </c>
      <c r="J337" s="74" t="s">
        <v>1075</v>
      </c>
      <c r="K337" s="75">
        <v>4</v>
      </c>
      <c r="L337" s="75">
        <v>8</v>
      </c>
      <c r="M337" s="75">
        <v>8</v>
      </c>
      <c r="N337" s="75">
        <v>1</v>
      </c>
      <c r="O337" s="74" t="s">
        <v>278</v>
      </c>
    </row>
    <row r="338" spans="1:15" ht="13.5" customHeight="1" x14ac:dyDescent="0.35">
      <c r="A338" s="71">
        <v>328</v>
      </c>
      <c r="B338" s="72" t="s">
        <v>1076</v>
      </c>
      <c r="C338" s="73" t="s">
        <v>215</v>
      </c>
      <c r="D338" s="73" t="s">
        <v>198</v>
      </c>
      <c r="E338" s="73" t="s">
        <v>180</v>
      </c>
      <c r="F338" s="73" t="s">
        <v>180</v>
      </c>
      <c r="G338" s="74" t="s">
        <v>180</v>
      </c>
      <c r="H338" s="74" t="s">
        <v>1077</v>
      </c>
      <c r="I338" s="71">
        <v>1</v>
      </c>
      <c r="J338" s="74" t="s">
        <v>1078</v>
      </c>
      <c r="K338" s="75">
        <v>4</v>
      </c>
      <c r="L338" s="75">
        <v>8</v>
      </c>
      <c r="M338" s="75">
        <v>8</v>
      </c>
      <c r="N338" s="75">
        <v>1</v>
      </c>
      <c r="O338" s="74" t="s">
        <v>278</v>
      </c>
    </row>
    <row r="339" spans="1:15" ht="13.5" customHeight="1" x14ac:dyDescent="0.35">
      <c r="A339" s="71">
        <v>329</v>
      </c>
      <c r="B339" s="72" t="s">
        <v>1079</v>
      </c>
      <c r="C339" s="73" t="s">
        <v>215</v>
      </c>
      <c r="D339" s="73" t="s">
        <v>198</v>
      </c>
      <c r="E339" s="73" t="s">
        <v>219</v>
      </c>
      <c r="F339" s="73" t="s">
        <v>180</v>
      </c>
      <c r="G339" s="74" t="s">
        <v>199</v>
      </c>
      <c r="H339" s="74" t="s">
        <v>1080</v>
      </c>
      <c r="I339" s="71">
        <v>1</v>
      </c>
      <c r="J339" s="74" t="s">
        <v>1081</v>
      </c>
      <c r="K339" s="75">
        <v>4</v>
      </c>
      <c r="L339" s="75">
        <v>8</v>
      </c>
      <c r="M339" s="75">
        <v>8</v>
      </c>
      <c r="N339" s="75">
        <v>1</v>
      </c>
      <c r="O339" s="74" t="s">
        <v>278</v>
      </c>
    </row>
    <row r="340" spans="1:15" ht="13.5" customHeight="1" x14ac:dyDescent="0.35">
      <c r="A340" s="71">
        <v>330</v>
      </c>
      <c r="B340" s="72" t="s">
        <v>1082</v>
      </c>
      <c r="C340" s="73" t="s">
        <v>215</v>
      </c>
      <c r="D340" s="73" t="s">
        <v>198</v>
      </c>
      <c r="E340" s="73" t="s">
        <v>239</v>
      </c>
      <c r="F340" s="73" t="s">
        <v>180</v>
      </c>
      <c r="G340" s="74" t="s">
        <v>180</v>
      </c>
      <c r="H340" s="74" t="s">
        <v>1083</v>
      </c>
      <c r="I340" s="71">
        <v>1</v>
      </c>
      <c r="J340" s="74" t="s">
        <v>1084</v>
      </c>
      <c r="K340" s="75">
        <v>4</v>
      </c>
      <c r="L340" s="75">
        <v>8</v>
      </c>
      <c r="M340" s="75">
        <v>8</v>
      </c>
      <c r="N340" s="75">
        <v>1</v>
      </c>
      <c r="O340" s="74" t="s">
        <v>278</v>
      </c>
    </row>
    <row r="341" spans="1:15" ht="13.5" customHeight="1" x14ac:dyDescent="0.35">
      <c r="A341" s="71">
        <v>331</v>
      </c>
      <c r="B341" s="72" t="s">
        <v>1085</v>
      </c>
      <c r="C341" s="73" t="s">
        <v>215</v>
      </c>
      <c r="D341" s="73" t="s">
        <v>198</v>
      </c>
      <c r="E341" s="73" t="s">
        <v>243</v>
      </c>
      <c r="F341" s="73" t="s">
        <v>180</v>
      </c>
      <c r="G341" s="74" t="s">
        <v>199</v>
      </c>
      <c r="H341" s="74" t="s">
        <v>1086</v>
      </c>
      <c r="I341" s="71">
        <v>1</v>
      </c>
      <c r="J341" s="74" t="s">
        <v>1087</v>
      </c>
      <c r="K341" s="75">
        <v>3</v>
      </c>
      <c r="L341" s="75">
        <v>24</v>
      </c>
      <c r="M341" s="75">
        <v>24</v>
      </c>
      <c r="N341" s="75">
        <v>2</v>
      </c>
      <c r="O341" s="74" t="s">
        <v>278</v>
      </c>
    </row>
    <row r="342" spans="1:15" ht="13.5" customHeight="1" x14ac:dyDescent="0.35">
      <c r="A342" s="71">
        <v>332</v>
      </c>
      <c r="B342" s="72" t="s">
        <v>1088</v>
      </c>
      <c r="C342" s="73" t="s">
        <v>215</v>
      </c>
      <c r="D342" s="73" t="s">
        <v>198</v>
      </c>
      <c r="E342" s="73" t="s">
        <v>247</v>
      </c>
      <c r="F342" s="73" t="s">
        <v>180</v>
      </c>
      <c r="G342" s="74" t="s">
        <v>180</v>
      </c>
      <c r="H342" s="74" t="s">
        <v>1089</v>
      </c>
      <c r="I342" s="71">
        <v>1</v>
      </c>
      <c r="J342" s="74" t="s">
        <v>1090</v>
      </c>
      <c r="K342" s="75">
        <v>3</v>
      </c>
      <c r="L342" s="75">
        <v>24</v>
      </c>
      <c r="M342" s="75">
        <v>24</v>
      </c>
      <c r="N342" s="75">
        <v>2</v>
      </c>
      <c r="O342" s="74" t="s">
        <v>278</v>
      </c>
    </row>
    <row r="343" spans="1:15" ht="13.5" customHeight="1" x14ac:dyDescent="0.35">
      <c r="A343" s="71">
        <v>333</v>
      </c>
      <c r="B343" s="72" t="s">
        <v>1091</v>
      </c>
      <c r="C343" s="73" t="s">
        <v>215</v>
      </c>
      <c r="D343" s="73" t="s">
        <v>198</v>
      </c>
      <c r="E343" s="73" t="s">
        <v>251</v>
      </c>
      <c r="F343" s="73" t="s">
        <v>180</v>
      </c>
      <c r="G343" s="74" t="s">
        <v>199</v>
      </c>
      <c r="H343" s="74" t="s">
        <v>1092</v>
      </c>
      <c r="I343" s="71">
        <v>1</v>
      </c>
      <c r="J343" s="74" t="s">
        <v>1093</v>
      </c>
      <c r="K343" s="75">
        <v>3</v>
      </c>
      <c r="L343" s="75">
        <v>24</v>
      </c>
      <c r="M343" s="75">
        <v>24</v>
      </c>
      <c r="N343" s="75">
        <v>2</v>
      </c>
      <c r="O343" s="74" t="s">
        <v>278</v>
      </c>
    </row>
    <row r="344" spans="1:15" ht="13.5" customHeight="1" x14ac:dyDescent="0.35">
      <c r="A344" s="71">
        <v>334</v>
      </c>
      <c r="B344" s="72" t="s">
        <v>1094</v>
      </c>
      <c r="C344" s="73" t="s">
        <v>215</v>
      </c>
      <c r="D344" s="73" t="s">
        <v>198</v>
      </c>
      <c r="E344" s="73" t="s">
        <v>505</v>
      </c>
      <c r="F344" s="73" t="s">
        <v>180</v>
      </c>
      <c r="G344" s="74" t="s">
        <v>180</v>
      </c>
      <c r="H344" s="74" t="s">
        <v>1095</v>
      </c>
      <c r="I344" s="71">
        <v>1</v>
      </c>
      <c r="J344" s="74" t="s">
        <v>1096</v>
      </c>
      <c r="K344" s="75">
        <v>3</v>
      </c>
      <c r="L344" s="75">
        <v>24</v>
      </c>
      <c r="M344" s="75">
        <v>24</v>
      </c>
      <c r="N344" s="75">
        <v>2</v>
      </c>
      <c r="O344" s="74" t="s">
        <v>278</v>
      </c>
    </row>
    <row r="345" spans="1:15" ht="13.5" customHeight="1" x14ac:dyDescent="0.35">
      <c r="A345" s="71">
        <v>335</v>
      </c>
      <c r="B345" s="72" t="s">
        <v>1097</v>
      </c>
      <c r="C345" s="73" t="s">
        <v>215</v>
      </c>
      <c r="D345" s="73" t="s">
        <v>198</v>
      </c>
      <c r="E345" s="73" t="s">
        <v>509</v>
      </c>
      <c r="F345" s="73" t="s">
        <v>180</v>
      </c>
      <c r="G345" s="74" t="s">
        <v>199</v>
      </c>
      <c r="H345" s="74" t="s">
        <v>1098</v>
      </c>
      <c r="I345" s="71">
        <v>1</v>
      </c>
      <c r="J345" s="74" t="s">
        <v>1099</v>
      </c>
      <c r="K345" s="75">
        <v>3</v>
      </c>
      <c r="L345" s="75">
        <v>24</v>
      </c>
      <c r="M345" s="75">
        <v>24</v>
      </c>
      <c r="N345" s="75">
        <v>2</v>
      </c>
      <c r="O345" s="74" t="s">
        <v>278</v>
      </c>
    </row>
    <row r="346" spans="1:15" ht="13.5" customHeight="1" x14ac:dyDescent="0.35">
      <c r="A346" s="71">
        <v>336</v>
      </c>
      <c r="B346" s="72" t="s">
        <v>1100</v>
      </c>
      <c r="C346" s="73" t="s">
        <v>215</v>
      </c>
      <c r="D346" s="73" t="s">
        <v>198</v>
      </c>
      <c r="E346" s="73" t="s">
        <v>513</v>
      </c>
      <c r="F346" s="73" t="s">
        <v>180</v>
      </c>
      <c r="G346" s="74" t="s">
        <v>180</v>
      </c>
      <c r="H346" s="74" t="s">
        <v>1101</v>
      </c>
      <c r="I346" s="71">
        <v>1</v>
      </c>
      <c r="J346" s="74" t="s">
        <v>1102</v>
      </c>
      <c r="K346" s="75">
        <v>3</v>
      </c>
      <c r="L346" s="75">
        <v>24</v>
      </c>
      <c r="M346" s="75">
        <v>24</v>
      </c>
      <c r="N346" s="75">
        <v>2</v>
      </c>
      <c r="O346" s="74" t="s">
        <v>278</v>
      </c>
    </row>
    <row r="347" spans="1:15" ht="13.5" customHeight="1" x14ac:dyDescent="0.35">
      <c r="A347" s="71">
        <v>337</v>
      </c>
      <c r="B347" s="72" t="s">
        <v>1103</v>
      </c>
      <c r="C347" s="73" t="s">
        <v>215</v>
      </c>
      <c r="D347" s="73" t="s">
        <v>198</v>
      </c>
      <c r="E347" s="73" t="s">
        <v>517</v>
      </c>
      <c r="F347" s="73" t="s">
        <v>180</v>
      </c>
      <c r="G347" s="74" t="s">
        <v>199</v>
      </c>
      <c r="H347" s="74" t="s">
        <v>1104</v>
      </c>
      <c r="I347" s="71">
        <v>1</v>
      </c>
      <c r="J347" s="74" t="s">
        <v>1105</v>
      </c>
      <c r="K347" s="75">
        <v>4</v>
      </c>
      <c r="L347" s="75">
        <v>8</v>
      </c>
      <c r="M347" s="75">
        <v>8</v>
      </c>
      <c r="N347" s="75">
        <v>1</v>
      </c>
      <c r="O347" s="74" t="s">
        <v>278</v>
      </c>
    </row>
    <row r="348" spans="1:15" ht="13.5" customHeight="1" x14ac:dyDescent="0.35">
      <c r="A348" s="71">
        <v>338</v>
      </c>
      <c r="B348" s="72" t="s">
        <v>1106</v>
      </c>
      <c r="C348" s="73" t="s">
        <v>215</v>
      </c>
      <c r="D348" s="73" t="s">
        <v>198</v>
      </c>
      <c r="E348" s="73" t="s">
        <v>223</v>
      </c>
      <c r="F348" s="73" t="s">
        <v>180</v>
      </c>
      <c r="G348" s="74" t="s">
        <v>180</v>
      </c>
      <c r="H348" s="74" t="s">
        <v>224</v>
      </c>
      <c r="I348" s="71">
        <v>1</v>
      </c>
      <c r="J348" s="74" t="s">
        <v>1107</v>
      </c>
      <c r="K348" s="75">
        <v>4</v>
      </c>
      <c r="L348" s="75">
        <v>8</v>
      </c>
      <c r="M348" s="75">
        <v>8</v>
      </c>
      <c r="N348" s="75">
        <v>1</v>
      </c>
      <c r="O348" s="74" t="s">
        <v>278</v>
      </c>
    </row>
    <row r="349" spans="1:15" ht="13.5" customHeight="1" x14ac:dyDescent="0.35">
      <c r="A349" s="71">
        <v>339</v>
      </c>
      <c r="B349" s="72" t="s">
        <v>1108</v>
      </c>
      <c r="C349" s="73" t="s">
        <v>215</v>
      </c>
      <c r="D349" s="73" t="s">
        <v>203</v>
      </c>
      <c r="E349" s="73" t="s">
        <v>180</v>
      </c>
      <c r="F349" s="73" t="s">
        <v>180</v>
      </c>
      <c r="G349" s="74" t="s">
        <v>180</v>
      </c>
      <c r="H349" s="74" t="s">
        <v>1109</v>
      </c>
      <c r="I349" s="71">
        <v>1</v>
      </c>
      <c r="J349" s="74" t="s">
        <v>1110</v>
      </c>
      <c r="K349" s="75">
        <v>4</v>
      </c>
      <c r="L349" s="75">
        <v>8</v>
      </c>
      <c r="M349" s="75">
        <v>8</v>
      </c>
      <c r="N349" s="75">
        <v>1</v>
      </c>
      <c r="O349" s="74" t="s">
        <v>278</v>
      </c>
    </row>
    <row r="350" spans="1:15" ht="13.5" customHeight="1" x14ac:dyDescent="0.35">
      <c r="A350" s="71">
        <v>340</v>
      </c>
      <c r="B350" s="72" t="s">
        <v>1111</v>
      </c>
      <c r="C350" s="73" t="s">
        <v>215</v>
      </c>
      <c r="D350" s="73" t="s">
        <v>203</v>
      </c>
      <c r="E350" s="73" t="s">
        <v>179</v>
      </c>
      <c r="F350" s="73" t="s">
        <v>180</v>
      </c>
      <c r="G350" s="74" t="s">
        <v>199</v>
      </c>
      <c r="H350" s="74" t="s">
        <v>1112</v>
      </c>
      <c r="I350" s="71">
        <v>1</v>
      </c>
      <c r="J350" s="74" t="s">
        <v>1113</v>
      </c>
      <c r="K350" s="75">
        <v>4</v>
      </c>
      <c r="L350" s="75">
        <v>8</v>
      </c>
      <c r="M350" s="75">
        <v>8</v>
      </c>
      <c r="N350" s="75">
        <v>1</v>
      </c>
      <c r="O350" s="74" t="s">
        <v>278</v>
      </c>
    </row>
    <row r="351" spans="1:15" ht="13.5" customHeight="1" x14ac:dyDescent="0.35">
      <c r="A351" s="71">
        <v>341</v>
      </c>
      <c r="B351" s="72" t="s">
        <v>219</v>
      </c>
      <c r="C351" s="73" t="s">
        <v>219</v>
      </c>
      <c r="D351" s="73" t="s">
        <v>180</v>
      </c>
      <c r="E351" s="73" t="s">
        <v>180</v>
      </c>
      <c r="F351" s="73" t="s">
        <v>180</v>
      </c>
      <c r="G351" s="74" t="s">
        <v>180</v>
      </c>
      <c r="H351" s="74" t="s">
        <v>1114</v>
      </c>
      <c r="I351" s="71">
        <v>1</v>
      </c>
      <c r="J351" s="74" t="s">
        <v>1115</v>
      </c>
      <c r="K351" s="75">
        <v>4</v>
      </c>
      <c r="L351" s="75">
        <v>16</v>
      </c>
      <c r="M351" s="75">
        <v>16</v>
      </c>
      <c r="N351" s="75">
        <v>0</v>
      </c>
      <c r="O351" s="74" t="s">
        <v>89</v>
      </c>
    </row>
    <row r="352" spans="1:15" ht="13.5" customHeight="1" x14ac:dyDescent="0.35">
      <c r="A352" s="71">
        <v>342</v>
      </c>
      <c r="B352" s="72" t="s">
        <v>1116</v>
      </c>
      <c r="C352" s="73" t="s">
        <v>219</v>
      </c>
      <c r="D352" s="73" t="s">
        <v>179</v>
      </c>
      <c r="E352" s="73" t="s">
        <v>180</v>
      </c>
      <c r="F352" s="73" t="s">
        <v>180</v>
      </c>
      <c r="G352" s="74" t="s">
        <v>180</v>
      </c>
      <c r="H352" s="74" t="s">
        <v>1117</v>
      </c>
      <c r="I352" s="71">
        <v>1</v>
      </c>
      <c r="J352" s="74" t="s">
        <v>1118</v>
      </c>
      <c r="K352" s="75">
        <v>4</v>
      </c>
      <c r="L352" s="75">
        <v>16</v>
      </c>
      <c r="M352" s="75">
        <v>16</v>
      </c>
      <c r="N352" s="75">
        <v>0</v>
      </c>
      <c r="O352" s="74" t="s">
        <v>89</v>
      </c>
    </row>
    <row r="353" spans="1:15" ht="13.5" customHeight="1" x14ac:dyDescent="0.35">
      <c r="A353" s="71">
        <v>343</v>
      </c>
      <c r="B353" s="72" t="s">
        <v>1119</v>
      </c>
      <c r="C353" s="73" t="s">
        <v>219</v>
      </c>
      <c r="D353" s="73" t="s">
        <v>179</v>
      </c>
      <c r="E353" s="73" t="s">
        <v>179</v>
      </c>
      <c r="F353" s="73" t="s">
        <v>180</v>
      </c>
      <c r="G353" s="74" t="s">
        <v>199</v>
      </c>
      <c r="H353" s="74" t="s">
        <v>1120</v>
      </c>
      <c r="I353" s="71">
        <v>1</v>
      </c>
      <c r="J353" s="74" t="s">
        <v>1121</v>
      </c>
      <c r="K353" s="75">
        <v>4</v>
      </c>
      <c r="L353" s="75">
        <v>19</v>
      </c>
      <c r="M353" s="75">
        <v>19</v>
      </c>
      <c r="N353" s="75">
        <v>0</v>
      </c>
      <c r="O353" s="74" t="s">
        <v>89</v>
      </c>
    </row>
    <row r="354" spans="1:15" ht="13.5" customHeight="1" x14ac:dyDescent="0.35">
      <c r="A354" s="71">
        <v>344</v>
      </c>
      <c r="B354" s="72" t="s">
        <v>1122</v>
      </c>
      <c r="C354" s="73" t="s">
        <v>219</v>
      </c>
      <c r="D354" s="73" t="s">
        <v>179</v>
      </c>
      <c r="E354" s="73" t="s">
        <v>190</v>
      </c>
      <c r="F354" s="73" t="s">
        <v>180</v>
      </c>
      <c r="G354" s="74" t="s">
        <v>199</v>
      </c>
      <c r="H354" s="74" t="s">
        <v>1123</v>
      </c>
      <c r="I354" s="71">
        <v>1</v>
      </c>
      <c r="J354" s="74" t="s">
        <v>1124</v>
      </c>
      <c r="K354" s="75">
        <v>4</v>
      </c>
      <c r="L354" s="75">
        <v>19</v>
      </c>
      <c r="M354" s="75">
        <v>19</v>
      </c>
      <c r="N354" s="75">
        <v>0</v>
      </c>
      <c r="O354" s="74" t="s">
        <v>89</v>
      </c>
    </row>
    <row r="355" spans="1:15" ht="13.5" customHeight="1" x14ac:dyDescent="0.35">
      <c r="A355" s="71">
        <v>345</v>
      </c>
      <c r="B355" s="72" t="s">
        <v>1125</v>
      </c>
      <c r="C355" s="73" t="s">
        <v>219</v>
      </c>
      <c r="D355" s="73" t="s">
        <v>179</v>
      </c>
      <c r="E355" s="73" t="s">
        <v>194</v>
      </c>
      <c r="F355" s="73" t="s">
        <v>180</v>
      </c>
      <c r="G355" s="74" t="s">
        <v>199</v>
      </c>
      <c r="H355" s="74" t="s">
        <v>1126</v>
      </c>
      <c r="I355" s="71">
        <v>1</v>
      </c>
      <c r="J355" s="74" t="s">
        <v>1127</v>
      </c>
      <c r="K355" s="75">
        <v>4</v>
      </c>
      <c r="L355" s="75">
        <v>19</v>
      </c>
      <c r="M355" s="75">
        <v>19</v>
      </c>
      <c r="N355" s="75">
        <v>0</v>
      </c>
      <c r="O355" s="74" t="s">
        <v>89</v>
      </c>
    </row>
    <row r="356" spans="1:15" ht="13.5" customHeight="1" x14ac:dyDescent="0.35">
      <c r="A356" s="71">
        <v>346</v>
      </c>
      <c r="B356" s="72" t="s">
        <v>1128</v>
      </c>
      <c r="C356" s="73" t="s">
        <v>219</v>
      </c>
      <c r="D356" s="73" t="s">
        <v>179</v>
      </c>
      <c r="E356" s="73" t="s">
        <v>198</v>
      </c>
      <c r="F356" s="73" t="s">
        <v>180</v>
      </c>
      <c r="G356" s="74" t="s">
        <v>199</v>
      </c>
      <c r="H356" s="74" t="s">
        <v>1129</v>
      </c>
      <c r="I356" s="71">
        <v>1</v>
      </c>
      <c r="J356" s="74" t="s">
        <v>1130</v>
      </c>
      <c r="K356" s="75">
        <v>4</v>
      </c>
      <c r="L356" s="75">
        <v>19</v>
      </c>
      <c r="M356" s="75">
        <v>19</v>
      </c>
      <c r="N356" s="75">
        <v>0</v>
      </c>
      <c r="O356" s="74" t="s">
        <v>89</v>
      </c>
    </row>
    <row r="357" spans="1:15" ht="13.5" customHeight="1" x14ac:dyDescent="0.35">
      <c r="A357" s="71">
        <v>347</v>
      </c>
      <c r="B357" s="72" t="s">
        <v>1131</v>
      </c>
      <c r="C357" s="73" t="s">
        <v>219</v>
      </c>
      <c r="D357" s="73" t="s">
        <v>179</v>
      </c>
      <c r="E357" s="73" t="s">
        <v>203</v>
      </c>
      <c r="F357" s="73" t="s">
        <v>180</v>
      </c>
      <c r="G357" s="74" t="s">
        <v>199</v>
      </c>
      <c r="H357" s="74" t="s">
        <v>1132</v>
      </c>
      <c r="I357" s="71">
        <v>1</v>
      </c>
      <c r="J357" s="74" t="s">
        <v>1133</v>
      </c>
      <c r="K357" s="75">
        <v>4</v>
      </c>
      <c r="L357" s="75">
        <v>19</v>
      </c>
      <c r="M357" s="75">
        <v>19</v>
      </c>
      <c r="N357" s="75">
        <v>0</v>
      </c>
      <c r="O357" s="74" t="s">
        <v>89</v>
      </c>
    </row>
    <row r="358" spans="1:15" ht="13.5" customHeight="1" x14ac:dyDescent="0.35">
      <c r="A358" s="71">
        <v>348</v>
      </c>
      <c r="B358" s="72" t="s">
        <v>1134</v>
      </c>
      <c r="C358" s="73" t="s">
        <v>219</v>
      </c>
      <c r="D358" s="73" t="s">
        <v>179</v>
      </c>
      <c r="E358" s="73" t="s">
        <v>207</v>
      </c>
      <c r="F358" s="73" t="s">
        <v>180</v>
      </c>
      <c r="G358" s="74" t="s">
        <v>199</v>
      </c>
      <c r="H358" s="74" t="s">
        <v>1135</v>
      </c>
      <c r="I358" s="71">
        <v>1</v>
      </c>
      <c r="J358" s="74" t="s">
        <v>1136</v>
      </c>
      <c r="K358" s="75">
        <v>4</v>
      </c>
      <c r="L358" s="75">
        <v>17</v>
      </c>
      <c r="M358" s="75">
        <v>17</v>
      </c>
      <c r="N358" s="75">
        <v>0</v>
      </c>
      <c r="O358" s="74" t="s">
        <v>89</v>
      </c>
    </row>
    <row r="359" spans="1:15" ht="13.5" customHeight="1" x14ac:dyDescent="0.35">
      <c r="A359" s="71">
        <v>349</v>
      </c>
      <c r="B359" s="72" t="s">
        <v>1137</v>
      </c>
      <c r="C359" s="73" t="s">
        <v>219</v>
      </c>
      <c r="D359" s="73" t="s">
        <v>179</v>
      </c>
      <c r="E359" s="73" t="s">
        <v>211</v>
      </c>
      <c r="F359" s="73" t="s">
        <v>180</v>
      </c>
      <c r="G359" s="74" t="s">
        <v>180</v>
      </c>
      <c r="H359" s="74" t="s">
        <v>1138</v>
      </c>
      <c r="I359" s="71">
        <v>1</v>
      </c>
      <c r="J359" s="74" t="s">
        <v>1139</v>
      </c>
      <c r="K359" s="75">
        <v>4</v>
      </c>
      <c r="L359" s="75">
        <v>16</v>
      </c>
      <c r="M359" s="75">
        <v>16</v>
      </c>
      <c r="N359" s="75">
        <v>0</v>
      </c>
      <c r="O359" s="74" t="s">
        <v>89</v>
      </c>
    </row>
    <row r="360" spans="1:15" ht="13.5" customHeight="1" x14ac:dyDescent="0.35">
      <c r="A360" s="71">
        <v>350</v>
      </c>
      <c r="B360" s="72" t="s">
        <v>1140</v>
      </c>
      <c r="C360" s="73" t="s">
        <v>219</v>
      </c>
      <c r="D360" s="73" t="s">
        <v>179</v>
      </c>
      <c r="E360" s="73" t="s">
        <v>215</v>
      </c>
      <c r="F360" s="73" t="s">
        <v>180</v>
      </c>
      <c r="G360" s="74" t="s">
        <v>180</v>
      </c>
      <c r="H360" s="74" t="s">
        <v>1141</v>
      </c>
      <c r="I360" s="71">
        <v>1</v>
      </c>
      <c r="J360" s="74" t="s">
        <v>1142</v>
      </c>
      <c r="K360" s="75">
        <v>4</v>
      </c>
      <c r="L360" s="75">
        <v>16</v>
      </c>
      <c r="M360" s="75">
        <v>16</v>
      </c>
      <c r="N360" s="75">
        <v>0</v>
      </c>
      <c r="O360" s="74" t="s">
        <v>89</v>
      </c>
    </row>
    <row r="361" spans="1:15" ht="13.5" customHeight="1" x14ac:dyDescent="0.35">
      <c r="A361" s="71">
        <v>351</v>
      </c>
      <c r="B361" s="72" t="s">
        <v>1143</v>
      </c>
      <c r="C361" s="73" t="s">
        <v>219</v>
      </c>
      <c r="D361" s="73" t="s">
        <v>179</v>
      </c>
      <c r="E361" s="73" t="s">
        <v>239</v>
      </c>
      <c r="F361" s="73" t="s">
        <v>180</v>
      </c>
      <c r="G361" s="74" t="s">
        <v>180</v>
      </c>
      <c r="H361" s="74" t="s">
        <v>1144</v>
      </c>
      <c r="I361" s="71">
        <v>1</v>
      </c>
      <c r="J361" s="74" t="s">
        <v>1145</v>
      </c>
      <c r="K361" s="75">
        <v>4</v>
      </c>
      <c r="L361" s="75">
        <v>16</v>
      </c>
      <c r="M361" s="75">
        <v>16</v>
      </c>
      <c r="N361" s="75">
        <v>0</v>
      </c>
      <c r="O361" s="74" t="s">
        <v>89</v>
      </c>
    </row>
    <row r="362" spans="1:15" ht="13.5" customHeight="1" x14ac:dyDescent="0.35">
      <c r="A362" s="71">
        <v>352</v>
      </c>
      <c r="B362" s="72" t="s">
        <v>1146</v>
      </c>
      <c r="C362" s="73" t="s">
        <v>219</v>
      </c>
      <c r="D362" s="73" t="s">
        <v>179</v>
      </c>
      <c r="E362" s="73" t="s">
        <v>243</v>
      </c>
      <c r="F362" s="73" t="s">
        <v>180</v>
      </c>
      <c r="G362" s="74" t="s">
        <v>199</v>
      </c>
      <c r="H362" s="74" t="s">
        <v>1147</v>
      </c>
      <c r="I362" s="71">
        <v>1</v>
      </c>
      <c r="J362" s="74" t="s">
        <v>1148</v>
      </c>
      <c r="K362" s="75">
        <v>4</v>
      </c>
      <c r="L362" s="75">
        <v>16</v>
      </c>
      <c r="M362" s="75">
        <v>16</v>
      </c>
      <c r="N362" s="75">
        <v>0</v>
      </c>
      <c r="O362" s="74" t="s">
        <v>89</v>
      </c>
    </row>
    <row r="363" spans="1:15" ht="13.5" customHeight="1" x14ac:dyDescent="0.35">
      <c r="A363" s="71">
        <v>353</v>
      </c>
      <c r="B363" s="72" t="s">
        <v>1149</v>
      </c>
      <c r="C363" s="73" t="s">
        <v>219</v>
      </c>
      <c r="D363" s="73" t="s">
        <v>179</v>
      </c>
      <c r="E363" s="73" t="s">
        <v>247</v>
      </c>
      <c r="F363" s="73" t="s">
        <v>180</v>
      </c>
      <c r="G363" s="74" t="s">
        <v>180</v>
      </c>
      <c r="H363" s="74" t="s">
        <v>1150</v>
      </c>
      <c r="I363" s="71">
        <v>1</v>
      </c>
      <c r="J363" s="74" t="s">
        <v>1151</v>
      </c>
      <c r="K363" s="75">
        <v>4</v>
      </c>
      <c r="L363" s="75">
        <v>16</v>
      </c>
      <c r="M363" s="75">
        <v>16</v>
      </c>
      <c r="N363" s="75">
        <v>0</v>
      </c>
      <c r="O363" s="74" t="s">
        <v>89</v>
      </c>
    </row>
    <row r="364" spans="1:15" ht="13.5" customHeight="1" x14ac:dyDescent="0.35">
      <c r="A364" s="71">
        <v>354</v>
      </c>
      <c r="B364" s="72" t="s">
        <v>1152</v>
      </c>
      <c r="C364" s="73" t="s">
        <v>219</v>
      </c>
      <c r="D364" s="73" t="s">
        <v>179</v>
      </c>
      <c r="E364" s="73" t="s">
        <v>251</v>
      </c>
      <c r="F364" s="73" t="s">
        <v>180</v>
      </c>
      <c r="G364" s="74" t="s">
        <v>199</v>
      </c>
      <c r="H364" s="74" t="s">
        <v>1153</v>
      </c>
      <c r="I364" s="71">
        <v>1</v>
      </c>
      <c r="J364" s="74" t="s">
        <v>1154</v>
      </c>
      <c r="K364" s="75">
        <v>4</v>
      </c>
      <c r="L364" s="75">
        <v>16</v>
      </c>
      <c r="M364" s="75">
        <v>16</v>
      </c>
      <c r="N364" s="75">
        <v>0</v>
      </c>
      <c r="O364" s="74" t="s">
        <v>89</v>
      </c>
    </row>
    <row r="365" spans="1:15" ht="13.5" customHeight="1" x14ac:dyDescent="0.35">
      <c r="A365" s="71">
        <v>355</v>
      </c>
      <c r="B365" s="72" t="s">
        <v>1155</v>
      </c>
      <c r="C365" s="73" t="s">
        <v>219</v>
      </c>
      <c r="D365" s="73" t="s">
        <v>179</v>
      </c>
      <c r="E365" s="73" t="s">
        <v>223</v>
      </c>
      <c r="F365" s="73" t="s">
        <v>180</v>
      </c>
      <c r="G365" s="74" t="s">
        <v>180</v>
      </c>
      <c r="H365" s="74" t="s">
        <v>224</v>
      </c>
      <c r="I365" s="71">
        <v>1</v>
      </c>
      <c r="J365" s="74" t="s">
        <v>1156</v>
      </c>
      <c r="K365" s="75">
        <v>4</v>
      </c>
      <c r="L365" s="75">
        <v>16</v>
      </c>
      <c r="M365" s="75">
        <v>16</v>
      </c>
      <c r="N365" s="75">
        <v>0</v>
      </c>
      <c r="O365" s="74" t="s">
        <v>89</v>
      </c>
    </row>
    <row r="366" spans="1:15" ht="13.5" customHeight="1" x14ac:dyDescent="0.35">
      <c r="A366" s="71">
        <v>356</v>
      </c>
      <c r="B366" s="72" t="s">
        <v>239</v>
      </c>
      <c r="C366" s="73" t="s">
        <v>239</v>
      </c>
      <c r="D366" s="73" t="s">
        <v>180</v>
      </c>
      <c r="E366" s="73" t="s">
        <v>180</v>
      </c>
      <c r="F366" s="73" t="s">
        <v>180</v>
      </c>
      <c r="G366" s="74" t="s">
        <v>180</v>
      </c>
      <c r="H366" s="74" t="s">
        <v>1157</v>
      </c>
      <c r="I366" s="71">
        <v>1</v>
      </c>
      <c r="J366" s="74" t="s">
        <v>1158</v>
      </c>
      <c r="K366" s="75">
        <v>4</v>
      </c>
      <c r="L366" s="75">
        <v>18</v>
      </c>
      <c r="M366" s="75">
        <v>18</v>
      </c>
      <c r="N366" s="75">
        <v>0</v>
      </c>
      <c r="O366" s="74" t="s">
        <v>89</v>
      </c>
    </row>
    <row r="367" spans="1:15" ht="13.5" customHeight="1" x14ac:dyDescent="0.35">
      <c r="A367" s="71">
        <v>357</v>
      </c>
      <c r="B367" s="72" t="s">
        <v>1159</v>
      </c>
      <c r="C367" s="73" t="s">
        <v>239</v>
      </c>
      <c r="D367" s="73" t="s">
        <v>179</v>
      </c>
      <c r="E367" s="73" t="s">
        <v>180</v>
      </c>
      <c r="F367" s="73" t="s">
        <v>180</v>
      </c>
      <c r="G367" s="74" t="s">
        <v>180</v>
      </c>
      <c r="H367" s="74" t="s">
        <v>1160</v>
      </c>
      <c r="I367" s="71">
        <v>1</v>
      </c>
      <c r="J367" s="74" t="s">
        <v>1161</v>
      </c>
      <c r="K367" s="75">
        <v>4</v>
      </c>
      <c r="L367" s="75">
        <v>18</v>
      </c>
      <c r="M367" s="75">
        <v>18</v>
      </c>
      <c r="N367" s="75">
        <v>0</v>
      </c>
      <c r="O367" s="74" t="s">
        <v>89</v>
      </c>
    </row>
    <row r="368" spans="1:15" ht="13.5" customHeight="1" x14ac:dyDescent="0.35">
      <c r="A368" s="71">
        <v>358</v>
      </c>
      <c r="B368" s="72" t="s">
        <v>1162</v>
      </c>
      <c r="C368" s="73" t="s">
        <v>239</v>
      </c>
      <c r="D368" s="73" t="s">
        <v>179</v>
      </c>
      <c r="E368" s="73" t="s">
        <v>179</v>
      </c>
      <c r="F368" s="73" t="s">
        <v>180</v>
      </c>
      <c r="G368" s="74" t="s">
        <v>180</v>
      </c>
      <c r="H368" s="74" t="s">
        <v>1163</v>
      </c>
      <c r="I368" s="71">
        <v>1</v>
      </c>
      <c r="J368" s="74" t="s">
        <v>1164</v>
      </c>
      <c r="K368" s="75">
        <v>4</v>
      </c>
      <c r="L368" s="75">
        <v>18</v>
      </c>
      <c r="M368" s="75">
        <v>18</v>
      </c>
      <c r="N368" s="75">
        <v>0</v>
      </c>
      <c r="O368" s="74" t="s">
        <v>89</v>
      </c>
    </row>
    <row r="369" spans="1:15" ht="13.5" customHeight="1" x14ac:dyDescent="0.35">
      <c r="A369" s="71">
        <v>359</v>
      </c>
      <c r="B369" s="72" t="s">
        <v>1165</v>
      </c>
      <c r="C369" s="73" t="s">
        <v>239</v>
      </c>
      <c r="D369" s="73" t="s">
        <v>179</v>
      </c>
      <c r="E369" s="73" t="s">
        <v>190</v>
      </c>
      <c r="F369" s="73" t="s">
        <v>180</v>
      </c>
      <c r="G369" s="74" t="s">
        <v>180</v>
      </c>
      <c r="H369" s="74" t="s">
        <v>1166</v>
      </c>
      <c r="I369" s="71">
        <v>1</v>
      </c>
      <c r="J369" s="74" t="s">
        <v>1167</v>
      </c>
      <c r="K369" s="75">
        <v>4</v>
      </c>
      <c r="L369" s="75">
        <v>18</v>
      </c>
      <c r="M369" s="75">
        <v>18</v>
      </c>
      <c r="N369" s="75">
        <v>0</v>
      </c>
      <c r="O369" s="74" t="s">
        <v>89</v>
      </c>
    </row>
    <row r="370" spans="1:15" ht="13.5" customHeight="1" x14ac:dyDescent="0.35">
      <c r="A370" s="71">
        <v>360</v>
      </c>
      <c r="B370" s="72" t="s">
        <v>1168</v>
      </c>
      <c r="C370" s="73" t="s">
        <v>239</v>
      </c>
      <c r="D370" s="73" t="s">
        <v>179</v>
      </c>
      <c r="E370" s="73" t="s">
        <v>194</v>
      </c>
      <c r="F370" s="73" t="s">
        <v>180</v>
      </c>
      <c r="G370" s="74" t="s">
        <v>180</v>
      </c>
      <c r="H370" s="74" t="s">
        <v>1169</v>
      </c>
      <c r="I370" s="71">
        <v>1</v>
      </c>
      <c r="J370" s="74" t="s">
        <v>1170</v>
      </c>
      <c r="K370" s="75">
        <v>4</v>
      </c>
      <c r="L370" s="75">
        <v>18</v>
      </c>
      <c r="M370" s="75">
        <v>18</v>
      </c>
      <c r="N370" s="75">
        <v>0</v>
      </c>
      <c r="O370" s="74" t="s">
        <v>89</v>
      </c>
    </row>
    <row r="371" spans="1:15" ht="13.5" customHeight="1" x14ac:dyDescent="0.35">
      <c r="A371" s="71">
        <v>361</v>
      </c>
      <c r="B371" s="72" t="s">
        <v>1171</v>
      </c>
      <c r="C371" s="73" t="s">
        <v>239</v>
      </c>
      <c r="D371" s="73" t="s">
        <v>179</v>
      </c>
      <c r="E371" s="73" t="s">
        <v>198</v>
      </c>
      <c r="F371" s="73" t="s">
        <v>180</v>
      </c>
      <c r="G371" s="74" t="s">
        <v>199</v>
      </c>
      <c r="H371" s="74" t="s">
        <v>1172</v>
      </c>
      <c r="I371" s="71">
        <v>1</v>
      </c>
      <c r="J371" s="74" t="s">
        <v>1173</v>
      </c>
      <c r="K371" s="75">
        <v>4</v>
      </c>
      <c r="L371" s="75">
        <v>18</v>
      </c>
      <c r="M371" s="75">
        <v>18</v>
      </c>
      <c r="N371" s="75">
        <v>0</v>
      </c>
      <c r="O371" s="74" t="s">
        <v>89</v>
      </c>
    </row>
    <row r="372" spans="1:15" ht="13.5" customHeight="1" x14ac:dyDescent="0.35">
      <c r="A372" s="71">
        <v>362</v>
      </c>
      <c r="B372" s="72" t="s">
        <v>1174</v>
      </c>
      <c r="C372" s="73" t="s">
        <v>239</v>
      </c>
      <c r="D372" s="73" t="s">
        <v>179</v>
      </c>
      <c r="E372" s="73" t="s">
        <v>203</v>
      </c>
      <c r="F372" s="73" t="s">
        <v>180</v>
      </c>
      <c r="G372" s="74" t="s">
        <v>180</v>
      </c>
      <c r="H372" s="74" t="s">
        <v>1175</v>
      </c>
      <c r="I372" s="71">
        <v>1</v>
      </c>
      <c r="J372" s="74" t="s">
        <v>1176</v>
      </c>
      <c r="K372" s="75">
        <v>4</v>
      </c>
      <c r="L372" s="75">
        <v>18</v>
      </c>
      <c r="M372" s="75">
        <v>18</v>
      </c>
      <c r="N372" s="75">
        <v>0</v>
      </c>
      <c r="O372" s="74" t="s">
        <v>89</v>
      </c>
    </row>
    <row r="373" spans="1:15" ht="13.5" customHeight="1" x14ac:dyDescent="0.35">
      <c r="A373" s="71">
        <v>363</v>
      </c>
      <c r="B373" s="72" t="s">
        <v>1177</v>
      </c>
      <c r="C373" s="73" t="s">
        <v>239</v>
      </c>
      <c r="D373" s="73" t="s">
        <v>179</v>
      </c>
      <c r="E373" s="73" t="s">
        <v>211</v>
      </c>
      <c r="F373" s="73" t="s">
        <v>180</v>
      </c>
      <c r="G373" s="74" t="s">
        <v>180</v>
      </c>
      <c r="H373" s="74" t="s">
        <v>1178</v>
      </c>
      <c r="I373" s="71">
        <v>1</v>
      </c>
      <c r="J373" s="74" t="s">
        <v>1179</v>
      </c>
      <c r="K373" s="75">
        <v>4</v>
      </c>
      <c r="L373" s="75">
        <v>18</v>
      </c>
      <c r="M373" s="75">
        <v>18</v>
      </c>
      <c r="N373" s="75">
        <v>0</v>
      </c>
      <c r="O373" s="74" t="s">
        <v>89</v>
      </c>
    </row>
    <row r="374" spans="1:15" ht="13.5" customHeight="1" x14ac:dyDescent="0.35">
      <c r="A374" s="71">
        <v>364</v>
      </c>
      <c r="B374" s="72" t="s">
        <v>1180</v>
      </c>
      <c r="C374" s="73" t="s">
        <v>239</v>
      </c>
      <c r="D374" s="73" t="s">
        <v>179</v>
      </c>
      <c r="E374" s="73" t="s">
        <v>219</v>
      </c>
      <c r="F374" s="73" t="s">
        <v>180</v>
      </c>
      <c r="G374" s="74" t="s">
        <v>199</v>
      </c>
      <c r="H374" s="74" t="s">
        <v>1181</v>
      </c>
      <c r="I374" s="71">
        <v>1</v>
      </c>
      <c r="J374" s="74" t="s">
        <v>1182</v>
      </c>
      <c r="K374" s="75">
        <v>4</v>
      </c>
      <c r="L374" s="75">
        <v>18</v>
      </c>
      <c r="M374" s="75">
        <v>18</v>
      </c>
      <c r="N374" s="75">
        <v>0</v>
      </c>
      <c r="O374" s="74" t="s">
        <v>89</v>
      </c>
    </row>
    <row r="375" spans="1:15" ht="13.5" customHeight="1" x14ac:dyDescent="0.35">
      <c r="A375" s="71">
        <v>365</v>
      </c>
      <c r="B375" s="72" t="s">
        <v>1183</v>
      </c>
      <c r="C375" s="73" t="s">
        <v>239</v>
      </c>
      <c r="D375" s="73" t="s">
        <v>179</v>
      </c>
      <c r="E375" s="73" t="s">
        <v>251</v>
      </c>
      <c r="F375" s="73" t="s">
        <v>180</v>
      </c>
      <c r="G375" s="74" t="s">
        <v>199</v>
      </c>
      <c r="H375" s="74" t="s">
        <v>1184</v>
      </c>
      <c r="I375" s="71">
        <v>1</v>
      </c>
      <c r="J375" s="74" t="s">
        <v>1185</v>
      </c>
      <c r="K375" s="75">
        <v>4</v>
      </c>
      <c r="L375" s="75">
        <v>18</v>
      </c>
      <c r="M375" s="75">
        <v>18</v>
      </c>
      <c r="N375" s="75">
        <v>0</v>
      </c>
      <c r="O375" s="74" t="s">
        <v>89</v>
      </c>
    </row>
    <row r="376" spans="1:15" ht="13.5" customHeight="1" x14ac:dyDescent="0.35">
      <c r="A376" s="71">
        <v>366</v>
      </c>
      <c r="B376" s="72" t="s">
        <v>1186</v>
      </c>
      <c r="C376" s="73" t="s">
        <v>239</v>
      </c>
      <c r="D376" s="73" t="s">
        <v>179</v>
      </c>
      <c r="E376" s="73" t="s">
        <v>505</v>
      </c>
      <c r="F376" s="73" t="s">
        <v>180</v>
      </c>
      <c r="G376" s="74" t="s">
        <v>199</v>
      </c>
      <c r="H376" s="74" t="s">
        <v>1187</v>
      </c>
      <c r="I376" s="71">
        <v>1</v>
      </c>
      <c r="J376" s="74" t="s">
        <v>1188</v>
      </c>
      <c r="K376" s="75">
        <v>4</v>
      </c>
      <c r="L376" s="75">
        <v>18</v>
      </c>
      <c r="M376" s="75">
        <v>18</v>
      </c>
      <c r="N376" s="75">
        <v>0</v>
      </c>
      <c r="O376" s="74" t="s">
        <v>89</v>
      </c>
    </row>
    <row r="377" spans="1:15" ht="13.5" customHeight="1" x14ac:dyDescent="0.35">
      <c r="A377" s="71">
        <v>367</v>
      </c>
      <c r="B377" s="72" t="s">
        <v>1189</v>
      </c>
      <c r="C377" s="73" t="s">
        <v>239</v>
      </c>
      <c r="D377" s="73" t="s">
        <v>179</v>
      </c>
      <c r="E377" s="73" t="s">
        <v>509</v>
      </c>
      <c r="F377" s="73" t="s">
        <v>180</v>
      </c>
      <c r="G377" s="74" t="s">
        <v>180</v>
      </c>
      <c r="H377" s="74" t="s">
        <v>1190</v>
      </c>
      <c r="I377" s="71">
        <v>1</v>
      </c>
      <c r="J377" s="74" t="s">
        <v>1191</v>
      </c>
      <c r="K377" s="75">
        <v>4</v>
      </c>
      <c r="L377" s="75">
        <v>18</v>
      </c>
      <c r="M377" s="75">
        <v>18</v>
      </c>
      <c r="N377" s="75">
        <v>0</v>
      </c>
      <c r="O377" s="74" t="s">
        <v>89</v>
      </c>
    </row>
    <row r="378" spans="1:15" ht="13.5" customHeight="1" x14ac:dyDescent="0.35">
      <c r="A378" s="71">
        <v>368</v>
      </c>
      <c r="B378" s="72" t="s">
        <v>1192</v>
      </c>
      <c r="C378" s="73" t="s">
        <v>239</v>
      </c>
      <c r="D378" s="73" t="s">
        <v>179</v>
      </c>
      <c r="E378" s="73" t="s">
        <v>513</v>
      </c>
      <c r="F378" s="73" t="s">
        <v>180</v>
      </c>
      <c r="G378" s="74" t="s">
        <v>199</v>
      </c>
      <c r="H378" s="74" t="s">
        <v>1193</v>
      </c>
      <c r="I378" s="71">
        <v>1</v>
      </c>
      <c r="J378" s="74" t="s">
        <v>1194</v>
      </c>
      <c r="K378" s="75">
        <v>4</v>
      </c>
      <c r="L378" s="75">
        <v>18</v>
      </c>
      <c r="M378" s="75">
        <v>18</v>
      </c>
      <c r="N378" s="75">
        <v>0</v>
      </c>
      <c r="O378" s="74" t="s">
        <v>89</v>
      </c>
    </row>
    <row r="379" spans="1:15" ht="13.5" customHeight="1" x14ac:dyDescent="0.35">
      <c r="A379" s="71">
        <v>369</v>
      </c>
      <c r="B379" s="72" t="s">
        <v>1195</v>
      </c>
      <c r="C379" s="73" t="s">
        <v>239</v>
      </c>
      <c r="D379" s="73" t="s">
        <v>179</v>
      </c>
      <c r="E379" s="73" t="s">
        <v>517</v>
      </c>
      <c r="F379" s="73" t="s">
        <v>180</v>
      </c>
      <c r="G379" s="74" t="s">
        <v>180</v>
      </c>
      <c r="H379" s="74" t="s">
        <v>1196</v>
      </c>
      <c r="I379" s="71">
        <v>1</v>
      </c>
      <c r="J379" s="74" t="s">
        <v>1197</v>
      </c>
      <c r="K379" s="75">
        <v>4</v>
      </c>
      <c r="L379" s="75">
        <v>18</v>
      </c>
      <c r="M379" s="75">
        <v>18</v>
      </c>
      <c r="N379" s="75">
        <v>0</v>
      </c>
      <c r="O379" s="74" t="s">
        <v>89</v>
      </c>
    </row>
    <row r="380" spans="1:15" ht="13.5" customHeight="1" x14ac:dyDescent="0.35">
      <c r="A380" s="71">
        <v>370</v>
      </c>
      <c r="B380" s="72" t="s">
        <v>1198</v>
      </c>
      <c r="C380" s="73" t="s">
        <v>239</v>
      </c>
      <c r="D380" s="73" t="s">
        <v>179</v>
      </c>
      <c r="E380" s="73" t="s">
        <v>1013</v>
      </c>
      <c r="F380" s="73" t="s">
        <v>180</v>
      </c>
      <c r="G380" s="74" t="s">
        <v>199</v>
      </c>
      <c r="H380" s="74" t="s">
        <v>1199</v>
      </c>
      <c r="I380" s="71">
        <v>1</v>
      </c>
      <c r="J380" s="74" t="s">
        <v>1200</v>
      </c>
      <c r="K380" s="75">
        <v>4</v>
      </c>
      <c r="L380" s="75">
        <v>18</v>
      </c>
      <c r="M380" s="75">
        <v>18</v>
      </c>
      <c r="N380" s="75">
        <v>0</v>
      </c>
      <c r="O380" s="74" t="s">
        <v>89</v>
      </c>
    </row>
    <row r="381" spans="1:15" ht="13.5" customHeight="1" x14ac:dyDescent="0.35">
      <c r="A381" s="71">
        <v>371</v>
      </c>
      <c r="B381" s="72" t="s">
        <v>1201</v>
      </c>
      <c r="C381" s="73" t="s">
        <v>239</v>
      </c>
      <c r="D381" s="73" t="s">
        <v>179</v>
      </c>
      <c r="E381" s="73" t="s">
        <v>521</v>
      </c>
      <c r="F381" s="73" t="s">
        <v>180</v>
      </c>
      <c r="G381" s="74" t="s">
        <v>180</v>
      </c>
      <c r="H381" s="74" t="s">
        <v>1202</v>
      </c>
      <c r="I381" s="71">
        <v>1</v>
      </c>
      <c r="J381" s="74" t="s">
        <v>1203</v>
      </c>
      <c r="K381" s="75">
        <v>4</v>
      </c>
      <c r="L381" s="75">
        <v>18</v>
      </c>
      <c r="M381" s="75">
        <v>18</v>
      </c>
      <c r="N381" s="75">
        <v>0</v>
      </c>
      <c r="O381" s="74" t="s">
        <v>89</v>
      </c>
    </row>
    <row r="382" spans="1:15" ht="13.5" customHeight="1" x14ac:dyDescent="0.35">
      <c r="A382" s="71">
        <v>372</v>
      </c>
      <c r="B382" s="72" t="s">
        <v>1204</v>
      </c>
      <c r="C382" s="73" t="s">
        <v>239</v>
      </c>
      <c r="D382" s="73" t="s">
        <v>179</v>
      </c>
      <c r="E382" s="73" t="s">
        <v>525</v>
      </c>
      <c r="F382" s="73" t="s">
        <v>180</v>
      </c>
      <c r="G382" s="74" t="s">
        <v>199</v>
      </c>
      <c r="H382" s="74" t="s">
        <v>522</v>
      </c>
      <c r="I382" s="71">
        <v>1</v>
      </c>
      <c r="J382" s="74" t="s">
        <v>1205</v>
      </c>
      <c r="K382" s="75">
        <v>4</v>
      </c>
      <c r="L382" s="75">
        <v>18</v>
      </c>
      <c r="M382" s="75">
        <v>18</v>
      </c>
      <c r="N382" s="75">
        <v>0</v>
      </c>
      <c r="O382" s="74" t="s">
        <v>89</v>
      </c>
    </row>
    <row r="383" spans="1:15" ht="13.5" customHeight="1" x14ac:dyDescent="0.35">
      <c r="A383" s="71">
        <v>373</v>
      </c>
      <c r="B383" s="72" t="s">
        <v>1206</v>
      </c>
      <c r="C383" s="73" t="s">
        <v>239</v>
      </c>
      <c r="D383" s="73" t="s">
        <v>179</v>
      </c>
      <c r="E383" s="73" t="s">
        <v>529</v>
      </c>
      <c r="F383" s="73" t="s">
        <v>180</v>
      </c>
      <c r="G383" s="74" t="s">
        <v>180</v>
      </c>
      <c r="H383" s="74" t="s">
        <v>1207</v>
      </c>
      <c r="I383" s="71">
        <v>1</v>
      </c>
      <c r="J383" s="74" t="s">
        <v>1208</v>
      </c>
      <c r="K383" s="75">
        <v>4</v>
      </c>
      <c r="L383" s="75">
        <v>18</v>
      </c>
      <c r="M383" s="75">
        <v>18</v>
      </c>
      <c r="N383" s="75">
        <v>0</v>
      </c>
      <c r="O383" s="74" t="s">
        <v>89</v>
      </c>
    </row>
    <row r="384" spans="1:15" ht="13.5" customHeight="1" x14ac:dyDescent="0.35">
      <c r="A384" s="71">
        <v>374</v>
      </c>
      <c r="B384" s="72" t="s">
        <v>1209</v>
      </c>
      <c r="C384" s="73" t="s">
        <v>239</v>
      </c>
      <c r="D384" s="73" t="s">
        <v>179</v>
      </c>
      <c r="E384" s="73" t="s">
        <v>533</v>
      </c>
      <c r="F384" s="73" t="s">
        <v>180</v>
      </c>
      <c r="G384" s="74" t="s">
        <v>199</v>
      </c>
      <c r="H384" s="74" t="s">
        <v>1210</v>
      </c>
      <c r="I384" s="71">
        <v>1</v>
      </c>
      <c r="J384" s="74" t="s">
        <v>1211</v>
      </c>
      <c r="K384" s="75">
        <v>4</v>
      </c>
      <c r="L384" s="75">
        <v>18</v>
      </c>
      <c r="M384" s="75">
        <v>18</v>
      </c>
      <c r="N384" s="75">
        <v>0</v>
      </c>
      <c r="O384" s="74" t="s">
        <v>89</v>
      </c>
    </row>
    <row r="385" spans="1:15" ht="13.5" customHeight="1" x14ac:dyDescent="0.35">
      <c r="A385" s="71">
        <v>375</v>
      </c>
      <c r="B385" s="72" t="s">
        <v>1212</v>
      </c>
      <c r="C385" s="73" t="s">
        <v>239</v>
      </c>
      <c r="D385" s="73" t="s">
        <v>179</v>
      </c>
      <c r="E385" s="73" t="s">
        <v>1213</v>
      </c>
      <c r="F385" s="73" t="s">
        <v>180</v>
      </c>
      <c r="G385" s="74" t="s">
        <v>180</v>
      </c>
      <c r="H385" s="74" t="s">
        <v>1214</v>
      </c>
      <c r="I385" s="71">
        <v>1</v>
      </c>
      <c r="J385" s="74" t="s">
        <v>1215</v>
      </c>
      <c r="K385" s="75">
        <v>4</v>
      </c>
      <c r="L385" s="75">
        <v>18</v>
      </c>
      <c r="M385" s="75">
        <v>18</v>
      </c>
      <c r="N385" s="75">
        <v>0</v>
      </c>
      <c r="O385" s="74" t="s">
        <v>89</v>
      </c>
    </row>
    <row r="386" spans="1:15" ht="13.5" customHeight="1" x14ac:dyDescent="0.35">
      <c r="A386" s="71">
        <v>376</v>
      </c>
      <c r="B386" s="72" t="s">
        <v>1216</v>
      </c>
      <c r="C386" s="73" t="s">
        <v>239</v>
      </c>
      <c r="D386" s="73" t="s">
        <v>179</v>
      </c>
      <c r="E386" s="73" t="s">
        <v>1217</v>
      </c>
      <c r="F386" s="73" t="s">
        <v>180</v>
      </c>
      <c r="G386" s="74" t="s">
        <v>180</v>
      </c>
      <c r="H386" s="74" t="s">
        <v>1218</v>
      </c>
      <c r="I386" s="71">
        <v>1</v>
      </c>
      <c r="J386" s="74" t="s">
        <v>1219</v>
      </c>
      <c r="K386" s="75">
        <v>4</v>
      </c>
      <c r="L386" s="75">
        <v>18</v>
      </c>
      <c r="M386" s="75">
        <v>18</v>
      </c>
      <c r="N386" s="75">
        <v>0</v>
      </c>
      <c r="O386" s="74" t="s">
        <v>89</v>
      </c>
    </row>
    <row r="387" spans="1:15" ht="13.5" customHeight="1" x14ac:dyDescent="0.35">
      <c r="A387" s="71">
        <v>377</v>
      </c>
      <c r="B387" s="72" t="s">
        <v>1220</v>
      </c>
      <c r="C387" s="73" t="s">
        <v>239</v>
      </c>
      <c r="D387" s="73" t="s">
        <v>179</v>
      </c>
      <c r="E387" s="73" t="s">
        <v>1221</v>
      </c>
      <c r="F387" s="73" t="s">
        <v>180</v>
      </c>
      <c r="G387" s="74" t="s">
        <v>180</v>
      </c>
      <c r="H387" s="74" t="s">
        <v>1222</v>
      </c>
      <c r="I387" s="71">
        <v>1</v>
      </c>
      <c r="J387" s="74" t="s">
        <v>1223</v>
      </c>
      <c r="K387" s="75">
        <v>4</v>
      </c>
      <c r="L387" s="75">
        <v>18</v>
      </c>
      <c r="M387" s="75">
        <v>18</v>
      </c>
      <c r="N387" s="75">
        <v>0</v>
      </c>
      <c r="O387" s="74" t="s">
        <v>89</v>
      </c>
    </row>
    <row r="388" spans="1:15" ht="13.5" customHeight="1" x14ac:dyDescent="0.35">
      <c r="A388" s="71">
        <v>378</v>
      </c>
      <c r="B388" s="72" t="s">
        <v>1224</v>
      </c>
      <c r="C388" s="73" t="s">
        <v>239</v>
      </c>
      <c r="D388" s="73" t="s">
        <v>179</v>
      </c>
      <c r="E388" s="73" t="s">
        <v>1225</v>
      </c>
      <c r="F388" s="73" t="s">
        <v>180</v>
      </c>
      <c r="G388" s="74" t="s">
        <v>180</v>
      </c>
      <c r="H388" s="74" t="s">
        <v>1226</v>
      </c>
      <c r="I388" s="71">
        <v>1</v>
      </c>
      <c r="J388" s="74" t="s">
        <v>1227</v>
      </c>
      <c r="K388" s="75">
        <v>4</v>
      </c>
      <c r="L388" s="75">
        <v>18</v>
      </c>
      <c r="M388" s="75">
        <v>18</v>
      </c>
      <c r="N388" s="75">
        <v>0</v>
      </c>
      <c r="O388" s="74" t="s">
        <v>89</v>
      </c>
    </row>
    <row r="389" spans="1:15" ht="13.5" customHeight="1" x14ac:dyDescent="0.35">
      <c r="A389" s="71">
        <v>379</v>
      </c>
      <c r="B389" s="72" t="s">
        <v>1228</v>
      </c>
      <c r="C389" s="73" t="s">
        <v>239</v>
      </c>
      <c r="D389" s="73" t="s">
        <v>179</v>
      </c>
      <c r="E389" s="73" t="s">
        <v>223</v>
      </c>
      <c r="F389" s="73" t="s">
        <v>180</v>
      </c>
      <c r="G389" s="74" t="s">
        <v>180</v>
      </c>
      <c r="H389" s="74" t="s">
        <v>224</v>
      </c>
      <c r="I389" s="71">
        <v>1</v>
      </c>
      <c r="J389" s="74" t="s">
        <v>1229</v>
      </c>
      <c r="K389" s="75">
        <v>4</v>
      </c>
      <c r="L389" s="75">
        <v>18</v>
      </c>
      <c r="M389" s="75">
        <v>18</v>
      </c>
      <c r="N389" s="75">
        <v>0</v>
      </c>
      <c r="O389" s="74" t="s">
        <v>89</v>
      </c>
    </row>
    <row r="390" spans="1:15" ht="13.5" customHeight="1" x14ac:dyDescent="0.35">
      <c r="A390" s="71">
        <v>380</v>
      </c>
      <c r="B390" s="72" t="s">
        <v>1230</v>
      </c>
      <c r="C390" s="73" t="s">
        <v>239</v>
      </c>
      <c r="D390" s="73" t="s">
        <v>190</v>
      </c>
      <c r="E390" s="73" t="s">
        <v>180</v>
      </c>
      <c r="F390" s="73" t="s">
        <v>180</v>
      </c>
      <c r="G390" s="74" t="s">
        <v>180</v>
      </c>
      <c r="H390" s="74" t="s">
        <v>1231</v>
      </c>
      <c r="I390" s="71">
        <v>1</v>
      </c>
      <c r="J390" s="74" t="s">
        <v>1232</v>
      </c>
      <c r="K390" s="75">
        <v>4</v>
      </c>
      <c r="L390" s="75">
        <v>18</v>
      </c>
      <c r="M390" s="75">
        <v>18</v>
      </c>
      <c r="N390" s="75">
        <v>0</v>
      </c>
      <c r="O390" s="74" t="s">
        <v>89</v>
      </c>
    </row>
    <row r="391" spans="1:15" ht="13.5" customHeight="1" x14ac:dyDescent="0.35">
      <c r="A391" s="71">
        <v>381</v>
      </c>
      <c r="B391" s="72" t="s">
        <v>1233</v>
      </c>
      <c r="C391" s="73" t="s">
        <v>239</v>
      </c>
      <c r="D391" s="73" t="s">
        <v>190</v>
      </c>
      <c r="E391" s="73" t="s">
        <v>179</v>
      </c>
      <c r="F391" s="73" t="s">
        <v>180</v>
      </c>
      <c r="G391" s="74" t="s">
        <v>180</v>
      </c>
      <c r="H391" s="74" t="s">
        <v>1234</v>
      </c>
      <c r="I391" s="71">
        <v>1</v>
      </c>
      <c r="J391" s="74" t="s">
        <v>1235</v>
      </c>
      <c r="K391" s="75">
        <v>4</v>
      </c>
      <c r="L391" s="75">
        <v>18</v>
      </c>
      <c r="M391" s="75">
        <v>18</v>
      </c>
      <c r="N391" s="75">
        <v>0</v>
      </c>
      <c r="O391" s="74" t="s">
        <v>89</v>
      </c>
    </row>
    <row r="392" spans="1:15" ht="13.5" customHeight="1" x14ac:dyDescent="0.35">
      <c r="A392" s="71">
        <v>382</v>
      </c>
      <c r="B392" s="72" t="s">
        <v>1236</v>
      </c>
      <c r="C392" s="73" t="s">
        <v>239</v>
      </c>
      <c r="D392" s="73" t="s">
        <v>190</v>
      </c>
      <c r="E392" s="73" t="s">
        <v>190</v>
      </c>
      <c r="F392" s="73" t="s">
        <v>180</v>
      </c>
      <c r="G392" s="74" t="s">
        <v>180</v>
      </c>
      <c r="H392" s="74" t="s">
        <v>1237</v>
      </c>
      <c r="I392" s="71">
        <v>1</v>
      </c>
      <c r="J392" s="74" t="s">
        <v>1238</v>
      </c>
      <c r="K392" s="75">
        <v>4</v>
      </c>
      <c r="L392" s="75">
        <v>18</v>
      </c>
      <c r="M392" s="75">
        <v>18</v>
      </c>
      <c r="N392" s="75">
        <v>0</v>
      </c>
      <c r="O392" s="74" t="s">
        <v>89</v>
      </c>
    </row>
    <row r="393" spans="1:15" ht="13.5" customHeight="1" x14ac:dyDescent="0.35">
      <c r="A393" s="71">
        <v>383</v>
      </c>
      <c r="B393" s="72" t="s">
        <v>1239</v>
      </c>
      <c r="C393" s="73" t="s">
        <v>239</v>
      </c>
      <c r="D393" s="73" t="s">
        <v>190</v>
      </c>
      <c r="E393" s="73" t="s">
        <v>211</v>
      </c>
      <c r="F393" s="73" t="s">
        <v>180</v>
      </c>
      <c r="G393" s="74" t="s">
        <v>199</v>
      </c>
      <c r="H393" s="74" t="s">
        <v>1240</v>
      </c>
      <c r="I393" s="71">
        <v>1</v>
      </c>
      <c r="J393" s="74" t="s">
        <v>1241</v>
      </c>
      <c r="K393" s="75">
        <v>4</v>
      </c>
      <c r="L393" s="75">
        <v>18</v>
      </c>
      <c r="M393" s="75">
        <v>18</v>
      </c>
      <c r="N393" s="75">
        <v>0</v>
      </c>
      <c r="O393" s="74" t="s">
        <v>89</v>
      </c>
    </row>
    <row r="394" spans="1:15" ht="13.5" customHeight="1" x14ac:dyDescent="0.35">
      <c r="A394" s="71">
        <v>384</v>
      </c>
      <c r="B394" s="72" t="s">
        <v>1242</v>
      </c>
      <c r="C394" s="73" t="s">
        <v>239</v>
      </c>
      <c r="D394" s="73" t="s">
        <v>190</v>
      </c>
      <c r="E394" s="73" t="s">
        <v>215</v>
      </c>
      <c r="F394" s="73" t="s">
        <v>180</v>
      </c>
      <c r="G394" s="74" t="s">
        <v>180</v>
      </c>
      <c r="H394" s="74" t="s">
        <v>1243</v>
      </c>
      <c r="I394" s="71">
        <v>1</v>
      </c>
      <c r="J394" s="74" t="s">
        <v>1244</v>
      </c>
      <c r="K394" s="75">
        <v>4</v>
      </c>
      <c r="L394" s="75">
        <v>18</v>
      </c>
      <c r="M394" s="75">
        <v>18</v>
      </c>
      <c r="N394" s="75">
        <v>0</v>
      </c>
      <c r="O394" s="74" t="s">
        <v>89</v>
      </c>
    </row>
    <row r="395" spans="1:15" ht="13.5" customHeight="1" x14ac:dyDescent="0.35">
      <c r="A395" s="71">
        <v>385</v>
      </c>
      <c r="B395" s="72" t="s">
        <v>1245</v>
      </c>
      <c r="C395" s="73" t="s">
        <v>239</v>
      </c>
      <c r="D395" s="73" t="s">
        <v>190</v>
      </c>
      <c r="E395" s="73" t="s">
        <v>239</v>
      </c>
      <c r="F395" s="73" t="s">
        <v>180</v>
      </c>
      <c r="G395" s="74" t="s">
        <v>180</v>
      </c>
      <c r="H395" s="74" t="s">
        <v>1246</v>
      </c>
      <c r="I395" s="71">
        <v>1</v>
      </c>
      <c r="J395" s="74" t="s">
        <v>1247</v>
      </c>
      <c r="K395" s="75">
        <v>4</v>
      </c>
      <c r="L395" s="75">
        <v>18</v>
      </c>
      <c r="M395" s="75">
        <v>18</v>
      </c>
      <c r="N395" s="75">
        <v>0</v>
      </c>
      <c r="O395" s="74" t="s">
        <v>89</v>
      </c>
    </row>
    <row r="396" spans="1:15" ht="13.5" customHeight="1" x14ac:dyDescent="0.35">
      <c r="A396" s="71">
        <v>386</v>
      </c>
      <c r="B396" s="72" t="s">
        <v>1248</v>
      </c>
      <c r="C396" s="73" t="s">
        <v>239</v>
      </c>
      <c r="D396" s="73" t="s">
        <v>190</v>
      </c>
      <c r="E396" s="73" t="s">
        <v>243</v>
      </c>
      <c r="F396" s="73" t="s">
        <v>180</v>
      </c>
      <c r="G396" s="74" t="s">
        <v>199</v>
      </c>
      <c r="H396" s="74" t="s">
        <v>1249</v>
      </c>
      <c r="I396" s="71">
        <v>1</v>
      </c>
      <c r="J396" s="74" t="s">
        <v>1250</v>
      </c>
      <c r="K396" s="75">
        <v>4</v>
      </c>
      <c r="L396" s="75">
        <v>18</v>
      </c>
      <c r="M396" s="75">
        <v>18</v>
      </c>
      <c r="N396" s="75">
        <v>0</v>
      </c>
      <c r="O396" s="74" t="s">
        <v>89</v>
      </c>
    </row>
    <row r="397" spans="1:15" ht="13.5" customHeight="1" x14ac:dyDescent="0.35">
      <c r="A397" s="71">
        <v>387</v>
      </c>
      <c r="B397" s="72" t="s">
        <v>1251</v>
      </c>
      <c r="C397" s="73" t="s">
        <v>239</v>
      </c>
      <c r="D397" s="73" t="s">
        <v>190</v>
      </c>
      <c r="E397" s="73" t="s">
        <v>247</v>
      </c>
      <c r="F397" s="73" t="s">
        <v>180</v>
      </c>
      <c r="G397" s="74" t="s">
        <v>180</v>
      </c>
      <c r="H397" s="74" t="s">
        <v>1252</v>
      </c>
      <c r="I397" s="71">
        <v>1</v>
      </c>
      <c r="J397" s="74" t="s">
        <v>1253</v>
      </c>
      <c r="K397" s="75">
        <v>4</v>
      </c>
      <c r="L397" s="75">
        <v>18</v>
      </c>
      <c r="M397" s="75">
        <v>18</v>
      </c>
      <c r="N397" s="75">
        <v>0</v>
      </c>
      <c r="O397" s="74" t="s">
        <v>89</v>
      </c>
    </row>
    <row r="398" spans="1:15" ht="13.5" customHeight="1" x14ac:dyDescent="0.35">
      <c r="A398" s="71">
        <v>388</v>
      </c>
      <c r="B398" s="72" t="s">
        <v>1254</v>
      </c>
      <c r="C398" s="73" t="s">
        <v>239</v>
      </c>
      <c r="D398" s="73" t="s">
        <v>190</v>
      </c>
      <c r="E398" s="73" t="s">
        <v>251</v>
      </c>
      <c r="F398" s="73" t="s">
        <v>180</v>
      </c>
      <c r="G398" s="74" t="s">
        <v>199</v>
      </c>
      <c r="H398" s="74" t="s">
        <v>1255</v>
      </c>
      <c r="I398" s="71">
        <v>1</v>
      </c>
      <c r="J398" s="74" t="s">
        <v>1256</v>
      </c>
      <c r="K398" s="75">
        <v>4</v>
      </c>
      <c r="L398" s="75">
        <v>18</v>
      </c>
      <c r="M398" s="75">
        <v>18</v>
      </c>
      <c r="N398" s="75">
        <v>0</v>
      </c>
      <c r="O398" s="74" t="s">
        <v>89</v>
      </c>
    </row>
    <row r="399" spans="1:15" ht="13.5" customHeight="1" x14ac:dyDescent="0.35">
      <c r="A399" s="71">
        <v>389</v>
      </c>
      <c r="B399" s="72" t="s">
        <v>1257</v>
      </c>
      <c r="C399" s="73" t="s">
        <v>239</v>
      </c>
      <c r="D399" s="73" t="s">
        <v>190</v>
      </c>
      <c r="E399" s="73" t="s">
        <v>505</v>
      </c>
      <c r="F399" s="73" t="s">
        <v>180</v>
      </c>
      <c r="G399" s="74" t="s">
        <v>180</v>
      </c>
      <c r="H399" s="74" t="s">
        <v>1258</v>
      </c>
      <c r="I399" s="71">
        <v>1</v>
      </c>
      <c r="J399" s="74" t="s">
        <v>1259</v>
      </c>
      <c r="K399" s="75">
        <v>4</v>
      </c>
      <c r="L399" s="75">
        <v>18</v>
      </c>
      <c r="M399" s="75">
        <v>18</v>
      </c>
      <c r="N399" s="75">
        <v>0</v>
      </c>
      <c r="O399" s="74" t="s">
        <v>89</v>
      </c>
    </row>
    <row r="400" spans="1:15" ht="13.5" customHeight="1" x14ac:dyDescent="0.35">
      <c r="A400" s="71">
        <v>390</v>
      </c>
      <c r="B400" s="72" t="s">
        <v>1260</v>
      </c>
      <c r="C400" s="73" t="s">
        <v>239</v>
      </c>
      <c r="D400" s="73" t="s">
        <v>190</v>
      </c>
      <c r="E400" s="73" t="s">
        <v>509</v>
      </c>
      <c r="F400" s="73" t="s">
        <v>180</v>
      </c>
      <c r="G400" s="74" t="s">
        <v>180</v>
      </c>
      <c r="H400" s="74" t="s">
        <v>1261</v>
      </c>
      <c r="I400" s="71">
        <v>1</v>
      </c>
      <c r="J400" s="74" t="s">
        <v>1262</v>
      </c>
      <c r="K400" s="75">
        <v>4</v>
      </c>
      <c r="L400" s="75">
        <v>18</v>
      </c>
      <c r="M400" s="75">
        <v>18</v>
      </c>
      <c r="N400" s="75">
        <v>0</v>
      </c>
      <c r="O400" s="74" t="s">
        <v>89</v>
      </c>
    </row>
    <row r="401" spans="1:15" ht="13.5" customHeight="1" x14ac:dyDescent="0.35">
      <c r="A401" s="71">
        <v>391</v>
      </c>
      <c r="B401" s="72" t="s">
        <v>1263</v>
      </c>
      <c r="C401" s="73" t="s">
        <v>239</v>
      </c>
      <c r="D401" s="73" t="s">
        <v>190</v>
      </c>
      <c r="E401" s="73" t="s">
        <v>223</v>
      </c>
      <c r="F401" s="73" t="s">
        <v>180</v>
      </c>
      <c r="G401" s="74" t="s">
        <v>180</v>
      </c>
      <c r="H401" s="74" t="s">
        <v>224</v>
      </c>
      <c r="I401" s="71">
        <v>1</v>
      </c>
      <c r="J401" s="74" t="s">
        <v>1264</v>
      </c>
      <c r="K401" s="75">
        <v>4</v>
      </c>
      <c r="L401" s="75">
        <v>18</v>
      </c>
      <c r="M401" s="75">
        <v>18</v>
      </c>
      <c r="N401" s="75">
        <v>0</v>
      </c>
      <c r="O401" s="74" t="s">
        <v>89</v>
      </c>
    </row>
    <row r="402" spans="1:15" ht="13.5" customHeight="1" x14ac:dyDescent="0.35">
      <c r="A402" s="71">
        <v>392</v>
      </c>
      <c r="B402" s="72" t="s">
        <v>1265</v>
      </c>
      <c r="C402" s="73" t="s">
        <v>239</v>
      </c>
      <c r="D402" s="73" t="s">
        <v>194</v>
      </c>
      <c r="E402" s="73" t="s">
        <v>180</v>
      </c>
      <c r="F402" s="73" t="s">
        <v>180</v>
      </c>
      <c r="G402" s="74" t="s">
        <v>180</v>
      </c>
      <c r="H402" s="74" t="s">
        <v>1266</v>
      </c>
      <c r="I402" s="71">
        <v>1</v>
      </c>
      <c r="J402" s="74" t="s">
        <v>1267</v>
      </c>
      <c r="K402" s="75">
        <v>4</v>
      </c>
      <c r="L402" s="75">
        <v>18</v>
      </c>
      <c r="M402" s="75">
        <v>18</v>
      </c>
      <c r="N402" s="75">
        <v>0</v>
      </c>
      <c r="O402" s="74" t="s">
        <v>89</v>
      </c>
    </row>
    <row r="403" spans="1:15" ht="13.5" customHeight="1" x14ac:dyDescent="0.35">
      <c r="A403" s="71">
        <v>393</v>
      </c>
      <c r="B403" s="72" t="s">
        <v>1268</v>
      </c>
      <c r="C403" s="73" t="s">
        <v>239</v>
      </c>
      <c r="D403" s="73" t="s">
        <v>194</v>
      </c>
      <c r="E403" s="73" t="s">
        <v>190</v>
      </c>
      <c r="F403" s="73" t="s">
        <v>180</v>
      </c>
      <c r="G403" s="74" t="s">
        <v>180</v>
      </c>
      <c r="H403" s="74" t="s">
        <v>1269</v>
      </c>
      <c r="I403" s="71">
        <v>1</v>
      </c>
      <c r="J403" s="74" t="s">
        <v>1270</v>
      </c>
      <c r="K403" s="75">
        <v>4</v>
      </c>
      <c r="L403" s="75">
        <v>18</v>
      </c>
      <c r="M403" s="75">
        <v>18</v>
      </c>
      <c r="N403" s="75">
        <v>0</v>
      </c>
      <c r="O403" s="74" t="s">
        <v>89</v>
      </c>
    </row>
    <row r="404" spans="1:15" ht="13.5" customHeight="1" x14ac:dyDescent="0.35">
      <c r="A404" s="71">
        <v>394</v>
      </c>
      <c r="B404" s="72" t="s">
        <v>1271</v>
      </c>
      <c r="C404" s="73" t="s">
        <v>239</v>
      </c>
      <c r="D404" s="73" t="s">
        <v>194</v>
      </c>
      <c r="E404" s="73" t="s">
        <v>198</v>
      </c>
      <c r="F404" s="73" t="s">
        <v>180</v>
      </c>
      <c r="G404" s="74" t="s">
        <v>199</v>
      </c>
      <c r="H404" s="74" t="s">
        <v>1272</v>
      </c>
      <c r="I404" s="71">
        <v>1</v>
      </c>
      <c r="J404" s="74" t="s">
        <v>1273</v>
      </c>
      <c r="K404" s="75">
        <v>4</v>
      </c>
      <c r="L404" s="75">
        <v>18</v>
      </c>
      <c r="M404" s="75">
        <v>18</v>
      </c>
      <c r="N404" s="75">
        <v>0</v>
      </c>
      <c r="O404" s="74" t="s">
        <v>89</v>
      </c>
    </row>
    <row r="405" spans="1:15" ht="13.5" customHeight="1" x14ac:dyDescent="0.35">
      <c r="A405" s="71">
        <v>395</v>
      </c>
      <c r="B405" s="72" t="s">
        <v>1274</v>
      </c>
      <c r="C405" s="73" t="s">
        <v>239</v>
      </c>
      <c r="D405" s="73" t="s">
        <v>194</v>
      </c>
      <c r="E405" s="73" t="s">
        <v>203</v>
      </c>
      <c r="F405" s="73" t="s">
        <v>180</v>
      </c>
      <c r="G405" s="74" t="s">
        <v>180</v>
      </c>
      <c r="H405" s="74" t="s">
        <v>1275</v>
      </c>
      <c r="I405" s="71">
        <v>1</v>
      </c>
      <c r="J405" s="74" t="s">
        <v>1276</v>
      </c>
      <c r="K405" s="75">
        <v>4</v>
      </c>
      <c r="L405" s="75">
        <v>18</v>
      </c>
      <c r="M405" s="75">
        <v>18</v>
      </c>
      <c r="N405" s="75">
        <v>0</v>
      </c>
      <c r="O405" s="74" t="s">
        <v>89</v>
      </c>
    </row>
    <row r="406" spans="1:15" ht="13.5" customHeight="1" x14ac:dyDescent="0.35">
      <c r="A406" s="71">
        <v>396</v>
      </c>
      <c r="B406" s="72" t="s">
        <v>1277</v>
      </c>
      <c r="C406" s="73" t="s">
        <v>239</v>
      </c>
      <c r="D406" s="73" t="s">
        <v>194</v>
      </c>
      <c r="E406" s="73" t="s">
        <v>215</v>
      </c>
      <c r="F406" s="73" t="s">
        <v>180</v>
      </c>
      <c r="G406" s="74" t="s">
        <v>199</v>
      </c>
      <c r="H406" s="74" t="s">
        <v>1278</v>
      </c>
      <c r="I406" s="71">
        <v>1</v>
      </c>
      <c r="J406" s="74" t="s">
        <v>1279</v>
      </c>
      <c r="K406" s="75">
        <v>4</v>
      </c>
      <c r="L406" s="75">
        <v>18</v>
      </c>
      <c r="M406" s="75">
        <v>18</v>
      </c>
      <c r="N406" s="75">
        <v>0</v>
      </c>
      <c r="O406" s="74" t="s">
        <v>89</v>
      </c>
    </row>
    <row r="407" spans="1:15" ht="13.5" customHeight="1" x14ac:dyDescent="0.35">
      <c r="A407" s="71">
        <v>397</v>
      </c>
      <c r="B407" s="72" t="s">
        <v>1280</v>
      </c>
      <c r="C407" s="73" t="s">
        <v>239</v>
      </c>
      <c r="D407" s="73" t="s">
        <v>194</v>
      </c>
      <c r="E407" s="73" t="s">
        <v>219</v>
      </c>
      <c r="F407" s="73" t="s">
        <v>180</v>
      </c>
      <c r="G407" s="74" t="s">
        <v>199</v>
      </c>
      <c r="H407" s="74" t="s">
        <v>1281</v>
      </c>
      <c r="I407" s="71">
        <v>1</v>
      </c>
      <c r="J407" s="74" t="s">
        <v>1282</v>
      </c>
      <c r="K407" s="75">
        <v>4</v>
      </c>
      <c r="L407" s="75">
        <v>18</v>
      </c>
      <c r="M407" s="75">
        <v>18</v>
      </c>
      <c r="N407" s="75">
        <v>0</v>
      </c>
      <c r="O407" s="74" t="s">
        <v>89</v>
      </c>
    </row>
    <row r="408" spans="1:15" ht="13.5" customHeight="1" x14ac:dyDescent="0.35">
      <c r="A408" s="71">
        <v>398</v>
      </c>
      <c r="B408" s="72" t="s">
        <v>1283</v>
      </c>
      <c r="C408" s="73" t="s">
        <v>239</v>
      </c>
      <c r="D408" s="73" t="s">
        <v>194</v>
      </c>
      <c r="E408" s="73" t="s">
        <v>509</v>
      </c>
      <c r="F408" s="73" t="s">
        <v>180</v>
      </c>
      <c r="G408" s="74" t="s">
        <v>199</v>
      </c>
      <c r="H408" s="74" t="s">
        <v>1284</v>
      </c>
      <c r="I408" s="71">
        <v>1</v>
      </c>
      <c r="J408" s="74" t="s">
        <v>1285</v>
      </c>
      <c r="K408" s="75">
        <v>4</v>
      </c>
      <c r="L408" s="75">
        <v>18</v>
      </c>
      <c r="M408" s="75">
        <v>18</v>
      </c>
      <c r="N408" s="75">
        <v>0</v>
      </c>
      <c r="O408" s="74" t="s">
        <v>89</v>
      </c>
    </row>
    <row r="409" spans="1:15" ht="13.5" customHeight="1" x14ac:dyDescent="0.35">
      <c r="A409" s="71">
        <v>399</v>
      </c>
      <c r="B409" s="72" t="s">
        <v>1286</v>
      </c>
      <c r="C409" s="73" t="s">
        <v>239</v>
      </c>
      <c r="D409" s="73" t="s">
        <v>194</v>
      </c>
      <c r="E409" s="73" t="s">
        <v>513</v>
      </c>
      <c r="F409" s="73" t="s">
        <v>180</v>
      </c>
      <c r="G409" s="74" t="s">
        <v>180</v>
      </c>
      <c r="H409" s="74" t="s">
        <v>1287</v>
      </c>
      <c r="I409" s="71">
        <v>1</v>
      </c>
      <c r="J409" s="74" t="s">
        <v>1288</v>
      </c>
      <c r="K409" s="75">
        <v>4</v>
      </c>
      <c r="L409" s="75">
        <v>18</v>
      </c>
      <c r="M409" s="75">
        <v>18</v>
      </c>
      <c r="N409" s="75">
        <v>0</v>
      </c>
      <c r="O409" s="74" t="s">
        <v>89</v>
      </c>
    </row>
    <row r="410" spans="1:15" ht="13.5" customHeight="1" x14ac:dyDescent="0.35">
      <c r="A410" s="71">
        <v>400</v>
      </c>
      <c r="B410" s="72" t="s">
        <v>1289</v>
      </c>
      <c r="C410" s="73" t="s">
        <v>239</v>
      </c>
      <c r="D410" s="73" t="s">
        <v>194</v>
      </c>
      <c r="E410" s="73" t="s">
        <v>517</v>
      </c>
      <c r="F410" s="73" t="s">
        <v>180</v>
      </c>
      <c r="G410" s="74" t="s">
        <v>199</v>
      </c>
      <c r="H410" s="74" t="s">
        <v>1290</v>
      </c>
      <c r="I410" s="71">
        <v>1</v>
      </c>
      <c r="J410" s="74" t="s">
        <v>1291</v>
      </c>
      <c r="K410" s="75">
        <v>4</v>
      </c>
      <c r="L410" s="75">
        <v>18</v>
      </c>
      <c r="M410" s="75">
        <v>18</v>
      </c>
      <c r="N410" s="75">
        <v>0</v>
      </c>
      <c r="O410" s="74" t="s">
        <v>89</v>
      </c>
    </row>
    <row r="411" spans="1:15" ht="13.5" customHeight="1" x14ac:dyDescent="0.35">
      <c r="A411" s="71">
        <v>401</v>
      </c>
      <c r="B411" s="72" t="s">
        <v>1292</v>
      </c>
      <c r="C411" s="73" t="s">
        <v>239</v>
      </c>
      <c r="D411" s="73" t="s">
        <v>194</v>
      </c>
      <c r="E411" s="73" t="s">
        <v>1013</v>
      </c>
      <c r="F411" s="73" t="s">
        <v>180</v>
      </c>
      <c r="G411" s="74" t="s">
        <v>180</v>
      </c>
      <c r="H411" s="74" t="s">
        <v>1293</v>
      </c>
      <c r="I411" s="71">
        <v>1</v>
      </c>
      <c r="J411" s="74" t="s">
        <v>1294</v>
      </c>
      <c r="K411" s="75">
        <v>4</v>
      </c>
      <c r="L411" s="75">
        <v>18</v>
      </c>
      <c r="M411" s="75">
        <v>18</v>
      </c>
      <c r="N411" s="75">
        <v>0</v>
      </c>
      <c r="O411" s="74" t="s">
        <v>89</v>
      </c>
    </row>
    <row r="412" spans="1:15" ht="13.5" customHeight="1" x14ac:dyDescent="0.35">
      <c r="A412" s="71">
        <v>402</v>
      </c>
      <c r="B412" s="72" t="s">
        <v>1295</v>
      </c>
      <c r="C412" s="73" t="s">
        <v>239</v>
      </c>
      <c r="D412" s="73" t="s">
        <v>194</v>
      </c>
      <c r="E412" s="73" t="s">
        <v>521</v>
      </c>
      <c r="F412" s="73" t="s">
        <v>180</v>
      </c>
      <c r="G412" s="74" t="s">
        <v>199</v>
      </c>
      <c r="H412" s="74" t="s">
        <v>1296</v>
      </c>
      <c r="I412" s="71">
        <v>1</v>
      </c>
      <c r="J412" s="74" t="s">
        <v>1297</v>
      </c>
      <c r="K412" s="75">
        <v>4</v>
      </c>
      <c r="L412" s="75">
        <v>18</v>
      </c>
      <c r="M412" s="75">
        <v>18</v>
      </c>
      <c r="N412" s="75">
        <v>0</v>
      </c>
      <c r="O412" s="74" t="s">
        <v>89</v>
      </c>
    </row>
    <row r="413" spans="1:15" ht="13.5" customHeight="1" x14ac:dyDescent="0.35">
      <c r="A413" s="71">
        <v>403</v>
      </c>
      <c r="B413" s="72" t="s">
        <v>1298</v>
      </c>
      <c r="C413" s="73" t="s">
        <v>239</v>
      </c>
      <c r="D413" s="73" t="s">
        <v>194</v>
      </c>
      <c r="E413" s="73" t="s">
        <v>525</v>
      </c>
      <c r="F413" s="73" t="s">
        <v>180</v>
      </c>
      <c r="G413" s="74" t="s">
        <v>180</v>
      </c>
      <c r="H413" s="74" t="s">
        <v>1299</v>
      </c>
      <c r="I413" s="71">
        <v>1</v>
      </c>
      <c r="J413" s="74" t="s">
        <v>1300</v>
      </c>
      <c r="K413" s="75">
        <v>4</v>
      </c>
      <c r="L413" s="75">
        <v>18</v>
      </c>
      <c r="M413" s="75">
        <v>18</v>
      </c>
      <c r="N413" s="75">
        <v>0</v>
      </c>
      <c r="O413" s="74" t="s">
        <v>89</v>
      </c>
    </row>
    <row r="414" spans="1:15" ht="13.5" customHeight="1" x14ac:dyDescent="0.35">
      <c r="A414" s="71">
        <v>404</v>
      </c>
      <c r="B414" s="72" t="s">
        <v>1301</v>
      </c>
      <c r="C414" s="73" t="s">
        <v>239</v>
      </c>
      <c r="D414" s="73" t="s">
        <v>194</v>
      </c>
      <c r="E414" s="73" t="s">
        <v>529</v>
      </c>
      <c r="F414" s="73" t="s">
        <v>180</v>
      </c>
      <c r="G414" s="74" t="s">
        <v>199</v>
      </c>
      <c r="H414" s="74" t="s">
        <v>1302</v>
      </c>
      <c r="I414" s="71">
        <v>1</v>
      </c>
      <c r="J414" s="74" t="s">
        <v>1303</v>
      </c>
      <c r="K414" s="75">
        <v>4</v>
      </c>
      <c r="L414" s="75">
        <v>18</v>
      </c>
      <c r="M414" s="75">
        <v>18</v>
      </c>
      <c r="N414" s="75">
        <v>0</v>
      </c>
      <c r="O414" s="74" t="s">
        <v>89</v>
      </c>
    </row>
    <row r="415" spans="1:15" ht="13.5" customHeight="1" x14ac:dyDescent="0.35">
      <c r="A415" s="71">
        <v>405</v>
      </c>
      <c r="B415" s="72" t="s">
        <v>1304</v>
      </c>
      <c r="C415" s="73" t="s">
        <v>239</v>
      </c>
      <c r="D415" s="73" t="s">
        <v>194</v>
      </c>
      <c r="E415" s="73" t="s">
        <v>533</v>
      </c>
      <c r="F415" s="73" t="s">
        <v>180</v>
      </c>
      <c r="G415" s="74" t="s">
        <v>180</v>
      </c>
      <c r="H415" s="74" t="s">
        <v>1305</v>
      </c>
      <c r="I415" s="71">
        <v>1</v>
      </c>
      <c r="J415" s="74" t="s">
        <v>1306</v>
      </c>
      <c r="K415" s="75">
        <v>4</v>
      </c>
      <c r="L415" s="75">
        <v>18</v>
      </c>
      <c r="M415" s="75">
        <v>18</v>
      </c>
      <c r="N415" s="75">
        <v>0</v>
      </c>
      <c r="O415" s="74" t="s">
        <v>89</v>
      </c>
    </row>
    <row r="416" spans="1:15" ht="13.5" customHeight="1" x14ac:dyDescent="0.35">
      <c r="A416" s="71">
        <v>406</v>
      </c>
      <c r="B416" s="72" t="s">
        <v>1307</v>
      </c>
      <c r="C416" s="73" t="s">
        <v>239</v>
      </c>
      <c r="D416" s="73" t="s">
        <v>194</v>
      </c>
      <c r="E416" s="73" t="s">
        <v>1213</v>
      </c>
      <c r="F416" s="73" t="s">
        <v>180</v>
      </c>
      <c r="G416" s="74" t="s">
        <v>199</v>
      </c>
      <c r="H416" s="74" t="s">
        <v>1240</v>
      </c>
      <c r="I416" s="71">
        <v>1</v>
      </c>
      <c r="J416" s="74" t="s">
        <v>1308</v>
      </c>
      <c r="K416" s="75">
        <v>4</v>
      </c>
      <c r="L416" s="75">
        <v>18</v>
      </c>
      <c r="M416" s="75">
        <v>18</v>
      </c>
      <c r="N416" s="75">
        <v>0</v>
      </c>
      <c r="O416" s="74" t="s">
        <v>89</v>
      </c>
    </row>
    <row r="417" spans="1:15" ht="13.5" customHeight="1" x14ac:dyDescent="0.35">
      <c r="A417" s="71">
        <v>407</v>
      </c>
      <c r="B417" s="72" t="s">
        <v>1309</v>
      </c>
      <c r="C417" s="73" t="s">
        <v>239</v>
      </c>
      <c r="D417" s="73" t="s">
        <v>194</v>
      </c>
      <c r="E417" s="73" t="s">
        <v>1217</v>
      </c>
      <c r="F417" s="73" t="s">
        <v>180</v>
      </c>
      <c r="G417" s="74" t="s">
        <v>180</v>
      </c>
      <c r="H417" s="74" t="s">
        <v>1310</v>
      </c>
      <c r="I417" s="71">
        <v>1</v>
      </c>
      <c r="J417" s="74" t="s">
        <v>1311</v>
      </c>
      <c r="K417" s="75">
        <v>4</v>
      </c>
      <c r="L417" s="75">
        <v>18</v>
      </c>
      <c r="M417" s="75">
        <v>18</v>
      </c>
      <c r="N417" s="75">
        <v>0</v>
      </c>
      <c r="O417" s="74" t="s">
        <v>89</v>
      </c>
    </row>
    <row r="418" spans="1:15" ht="13.5" customHeight="1" x14ac:dyDescent="0.35">
      <c r="A418" s="71">
        <v>408</v>
      </c>
      <c r="B418" s="72" t="s">
        <v>1312</v>
      </c>
      <c r="C418" s="73" t="s">
        <v>239</v>
      </c>
      <c r="D418" s="73" t="s">
        <v>194</v>
      </c>
      <c r="E418" s="73" t="s">
        <v>1221</v>
      </c>
      <c r="F418" s="73" t="s">
        <v>180</v>
      </c>
      <c r="G418" s="74" t="s">
        <v>199</v>
      </c>
      <c r="H418" s="74" t="s">
        <v>1255</v>
      </c>
      <c r="I418" s="71">
        <v>1</v>
      </c>
      <c r="J418" s="74" t="s">
        <v>1313</v>
      </c>
      <c r="K418" s="75">
        <v>4</v>
      </c>
      <c r="L418" s="75">
        <v>18</v>
      </c>
      <c r="M418" s="75">
        <v>18</v>
      </c>
      <c r="N418" s="75">
        <v>0</v>
      </c>
      <c r="O418" s="74" t="s">
        <v>89</v>
      </c>
    </row>
    <row r="419" spans="1:15" ht="13.5" customHeight="1" x14ac:dyDescent="0.35">
      <c r="A419" s="71">
        <v>409</v>
      </c>
      <c r="B419" s="72" t="s">
        <v>1314</v>
      </c>
      <c r="C419" s="73" t="s">
        <v>239</v>
      </c>
      <c r="D419" s="73" t="s">
        <v>194</v>
      </c>
      <c r="E419" s="73" t="s">
        <v>1225</v>
      </c>
      <c r="F419" s="73" t="s">
        <v>180</v>
      </c>
      <c r="G419" s="74" t="s">
        <v>180</v>
      </c>
      <c r="H419" s="74" t="s">
        <v>1315</v>
      </c>
      <c r="I419" s="71">
        <v>1</v>
      </c>
      <c r="J419" s="74" t="s">
        <v>1316</v>
      </c>
      <c r="K419" s="75">
        <v>4</v>
      </c>
      <c r="L419" s="75">
        <v>18</v>
      </c>
      <c r="M419" s="75">
        <v>18</v>
      </c>
      <c r="N419" s="75">
        <v>0</v>
      </c>
      <c r="O419" s="74" t="s">
        <v>89</v>
      </c>
    </row>
    <row r="420" spans="1:15" ht="13.5" customHeight="1" x14ac:dyDescent="0.35">
      <c r="A420" s="71">
        <v>410</v>
      </c>
      <c r="B420" s="72" t="s">
        <v>1317</v>
      </c>
      <c r="C420" s="73" t="s">
        <v>239</v>
      </c>
      <c r="D420" s="73" t="s">
        <v>194</v>
      </c>
      <c r="E420" s="73" t="s">
        <v>1318</v>
      </c>
      <c r="F420" s="73" t="s">
        <v>180</v>
      </c>
      <c r="G420" s="74" t="s">
        <v>199</v>
      </c>
      <c r="H420" s="74" t="s">
        <v>1249</v>
      </c>
      <c r="I420" s="71">
        <v>1</v>
      </c>
      <c r="J420" s="74" t="s">
        <v>1319</v>
      </c>
      <c r="K420" s="75">
        <v>4</v>
      </c>
      <c r="L420" s="75">
        <v>18</v>
      </c>
      <c r="M420" s="75">
        <v>18</v>
      </c>
      <c r="N420" s="75">
        <v>0</v>
      </c>
      <c r="O420" s="74" t="s">
        <v>89</v>
      </c>
    </row>
    <row r="421" spans="1:15" ht="13.5" customHeight="1" x14ac:dyDescent="0.35">
      <c r="A421" s="71">
        <v>411</v>
      </c>
      <c r="B421" s="72" t="s">
        <v>1320</v>
      </c>
      <c r="C421" s="73" t="s">
        <v>239</v>
      </c>
      <c r="D421" s="73" t="s">
        <v>194</v>
      </c>
      <c r="E421" s="73" t="s">
        <v>1321</v>
      </c>
      <c r="F421" s="73" t="s">
        <v>180</v>
      </c>
      <c r="G421" s="74" t="s">
        <v>180</v>
      </c>
      <c r="H421" s="74" t="s">
        <v>1322</v>
      </c>
      <c r="I421" s="71">
        <v>1</v>
      </c>
      <c r="J421" s="74" t="s">
        <v>1323</v>
      </c>
      <c r="K421" s="75">
        <v>4</v>
      </c>
      <c r="L421" s="75">
        <v>18</v>
      </c>
      <c r="M421" s="75">
        <v>18</v>
      </c>
      <c r="N421" s="75">
        <v>0</v>
      </c>
      <c r="O421" s="74" t="s">
        <v>89</v>
      </c>
    </row>
    <row r="422" spans="1:15" ht="13.5" customHeight="1" x14ac:dyDescent="0.35">
      <c r="A422" s="71">
        <v>412</v>
      </c>
      <c r="B422" s="72" t="s">
        <v>1324</v>
      </c>
      <c r="C422" s="73" t="s">
        <v>239</v>
      </c>
      <c r="D422" s="73" t="s">
        <v>194</v>
      </c>
      <c r="E422" s="73" t="s">
        <v>1325</v>
      </c>
      <c r="F422" s="73" t="s">
        <v>180</v>
      </c>
      <c r="G422" s="74" t="s">
        <v>199</v>
      </c>
      <c r="H422" s="74" t="s">
        <v>1326</v>
      </c>
      <c r="I422" s="71">
        <v>1</v>
      </c>
      <c r="J422" s="74" t="s">
        <v>1327</v>
      </c>
      <c r="K422" s="75">
        <v>4</v>
      </c>
      <c r="L422" s="75">
        <v>18</v>
      </c>
      <c r="M422" s="75">
        <v>18</v>
      </c>
      <c r="N422" s="75">
        <v>0</v>
      </c>
      <c r="O422" s="74" t="s">
        <v>89</v>
      </c>
    </row>
    <row r="423" spans="1:15" ht="13.5" customHeight="1" x14ac:dyDescent="0.35">
      <c r="A423" s="71">
        <v>413</v>
      </c>
      <c r="B423" s="72" t="s">
        <v>1328</v>
      </c>
      <c r="C423" s="73" t="s">
        <v>239</v>
      </c>
      <c r="D423" s="73" t="s">
        <v>194</v>
      </c>
      <c r="E423" s="73" t="s">
        <v>1329</v>
      </c>
      <c r="F423" s="73" t="s">
        <v>180</v>
      </c>
      <c r="G423" s="74" t="s">
        <v>180</v>
      </c>
      <c r="H423" s="74" t="s">
        <v>1330</v>
      </c>
      <c r="I423" s="71">
        <v>1</v>
      </c>
      <c r="J423" s="74" t="s">
        <v>1331</v>
      </c>
      <c r="K423" s="75">
        <v>4</v>
      </c>
      <c r="L423" s="75">
        <v>18</v>
      </c>
      <c r="M423" s="75">
        <v>18</v>
      </c>
      <c r="N423" s="75">
        <v>0</v>
      </c>
      <c r="O423" s="74" t="s">
        <v>89</v>
      </c>
    </row>
    <row r="424" spans="1:15" ht="13.5" customHeight="1" x14ac:dyDescent="0.35">
      <c r="A424" s="71">
        <v>414</v>
      </c>
      <c r="B424" s="72" t="s">
        <v>1332</v>
      </c>
      <c r="C424" s="73" t="s">
        <v>239</v>
      </c>
      <c r="D424" s="73" t="s">
        <v>194</v>
      </c>
      <c r="E424" s="73" t="s">
        <v>223</v>
      </c>
      <c r="F424" s="73" t="s">
        <v>180</v>
      </c>
      <c r="G424" s="74" t="s">
        <v>180</v>
      </c>
      <c r="H424" s="74" t="s">
        <v>224</v>
      </c>
      <c r="I424" s="71">
        <v>1</v>
      </c>
      <c r="J424" s="74" t="s">
        <v>1333</v>
      </c>
      <c r="K424" s="75">
        <v>4</v>
      </c>
      <c r="L424" s="75">
        <v>18</v>
      </c>
      <c r="M424" s="75">
        <v>18</v>
      </c>
      <c r="N424" s="75">
        <v>0</v>
      </c>
      <c r="O424" s="74" t="s">
        <v>89</v>
      </c>
    </row>
    <row r="425" spans="1:15" ht="13.5" customHeight="1" x14ac:dyDescent="0.35">
      <c r="A425" s="71">
        <v>415</v>
      </c>
      <c r="B425" s="72" t="s">
        <v>1334</v>
      </c>
      <c r="C425" s="73" t="s">
        <v>239</v>
      </c>
      <c r="D425" s="73" t="s">
        <v>198</v>
      </c>
      <c r="E425" s="73" t="s">
        <v>180</v>
      </c>
      <c r="F425" s="73" t="s">
        <v>180</v>
      </c>
      <c r="G425" s="74" t="s">
        <v>180</v>
      </c>
      <c r="H425" s="74" t="s">
        <v>1335</v>
      </c>
      <c r="I425" s="71">
        <v>1</v>
      </c>
      <c r="J425" s="74" t="s">
        <v>1336</v>
      </c>
      <c r="K425" s="75">
        <v>4</v>
      </c>
      <c r="L425" s="75">
        <v>18</v>
      </c>
      <c r="M425" s="75">
        <v>18</v>
      </c>
      <c r="N425" s="75">
        <v>0</v>
      </c>
      <c r="O425" s="74" t="s">
        <v>89</v>
      </c>
    </row>
    <row r="426" spans="1:15" ht="13.5" customHeight="1" x14ac:dyDescent="0.35">
      <c r="A426" s="71">
        <v>416</v>
      </c>
      <c r="B426" s="72" t="s">
        <v>1337</v>
      </c>
      <c r="C426" s="73" t="s">
        <v>239</v>
      </c>
      <c r="D426" s="73" t="s">
        <v>198</v>
      </c>
      <c r="E426" s="73" t="s">
        <v>179</v>
      </c>
      <c r="F426" s="73" t="s">
        <v>180</v>
      </c>
      <c r="G426" s="74" t="s">
        <v>199</v>
      </c>
      <c r="H426" s="74" t="s">
        <v>1338</v>
      </c>
      <c r="I426" s="71">
        <v>1</v>
      </c>
      <c r="J426" s="74" t="s">
        <v>1339</v>
      </c>
      <c r="K426" s="75">
        <v>4</v>
      </c>
      <c r="L426" s="75">
        <v>18</v>
      </c>
      <c r="M426" s="75">
        <v>18</v>
      </c>
      <c r="N426" s="75">
        <v>0</v>
      </c>
      <c r="O426" s="74" t="s">
        <v>89</v>
      </c>
    </row>
    <row r="427" spans="1:15" ht="13.5" customHeight="1" x14ac:dyDescent="0.35">
      <c r="A427" s="71">
        <v>417</v>
      </c>
      <c r="B427" s="72" t="s">
        <v>1340</v>
      </c>
      <c r="C427" s="73" t="s">
        <v>239</v>
      </c>
      <c r="D427" s="73" t="s">
        <v>198</v>
      </c>
      <c r="E427" s="73" t="s">
        <v>190</v>
      </c>
      <c r="F427" s="73" t="s">
        <v>180</v>
      </c>
      <c r="G427" s="74" t="s">
        <v>199</v>
      </c>
      <c r="H427" s="74" t="s">
        <v>1341</v>
      </c>
      <c r="I427" s="71">
        <v>1</v>
      </c>
      <c r="J427" s="74" t="s">
        <v>1342</v>
      </c>
      <c r="K427" s="75">
        <v>4</v>
      </c>
      <c r="L427" s="75">
        <v>18</v>
      </c>
      <c r="M427" s="75">
        <v>18</v>
      </c>
      <c r="N427" s="75">
        <v>0</v>
      </c>
      <c r="O427" s="74" t="s">
        <v>89</v>
      </c>
    </row>
    <row r="428" spans="1:15" ht="13.5" customHeight="1" x14ac:dyDescent="0.35">
      <c r="A428" s="71">
        <v>418</v>
      </c>
      <c r="B428" s="72" t="s">
        <v>1343</v>
      </c>
      <c r="C428" s="73" t="s">
        <v>239</v>
      </c>
      <c r="D428" s="73" t="s">
        <v>198</v>
      </c>
      <c r="E428" s="73" t="s">
        <v>194</v>
      </c>
      <c r="F428" s="73" t="s">
        <v>180</v>
      </c>
      <c r="G428" s="74" t="s">
        <v>199</v>
      </c>
      <c r="H428" s="74" t="s">
        <v>1344</v>
      </c>
      <c r="I428" s="71">
        <v>1</v>
      </c>
      <c r="J428" s="74" t="s">
        <v>1345</v>
      </c>
      <c r="K428" s="75">
        <v>4</v>
      </c>
      <c r="L428" s="75">
        <v>18</v>
      </c>
      <c r="M428" s="75">
        <v>18</v>
      </c>
      <c r="N428" s="75">
        <v>0</v>
      </c>
      <c r="O428" s="74" t="s">
        <v>89</v>
      </c>
    </row>
    <row r="429" spans="1:15" ht="13.5" customHeight="1" x14ac:dyDescent="0.35">
      <c r="A429" s="71">
        <v>419</v>
      </c>
      <c r="B429" s="72" t="s">
        <v>1346</v>
      </c>
      <c r="C429" s="73" t="s">
        <v>239</v>
      </c>
      <c r="D429" s="73" t="s">
        <v>198</v>
      </c>
      <c r="E429" s="73" t="s">
        <v>198</v>
      </c>
      <c r="F429" s="73" t="s">
        <v>180</v>
      </c>
      <c r="G429" s="74" t="s">
        <v>199</v>
      </c>
      <c r="H429" s="74" t="s">
        <v>1347</v>
      </c>
      <c r="I429" s="71">
        <v>1</v>
      </c>
      <c r="J429" s="74" t="s">
        <v>1348</v>
      </c>
      <c r="K429" s="75">
        <v>4</v>
      </c>
      <c r="L429" s="75">
        <v>18</v>
      </c>
      <c r="M429" s="75">
        <v>18</v>
      </c>
      <c r="N429" s="75">
        <v>0</v>
      </c>
      <c r="O429" s="74" t="s">
        <v>89</v>
      </c>
    </row>
    <row r="430" spans="1:15" ht="13.5" customHeight="1" x14ac:dyDescent="0.35">
      <c r="A430" s="71">
        <v>420</v>
      </c>
      <c r="B430" s="72" t="s">
        <v>1349</v>
      </c>
      <c r="C430" s="73" t="s">
        <v>239</v>
      </c>
      <c r="D430" s="73" t="s">
        <v>198</v>
      </c>
      <c r="E430" s="73" t="s">
        <v>203</v>
      </c>
      <c r="F430" s="73" t="s">
        <v>180</v>
      </c>
      <c r="G430" s="74" t="s">
        <v>199</v>
      </c>
      <c r="H430" s="74" t="s">
        <v>1350</v>
      </c>
      <c r="I430" s="71">
        <v>1</v>
      </c>
      <c r="J430" s="74" t="s">
        <v>1351</v>
      </c>
      <c r="K430" s="75">
        <v>4</v>
      </c>
      <c r="L430" s="75">
        <v>18</v>
      </c>
      <c r="M430" s="75">
        <v>18</v>
      </c>
      <c r="N430" s="75">
        <v>0</v>
      </c>
      <c r="O430" s="74" t="s">
        <v>89</v>
      </c>
    </row>
    <row r="431" spans="1:15" ht="13.5" customHeight="1" x14ac:dyDescent="0.35">
      <c r="A431" s="71">
        <v>421</v>
      </c>
      <c r="B431" s="72" t="s">
        <v>1352</v>
      </c>
      <c r="C431" s="73" t="s">
        <v>239</v>
      </c>
      <c r="D431" s="73" t="s">
        <v>198</v>
      </c>
      <c r="E431" s="73" t="s">
        <v>207</v>
      </c>
      <c r="F431" s="73" t="s">
        <v>180</v>
      </c>
      <c r="G431" s="74" t="s">
        <v>199</v>
      </c>
      <c r="H431" s="74" t="s">
        <v>1353</v>
      </c>
      <c r="I431" s="71">
        <v>1</v>
      </c>
      <c r="J431" s="74" t="s">
        <v>1354</v>
      </c>
      <c r="K431" s="75">
        <v>4</v>
      </c>
      <c r="L431" s="75">
        <v>18</v>
      </c>
      <c r="M431" s="75">
        <v>18</v>
      </c>
      <c r="N431" s="75">
        <v>0</v>
      </c>
      <c r="O431" s="74" t="s">
        <v>89</v>
      </c>
    </row>
    <row r="432" spans="1:15" ht="13.5" customHeight="1" x14ac:dyDescent="0.35">
      <c r="A432" s="71">
        <v>422</v>
      </c>
      <c r="B432" s="72" t="s">
        <v>1355</v>
      </c>
      <c r="C432" s="73" t="s">
        <v>239</v>
      </c>
      <c r="D432" s="73" t="s">
        <v>198</v>
      </c>
      <c r="E432" s="73" t="s">
        <v>211</v>
      </c>
      <c r="F432" s="73" t="s">
        <v>180</v>
      </c>
      <c r="G432" s="74" t="s">
        <v>199</v>
      </c>
      <c r="H432" s="74" t="s">
        <v>1356</v>
      </c>
      <c r="I432" s="71">
        <v>1</v>
      </c>
      <c r="J432" s="74" t="s">
        <v>1357</v>
      </c>
      <c r="K432" s="75">
        <v>4</v>
      </c>
      <c r="L432" s="75">
        <v>18</v>
      </c>
      <c r="M432" s="75">
        <v>18</v>
      </c>
      <c r="N432" s="75">
        <v>0</v>
      </c>
      <c r="O432" s="74" t="s">
        <v>89</v>
      </c>
    </row>
    <row r="433" spans="1:15" ht="13.5" customHeight="1" x14ac:dyDescent="0.35">
      <c r="A433" s="71">
        <v>423</v>
      </c>
      <c r="B433" s="72" t="s">
        <v>1358</v>
      </c>
      <c r="C433" s="73" t="s">
        <v>239</v>
      </c>
      <c r="D433" s="73" t="s">
        <v>198</v>
      </c>
      <c r="E433" s="73" t="s">
        <v>219</v>
      </c>
      <c r="F433" s="73" t="s">
        <v>180</v>
      </c>
      <c r="G433" s="74" t="s">
        <v>199</v>
      </c>
      <c r="H433" s="74" t="s">
        <v>1249</v>
      </c>
      <c r="I433" s="71">
        <v>1</v>
      </c>
      <c r="J433" s="74" t="s">
        <v>1359</v>
      </c>
      <c r="K433" s="75">
        <v>4</v>
      </c>
      <c r="L433" s="75">
        <v>18</v>
      </c>
      <c r="M433" s="75">
        <v>18</v>
      </c>
      <c r="N433" s="75">
        <v>0</v>
      </c>
      <c r="O433" s="74" t="s">
        <v>89</v>
      </c>
    </row>
    <row r="434" spans="1:15" ht="13.5" customHeight="1" x14ac:dyDescent="0.35">
      <c r="A434" s="71">
        <v>424</v>
      </c>
      <c r="B434" s="72" t="s">
        <v>1360</v>
      </c>
      <c r="C434" s="73" t="s">
        <v>239</v>
      </c>
      <c r="D434" s="73" t="s">
        <v>198</v>
      </c>
      <c r="E434" s="73" t="s">
        <v>239</v>
      </c>
      <c r="F434" s="73" t="s">
        <v>180</v>
      </c>
      <c r="G434" s="74" t="s">
        <v>180</v>
      </c>
      <c r="H434" s="74" t="s">
        <v>1361</v>
      </c>
      <c r="I434" s="71">
        <v>1</v>
      </c>
      <c r="J434" s="74" t="s">
        <v>1362</v>
      </c>
      <c r="K434" s="75">
        <v>4</v>
      </c>
      <c r="L434" s="75">
        <v>18</v>
      </c>
      <c r="M434" s="75">
        <v>18</v>
      </c>
      <c r="N434" s="75">
        <v>0</v>
      </c>
      <c r="O434" s="74" t="s">
        <v>89</v>
      </c>
    </row>
    <row r="435" spans="1:15" ht="13.5" customHeight="1" x14ac:dyDescent="0.35">
      <c r="A435" s="71">
        <v>425</v>
      </c>
      <c r="B435" s="72" t="s">
        <v>1363</v>
      </c>
      <c r="C435" s="73" t="s">
        <v>239</v>
      </c>
      <c r="D435" s="73" t="s">
        <v>198</v>
      </c>
      <c r="E435" s="73" t="s">
        <v>223</v>
      </c>
      <c r="F435" s="73" t="s">
        <v>180</v>
      </c>
      <c r="G435" s="74" t="s">
        <v>180</v>
      </c>
      <c r="H435" s="74" t="s">
        <v>224</v>
      </c>
      <c r="I435" s="71">
        <v>1</v>
      </c>
      <c r="J435" s="74" t="s">
        <v>1364</v>
      </c>
      <c r="K435" s="75">
        <v>4</v>
      </c>
      <c r="L435" s="75">
        <v>18</v>
      </c>
      <c r="M435" s="75">
        <v>18</v>
      </c>
      <c r="N435" s="75">
        <v>0</v>
      </c>
      <c r="O435" s="74" t="s">
        <v>89</v>
      </c>
    </row>
    <row r="436" spans="1:15" ht="13.5" customHeight="1" x14ac:dyDescent="0.35">
      <c r="A436" s="71">
        <v>426</v>
      </c>
      <c r="B436" s="72" t="s">
        <v>1365</v>
      </c>
      <c r="C436" s="73" t="s">
        <v>239</v>
      </c>
      <c r="D436" s="73" t="s">
        <v>203</v>
      </c>
      <c r="E436" s="73" t="s">
        <v>180</v>
      </c>
      <c r="F436" s="73" t="s">
        <v>180</v>
      </c>
      <c r="G436" s="74" t="s">
        <v>180</v>
      </c>
      <c r="H436" s="74" t="s">
        <v>1366</v>
      </c>
      <c r="I436" s="71">
        <v>1</v>
      </c>
      <c r="J436" s="74" t="s">
        <v>1367</v>
      </c>
      <c r="K436" s="75">
        <v>4</v>
      </c>
      <c r="L436" s="75">
        <v>18</v>
      </c>
      <c r="M436" s="75">
        <v>18</v>
      </c>
      <c r="N436" s="75">
        <v>0</v>
      </c>
      <c r="O436" s="74" t="s">
        <v>89</v>
      </c>
    </row>
    <row r="437" spans="1:15" ht="13.5" customHeight="1" x14ac:dyDescent="0.35">
      <c r="A437" s="71">
        <v>427</v>
      </c>
      <c r="B437" s="72" t="s">
        <v>1368</v>
      </c>
      <c r="C437" s="73" t="s">
        <v>239</v>
      </c>
      <c r="D437" s="73" t="s">
        <v>203</v>
      </c>
      <c r="E437" s="73" t="s">
        <v>179</v>
      </c>
      <c r="F437" s="73" t="s">
        <v>180</v>
      </c>
      <c r="G437" s="74" t="s">
        <v>180</v>
      </c>
      <c r="H437" s="74" t="s">
        <v>1338</v>
      </c>
      <c r="I437" s="71">
        <v>1</v>
      </c>
      <c r="J437" s="74" t="s">
        <v>1369</v>
      </c>
      <c r="K437" s="75">
        <v>4</v>
      </c>
      <c r="L437" s="75">
        <v>18</v>
      </c>
      <c r="M437" s="75">
        <v>18</v>
      </c>
      <c r="N437" s="75">
        <v>0</v>
      </c>
      <c r="O437" s="74" t="s">
        <v>89</v>
      </c>
    </row>
    <row r="438" spans="1:15" ht="13.5" customHeight="1" x14ac:dyDescent="0.35">
      <c r="A438" s="71">
        <v>428</v>
      </c>
      <c r="B438" s="72" t="s">
        <v>1370</v>
      </c>
      <c r="C438" s="73" t="s">
        <v>239</v>
      </c>
      <c r="D438" s="73" t="s">
        <v>203</v>
      </c>
      <c r="E438" s="73" t="s">
        <v>194</v>
      </c>
      <c r="F438" s="73" t="s">
        <v>180</v>
      </c>
      <c r="G438" s="74" t="s">
        <v>199</v>
      </c>
      <c r="H438" s="74" t="s">
        <v>1371</v>
      </c>
      <c r="I438" s="71">
        <v>1</v>
      </c>
      <c r="J438" s="74" t="s">
        <v>1372</v>
      </c>
      <c r="K438" s="75">
        <v>4</v>
      </c>
      <c r="L438" s="75">
        <v>18</v>
      </c>
      <c r="M438" s="75">
        <v>18</v>
      </c>
      <c r="N438" s="75">
        <v>0</v>
      </c>
      <c r="O438" s="74" t="s">
        <v>89</v>
      </c>
    </row>
    <row r="439" spans="1:15" ht="13.5" customHeight="1" x14ac:dyDescent="0.35">
      <c r="A439" s="71">
        <v>429</v>
      </c>
      <c r="B439" s="72" t="s">
        <v>1373</v>
      </c>
      <c r="C439" s="73" t="s">
        <v>239</v>
      </c>
      <c r="D439" s="73" t="s">
        <v>203</v>
      </c>
      <c r="E439" s="73" t="s">
        <v>198</v>
      </c>
      <c r="F439" s="73" t="s">
        <v>180</v>
      </c>
      <c r="G439" s="74" t="s">
        <v>180</v>
      </c>
      <c r="H439" s="74" t="s">
        <v>1350</v>
      </c>
      <c r="I439" s="71">
        <v>1</v>
      </c>
      <c r="J439" s="74" t="s">
        <v>1374</v>
      </c>
      <c r="K439" s="75">
        <v>4</v>
      </c>
      <c r="L439" s="75">
        <v>18</v>
      </c>
      <c r="M439" s="75">
        <v>18</v>
      </c>
      <c r="N439" s="75">
        <v>0</v>
      </c>
      <c r="O439" s="74" t="s">
        <v>89</v>
      </c>
    </row>
    <row r="440" spans="1:15" ht="13.5" customHeight="1" x14ac:dyDescent="0.35">
      <c r="A440" s="71">
        <v>430</v>
      </c>
      <c r="B440" s="72" t="s">
        <v>1375</v>
      </c>
      <c r="C440" s="73" t="s">
        <v>239</v>
      </c>
      <c r="D440" s="73" t="s">
        <v>203</v>
      </c>
      <c r="E440" s="73" t="s">
        <v>203</v>
      </c>
      <c r="F440" s="73" t="s">
        <v>180</v>
      </c>
      <c r="G440" s="74" t="s">
        <v>199</v>
      </c>
      <c r="H440" s="74" t="s">
        <v>1353</v>
      </c>
      <c r="I440" s="71">
        <v>1</v>
      </c>
      <c r="J440" s="74" t="s">
        <v>1376</v>
      </c>
      <c r="K440" s="75">
        <v>4</v>
      </c>
      <c r="L440" s="75">
        <v>18</v>
      </c>
      <c r="M440" s="75">
        <v>18</v>
      </c>
      <c r="N440" s="75">
        <v>0</v>
      </c>
      <c r="O440" s="74" t="s">
        <v>89</v>
      </c>
    </row>
    <row r="441" spans="1:15" ht="13.5" customHeight="1" x14ac:dyDescent="0.35">
      <c r="A441" s="71">
        <v>431</v>
      </c>
      <c r="B441" s="72" t="s">
        <v>1377</v>
      </c>
      <c r="C441" s="73" t="s">
        <v>239</v>
      </c>
      <c r="D441" s="73" t="s">
        <v>203</v>
      </c>
      <c r="E441" s="73" t="s">
        <v>207</v>
      </c>
      <c r="F441" s="73" t="s">
        <v>180</v>
      </c>
      <c r="G441" s="74" t="s">
        <v>199</v>
      </c>
      <c r="H441" s="74" t="s">
        <v>1356</v>
      </c>
      <c r="I441" s="71">
        <v>1</v>
      </c>
      <c r="J441" s="74" t="s">
        <v>1378</v>
      </c>
      <c r="K441" s="75">
        <v>4</v>
      </c>
      <c r="L441" s="75">
        <v>18</v>
      </c>
      <c r="M441" s="75">
        <v>18</v>
      </c>
      <c r="N441" s="75">
        <v>0</v>
      </c>
      <c r="O441" s="74" t="s">
        <v>89</v>
      </c>
    </row>
    <row r="442" spans="1:15" ht="13.5" customHeight="1" x14ac:dyDescent="0.35">
      <c r="A442" s="71">
        <v>432</v>
      </c>
      <c r="B442" s="72" t="s">
        <v>1379</v>
      </c>
      <c r="C442" s="73" t="s">
        <v>239</v>
      </c>
      <c r="D442" s="73" t="s">
        <v>203</v>
      </c>
      <c r="E442" s="73" t="s">
        <v>215</v>
      </c>
      <c r="F442" s="73" t="s">
        <v>180</v>
      </c>
      <c r="G442" s="74" t="s">
        <v>199</v>
      </c>
      <c r="H442" s="74" t="s">
        <v>1249</v>
      </c>
      <c r="I442" s="71">
        <v>1</v>
      </c>
      <c r="J442" s="74" t="s">
        <v>1380</v>
      </c>
      <c r="K442" s="75">
        <v>4</v>
      </c>
      <c r="L442" s="75">
        <v>18</v>
      </c>
      <c r="M442" s="75">
        <v>18</v>
      </c>
      <c r="N442" s="75">
        <v>0</v>
      </c>
      <c r="O442" s="74" t="s">
        <v>89</v>
      </c>
    </row>
    <row r="443" spans="1:15" ht="13.5" customHeight="1" x14ac:dyDescent="0.35">
      <c r="A443" s="71">
        <v>433</v>
      </c>
      <c r="B443" s="72" t="s">
        <v>1381</v>
      </c>
      <c r="C443" s="73" t="s">
        <v>239</v>
      </c>
      <c r="D443" s="73" t="s">
        <v>203</v>
      </c>
      <c r="E443" s="73" t="s">
        <v>219</v>
      </c>
      <c r="F443" s="73" t="s">
        <v>180</v>
      </c>
      <c r="G443" s="74" t="s">
        <v>180</v>
      </c>
      <c r="H443" s="74" t="s">
        <v>1382</v>
      </c>
      <c r="I443" s="71">
        <v>1</v>
      </c>
      <c r="J443" s="74" t="s">
        <v>1383</v>
      </c>
      <c r="K443" s="75">
        <v>4</v>
      </c>
      <c r="L443" s="75">
        <v>18</v>
      </c>
      <c r="M443" s="75">
        <v>18</v>
      </c>
      <c r="N443" s="75">
        <v>0</v>
      </c>
      <c r="O443" s="74" t="s">
        <v>89</v>
      </c>
    </row>
    <row r="444" spans="1:15" ht="13.5" customHeight="1" x14ac:dyDescent="0.35">
      <c r="A444" s="71">
        <v>434</v>
      </c>
      <c r="B444" s="72" t="s">
        <v>1384</v>
      </c>
      <c r="C444" s="73" t="s">
        <v>239</v>
      </c>
      <c r="D444" s="73" t="s">
        <v>203</v>
      </c>
      <c r="E444" s="73" t="s">
        <v>239</v>
      </c>
      <c r="F444" s="73" t="s">
        <v>180</v>
      </c>
      <c r="G444" s="74" t="s">
        <v>199</v>
      </c>
      <c r="H444" s="74" t="s">
        <v>1385</v>
      </c>
      <c r="I444" s="71">
        <v>1</v>
      </c>
      <c r="J444" s="74" t="s">
        <v>1386</v>
      </c>
      <c r="K444" s="75">
        <v>4</v>
      </c>
      <c r="L444" s="75">
        <v>18</v>
      </c>
      <c r="M444" s="75">
        <v>18</v>
      </c>
      <c r="N444" s="75">
        <v>0</v>
      </c>
      <c r="O444" s="74" t="s">
        <v>89</v>
      </c>
    </row>
    <row r="445" spans="1:15" ht="13.5" customHeight="1" x14ac:dyDescent="0.35">
      <c r="A445" s="71">
        <v>435</v>
      </c>
      <c r="B445" s="72" t="s">
        <v>1387</v>
      </c>
      <c r="C445" s="73" t="s">
        <v>239</v>
      </c>
      <c r="D445" s="73" t="s">
        <v>203</v>
      </c>
      <c r="E445" s="73" t="s">
        <v>243</v>
      </c>
      <c r="F445" s="73" t="s">
        <v>180</v>
      </c>
      <c r="G445" s="74" t="s">
        <v>180</v>
      </c>
      <c r="H445" s="74" t="s">
        <v>1388</v>
      </c>
      <c r="I445" s="71">
        <v>1</v>
      </c>
      <c r="J445" s="74" t="s">
        <v>1389</v>
      </c>
      <c r="K445" s="75">
        <v>4</v>
      </c>
      <c r="L445" s="75">
        <v>18</v>
      </c>
      <c r="M445" s="75">
        <v>18</v>
      </c>
      <c r="N445" s="75">
        <v>0</v>
      </c>
      <c r="O445" s="74" t="s">
        <v>89</v>
      </c>
    </row>
    <row r="446" spans="1:15" ht="13.5" customHeight="1" x14ac:dyDescent="0.35">
      <c r="A446" s="71">
        <v>436</v>
      </c>
      <c r="B446" s="72" t="s">
        <v>1390</v>
      </c>
      <c r="C446" s="73" t="s">
        <v>239</v>
      </c>
      <c r="D446" s="73" t="s">
        <v>203</v>
      </c>
      <c r="E446" s="73" t="s">
        <v>223</v>
      </c>
      <c r="F446" s="73" t="s">
        <v>180</v>
      </c>
      <c r="G446" s="74" t="s">
        <v>180</v>
      </c>
      <c r="H446" s="74" t="s">
        <v>224</v>
      </c>
      <c r="I446" s="71">
        <v>1</v>
      </c>
      <c r="J446" s="74" t="s">
        <v>1391</v>
      </c>
      <c r="K446" s="75">
        <v>4</v>
      </c>
      <c r="L446" s="75">
        <v>18</v>
      </c>
      <c r="M446" s="75">
        <v>18</v>
      </c>
      <c r="N446" s="75">
        <v>0</v>
      </c>
      <c r="O446" s="74" t="s">
        <v>89</v>
      </c>
    </row>
    <row r="447" spans="1:15" ht="13.5" customHeight="1" x14ac:dyDescent="0.35">
      <c r="A447" s="71">
        <v>437</v>
      </c>
      <c r="B447" s="72" t="s">
        <v>1392</v>
      </c>
      <c r="C447" s="73" t="s">
        <v>239</v>
      </c>
      <c r="D447" s="73" t="s">
        <v>207</v>
      </c>
      <c r="E447" s="73" t="s">
        <v>180</v>
      </c>
      <c r="F447" s="73" t="s">
        <v>180</v>
      </c>
      <c r="G447" s="74" t="s">
        <v>180</v>
      </c>
      <c r="H447" s="74" t="s">
        <v>1393</v>
      </c>
      <c r="I447" s="71">
        <v>1</v>
      </c>
      <c r="J447" s="74" t="s">
        <v>1394</v>
      </c>
      <c r="K447" s="75">
        <v>4</v>
      </c>
      <c r="L447" s="75">
        <v>18</v>
      </c>
      <c r="M447" s="75">
        <v>18</v>
      </c>
      <c r="N447" s="75">
        <v>0</v>
      </c>
      <c r="O447" s="74" t="s">
        <v>89</v>
      </c>
    </row>
    <row r="448" spans="1:15" ht="13.5" customHeight="1" x14ac:dyDescent="0.35">
      <c r="A448" s="71">
        <v>438</v>
      </c>
      <c r="B448" s="72" t="s">
        <v>1395</v>
      </c>
      <c r="C448" s="73" t="s">
        <v>239</v>
      </c>
      <c r="D448" s="73" t="s">
        <v>207</v>
      </c>
      <c r="E448" s="73" t="s">
        <v>179</v>
      </c>
      <c r="F448" s="73" t="s">
        <v>180</v>
      </c>
      <c r="G448" s="74" t="s">
        <v>180</v>
      </c>
      <c r="H448" s="74" t="s">
        <v>1338</v>
      </c>
      <c r="I448" s="71">
        <v>1</v>
      </c>
      <c r="J448" s="74" t="s">
        <v>1396</v>
      </c>
      <c r="K448" s="75">
        <v>4</v>
      </c>
      <c r="L448" s="75">
        <v>18</v>
      </c>
      <c r="M448" s="75">
        <v>18</v>
      </c>
      <c r="N448" s="75">
        <v>0</v>
      </c>
      <c r="O448" s="74" t="s">
        <v>89</v>
      </c>
    </row>
    <row r="449" spans="1:15" ht="13.5" customHeight="1" x14ac:dyDescent="0.35">
      <c r="A449" s="71">
        <v>439</v>
      </c>
      <c r="B449" s="72" t="s">
        <v>1397</v>
      </c>
      <c r="C449" s="73" t="s">
        <v>239</v>
      </c>
      <c r="D449" s="73" t="s">
        <v>207</v>
      </c>
      <c r="E449" s="73" t="s">
        <v>190</v>
      </c>
      <c r="F449" s="73" t="s">
        <v>180</v>
      </c>
      <c r="G449" s="74" t="s">
        <v>180</v>
      </c>
      <c r="H449" s="74" t="s">
        <v>1341</v>
      </c>
      <c r="I449" s="71">
        <v>1</v>
      </c>
      <c r="J449" s="74" t="s">
        <v>1398</v>
      </c>
      <c r="K449" s="75">
        <v>4</v>
      </c>
      <c r="L449" s="75">
        <v>18</v>
      </c>
      <c r="M449" s="75">
        <v>18</v>
      </c>
      <c r="N449" s="75">
        <v>0</v>
      </c>
      <c r="O449" s="74" t="s">
        <v>89</v>
      </c>
    </row>
    <row r="450" spans="1:15" ht="13.5" customHeight="1" x14ac:dyDescent="0.35">
      <c r="A450" s="71">
        <v>440</v>
      </c>
      <c r="B450" s="72" t="s">
        <v>1399</v>
      </c>
      <c r="C450" s="73" t="s">
        <v>239</v>
      </c>
      <c r="D450" s="73" t="s">
        <v>207</v>
      </c>
      <c r="E450" s="73" t="s">
        <v>194</v>
      </c>
      <c r="F450" s="73" t="s">
        <v>180</v>
      </c>
      <c r="G450" s="74" t="s">
        <v>199</v>
      </c>
      <c r="H450" s="74" t="s">
        <v>1371</v>
      </c>
      <c r="I450" s="71">
        <v>1</v>
      </c>
      <c r="J450" s="74" t="s">
        <v>1400</v>
      </c>
      <c r="K450" s="75">
        <v>4</v>
      </c>
      <c r="L450" s="75">
        <v>18</v>
      </c>
      <c r="M450" s="75">
        <v>18</v>
      </c>
      <c r="N450" s="75">
        <v>0</v>
      </c>
      <c r="O450" s="74" t="s">
        <v>89</v>
      </c>
    </row>
    <row r="451" spans="1:15" ht="13.5" customHeight="1" x14ac:dyDescent="0.35">
      <c r="A451" s="71">
        <v>441</v>
      </c>
      <c r="B451" s="72" t="s">
        <v>1401</v>
      </c>
      <c r="C451" s="73" t="s">
        <v>239</v>
      </c>
      <c r="D451" s="73" t="s">
        <v>207</v>
      </c>
      <c r="E451" s="73" t="s">
        <v>198</v>
      </c>
      <c r="F451" s="73" t="s">
        <v>180</v>
      </c>
      <c r="G451" s="74" t="s">
        <v>180</v>
      </c>
      <c r="H451" s="74" t="s">
        <v>1350</v>
      </c>
      <c r="I451" s="71">
        <v>1</v>
      </c>
      <c r="J451" s="74" t="s">
        <v>1402</v>
      </c>
      <c r="K451" s="75">
        <v>4</v>
      </c>
      <c r="L451" s="75">
        <v>18</v>
      </c>
      <c r="M451" s="75">
        <v>18</v>
      </c>
      <c r="N451" s="75">
        <v>0</v>
      </c>
      <c r="O451" s="74" t="s">
        <v>89</v>
      </c>
    </row>
    <row r="452" spans="1:15" ht="13.5" customHeight="1" x14ac:dyDescent="0.35">
      <c r="A452" s="71">
        <v>442</v>
      </c>
      <c r="B452" s="72" t="s">
        <v>1403</v>
      </c>
      <c r="C452" s="73" t="s">
        <v>239</v>
      </c>
      <c r="D452" s="73" t="s">
        <v>207</v>
      </c>
      <c r="E452" s="73" t="s">
        <v>207</v>
      </c>
      <c r="F452" s="73" t="s">
        <v>180</v>
      </c>
      <c r="G452" s="74" t="s">
        <v>199</v>
      </c>
      <c r="H452" s="74" t="s">
        <v>1353</v>
      </c>
      <c r="I452" s="71">
        <v>1</v>
      </c>
      <c r="J452" s="74" t="s">
        <v>1404</v>
      </c>
      <c r="K452" s="75">
        <v>4</v>
      </c>
      <c r="L452" s="75">
        <v>18</v>
      </c>
      <c r="M452" s="75">
        <v>18</v>
      </c>
      <c r="N452" s="75">
        <v>0</v>
      </c>
      <c r="O452" s="74" t="s">
        <v>89</v>
      </c>
    </row>
    <row r="453" spans="1:15" ht="13.5" customHeight="1" x14ac:dyDescent="0.35">
      <c r="A453" s="71">
        <v>443</v>
      </c>
      <c r="B453" s="72" t="s">
        <v>1405</v>
      </c>
      <c r="C453" s="73" t="s">
        <v>239</v>
      </c>
      <c r="D453" s="73" t="s">
        <v>207</v>
      </c>
      <c r="E453" s="73" t="s">
        <v>211</v>
      </c>
      <c r="F453" s="73" t="s">
        <v>180</v>
      </c>
      <c r="G453" s="74" t="s">
        <v>199</v>
      </c>
      <c r="H453" s="74" t="s">
        <v>1356</v>
      </c>
      <c r="I453" s="71">
        <v>1</v>
      </c>
      <c r="J453" s="74" t="s">
        <v>1406</v>
      </c>
      <c r="K453" s="75">
        <v>4</v>
      </c>
      <c r="L453" s="75">
        <v>18</v>
      </c>
      <c r="M453" s="75">
        <v>18</v>
      </c>
      <c r="N453" s="75">
        <v>0</v>
      </c>
      <c r="O453" s="74" t="s">
        <v>89</v>
      </c>
    </row>
    <row r="454" spans="1:15" ht="13.5" customHeight="1" x14ac:dyDescent="0.35">
      <c r="A454" s="71">
        <v>444</v>
      </c>
      <c r="B454" s="72" t="s">
        <v>1407</v>
      </c>
      <c r="C454" s="73" t="s">
        <v>239</v>
      </c>
      <c r="D454" s="73" t="s">
        <v>207</v>
      </c>
      <c r="E454" s="73" t="s">
        <v>219</v>
      </c>
      <c r="F454" s="73" t="s">
        <v>180</v>
      </c>
      <c r="G454" s="74" t="s">
        <v>199</v>
      </c>
      <c r="H454" s="74" t="s">
        <v>1249</v>
      </c>
      <c r="I454" s="71">
        <v>1</v>
      </c>
      <c r="J454" s="74" t="s">
        <v>1408</v>
      </c>
      <c r="K454" s="75">
        <v>4</v>
      </c>
      <c r="L454" s="75">
        <v>18</v>
      </c>
      <c r="M454" s="75">
        <v>18</v>
      </c>
      <c r="N454" s="75">
        <v>0</v>
      </c>
      <c r="O454" s="74" t="s">
        <v>89</v>
      </c>
    </row>
    <row r="455" spans="1:15" ht="13.5" customHeight="1" x14ac:dyDescent="0.35">
      <c r="A455" s="71">
        <v>445</v>
      </c>
      <c r="B455" s="72" t="s">
        <v>1409</v>
      </c>
      <c r="C455" s="73" t="s">
        <v>239</v>
      </c>
      <c r="D455" s="73" t="s">
        <v>207</v>
      </c>
      <c r="E455" s="73" t="s">
        <v>239</v>
      </c>
      <c r="F455" s="73" t="s">
        <v>180</v>
      </c>
      <c r="G455" s="74" t="s">
        <v>180</v>
      </c>
      <c r="H455" s="74" t="s">
        <v>1410</v>
      </c>
      <c r="I455" s="71">
        <v>1</v>
      </c>
      <c r="J455" s="74" t="s">
        <v>1411</v>
      </c>
      <c r="K455" s="75">
        <v>4</v>
      </c>
      <c r="L455" s="75">
        <v>18</v>
      </c>
      <c r="M455" s="75">
        <v>18</v>
      </c>
      <c r="N455" s="75">
        <v>0</v>
      </c>
      <c r="O455" s="74" t="s">
        <v>89</v>
      </c>
    </row>
    <row r="456" spans="1:15" ht="13.5" customHeight="1" x14ac:dyDescent="0.35">
      <c r="A456" s="71">
        <v>446</v>
      </c>
      <c r="B456" s="72" t="s">
        <v>1412</v>
      </c>
      <c r="C456" s="73" t="s">
        <v>239</v>
      </c>
      <c r="D456" s="73" t="s">
        <v>207</v>
      </c>
      <c r="E456" s="73" t="s">
        <v>223</v>
      </c>
      <c r="F456" s="73" t="s">
        <v>180</v>
      </c>
      <c r="G456" s="74" t="s">
        <v>180</v>
      </c>
      <c r="H456" s="74" t="s">
        <v>224</v>
      </c>
      <c r="I456" s="71">
        <v>1</v>
      </c>
      <c r="J456" s="74" t="s">
        <v>1413</v>
      </c>
      <c r="K456" s="75">
        <v>4</v>
      </c>
      <c r="L456" s="75">
        <v>18</v>
      </c>
      <c r="M456" s="75">
        <v>18</v>
      </c>
      <c r="N456" s="75">
        <v>0</v>
      </c>
      <c r="O456" s="74" t="s">
        <v>89</v>
      </c>
    </row>
    <row r="457" spans="1:15" ht="13.5" customHeight="1" x14ac:dyDescent="0.35">
      <c r="A457" s="71">
        <v>447</v>
      </c>
      <c r="B457" s="72" t="s">
        <v>1414</v>
      </c>
      <c r="C457" s="73" t="s">
        <v>239</v>
      </c>
      <c r="D457" s="73" t="s">
        <v>211</v>
      </c>
      <c r="E457" s="73" t="s">
        <v>180</v>
      </c>
      <c r="F457" s="73" t="s">
        <v>180</v>
      </c>
      <c r="G457" s="74" t="s">
        <v>180</v>
      </c>
      <c r="H457" s="74" t="s">
        <v>1415</v>
      </c>
      <c r="I457" s="71">
        <v>1</v>
      </c>
      <c r="J457" s="74" t="s">
        <v>1416</v>
      </c>
      <c r="K457" s="75">
        <v>4</v>
      </c>
      <c r="L457" s="75">
        <v>18</v>
      </c>
      <c r="M457" s="75">
        <v>18</v>
      </c>
      <c r="N457" s="75">
        <v>0</v>
      </c>
      <c r="O457" s="74" t="s">
        <v>89</v>
      </c>
    </row>
    <row r="458" spans="1:15" ht="13.5" customHeight="1" x14ac:dyDescent="0.35">
      <c r="A458" s="71">
        <v>448</v>
      </c>
      <c r="B458" s="72" t="s">
        <v>1417</v>
      </c>
      <c r="C458" s="73" t="s">
        <v>239</v>
      </c>
      <c r="D458" s="73" t="s">
        <v>211</v>
      </c>
      <c r="E458" s="73" t="s">
        <v>179</v>
      </c>
      <c r="F458" s="73" t="s">
        <v>180</v>
      </c>
      <c r="G458" s="74" t="s">
        <v>180</v>
      </c>
      <c r="H458" s="74" t="s">
        <v>1338</v>
      </c>
      <c r="I458" s="71">
        <v>1</v>
      </c>
      <c r="J458" s="74" t="s">
        <v>1418</v>
      </c>
      <c r="K458" s="75">
        <v>4</v>
      </c>
      <c r="L458" s="75">
        <v>18</v>
      </c>
      <c r="M458" s="75">
        <v>18</v>
      </c>
      <c r="N458" s="75">
        <v>0</v>
      </c>
      <c r="O458" s="74" t="s">
        <v>89</v>
      </c>
    </row>
    <row r="459" spans="1:15" ht="13.5" customHeight="1" x14ac:dyDescent="0.35">
      <c r="A459" s="71">
        <v>449</v>
      </c>
      <c r="B459" s="72" t="s">
        <v>1419</v>
      </c>
      <c r="C459" s="73" t="s">
        <v>239</v>
      </c>
      <c r="D459" s="73" t="s">
        <v>211</v>
      </c>
      <c r="E459" s="73" t="s">
        <v>190</v>
      </c>
      <c r="F459" s="73" t="s">
        <v>180</v>
      </c>
      <c r="G459" s="74" t="s">
        <v>180</v>
      </c>
      <c r="H459" s="74" t="s">
        <v>1341</v>
      </c>
      <c r="I459" s="71">
        <v>1</v>
      </c>
      <c r="J459" s="74" t="s">
        <v>1420</v>
      </c>
      <c r="K459" s="75">
        <v>4</v>
      </c>
      <c r="L459" s="75">
        <v>18</v>
      </c>
      <c r="M459" s="75">
        <v>18</v>
      </c>
      <c r="N459" s="75">
        <v>0</v>
      </c>
      <c r="O459" s="74" t="s">
        <v>89</v>
      </c>
    </row>
    <row r="460" spans="1:15" ht="13.5" customHeight="1" x14ac:dyDescent="0.35">
      <c r="A460" s="71">
        <v>450</v>
      </c>
      <c r="B460" s="72" t="s">
        <v>1421</v>
      </c>
      <c r="C460" s="73" t="s">
        <v>239</v>
      </c>
      <c r="D460" s="73" t="s">
        <v>211</v>
      </c>
      <c r="E460" s="73" t="s">
        <v>194</v>
      </c>
      <c r="F460" s="73" t="s">
        <v>180</v>
      </c>
      <c r="G460" s="74" t="s">
        <v>180</v>
      </c>
      <c r="H460" s="74" t="s">
        <v>1353</v>
      </c>
      <c r="I460" s="71">
        <v>1</v>
      </c>
      <c r="J460" s="74" t="s">
        <v>1422</v>
      </c>
      <c r="K460" s="75">
        <v>4</v>
      </c>
      <c r="L460" s="75">
        <v>18</v>
      </c>
      <c r="M460" s="75">
        <v>18</v>
      </c>
      <c r="N460" s="75">
        <v>0</v>
      </c>
      <c r="O460" s="74" t="s">
        <v>89</v>
      </c>
    </row>
    <row r="461" spans="1:15" ht="13.5" customHeight="1" x14ac:dyDescent="0.35">
      <c r="A461" s="71">
        <v>451</v>
      </c>
      <c r="B461" s="72" t="s">
        <v>1423</v>
      </c>
      <c r="C461" s="73" t="s">
        <v>239</v>
      </c>
      <c r="D461" s="73" t="s">
        <v>211</v>
      </c>
      <c r="E461" s="73" t="s">
        <v>198</v>
      </c>
      <c r="F461" s="73" t="s">
        <v>180</v>
      </c>
      <c r="G461" s="74" t="s">
        <v>180</v>
      </c>
      <c r="H461" s="74" t="s">
        <v>1350</v>
      </c>
      <c r="I461" s="71">
        <v>1</v>
      </c>
      <c r="J461" s="74" t="s">
        <v>1424</v>
      </c>
      <c r="K461" s="75">
        <v>4</v>
      </c>
      <c r="L461" s="75">
        <v>18</v>
      </c>
      <c r="M461" s="75">
        <v>18</v>
      </c>
      <c r="N461" s="75">
        <v>0</v>
      </c>
      <c r="O461" s="74" t="s">
        <v>89</v>
      </c>
    </row>
    <row r="462" spans="1:15" ht="13.5" customHeight="1" x14ac:dyDescent="0.35">
      <c r="A462" s="71">
        <v>452</v>
      </c>
      <c r="B462" s="72" t="s">
        <v>1425</v>
      </c>
      <c r="C462" s="73" t="s">
        <v>239</v>
      </c>
      <c r="D462" s="73" t="s">
        <v>211</v>
      </c>
      <c r="E462" s="73" t="s">
        <v>203</v>
      </c>
      <c r="F462" s="73" t="s">
        <v>180</v>
      </c>
      <c r="G462" s="74" t="s">
        <v>180</v>
      </c>
      <c r="H462" s="74" t="s">
        <v>1356</v>
      </c>
      <c r="I462" s="71">
        <v>1</v>
      </c>
      <c r="J462" s="74" t="s">
        <v>1426</v>
      </c>
      <c r="K462" s="75">
        <v>4</v>
      </c>
      <c r="L462" s="75">
        <v>18</v>
      </c>
      <c r="M462" s="75">
        <v>18</v>
      </c>
      <c r="N462" s="75">
        <v>0</v>
      </c>
      <c r="O462" s="74" t="s">
        <v>89</v>
      </c>
    </row>
    <row r="463" spans="1:15" ht="13.5" customHeight="1" x14ac:dyDescent="0.35">
      <c r="A463" s="71">
        <v>453</v>
      </c>
      <c r="B463" s="72" t="s">
        <v>1427</v>
      </c>
      <c r="C463" s="73" t="s">
        <v>239</v>
      </c>
      <c r="D463" s="73" t="s">
        <v>211</v>
      </c>
      <c r="E463" s="73" t="s">
        <v>211</v>
      </c>
      <c r="F463" s="73" t="s">
        <v>180</v>
      </c>
      <c r="G463" s="74" t="s">
        <v>199</v>
      </c>
      <c r="H463" s="74" t="s">
        <v>1249</v>
      </c>
      <c r="I463" s="71">
        <v>1</v>
      </c>
      <c r="J463" s="74" t="s">
        <v>1428</v>
      </c>
      <c r="K463" s="75">
        <v>4</v>
      </c>
      <c r="L463" s="75">
        <v>18</v>
      </c>
      <c r="M463" s="75">
        <v>18</v>
      </c>
      <c r="N463" s="75">
        <v>0</v>
      </c>
      <c r="O463" s="74" t="s">
        <v>89</v>
      </c>
    </row>
    <row r="464" spans="1:15" ht="13.5" customHeight="1" x14ac:dyDescent="0.35">
      <c r="A464" s="71">
        <v>454</v>
      </c>
      <c r="B464" s="72" t="s">
        <v>1429</v>
      </c>
      <c r="C464" s="73" t="s">
        <v>239</v>
      </c>
      <c r="D464" s="73" t="s">
        <v>211</v>
      </c>
      <c r="E464" s="73" t="s">
        <v>215</v>
      </c>
      <c r="F464" s="73" t="s">
        <v>180</v>
      </c>
      <c r="G464" s="74" t="s">
        <v>180</v>
      </c>
      <c r="H464" s="74" t="s">
        <v>1430</v>
      </c>
      <c r="I464" s="71">
        <v>1</v>
      </c>
      <c r="J464" s="74" t="s">
        <v>1431</v>
      </c>
      <c r="K464" s="75">
        <v>4</v>
      </c>
      <c r="L464" s="75">
        <v>18</v>
      </c>
      <c r="M464" s="75">
        <v>18</v>
      </c>
      <c r="N464" s="75">
        <v>0</v>
      </c>
      <c r="O464" s="74" t="s">
        <v>89</v>
      </c>
    </row>
    <row r="465" spans="1:15" ht="13.5" customHeight="1" x14ac:dyDescent="0.35">
      <c r="A465" s="71">
        <v>455</v>
      </c>
      <c r="B465" s="72" t="s">
        <v>1432</v>
      </c>
      <c r="C465" s="73" t="s">
        <v>239</v>
      </c>
      <c r="D465" s="73" t="s">
        <v>211</v>
      </c>
      <c r="E465" s="73" t="s">
        <v>223</v>
      </c>
      <c r="F465" s="73" t="s">
        <v>180</v>
      </c>
      <c r="G465" s="74" t="s">
        <v>180</v>
      </c>
      <c r="H465" s="74" t="s">
        <v>224</v>
      </c>
      <c r="I465" s="71">
        <v>1</v>
      </c>
      <c r="J465" s="74" t="s">
        <v>1433</v>
      </c>
      <c r="K465" s="75">
        <v>4</v>
      </c>
      <c r="L465" s="75">
        <v>18</v>
      </c>
      <c r="M465" s="75">
        <v>18</v>
      </c>
      <c r="N465" s="75">
        <v>0</v>
      </c>
      <c r="O465" s="74" t="s">
        <v>89</v>
      </c>
    </row>
    <row r="466" spans="1:15" ht="13.5" customHeight="1" x14ac:dyDescent="0.35">
      <c r="A466" s="71">
        <v>456</v>
      </c>
      <c r="B466" s="72" t="s">
        <v>1434</v>
      </c>
      <c r="C466" s="73" t="s">
        <v>239</v>
      </c>
      <c r="D466" s="73" t="s">
        <v>215</v>
      </c>
      <c r="E466" s="73" t="s">
        <v>180</v>
      </c>
      <c r="F466" s="73" t="s">
        <v>180</v>
      </c>
      <c r="G466" s="74" t="s">
        <v>180</v>
      </c>
      <c r="H466" s="74" t="s">
        <v>1435</v>
      </c>
      <c r="I466" s="71">
        <v>1</v>
      </c>
      <c r="J466" s="74" t="s">
        <v>1436</v>
      </c>
      <c r="K466" s="75">
        <v>4</v>
      </c>
      <c r="L466" s="75">
        <v>18</v>
      </c>
      <c r="M466" s="75">
        <v>18</v>
      </c>
      <c r="N466" s="75">
        <v>0</v>
      </c>
      <c r="O466" s="74" t="s">
        <v>89</v>
      </c>
    </row>
    <row r="467" spans="1:15" ht="13.5" customHeight="1" x14ac:dyDescent="0.35">
      <c r="A467" s="71">
        <v>457</v>
      </c>
      <c r="B467" s="72" t="s">
        <v>1437</v>
      </c>
      <c r="C467" s="73" t="s">
        <v>239</v>
      </c>
      <c r="D467" s="73" t="s">
        <v>215</v>
      </c>
      <c r="E467" s="73" t="s">
        <v>198</v>
      </c>
      <c r="F467" s="73" t="s">
        <v>180</v>
      </c>
      <c r="G467" s="74" t="s">
        <v>180</v>
      </c>
      <c r="H467" s="74" t="s">
        <v>1438</v>
      </c>
      <c r="I467" s="71">
        <v>1</v>
      </c>
      <c r="J467" s="74" t="s">
        <v>1439</v>
      </c>
      <c r="K467" s="75">
        <v>4</v>
      </c>
      <c r="L467" s="75">
        <v>18</v>
      </c>
      <c r="M467" s="75">
        <v>18</v>
      </c>
      <c r="N467" s="75">
        <v>0</v>
      </c>
      <c r="O467" s="74" t="s">
        <v>89</v>
      </c>
    </row>
    <row r="468" spans="1:15" ht="13.5" customHeight="1" x14ac:dyDescent="0.35">
      <c r="A468" s="71">
        <v>458</v>
      </c>
      <c r="B468" s="72" t="s">
        <v>1440</v>
      </c>
      <c r="C468" s="73" t="s">
        <v>239</v>
      </c>
      <c r="D468" s="73" t="s">
        <v>215</v>
      </c>
      <c r="E468" s="73" t="s">
        <v>215</v>
      </c>
      <c r="F468" s="73" t="s">
        <v>180</v>
      </c>
      <c r="G468" s="74" t="s">
        <v>199</v>
      </c>
      <c r="H468" s="74" t="s">
        <v>1441</v>
      </c>
      <c r="I468" s="71">
        <v>1</v>
      </c>
      <c r="J468" s="74" t="s">
        <v>1442</v>
      </c>
      <c r="K468" s="75">
        <v>4</v>
      </c>
      <c r="L468" s="75">
        <v>18</v>
      </c>
      <c r="M468" s="75">
        <v>18</v>
      </c>
      <c r="N468" s="75">
        <v>0</v>
      </c>
      <c r="O468" s="74" t="s">
        <v>89</v>
      </c>
    </row>
    <row r="469" spans="1:15" ht="13.5" customHeight="1" x14ac:dyDescent="0.35">
      <c r="A469" s="71">
        <v>459</v>
      </c>
      <c r="B469" s="72" t="s">
        <v>1443</v>
      </c>
      <c r="C469" s="73" t="s">
        <v>239</v>
      </c>
      <c r="D469" s="73" t="s">
        <v>215</v>
      </c>
      <c r="E469" s="73" t="s">
        <v>219</v>
      </c>
      <c r="F469" s="73" t="s">
        <v>180</v>
      </c>
      <c r="G469" s="74" t="s">
        <v>180</v>
      </c>
      <c r="H469" s="74" t="s">
        <v>1444</v>
      </c>
      <c r="I469" s="71">
        <v>1</v>
      </c>
      <c r="J469" s="74" t="s">
        <v>1445</v>
      </c>
      <c r="K469" s="75">
        <v>4</v>
      </c>
      <c r="L469" s="75">
        <v>18</v>
      </c>
      <c r="M469" s="75">
        <v>18</v>
      </c>
      <c r="N469" s="75">
        <v>0</v>
      </c>
      <c r="O469" s="74" t="s">
        <v>89</v>
      </c>
    </row>
    <row r="470" spans="1:15" ht="13.5" customHeight="1" x14ac:dyDescent="0.35">
      <c r="A470" s="71">
        <v>460</v>
      </c>
      <c r="B470" s="72" t="s">
        <v>1446</v>
      </c>
      <c r="C470" s="73" t="s">
        <v>239</v>
      </c>
      <c r="D470" s="73" t="s">
        <v>215</v>
      </c>
      <c r="E470" s="73" t="s">
        <v>239</v>
      </c>
      <c r="F470" s="73" t="s">
        <v>180</v>
      </c>
      <c r="G470" s="74" t="s">
        <v>199</v>
      </c>
      <c r="H470" s="74" t="s">
        <v>1385</v>
      </c>
      <c r="I470" s="71">
        <v>1</v>
      </c>
      <c r="J470" s="74" t="s">
        <v>1447</v>
      </c>
      <c r="K470" s="75">
        <v>4</v>
      </c>
      <c r="L470" s="75">
        <v>18</v>
      </c>
      <c r="M470" s="75">
        <v>18</v>
      </c>
      <c r="N470" s="75">
        <v>0</v>
      </c>
      <c r="O470" s="74" t="s">
        <v>89</v>
      </c>
    </row>
    <row r="471" spans="1:15" ht="13.5" customHeight="1" x14ac:dyDescent="0.35">
      <c r="A471" s="71">
        <v>461</v>
      </c>
      <c r="B471" s="72" t="s">
        <v>1448</v>
      </c>
      <c r="C471" s="73" t="s">
        <v>239</v>
      </c>
      <c r="D471" s="73" t="s">
        <v>215</v>
      </c>
      <c r="E471" s="73" t="s">
        <v>243</v>
      </c>
      <c r="F471" s="73" t="s">
        <v>180</v>
      </c>
      <c r="G471" s="74" t="s">
        <v>180</v>
      </c>
      <c r="H471" s="74" t="s">
        <v>1449</v>
      </c>
      <c r="I471" s="71">
        <v>1</v>
      </c>
      <c r="J471" s="74" t="s">
        <v>1450</v>
      </c>
      <c r="K471" s="75">
        <v>4</v>
      </c>
      <c r="L471" s="75">
        <v>18</v>
      </c>
      <c r="M471" s="75">
        <v>18</v>
      </c>
      <c r="N471" s="75">
        <v>0</v>
      </c>
      <c r="O471" s="74" t="s">
        <v>89</v>
      </c>
    </row>
    <row r="472" spans="1:15" ht="13.5" customHeight="1" x14ac:dyDescent="0.35">
      <c r="A472" s="71">
        <v>462</v>
      </c>
      <c r="B472" s="72" t="s">
        <v>1451</v>
      </c>
      <c r="C472" s="73" t="s">
        <v>239</v>
      </c>
      <c r="D472" s="73" t="s">
        <v>215</v>
      </c>
      <c r="E472" s="73" t="s">
        <v>247</v>
      </c>
      <c r="F472" s="73" t="s">
        <v>180</v>
      </c>
      <c r="G472" s="74" t="s">
        <v>199</v>
      </c>
      <c r="H472" s="74" t="s">
        <v>1290</v>
      </c>
      <c r="I472" s="71">
        <v>1</v>
      </c>
      <c r="J472" s="74" t="s">
        <v>1452</v>
      </c>
      <c r="K472" s="75">
        <v>4</v>
      </c>
      <c r="L472" s="75">
        <v>18</v>
      </c>
      <c r="M472" s="75">
        <v>18</v>
      </c>
      <c r="N472" s="75">
        <v>0</v>
      </c>
      <c r="O472" s="74" t="s">
        <v>89</v>
      </c>
    </row>
    <row r="473" spans="1:15" ht="13.5" customHeight="1" x14ac:dyDescent="0.35">
      <c r="A473" s="71">
        <v>463</v>
      </c>
      <c r="B473" s="72" t="s">
        <v>1453</v>
      </c>
      <c r="C473" s="73" t="s">
        <v>239</v>
      </c>
      <c r="D473" s="73" t="s">
        <v>215</v>
      </c>
      <c r="E473" s="73" t="s">
        <v>251</v>
      </c>
      <c r="F473" s="73" t="s">
        <v>180</v>
      </c>
      <c r="G473" s="74" t="s">
        <v>180</v>
      </c>
      <c r="H473" s="74" t="s">
        <v>1454</v>
      </c>
      <c r="I473" s="71">
        <v>1</v>
      </c>
      <c r="J473" s="74" t="s">
        <v>1455</v>
      </c>
      <c r="K473" s="75">
        <v>4</v>
      </c>
      <c r="L473" s="75">
        <v>18</v>
      </c>
      <c r="M473" s="75">
        <v>18</v>
      </c>
      <c r="N473" s="75">
        <v>0</v>
      </c>
      <c r="O473" s="74" t="s">
        <v>89</v>
      </c>
    </row>
    <row r="474" spans="1:15" ht="13.5" customHeight="1" x14ac:dyDescent="0.35">
      <c r="A474" s="71">
        <v>464</v>
      </c>
      <c r="B474" s="72" t="s">
        <v>1456</v>
      </c>
      <c r="C474" s="73" t="s">
        <v>239</v>
      </c>
      <c r="D474" s="73" t="s">
        <v>215</v>
      </c>
      <c r="E474" s="73" t="s">
        <v>505</v>
      </c>
      <c r="F474" s="73" t="s">
        <v>180</v>
      </c>
      <c r="G474" s="74" t="s">
        <v>180</v>
      </c>
      <c r="H474" s="74" t="s">
        <v>1269</v>
      </c>
      <c r="I474" s="71">
        <v>1</v>
      </c>
      <c r="J474" s="74" t="s">
        <v>1457</v>
      </c>
      <c r="K474" s="75">
        <v>4</v>
      </c>
      <c r="L474" s="75">
        <v>18</v>
      </c>
      <c r="M474" s="75">
        <v>18</v>
      </c>
      <c r="N474" s="75">
        <v>0</v>
      </c>
      <c r="O474" s="74" t="s">
        <v>89</v>
      </c>
    </row>
    <row r="475" spans="1:15" ht="13.5" customHeight="1" x14ac:dyDescent="0.35">
      <c r="A475" s="71">
        <v>465</v>
      </c>
      <c r="B475" s="72" t="s">
        <v>1458</v>
      </c>
      <c r="C475" s="73" t="s">
        <v>239</v>
      </c>
      <c r="D475" s="73" t="s">
        <v>215</v>
      </c>
      <c r="E475" s="73" t="s">
        <v>509</v>
      </c>
      <c r="F475" s="73" t="s">
        <v>180</v>
      </c>
      <c r="G475" s="74" t="s">
        <v>199</v>
      </c>
      <c r="H475" s="74" t="s">
        <v>1296</v>
      </c>
      <c r="I475" s="71">
        <v>1</v>
      </c>
      <c r="J475" s="74" t="s">
        <v>1459</v>
      </c>
      <c r="K475" s="75">
        <v>4</v>
      </c>
      <c r="L475" s="75">
        <v>18</v>
      </c>
      <c r="M475" s="75">
        <v>18</v>
      </c>
      <c r="N475" s="75">
        <v>0</v>
      </c>
      <c r="O475" s="74" t="s">
        <v>89</v>
      </c>
    </row>
    <row r="476" spans="1:15" ht="13.5" customHeight="1" x14ac:dyDescent="0.35">
      <c r="A476" s="71">
        <v>466</v>
      </c>
      <c r="B476" s="72" t="s">
        <v>1460</v>
      </c>
      <c r="C476" s="73" t="s">
        <v>239</v>
      </c>
      <c r="D476" s="73" t="s">
        <v>215</v>
      </c>
      <c r="E476" s="73" t="s">
        <v>513</v>
      </c>
      <c r="F476" s="73" t="s">
        <v>180</v>
      </c>
      <c r="G476" s="74" t="s">
        <v>180</v>
      </c>
      <c r="H476" s="74" t="s">
        <v>1461</v>
      </c>
      <c r="I476" s="71">
        <v>1</v>
      </c>
      <c r="J476" s="74" t="s">
        <v>1462</v>
      </c>
      <c r="K476" s="75">
        <v>4</v>
      </c>
      <c r="L476" s="75">
        <v>18</v>
      </c>
      <c r="M476" s="75">
        <v>18</v>
      </c>
      <c r="N476" s="75">
        <v>0</v>
      </c>
      <c r="O476" s="74" t="s">
        <v>89</v>
      </c>
    </row>
    <row r="477" spans="1:15" ht="13.5" customHeight="1" x14ac:dyDescent="0.35">
      <c r="A477" s="71">
        <v>467</v>
      </c>
      <c r="B477" s="72" t="s">
        <v>1463</v>
      </c>
      <c r="C477" s="73" t="s">
        <v>239</v>
      </c>
      <c r="D477" s="73" t="s">
        <v>215</v>
      </c>
      <c r="E477" s="73" t="s">
        <v>517</v>
      </c>
      <c r="F477" s="73" t="s">
        <v>180</v>
      </c>
      <c r="G477" s="74" t="s">
        <v>199</v>
      </c>
      <c r="H477" s="74" t="s">
        <v>1464</v>
      </c>
      <c r="I477" s="71">
        <v>1</v>
      </c>
      <c r="J477" s="74" t="s">
        <v>1465</v>
      </c>
      <c r="K477" s="75">
        <v>4</v>
      </c>
      <c r="L477" s="75">
        <v>18</v>
      </c>
      <c r="M477" s="75">
        <v>18</v>
      </c>
      <c r="N477" s="75">
        <v>0</v>
      </c>
      <c r="O477" s="74" t="s">
        <v>89</v>
      </c>
    </row>
    <row r="478" spans="1:15" ht="13.5" customHeight="1" x14ac:dyDescent="0.35">
      <c r="A478" s="71">
        <v>468</v>
      </c>
      <c r="B478" s="72" t="s">
        <v>1466</v>
      </c>
      <c r="C478" s="73" t="s">
        <v>239</v>
      </c>
      <c r="D478" s="73" t="s">
        <v>215</v>
      </c>
      <c r="E478" s="73" t="s">
        <v>1013</v>
      </c>
      <c r="F478" s="73" t="s">
        <v>180</v>
      </c>
      <c r="G478" s="74" t="s">
        <v>180</v>
      </c>
      <c r="H478" s="74" t="s">
        <v>1467</v>
      </c>
      <c r="I478" s="71">
        <v>1</v>
      </c>
      <c r="J478" s="74" t="s">
        <v>1468</v>
      </c>
      <c r="K478" s="75">
        <v>4</v>
      </c>
      <c r="L478" s="75">
        <v>18</v>
      </c>
      <c r="M478" s="75">
        <v>18</v>
      </c>
      <c r="N478" s="75">
        <v>0</v>
      </c>
      <c r="O478" s="74" t="s">
        <v>89</v>
      </c>
    </row>
    <row r="479" spans="1:15" ht="13.5" customHeight="1" x14ac:dyDescent="0.35">
      <c r="A479" s="71">
        <v>469</v>
      </c>
      <c r="B479" s="72" t="s">
        <v>1469</v>
      </c>
      <c r="C479" s="73" t="s">
        <v>239</v>
      </c>
      <c r="D479" s="73" t="s">
        <v>215</v>
      </c>
      <c r="E479" s="73" t="s">
        <v>521</v>
      </c>
      <c r="F479" s="73" t="s">
        <v>180</v>
      </c>
      <c r="G479" s="74" t="s">
        <v>199</v>
      </c>
      <c r="H479" s="74" t="s">
        <v>1249</v>
      </c>
      <c r="I479" s="71">
        <v>1</v>
      </c>
      <c r="J479" s="74" t="s">
        <v>1470</v>
      </c>
      <c r="K479" s="75">
        <v>4</v>
      </c>
      <c r="L479" s="75">
        <v>18</v>
      </c>
      <c r="M479" s="75">
        <v>18</v>
      </c>
      <c r="N479" s="75">
        <v>0</v>
      </c>
      <c r="O479" s="74" t="s">
        <v>89</v>
      </c>
    </row>
    <row r="480" spans="1:15" ht="13.5" customHeight="1" x14ac:dyDescent="0.35">
      <c r="A480" s="71">
        <v>470</v>
      </c>
      <c r="B480" s="72" t="s">
        <v>1471</v>
      </c>
      <c r="C480" s="73" t="s">
        <v>239</v>
      </c>
      <c r="D480" s="73" t="s">
        <v>215</v>
      </c>
      <c r="E480" s="73" t="s">
        <v>525</v>
      </c>
      <c r="F480" s="73" t="s">
        <v>180</v>
      </c>
      <c r="G480" s="74" t="s">
        <v>180</v>
      </c>
      <c r="H480" s="74" t="s">
        <v>1472</v>
      </c>
      <c r="I480" s="71">
        <v>1</v>
      </c>
      <c r="J480" s="74" t="s">
        <v>1473</v>
      </c>
      <c r="K480" s="75">
        <v>4</v>
      </c>
      <c r="L480" s="75">
        <v>18</v>
      </c>
      <c r="M480" s="75">
        <v>18</v>
      </c>
      <c r="N480" s="75">
        <v>0</v>
      </c>
      <c r="O480" s="74" t="s">
        <v>89</v>
      </c>
    </row>
    <row r="481" spans="1:15" ht="13.5" customHeight="1" x14ac:dyDescent="0.35">
      <c r="A481" s="71">
        <v>471</v>
      </c>
      <c r="B481" s="72" t="s">
        <v>1474</v>
      </c>
      <c r="C481" s="73" t="s">
        <v>239</v>
      </c>
      <c r="D481" s="73" t="s">
        <v>215</v>
      </c>
      <c r="E481" s="73" t="s">
        <v>223</v>
      </c>
      <c r="F481" s="73" t="s">
        <v>180</v>
      </c>
      <c r="G481" s="74" t="s">
        <v>180</v>
      </c>
      <c r="H481" s="74" t="s">
        <v>224</v>
      </c>
      <c r="I481" s="71">
        <v>1</v>
      </c>
      <c r="J481" s="74" t="s">
        <v>1475</v>
      </c>
      <c r="K481" s="75">
        <v>4</v>
      </c>
      <c r="L481" s="75">
        <v>18</v>
      </c>
      <c r="M481" s="75">
        <v>18</v>
      </c>
      <c r="N481" s="75">
        <v>0</v>
      </c>
      <c r="O481" s="74" t="s">
        <v>89</v>
      </c>
    </row>
    <row r="482" spans="1:15" ht="13.5" customHeight="1" x14ac:dyDescent="0.35">
      <c r="A482" s="71">
        <v>472</v>
      </c>
      <c r="B482" s="72" t="s">
        <v>1476</v>
      </c>
      <c r="C482" s="73" t="s">
        <v>239</v>
      </c>
      <c r="D482" s="73" t="s">
        <v>219</v>
      </c>
      <c r="E482" s="73" t="s">
        <v>180</v>
      </c>
      <c r="F482" s="73" t="s">
        <v>180</v>
      </c>
      <c r="G482" s="74" t="s">
        <v>180</v>
      </c>
      <c r="H482" s="74" t="s">
        <v>1477</v>
      </c>
      <c r="I482" s="71">
        <v>1</v>
      </c>
      <c r="J482" s="74" t="s">
        <v>1478</v>
      </c>
      <c r="K482" s="75">
        <v>4</v>
      </c>
      <c r="L482" s="75">
        <v>18</v>
      </c>
      <c r="M482" s="75">
        <v>18</v>
      </c>
      <c r="N482" s="75">
        <v>0</v>
      </c>
      <c r="O482" s="74" t="s">
        <v>89</v>
      </c>
    </row>
    <row r="483" spans="1:15" ht="13.5" customHeight="1" x14ac:dyDescent="0.35">
      <c r="A483" s="71">
        <v>473</v>
      </c>
      <c r="B483" s="72" t="s">
        <v>1479</v>
      </c>
      <c r="C483" s="73" t="s">
        <v>239</v>
      </c>
      <c r="D483" s="73" t="s">
        <v>219</v>
      </c>
      <c r="E483" s="73" t="s">
        <v>194</v>
      </c>
      <c r="F483" s="73" t="s">
        <v>180</v>
      </c>
      <c r="G483" s="74" t="s">
        <v>180</v>
      </c>
      <c r="H483" s="74" t="s">
        <v>1480</v>
      </c>
      <c r="I483" s="71">
        <v>1</v>
      </c>
      <c r="J483" s="74" t="s">
        <v>1481</v>
      </c>
      <c r="K483" s="75">
        <v>4</v>
      </c>
      <c r="L483" s="75">
        <v>18</v>
      </c>
      <c r="M483" s="75">
        <v>18</v>
      </c>
      <c r="N483" s="75">
        <v>0</v>
      </c>
      <c r="O483" s="74" t="s">
        <v>89</v>
      </c>
    </row>
    <row r="484" spans="1:15" ht="13.5" customHeight="1" x14ac:dyDescent="0.35">
      <c r="A484" s="71">
        <v>474</v>
      </c>
      <c r="B484" s="72" t="s">
        <v>1482</v>
      </c>
      <c r="C484" s="73" t="s">
        <v>239</v>
      </c>
      <c r="D484" s="73" t="s">
        <v>219</v>
      </c>
      <c r="E484" s="73" t="s">
        <v>203</v>
      </c>
      <c r="F484" s="73" t="s">
        <v>180</v>
      </c>
      <c r="G484" s="74" t="s">
        <v>199</v>
      </c>
      <c r="H484" s="74" t="s">
        <v>1483</v>
      </c>
      <c r="I484" s="71">
        <v>1</v>
      </c>
      <c r="J484" s="74" t="s">
        <v>1484</v>
      </c>
      <c r="K484" s="75">
        <v>4</v>
      </c>
      <c r="L484" s="75">
        <v>18</v>
      </c>
      <c r="M484" s="75">
        <v>18</v>
      </c>
      <c r="N484" s="75">
        <v>0</v>
      </c>
      <c r="O484" s="74" t="s">
        <v>89</v>
      </c>
    </row>
    <row r="485" spans="1:15" ht="13.5" customHeight="1" x14ac:dyDescent="0.35">
      <c r="A485" s="71">
        <v>475</v>
      </c>
      <c r="B485" s="72" t="s">
        <v>1485</v>
      </c>
      <c r="C485" s="73" t="s">
        <v>239</v>
      </c>
      <c r="D485" s="73" t="s">
        <v>219</v>
      </c>
      <c r="E485" s="73" t="s">
        <v>207</v>
      </c>
      <c r="F485" s="73" t="s">
        <v>180</v>
      </c>
      <c r="G485" s="74" t="s">
        <v>180</v>
      </c>
      <c r="H485" s="74" t="s">
        <v>1486</v>
      </c>
      <c r="I485" s="71">
        <v>1</v>
      </c>
      <c r="J485" s="74" t="s">
        <v>1487</v>
      </c>
      <c r="K485" s="75">
        <v>4</v>
      </c>
      <c r="L485" s="75">
        <v>18</v>
      </c>
      <c r="M485" s="75">
        <v>18</v>
      </c>
      <c r="N485" s="75">
        <v>0</v>
      </c>
      <c r="O485" s="74" t="s">
        <v>89</v>
      </c>
    </row>
    <row r="486" spans="1:15" ht="13.5" customHeight="1" x14ac:dyDescent="0.35">
      <c r="A486" s="71">
        <v>476</v>
      </c>
      <c r="B486" s="72" t="s">
        <v>1488</v>
      </c>
      <c r="C486" s="73" t="s">
        <v>239</v>
      </c>
      <c r="D486" s="73" t="s">
        <v>219</v>
      </c>
      <c r="E486" s="73" t="s">
        <v>211</v>
      </c>
      <c r="F486" s="73" t="s">
        <v>180</v>
      </c>
      <c r="G486" s="74" t="s">
        <v>199</v>
      </c>
      <c r="H486" s="74" t="s">
        <v>1489</v>
      </c>
      <c r="I486" s="71">
        <v>1</v>
      </c>
      <c r="J486" s="74" t="s">
        <v>1490</v>
      </c>
      <c r="K486" s="75">
        <v>4</v>
      </c>
      <c r="L486" s="75">
        <v>18</v>
      </c>
      <c r="M486" s="75">
        <v>18</v>
      </c>
      <c r="N486" s="75">
        <v>0</v>
      </c>
      <c r="O486" s="74" t="s">
        <v>89</v>
      </c>
    </row>
    <row r="487" spans="1:15" ht="13.5" customHeight="1" x14ac:dyDescent="0.35">
      <c r="A487" s="71">
        <v>477</v>
      </c>
      <c r="B487" s="72" t="s">
        <v>1491</v>
      </c>
      <c r="C487" s="73" t="s">
        <v>239</v>
      </c>
      <c r="D487" s="73" t="s">
        <v>219</v>
      </c>
      <c r="E487" s="73" t="s">
        <v>215</v>
      </c>
      <c r="F487" s="73" t="s">
        <v>180</v>
      </c>
      <c r="G487" s="74" t="s">
        <v>180</v>
      </c>
      <c r="H487" s="74" t="s">
        <v>1492</v>
      </c>
      <c r="I487" s="71">
        <v>1</v>
      </c>
      <c r="J487" s="74" t="s">
        <v>1493</v>
      </c>
      <c r="K487" s="75">
        <v>4</v>
      </c>
      <c r="L487" s="75">
        <v>18</v>
      </c>
      <c r="M487" s="75">
        <v>18</v>
      </c>
      <c r="N487" s="75">
        <v>0</v>
      </c>
      <c r="O487" s="74" t="s">
        <v>89</v>
      </c>
    </row>
    <row r="488" spans="1:15" ht="13.5" customHeight="1" x14ac:dyDescent="0.35">
      <c r="A488" s="71">
        <v>478</v>
      </c>
      <c r="B488" s="72" t="s">
        <v>1494</v>
      </c>
      <c r="C488" s="73" t="s">
        <v>239</v>
      </c>
      <c r="D488" s="73" t="s">
        <v>219</v>
      </c>
      <c r="E488" s="73" t="s">
        <v>219</v>
      </c>
      <c r="F488" s="73" t="s">
        <v>180</v>
      </c>
      <c r="G488" s="74" t="s">
        <v>199</v>
      </c>
      <c r="H488" s="74" t="s">
        <v>1296</v>
      </c>
      <c r="I488" s="71">
        <v>1</v>
      </c>
      <c r="J488" s="74" t="s">
        <v>1495</v>
      </c>
      <c r="K488" s="75">
        <v>4</v>
      </c>
      <c r="L488" s="75">
        <v>18</v>
      </c>
      <c r="M488" s="75">
        <v>18</v>
      </c>
      <c r="N488" s="75">
        <v>0</v>
      </c>
      <c r="O488" s="74" t="s">
        <v>89</v>
      </c>
    </row>
    <row r="489" spans="1:15" ht="13.5" customHeight="1" x14ac:dyDescent="0.35">
      <c r="A489" s="71">
        <v>479</v>
      </c>
      <c r="B489" s="72" t="s">
        <v>1496</v>
      </c>
      <c r="C489" s="73" t="s">
        <v>239</v>
      </c>
      <c r="D489" s="73" t="s">
        <v>219</v>
      </c>
      <c r="E489" s="73" t="s">
        <v>239</v>
      </c>
      <c r="F489" s="73" t="s">
        <v>180</v>
      </c>
      <c r="G489" s="74" t="s">
        <v>180</v>
      </c>
      <c r="H489" s="74" t="s">
        <v>1497</v>
      </c>
      <c r="I489" s="71">
        <v>1</v>
      </c>
      <c r="J489" s="74" t="s">
        <v>1498</v>
      </c>
      <c r="K489" s="75">
        <v>4</v>
      </c>
      <c r="L489" s="75">
        <v>18</v>
      </c>
      <c r="M489" s="75">
        <v>18</v>
      </c>
      <c r="N489" s="75">
        <v>0</v>
      </c>
      <c r="O489" s="74" t="s">
        <v>89</v>
      </c>
    </row>
    <row r="490" spans="1:15" ht="13.5" customHeight="1" x14ac:dyDescent="0.35">
      <c r="A490" s="71">
        <v>480</v>
      </c>
      <c r="B490" s="72" t="s">
        <v>1499</v>
      </c>
      <c r="C490" s="73" t="s">
        <v>239</v>
      </c>
      <c r="D490" s="73" t="s">
        <v>219</v>
      </c>
      <c r="E490" s="73" t="s">
        <v>243</v>
      </c>
      <c r="F490" s="73" t="s">
        <v>180</v>
      </c>
      <c r="G490" s="74" t="s">
        <v>199</v>
      </c>
      <c r="H490" s="74" t="s">
        <v>1500</v>
      </c>
      <c r="I490" s="71">
        <v>1</v>
      </c>
      <c r="J490" s="74" t="s">
        <v>1501</v>
      </c>
      <c r="K490" s="75">
        <v>4</v>
      </c>
      <c r="L490" s="75">
        <v>18</v>
      </c>
      <c r="M490" s="75">
        <v>18</v>
      </c>
      <c r="N490" s="75">
        <v>0</v>
      </c>
      <c r="O490" s="74" t="s">
        <v>89</v>
      </c>
    </row>
    <row r="491" spans="1:15" ht="13.5" customHeight="1" x14ac:dyDescent="0.35">
      <c r="A491" s="71">
        <v>481</v>
      </c>
      <c r="B491" s="72" t="s">
        <v>1502</v>
      </c>
      <c r="C491" s="73" t="s">
        <v>239</v>
      </c>
      <c r="D491" s="73" t="s">
        <v>219</v>
      </c>
      <c r="E491" s="73" t="s">
        <v>247</v>
      </c>
      <c r="F491" s="73" t="s">
        <v>180</v>
      </c>
      <c r="G491" s="74" t="s">
        <v>180</v>
      </c>
      <c r="H491" s="74" t="s">
        <v>1503</v>
      </c>
      <c r="I491" s="71">
        <v>1</v>
      </c>
      <c r="J491" s="74" t="s">
        <v>1504</v>
      </c>
      <c r="K491" s="75">
        <v>4</v>
      </c>
      <c r="L491" s="75">
        <v>18</v>
      </c>
      <c r="M491" s="75">
        <v>18</v>
      </c>
      <c r="N491" s="75">
        <v>0</v>
      </c>
      <c r="O491" s="74" t="s">
        <v>89</v>
      </c>
    </row>
    <row r="492" spans="1:15" ht="13.5" customHeight="1" x14ac:dyDescent="0.35">
      <c r="A492" s="71">
        <v>482</v>
      </c>
      <c r="B492" s="72" t="s">
        <v>1505</v>
      </c>
      <c r="C492" s="73" t="s">
        <v>239</v>
      </c>
      <c r="D492" s="73" t="s">
        <v>219</v>
      </c>
      <c r="E492" s="73" t="s">
        <v>251</v>
      </c>
      <c r="F492" s="73" t="s">
        <v>180</v>
      </c>
      <c r="G492" s="74" t="s">
        <v>199</v>
      </c>
      <c r="H492" s="74" t="s">
        <v>1506</v>
      </c>
      <c r="I492" s="71">
        <v>1</v>
      </c>
      <c r="J492" s="74" t="s">
        <v>1507</v>
      </c>
      <c r="K492" s="75">
        <v>4</v>
      </c>
      <c r="L492" s="75">
        <v>18</v>
      </c>
      <c r="M492" s="75">
        <v>18</v>
      </c>
      <c r="N492" s="75">
        <v>0</v>
      </c>
      <c r="O492" s="74" t="s">
        <v>89</v>
      </c>
    </row>
    <row r="493" spans="1:15" ht="13.5" customHeight="1" x14ac:dyDescent="0.35">
      <c r="A493" s="71">
        <v>483</v>
      </c>
      <c r="B493" s="72" t="s">
        <v>1508</v>
      </c>
      <c r="C493" s="73" t="s">
        <v>239</v>
      </c>
      <c r="D493" s="73" t="s">
        <v>219</v>
      </c>
      <c r="E493" s="73" t="s">
        <v>505</v>
      </c>
      <c r="F493" s="73" t="s">
        <v>180</v>
      </c>
      <c r="G493" s="74" t="s">
        <v>180</v>
      </c>
      <c r="H493" s="74" t="s">
        <v>1509</v>
      </c>
      <c r="I493" s="71">
        <v>1</v>
      </c>
      <c r="J493" s="74" t="s">
        <v>1510</v>
      </c>
      <c r="K493" s="75">
        <v>4</v>
      </c>
      <c r="L493" s="75">
        <v>18</v>
      </c>
      <c r="M493" s="75">
        <v>18</v>
      </c>
      <c r="N493" s="75">
        <v>0</v>
      </c>
      <c r="O493" s="74" t="s">
        <v>89</v>
      </c>
    </row>
    <row r="494" spans="1:15" ht="13.5" customHeight="1" x14ac:dyDescent="0.35">
      <c r="A494" s="71">
        <v>484</v>
      </c>
      <c r="B494" s="72" t="s">
        <v>1511</v>
      </c>
      <c r="C494" s="73" t="s">
        <v>239</v>
      </c>
      <c r="D494" s="73" t="s">
        <v>219</v>
      </c>
      <c r="E494" s="73" t="s">
        <v>509</v>
      </c>
      <c r="F494" s="73" t="s">
        <v>180</v>
      </c>
      <c r="G494" s="74" t="s">
        <v>199</v>
      </c>
      <c r="H494" s="74" t="s">
        <v>1512</v>
      </c>
      <c r="I494" s="71">
        <v>1</v>
      </c>
      <c r="J494" s="74" t="s">
        <v>1513</v>
      </c>
      <c r="K494" s="75">
        <v>4</v>
      </c>
      <c r="L494" s="75">
        <v>18</v>
      </c>
      <c r="M494" s="75">
        <v>18</v>
      </c>
      <c r="N494" s="75">
        <v>0</v>
      </c>
      <c r="O494" s="74" t="s">
        <v>89</v>
      </c>
    </row>
    <row r="495" spans="1:15" ht="13.5" customHeight="1" x14ac:dyDescent="0.35">
      <c r="A495" s="71">
        <v>485</v>
      </c>
      <c r="B495" s="72" t="s">
        <v>1514</v>
      </c>
      <c r="C495" s="73" t="s">
        <v>239</v>
      </c>
      <c r="D495" s="73" t="s">
        <v>219</v>
      </c>
      <c r="E495" s="73" t="s">
        <v>513</v>
      </c>
      <c r="F495" s="73" t="s">
        <v>180</v>
      </c>
      <c r="G495" s="74" t="s">
        <v>180</v>
      </c>
      <c r="H495" s="74" t="s">
        <v>1515</v>
      </c>
      <c r="I495" s="71">
        <v>1</v>
      </c>
      <c r="J495" s="74" t="s">
        <v>1516</v>
      </c>
      <c r="K495" s="75">
        <v>4</v>
      </c>
      <c r="L495" s="75">
        <v>18</v>
      </c>
      <c r="M495" s="75">
        <v>18</v>
      </c>
      <c r="N495" s="75">
        <v>0</v>
      </c>
      <c r="O495" s="74" t="s">
        <v>89</v>
      </c>
    </row>
    <row r="496" spans="1:15" ht="13.5" customHeight="1" x14ac:dyDescent="0.35">
      <c r="A496" s="71">
        <v>486</v>
      </c>
      <c r="B496" s="72" t="s">
        <v>1517</v>
      </c>
      <c r="C496" s="73" t="s">
        <v>239</v>
      </c>
      <c r="D496" s="73" t="s">
        <v>219</v>
      </c>
      <c r="E496" s="73" t="s">
        <v>223</v>
      </c>
      <c r="F496" s="73" t="s">
        <v>180</v>
      </c>
      <c r="G496" s="74" t="s">
        <v>180</v>
      </c>
      <c r="H496" s="74" t="s">
        <v>224</v>
      </c>
      <c r="I496" s="71">
        <v>1</v>
      </c>
      <c r="J496" s="74" t="s">
        <v>1518</v>
      </c>
      <c r="K496" s="75">
        <v>4</v>
      </c>
      <c r="L496" s="75">
        <v>18</v>
      </c>
      <c r="M496" s="75">
        <v>18</v>
      </c>
      <c r="N496" s="75">
        <v>0</v>
      </c>
      <c r="O496" s="74" t="s">
        <v>89</v>
      </c>
    </row>
    <row r="497" spans="1:15" ht="13.5" customHeight="1" x14ac:dyDescent="0.35">
      <c r="A497" s="71">
        <v>487</v>
      </c>
      <c r="B497" s="72" t="s">
        <v>1519</v>
      </c>
      <c r="C497" s="73" t="s">
        <v>239</v>
      </c>
      <c r="D497" s="73" t="s">
        <v>239</v>
      </c>
      <c r="E497" s="73" t="s">
        <v>180</v>
      </c>
      <c r="F497" s="73" t="s">
        <v>180</v>
      </c>
      <c r="G497" s="74" t="s">
        <v>180</v>
      </c>
      <c r="H497" s="74" t="s">
        <v>1520</v>
      </c>
      <c r="I497" s="71">
        <v>1</v>
      </c>
      <c r="J497" s="74" t="s">
        <v>1521</v>
      </c>
      <c r="K497" s="75">
        <v>4</v>
      </c>
      <c r="L497" s="75">
        <v>18</v>
      </c>
      <c r="M497" s="75">
        <v>18</v>
      </c>
      <c r="N497" s="75">
        <v>0</v>
      </c>
      <c r="O497" s="74" t="s">
        <v>89</v>
      </c>
    </row>
    <row r="498" spans="1:15" ht="13.5" customHeight="1" x14ac:dyDescent="0.35">
      <c r="A498" s="71">
        <v>488</v>
      </c>
      <c r="B498" s="72" t="s">
        <v>1522</v>
      </c>
      <c r="C498" s="73" t="s">
        <v>239</v>
      </c>
      <c r="D498" s="73" t="s">
        <v>239</v>
      </c>
      <c r="E498" s="73" t="s">
        <v>194</v>
      </c>
      <c r="F498" s="73" t="s">
        <v>180</v>
      </c>
      <c r="G498" s="74" t="s">
        <v>180</v>
      </c>
      <c r="H498" s="74" t="s">
        <v>1480</v>
      </c>
      <c r="I498" s="71">
        <v>1</v>
      </c>
      <c r="J498" s="74" t="s">
        <v>1523</v>
      </c>
      <c r="K498" s="75">
        <v>4</v>
      </c>
      <c r="L498" s="75">
        <v>18</v>
      </c>
      <c r="M498" s="75">
        <v>18</v>
      </c>
      <c r="N498" s="75">
        <v>0</v>
      </c>
      <c r="O498" s="74" t="s">
        <v>89</v>
      </c>
    </row>
    <row r="499" spans="1:15" ht="13.5" customHeight="1" x14ac:dyDescent="0.35">
      <c r="A499" s="71">
        <v>489</v>
      </c>
      <c r="B499" s="72" t="s">
        <v>1524</v>
      </c>
      <c r="C499" s="73" t="s">
        <v>239</v>
      </c>
      <c r="D499" s="73" t="s">
        <v>239</v>
      </c>
      <c r="E499" s="73" t="s">
        <v>203</v>
      </c>
      <c r="F499" s="73" t="s">
        <v>180</v>
      </c>
      <c r="G499" s="74" t="s">
        <v>199</v>
      </c>
      <c r="H499" s="74" t="s">
        <v>1483</v>
      </c>
      <c r="I499" s="71">
        <v>1</v>
      </c>
      <c r="J499" s="74" t="s">
        <v>1525</v>
      </c>
      <c r="K499" s="75">
        <v>4</v>
      </c>
      <c r="L499" s="75">
        <v>18</v>
      </c>
      <c r="M499" s="75">
        <v>18</v>
      </c>
      <c r="N499" s="75">
        <v>0</v>
      </c>
      <c r="O499" s="74" t="s">
        <v>89</v>
      </c>
    </row>
    <row r="500" spans="1:15" ht="13.5" customHeight="1" x14ac:dyDescent="0.35">
      <c r="A500" s="71">
        <v>490</v>
      </c>
      <c r="B500" s="72" t="s">
        <v>1526</v>
      </c>
      <c r="C500" s="73" t="s">
        <v>239</v>
      </c>
      <c r="D500" s="73" t="s">
        <v>239</v>
      </c>
      <c r="E500" s="73" t="s">
        <v>207</v>
      </c>
      <c r="F500" s="73" t="s">
        <v>180</v>
      </c>
      <c r="G500" s="74" t="s">
        <v>180</v>
      </c>
      <c r="H500" s="74" t="s">
        <v>1527</v>
      </c>
      <c r="I500" s="71">
        <v>1</v>
      </c>
      <c r="J500" s="74" t="s">
        <v>1528</v>
      </c>
      <c r="K500" s="75">
        <v>4</v>
      </c>
      <c r="L500" s="75">
        <v>18</v>
      </c>
      <c r="M500" s="75">
        <v>18</v>
      </c>
      <c r="N500" s="75">
        <v>0</v>
      </c>
      <c r="O500" s="74" t="s">
        <v>89</v>
      </c>
    </row>
    <row r="501" spans="1:15" ht="13.5" customHeight="1" x14ac:dyDescent="0.35">
      <c r="A501" s="71">
        <v>491</v>
      </c>
      <c r="B501" s="72" t="s">
        <v>1529</v>
      </c>
      <c r="C501" s="73" t="s">
        <v>239</v>
      </c>
      <c r="D501" s="73" t="s">
        <v>239</v>
      </c>
      <c r="E501" s="73" t="s">
        <v>211</v>
      </c>
      <c r="F501" s="73" t="s">
        <v>180</v>
      </c>
      <c r="G501" s="74" t="s">
        <v>199</v>
      </c>
      <c r="H501" s="74" t="s">
        <v>1489</v>
      </c>
      <c r="I501" s="71">
        <v>1</v>
      </c>
      <c r="J501" s="74" t="s">
        <v>1530</v>
      </c>
      <c r="K501" s="75">
        <v>4</v>
      </c>
      <c r="L501" s="75">
        <v>18</v>
      </c>
      <c r="M501" s="75">
        <v>18</v>
      </c>
      <c r="N501" s="75">
        <v>0</v>
      </c>
      <c r="O501" s="74" t="s">
        <v>89</v>
      </c>
    </row>
    <row r="502" spans="1:15" ht="13.5" customHeight="1" x14ac:dyDescent="0.35">
      <c r="A502" s="71">
        <v>492</v>
      </c>
      <c r="B502" s="72" t="s">
        <v>1531</v>
      </c>
      <c r="C502" s="73" t="s">
        <v>239</v>
      </c>
      <c r="D502" s="73" t="s">
        <v>239</v>
      </c>
      <c r="E502" s="73" t="s">
        <v>215</v>
      </c>
      <c r="F502" s="73" t="s">
        <v>180</v>
      </c>
      <c r="G502" s="74" t="s">
        <v>180</v>
      </c>
      <c r="H502" s="74" t="s">
        <v>1532</v>
      </c>
      <c r="I502" s="71">
        <v>1</v>
      </c>
      <c r="J502" s="74" t="s">
        <v>1533</v>
      </c>
      <c r="K502" s="75">
        <v>4</v>
      </c>
      <c r="L502" s="75">
        <v>18</v>
      </c>
      <c r="M502" s="75">
        <v>18</v>
      </c>
      <c r="N502" s="75">
        <v>0</v>
      </c>
      <c r="O502" s="74" t="s">
        <v>89</v>
      </c>
    </row>
    <row r="503" spans="1:15" ht="13.5" customHeight="1" x14ac:dyDescent="0.35">
      <c r="A503" s="71">
        <v>493</v>
      </c>
      <c r="B503" s="72" t="s">
        <v>1534</v>
      </c>
      <c r="C503" s="73" t="s">
        <v>239</v>
      </c>
      <c r="D503" s="73" t="s">
        <v>239</v>
      </c>
      <c r="E503" s="73" t="s">
        <v>219</v>
      </c>
      <c r="F503" s="73" t="s">
        <v>180</v>
      </c>
      <c r="G503" s="74" t="s">
        <v>199</v>
      </c>
      <c r="H503" s="74" t="s">
        <v>1296</v>
      </c>
      <c r="I503" s="71">
        <v>1</v>
      </c>
      <c r="J503" s="74" t="s">
        <v>1535</v>
      </c>
      <c r="K503" s="75">
        <v>4</v>
      </c>
      <c r="L503" s="75">
        <v>18</v>
      </c>
      <c r="M503" s="75">
        <v>18</v>
      </c>
      <c r="N503" s="75">
        <v>0</v>
      </c>
      <c r="O503" s="74" t="s">
        <v>89</v>
      </c>
    </row>
    <row r="504" spans="1:15" ht="13.5" customHeight="1" x14ac:dyDescent="0.35">
      <c r="A504" s="71">
        <v>494</v>
      </c>
      <c r="B504" s="72" t="s">
        <v>1536</v>
      </c>
      <c r="C504" s="73" t="s">
        <v>239</v>
      </c>
      <c r="D504" s="73" t="s">
        <v>239</v>
      </c>
      <c r="E504" s="73" t="s">
        <v>239</v>
      </c>
      <c r="F504" s="73" t="s">
        <v>180</v>
      </c>
      <c r="G504" s="74" t="s">
        <v>180</v>
      </c>
      <c r="H504" s="74" t="s">
        <v>1537</v>
      </c>
      <c r="I504" s="71">
        <v>1</v>
      </c>
      <c r="J504" s="74" t="s">
        <v>1538</v>
      </c>
      <c r="K504" s="75">
        <v>4</v>
      </c>
      <c r="L504" s="75">
        <v>18</v>
      </c>
      <c r="M504" s="75">
        <v>18</v>
      </c>
      <c r="N504" s="75">
        <v>0</v>
      </c>
      <c r="O504" s="74" t="s">
        <v>89</v>
      </c>
    </row>
    <row r="505" spans="1:15" ht="13.5" customHeight="1" x14ac:dyDescent="0.35">
      <c r="A505" s="71">
        <v>495</v>
      </c>
      <c r="B505" s="72" t="s">
        <v>1539</v>
      </c>
      <c r="C505" s="73" t="s">
        <v>239</v>
      </c>
      <c r="D505" s="73" t="s">
        <v>239</v>
      </c>
      <c r="E505" s="73" t="s">
        <v>243</v>
      </c>
      <c r="F505" s="73" t="s">
        <v>180</v>
      </c>
      <c r="G505" s="74" t="s">
        <v>199</v>
      </c>
      <c r="H505" s="74" t="s">
        <v>1500</v>
      </c>
      <c r="I505" s="71">
        <v>1</v>
      </c>
      <c r="J505" s="74" t="s">
        <v>1540</v>
      </c>
      <c r="K505" s="75">
        <v>4</v>
      </c>
      <c r="L505" s="75">
        <v>18</v>
      </c>
      <c r="M505" s="75">
        <v>18</v>
      </c>
      <c r="N505" s="75">
        <v>0</v>
      </c>
      <c r="O505" s="74" t="s">
        <v>89</v>
      </c>
    </row>
    <row r="506" spans="1:15" ht="13.5" customHeight="1" x14ac:dyDescent="0.35">
      <c r="A506" s="71">
        <v>496</v>
      </c>
      <c r="B506" s="72" t="s">
        <v>1541</v>
      </c>
      <c r="C506" s="73" t="s">
        <v>239</v>
      </c>
      <c r="D506" s="73" t="s">
        <v>239</v>
      </c>
      <c r="E506" s="73" t="s">
        <v>247</v>
      </c>
      <c r="F506" s="73" t="s">
        <v>180</v>
      </c>
      <c r="G506" s="74" t="s">
        <v>180</v>
      </c>
      <c r="H506" s="74" t="s">
        <v>1542</v>
      </c>
      <c r="I506" s="71">
        <v>1</v>
      </c>
      <c r="J506" s="74" t="s">
        <v>1543</v>
      </c>
      <c r="K506" s="75">
        <v>4</v>
      </c>
      <c r="L506" s="75">
        <v>18</v>
      </c>
      <c r="M506" s="75">
        <v>18</v>
      </c>
      <c r="N506" s="75">
        <v>0</v>
      </c>
      <c r="O506" s="74" t="s">
        <v>89</v>
      </c>
    </row>
    <row r="507" spans="1:15" ht="13.5" customHeight="1" x14ac:dyDescent="0.35">
      <c r="A507" s="71">
        <v>497</v>
      </c>
      <c r="B507" s="72" t="s">
        <v>1544</v>
      </c>
      <c r="C507" s="73" t="s">
        <v>239</v>
      </c>
      <c r="D507" s="73" t="s">
        <v>239</v>
      </c>
      <c r="E507" s="73" t="s">
        <v>251</v>
      </c>
      <c r="F507" s="73" t="s">
        <v>180</v>
      </c>
      <c r="G507" s="74" t="s">
        <v>199</v>
      </c>
      <c r="H507" s="74" t="s">
        <v>1506</v>
      </c>
      <c r="I507" s="71">
        <v>1</v>
      </c>
      <c r="J507" s="74" t="s">
        <v>1545</v>
      </c>
      <c r="K507" s="75">
        <v>4</v>
      </c>
      <c r="L507" s="75">
        <v>18</v>
      </c>
      <c r="M507" s="75">
        <v>18</v>
      </c>
      <c r="N507" s="75">
        <v>0</v>
      </c>
      <c r="O507" s="74" t="s">
        <v>89</v>
      </c>
    </row>
    <row r="508" spans="1:15" ht="13.5" customHeight="1" x14ac:dyDescent="0.35">
      <c r="A508" s="71">
        <v>498</v>
      </c>
      <c r="B508" s="72" t="s">
        <v>1546</v>
      </c>
      <c r="C508" s="73" t="s">
        <v>239</v>
      </c>
      <c r="D508" s="73" t="s">
        <v>239</v>
      </c>
      <c r="E508" s="73" t="s">
        <v>505</v>
      </c>
      <c r="F508" s="73" t="s">
        <v>180</v>
      </c>
      <c r="G508" s="74" t="s">
        <v>180</v>
      </c>
      <c r="H508" s="74" t="s">
        <v>1547</v>
      </c>
      <c r="I508" s="71">
        <v>1</v>
      </c>
      <c r="J508" s="74" t="s">
        <v>1548</v>
      </c>
      <c r="K508" s="75">
        <v>4</v>
      </c>
      <c r="L508" s="75">
        <v>18</v>
      </c>
      <c r="M508" s="75">
        <v>18</v>
      </c>
      <c r="N508" s="75">
        <v>0</v>
      </c>
      <c r="O508" s="74" t="s">
        <v>89</v>
      </c>
    </row>
    <row r="509" spans="1:15" ht="13.5" customHeight="1" x14ac:dyDescent="0.35">
      <c r="A509" s="71">
        <v>499</v>
      </c>
      <c r="B509" s="72" t="s">
        <v>1549</v>
      </c>
      <c r="C509" s="73" t="s">
        <v>239</v>
      </c>
      <c r="D509" s="73" t="s">
        <v>239</v>
      </c>
      <c r="E509" s="73" t="s">
        <v>509</v>
      </c>
      <c r="F509" s="73" t="s">
        <v>180</v>
      </c>
      <c r="G509" s="74" t="s">
        <v>199</v>
      </c>
      <c r="H509" s="74" t="s">
        <v>1512</v>
      </c>
      <c r="I509" s="71">
        <v>1</v>
      </c>
      <c r="J509" s="74" t="s">
        <v>1550</v>
      </c>
      <c r="K509" s="75">
        <v>4</v>
      </c>
      <c r="L509" s="75">
        <v>18</v>
      </c>
      <c r="M509" s="75">
        <v>18</v>
      </c>
      <c r="N509" s="75">
        <v>0</v>
      </c>
      <c r="O509" s="74" t="s">
        <v>89</v>
      </c>
    </row>
    <row r="510" spans="1:15" ht="13.5" customHeight="1" x14ac:dyDescent="0.35">
      <c r="A510" s="71">
        <v>500</v>
      </c>
      <c r="B510" s="72" t="s">
        <v>1551</v>
      </c>
      <c r="C510" s="73" t="s">
        <v>239</v>
      </c>
      <c r="D510" s="73" t="s">
        <v>239</v>
      </c>
      <c r="E510" s="73" t="s">
        <v>513</v>
      </c>
      <c r="F510" s="73" t="s">
        <v>180</v>
      </c>
      <c r="G510" s="74" t="s">
        <v>180</v>
      </c>
      <c r="H510" s="74" t="s">
        <v>1552</v>
      </c>
      <c r="I510" s="71">
        <v>1</v>
      </c>
      <c r="J510" s="74" t="s">
        <v>1553</v>
      </c>
      <c r="K510" s="75">
        <v>4</v>
      </c>
      <c r="L510" s="75">
        <v>18</v>
      </c>
      <c r="M510" s="75">
        <v>18</v>
      </c>
      <c r="N510" s="75">
        <v>0</v>
      </c>
      <c r="O510" s="74" t="s">
        <v>89</v>
      </c>
    </row>
    <row r="511" spans="1:15" ht="13.5" customHeight="1" x14ac:dyDescent="0.35">
      <c r="A511" s="71">
        <v>501</v>
      </c>
      <c r="B511" s="72" t="s">
        <v>1554</v>
      </c>
      <c r="C511" s="73" t="s">
        <v>239</v>
      </c>
      <c r="D511" s="73" t="s">
        <v>239</v>
      </c>
      <c r="E511" s="73" t="s">
        <v>223</v>
      </c>
      <c r="F511" s="73" t="s">
        <v>180</v>
      </c>
      <c r="G511" s="74" t="s">
        <v>180</v>
      </c>
      <c r="H511" s="74" t="s">
        <v>224</v>
      </c>
      <c r="I511" s="71">
        <v>1</v>
      </c>
      <c r="J511" s="74" t="s">
        <v>1555</v>
      </c>
      <c r="K511" s="75">
        <v>4</v>
      </c>
      <c r="L511" s="75">
        <v>18</v>
      </c>
      <c r="M511" s="75">
        <v>18</v>
      </c>
      <c r="N511" s="75">
        <v>0</v>
      </c>
      <c r="O511" s="74" t="s">
        <v>89</v>
      </c>
    </row>
    <row r="512" spans="1:15" ht="13.5" customHeight="1" x14ac:dyDescent="0.35">
      <c r="A512" s="71">
        <v>502</v>
      </c>
      <c r="B512" s="72" t="s">
        <v>1556</v>
      </c>
      <c r="C512" s="73" t="s">
        <v>239</v>
      </c>
      <c r="D512" s="73" t="s">
        <v>243</v>
      </c>
      <c r="E512" s="73" t="s">
        <v>180</v>
      </c>
      <c r="F512" s="73" t="s">
        <v>180</v>
      </c>
      <c r="G512" s="74" t="s">
        <v>180</v>
      </c>
      <c r="H512" s="74" t="s">
        <v>1557</v>
      </c>
      <c r="I512" s="71">
        <v>1</v>
      </c>
      <c r="J512" s="74" t="s">
        <v>1558</v>
      </c>
      <c r="K512" s="75">
        <v>4</v>
      </c>
      <c r="L512" s="75">
        <v>18</v>
      </c>
      <c r="M512" s="75">
        <v>18</v>
      </c>
      <c r="N512" s="75">
        <v>0</v>
      </c>
      <c r="O512" s="74" t="s">
        <v>89</v>
      </c>
    </row>
    <row r="513" spans="1:15" ht="13.5" customHeight="1" x14ac:dyDescent="0.35">
      <c r="A513" s="71">
        <v>503</v>
      </c>
      <c r="B513" s="72" t="s">
        <v>1559</v>
      </c>
      <c r="C513" s="73" t="s">
        <v>239</v>
      </c>
      <c r="D513" s="73" t="s">
        <v>243</v>
      </c>
      <c r="E513" s="73" t="s">
        <v>194</v>
      </c>
      <c r="F513" s="73" t="s">
        <v>180</v>
      </c>
      <c r="G513" s="74" t="s">
        <v>180</v>
      </c>
      <c r="H513" s="74" t="s">
        <v>1560</v>
      </c>
      <c r="I513" s="71">
        <v>1</v>
      </c>
      <c r="J513" s="74" t="s">
        <v>1561</v>
      </c>
      <c r="K513" s="75">
        <v>4</v>
      </c>
      <c r="L513" s="75">
        <v>18</v>
      </c>
      <c r="M513" s="75">
        <v>18</v>
      </c>
      <c r="N513" s="75">
        <v>0</v>
      </c>
      <c r="O513" s="74" t="s">
        <v>89</v>
      </c>
    </row>
    <row r="514" spans="1:15" ht="13.5" customHeight="1" x14ac:dyDescent="0.35">
      <c r="A514" s="71">
        <v>504</v>
      </c>
      <c r="B514" s="72" t="s">
        <v>1562</v>
      </c>
      <c r="C514" s="73" t="s">
        <v>239</v>
      </c>
      <c r="D514" s="73" t="s">
        <v>243</v>
      </c>
      <c r="E514" s="73" t="s">
        <v>203</v>
      </c>
      <c r="F514" s="73" t="s">
        <v>180</v>
      </c>
      <c r="G514" s="74" t="s">
        <v>180</v>
      </c>
      <c r="H514" s="74" t="s">
        <v>1438</v>
      </c>
      <c r="I514" s="71">
        <v>1</v>
      </c>
      <c r="J514" s="74" t="s">
        <v>1563</v>
      </c>
      <c r="K514" s="75">
        <v>4</v>
      </c>
      <c r="L514" s="75">
        <v>18</v>
      </c>
      <c r="M514" s="75">
        <v>18</v>
      </c>
      <c r="N514" s="75">
        <v>0</v>
      </c>
      <c r="O514" s="74" t="s">
        <v>89</v>
      </c>
    </row>
    <row r="515" spans="1:15" ht="13.5" customHeight="1" x14ac:dyDescent="0.35">
      <c r="A515" s="71">
        <v>505</v>
      </c>
      <c r="B515" s="72" t="s">
        <v>1564</v>
      </c>
      <c r="C515" s="73" t="s">
        <v>239</v>
      </c>
      <c r="D515" s="73" t="s">
        <v>243</v>
      </c>
      <c r="E515" s="73" t="s">
        <v>219</v>
      </c>
      <c r="F515" s="73" t="s">
        <v>180</v>
      </c>
      <c r="G515" s="74" t="s">
        <v>199</v>
      </c>
      <c r="H515" s="74" t="s">
        <v>1565</v>
      </c>
      <c r="I515" s="71">
        <v>1</v>
      </c>
      <c r="J515" s="74" t="s">
        <v>1566</v>
      </c>
      <c r="K515" s="75">
        <v>4</v>
      </c>
      <c r="L515" s="75">
        <v>18</v>
      </c>
      <c r="M515" s="75">
        <v>18</v>
      </c>
      <c r="N515" s="75">
        <v>0</v>
      </c>
      <c r="O515" s="74" t="s">
        <v>89</v>
      </c>
    </row>
    <row r="516" spans="1:15" ht="13.5" customHeight="1" x14ac:dyDescent="0.35">
      <c r="A516" s="71">
        <v>506</v>
      </c>
      <c r="B516" s="72" t="s">
        <v>1567</v>
      </c>
      <c r="C516" s="73" t="s">
        <v>239</v>
      </c>
      <c r="D516" s="73" t="s">
        <v>243</v>
      </c>
      <c r="E516" s="73" t="s">
        <v>239</v>
      </c>
      <c r="F516" s="73" t="s">
        <v>180</v>
      </c>
      <c r="G516" s="74" t="s">
        <v>180</v>
      </c>
      <c r="H516" s="74" t="s">
        <v>1568</v>
      </c>
      <c r="I516" s="71">
        <v>1</v>
      </c>
      <c r="J516" s="74" t="s">
        <v>1569</v>
      </c>
      <c r="K516" s="75">
        <v>4</v>
      </c>
      <c r="L516" s="75">
        <v>18</v>
      </c>
      <c r="M516" s="75">
        <v>18</v>
      </c>
      <c r="N516" s="75">
        <v>0</v>
      </c>
      <c r="O516" s="74" t="s">
        <v>89</v>
      </c>
    </row>
    <row r="517" spans="1:15" ht="13.5" customHeight="1" x14ac:dyDescent="0.35">
      <c r="A517" s="71">
        <v>507</v>
      </c>
      <c r="B517" s="72" t="s">
        <v>1570</v>
      </c>
      <c r="C517" s="73" t="s">
        <v>239</v>
      </c>
      <c r="D517" s="73" t="s">
        <v>243</v>
      </c>
      <c r="E517" s="73" t="s">
        <v>243</v>
      </c>
      <c r="F517" s="73" t="s">
        <v>180</v>
      </c>
      <c r="G517" s="74" t="s">
        <v>199</v>
      </c>
      <c r="H517" s="74" t="s">
        <v>1571</v>
      </c>
      <c r="I517" s="71">
        <v>1</v>
      </c>
      <c r="J517" s="74" t="s">
        <v>1572</v>
      </c>
      <c r="K517" s="75">
        <v>4</v>
      </c>
      <c r="L517" s="75">
        <v>18</v>
      </c>
      <c r="M517" s="75">
        <v>18</v>
      </c>
      <c r="N517" s="75">
        <v>0</v>
      </c>
      <c r="O517" s="74" t="s">
        <v>89</v>
      </c>
    </row>
    <row r="518" spans="1:15" ht="13.5" customHeight="1" x14ac:dyDescent="0.35">
      <c r="A518" s="71">
        <v>508</v>
      </c>
      <c r="B518" s="72" t="s">
        <v>1573</v>
      </c>
      <c r="C518" s="73" t="s">
        <v>239</v>
      </c>
      <c r="D518" s="73" t="s">
        <v>243</v>
      </c>
      <c r="E518" s="73" t="s">
        <v>247</v>
      </c>
      <c r="F518" s="73" t="s">
        <v>180</v>
      </c>
      <c r="G518" s="74" t="s">
        <v>180</v>
      </c>
      <c r="H518" s="74" t="s">
        <v>1574</v>
      </c>
      <c r="I518" s="71">
        <v>1</v>
      </c>
      <c r="J518" s="74" t="s">
        <v>1575</v>
      </c>
      <c r="K518" s="75">
        <v>4</v>
      </c>
      <c r="L518" s="75">
        <v>18</v>
      </c>
      <c r="M518" s="75">
        <v>18</v>
      </c>
      <c r="N518" s="75">
        <v>0</v>
      </c>
      <c r="O518" s="74" t="s">
        <v>89</v>
      </c>
    </row>
    <row r="519" spans="1:15" ht="13.5" customHeight="1" x14ac:dyDescent="0.35">
      <c r="A519" s="71">
        <v>509</v>
      </c>
      <c r="B519" s="72" t="s">
        <v>1576</v>
      </c>
      <c r="C519" s="73" t="s">
        <v>239</v>
      </c>
      <c r="D519" s="73" t="s">
        <v>243</v>
      </c>
      <c r="E519" s="73" t="s">
        <v>251</v>
      </c>
      <c r="F519" s="73" t="s">
        <v>180</v>
      </c>
      <c r="G519" s="74" t="s">
        <v>199</v>
      </c>
      <c r="H519" s="74" t="s">
        <v>1577</v>
      </c>
      <c r="I519" s="71">
        <v>1</v>
      </c>
      <c r="J519" s="74" t="s">
        <v>1578</v>
      </c>
      <c r="K519" s="75">
        <v>4</v>
      </c>
      <c r="L519" s="75">
        <v>18</v>
      </c>
      <c r="M519" s="75">
        <v>18</v>
      </c>
      <c r="N519" s="75">
        <v>0</v>
      </c>
      <c r="O519" s="74" t="s">
        <v>89</v>
      </c>
    </row>
    <row r="520" spans="1:15" ht="13.5" customHeight="1" x14ac:dyDescent="0.35">
      <c r="A520" s="71">
        <v>510</v>
      </c>
      <c r="B520" s="72" t="s">
        <v>1579</v>
      </c>
      <c r="C520" s="73" t="s">
        <v>239</v>
      </c>
      <c r="D520" s="73" t="s">
        <v>243</v>
      </c>
      <c r="E520" s="73" t="s">
        <v>505</v>
      </c>
      <c r="F520" s="73" t="s">
        <v>180</v>
      </c>
      <c r="G520" s="74" t="s">
        <v>180</v>
      </c>
      <c r="H520" s="74" t="s">
        <v>1580</v>
      </c>
      <c r="I520" s="71">
        <v>1</v>
      </c>
      <c r="J520" s="74" t="s">
        <v>1581</v>
      </c>
      <c r="K520" s="75">
        <v>4</v>
      </c>
      <c r="L520" s="75">
        <v>18</v>
      </c>
      <c r="M520" s="75">
        <v>18</v>
      </c>
      <c r="N520" s="75">
        <v>0</v>
      </c>
      <c r="O520" s="74" t="s">
        <v>89</v>
      </c>
    </row>
    <row r="521" spans="1:15" ht="13.5" customHeight="1" x14ac:dyDescent="0.35">
      <c r="A521" s="71">
        <v>511</v>
      </c>
      <c r="B521" s="72" t="s">
        <v>1582</v>
      </c>
      <c r="C521" s="73" t="s">
        <v>239</v>
      </c>
      <c r="D521" s="73" t="s">
        <v>243</v>
      </c>
      <c r="E521" s="73" t="s">
        <v>509</v>
      </c>
      <c r="F521" s="73" t="s">
        <v>180</v>
      </c>
      <c r="G521" s="74" t="s">
        <v>199</v>
      </c>
      <c r="H521" s="74" t="s">
        <v>1583</v>
      </c>
      <c r="I521" s="71">
        <v>1</v>
      </c>
      <c r="J521" s="74" t="s">
        <v>1584</v>
      </c>
      <c r="K521" s="75">
        <v>4</v>
      </c>
      <c r="L521" s="75">
        <v>18</v>
      </c>
      <c r="M521" s="75">
        <v>18</v>
      </c>
      <c r="N521" s="75">
        <v>0</v>
      </c>
      <c r="O521" s="74" t="s">
        <v>89</v>
      </c>
    </row>
    <row r="522" spans="1:15" ht="13.5" customHeight="1" x14ac:dyDescent="0.35">
      <c r="A522" s="71">
        <v>512</v>
      </c>
      <c r="B522" s="72" t="s">
        <v>1585</v>
      </c>
      <c r="C522" s="73" t="s">
        <v>239</v>
      </c>
      <c r="D522" s="73" t="s">
        <v>243</v>
      </c>
      <c r="E522" s="73" t="s">
        <v>513</v>
      </c>
      <c r="F522" s="73" t="s">
        <v>180</v>
      </c>
      <c r="G522" s="74" t="s">
        <v>180</v>
      </c>
      <c r="H522" s="74" t="s">
        <v>1586</v>
      </c>
      <c r="I522" s="71">
        <v>1</v>
      </c>
      <c r="J522" s="74" t="s">
        <v>1587</v>
      </c>
      <c r="K522" s="75">
        <v>4</v>
      </c>
      <c r="L522" s="75">
        <v>18</v>
      </c>
      <c r="M522" s="75">
        <v>18</v>
      </c>
      <c r="N522" s="75">
        <v>0</v>
      </c>
      <c r="O522" s="74" t="s">
        <v>89</v>
      </c>
    </row>
    <row r="523" spans="1:15" ht="13.5" customHeight="1" x14ac:dyDescent="0.35">
      <c r="A523" s="71">
        <v>513</v>
      </c>
      <c r="B523" s="72" t="s">
        <v>1588</v>
      </c>
      <c r="C523" s="73" t="s">
        <v>239</v>
      </c>
      <c r="D523" s="73" t="s">
        <v>243</v>
      </c>
      <c r="E523" s="73" t="s">
        <v>517</v>
      </c>
      <c r="F523" s="73" t="s">
        <v>180</v>
      </c>
      <c r="G523" s="74" t="s">
        <v>199</v>
      </c>
      <c r="H523" s="74" t="s">
        <v>1464</v>
      </c>
      <c r="I523" s="71">
        <v>1</v>
      </c>
      <c r="J523" s="74" t="s">
        <v>1589</v>
      </c>
      <c r="K523" s="75">
        <v>4</v>
      </c>
      <c r="L523" s="75">
        <v>18</v>
      </c>
      <c r="M523" s="75">
        <v>18</v>
      </c>
      <c r="N523" s="75">
        <v>0</v>
      </c>
      <c r="O523" s="74" t="s">
        <v>89</v>
      </c>
    </row>
    <row r="524" spans="1:15" ht="13.5" customHeight="1" x14ac:dyDescent="0.35">
      <c r="A524" s="71">
        <v>514</v>
      </c>
      <c r="B524" s="72" t="s">
        <v>1590</v>
      </c>
      <c r="C524" s="73" t="s">
        <v>239</v>
      </c>
      <c r="D524" s="73" t="s">
        <v>243</v>
      </c>
      <c r="E524" s="73" t="s">
        <v>1013</v>
      </c>
      <c r="F524" s="73" t="s">
        <v>180</v>
      </c>
      <c r="G524" s="74" t="s">
        <v>180</v>
      </c>
      <c r="H524" s="74" t="s">
        <v>1591</v>
      </c>
      <c r="I524" s="71">
        <v>1</v>
      </c>
      <c r="J524" s="74" t="s">
        <v>1592</v>
      </c>
      <c r="K524" s="75">
        <v>4</v>
      </c>
      <c r="L524" s="75">
        <v>18</v>
      </c>
      <c r="M524" s="75">
        <v>18</v>
      </c>
      <c r="N524" s="75">
        <v>0</v>
      </c>
      <c r="O524" s="74" t="s">
        <v>89</v>
      </c>
    </row>
    <row r="525" spans="1:15" ht="13.5" customHeight="1" x14ac:dyDescent="0.35">
      <c r="A525" s="71">
        <v>515</v>
      </c>
      <c r="B525" s="72" t="s">
        <v>1593</v>
      </c>
      <c r="C525" s="73" t="s">
        <v>239</v>
      </c>
      <c r="D525" s="73" t="s">
        <v>243</v>
      </c>
      <c r="E525" s="73" t="s">
        <v>521</v>
      </c>
      <c r="F525" s="73" t="s">
        <v>180</v>
      </c>
      <c r="G525" s="74" t="s">
        <v>199</v>
      </c>
      <c r="H525" s="74" t="s">
        <v>1594</v>
      </c>
      <c r="I525" s="71">
        <v>1</v>
      </c>
      <c r="J525" s="74" t="s">
        <v>1595</v>
      </c>
      <c r="K525" s="75">
        <v>4</v>
      </c>
      <c r="L525" s="75">
        <v>18</v>
      </c>
      <c r="M525" s="75">
        <v>18</v>
      </c>
      <c r="N525" s="75">
        <v>0</v>
      </c>
      <c r="O525" s="74" t="s">
        <v>89</v>
      </c>
    </row>
    <row r="526" spans="1:15" ht="13.5" customHeight="1" x14ac:dyDescent="0.35">
      <c r="A526" s="71">
        <v>516</v>
      </c>
      <c r="B526" s="72" t="s">
        <v>1596</v>
      </c>
      <c r="C526" s="73" t="s">
        <v>239</v>
      </c>
      <c r="D526" s="73" t="s">
        <v>243</v>
      </c>
      <c r="E526" s="73" t="s">
        <v>525</v>
      </c>
      <c r="F526" s="73" t="s">
        <v>180</v>
      </c>
      <c r="G526" s="74" t="s">
        <v>180</v>
      </c>
      <c r="H526" s="74" t="s">
        <v>1597</v>
      </c>
      <c r="I526" s="71">
        <v>1</v>
      </c>
      <c r="J526" s="74" t="s">
        <v>1598</v>
      </c>
      <c r="K526" s="75">
        <v>4</v>
      </c>
      <c r="L526" s="75">
        <v>18</v>
      </c>
      <c r="M526" s="75">
        <v>18</v>
      </c>
      <c r="N526" s="75">
        <v>0</v>
      </c>
      <c r="O526" s="74" t="s">
        <v>89</v>
      </c>
    </row>
    <row r="527" spans="1:15" ht="13.5" customHeight="1" x14ac:dyDescent="0.35">
      <c r="A527" s="71">
        <v>517</v>
      </c>
      <c r="B527" s="72" t="s">
        <v>1599</v>
      </c>
      <c r="C527" s="73" t="s">
        <v>239</v>
      </c>
      <c r="D527" s="73" t="s">
        <v>243</v>
      </c>
      <c r="E527" s="73" t="s">
        <v>223</v>
      </c>
      <c r="F527" s="73" t="s">
        <v>180</v>
      </c>
      <c r="G527" s="74" t="s">
        <v>180</v>
      </c>
      <c r="H527" s="74" t="s">
        <v>224</v>
      </c>
      <c r="I527" s="71">
        <v>1</v>
      </c>
      <c r="J527" s="74" t="s">
        <v>1600</v>
      </c>
      <c r="K527" s="75">
        <v>4</v>
      </c>
      <c r="L527" s="75">
        <v>18</v>
      </c>
      <c r="M527" s="75">
        <v>18</v>
      </c>
      <c r="N527" s="75">
        <v>0</v>
      </c>
      <c r="O527" s="74" t="s">
        <v>89</v>
      </c>
    </row>
    <row r="528" spans="1:15" ht="13.5" customHeight="1" x14ac:dyDescent="0.35">
      <c r="A528" s="71">
        <v>518</v>
      </c>
      <c r="B528" s="72" t="s">
        <v>1601</v>
      </c>
      <c r="C528" s="73" t="s">
        <v>239</v>
      </c>
      <c r="D528" s="73" t="s">
        <v>247</v>
      </c>
      <c r="E528" s="73" t="s">
        <v>180</v>
      </c>
      <c r="F528" s="73" t="s">
        <v>180</v>
      </c>
      <c r="G528" s="74" t="s">
        <v>180</v>
      </c>
      <c r="H528" s="74" t="s">
        <v>1602</v>
      </c>
      <c r="I528" s="71">
        <v>1</v>
      </c>
      <c r="J528" s="74" t="s">
        <v>1603</v>
      </c>
      <c r="K528" s="75">
        <v>4</v>
      </c>
      <c r="L528" s="75">
        <v>18</v>
      </c>
      <c r="M528" s="75">
        <v>18</v>
      </c>
      <c r="N528" s="75">
        <v>0</v>
      </c>
      <c r="O528" s="74" t="s">
        <v>89</v>
      </c>
    </row>
    <row r="529" spans="1:15" ht="13.5" customHeight="1" x14ac:dyDescent="0.35">
      <c r="A529" s="71">
        <v>519</v>
      </c>
      <c r="B529" s="72" t="s">
        <v>1604</v>
      </c>
      <c r="C529" s="73" t="s">
        <v>239</v>
      </c>
      <c r="D529" s="73" t="s">
        <v>247</v>
      </c>
      <c r="E529" s="73" t="s">
        <v>179</v>
      </c>
      <c r="F529" s="73" t="s">
        <v>180</v>
      </c>
      <c r="G529" s="74" t="s">
        <v>180</v>
      </c>
      <c r="H529" s="74" t="s">
        <v>1605</v>
      </c>
      <c r="I529" s="71">
        <v>1</v>
      </c>
      <c r="J529" s="74" t="s">
        <v>1606</v>
      </c>
      <c r="K529" s="75">
        <v>4</v>
      </c>
      <c r="L529" s="75">
        <v>18</v>
      </c>
      <c r="M529" s="75">
        <v>18</v>
      </c>
      <c r="N529" s="75">
        <v>0</v>
      </c>
      <c r="O529" s="74" t="s">
        <v>89</v>
      </c>
    </row>
    <row r="530" spans="1:15" ht="13.5" customHeight="1" x14ac:dyDescent="0.35">
      <c r="A530" s="71">
        <v>520</v>
      </c>
      <c r="B530" s="72" t="s">
        <v>1607</v>
      </c>
      <c r="C530" s="73" t="s">
        <v>239</v>
      </c>
      <c r="D530" s="73" t="s">
        <v>247</v>
      </c>
      <c r="E530" s="73" t="s">
        <v>194</v>
      </c>
      <c r="F530" s="73" t="s">
        <v>180</v>
      </c>
      <c r="G530" s="74" t="s">
        <v>180</v>
      </c>
      <c r="H530" s="74" t="s">
        <v>1438</v>
      </c>
      <c r="I530" s="71">
        <v>1</v>
      </c>
      <c r="J530" s="74" t="s">
        <v>1608</v>
      </c>
      <c r="K530" s="75">
        <v>4</v>
      </c>
      <c r="L530" s="75">
        <v>18</v>
      </c>
      <c r="M530" s="75">
        <v>18</v>
      </c>
      <c r="N530" s="75">
        <v>0</v>
      </c>
      <c r="O530" s="74" t="s">
        <v>89</v>
      </c>
    </row>
    <row r="531" spans="1:15" ht="13.5" customHeight="1" x14ac:dyDescent="0.35">
      <c r="A531" s="71">
        <v>521</v>
      </c>
      <c r="B531" s="72" t="s">
        <v>1609</v>
      </c>
      <c r="C531" s="73" t="s">
        <v>239</v>
      </c>
      <c r="D531" s="73" t="s">
        <v>247</v>
      </c>
      <c r="E531" s="73" t="s">
        <v>203</v>
      </c>
      <c r="F531" s="73" t="s">
        <v>180</v>
      </c>
      <c r="G531" s="74" t="s">
        <v>180</v>
      </c>
      <c r="H531" s="74" t="s">
        <v>1356</v>
      </c>
      <c r="I531" s="71">
        <v>1</v>
      </c>
      <c r="J531" s="74" t="s">
        <v>1610</v>
      </c>
      <c r="K531" s="75">
        <v>4</v>
      </c>
      <c r="L531" s="75">
        <v>18</v>
      </c>
      <c r="M531" s="75">
        <v>18</v>
      </c>
      <c r="N531" s="75">
        <v>0</v>
      </c>
      <c r="O531" s="74" t="s">
        <v>89</v>
      </c>
    </row>
    <row r="532" spans="1:15" ht="13.5" customHeight="1" x14ac:dyDescent="0.35">
      <c r="A532" s="71">
        <v>522</v>
      </c>
      <c r="B532" s="72" t="s">
        <v>1611</v>
      </c>
      <c r="C532" s="73" t="s">
        <v>239</v>
      </c>
      <c r="D532" s="73" t="s">
        <v>247</v>
      </c>
      <c r="E532" s="73" t="s">
        <v>207</v>
      </c>
      <c r="F532" s="73" t="s">
        <v>180</v>
      </c>
      <c r="G532" s="74" t="s">
        <v>180</v>
      </c>
      <c r="H532" s="74" t="s">
        <v>1612</v>
      </c>
      <c r="I532" s="71">
        <v>1</v>
      </c>
      <c r="J532" s="74" t="s">
        <v>1613</v>
      </c>
      <c r="K532" s="75">
        <v>4</v>
      </c>
      <c r="L532" s="75">
        <v>18</v>
      </c>
      <c r="M532" s="75">
        <v>18</v>
      </c>
      <c r="N532" s="75">
        <v>0</v>
      </c>
      <c r="O532" s="74" t="s">
        <v>89</v>
      </c>
    </row>
    <row r="533" spans="1:15" ht="13.5" customHeight="1" x14ac:dyDescent="0.35">
      <c r="A533" s="71">
        <v>523</v>
      </c>
      <c r="B533" s="72" t="s">
        <v>1614</v>
      </c>
      <c r="C533" s="73" t="s">
        <v>239</v>
      </c>
      <c r="D533" s="73" t="s">
        <v>247</v>
      </c>
      <c r="E533" s="73" t="s">
        <v>215</v>
      </c>
      <c r="F533" s="73" t="s">
        <v>180</v>
      </c>
      <c r="G533" s="74" t="s">
        <v>180</v>
      </c>
      <c r="H533" s="74" t="s">
        <v>1615</v>
      </c>
      <c r="I533" s="71">
        <v>1</v>
      </c>
      <c r="J533" s="74" t="s">
        <v>1616</v>
      </c>
      <c r="K533" s="75">
        <v>4</v>
      </c>
      <c r="L533" s="75">
        <v>18</v>
      </c>
      <c r="M533" s="75">
        <v>18</v>
      </c>
      <c r="N533" s="75">
        <v>0</v>
      </c>
      <c r="O533" s="74" t="s">
        <v>89</v>
      </c>
    </row>
    <row r="534" spans="1:15" ht="13.5" customHeight="1" x14ac:dyDescent="0.35">
      <c r="A534" s="71">
        <v>524</v>
      </c>
      <c r="B534" s="72" t="s">
        <v>1617</v>
      </c>
      <c r="C534" s="73" t="s">
        <v>239</v>
      </c>
      <c r="D534" s="73" t="s">
        <v>247</v>
      </c>
      <c r="E534" s="73" t="s">
        <v>219</v>
      </c>
      <c r="F534" s="73" t="s">
        <v>180</v>
      </c>
      <c r="G534" s="74" t="s">
        <v>199</v>
      </c>
      <c r="H534" s="74" t="s">
        <v>1240</v>
      </c>
      <c r="I534" s="71">
        <v>1</v>
      </c>
      <c r="J534" s="74" t="s">
        <v>1618</v>
      </c>
      <c r="K534" s="75">
        <v>4</v>
      </c>
      <c r="L534" s="75">
        <v>18</v>
      </c>
      <c r="M534" s="75">
        <v>18</v>
      </c>
      <c r="N534" s="75">
        <v>0</v>
      </c>
      <c r="O534" s="74" t="s">
        <v>89</v>
      </c>
    </row>
    <row r="535" spans="1:15" ht="13.5" customHeight="1" x14ac:dyDescent="0.35">
      <c r="A535" s="71">
        <v>525</v>
      </c>
      <c r="B535" s="72" t="s">
        <v>1619</v>
      </c>
      <c r="C535" s="73" t="s">
        <v>239</v>
      </c>
      <c r="D535" s="73" t="s">
        <v>247</v>
      </c>
      <c r="E535" s="73" t="s">
        <v>239</v>
      </c>
      <c r="F535" s="73" t="s">
        <v>180</v>
      </c>
      <c r="G535" s="74" t="s">
        <v>180</v>
      </c>
      <c r="H535" s="74" t="s">
        <v>1620</v>
      </c>
      <c r="I535" s="71">
        <v>1</v>
      </c>
      <c r="J535" s="74" t="s">
        <v>1621</v>
      </c>
      <c r="K535" s="75">
        <v>4</v>
      </c>
      <c r="L535" s="75">
        <v>18</v>
      </c>
      <c r="M535" s="75">
        <v>18</v>
      </c>
      <c r="N535" s="75">
        <v>0</v>
      </c>
      <c r="O535" s="74" t="s">
        <v>89</v>
      </c>
    </row>
    <row r="536" spans="1:15" ht="13.5" customHeight="1" x14ac:dyDescent="0.35">
      <c r="A536" s="71">
        <v>526</v>
      </c>
      <c r="B536" s="72" t="s">
        <v>1622</v>
      </c>
      <c r="C536" s="73" t="s">
        <v>239</v>
      </c>
      <c r="D536" s="73" t="s">
        <v>247</v>
      </c>
      <c r="E536" s="73" t="s">
        <v>243</v>
      </c>
      <c r="F536" s="73" t="s">
        <v>180</v>
      </c>
      <c r="G536" s="74" t="s">
        <v>199</v>
      </c>
      <c r="H536" s="74" t="s">
        <v>1623</v>
      </c>
      <c r="I536" s="71">
        <v>1</v>
      </c>
      <c r="J536" s="74" t="s">
        <v>1624</v>
      </c>
      <c r="K536" s="75">
        <v>4</v>
      </c>
      <c r="L536" s="75">
        <v>18</v>
      </c>
      <c r="M536" s="75">
        <v>18</v>
      </c>
      <c r="N536" s="75">
        <v>0</v>
      </c>
      <c r="O536" s="74" t="s">
        <v>89</v>
      </c>
    </row>
    <row r="537" spans="1:15" ht="13.5" customHeight="1" x14ac:dyDescent="0.35">
      <c r="A537" s="71">
        <v>527</v>
      </c>
      <c r="B537" s="72" t="s">
        <v>1625</v>
      </c>
      <c r="C537" s="73" t="s">
        <v>239</v>
      </c>
      <c r="D537" s="73" t="s">
        <v>247</v>
      </c>
      <c r="E537" s="73" t="s">
        <v>247</v>
      </c>
      <c r="F537" s="73" t="s">
        <v>180</v>
      </c>
      <c r="G537" s="74" t="s">
        <v>180</v>
      </c>
      <c r="H537" s="74" t="s">
        <v>1626</v>
      </c>
      <c r="I537" s="71">
        <v>1</v>
      </c>
      <c r="J537" s="74" t="s">
        <v>1627</v>
      </c>
      <c r="K537" s="75">
        <v>4</v>
      </c>
      <c r="L537" s="75">
        <v>18</v>
      </c>
      <c r="M537" s="75">
        <v>18</v>
      </c>
      <c r="N537" s="75">
        <v>0</v>
      </c>
      <c r="O537" s="74" t="s">
        <v>89</v>
      </c>
    </row>
    <row r="538" spans="1:15" ht="13.5" customHeight="1" x14ac:dyDescent="0.35">
      <c r="A538" s="71">
        <v>528</v>
      </c>
      <c r="B538" s="72" t="s">
        <v>1628</v>
      </c>
      <c r="C538" s="73" t="s">
        <v>239</v>
      </c>
      <c r="D538" s="73" t="s">
        <v>247</v>
      </c>
      <c r="E538" s="73" t="s">
        <v>251</v>
      </c>
      <c r="F538" s="73" t="s">
        <v>180</v>
      </c>
      <c r="G538" s="74" t="s">
        <v>180</v>
      </c>
      <c r="H538" s="74" t="s">
        <v>1629</v>
      </c>
      <c r="I538" s="71">
        <v>1</v>
      </c>
      <c r="J538" s="74" t="s">
        <v>1630</v>
      </c>
      <c r="K538" s="75">
        <v>4</v>
      </c>
      <c r="L538" s="75">
        <v>18</v>
      </c>
      <c r="M538" s="75">
        <v>18</v>
      </c>
      <c r="N538" s="75">
        <v>0</v>
      </c>
      <c r="O538" s="74" t="s">
        <v>89</v>
      </c>
    </row>
    <row r="539" spans="1:15" ht="13.5" customHeight="1" x14ac:dyDescent="0.35">
      <c r="A539" s="71">
        <v>529</v>
      </c>
      <c r="B539" s="72" t="s">
        <v>1631</v>
      </c>
      <c r="C539" s="73" t="s">
        <v>239</v>
      </c>
      <c r="D539" s="73" t="s">
        <v>247</v>
      </c>
      <c r="E539" s="73" t="s">
        <v>223</v>
      </c>
      <c r="F539" s="73" t="s">
        <v>180</v>
      </c>
      <c r="G539" s="74" t="s">
        <v>180</v>
      </c>
      <c r="H539" s="74" t="s">
        <v>224</v>
      </c>
      <c r="I539" s="71">
        <v>1</v>
      </c>
      <c r="J539" s="74" t="s">
        <v>1632</v>
      </c>
      <c r="K539" s="75">
        <v>4</v>
      </c>
      <c r="L539" s="75">
        <v>18</v>
      </c>
      <c r="M539" s="75">
        <v>18</v>
      </c>
      <c r="N539" s="75">
        <v>0</v>
      </c>
      <c r="O539" s="74" t="s">
        <v>89</v>
      </c>
    </row>
    <row r="540" spans="1:15" ht="13.5" customHeight="1" x14ac:dyDescent="0.35">
      <c r="A540" s="71">
        <v>530</v>
      </c>
      <c r="B540" s="72" t="s">
        <v>1633</v>
      </c>
      <c r="C540" s="73" t="s">
        <v>239</v>
      </c>
      <c r="D540" s="73" t="s">
        <v>251</v>
      </c>
      <c r="E540" s="73" t="s">
        <v>180</v>
      </c>
      <c r="F540" s="73" t="s">
        <v>180</v>
      </c>
      <c r="G540" s="74" t="s">
        <v>180</v>
      </c>
      <c r="H540" s="74" t="s">
        <v>1634</v>
      </c>
      <c r="I540" s="71">
        <v>1</v>
      </c>
      <c r="J540" s="74" t="s">
        <v>1635</v>
      </c>
      <c r="K540" s="75">
        <v>4</v>
      </c>
      <c r="L540" s="75">
        <v>18</v>
      </c>
      <c r="M540" s="75">
        <v>18</v>
      </c>
      <c r="N540" s="75">
        <v>0</v>
      </c>
      <c r="O540" s="74" t="s">
        <v>89</v>
      </c>
    </row>
    <row r="541" spans="1:15" ht="13.5" customHeight="1" x14ac:dyDescent="0.35">
      <c r="A541" s="71">
        <v>531</v>
      </c>
      <c r="B541" s="72" t="s">
        <v>1636</v>
      </c>
      <c r="C541" s="73" t="s">
        <v>239</v>
      </c>
      <c r="D541" s="73" t="s">
        <v>251</v>
      </c>
      <c r="E541" s="73" t="s">
        <v>179</v>
      </c>
      <c r="F541" s="73" t="s">
        <v>180</v>
      </c>
      <c r="G541" s="74" t="s">
        <v>180</v>
      </c>
      <c r="H541" s="74" t="s">
        <v>1637</v>
      </c>
      <c r="I541" s="71">
        <v>1</v>
      </c>
      <c r="J541" s="74" t="s">
        <v>1638</v>
      </c>
      <c r="K541" s="75">
        <v>4</v>
      </c>
      <c r="L541" s="75">
        <v>18</v>
      </c>
      <c r="M541" s="75">
        <v>18</v>
      </c>
      <c r="N541" s="75">
        <v>0</v>
      </c>
      <c r="O541" s="74" t="s">
        <v>89</v>
      </c>
    </row>
    <row r="542" spans="1:15" ht="13.5" customHeight="1" x14ac:dyDescent="0.35">
      <c r="A542" s="71">
        <v>532</v>
      </c>
      <c r="B542" s="72" t="s">
        <v>1639</v>
      </c>
      <c r="C542" s="73" t="s">
        <v>239</v>
      </c>
      <c r="D542" s="73" t="s">
        <v>251</v>
      </c>
      <c r="E542" s="73" t="s">
        <v>198</v>
      </c>
      <c r="F542" s="73" t="s">
        <v>180</v>
      </c>
      <c r="G542" s="74" t="s">
        <v>180</v>
      </c>
      <c r="H542" s="74" t="s">
        <v>1640</v>
      </c>
      <c r="I542" s="71">
        <v>1</v>
      </c>
      <c r="J542" s="74" t="s">
        <v>1641</v>
      </c>
      <c r="K542" s="75">
        <v>4</v>
      </c>
      <c r="L542" s="75">
        <v>18</v>
      </c>
      <c r="M542" s="75">
        <v>18</v>
      </c>
      <c r="N542" s="75">
        <v>0</v>
      </c>
      <c r="O542" s="74" t="s">
        <v>89</v>
      </c>
    </row>
    <row r="543" spans="1:15" ht="13.5" customHeight="1" x14ac:dyDescent="0.35">
      <c r="A543" s="71">
        <v>533</v>
      </c>
      <c r="B543" s="72" t="s">
        <v>1642</v>
      </c>
      <c r="C543" s="73" t="s">
        <v>239</v>
      </c>
      <c r="D543" s="73" t="s">
        <v>251</v>
      </c>
      <c r="E543" s="73" t="s">
        <v>207</v>
      </c>
      <c r="F543" s="73" t="s">
        <v>180</v>
      </c>
      <c r="G543" s="74" t="s">
        <v>180</v>
      </c>
      <c r="H543" s="74" t="s">
        <v>1643</v>
      </c>
      <c r="I543" s="71">
        <v>1</v>
      </c>
      <c r="J543" s="74" t="s">
        <v>1644</v>
      </c>
      <c r="K543" s="75">
        <v>4</v>
      </c>
      <c r="L543" s="75">
        <v>18</v>
      </c>
      <c r="M543" s="75">
        <v>18</v>
      </c>
      <c r="N543" s="75">
        <v>0</v>
      </c>
      <c r="O543" s="74" t="s">
        <v>89</v>
      </c>
    </row>
    <row r="544" spans="1:15" ht="13.5" customHeight="1" x14ac:dyDescent="0.35">
      <c r="A544" s="71">
        <v>534</v>
      </c>
      <c r="B544" s="72" t="s">
        <v>1645</v>
      </c>
      <c r="C544" s="73" t="s">
        <v>239</v>
      </c>
      <c r="D544" s="73" t="s">
        <v>251</v>
      </c>
      <c r="E544" s="73" t="s">
        <v>211</v>
      </c>
      <c r="F544" s="73" t="s">
        <v>180</v>
      </c>
      <c r="G544" s="74" t="s">
        <v>180</v>
      </c>
      <c r="H544" s="74" t="s">
        <v>1356</v>
      </c>
      <c r="I544" s="71">
        <v>1</v>
      </c>
      <c r="J544" s="74" t="s">
        <v>1646</v>
      </c>
      <c r="K544" s="75">
        <v>4</v>
      </c>
      <c r="L544" s="75">
        <v>18</v>
      </c>
      <c r="M544" s="75">
        <v>18</v>
      </c>
      <c r="N544" s="75">
        <v>0</v>
      </c>
      <c r="O544" s="74" t="s">
        <v>89</v>
      </c>
    </row>
    <row r="545" spans="1:15" ht="13.5" customHeight="1" x14ac:dyDescent="0.35">
      <c r="A545" s="71">
        <v>535</v>
      </c>
      <c r="B545" s="72" t="s">
        <v>1647</v>
      </c>
      <c r="C545" s="73" t="s">
        <v>239</v>
      </c>
      <c r="D545" s="73" t="s">
        <v>251</v>
      </c>
      <c r="E545" s="73" t="s">
        <v>219</v>
      </c>
      <c r="F545" s="73" t="s">
        <v>180</v>
      </c>
      <c r="G545" s="74" t="s">
        <v>199</v>
      </c>
      <c r="H545" s="74" t="s">
        <v>1648</v>
      </c>
      <c r="I545" s="71">
        <v>1</v>
      </c>
      <c r="J545" s="74" t="s">
        <v>1649</v>
      </c>
      <c r="K545" s="75">
        <v>4</v>
      </c>
      <c r="L545" s="75">
        <v>18</v>
      </c>
      <c r="M545" s="75">
        <v>18</v>
      </c>
      <c r="N545" s="75">
        <v>0</v>
      </c>
      <c r="O545" s="74" t="s">
        <v>89</v>
      </c>
    </row>
    <row r="546" spans="1:15" ht="13.5" customHeight="1" x14ac:dyDescent="0.35">
      <c r="A546" s="71">
        <v>536</v>
      </c>
      <c r="B546" s="72" t="s">
        <v>1650</v>
      </c>
      <c r="C546" s="73" t="s">
        <v>239</v>
      </c>
      <c r="D546" s="73" t="s">
        <v>251</v>
      </c>
      <c r="E546" s="73" t="s">
        <v>239</v>
      </c>
      <c r="F546" s="73" t="s">
        <v>180</v>
      </c>
      <c r="G546" s="74" t="s">
        <v>180</v>
      </c>
      <c r="H546" s="74" t="s">
        <v>1651</v>
      </c>
      <c r="I546" s="71">
        <v>1</v>
      </c>
      <c r="J546" s="74" t="s">
        <v>1652</v>
      </c>
      <c r="K546" s="75">
        <v>4</v>
      </c>
      <c r="L546" s="75">
        <v>18</v>
      </c>
      <c r="M546" s="75">
        <v>18</v>
      </c>
      <c r="N546" s="75">
        <v>0</v>
      </c>
      <c r="O546" s="74" t="s">
        <v>89</v>
      </c>
    </row>
    <row r="547" spans="1:15" ht="13.5" customHeight="1" x14ac:dyDescent="0.35">
      <c r="A547" s="71">
        <v>537</v>
      </c>
      <c r="B547" s="72" t="s">
        <v>1653</v>
      </c>
      <c r="C547" s="73" t="s">
        <v>239</v>
      </c>
      <c r="D547" s="73" t="s">
        <v>251</v>
      </c>
      <c r="E547" s="73" t="s">
        <v>243</v>
      </c>
      <c r="F547" s="73" t="s">
        <v>180</v>
      </c>
      <c r="G547" s="74" t="s">
        <v>180</v>
      </c>
      <c r="H547" s="74" t="s">
        <v>1654</v>
      </c>
      <c r="I547" s="71">
        <v>1</v>
      </c>
      <c r="J547" s="74" t="s">
        <v>1655</v>
      </c>
      <c r="K547" s="75">
        <v>4</v>
      </c>
      <c r="L547" s="75">
        <v>18</v>
      </c>
      <c r="M547" s="75">
        <v>18</v>
      </c>
      <c r="N547" s="75">
        <v>0</v>
      </c>
      <c r="O547" s="74" t="s">
        <v>89</v>
      </c>
    </row>
    <row r="548" spans="1:15" ht="13.5" customHeight="1" x14ac:dyDescent="0.35">
      <c r="A548" s="71">
        <v>538</v>
      </c>
      <c r="B548" s="72" t="s">
        <v>1656</v>
      </c>
      <c r="C548" s="73" t="s">
        <v>239</v>
      </c>
      <c r="D548" s="73" t="s">
        <v>251</v>
      </c>
      <c r="E548" s="73" t="s">
        <v>247</v>
      </c>
      <c r="F548" s="73" t="s">
        <v>180</v>
      </c>
      <c r="G548" s="74" t="s">
        <v>199</v>
      </c>
      <c r="H548" s="74" t="s">
        <v>1240</v>
      </c>
      <c r="I548" s="71">
        <v>1</v>
      </c>
      <c r="J548" s="74" t="s">
        <v>1657</v>
      </c>
      <c r="K548" s="75">
        <v>4</v>
      </c>
      <c r="L548" s="75">
        <v>18</v>
      </c>
      <c r="M548" s="75">
        <v>18</v>
      </c>
      <c r="N548" s="75">
        <v>0</v>
      </c>
      <c r="O548" s="74" t="s">
        <v>89</v>
      </c>
    </row>
    <row r="549" spans="1:15" ht="13.5" customHeight="1" x14ac:dyDescent="0.35">
      <c r="A549" s="71">
        <v>539</v>
      </c>
      <c r="B549" s="72" t="s">
        <v>1658</v>
      </c>
      <c r="C549" s="73" t="s">
        <v>239</v>
      </c>
      <c r="D549" s="73" t="s">
        <v>251</v>
      </c>
      <c r="E549" s="73" t="s">
        <v>251</v>
      </c>
      <c r="F549" s="73" t="s">
        <v>180</v>
      </c>
      <c r="G549" s="74" t="s">
        <v>180</v>
      </c>
      <c r="H549" s="74" t="s">
        <v>1659</v>
      </c>
      <c r="I549" s="71">
        <v>1</v>
      </c>
      <c r="J549" s="74" t="s">
        <v>1660</v>
      </c>
      <c r="K549" s="75">
        <v>4</v>
      </c>
      <c r="L549" s="75">
        <v>18</v>
      </c>
      <c r="M549" s="75">
        <v>18</v>
      </c>
      <c r="N549" s="75">
        <v>0</v>
      </c>
      <c r="O549" s="74" t="s">
        <v>89</v>
      </c>
    </row>
    <row r="550" spans="1:15" ht="13.5" customHeight="1" x14ac:dyDescent="0.35">
      <c r="A550" s="71">
        <v>540</v>
      </c>
      <c r="B550" s="72" t="s">
        <v>1661</v>
      </c>
      <c r="C550" s="73" t="s">
        <v>239</v>
      </c>
      <c r="D550" s="73" t="s">
        <v>251</v>
      </c>
      <c r="E550" s="73" t="s">
        <v>505</v>
      </c>
      <c r="F550" s="73" t="s">
        <v>180</v>
      </c>
      <c r="G550" s="74" t="s">
        <v>180</v>
      </c>
      <c r="H550" s="74" t="s">
        <v>1662</v>
      </c>
      <c r="I550" s="71">
        <v>1</v>
      </c>
      <c r="J550" s="74" t="s">
        <v>1663</v>
      </c>
      <c r="K550" s="75">
        <v>4</v>
      </c>
      <c r="L550" s="75">
        <v>18</v>
      </c>
      <c r="M550" s="75">
        <v>18</v>
      </c>
      <c r="N550" s="75">
        <v>0</v>
      </c>
      <c r="O550" s="74" t="s">
        <v>89</v>
      </c>
    </row>
    <row r="551" spans="1:15" ht="13.5" customHeight="1" x14ac:dyDescent="0.35">
      <c r="A551" s="71">
        <v>541</v>
      </c>
      <c r="B551" s="72" t="s">
        <v>1664</v>
      </c>
      <c r="C551" s="73" t="s">
        <v>239</v>
      </c>
      <c r="D551" s="73" t="s">
        <v>251</v>
      </c>
      <c r="E551" s="73" t="s">
        <v>223</v>
      </c>
      <c r="F551" s="73" t="s">
        <v>180</v>
      </c>
      <c r="G551" s="74" t="s">
        <v>180</v>
      </c>
      <c r="H551" s="74" t="s">
        <v>224</v>
      </c>
      <c r="I551" s="71">
        <v>1</v>
      </c>
      <c r="J551" s="74" t="s">
        <v>1665</v>
      </c>
      <c r="K551" s="75">
        <v>4</v>
      </c>
      <c r="L551" s="75">
        <v>18</v>
      </c>
      <c r="M551" s="75">
        <v>18</v>
      </c>
      <c r="N551" s="75">
        <v>0</v>
      </c>
      <c r="O551" s="74" t="s">
        <v>89</v>
      </c>
    </row>
    <row r="552" spans="1:15" ht="13.5" customHeight="1" x14ac:dyDescent="0.35">
      <c r="A552" s="71">
        <v>542</v>
      </c>
      <c r="B552" s="72" t="s">
        <v>1666</v>
      </c>
      <c r="C552" s="73" t="s">
        <v>239</v>
      </c>
      <c r="D552" s="73" t="s">
        <v>505</v>
      </c>
      <c r="E552" s="73" t="s">
        <v>180</v>
      </c>
      <c r="F552" s="73" t="s">
        <v>180</v>
      </c>
      <c r="G552" s="74" t="s">
        <v>180</v>
      </c>
      <c r="H552" s="74" t="s">
        <v>1667</v>
      </c>
      <c r="I552" s="71">
        <v>1</v>
      </c>
      <c r="J552" s="74" t="s">
        <v>1668</v>
      </c>
      <c r="K552" s="75">
        <v>4</v>
      </c>
      <c r="L552" s="75">
        <v>18</v>
      </c>
      <c r="M552" s="75">
        <v>18</v>
      </c>
      <c r="N552" s="75">
        <v>0</v>
      </c>
      <c r="O552" s="74" t="s">
        <v>89</v>
      </c>
    </row>
    <row r="553" spans="1:15" ht="13.5" customHeight="1" x14ac:dyDescent="0.35">
      <c r="A553" s="71">
        <v>543</v>
      </c>
      <c r="B553" s="72" t="s">
        <v>1669</v>
      </c>
      <c r="C553" s="73" t="s">
        <v>239</v>
      </c>
      <c r="D553" s="73" t="s">
        <v>505</v>
      </c>
      <c r="E553" s="73" t="s">
        <v>179</v>
      </c>
      <c r="F553" s="73" t="s">
        <v>180</v>
      </c>
      <c r="G553" s="74" t="s">
        <v>199</v>
      </c>
      <c r="H553" s="74" t="s">
        <v>1670</v>
      </c>
      <c r="I553" s="71">
        <v>1</v>
      </c>
      <c r="J553" s="74" t="s">
        <v>1671</v>
      </c>
      <c r="K553" s="75">
        <v>4</v>
      </c>
      <c r="L553" s="75">
        <v>18</v>
      </c>
      <c r="M553" s="75">
        <v>18</v>
      </c>
      <c r="N553" s="75">
        <v>0</v>
      </c>
      <c r="O553" s="74" t="s">
        <v>89</v>
      </c>
    </row>
    <row r="554" spans="1:15" ht="13.5" customHeight="1" x14ac:dyDescent="0.35">
      <c r="A554" s="71">
        <v>544</v>
      </c>
      <c r="B554" s="72" t="s">
        <v>243</v>
      </c>
      <c r="C554" s="73" t="s">
        <v>243</v>
      </c>
      <c r="D554" s="73" t="s">
        <v>180</v>
      </c>
      <c r="E554" s="73" t="s">
        <v>180</v>
      </c>
      <c r="F554" s="73" t="s">
        <v>180</v>
      </c>
      <c r="G554" s="74" t="s">
        <v>180</v>
      </c>
      <c r="H554" s="74" t="s">
        <v>1672</v>
      </c>
      <c r="I554" s="71">
        <v>1</v>
      </c>
      <c r="J554" s="74" t="s">
        <v>1673</v>
      </c>
      <c r="K554" s="75">
        <v>4</v>
      </c>
      <c r="L554" s="75">
        <v>19</v>
      </c>
      <c r="M554" s="75">
        <v>19</v>
      </c>
      <c r="N554" s="75">
        <v>0</v>
      </c>
      <c r="O554" s="74" t="s">
        <v>89</v>
      </c>
    </row>
    <row r="555" spans="1:15" ht="13.5" customHeight="1" x14ac:dyDescent="0.35">
      <c r="A555" s="71">
        <v>545</v>
      </c>
      <c r="B555" s="72" t="s">
        <v>1674</v>
      </c>
      <c r="C555" s="73" t="s">
        <v>243</v>
      </c>
      <c r="D555" s="73" t="s">
        <v>179</v>
      </c>
      <c r="E555" s="73" t="s">
        <v>180</v>
      </c>
      <c r="F555" s="73" t="s">
        <v>180</v>
      </c>
      <c r="G555" s="74" t="s">
        <v>180</v>
      </c>
      <c r="H555" s="74" t="s">
        <v>1675</v>
      </c>
      <c r="I555" s="71">
        <v>1</v>
      </c>
      <c r="J555" s="74" t="s">
        <v>1676</v>
      </c>
      <c r="K555" s="75">
        <v>4</v>
      </c>
      <c r="L555" s="75">
        <v>19</v>
      </c>
      <c r="M555" s="75">
        <v>19</v>
      </c>
      <c r="N555" s="75">
        <v>0</v>
      </c>
      <c r="O555" s="74" t="s">
        <v>89</v>
      </c>
    </row>
    <row r="556" spans="1:15" ht="13.5" customHeight="1" x14ac:dyDescent="0.35">
      <c r="A556" s="71">
        <v>546</v>
      </c>
      <c r="B556" s="72" t="s">
        <v>1677</v>
      </c>
      <c r="C556" s="73" t="s">
        <v>243</v>
      </c>
      <c r="D556" s="73" t="s">
        <v>179</v>
      </c>
      <c r="E556" s="73" t="s">
        <v>203</v>
      </c>
      <c r="F556" s="73" t="s">
        <v>180</v>
      </c>
      <c r="G556" s="74" t="s">
        <v>199</v>
      </c>
      <c r="H556" s="74" t="s">
        <v>1678</v>
      </c>
      <c r="I556" s="71">
        <v>1</v>
      </c>
      <c r="J556" s="74" t="s">
        <v>1679</v>
      </c>
      <c r="K556" s="75">
        <v>4</v>
      </c>
      <c r="L556" s="75">
        <v>19</v>
      </c>
      <c r="M556" s="75">
        <v>19</v>
      </c>
      <c r="N556" s="75">
        <v>0</v>
      </c>
      <c r="O556" s="74" t="s">
        <v>89</v>
      </c>
    </row>
    <row r="557" spans="1:15" ht="13.5" customHeight="1" x14ac:dyDescent="0.35">
      <c r="A557" s="71">
        <v>547</v>
      </c>
      <c r="B557" s="72" t="s">
        <v>1680</v>
      </c>
      <c r="C557" s="73" t="s">
        <v>243</v>
      </c>
      <c r="D557" s="73" t="s">
        <v>179</v>
      </c>
      <c r="E557" s="73" t="s">
        <v>207</v>
      </c>
      <c r="F557" s="73" t="s">
        <v>180</v>
      </c>
      <c r="G557" s="74" t="s">
        <v>199</v>
      </c>
      <c r="H557" s="74" t="s">
        <v>1681</v>
      </c>
      <c r="I557" s="71">
        <v>1</v>
      </c>
      <c r="J557" s="74" t="s">
        <v>1682</v>
      </c>
      <c r="K557" s="75">
        <v>4</v>
      </c>
      <c r="L557" s="75">
        <v>19</v>
      </c>
      <c r="M557" s="75">
        <v>19</v>
      </c>
      <c r="N557" s="75">
        <v>0</v>
      </c>
      <c r="O557" s="74" t="s">
        <v>89</v>
      </c>
    </row>
    <row r="558" spans="1:15" ht="13.5" customHeight="1" x14ac:dyDescent="0.35">
      <c r="A558" s="71">
        <v>548</v>
      </c>
      <c r="B558" s="72" t="s">
        <v>1683</v>
      </c>
      <c r="C558" s="73" t="s">
        <v>243</v>
      </c>
      <c r="D558" s="73" t="s">
        <v>179</v>
      </c>
      <c r="E558" s="73" t="s">
        <v>211</v>
      </c>
      <c r="F558" s="73" t="s">
        <v>180</v>
      </c>
      <c r="G558" s="74" t="s">
        <v>199</v>
      </c>
      <c r="H558" s="74" t="s">
        <v>1684</v>
      </c>
      <c r="I558" s="71">
        <v>1</v>
      </c>
      <c r="J558" s="74" t="s">
        <v>1685</v>
      </c>
      <c r="K558" s="75">
        <v>4</v>
      </c>
      <c r="L558" s="75">
        <v>19</v>
      </c>
      <c r="M558" s="75">
        <v>19</v>
      </c>
      <c r="N558" s="75">
        <v>0</v>
      </c>
      <c r="O558" s="74" t="s">
        <v>89</v>
      </c>
    </row>
    <row r="559" spans="1:15" ht="13.5" customHeight="1" x14ac:dyDescent="0.35">
      <c r="A559" s="71">
        <v>549</v>
      </c>
      <c r="B559" s="72" t="s">
        <v>1686</v>
      </c>
      <c r="C559" s="73" t="s">
        <v>243</v>
      </c>
      <c r="D559" s="73" t="s">
        <v>179</v>
      </c>
      <c r="E559" s="73" t="s">
        <v>215</v>
      </c>
      <c r="F559" s="73" t="s">
        <v>180</v>
      </c>
      <c r="G559" s="74" t="s">
        <v>199</v>
      </c>
      <c r="H559" s="74" t="s">
        <v>1687</v>
      </c>
      <c r="I559" s="71">
        <v>1</v>
      </c>
      <c r="J559" s="74" t="s">
        <v>1688</v>
      </c>
      <c r="K559" s="75">
        <v>4</v>
      </c>
      <c r="L559" s="75">
        <v>19</v>
      </c>
      <c r="M559" s="75">
        <v>19</v>
      </c>
      <c r="N559" s="75">
        <v>0</v>
      </c>
      <c r="O559" s="74" t="s">
        <v>89</v>
      </c>
    </row>
    <row r="560" spans="1:15" ht="13.5" customHeight="1" x14ac:dyDescent="0.35">
      <c r="A560" s="71">
        <v>550</v>
      </c>
      <c r="B560" s="72" t="s">
        <v>1689</v>
      </c>
      <c r="C560" s="73" t="s">
        <v>243</v>
      </c>
      <c r="D560" s="73" t="s">
        <v>179</v>
      </c>
      <c r="E560" s="73" t="s">
        <v>219</v>
      </c>
      <c r="F560" s="73" t="s">
        <v>180</v>
      </c>
      <c r="G560" s="74" t="s">
        <v>199</v>
      </c>
      <c r="H560" s="74" t="s">
        <v>1690</v>
      </c>
      <c r="I560" s="71">
        <v>1</v>
      </c>
      <c r="J560" s="74" t="s">
        <v>1691</v>
      </c>
      <c r="K560" s="75">
        <v>4</v>
      </c>
      <c r="L560" s="75">
        <v>19</v>
      </c>
      <c r="M560" s="75">
        <v>19</v>
      </c>
      <c r="N560" s="75">
        <v>0</v>
      </c>
      <c r="O560" s="74" t="s">
        <v>89</v>
      </c>
    </row>
    <row r="561" spans="1:15" ht="13.5" customHeight="1" x14ac:dyDescent="0.35">
      <c r="A561" s="71">
        <v>551</v>
      </c>
      <c r="B561" s="72" t="s">
        <v>1692</v>
      </c>
      <c r="C561" s="73" t="s">
        <v>243</v>
      </c>
      <c r="D561" s="73" t="s">
        <v>179</v>
      </c>
      <c r="E561" s="73" t="s">
        <v>239</v>
      </c>
      <c r="F561" s="73" t="s">
        <v>180</v>
      </c>
      <c r="G561" s="74" t="s">
        <v>180</v>
      </c>
      <c r="H561" s="74" t="s">
        <v>1693</v>
      </c>
      <c r="I561" s="71">
        <v>1</v>
      </c>
      <c r="J561" s="74" t="s">
        <v>1694</v>
      </c>
      <c r="K561" s="75">
        <v>4</v>
      </c>
      <c r="L561" s="75">
        <v>19</v>
      </c>
      <c r="M561" s="75">
        <v>19</v>
      </c>
      <c r="N561" s="75">
        <v>0</v>
      </c>
      <c r="O561" s="74" t="s">
        <v>89</v>
      </c>
    </row>
    <row r="562" spans="1:15" ht="13.5" customHeight="1" x14ac:dyDescent="0.35">
      <c r="A562" s="71">
        <v>552</v>
      </c>
      <c r="B562" s="72" t="s">
        <v>1695</v>
      </c>
      <c r="C562" s="73" t="s">
        <v>243</v>
      </c>
      <c r="D562" s="73" t="s">
        <v>179</v>
      </c>
      <c r="E562" s="73" t="s">
        <v>243</v>
      </c>
      <c r="F562" s="73" t="s">
        <v>180</v>
      </c>
      <c r="G562" s="74" t="s">
        <v>199</v>
      </c>
      <c r="H562" s="74" t="s">
        <v>1696</v>
      </c>
      <c r="I562" s="71">
        <v>1</v>
      </c>
      <c r="J562" s="74" t="s">
        <v>1697</v>
      </c>
      <c r="K562" s="75">
        <v>4</v>
      </c>
      <c r="L562" s="75">
        <v>19</v>
      </c>
      <c r="M562" s="75">
        <v>19</v>
      </c>
      <c r="N562" s="75">
        <v>0</v>
      </c>
      <c r="O562" s="74" t="s">
        <v>89</v>
      </c>
    </row>
    <row r="563" spans="1:15" ht="13.5" customHeight="1" x14ac:dyDescent="0.35">
      <c r="A563" s="71">
        <v>553</v>
      </c>
      <c r="B563" s="72" t="s">
        <v>1698</v>
      </c>
      <c r="C563" s="73" t="s">
        <v>243</v>
      </c>
      <c r="D563" s="73" t="s">
        <v>179</v>
      </c>
      <c r="E563" s="73" t="s">
        <v>247</v>
      </c>
      <c r="F563" s="73" t="s">
        <v>180</v>
      </c>
      <c r="G563" s="74" t="s">
        <v>180</v>
      </c>
      <c r="H563" s="74" t="s">
        <v>1699</v>
      </c>
      <c r="I563" s="71">
        <v>1</v>
      </c>
      <c r="J563" s="74" t="s">
        <v>1700</v>
      </c>
      <c r="K563" s="75">
        <v>4</v>
      </c>
      <c r="L563" s="75">
        <v>19</v>
      </c>
      <c r="M563" s="75">
        <v>19</v>
      </c>
      <c r="N563" s="75">
        <v>0</v>
      </c>
      <c r="O563" s="74" t="s">
        <v>89</v>
      </c>
    </row>
    <row r="564" spans="1:15" ht="13.5" customHeight="1" x14ac:dyDescent="0.35">
      <c r="A564" s="71">
        <v>554</v>
      </c>
      <c r="B564" s="72" t="s">
        <v>1701</v>
      </c>
      <c r="C564" s="73" t="s">
        <v>243</v>
      </c>
      <c r="D564" s="73" t="s">
        <v>179</v>
      </c>
      <c r="E564" s="73" t="s">
        <v>251</v>
      </c>
      <c r="F564" s="73" t="s">
        <v>180</v>
      </c>
      <c r="G564" s="74" t="s">
        <v>199</v>
      </c>
      <c r="H564" s="74" t="s">
        <v>1702</v>
      </c>
      <c r="I564" s="71">
        <v>1</v>
      </c>
      <c r="J564" s="74" t="s">
        <v>1703</v>
      </c>
      <c r="K564" s="75">
        <v>4</v>
      </c>
      <c r="L564" s="75">
        <v>19</v>
      </c>
      <c r="M564" s="75">
        <v>19</v>
      </c>
      <c r="N564" s="75">
        <v>0</v>
      </c>
      <c r="O564" s="74" t="s">
        <v>89</v>
      </c>
    </row>
    <row r="565" spans="1:15" ht="13.5" customHeight="1" x14ac:dyDescent="0.35">
      <c r="A565" s="71">
        <v>555</v>
      </c>
      <c r="B565" s="72" t="s">
        <v>1704</v>
      </c>
      <c r="C565" s="73" t="s">
        <v>243</v>
      </c>
      <c r="D565" s="73" t="s">
        <v>179</v>
      </c>
      <c r="E565" s="73" t="s">
        <v>505</v>
      </c>
      <c r="F565" s="73" t="s">
        <v>180</v>
      </c>
      <c r="G565" s="74" t="s">
        <v>180</v>
      </c>
      <c r="H565" s="74" t="s">
        <v>1705</v>
      </c>
      <c r="I565" s="71">
        <v>1</v>
      </c>
      <c r="J565" s="74" t="s">
        <v>1706</v>
      </c>
      <c r="K565" s="75">
        <v>4</v>
      </c>
      <c r="L565" s="75">
        <v>19</v>
      </c>
      <c r="M565" s="75">
        <v>19</v>
      </c>
      <c r="N565" s="75">
        <v>0</v>
      </c>
      <c r="O565" s="74" t="s">
        <v>89</v>
      </c>
    </row>
    <row r="566" spans="1:15" ht="13.5" customHeight="1" x14ac:dyDescent="0.35">
      <c r="A566" s="71">
        <v>556</v>
      </c>
      <c r="B566" s="72" t="s">
        <v>1707</v>
      </c>
      <c r="C566" s="73" t="s">
        <v>243</v>
      </c>
      <c r="D566" s="73" t="s">
        <v>179</v>
      </c>
      <c r="E566" s="73" t="s">
        <v>509</v>
      </c>
      <c r="F566" s="73" t="s">
        <v>180</v>
      </c>
      <c r="G566" s="74" t="s">
        <v>199</v>
      </c>
      <c r="H566" s="74" t="s">
        <v>1708</v>
      </c>
      <c r="I566" s="71">
        <v>1</v>
      </c>
      <c r="J566" s="74" t="s">
        <v>1709</v>
      </c>
      <c r="K566" s="75">
        <v>4</v>
      </c>
      <c r="L566" s="75">
        <v>19</v>
      </c>
      <c r="M566" s="75">
        <v>19</v>
      </c>
      <c r="N566" s="75">
        <v>0</v>
      </c>
      <c r="O566" s="74" t="s">
        <v>89</v>
      </c>
    </row>
    <row r="567" spans="1:15" ht="13.5" customHeight="1" x14ac:dyDescent="0.35">
      <c r="A567" s="71">
        <v>557</v>
      </c>
      <c r="B567" s="72" t="s">
        <v>1710</v>
      </c>
      <c r="C567" s="73" t="s">
        <v>243</v>
      </c>
      <c r="D567" s="73" t="s">
        <v>179</v>
      </c>
      <c r="E567" s="73" t="s">
        <v>513</v>
      </c>
      <c r="F567" s="73" t="s">
        <v>180</v>
      </c>
      <c r="G567" s="74" t="s">
        <v>199</v>
      </c>
      <c r="H567" s="74" t="s">
        <v>1711</v>
      </c>
      <c r="I567" s="71">
        <v>1</v>
      </c>
      <c r="J567" s="74" t="s">
        <v>1712</v>
      </c>
      <c r="K567" s="75">
        <v>4</v>
      </c>
      <c r="L567" s="75">
        <v>19</v>
      </c>
      <c r="M567" s="75">
        <v>19</v>
      </c>
      <c r="N567" s="75">
        <v>0</v>
      </c>
      <c r="O567" s="74" t="s">
        <v>89</v>
      </c>
    </row>
    <row r="568" spans="1:15" ht="13.5" customHeight="1" x14ac:dyDescent="0.35">
      <c r="A568" s="71">
        <v>558</v>
      </c>
      <c r="B568" s="72" t="s">
        <v>1713</v>
      </c>
      <c r="C568" s="73" t="s">
        <v>243</v>
      </c>
      <c r="D568" s="73" t="s">
        <v>179</v>
      </c>
      <c r="E568" s="73" t="s">
        <v>1714</v>
      </c>
      <c r="F568" s="73" t="s">
        <v>180</v>
      </c>
      <c r="G568" s="74" t="s">
        <v>199</v>
      </c>
      <c r="H568" s="74" t="s">
        <v>1715</v>
      </c>
      <c r="I568" s="71">
        <v>1</v>
      </c>
      <c r="J568" s="74" t="s">
        <v>1716</v>
      </c>
      <c r="K568" s="75">
        <v>4</v>
      </c>
      <c r="L568" s="75">
        <v>19</v>
      </c>
      <c r="M568" s="75">
        <v>19</v>
      </c>
      <c r="N568" s="75">
        <v>0</v>
      </c>
      <c r="O568" s="74" t="s">
        <v>89</v>
      </c>
    </row>
    <row r="569" spans="1:15" ht="13.5" customHeight="1" x14ac:dyDescent="0.35">
      <c r="A569" s="71">
        <v>559</v>
      </c>
      <c r="B569" s="72" t="s">
        <v>1717</v>
      </c>
      <c r="C569" s="73" t="s">
        <v>243</v>
      </c>
      <c r="D569" s="73" t="s">
        <v>179</v>
      </c>
      <c r="E569" s="73" t="s">
        <v>223</v>
      </c>
      <c r="F569" s="73" t="s">
        <v>180</v>
      </c>
      <c r="G569" s="74" t="s">
        <v>180</v>
      </c>
      <c r="H569" s="74" t="s">
        <v>224</v>
      </c>
      <c r="I569" s="71">
        <v>1</v>
      </c>
      <c r="J569" s="74" t="s">
        <v>1718</v>
      </c>
      <c r="K569" s="75">
        <v>4</v>
      </c>
      <c r="L569" s="75">
        <v>19</v>
      </c>
      <c r="M569" s="75">
        <v>19</v>
      </c>
      <c r="N569" s="75">
        <v>0</v>
      </c>
      <c r="O569" s="74" t="s">
        <v>89</v>
      </c>
    </row>
    <row r="570" spans="1:15" ht="13.5" customHeight="1" x14ac:dyDescent="0.35">
      <c r="A570" s="71">
        <v>560</v>
      </c>
      <c r="B570" s="72" t="s">
        <v>1719</v>
      </c>
      <c r="C570" s="73" t="s">
        <v>243</v>
      </c>
      <c r="D570" s="73" t="s">
        <v>190</v>
      </c>
      <c r="E570" s="73" t="s">
        <v>180</v>
      </c>
      <c r="F570" s="73" t="s">
        <v>180</v>
      </c>
      <c r="G570" s="74" t="s">
        <v>180</v>
      </c>
      <c r="H570" s="74" t="s">
        <v>1720</v>
      </c>
      <c r="I570" s="71">
        <v>1</v>
      </c>
      <c r="J570" s="74" t="s">
        <v>1721</v>
      </c>
      <c r="K570" s="75">
        <v>4</v>
      </c>
      <c r="L570" s="75">
        <v>19</v>
      </c>
      <c r="M570" s="75">
        <v>19</v>
      </c>
      <c r="N570" s="75">
        <v>0</v>
      </c>
      <c r="O570" s="74" t="s">
        <v>89</v>
      </c>
    </row>
    <row r="571" spans="1:15" ht="13.5" customHeight="1" x14ac:dyDescent="0.35">
      <c r="A571" s="71">
        <v>561</v>
      </c>
      <c r="B571" s="72" t="s">
        <v>1722</v>
      </c>
      <c r="C571" s="73" t="s">
        <v>243</v>
      </c>
      <c r="D571" s="73" t="s">
        <v>190</v>
      </c>
      <c r="E571" s="73" t="s">
        <v>190</v>
      </c>
      <c r="F571" s="73" t="s">
        <v>180</v>
      </c>
      <c r="G571" s="74" t="s">
        <v>199</v>
      </c>
      <c r="H571" s="74" t="s">
        <v>1723</v>
      </c>
      <c r="I571" s="71">
        <v>1</v>
      </c>
      <c r="J571" s="74" t="s">
        <v>1724</v>
      </c>
      <c r="K571" s="75">
        <v>4</v>
      </c>
      <c r="L571" s="75">
        <v>19</v>
      </c>
      <c r="M571" s="75">
        <v>19</v>
      </c>
      <c r="N571" s="75">
        <v>0</v>
      </c>
      <c r="O571" s="74" t="s">
        <v>89</v>
      </c>
    </row>
    <row r="572" spans="1:15" ht="13.5" customHeight="1" x14ac:dyDescent="0.35">
      <c r="A572" s="71">
        <v>562</v>
      </c>
      <c r="B572" s="72" t="s">
        <v>1725</v>
      </c>
      <c r="C572" s="73" t="s">
        <v>243</v>
      </c>
      <c r="D572" s="73" t="s">
        <v>190</v>
      </c>
      <c r="E572" s="73" t="s">
        <v>194</v>
      </c>
      <c r="F572" s="73" t="s">
        <v>180</v>
      </c>
      <c r="G572" s="74" t="s">
        <v>180</v>
      </c>
      <c r="H572" s="74" t="s">
        <v>1726</v>
      </c>
      <c r="I572" s="71">
        <v>1</v>
      </c>
      <c r="J572" s="74" t="s">
        <v>1727</v>
      </c>
      <c r="K572" s="75">
        <v>4</v>
      </c>
      <c r="L572" s="75">
        <v>19</v>
      </c>
      <c r="M572" s="75">
        <v>19</v>
      </c>
      <c r="N572" s="75">
        <v>0</v>
      </c>
      <c r="O572" s="74" t="s">
        <v>89</v>
      </c>
    </row>
    <row r="573" spans="1:15" ht="13.5" customHeight="1" x14ac:dyDescent="0.35">
      <c r="A573" s="71">
        <v>563</v>
      </c>
      <c r="B573" s="72" t="s">
        <v>1728</v>
      </c>
      <c r="C573" s="73" t="s">
        <v>243</v>
      </c>
      <c r="D573" s="73" t="s">
        <v>190</v>
      </c>
      <c r="E573" s="73" t="s">
        <v>203</v>
      </c>
      <c r="F573" s="73" t="s">
        <v>180</v>
      </c>
      <c r="G573" s="74" t="s">
        <v>199</v>
      </c>
      <c r="H573" s="74" t="s">
        <v>1729</v>
      </c>
      <c r="I573" s="71">
        <v>1</v>
      </c>
      <c r="J573" s="74" t="s">
        <v>1730</v>
      </c>
      <c r="K573" s="75">
        <v>4</v>
      </c>
      <c r="L573" s="75">
        <v>19</v>
      </c>
      <c r="M573" s="75">
        <v>19</v>
      </c>
      <c r="N573" s="75">
        <v>0</v>
      </c>
      <c r="O573" s="74" t="s">
        <v>89</v>
      </c>
    </row>
    <row r="574" spans="1:15" ht="13.5" customHeight="1" x14ac:dyDescent="0.35">
      <c r="A574" s="71">
        <v>564</v>
      </c>
      <c r="B574" s="72" t="s">
        <v>1731</v>
      </c>
      <c r="C574" s="73" t="s">
        <v>243</v>
      </c>
      <c r="D574" s="73" t="s">
        <v>190</v>
      </c>
      <c r="E574" s="73" t="s">
        <v>207</v>
      </c>
      <c r="F574" s="73" t="s">
        <v>180</v>
      </c>
      <c r="G574" s="74" t="s">
        <v>180</v>
      </c>
      <c r="H574" s="74" t="s">
        <v>1732</v>
      </c>
      <c r="I574" s="71">
        <v>1</v>
      </c>
      <c r="J574" s="74" t="s">
        <v>1733</v>
      </c>
      <c r="K574" s="75">
        <v>4</v>
      </c>
      <c r="L574" s="75">
        <v>19</v>
      </c>
      <c r="M574" s="75">
        <v>19</v>
      </c>
      <c r="N574" s="75">
        <v>0</v>
      </c>
      <c r="O574" s="74" t="s">
        <v>89</v>
      </c>
    </row>
    <row r="575" spans="1:15" ht="13.5" customHeight="1" x14ac:dyDescent="0.35">
      <c r="A575" s="71">
        <v>565</v>
      </c>
      <c r="B575" s="72" t="s">
        <v>1734</v>
      </c>
      <c r="C575" s="73" t="s">
        <v>243</v>
      </c>
      <c r="D575" s="73" t="s">
        <v>190</v>
      </c>
      <c r="E575" s="73" t="s">
        <v>211</v>
      </c>
      <c r="F575" s="73" t="s">
        <v>180</v>
      </c>
      <c r="G575" s="74" t="s">
        <v>199</v>
      </c>
      <c r="H575" s="74" t="s">
        <v>1715</v>
      </c>
      <c r="I575" s="71">
        <v>1</v>
      </c>
      <c r="J575" s="74" t="s">
        <v>1735</v>
      </c>
      <c r="K575" s="75">
        <v>4</v>
      </c>
      <c r="L575" s="75">
        <v>19</v>
      </c>
      <c r="M575" s="75">
        <v>19</v>
      </c>
      <c r="N575" s="75">
        <v>0</v>
      </c>
      <c r="O575" s="74" t="s">
        <v>89</v>
      </c>
    </row>
    <row r="576" spans="1:15" ht="13.5" customHeight="1" x14ac:dyDescent="0.35">
      <c r="A576" s="71">
        <v>566</v>
      </c>
      <c r="B576" s="72" t="s">
        <v>1736</v>
      </c>
      <c r="C576" s="73" t="s">
        <v>243</v>
      </c>
      <c r="D576" s="73" t="s">
        <v>190</v>
      </c>
      <c r="E576" s="73" t="s">
        <v>223</v>
      </c>
      <c r="F576" s="73" t="s">
        <v>180</v>
      </c>
      <c r="G576" s="74" t="s">
        <v>180</v>
      </c>
      <c r="H576" s="74" t="s">
        <v>224</v>
      </c>
      <c r="I576" s="71">
        <v>1</v>
      </c>
      <c r="J576" s="74" t="s">
        <v>1737</v>
      </c>
      <c r="K576" s="75">
        <v>4</v>
      </c>
      <c r="L576" s="75">
        <v>19</v>
      </c>
      <c r="M576" s="75">
        <v>19</v>
      </c>
      <c r="N576" s="75">
        <v>0</v>
      </c>
      <c r="O576" s="74" t="s">
        <v>89</v>
      </c>
    </row>
    <row r="577" spans="1:15" ht="13.5" customHeight="1" x14ac:dyDescent="0.35">
      <c r="A577" s="71">
        <v>567</v>
      </c>
      <c r="B577" s="72" t="s">
        <v>1738</v>
      </c>
      <c r="C577" s="73" t="s">
        <v>243</v>
      </c>
      <c r="D577" s="73" t="s">
        <v>194</v>
      </c>
      <c r="E577" s="73" t="s">
        <v>180</v>
      </c>
      <c r="F577" s="73" t="s">
        <v>180</v>
      </c>
      <c r="G577" s="74" t="s">
        <v>180</v>
      </c>
      <c r="H577" s="74" t="s">
        <v>1739</v>
      </c>
      <c r="I577" s="71">
        <v>1</v>
      </c>
      <c r="J577" s="74" t="s">
        <v>1740</v>
      </c>
      <c r="K577" s="75">
        <v>4</v>
      </c>
      <c r="L577" s="75">
        <v>19</v>
      </c>
      <c r="M577" s="75">
        <v>19</v>
      </c>
      <c r="N577" s="75">
        <v>0</v>
      </c>
      <c r="O577" s="74" t="s">
        <v>89</v>
      </c>
    </row>
    <row r="578" spans="1:15" ht="13.5" customHeight="1" x14ac:dyDescent="0.35">
      <c r="A578" s="71">
        <v>568</v>
      </c>
      <c r="B578" s="72" t="s">
        <v>1741</v>
      </c>
      <c r="C578" s="73" t="s">
        <v>243</v>
      </c>
      <c r="D578" s="73" t="s">
        <v>194</v>
      </c>
      <c r="E578" s="73" t="s">
        <v>179</v>
      </c>
      <c r="F578" s="73" t="s">
        <v>180</v>
      </c>
      <c r="G578" s="74" t="s">
        <v>199</v>
      </c>
      <c r="H578" s="74" t="s">
        <v>1742</v>
      </c>
      <c r="I578" s="71">
        <v>1</v>
      </c>
      <c r="J578" s="74" t="s">
        <v>1743</v>
      </c>
      <c r="K578" s="75">
        <v>4</v>
      </c>
      <c r="L578" s="75">
        <v>19</v>
      </c>
      <c r="M578" s="75">
        <v>19</v>
      </c>
      <c r="N578" s="75">
        <v>0</v>
      </c>
      <c r="O578" s="74" t="s">
        <v>89</v>
      </c>
    </row>
    <row r="579" spans="1:15" ht="13.5" customHeight="1" x14ac:dyDescent="0.35">
      <c r="A579" s="71">
        <v>569</v>
      </c>
      <c r="B579" s="72" t="s">
        <v>1744</v>
      </c>
      <c r="C579" s="73" t="s">
        <v>243</v>
      </c>
      <c r="D579" s="73" t="s">
        <v>194</v>
      </c>
      <c r="E579" s="73" t="s">
        <v>190</v>
      </c>
      <c r="F579" s="73" t="s">
        <v>180</v>
      </c>
      <c r="G579" s="74" t="s">
        <v>199</v>
      </c>
      <c r="H579" s="74" t="s">
        <v>1745</v>
      </c>
      <c r="I579" s="71">
        <v>1</v>
      </c>
      <c r="J579" s="74" t="s">
        <v>1746</v>
      </c>
      <c r="K579" s="75">
        <v>4</v>
      </c>
      <c r="L579" s="75">
        <v>19</v>
      </c>
      <c r="M579" s="75">
        <v>19</v>
      </c>
      <c r="N579" s="75">
        <v>0</v>
      </c>
      <c r="O579" s="74" t="s">
        <v>89</v>
      </c>
    </row>
    <row r="580" spans="1:15" ht="13.5" customHeight="1" x14ac:dyDescent="0.35">
      <c r="A580" s="71">
        <v>570</v>
      </c>
      <c r="B580" s="72" t="s">
        <v>1747</v>
      </c>
      <c r="C580" s="73" t="s">
        <v>243</v>
      </c>
      <c r="D580" s="73" t="s">
        <v>203</v>
      </c>
      <c r="E580" s="73" t="s">
        <v>180</v>
      </c>
      <c r="F580" s="73" t="s">
        <v>180</v>
      </c>
      <c r="G580" s="74" t="s">
        <v>180</v>
      </c>
      <c r="H580" s="74" t="s">
        <v>1748</v>
      </c>
      <c r="I580" s="71">
        <v>1</v>
      </c>
      <c r="J580" s="74" t="s">
        <v>1749</v>
      </c>
      <c r="K580" s="75">
        <v>4</v>
      </c>
      <c r="L580" s="75">
        <v>19</v>
      </c>
      <c r="M580" s="75">
        <v>19</v>
      </c>
      <c r="N580" s="75">
        <v>0</v>
      </c>
      <c r="O580" s="74" t="s">
        <v>89</v>
      </c>
    </row>
    <row r="581" spans="1:15" ht="13.5" customHeight="1" x14ac:dyDescent="0.35">
      <c r="A581" s="71">
        <v>571</v>
      </c>
      <c r="B581" s="72" t="s">
        <v>1750</v>
      </c>
      <c r="C581" s="73" t="s">
        <v>243</v>
      </c>
      <c r="D581" s="73" t="s">
        <v>203</v>
      </c>
      <c r="E581" s="73" t="s">
        <v>179</v>
      </c>
      <c r="F581" s="73" t="s">
        <v>180</v>
      </c>
      <c r="G581" s="74" t="s">
        <v>180</v>
      </c>
      <c r="H581" s="74" t="s">
        <v>1751</v>
      </c>
      <c r="I581" s="71">
        <v>1</v>
      </c>
      <c r="J581" s="74" t="s">
        <v>1752</v>
      </c>
      <c r="K581" s="75">
        <v>4</v>
      </c>
      <c r="L581" s="75">
        <v>19</v>
      </c>
      <c r="M581" s="75">
        <v>19</v>
      </c>
      <c r="N581" s="75">
        <v>0</v>
      </c>
      <c r="O581" s="74" t="s">
        <v>89</v>
      </c>
    </row>
    <row r="582" spans="1:15" ht="13.5" customHeight="1" x14ac:dyDescent="0.35">
      <c r="A582" s="71">
        <v>572</v>
      </c>
      <c r="B582" s="72" t="s">
        <v>1753</v>
      </c>
      <c r="C582" s="73" t="s">
        <v>243</v>
      </c>
      <c r="D582" s="73" t="s">
        <v>203</v>
      </c>
      <c r="E582" s="73" t="s">
        <v>190</v>
      </c>
      <c r="F582" s="73" t="s">
        <v>180</v>
      </c>
      <c r="G582" s="74" t="s">
        <v>180</v>
      </c>
      <c r="H582" s="74" t="s">
        <v>1754</v>
      </c>
      <c r="I582" s="71">
        <v>1</v>
      </c>
      <c r="J582" s="74" t="s">
        <v>1755</v>
      </c>
      <c r="K582" s="75">
        <v>4</v>
      </c>
      <c r="L582" s="75">
        <v>19</v>
      </c>
      <c r="M582" s="75">
        <v>19</v>
      </c>
      <c r="N582" s="75">
        <v>0</v>
      </c>
      <c r="O582" s="74" t="s">
        <v>89</v>
      </c>
    </row>
    <row r="583" spans="1:15" ht="13.5" customHeight="1" x14ac:dyDescent="0.35">
      <c r="A583" s="71">
        <v>573</v>
      </c>
      <c r="B583" s="72" t="s">
        <v>1756</v>
      </c>
      <c r="C583" s="73" t="s">
        <v>243</v>
      </c>
      <c r="D583" s="73" t="s">
        <v>203</v>
      </c>
      <c r="E583" s="73" t="s">
        <v>194</v>
      </c>
      <c r="F583" s="73" t="s">
        <v>180</v>
      </c>
      <c r="G583" s="74" t="s">
        <v>199</v>
      </c>
      <c r="H583" s="74" t="s">
        <v>1353</v>
      </c>
      <c r="I583" s="71">
        <v>1</v>
      </c>
      <c r="J583" s="74" t="s">
        <v>1757</v>
      </c>
      <c r="K583" s="75">
        <v>4</v>
      </c>
      <c r="L583" s="75">
        <v>19</v>
      </c>
      <c r="M583" s="75">
        <v>19</v>
      </c>
      <c r="N583" s="75">
        <v>0</v>
      </c>
      <c r="O583" s="74" t="s">
        <v>89</v>
      </c>
    </row>
    <row r="584" spans="1:15" ht="13.5" customHeight="1" x14ac:dyDescent="0.35">
      <c r="A584" s="71">
        <v>574</v>
      </c>
      <c r="B584" s="72" t="s">
        <v>1758</v>
      </c>
      <c r="C584" s="73" t="s">
        <v>243</v>
      </c>
      <c r="D584" s="73" t="s">
        <v>203</v>
      </c>
      <c r="E584" s="73" t="s">
        <v>198</v>
      </c>
      <c r="F584" s="73" t="s">
        <v>180</v>
      </c>
      <c r="G584" s="74" t="s">
        <v>199</v>
      </c>
      <c r="H584" s="74" t="s">
        <v>1759</v>
      </c>
      <c r="I584" s="71">
        <v>1</v>
      </c>
      <c r="J584" s="74" t="s">
        <v>1760</v>
      </c>
      <c r="K584" s="75">
        <v>4</v>
      </c>
      <c r="L584" s="75">
        <v>19</v>
      </c>
      <c r="M584" s="75">
        <v>19</v>
      </c>
      <c r="N584" s="75">
        <v>0</v>
      </c>
      <c r="O584" s="74" t="s">
        <v>89</v>
      </c>
    </row>
    <row r="585" spans="1:15" ht="13.5" customHeight="1" x14ac:dyDescent="0.35">
      <c r="A585" s="71">
        <v>575</v>
      </c>
      <c r="B585" s="72" t="s">
        <v>1761</v>
      </c>
      <c r="C585" s="73" t="s">
        <v>243</v>
      </c>
      <c r="D585" s="73" t="s">
        <v>203</v>
      </c>
      <c r="E585" s="73" t="s">
        <v>223</v>
      </c>
      <c r="F585" s="73" t="s">
        <v>180</v>
      </c>
      <c r="G585" s="74" t="s">
        <v>180</v>
      </c>
      <c r="H585" s="74" t="s">
        <v>224</v>
      </c>
      <c r="I585" s="71">
        <v>1</v>
      </c>
      <c r="J585" s="74" t="s">
        <v>1762</v>
      </c>
      <c r="K585" s="75">
        <v>4</v>
      </c>
      <c r="L585" s="75">
        <v>19</v>
      </c>
      <c r="M585" s="75">
        <v>19</v>
      </c>
      <c r="N585" s="75">
        <v>0</v>
      </c>
      <c r="O585" s="74" t="s">
        <v>89</v>
      </c>
    </row>
    <row r="586" spans="1:15" ht="13.5" customHeight="1" x14ac:dyDescent="0.35">
      <c r="A586" s="71">
        <v>576</v>
      </c>
      <c r="B586" s="72" t="s">
        <v>247</v>
      </c>
      <c r="C586" s="73" t="s">
        <v>247</v>
      </c>
      <c r="D586" s="73" t="s">
        <v>180</v>
      </c>
      <c r="E586" s="73" t="s">
        <v>180</v>
      </c>
      <c r="F586" s="73" t="s">
        <v>180</v>
      </c>
      <c r="G586" s="74" t="s">
        <v>180</v>
      </c>
      <c r="H586" s="74" t="s">
        <v>1763</v>
      </c>
      <c r="I586" s="71">
        <v>1</v>
      </c>
      <c r="J586" s="74" t="s">
        <v>1764</v>
      </c>
      <c r="K586" s="75">
        <v>4</v>
      </c>
      <c r="L586" s="75">
        <v>17</v>
      </c>
      <c r="M586" s="75">
        <v>17</v>
      </c>
      <c r="N586" s="75">
        <v>0</v>
      </c>
      <c r="O586" s="74" t="s">
        <v>89</v>
      </c>
    </row>
    <row r="587" spans="1:15" ht="13.5" customHeight="1" x14ac:dyDescent="0.35">
      <c r="A587" s="71">
        <v>577</v>
      </c>
      <c r="B587" s="72" t="s">
        <v>1765</v>
      </c>
      <c r="C587" s="73" t="s">
        <v>247</v>
      </c>
      <c r="D587" s="73" t="s">
        <v>179</v>
      </c>
      <c r="E587" s="73" t="s">
        <v>180</v>
      </c>
      <c r="F587" s="73" t="s">
        <v>180</v>
      </c>
      <c r="G587" s="74" t="s">
        <v>180</v>
      </c>
      <c r="H587" s="74" t="s">
        <v>1766</v>
      </c>
      <c r="I587" s="71">
        <v>1</v>
      </c>
      <c r="J587" s="74" t="s">
        <v>1767</v>
      </c>
      <c r="K587" s="75">
        <v>4</v>
      </c>
      <c r="L587" s="75">
        <v>17</v>
      </c>
      <c r="M587" s="75">
        <v>17</v>
      </c>
      <c r="N587" s="75">
        <v>0</v>
      </c>
      <c r="O587" s="74" t="s">
        <v>89</v>
      </c>
    </row>
    <row r="588" spans="1:15" ht="13.5" customHeight="1" x14ac:dyDescent="0.35">
      <c r="A588" s="71">
        <v>578</v>
      </c>
      <c r="B588" s="72" t="s">
        <v>1768</v>
      </c>
      <c r="C588" s="73" t="s">
        <v>247</v>
      </c>
      <c r="D588" s="73" t="s">
        <v>179</v>
      </c>
      <c r="E588" s="73" t="s">
        <v>179</v>
      </c>
      <c r="F588" s="73" t="s">
        <v>180</v>
      </c>
      <c r="G588" s="74" t="s">
        <v>180</v>
      </c>
      <c r="H588" s="74" t="s">
        <v>1769</v>
      </c>
      <c r="I588" s="71">
        <v>1</v>
      </c>
      <c r="J588" s="74" t="s">
        <v>1770</v>
      </c>
      <c r="K588" s="75">
        <v>4</v>
      </c>
      <c r="L588" s="75">
        <v>17</v>
      </c>
      <c r="M588" s="75">
        <v>17</v>
      </c>
      <c r="N588" s="75">
        <v>0</v>
      </c>
      <c r="O588" s="74" t="s">
        <v>89</v>
      </c>
    </row>
    <row r="589" spans="1:15" ht="13.5" customHeight="1" x14ac:dyDescent="0.35">
      <c r="A589" s="71">
        <v>579</v>
      </c>
      <c r="B589" s="72" t="s">
        <v>1771</v>
      </c>
      <c r="C589" s="73" t="s">
        <v>247</v>
      </c>
      <c r="D589" s="73" t="s">
        <v>179</v>
      </c>
      <c r="E589" s="73" t="s">
        <v>190</v>
      </c>
      <c r="F589" s="73" t="s">
        <v>180</v>
      </c>
      <c r="G589" s="74" t="s">
        <v>180</v>
      </c>
      <c r="H589" s="74" t="s">
        <v>1772</v>
      </c>
      <c r="I589" s="71">
        <v>1</v>
      </c>
      <c r="J589" s="74" t="s">
        <v>1773</v>
      </c>
      <c r="K589" s="75">
        <v>4</v>
      </c>
      <c r="L589" s="75">
        <v>17</v>
      </c>
      <c r="M589" s="75">
        <v>17</v>
      </c>
      <c r="N589" s="75">
        <v>0</v>
      </c>
      <c r="O589" s="74" t="s">
        <v>89</v>
      </c>
    </row>
    <row r="590" spans="1:15" ht="13.5" customHeight="1" x14ac:dyDescent="0.35">
      <c r="A590" s="71">
        <v>580</v>
      </c>
      <c r="B590" s="72" t="s">
        <v>1774</v>
      </c>
      <c r="C590" s="73" t="s">
        <v>247</v>
      </c>
      <c r="D590" s="73" t="s">
        <v>179</v>
      </c>
      <c r="E590" s="73" t="s">
        <v>194</v>
      </c>
      <c r="F590" s="73" t="s">
        <v>180</v>
      </c>
      <c r="G590" s="74" t="s">
        <v>180</v>
      </c>
      <c r="H590" s="74" t="s">
        <v>1775</v>
      </c>
      <c r="I590" s="71">
        <v>1</v>
      </c>
      <c r="J590" s="74" t="s">
        <v>1776</v>
      </c>
      <c r="K590" s="75">
        <v>4</v>
      </c>
      <c r="L590" s="75">
        <v>17</v>
      </c>
      <c r="M590" s="75">
        <v>17</v>
      </c>
      <c r="N590" s="75">
        <v>0</v>
      </c>
      <c r="O590" s="74" t="s">
        <v>89</v>
      </c>
    </row>
    <row r="591" spans="1:15" ht="13.5" customHeight="1" x14ac:dyDescent="0.35">
      <c r="A591" s="71">
        <v>581</v>
      </c>
      <c r="B591" s="72" t="s">
        <v>1777</v>
      </c>
      <c r="C591" s="73" t="s">
        <v>247</v>
      </c>
      <c r="D591" s="73" t="s">
        <v>179</v>
      </c>
      <c r="E591" s="73" t="s">
        <v>198</v>
      </c>
      <c r="F591" s="73" t="s">
        <v>180</v>
      </c>
      <c r="G591" s="74" t="s">
        <v>180</v>
      </c>
      <c r="H591" s="74" t="s">
        <v>1778</v>
      </c>
      <c r="I591" s="71">
        <v>1</v>
      </c>
      <c r="J591" s="74" t="s">
        <v>1779</v>
      </c>
      <c r="K591" s="75">
        <v>4</v>
      </c>
      <c r="L591" s="75">
        <v>17</v>
      </c>
      <c r="M591" s="75">
        <v>17</v>
      </c>
      <c r="N591" s="75">
        <v>0</v>
      </c>
      <c r="O591" s="74" t="s">
        <v>89</v>
      </c>
    </row>
    <row r="592" spans="1:15" ht="13.5" customHeight="1" x14ac:dyDescent="0.35">
      <c r="A592" s="71">
        <v>582</v>
      </c>
      <c r="B592" s="72" t="s">
        <v>1780</v>
      </c>
      <c r="C592" s="73" t="s">
        <v>247</v>
      </c>
      <c r="D592" s="73" t="s">
        <v>179</v>
      </c>
      <c r="E592" s="73" t="s">
        <v>203</v>
      </c>
      <c r="F592" s="73" t="s">
        <v>180</v>
      </c>
      <c r="G592" s="74" t="s">
        <v>180</v>
      </c>
      <c r="H592" s="74" t="s">
        <v>1781</v>
      </c>
      <c r="I592" s="71">
        <v>1</v>
      </c>
      <c r="J592" s="74" t="s">
        <v>1782</v>
      </c>
      <c r="K592" s="75">
        <v>4</v>
      </c>
      <c r="L592" s="75">
        <v>15</v>
      </c>
      <c r="M592" s="75">
        <v>15</v>
      </c>
      <c r="N592" s="75">
        <v>0</v>
      </c>
      <c r="O592" s="74" t="s">
        <v>89</v>
      </c>
    </row>
    <row r="593" spans="1:15" ht="13.5" customHeight="1" x14ac:dyDescent="0.35">
      <c r="A593" s="71">
        <v>583</v>
      </c>
      <c r="B593" s="72" t="s">
        <v>1783</v>
      </c>
      <c r="C593" s="73" t="s">
        <v>247</v>
      </c>
      <c r="D593" s="73" t="s">
        <v>179</v>
      </c>
      <c r="E593" s="73" t="s">
        <v>207</v>
      </c>
      <c r="F593" s="73" t="s">
        <v>180</v>
      </c>
      <c r="G593" s="74" t="s">
        <v>199</v>
      </c>
      <c r="H593" s="74" t="s">
        <v>1784</v>
      </c>
      <c r="I593" s="71">
        <v>1</v>
      </c>
      <c r="J593" s="74" t="s">
        <v>1785</v>
      </c>
      <c r="K593" s="75">
        <v>4</v>
      </c>
      <c r="L593" s="75">
        <v>14</v>
      </c>
      <c r="M593" s="75">
        <v>14</v>
      </c>
      <c r="N593" s="75">
        <v>1</v>
      </c>
      <c r="O593" s="74" t="s">
        <v>278</v>
      </c>
    </row>
    <row r="594" spans="1:15" ht="13.5" customHeight="1" x14ac:dyDescent="0.35">
      <c r="A594" s="71">
        <v>584</v>
      </c>
      <c r="B594" s="72" t="s">
        <v>1786</v>
      </c>
      <c r="C594" s="73" t="s">
        <v>247</v>
      </c>
      <c r="D594" s="73" t="s">
        <v>179</v>
      </c>
      <c r="E594" s="73" t="s">
        <v>211</v>
      </c>
      <c r="F594" s="73" t="s">
        <v>180</v>
      </c>
      <c r="G594" s="74" t="s">
        <v>199</v>
      </c>
      <c r="H594" s="74" t="s">
        <v>1787</v>
      </c>
      <c r="I594" s="71">
        <v>1</v>
      </c>
      <c r="J594" s="74" t="s">
        <v>1788</v>
      </c>
      <c r="K594" s="75">
        <v>4</v>
      </c>
      <c r="L594" s="75">
        <v>14</v>
      </c>
      <c r="M594" s="75">
        <v>14</v>
      </c>
      <c r="N594" s="75">
        <v>1</v>
      </c>
      <c r="O594" s="74" t="s">
        <v>278</v>
      </c>
    </row>
    <row r="595" spans="1:15" ht="13.5" customHeight="1" x14ac:dyDescent="0.35">
      <c r="A595" s="71">
        <v>585</v>
      </c>
      <c r="B595" s="72" t="s">
        <v>1789</v>
      </c>
      <c r="C595" s="73" t="s">
        <v>247</v>
      </c>
      <c r="D595" s="73" t="s">
        <v>179</v>
      </c>
      <c r="E595" s="73" t="s">
        <v>215</v>
      </c>
      <c r="F595" s="73" t="s">
        <v>180</v>
      </c>
      <c r="G595" s="74" t="s">
        <v>199</v>
      </c>
      <c r="H595" s="74" t="s">
        <v>1790</v>
      </c>
      <c r="I595" s="71">
        <v>1</v>
      </c>
      <c r="J595" s="74" t="s">
        <v>1791</v>
      </c>
      <c r="K595" s="75">
        <v>4</v>
      </c>
      <c r="L595" s="75">
        <v>14</v>
      </c>
      <c r="M595" s="75">
        <v>14</v>
      </c>
      <c r="N595" s="75">
        <v>1</v>
      </c>
      <c r="O595" s="74" t="s">
        <v>278</v>
      </c>
    </row>
    <row r="596" spans="1:15" ht="13.5" customHeight="1" x14ac:dyDescent="0.35">
      <c r="A596" s="71">
        <v>586</v>
      </c>
      <c r="B596" s="72" t="s">
        <v>1792</v>
      </c>
      <c r="C596" s="73" t="s">
        <v>247</v>
      </c>
      <c r="D596" s="73" t="s">
        <v>179</v>
      </c>
      <c r="E596" s="73" t="s">
        <v>219</v>
      </c>
      <c r="F596" s="73" t="s">
        <v>180</v>
      </c>
      <c r="G596" s="74" t="s">
        <v>199</v>
      </c>
      <c r="H596" s="74" t="s">
        <v>1793</v>
      </c>
      <c r="I596" s="71">
        <v>1</v>
      </c>
      <c r="J596" s="74" t="s">
        <v>1794</v>
      </c>
      <c r="K596" s="75">
        <v>4</v>
      </c>
      <c r="L596" s="75">
        <v>14</v>
      </c>
      <c r="M596" s="75">
        <v>14</v>
      </c>
      <c r="N596" s="75">
        <v>1</v>
      </c>
      <c r="O596" s="74" t="s">
        <v>278</v>
      </c>
    </row>
    <row r="597" spans="1:15" ht="13.5" customHeight="1" x14ac:dyDescent="0.35">
      <c r="A597" s="71">
        <v>587</v>
      </c>
      <c r="B597" s="72" t="s">
        <v>1795</v>
      </c>
      <c r="C597" s="73" t="s">
        <v>247</v>
      </c>
      <c r="D597" s="73" t="s">
        <v>179</v>
      </c>
      <c r="E597" s="73" t="s">
        <v>239</v>
      </c>
      <c r="F597" s="73" t="s">
        <v>180</v>
      </c>
      <c r="G597" s="74" t="s">
        <v>199</v>
      </c>
      <c r="H597" s="74" t="s">
        <v>1796</v>
      </c>
      <c r="I597" s="71">
        <v>1</v>
      </c>
      <c r="J597" s="74" t="s">
        <v>1797</v>
      </c>
      <c r="K597" s="75">
        <v>4</v>
      </c>
      <c r="L597" s="75">
        <v>14</v>
      </c>
      <c r="M597" s="75">
        <v>14</v>
      </c>
      <c r="N597" s="75">
        <v>1</v>
      </c>
      <c r="O597" s="74" t="s">
        <v>278</v>
      </c>
    </row>
    <row r="598" spans="1:15" ht="13.5" customHeight="1" x14ac:dyDescent="0.35">
      <c r="A598" s="71">
        <v>588</v>
      </c>
      <c r="B598" s="72" t="s">
        <v>1798</v>
      </c>
      <c r="C598" s="73" t="s">
        <v>247</v>
      </c>
      <c r="D598" s="73" t="s">
        <v>179</v>
      </c>
      <c r="E598" s="73" t="s">
        <v>247</v>
      </c>
      <c r="F598" s="73" t="s">
        <v>180</v>
      </c>
      <c r="G598" s="74" t="s">
        <v>199</v>
      </c>
      <c r="H598" s="74" t="s">
        <v>1799</v>
      </c>
      <c r="I598" s="71">
        <v>1</v>
      </c>
      <c r="J598" s="74" t="s">
        <v>1800</v>
      </c>
      <c r="K598" s="75">
        <v>4</v>
      </c>
      <c r="L598" s="75">
        <v>14</v>
      </c>
      <c r="M598" s="75">
        <v>14</v>
      </c>
      <c r="N598" s="75">
        <v>1</v>
      </c>
      <c r="O598" s="74" t="s">
        <v>278</v>
      </c>
    </row>
    <row r="599" spans="1:15" ht="13.5" customHeight="1" x14ac:dyDescent="0.35">
      <c r="A599" s="71">
        <v>589</v>
      </c>
      <c r="B599" s="72" t="s">
        <v>1801</v>
      </c>
      <c r="C599" s="73" t="s">
        <v>247</v>
      </c>
      <c r="D599" s="73" t="s">
        <v>179</v>
      </c>
      <c r="E599" s="73" t="s">
        <v>251</v>
      </c>
      <c r="F599" s="73" t="s">
        <v>180</v>
      </c>
      <c r="G599" s="74" t="s">
        <v>180</v>
      </c>
      <c r="H599" s="74" t="s">
        <v>1802</v>
      </c>
      <c r="I599" s="71">
        <v>1</v>
      </c>
      <c r="J599" s="74" t="s">
        <v>1803</v>
      </c>
      <c r="K599" s="75">
        <v>4</v>
      </c>
      <c r="L599" s="75">
        <v>17</v>
      </c>
      <c r="M599" s="75">
        <v>17</v>
      </c>
      <c r="N599" s="75">
        <v>0</v>
      </c>
      <c r="O599" s="74" t="s">
        <v>89</v>
      </c>
    </row>
    <row r="600" spans="1:15" ht="13.5" customHeight="1" x14ac:dyDescent="0.35">
      <c r="A600" s="71">
        <v>590</v>
      </c>
      <c r="B600" s="72" t="s">
        <v>1804</v>
      </c>
      <c r="C600" s="73" t="s">
        <v>247</v>
      </c>
      <c r="D600" s="73" t="s">
        <v>179</v>
      </c>
      <c r="E600" s="73" t="s">
        <v>505</v>
      </c>
      <c r="F600" s="73" t="s">
        <v>180</v>
      </c>
      <c r="G600" s="74" t="s">
        <v>199</v>
      </c>
      <c r="H600" s="74" t="s">
        <v>1805</v>
      </c>
      <c r="I600" s="71">
        <v>1</v>
      </c>
      <c r="J600" s="74" t="s">
        <v>1806</v>
      </c>
      <c r="K600" s="75">
        <v>4</v>
      </c>
      <c r="L600" s="75">
        <v>14</v>
      </c>
      <c r="M600" s="75">
        <v>14</v>
      </c>
      <c r="N600" s="75">
        <v>1</v>
      </c>
      <c r="O600" s="74" t="s">
        <v>278</v>
      </c>
    </row>
    <row r="601" spans="1:15" ht="13.5" customHeight="1" x14ac:dyDescent="0.35">
      <c r="A601" s="71">
        <v>591</v>
      </c>
      <c r="B601" s="72" t="s">
        <v>1807</v>
      </c>
      <c r="C601" s="73" t="s">
        <v>247</v>
      </c>
      <c r="D601" s="73" t="s">
        <v>179</v>
      </c>
      <c r="E601" s="73" t="s">
        <v>509</v>
      </c>
      <c r="F601" s="73" t="s">
        <v>180</v>
      </c>
      <c r="G601" s="74" t="s">
        <v>180</v>
      </c>
      <c r="H601" s="74" t="s">
        <v>1808</v>
      </c>
      <c r="I601" s="71">
        <v>1</v>
      </c>
      <c r="J601" s="74" t="s">
        <v>1809</v>
      </c>
      <c r="K601" s="75">
        <v>4</v>
      </c>
      <c r="L601" s="75">
        <v>17</v>
      </c>
      <c r="M601" s="75">
        <v>17</v>
      </c>
      <c r="N601" s="75">
        <v>0</v>
      </c>
      <c r="O601" s="74" t="s">
        <v>89</v>
      </c>
    </row>
    <row r="602" spans="1:15" ht="13.5" customHeight="1" x14ac:dyDescent="0.35">
      <c r="A602" s="71">
        <v>592</v>
      </c>
      <c r="B602" s="72" t="s">
        <v>1810</v>
      </c>
      <c r="C602" s="73" t="s">
        <v>247</v>
      </c>
      <c r="D602" s="73" t="s">
        <v>179</v>
      </c>
      <c r="E602" s="73" t="s">
        <v>513</v>
      </c>
      <c r="F602" s="73" t="s">
        <v>180</v>
      </c>
      <c r="G602" s="74" t="s">
        <v>199</v>
      </c>
      <c r="H602" s="74" t="s">
        <v>1811</v>
      </c>
      <c r="I602" s="71">
        <v>1</v>
      </c>
      <c r="J602" s="74" t="s">
        <v>1812</v>
      </c>
      <c r="K602" s="75">
        <v>4</v>
      </c>
      <c r="L602" s="75">
        <v>17</v>
      </c>
      <c r="M602" s="75">
        <v>17</v>
      </c>
      <c r="N602" s="75">
        <v>0</v>
      </c>
      <c r="O602" s="74" t="s">
        <v>89</v>
      </c>
    </row>
    <row r="603" spans="1:15" ht="13.5" customHeight="1" x14ac:dyDescent="0.35">
      <c r="A603" s="71">
        <v>593</v>
      </c>
      <c r="B603" s="72" t="s">
        <v>1813</v>
      </c>
      <c r="C603" s="73" t="s">
        <v>247</v>
      </c>
      <c r="D603" s="73" t="s">
        <v>179</v>
      </c>
      <c r="E603" s="73" t="s">
        <v>517</v>
      </c>
      <c r="F603" s="73" t="s">
        <v>180</v>
      </c>
      <c r="G603" s="74" t="s">
        <v>180</v>
      </c>
      <c r="H603" s="74" t="s">
        <v>1814</v>
      </c>
      <c r="I603" s="71">
        <v>1</v>
      </c>
      <c r="J603" s="74" t="s">
        <v>1815</v>
      </c>
      <c r="K603" s="75">
        <v>4</v>
      </c>
      <c r="L603" s="75">
        <v>17</v>
      </c>
      <c r="M603" s="75">
        <v>17</v>
      </c>
      <c r="N603" s="75">
        <v>0</v>
      </c>
      <c r="O603" s="74" t="s">
        <v>89</v>
      </c>
    </row>
    <row r="604" spans="1:15" ht="13.5" customHeight="1" x14ac:dyDescent="0.35">
      <c r="A604" s="71">
        <v>594</v>
      </c>
      <c r="B604" s="72" t="s">
        <v>1816</v>
      </c>
      <c r="C604" s="73" t="s">
        <v>247</v>
      </c>
      <c r="D604" s="73" t="s">
        <v>179</v>
      </c>
      <c r="E604" s="73" t="s">
        <v>1013</v>
      </c>
      <c r="F604" s="73" t="s">
        <v>180</v>
      </c>
      <c r="G604" s="74" t="s">
        <v>199</v>
      </c>
      <c r="H604" s="74" t="s">
        <v>1817</v>
      </c>
      <c r="I604" s="71">
        <v>1</v>
      </c>
      <c r="J604" s="74" t="s">
        <v>1818</v>
      </c>
      <c r="K604" s="75">
        <v>4</v>
      </c>
      <c r="L604" s="75">
        <v>17</v>
      </c>
      <c r="M604" s="75">
        <v>17</v>
      </c>
      <c r="N604" s="75">
        <v>0</v>
      </c>
      <c r="O604" s="74" t="s">
        <v>89</v>
      </c>
    </row>
    <row r="605" spans="1:15" ht="13.5" customHeight="1" x14ac:dyDescent="0.35">
      <c r="A605" s="71">
        <v>595</v>
      </c>
      <c r="B605" s="72" t="s">
        <v>1819</v>
      </c>
      <c r="C605" s="73" t="s">
        <v>247</v>
      </c>
      <c r="D605" s="73" t="s">
        <v>179</v>
      </c>
      <c r="E605" s="73" t="s">
        <v>521</v>
      </c>
      <c r="F605" s="73" t="s">
        <v>180</v>
      </c>
      <c r="G605" s="74" t="s">
        <v>199</v>
      </c>
      <c r="H605" s="74" t="s">
        <v>1820</v>
      </c>
      <c r="I605" s="71">
        <v>1</v>
      </c>
      <c r="J605" s="74" t="s">
        <v>1821</v>
      </c>
      <c r="K605" s="75">
        <v>4</v>
      </c>
      <c r="L605" s="75">
        <v>14</v>
      </c>
      <c r="M605" s="75">
        <v>14</v>
      </c>
      <c r="N605" s="75">
        <v>1</v>
      </c>
      <c r="O605" s="74" t="s">
        <v>278</v>
      </c>
    </row>
    <row r="606" spans="1:15" ht="13.5" customHeight="1" x14ac:dyDescent="0.35">
      <c r="A606" s="71">
        <v>596</v>
      </c>
      <c r="B606" s="72" t="s">
        <v>1822</v>
      </c>
      <c r="C606" s="73" t="s">
        <v>247</v>
      </c>
      <c r="D606" s="73" t="s">
        <v>179</v>
      </c>
      <c r="E606" s="73" t="s">
        <v>525</v>
      </c>
      <c r="F606" s="73" t="s">
        <v>180</v>
      </c>
      <c r="G606" s="74" t="s">
        <v>199</v>
      </c>
      <c r="H606" s="74" t="s">
        <v>1823</v>
      </c>
      <c r="I606" s="71">
        <v>1</v>
      </c>
      <c r="J606" s="74" t="s">
        <v>1824</v>
      </c>
      <c r="K606" s="75">
        <v>4</v>
      </c>
      <c r="L606" s="75">
        <v>17</v>
      </c>
      <c r="M606" s="75">
        <v>17</v>
      </c>
      <c r="N606" s="75">
        <v>0</v>
      </c>
      <c r="O606" s="74" t="s">
        <v>89</v>
      </c>
    </row>
    <row r="607" spans="1:15" ht="13.5" customHeight="1" x14ac:dyDescent="0.35">
      <c r="A607" s="71">
        <v>597</v>
      </c>
      <c r="B607" s="72" t="s">
        <v>1825</v>
      </c>
      <c r="C607" s="73" t="s">
        <v>247</v>
      </c>
      <c r="D607" s="73" t="s">
        <v>179</v>
      </c>
      <c r="E607" s="73" t="s">
        <v>529</v>
      </c>
      <c r="F607" s="73" t="s">
        <v>180</v>
      </c>
      <c r="G607" s="74" t="s">
        <v>180</v>
      </c>
      <c r="H607" s="74" t="s">
        <v>1826</v>
      </c>
      <c r="I607" s="71">
        <v>1</v>
      </c>
      <c r="J607" s="74" t="s">
        <v>1827</v>
      </c>
      <c r="K607" s="75">
        <v>4</v>
      </c>
      <c r="L607" s="75">
        <v>17</v>
      </c>
      <c r="M607" s="75">
        <v>17</v>
      </c>
      <c r="N607" s="75">
        <v>0</v>
      </c>
      <c r="O607" s="74" t="s">
        <v>89</v>
      </c>
    </row>
    <row r="608" spans="1:15" ht="13.5" customHeight="1" x14ac:dyDescent="0.35">
      <c r="A608" s="71">
        <v>598</v>
      </c>
      <c r="B608" s="72" t="s">
        <v>1828</v>
      </c>
      <c r="C608" s="73" t="s">
        <v>247</v>
      </c>
      <c r="D608" s="73" t="s">
        <v>179</v>
      </c>
      <c r="E608" s="73" t="s">
        <v>223</v>
      </c>
      <c r="F608" s="73" t="s">
        <v>180</v>
      </c>
      <c r="G608" s="74" t="s">
        <v>180</v>
      </c>
      <c r="H608" s="74" t="s">
        <v>224</v>
      </c>
      <c r="I608" s="71">
        <v>1</v>
      </c>
      <c r="J608" s="74" t="s">
        <v>1829</v>
      </c>
      <c r="K608" s="75">
        <v>4</v>
      </c>
      <c r="L608" s="75">
        <v>17</v>
      </c>
      <c r="M608" s="75">
        <v>17</v>
      </c>
      <c r="N608" s="75">
        <v>0</v>
      </c>
      <c r="O608" s="74" t="s">
        <v>89</v>
      </c>
    </row>
    <row r="609" spans="1:15" ht="13.5" customHeight="1" x14ac:dyDescent="0.35">
      <c r="A609" s="71">
        <v>599</v>
      </c>
      <c r="B609" s="72" t="s">
        <v>1830</v>
      </c>
      <c r="C609" s="73" t="s">
        <v>247</v>
      </c>
      <c r="D609" s="73" t="s">
        <v>194</v>
      </c>
      <c r="E609" s="73" t="s">
        <v>180</v>
      </c>
      <c r="F609" s="73" t="s">
        <v>180</v>
      </c>
      <c r="G609" s="74" t="s">
        <v>180</v>
      </c>
      <c r="H609" s="74" t="s">
        <v>1831</v>
      </c>
      <c r="I609" s="71">
        <v>1</v>
      </c>
      <c r="J609" s="74" t="s">
        <v>1832</v>
      </c>
      <c r="K609" s="75">
        <v>4</v>
      </c>
      <c r="L609" s="75">
        <v>19</v>
      </c>
      <c r="M609" s="75">
        <v>19</v>
      </c>
      <c r="N609" s="75">
        <v>0</v>
      </c>
      <c r="O609" s="74" t="s">
        <v>89</v>
      </c>
    </row>
    <row r="610" spans="1:15" ht="13.5" customHeight="1" x14ac:dyDescent="0.35">
      <c r="A610" s="71">
        <v>600</v>
      </c>
      <c r="B610" s="72" t="s">
        <v>1833</v>
      </c>
      <c r="C610" s="73" t="s">
        <v>247</v>
      </c>
      <c r="D610" s="73" t="s">
        <v>194</v>
      </c>
      <c r="E610" s="73" t="s">
        <v>179</v>
      </c>
      <c r="F610" s="73" t="s">
        <v>180</v>
      </c>
      <c r="G610" s="74" t="s">
        <v>199</v>
      </c>
      <c r="H610" s="74" t="s">
        <v>1834</v>
      </c>
      <c r="I610" s="71">
        <v>1</v>
      </c>
      <c r="J610" s="74" t="s">
        <v>1835</v>
      </c>
      <c r="K610" s="75">
        <v>4</v>
      </c>
      <c r="L610" s="75">
        <v>19</v>
      </c>
      <c r="M610" s="75">
        <v>19</v>
      </c>
      <c r="N610" s="75">
        <v>0</v>
      </c>
      <c r="O610" s="74" t="s">
        <v>89</v>
      </c>
    </row>
    <row r="611" spans="1:15" ht="13.5" customHeight="1" x14ac:dyDescent="0.35">
      <c r="A611" s="71">
        <v>601</v>
      </c>
      <c r="B611" s="72" t="s">
        <v>1836</v>
      </c>
      <c r="C611" s="73" t="s">
        <v>247</v>
      </c>
      <c r="D611" s="73" t="s">
        <v>194</v>
      </c>
      <c r="E611" s="73" t="s">
        <v>190</v>
      </c>
      <c r="F611" s="73" t="s">
        <v>180</v>
      </c>
      <c r="G611" s="74" t="s">
        <v>199</v>
      </c>
      <c r="H611" s="74" t="s">
        <v>1837</v>
      </c>
      <c r="I611" s="71">
        <v>1</v>
      </c>
      <c r="J611" s="74" t="s">
        <v>1838</v>
      </c>
      <c r="K611" s="75">
        <v>4</v>
      </c>
      <c r="L611" s="75">
        <v>19</v>
      </c>
      <c r="M611" s="75">
        <v>19</v>
      </c>
      <c r="N611" s="75">
        <v>0</v>
      </c>
      <c r="O611" s="74" t="s">
        <v>89</v>
      </c>
    </row>
    <row r="612" spans="1:15" ht="13.5" customHeight="1" x14ac:dyDescent="0.35">
      <c r="A612" s="71">
        <v>602</v>
      </c>
      <c r="B612" s="72" t="s">
        <v>251</v>
      </c>
      <c r="C612" s="73" t="s">
        <v>251</v>
      </c>
      <c r="D612" s="73" t="s">
        <v>180</v>
      </c>
      <c r="E612" s="73" t="s">
        <v>180</v>
      </c>
      <c r="F612" s="73" t="s">
        <v>180</v>
      </c>
      <c r="G612" s="74" t="s">
        <v>180</v>
      </c>
      <c r="H612" s="74" t="s">
        <v>1839</v>
      </c>
      <c r="I612" s="71">
        <v>1</v>
      </c>
      <c r="J612" s="74" t="s">
        <v>1840</v>
      </c>
      <c r="K612" s="75">
        <v>4</v>
      </c>
      <c r="L612" s="75">
        <v>14</v>
      </c>
      <c r="M612" s="75">
        <v>14</v>
      </c>
      <c r="N612" s="75">
        <v>1</v>
      </c>
      <c r="O612" s="74" t="s">
        <v>278</v>
      </c>
    </row>
    <row r="613" spans="1:15" ht="13.5" customHeight="1" x14ac:dyDescent="0.35">
      <c r="A613" s="71">
        <v>603</v>
      </c>
      <c r="B613" s="72" t="s">
        <v>1841</v>
      </c>
      <c r="C613" s="73" t="s">
        <v>251</v>
      </c>
      <c r="D613" s="73" t="s">
        <v>179</v>
      </c>
      <c r="E613" s="73" t="s">
        <v>180</v>
      </c>
      <c r="F613" s="73" t="s">
        <v>180</v>
      </c>
      <c r="G613" s="74" t="s">
        <v>180</v>
      </c>
      <c r="H613" s="74" t="s">
        <v>1842</v>
      </c>
      <c r="I613" s="71">
        <v>1</v>
      </c>
      <c r="J613" s="74" t="s">
        <v>1843</v>
      </c>
      <c r="K613" s="75">
        <v>4</v>
      </c>
      <c r="L613" s="75">
        <v>14</v>
      </c>
      <c r="M613" s="75">
        <v>14</v>
      </c>
      <c r="N613" s="75">
        <v>1</v>
      </c>
      <c r="O613" s="74" t="s">
        <v>278</v>
      </c>
    </row>
    <row r="614" spans="1:15" ht="13.5" customHeight="1" x14ac:dyDescent="0.35">
      <c r="A614" s="71">
        <v>604</v>
      </c>
      <c r="B614" s="72" t="s">
        <v>1844</v>
      </c>
      <c r="C614" s="73" t="s">
        <v>251</v>
      </c>
      <c r="D614" s="73" t="s">
        <v>179</v>
      </c>
      <c r="E614" s="73" t="s">
        <v>179</v>
      </c>
      <c r="F614" s="73" t="s">
        <v>180</v>
      </c>
      <c r="G614" s="74" t="s">
        <v>199</v>
      </c>
      <c r="H614" s="74" t="s">
        <v>1845</v>
      </c>
      <c r="I614" s="71">
        <v>1</v>
      </c>
      <c r="J614" s="74" t="s">
        <v>1846</v>
      </c>
      <c r="K614" s="75">
        <v>4</v>
      </c>
      <c r="L614" s="75">
        <v>14</v>
      </c>
      <c r="M614" s="75">
        <v>14</v>
      </c>
      <c r="N614" s="75">
        <v>1</v>
      </c>
      <c r="O614" s="74" t="s">
        <v>278</v>
      </c>
    </row>
    <row r="615" spans="1:15" ht="13.5" customHeight="1" x14ac:dyDescent="0.35">
      <c r="A615" s="71">
        <v>605</v>
      </c>
      <c r="B615" s="72" t="s">
        <v>1847</v>
      </c>
      <c r="C615" s="73" t="s">
        <v>251</v>
      </c>
      <c r="D615" s="73" t="s">
        <v>179</v>
      </c>
      <c r="E615" s="73" t="s">
        <v>198</v>
      </c>
      <c r="F615" s="73" t="s">
        <v>180</v>
      </c>
      <c r="G615" s="74" t="s">
        <v>199</v>
      </c>
      <c r="H615" s="74" t="s">
        <v>1848</v>
      </c>
      <c r="I615" s="71">
        <v>1</v>
      </c>
      <c r="J615" s="74" t="s">
        <v>1849</v>
      </c>
      <c r="K615" s="75">
        <v>4</v>
      </c>
      <c r="L615" s="75">
        <v>14</v>
      </c>
      <c r="M615" s="75">
        <v>14</v>
      </c>
      <c r="N615" s="75">
        <v>1</v>
      </c>
      <c r="O615" s="74" t="s">
        <v>278</v>
      </c>
    </row>
    <row r="616" spans="1:15" ht="13.5" customHeight="1" x14ac:dyDescent="0.35">
      <c r="A616" s="71">
        <v>606</v>
      </c>
      <c r="B616" s="72" t="s">
        <v>1850</v>
      </c>
      <c r="C616" s="73" t="s">
        <v>251</v>
      </c>
      <c r="D616" s="73" t="s">
        <v>179</v>
      </c>
      <c r="E616" s="73" t="s">
        <v>203</v>
      </c>
      <c r="F616" s="73" t="s">
        <v>180</v>
      </c>
      <c r="G616" s="74" t="s">
        <v>199</v>
      </c>
      <c r="H616" s="74" t="s">
        <v>1851</v>
      </c>
      <c r="I616" s="71">
        <v>1</v>
      </c>
      <c r="J616" s="74" t="s">
        <v>1852</v>
      </c>
      <c r="K616" s="75">
        <v>4</v>
      </c>
      <c r="L616" s="75">
        <v>14</v>
      </c>
      <c r="M616" s="75">
        <v>14</v>
      </c>
      <c r="N616" s="75">
        <v>1</v>
      </c>
      <c r="O616" s="74" t="s">
        <v>278</v>
      </c>
    </row>
    <row r="617" spans="1:15" ht="13.5" customHeight="1" x14ac:dyDescent="0.35">
      <c r="A617" s="71">
        <v>607</v>
      </c>
      <c r="B617" s="72" t="s">
        <v>1853</v>
      </c>
      <c r="C617" s="73" t="s">
        <v>251</v>
      </c>
      <c r="D617" s="73" t="s">
        <v>179</v>
      </c>
      <c r="E617" s="73" t="s">
        <v>219</v>
      </c>
      <c r="F617" s="73" t="s">
        <v>180</v>
      </c>
      <c r="G617" s="74" t="s">
        <v>199</v>
      </c>
      <c r="H617" s="74" t="s">
        <v>1854</v>
      </c>
      <c r="I617" s="71">
        <v>1</v>
      </c>
      <c r="J617" s="74" t="s">
        <v>1855</v>
      </c>
      <c r="K617" s="75">
        <v>4</v>
      </c>
      <c r="L617" s="75">
        <v>14</v>
      </c>
      <c r="M617" s="75">
        <v>14</v>
      </c>
      <c r="N617" s="75">
        <v>1</v>
      </c>
      <c r="O617" s="74" t="s">
        <v>278</v>
      </c>
    </row>
    <row r="618" spans="1:15" ht="13.5" customHeight="1" x14ac:dyDescent="0.35">
      <c r="A618" s="71">
        <v>608</v>
      </c>
      <c r="B618" s="72" t="s">
        <v>1856</v>
      </c>
      <c r="C618" s="73" t="s">
        <v>251</v>
      </c>
      <c r="D618" s="73" t="s">
        <v>179</v>
      </c>
      <c r="E618" s="73" t="s">
        <v>239</v>
      </c>
      <c r="F618" s="73" t="s">
        <v>180</v>
      </c>
      <c r="G618" s="74" t="s">
        <v>199</v>
      </c>
      <c r="H618" s="74" t="s">
        <v>1857</v>
      </c>
      <c r="I618" s="71">
        <v>1</v>
      </c>
      <c r="J618" s="74" t="s">
        <v>1858</v>
      </c>
      <c r="K618" s="75">
        <v>4</v>
      </c>
      <c r="L618" s="75">
        <v>14</v>
      </c>
      <c r="M618" s="75">
        <v>14</v>
      </c>
      <c r="N618" s="75">
        <v>1</v>
      </c>
      <c r="O618" s="74" t="s">
        <v>278</v>
      </c>
    </row>
    <row r="619" spans="1:15" ht="13.5" customHeight="1" x14ac:dyDescent="0.35">
      <c r="A619" s="71">
        <v>609</v>
      </c>
      <c r="B619" s="72" t="s">
        <v>1859</v>
      </c>
      <c r="C619" s="73" t="s">
        <v>251</v>
      </c>
      <c r="D619" s="73" t="s">
        <v>179</v>
      </c>
      <c r="E619" s="73" t="s">
        <v>243</v>
      </c>
      <c r="F619" s="73" t="s">
        <v>180</v>
      </c>
      <c r="G619" s="74" t="s">
        <v>199</v>
      </c>
      <c r="H619" s="74" t="s">
        <v>1860</v>
      </c>
      <c r="I619" s="71">
        <v>1</v>
      </c>
      <c r="J619" s="74" t="s">
        <v>1861</v>
      </c>
      <c r="K619" s="75">
        <v>4</v>
      </c>
      <c r="L619" s="75">
        <v>14</v>
      </c>
      <c r="M619" s="75">
        <v>14</v>
      </c>
      <c r="N619" s="75">
        <v>1</v>
      </c>
      <c r="O619" s="74" t="s">
        <v>278</v>
      </c>
    </row>
    <row r="620" spans="1:15" ht="13.5" customHeight="1" x14ac:dyDescent="0.35">
      <c r="A620" s="71">
        <v>610</v>
      </c>
      <c r="B620" s="72" t="s">
        <v>1862</v>
      </c>
      <c r="C620" s="73" t="s">
        <v>251</v>
      </c>
      <c r="D620" s="73" t="s">
        <v>179</v>
      </c>
      <c r="E620" s="73" t="s">
        <v>247</v>
      </c>
      <c r="F620" s="73" t="s">
        <v>180</v>
      </c>
      <c r="G620" s="74" t="s">
        <v>199</v>
      </c>
      <c r="H620" s="74" t="s">
        <v>1863</v>
      </c>
      <c r="I620" s="71">
        <v>1</v>
      </c>
      <c r="J620" s="74" t="s">
        <v>1864</v>
      </c>
      <c r="K620" s="75">
        <v>4</v>
      </c>
      <c r="L620" s="75">
        <v>14</v>
      </c>
      <c r="M620" s="75">
        <v>14</v>
      </c>
      <c r="N620" s="75">
        <v>1</v>
      </c>
      <c r="O620" s="74" t="s">
        <v>278</v>
      </c>
    </row>
    <row r="621" spans="1:15" ht="13.5" customHeight="1" x14ac:dyDescent="0.35">
      <c r="A621" s="71">
        <v>611</v>
      </c>
      <c r="B621" s="72" t="s">
        <v>1865</v>
      </c>
      <c r="C621" s="73" t="s">
        <v>251</v>
      </c>
      <c r="D621" s="73" t="s">
        <v>179</v>
      </c>
      <c r="E621" s="73" t="s">
        <v>251</v>
      </c>
      <c r="F621" s="73" t="s">
        <v>180</v>
      </c>
      <c r="G621" s="74" t="s">
        <v>199</v>
      </c>
      <c r="H621" s="74" t="s">
        <v>1866</v>
      </c>
      <c r="I621" s="71">
        <v>1</v>
      </c>
      <c r="J621" s="74" t="s">
        <v>1867</v>
      </c>
      <c r="K621" s="75">
        <v>4</v>
      </c>
      <c r="L621" s="75">
        <v>14</v>
      </c>
      <c r="M621" s="75">
        <v>14</v>
      </c>
      <c r="N621" s="75">
        <v>1</v>
      </c>
      <c r="O621" s="74" t="s">
        <v>278</v>
      </c>
    </row>
    <row r="622" spans="1:15" ht="13.5" customHeight="1" x14ac:dyDescent="0.35">
      <c r="A622" s="71">
        <v>612</v>
      </c>
      <c r="B622" s="72" t="s">
        <v>1868</v>
      </c>
      <c r="C622" s="73" t="s">
        <v>251</v>
      </c>
      <c r="D622" s="73" t="s">
        <v>190</v>
      </c>
      <c r="E622" s="73" t="s">
        <v>180</v>
      </c>
      <c r="F622" s="73" t="s">
        <v>180</v>
      </c>
      <c r="G622" s="74" t="s">
        <v>180</v>
      </c>
      <c r="H622" s="74" t="s">
        <v>1869</v>
      </c>
      <c r="I622" s="71">
        <v>1</v>
      </c>
      <c r="J622" s="74" t="s">
        <v>1870</v>
      </c>
      <c r="K622" s="75">
        <v>4</v>
      </c>
      <c r="L622" s="75">
        <v>14</v>
      </c>
      <c r="M622" s="75">
        <v>14</v>
      </c>
      <c r="N622" s="75">
        <v>1</v>
      </c>
      <c r="O622" s="74" t="s">
        <v>278</v>
      </c>
    </row>
    <row r="623" spans="1:15" ht="13.5" customHeight="1" x14ac:dyDescent="0.35">
      <c r="A623" s="71">
        <v>613</v>
      </c>
      <c r="B623" s="72" t="s">
        <v>1871</v>
      </c>
      <c r="C623" s="73" t="s">
        <v>251</v>
      </c>
      <c r="D623" s="73" t="s">
        <v>190</v>
      </c>
      <c r="E623" s="73" t="s">
        <v>198</v>
      </c>
      <c r="F623" s="73" t="s">
        <v>180</v>
      </c>
      <c r="G623" s="74" t="s">
        <v>199</v>
      </c>
      <c r="H623" s="74" t="s">
        <v>1872</v>
      </c>
      <c r="I623" s="71">
        <v>1</v>
      </c>
      <c r="J623" s="74" t="s">
        <v>1873</v>
      </c>
      <c r="K623" s="75">
        <v>4</v>
      </c>
      <c r="L623" s="75">
        <v>14</v>
      </c>
      <c r="M623" s="75">
        <v>14</v>
      </c>
      <c r="N623" s="75">
        <v>1</v>
      </c>
      <c r="O623" s="74" t="s">
        <v>278</v>
      </c>
    </row>
    <row r="624" spans="1:15" ht="13.5" customHeight="1" x14ac:dyDescent="0.35">
      <c r="A624" s="71">
        <v>614</v>
      </c>
      <c r="B624" s="72" t="s">
        <v>1874</v>
      </c>
      <c r="C624" s="73" t="s">
        <v>251</v>
      </c>
      <c r="D624" s="73" t="s">
        <v>190</v>
      </c>
      <c r="E624" s="73" t="s">
        <v>203</v>
      </c>
      <c r="F624" s="73" t="s">
        <v>180</v>
      </c>
      <c r="G624" s="74" t="s">
        <v>199</v>
      </c>
      <c r="H624" s="74" t="s">
        <v>1875</v>
      </c>
      <c r="I624" s="71">
        <v>1</v>
      </c>
      <c r="J624" s="74" t="s">
        <v>1876</v>
      </c>
      <c r="K624" s="75">
        <v>4</v>
      </c>
      <c r="L624" s="75">
        <v>14</v>
      </c>
      <c r="M624" s="75">
        <v>14</v>
      </c>
      <c r="N624" s="75">
        <v>1</v>
      </c>
      <c r="O624" s="74" t="s">
        <v>278</v>
      </c>
    </row>
    <row r="625" spans="1:15" ht="13.5" customHeight="1" x14ac:dyDescent="0.35">
      <c r="A625" s="71">
        <v>615</v>
      </c>
      <c r="B625" s="72" t="s">
        <v>1877</v>
      </c>
      <c r="C625" s="73" t="s">
        <v>251</v>
      </c>
      <c r="D625" s="73" t="s">
        <v>190</v>
      </c>
      <c r="E625" s="73" t="s">
        <v>207</v>
      </c>
      <c r="F625" s="73" t="s">
        <v>180</v>
      </c>
      <c r="G625" s="74" t="s">
        <v>199</v>
      </c>
      <c r="H625" s="74" t="s">
        <v>1878</v>
      </c>
      <c r="I625" s="71">
        <v>1</v>
      </c>
      <c r="J625" s="74" t="s">
        <v>1879</v>
      </c>
      <c r="K625" s="75">
        <v>4</v>
      </c>
      <c r="L625" s="75">
        <v>14</v>
      </c>
      <c r="M625" s="75">
        <v>14</v>
      </c>
      <c r="N625" s="75">
        <v>1</v>
      </c>
      <c r="O625" s="74" t="s">
        <v>278</v>
      </c>
    </row>
    <row r="626" spans="1:15" ht="13.5" customHeight="1" x14ac:dyDescent="0.35">
      <c r="A626" s="71">
        <v>616</v>
      </c>
      <c r="B626" s="72" t="s">
        <v>1880</v>
      </c>
      <c r="C626" s="73" t="s">
        <v>251</v>
      </c>
      <c r="D626" s="73" t="s">
        <v>190</v>
      </c>
      <c r="E626" s="73" t="s">
        <v>211</v>
      </c>
      <c r="F626" s="73" t="s">
        <v>180</v>
      </c>
      <c r="G626" s="74" t="s">
        <v>199</v>
      </c>
      <c r="H626" s="74" t="s">
        <v>1881</v>
      </c>
      <c r="I626" s="71">
        <v>1</v>
      </c>
      <c r="J626" s="74" t="s">
        <v>1882</v>
      </c>
      <c r="K626" s="75">
        <v>4</v>
      </c>
      <c r="L626" s="75">
        <v>14</v>
      </c>
      <c r="M626" s="75">
        <v>14</v>
      </c>
      <c r="N626" s="75">
        <v>1</v>
      </c>
      <c r="O626" s="74" t="s">
        <v>278</v>
      </c>
    </row>
    <row r="627" spans="1:15" ht="13.5" customHeight="1" x14ac:dyDescent="0.35">
      <c r="A627" s="71">
        <v>617</v>
      </c>
      <c r="B627" s="72" t="s">
        <v>1883</v>
      </c>
      <c r="C627" s="73" t="s">
        <v>251</v>
      </c>
      <c r="D627" s="73" t="s">
        <v>190</v>
      </c>
      <c r="E627" s="73" t="s">
        <v>215</v>
      </c>
      <c r="F627" s="73" t="s">
        <v>180</v>
      </c>
      <c r="G627" s="74" t="s">
        <v>199</v>
      </c>
      <c r="H627" s="74" t="s">
        <v>1884</v>
      </c>
      <c r="I627" s="71">
        <v>1</v>
      </c>
      <c r="J627" s="74" t="s">
        <v>1885</v>
      </c>
      <c r="K627" s="75">
        <v>4</v>
      </c>
      <c r="L627" s="75">
        <v>14</v>
      </c>
      <c r="M627" s="75">
        <v>14</v>
      </c>
      <c r="N627" s="75">
        <v>1</v>
      </c>
      <c r="O627" s="74" t="s">
        <v>278</v>
      </c>
    </row>
    <row r="628" spans="1:15" ht="13.5" customHeight="1" x14ac:dyDescent="0.35">
      <c r="A628" s="71">
        <v>618</v>
      </c>
      <c r="B628" s="72" t="s">
        <v>1886</v>
      </c>
      <c r="C628" s="73" t="s">
        <v>251</v>
      </c>
      <c r="D628" s="73" t="s">
        <v>194</v>
      </c>
      <c r="E628" s="73" t="s">
        <v>180</v>
      </c>
      <c r="F628" s="73" t="s">
        <v>180</v>
      </c>
      <c r="G628" s="74" t="s">
        <v>180</v>
      </c>
      <c r="H628" s="74" t="s">
        <v>1887</v>
      </c>
      <c r="I628" s="71">
        <v>1</v>
      </c>
      <c r="J628" s="74" t="s">
        <v>1888</v>
      </c>
      <c r="K628" s="75">
        <v>4</v>
      </c>
      <c r="L628" s="75">
        <v>14</v>
      </c>
      <c r="M628" s="75">
        <v>14</v>
      </c>
      <c r="N628" s="75">
        <v>1</v>
      </c>
      <c r="O628" s="74" t="s">
        <v>278</v>
      </c>
    </row>
    <row r="629" spans="1:15" ht="13.5" customHeight="1" x14ac:dyDescent="0.35">
      <c r="A629" s="71">
        <v>619</v>
      </c>
      <c r="B629" s="72" t="s">
        <v>1889</v>
      </c>
      <c r="C629" s="73" t="s">
        <v>251</v>
      </c>
      <c r="D629" s="73" t="s">
        <v>194</v>
      </c>
      <c r="E629" s="73" t="s">
        <v>179</v>
      </c>
      <c r="F629" s="73" t="s">
        <v>180</v>
      </c>
      <c r="G629" s="74" t="s">
        <v>199</v>
      </c>
      <c r="H629" s="74" t="s">
        <v>1890</v>
      </c>
      <c r="I629" s="71">
        <v>1</v>
      </c>
      <c r="J629" s="74" t="s">
        <v>1891</v>
      </c>
      <c r="K629" s="75">
        <v>4</v>
      </c>
      <c r="L629" s="75">
        <v>14</v>
      </c>
      <c r="M629" s="75">
        <v>14</v>
      </c>
      <c r="N629" s="75">
        <v>1</v>
      </c>
      <c r="O629" s="74" t="s">
        <v>278</v>
      </c>
    </row>
    <row r="630" spans="1:15" ht="13.5" customHeight="1" x14ac:dyDescent="0.35">
      <c r="A630" s="71">
        <v>620</v>
      </c>
      <c r="B630" s="72" t="s">
        <v>1892</v>
      </c>
      <c r="C630" s="73" t="s">
        <v>251</v>
      </c>
      <c r="D630" s="73" t="s">
        <v>194</v>
      </c>
      <c r="E630" s="73" t="s">
        <v>207</v>
      </c>
      <c r="F630" s="73" t="s">
        <v>180</v>
      </c>
      <c r="G630" s="74" t="s">
        <v>199</v>
      </c>
      <c r="H630" s="74" t="s">
        <v>1893</v>
      </c>
      <c r="I630" s="71">
        <v>1</v>
      </c>
      <c r="J630" s="74" t="s">
        <v>1894</v>
      </c>
      <c r="K630" s="75">
        <v>4</v>
      </c>
      <c r="L630" s="75">
        <v>14</v>
      </c>
      <c r="M630" s="75">
        <v>14</v>
      </c>
      <c r="N630" s="75">
        <v>1</v>
      </c>
      <c r="O630" s="74" t="s">
        <v>278</v>
      </c>
    </row>
    <row r="631" spans="1:15" ht="13.5" customHeight="1" x14ac:dyDescent="0.35">
      <c r="A631" s="71">
        <v>621</v>
      </c>
      <c r="B631" s="72" t="s">
        <v>1895</v>
      </c>
      <c r="C631" s="73" t="s">
        <v>251</v>
      </c>
      <c r="D631" s="73" t="s">
        <v>194</v>
      </c>
      <c r="E631" s="73" t="s">
        <v>211</v>
      </c>
      <c r="F631" s="73" t="s">
        <v>180</v>
      </c>
      <c r="G631" s="74" t="s">
        <v>199</v>
      </c>
      <c r="H631" s="74" t="s">
        <v>1896</v>
      </c>
      <c r="I631" s="71">
        <v>1</v>
      </c>
      <c r="J631" s="74" t="s">
        <v>1897</v>
      </c>
      <c r="K631" s="75">
        <v>4</v>
      </c>
      <c r="L631" s="75">
        <v>14</v>
      </c>
      <c r="M631" s="75">
        <v>14</v>
      </c>
      <c r="N631" s="75">
        <v>1</v>
      </c>
      <c r="O631" s="74" t="s">
        <v>278</v>
      </c>
    </row>
    <row r="632" spans="1:15" ht="13.5" customHeight="1" x14ac:dyDescent="0.35">
      <c r="A632" s="71">
        <v>622</v>
      </c>
      <c r="B632" s="72" t="s">
        <v>1898</v>
      </c>
      <c r="C632" s="73" t="s">
        <v>251</v>
      </c>
      <c r="D632" s="73" t="s">
        <v>194</v>
      </c>
      <c r="E632" s="73" t="s">
        <v>215</v>
      </c>
      <c r="F632" s="73" t="s">
        <v>180</v>
      </c>
      <c r="G632" s="74" t="s">
        <v>199</v>
      </c>
      <c r="H632" s="74" t="s">
        <v>1899</v>
      </c>
      <c r="I632" s="71">
        <v>1</v>
      </c>
      <c r="J632" s="74" t="s">
        <v>1900</v>
      </c>
      <c r="K632" s="75">
        <v>4</v>
      </c>
      <c r="L632" s="75">
        <v>14</v>
      </c>
      <c r="M632" s="75">
        <v>14</v>
      </c>
      <c r="N632" s="75">
        <v>1</v>
      </c>
      <c r="O632" s="74" t="s">
        <v>278</v>
      </c>
    </row>
    <row r="633" spans="1:15" ht="13.5" customHeight="1" x14ac:dyDescent="0.35">
      <c r="A633" s="71">
        <v>623</v>
      </c>
      <c r="B633" s="72" t="s">
        <v>1901</v>
      </c>
      <c r="C633" s="73" t="s">
        <v>251</v>
      </c>
      <c r="D633" s="73" t="s">
        <v>194</v>
      </c>
      <c r="E633" s="73" t="s">
        <v>219</v>
      </c>
      <c r="F633" s="73" t="s">
        <v>180</v>
      </c>
      <c r="G633" s="74" t="s">
        <v>199</v>
      </c>
      <c r="H633" s="74" t="s">
        <v>1902</v>
      </c>
      <c r="I633" s="71">
        <v>1</v>
      </c>
      <c r="J633" s="74" t="s">
        <v>1903</v>
      </c>
      <c r="K633" s="75">
        <v>4</v>
      </c>
      <c r="L633" s="75">
        <v>14</v>
      </c>
      <c r="M633" s="75">
        <v>14</v>
      </c>
      <c r="N633" s="75">
        <v>1</v>
      </c>
      <c r="O633" s="74" t="s">
        <v>278</v>
      </c>
    </row>
    <row r="634" spans="1:15" ht="13.5" customHeight="1" x14ac:dyDescent="0.35">
      <c r="A634" s="71">
        <v>624</v>
      </c>
      <c r="B634" s="72" t="s">
        <v>1904</v>
      </c>
      <c r="C634" s="73" t="s">
        <v>251</v>
      </c>
      <c r="D634" s="73" t="s">
        <v>194</v>
      </c>
      <c r="E634" s="73" t="s">
        <v>239</v>
      </c>
      <c r="F634" s="73" t="s">
        <v>180</v>
      </c>
      <c r="G634" s="74" t="s">
        <v>199</v>
      </c>
      <c r="H634" s="74" t="s">
        <v>1905</v>
      </c>
      <c r="I634" s="71">
        <v>1</v>
      </c>
      <c r="J634" s="74" t="s">
        <v>1906</v>
      </c>
      <c r="K634" s="75">
        <v>4</v>
      </c>
      <c r="L634" s="75">
        <v>14</v>
      </c>
      <c r="M634" s="75">
        <v>14</v>
      </c>
      <c r="N634" s="75">
        <v>1</v>
      </c>
      <c r="O634" s="74" t="s">
        <v>278</v>
      </c>
    </row>
    <row r="635" spans="1:15" ht="13.5" customHeight="1" x14ac:dyDescent="0.35">
      <c r="A635" s="71">
        <v>625</v>
      </c>
      <c r="B635" s="72" t="s">
        <v>1907</v>
      </c>
      <c r="C635" s="73" t="s">
        <v>251</v>
      </c>
      <c r="D635" s="73" t="s">
        <v>198</v>
      </c>
      <c r="E635" s="73" t="s">
        <v>180</v>
      </c>
      <c r="F635" s="73" t="s">
        <v>180</v>
      </c>
      <c r="G635" s="74" t="s">
        <v>180</v>
      </c>
      <c r="H635" s="74" t="s">
        <v>1908</v>
      </c>
      <c r="I635" s="71">
        <v>1</v>
      </c>
      <c r="J635" s="74" t="s">
        <v>1909</v>
      </c>
      <c r="K635" s="75">
        <v>4</v>
      </c>
      <c r="L635" s="75">
        <v>14</v>
      </c>
      <c r="M635" s="75">
        <v>14</v>
      </c>
      <c r="N635" s="75">
        <v>1</v>
      </c>
      <c r="O635" s="74" t="s">
        <v>278</v>
      </c>
    </row>
    <row r="636" spans="1:15" ht="13.5" customHeight="1" x14ac:dyDescent="0.35">
      <c r="A636" s="71">
        <v>626</v>
      </c>
      <c r="B636" s="72" t="s">
        <v>1910</v>
      </c>
      <c r="C636" s="73" t="s">
        <v>251</v>
      </c>
      <c r="D636" s="73" t="s">
        <v>198</v>
      </c>
      <c r="E636" s="73" t="s">
        <v>179</v>
      </c>
      <c r="F636" s="73" t="s">
        <v>180</v>
      </c>
      <c r="G636" s="74" t="s">
        <v>199</v>
      </c>
      <c r="H636" s="74" t="s">
        <v>1911</v>
      </c>
      <c r="I636" s="71">
        <v>1</v>
      </c>
      <c r="J636" s="74" t="s">
        <v>1912</v>
      </c>
      <c r="K636" s="75">
        <v>4</v>
      </c>
      <c r="L636" s="75">
        <v>14</v>
      </c>
      <c r="M636" s="75">
        <v>14</v>
      </c>
      <c r="N636" s="75">
        <v>1</v>
      </c>
      <c r="O636" s="74" t="s">
        <v>278</v>
      </c>
    </row>
    <row r="637" spans="1:15" ht="13.5" customHeight="1" x14ac:dyDescent="0.35">
      <c r="A637" s="71">
        <v>627</v>
      </c>
      <c r="B637" s="72" t="s">
        <v>1913</v>
      </c>
      <c r="C637" s="73" t="s">
        <v>251</v>
      </c>
      <c r="D637" s="73" t="s">
        <v>198</v>
      </c>
      <c r="E637" s="73" t="s">
        <v>190</v>
      </c>
      <c r="F637" s="73" t="s">
        <v>180</v>
      </c>
      <c r="G637" s="74" t="s">
        <v>199</v>
      </c>
      <c r="H637" s="74" t="s">
        <v>1914</v>
      </c>
      <c r="I637" s="71">
        <v>1</v>
      </c>
      <c r="J637" s="74" t="s">
        <v>1915</v>
      </c>
      <c r="K637" s="75">
        <v>4</v>
      </c>
      <c r="L637" s="75">
        <v>14</v>
      </c>
      <c r="M637" s="75">
        <v>14</v>
      </c>
      <c r="N637" s="75">
        <v>1</v>
      </c>
      <c r="O637" s="74" t="s">
        <v>278</v>
      </c>
    </row>
    <row r="638" spans="1:15" ht="13.5" customHeight="1" x14ac:dyDescent="0.35">
      <c r="A638" s="71">
        <v>628</v>
      </c>
      <c r="B638" s="72" t="s">
        <v>1916</v>
      </c>
      <c r="C638" s="73" t="s">
        <v>251</v>
      </c>
      <c r="D638" s="73" t="s">
        <v>198</v>
      </c>
      <c r="E638" s="73" t="s">
        <v>194</v>
      </c>
      <c r="F638" s="73" t="s">
        <v>180</v>
      </c>
      <c r="G638" s="74" t="s">
        <v>199</v>
      </c>
      <c r="H638" s="74" t="s">
        <v>1917</v>
      </c>
      <c r="I638" s="71">
        <v>1</v>
      </c>
      <c r="J638" s="74" t="s">
        <v>1918</v>
      </c>
      <c r="K638" s="75">
        <v>4</v>
      </c>
      <c r="L638" s="75">
        <v>14</v>
      </c>
      <c r="M638" s="75">
        <v>14</v>
      </c>
      <c r="N638" s="75">
        <v>1</v>
      </c>
      <c r="O638" s="74" t="s">
        <v>278</v>
      </c>
    </row>
    <row r="639" spans="1:15" ht="13.5" customHeight="1" x14ac:dyDescent="0.35">
      <c r="A639" s="71">
        <v>629</v>
      </c>
      <c r="B639" s="72" t="s">
        <v>1919</v>
      </c>
      <c r="C639" s="73" t="s">
        <v>251</v>
      </c>
      <c r="D639" s="73" t="s">
        <v>203</v>
      </c>
      <c r="E639" s="73" t="s">
        <v>180</v>
      </c>
      <c r="F639" s="73" t="s">
        <v>180</v>
      </c>
      <c r="G639" s="74" t="s">
        <v>180</v>
      </c>
      <c r="H639" s="74" t="s">
        <v>1920</v>
      </c>
      <c r="I639" s="71">
        <v>1</v>
      </c>
      <c r="J639" s="74" t="s">
        <v>1921</v>
      </c>
      <c r="K639" s="75">
        <v>4</v>
      </c>
      <c r="L639" s="75">
        <v>14</v>
      </c>
      <c r="M639" s="75">
        <v>14</v>
      </c>
      <c r="N639" s="75">
        <v>1</v>
      </c>
      <c r="O639" s="74" t="s">
        <v>278</v>
      </c>
    </row>
    <row r="640" spans="1:15" ht="13.5" customHeight="1" x14ac:dyDescent="0.35">
      <c r="A640" s="71">
        <v>630</v>
      </c>
      <c r="B640" s="72" t="s">
        <v>1922</v>
      </c>
      <c r="C640" s="73" t="s">
        <v>251</v>
      </c>
      <c r="D640" s="73" t="s">
        <v>203</v>
      </c>
      <c r="E640" s="73" t="s">
        <v>179</v>
      </c>
      <c r="F640" s="73" t="s">
        <v>180</v>
      </c>
      <c r="G640" s="74" t="s">
        <v>199</v>
      </c>
      <c r="H640" s="74" t="s">
        <v>1923</v>
      </c>
      <c r="I640" s="71">
        <v>1</v>
      </c>
      <c r="J640" s="74" t="s">
        <v>1924</v>
      </c>
      <c r="K640" s="75">
        <v>4</v>
      </c>
      <c r="L640" s="75">
        <v>14</v>
      </c>
      <c r="M640" s="75">
        <v>14</v>
      </c>
      <c r="N640" s="75">
        <v>1</v>
      </c>
      <c r="O640" s="74" t="s">
        <v>278</v>
      </c>
    </row>
    <row r="641" spans="1:15" ht="13.5" customHeight="1" x14ac:dyDescent="0.35">
      <c r="A641" s="71">
        <v>631</v>
      </c>
      <c r="B641" s="72" t="s">
        <v>1925</v>
      </c>
      <c r="C641" s="73" t="s">
        <v>251</v>
      </c>
      <c r="D641" s="73" t="s">
        <v>203</v>
      </c>
      <c r="E641" s="73" t="s">
        <v>190</v>
      </c>
      <c r="F641" s="73" t="s">
        <v>180</v>
      </c>
      <c r="G641" s="74" t="s">
        <v>199</v>
      </c>
      <c r="H641" s="74" t="s">
        <v>1926</v>
      </c>
      <c r="I641" s="71">
        <v>1</v>
      </c>
      <c r="J641" s="74" t="s">
        <v>1927</v>
      </c>
      <c r="K641" s="75">
        <v>4</v>
      </c>
      <c r="L641" s="75">
        <v>14</v>
      </c>
      <c r="M641" s="75">
        <v>14</v>
      </c>
      <c r="N641" s="75">
        <v>1</v>
      </c>
      <c r="O641" s="74" t="s">
        <v>278</v>
      </c>
    </row>
    <row r="642" spans="1:15" ht="13.5" customHeight="1" x14ac:dyDescent="0.35">
      <c r="A642" s="71">
        <v>632</v>
      </c>
      <c r="B642" s="72" t="s">
        <v>1928</v>
      </c>
      <c r="C642" s="73" t="s">
        <v>251</v>
      </c>
      <c r="D642" s="73" t="s">
        <v>203</v>
      </c>
      <c r="E642" s="73" t="s">
        <v>194</v>
      </c>
      <c r="F642" s="73" t="s">
        <v>180</v>
      </c>
      <c r="G642" s="74" t="s">
        <v>199</v>
      </c>
      <c r="H642" s="74" t="s">
        <v>1929</v>
      </c>
      <c r="I642" s="71">
        <v>1</v>
      </c>
      <c r="J642" s="74" t="s">
        <v>1930</v>
      </c>
      <c r="K642" s="75">
        <v>4</v>
      </c>
      <c r="L642" s="75">
        <v>14</v>
      </c>
      <c r="M642" s="75">
        <v>14</v>
      </c>
      <c r="N642" s="75">
        <v>1</v>
      </c>
      <c r="O642" s="74" t="s">
        <v>278</v>
      </c>
    </row>
    <row r="643" spans="1:15" ht="13.5" customHeight="1" x14ac:dyDescent="0.35">
      <c r="A643" s="71">
        <v>633</v>
      </c>
      <c r="B643" s="72" t="s">
        <v>1931</v>
      </c>
      <c r="C643" s="73" t="s">
        <v>251</v>
      </c>
      <c r="D643" s="73" t="s">
        <v>203</v>
      </c>
      <c r="E643" s="73" t="s">
        <v>207</v>
      </c>
      <c r="F643" s="73" t="s">
        <v>180</v>
      </c>
      <c r="G643" s="74" t="s">
        <v>199</v>
      </c>
      <c r="H643" s="74" t="s">
        <v>1932</v>
      </c>
      <c r="I643" s="71">
        <v>1</v>
      </c>
      <c r="J643" s="74" t="s">
        <v>1933</v>
      </c>
      <c r="K643" s="75">
        <v>4</v>
      </c>
      <c r="L643" s="75">
        <v>14</v>
      </c>
      <c r="M643" s="75">
        <v>14</v>
      </c>
      <c r="N643" s="75">
        <v>1</v>
      </c>
      <c r="O643" s="74" t="s">
        <v>278</v>
      </c>
    </row>
    <row r="644" spans="1:15" ht="13.5" customHeight="1" x14ac:dyDescent="0.35">
      <c r="A644" s="71">
        <v>634</v>
      </c>
      <c r="B644" s="72" t="s">
        <v>1934</v>
      </c>
      <c r="C644" s="73" t="s">
        <v>251</v>
      </c>
      <c r="D644" s="73" t="s">
        <v>203</v>
      </c>
      <c r="E644" s="73" t="s">
        <v>211</v>
      </c>
      <c r="F644" s="73" t="s">
        <v>180</v>
      </c>
      <c r="G644" s="74" t="s">
        <v>199</v>
      </c>
      <c r="H644" s="74" t="s">
        <v>1935</v>
      </c>
      <c r="I644" s="71">
        <v>1</v>
      </c>
      <c r="J644" s="74" t="s">
        <v>1936</v>
      </c>
      <c r="K644" s="75">
        <v>4</v>
      </c>
      <c r="L644" s="75">
        <v>14</v>
      </c>
      <c r="M644" s="75">
        <v>14</v>
      </c>
      <c r="N644" s="75">
        <v>1</v>
      </c>
      <c r="O644" s="74" t="s">
        <v>278</v>
      </c>
    </row>
    <row r="645" spans="1:15" ht="13.5" customHeight="1" x14ac:dyDescent="0.35">
      <c r="A645" s="71">
        <v>635</v>
      </c>
      <c r="B645" s="72" t="s">
        <v>1937</v>
      </c>
      <c r="C645" s="73" t="s">
        <v>251</v>
      </c>
      <c r="D645" s="73" t="s">
        <v>203</v>
      </c>
      <c r="E645" s="73" t="s">
        <v>215</v>
      </c>
      <c r="F645" s="73" t="s">
        <v>180</v>
      </c>
      <c r="G645" s="74" t="s">
        <v>199</v>
      </c>
      <c r="H645" s="74" t="s">
        <v>1938</v>
      </c>
      <c r="I645" s="71">
        <v>1</v>
      </c>
      <c r="J645" s="74" t="s">
        <v>1939</v>
      </c>
      <c r="K645" s="75">
        <v>4</v>
      </c>
      <c r="L645" s="75">
        <v>14</v>
      </c>
      <c r="M645" s="75">
        <v>14</v>
      </c>
      <c r="N645" s="75">
        <v>1</v>
      </c>
      <c r="O645" s="74" t="s">
        <v>278</v>
      </c>
    </row>
    <row r="646" spans="1:15" ht="13.5" customHeight="1" x14ac:dyDescent="0.35">
      <c r="A646" s="71">
        <v>636</v>
      </c>
      <c r="B646" s="72" t="s">
        <v>1940</v>
      </c>
      <c r="C646" s="73" t="s">
        <v>251</v>
      </c>
      <c r="D646" s="73" t="s">
        <v>211</v>
      </c>
      <c r="E646" s="73" t="s">
        <v>180</v>
      </c>
      <c r="F646" s="73" t="s">
        <v>180</v>
      </c>
      <c r="G646" s="74" t="s">
        <v>180</v>
      </c>
      <c r="H646" s="74" t="s">
        <v>1941</v>
      </c>
      <c r="I646" s="71">
        <v>1</v>
      </c>
      <c r="J646" s="74" t="s">
        <v>1942</v>
      </c>
      <c r="K646" s="75">
        <v>4</v>
      </c>
      <c r="L646" s="75">
        <v>14</v>
      </c>
      <c r="M646" s="75">
        <v>14</v>
      </c>
      <c r="N646" s="75">
        <v>1</v>
      </c>
      <c r="O646" s="74" t="s">
        <v>278</v>
      </c>
    </row>
    <row r="647" spans="1:15" ht="13.5" customHeight="1" x14ac:dyDescent="0.35">
      <c r="A647" s="71">
        <v>637</v>
      </c>
      <c r="B647" s="72" t="s">
        <v>1943</v>
      </c>
      <c r="C647" s="73" t="s">
        <v>251</v>
      </c>
      <c r="D647" s="73" t="s">
        <v>211</v>
      </c>
      <c r="E647" s="73" t="s">
        <v>179</v>
      </c>
      <c r="F647" s="73" t="s">
        <v>180</v>
      </c>
      <c r="G647" s="74" t="s">
        <v>199</v>
      </c>
      <c r="H647" s="74" t="s">
        <v>1944</v>
      </c>
      <c r="I647" s="71">
        <v>1</v>
      </c>
      <c r="J647" s="74" t="s">
        <v>1945</v>
      </c>
      <c r="K647" s="75">
        <v>4</v>
      </c>
      <c r="L647" s="75">
        <v>14</v>
      </c>
      <c r="M647" s="75">
        <v>14</v>
      </c>
      <c r="N647" s="75">
        <v>1</v>
      </c>
      <c r="O647" s="74" t="s">
        <v>278</v>
      </c>
    </row>
    <row r="648" spans="1:15" ht="13.5" customHeight="1" x14ac:dyDescent="0.35">
      <c r="A648" s="71">
        <v>638</v>
      </c>
      <c r="B648" s="72" t="s">
        <v>1946</v>
      </c>
      <c r="C648" s="73" t="s">
        <v>251</v>
      </c>
      <c r="D648" s="73" t="s">
        <v>211</v>
      </c>
      <c r="E648" s="73" t="s">
        <v>190</v>
      </c>
      <c r="F648" s="73" t="s">
        <v>180</v>
      </c>
      <c r="G648" s="74" t="s">
        <v>199</v>
      </c>
      <c r="H648" s="74" t="s">
        <v>1947</v>
      </c>
      <c r="I648" s="71">
        <v>1</v>
      </c>
      <c r="J648" s="74" t="s">
        <v>1948</v>
      </c>
      <c r="K648" s="75">
        <v>4</v>
      </c>
      <c r="L648" s="75">
        <v>14</v>
      </c>
      <c r="M648" s="75">
        <v>14</v>
      </c>
      <c r="N648" s="75">
        <v>1</v>
      </c>
      <c r="O648" s="74" t="s">
        <v>278</v>
      </c>
    </row>
    <row r="649" spans="1:15" ht="13.5" customHeight="1" x14ac:dyDescent="0.35">
      <c r="A649" s="71">
        <v>639</v>
      </c>
      <c r="B649" s="72" t="s">
        <v>1949</v>
      </c>
      <c r="C649" s="73" t="s">
        <v>251</v>
      </c>
      <c r="D649" s="73" t="s">
        <v>211</v>
      </c>
      <c r="E649" s="73" t="s">
        <v>194</v>
      </c>
      <c r="F649" s="73" t="s">
        <v>180</v>
      </c>
      <c r="G649" s="74" t="s">
        <v>199</v>
      </c>
      <c r="H649" s="74" t="s">
        <v>1950</v>
      </c>
      <c r="I649" s="71">
        <v>1</v>
      </c>
      <c r="J649" s="74" t="s">
        <v>1951</v>
      </c>
      <c r="K649" s="75">
        <v>4</v>
      </c>
      <c r="L649" s="75">
        <v>14</v>
      </c>
      <c r="M649" s="75">
        <v>14</v>
      </c>
      <c r="N649" s="75">
        <v>1</v>
      </c>
      <c r="O649" s="74" t="s">
        <v>278</v>
      </c>
    </row>
    <row r="650" spans="1:15" ht="13.5" customHeight="1" x14ac:dyDescent="0.35">
      <c r="A650" s="71">
        <v>640</v>
      </c>
      <c r="B650" s="72" t="s">
        <v>1952</v>
      </c>
      <c r="C650" s="73" t="s">
        <v>251</v>
      </c>
      <c r="D650" s="73" t="s">
        <v>215</v>
      </c>
      <c r="E650" s="73" t="s">
        <v>180</v>
      </c>
      <c r="F650" s="73" t="s">
        <v>180</v>
      </c>
      <c r="G650" s="74" t="s">
        <v>180</v>
      </c>
      <c r="H650" s="74" t="s">
        <v>1953</v>
      </c>
      <c r="I650" s="71">
        <v>1</v>
      </c>
      <c r="J650" s="74" t="s">
        <v>1954</v>
      </c>
      <c r="K650" s="75">
        <v>4</v>
      </c>
      <c r="L650" s="75">
        <v>14</v>
      </c>
      <c r="M650" s="75">
        <v>14</v>
      </c>
      <c r="N650" s="75">
        <v>1</v>
      </c>
      <c r="O650" s="74" t="s">
        <v>278</v>
      </c>
    </row>
    <row r="651" spans="1:15" ht="13.5" customHeight="1" x14ac:dyDescent="0.35">
      <c r="A651" s="71">
        <v>641</v>
      </c>
      <c r="B651" s="72" t="s">
        <v>1955</v>
      </c>
      <c r="C651" s="73" t="s">
        <v>251</v>
      </c>
      <c r="D651" s="73" t="s">
        <v>215</v>
      </c>
      <c r="E651" s="73" t="s">
        <v>179</v>
      </c>
      <c r="F651" s="73" t="s">
        <v>180</v>
      </c>
      <c r="G651" s="74" t="s">
        <v>199</v>
      </c>
      <c r="H651" s="74" t="s">
        <v>1956</v>
      </c>
      <c r="I651" s="71">
        <v>1</v>
      </c>
      <c r="J651" s="74" t="s">
        <v>1957</v>
      </c>
      <c r="K651" s="75">
        <v>4</v>
      </c>
      <c r="L651" s="75">
        <v>14</v>
      </c>
      <c r="M651" s="75">
        <v>14</v>
      </c>
      <c r="N651" s="75">
        <v>1</v>
      </c>
      <c r="O651" s="74" t="s">
        <v>278</v>
      </c>
    </row>
    <row r="652" spans="1:15" ht="13.5" customHeight="1" x14ac:dyDescent="0.35">
      <c r="A652" s="71">
        <v>642</v>
      </c>
      <c r="B652" s="72" t="s">
        <v>1958</v>
      </c>
      <c r="C652" s="73" t="s">
        <v>251</v>
      </c>
      <c r="D652" s="73" t="s">
        <v>215</v>
      </c>
      <c r="E652" s="73" t="s">
        <v>190</v>
      </c>
      <c r="F652" s="73" t="s">
        <v>180</v>
      </c>
      <c r="G652" s="74" t="s">
        <v>199</v>
      </c>
      <c r="H652" s="74" t="s">
        <v>1959</v>
      </c>
      <c r="I652" s="71">
        <v>1</v>
      </c>
      <c r="J652" s="74" t="s">
        <v>1960</v>
      </c>
      <c r="K652" s="75">
        <v>4</v>
      </c>
      <c r="L652" s="75">
        <v>14</v>
      </c>
      <c r="M652" s="75">
        <v>14</v>
      </c>
      <c r="N652" s="75">
        <v>1</v>
      </c>
      <c r="O652" s="74" t="s">
        <v>278</v>
      </c>
    </row>
    <row r="653" spans="1:15" ht="13.5" customHeight="1" x14ac:dyDescent="0.35">
      <c r="A653" s="71">
        <v>643</v>
      </c>
      <c r="B653" s="72" t="s">
        <v>1961</v>
      </c>
      <c r="C653" s="73" t="s">
        <v>251</v>
      </c>
      <c r="D653" s="73" t="s">
        <v>215</v>
      </c>
      <c r="E653" s="73" t="s">
        <v>223</v>
      </c>
      <c r="F653" s="73" t="s">
        <v>180</v>
      </c>
      <c r="G653" s="74" t="s">
        <v>199</v>
      </c>
      <c r="H653" s="74" t="s">
        <v>224</v>
      </c>
      <c r="I653" s="71">
        <v>1</v>
      </c>
      <c r="J653" s="74" t="s">
        <v>1962</v>
      </c>
      <c r="K653" s="75">
        <v>4</v>
      </c>
      <c r="L653" s="75">
        <v>14</v>
      </c>
      <c r="M653" s="75">
        <v>14</v>
      </c>
      <c r="N653" s="75">
        <v>1</v>
      </c>
      <c r="O653" s="74" t="s">
        <v>278</v>
      </c>
    </row>
    <row r="654" spans="1:15" ht="13.5" customHeight="1" x14ac:dyDescent="0.35">
      <c r="A654" s="71">
        <v>644</v>
      </c>
      <c r="B654" s="72" t="s">
        <v>505</v>
      </c>
      <c r="C654" s="73" t="s">
        <v>505</v>
      </c>
      <c r="D654" s="73" t="s">
        <v>180</v>
      </c>
      <c r="E654" s="73" t="s">
        <v>180</v>
      </c>
      <c r="F654" s="73" t="s">
        <v>180</v>
      </c>
      <c r="G654" s="74" t="s">
        <v>180</v>
      </c>
      <c r="H654" s="74" t="s">
        <v>1963</v>
      </c>
      <c r="I654" s="71">
        <v>1</v>
      </c>
      <c r="J654" s="74" t="s">
        <v>1964</v>
      </c>
      <c r="K654" s="75">
        <v>3</v>
      </c>
      <c r="L654" s="75">
        <v>24</v>
      </c>
      <c r="M654" s="75">
        <v>24</v>
      </c>
      <c r="N654" s="75">
        <v>2</v>
      </c>
      <c r="O654" s="74" t="s">
        <v>278</v>
      </c>
    </row>
    <row r="655" spans="1:15" ht="13.5" customHeight="1" x14ac:dyDescent="0.35">
      <c r="A655" s="71">
        <v>645</v>
      </c>
      <c r="B655" s="72" t="s">
        <v>1965</v>
      </c>
      <c r="C655" s="73" t="s">
        <v>505</v>
      </c>
      <c r="D655" s="73" t="s">
        <v>207</v>
      </c>
      <c r="E655" s="73" t="s">
        <v>180</v>
      </c>
      <c r="F655" s="73" t="s">
        <v>180</v>
      </c>
      <c r="G655" s="74" t="s">
        <v>180</v>
      </c>
      <c r="H655" s="74" t="s">
        <v>1966</v>
      </c>
      <c r="I655" s="71">
        <v>1</v>
      </c>
      <c r="J655" s="74" t="s">
        <v>1967</v>
      </c>
      <c r="K655" s="75">
        <v>3</v>
      </c>
      <c r="L655" s="75">
        <v>24</v>
      </c>
      <c r="M655" s="75">
        <v>24</v>
      </c>
      <c r="N655" s="75">
        <v>2</v>
      </c>
      <c r="O655" s="74" t="s">
        <v>278</v>
      </c>
    </row>
    <row r="656" spans="1:15" ht="13.5" customHeight="1" x14ac:dyDescent="0.35">
      <c r="A656" s="71">
        <v>646</v>
      </c>
      <c r="B656" s="72" t="s">
        <v>1968</v>
      </c>
      <c r="C656" s="73" t="s">
        <v>505</v>
      </c>
      <c r="D656" s="73" t="s">
        <v>207</v>
      </c>
      <c r="E656" s="73" t="s">
        <v>179</v>
      </c>
      <c r="F656" s="73" t="s">
        <v>180</v>
      </c>
      <c r="G656" s="74" t="s">
        <v>199</v>
      </c>
      <c r="H656" s="74" t="s">
        <v>1969</v>
      </c>
      <c r="I656" s="71">
        <v>1</v>
      </c>
      <c r="J656" s="74" t="s">
        <v>1970</v>
      </c>
      <c r="K656" s="75">
        <v>3</v>
      </c>
      <c r="L656" s="75">
        <v>24</v>
      </c>
      <c r="M656" s="75">
        <v>24</v>
      </c>
      <c r="N656" s="75">
        <v>2</v>
      </c>
      <c r="O656" s="74" t="s">
        <v>278</v>
      </c>
    </row>
    <row r="657" spans="1:15" ht="13.5" customHeight="1" x14ac:dyDescent="0.35">
      <c r="A657" s="71">
        <v>647</v>
      </c>
      <c r="B657" s="72" t="s">
        <v>1971</v>
      </c>
      <c r="C657" s="73" t="s">
        <v>505</v>
      </c>
      <c r="D657" s="73" t="s">
        <v>207</v>
      </c>
      <c r="E657" s="73" t="s">
        <v>190</v>
      </c>
      <c r="F657" s="73" t="s">
        <v>180</v>
      </c>
      <c r="G657" s="74" t="s">
        <v>199</v>
      </c>
      <c r="H657" s="74" t="s">
        <v>1972</v>
      </c>
      <c r="I657" s="71">
        <v>1</v>
      </c>
      <c r="J657" s="74" t="s">
        <v>1973</v>
      </c>
      <c r="K657" s="75">
        <v>3</v>
      </c>
      <c r="L657" s="75">
        <v>24</v>
      </c>
      <c r="M657" s="75">
        <v>24</v>
      </c>
      <c r="N657" s="75">
        <v>2</v>
      </c>
      <c r="O657" s="74" t="s">
        <v>278</v>
      </c>
    </row>
    <row r="658" spans="1:15" ht="13.5" customHeight="1" x14ac:dyDescent="0.35">
      <c r="A658" s="71">
        <v>648</v>
      </c>
      <c r="B658" s="72" t="s">
        <v>1974</v>
      </c>
      <c r="C658" s="73" t="s">
        <v>505</v>
      </c>
      <c r="D658" s="73" t="s">
        <v>207</v>
      </c>
      <c r="E658" s="73" t="s">
        <v>194</v>
      </c>
      <c r="F658" s="73" t="s">
        <v>180</v>
      </c>
      <c r="G658" s="74" t="s">
        <v>199</v>
      </c>
      <c r="H658" s="74" t="s">
        <v>1975</v>
      </c>
      <c r="I658" s="71">
        <v>1</v>
      </c>
      <c r="J658" s="74" t="s">
        <v>1976</v>
      </c>
      <c r="K658" s="75">
        <v>3</v>
      </c>
      <c r="L658" s="75">
        <v>24</v>
      </c>
      <c r="M658" s="75">
        <v>24</v>
      </c>
      <c r="N658" s="75">
        <v>2</v>
      </c>
      <c r="O658" s="74" t="s">
        <v>278</v>
      </c>
    </row>
    <row r="659" spans="1:15" ht="13.5" customHeight="1" x14ac:dyDescent="0.35">
      <c r="A659" s="71">
        <v>649</v>
      </c>
      <c r="B659" s="72" t="s">
        <v>1977</v>
      </c>
      <c r="C659" s="73" t="s">
        <v>505</v>
      </c>
      <c r="D659" s="73" t="s">
        <v>207</v>
      </c>
      <c r="E659" s="73" t="s">
        <v>198</v>
      </c>
      <c r="F659" s="73" t="s">
        <v>180</v>
      </c>
      <c r="G659" s="74" t="s">
        <v>199</v>
      </c>
      <c r="H659" s="74" t="s">
        <v>1978</v>
      </c>
      <c r="I659" s="71">
        <v>1</v>
      </c>
      <c r="J659" s="74" t="s">
        <v>1979</v>
      </c>
      <c r="K659" s="75">
        <v>3</v>
      </c>
      <c r="L659" s="75">
        <v>24</v>
      </c>
      <c r="M659" s="75">
        <v>24</v>
      </c>
      <c r="N659" s="75">
        <v>2</v>
      </c>
      <c r="O659" s="74" t="s">
        <v>278</v>
      </c>
    </row>
    <row r="660" spans="1:15" ht="13.5" customHeight="1" x14ac:dyDescent="0.35">
      <c r="A660" s="71">
        <v>650</v>
      </c>
      <c r="B660" s="72" t="s">
        <v>1980</v>
      </c>
      <c r="C660" s="73" t="s">
        <v>505</v>
      </c>
      <c r="D660" s="73" t="s">
        <v>207</v>
      </c>
      <c r="E660" s="73" t="s">
        <v>203</v>
      </c>
      <c r="F660" s="73" t="s">
        <v>180</v>
      </c>
      <c r="G660" s="74" t="s">
        <v>199</v>
      </c>
      <c r="H660" s="74" t="s">
        <v>1981</v>
      </c>
      <c r="I660" s="71">
        <v>1</v>
      </c>
      <c r="J660" s="74" t="s">
        <v>1982</v>
      </c>
      <c r="K660" s="75">
        <v>3</v>
      </c>
      <c r="L660" s="75">
        <v>24</v>
      </c>
      <c r="M660" s="75">
        <v>24</v>
      </c>
      <c r="N660" s="75">
        <v>2</v>
      </c>
      <c r="O660" s="74" t="s">
        <v>278</v>
      </c>
    </row>
    <row r="661" spans="1:15" ht="13.5" customHeight="1" x14ac:dyDescent="0.35">
      <c r="A661" s="71">
        <v>651</v>
      </c>
      <c r="B661" s="72" t="s">
        <v>509</v>
      </c>
      <c r="C661" s="73" t="s">
        <v>509</v>
      </c>
      <c r="D661" s="73" t="s">
        <v>180</v>
      </c>
      <c r="E661" s="73" t="s">
        <v>180</v>
      </c>
      <c r="F661" s="73" t="s">
        <v>180</v>
      </c>
      <c r="G661" s="74" t="s">
        <v>180</v>
      </c>
      <c r="H661" s="74" t="s">
        <v>1983</v>
      </c>
      <c r="I661" s="71">
        <v>1</v>
      </c>
      <c r="J661" s="74" t="s">
        <v>1984</v>
      </c>
      <c r="K661" s="75">
        <v>4</v>
      </c>
      <c r="L661" s="75">
        <v>9</v>
      </c>
      <c r="M661" s="75">
        <v>9</v>
      </c>
      <c r="N661" s="75">
        <v>3</v>
      </c>
      <c r="O661" s="74" t="s">
        <v>278</v>
      </c>
    </row>
    <row r="662" spans="1:15" ht="13.5" customHeight="1" x14ac:dyDescent="0.35">
      <c r="A662" s="71">
        <v>652</v>
      </c>
      <c r="B662" s="72" t="s">
        <v>1985</v>
      </c>
      <c r="C662" s="73" t="s">
        <v>509</v>
      </c>
      <c r="D662" s="73" t="s">
        <v>179</v>
      </c>
      <c r="E662" s="73" t="s">
        <v>180</v>
      </c>
      <c r="F662" s="73" t="s">
        <v>180</v>
      </c>
      <c r="G662" s="74" t="s">
        <v>180</v>
      </c>
      <c r="H662" s="74" t="s">
        <v>1986</v>
      </c>
      <c r="I662" s="71">
        <v>12</v>
      </c>
      <c r="J662" s="74" t="s">
        <v>1987</v>
      </c>
      <c r="K662" s="75">
        <v>1</v>
      </c>
      <c r="L662" s="75">
        <v>9</v>
      </c>
      <c r="M662" s="75">
        <v>9</v>
      </c>
      <c r="N662" s="75">
        <v>3</v>
      </c>
      <c r="O662" s="74" t="s">
        <v>278</v>
      </c>
    </row>
    <row r="663" spans="1:15" ht="13.5" customHeight="1" x14ac:dyDescent="0.35">
      <c r="A663" s="71">
        <v>653</v>
      </c>
      <c r="B663" s="72" t="s">
        <v>1988</v>
      </c>
      <c r="C663" s="73" t="s">
        <v>509</v>
      </c>
      <c r="D663" s="73" t="s">
        <v>179</v>
      </c>
      <c r="E663" s="73" t="s">
        <v>179</v>
      </c>
      <c r="F663" s="73" t="s">
        <v>180</v>
      </c>
      <c r="G663" s="74" t="s">
        <v>180</v>
      </c>
      <c r="H663" s="74" t="s">
        <v>1989</v>
      </c>
      <c r="I663" s="71">
        <v>12</v>
      </c>
      <c r="J663" s="74" t="s">
        <v>1990</v>
      </c>
      <c r="K663" s="75">
        <v>1</v>
      </c>
      <c r="L663" s="75">
        <v>3</v>
      </c>
      <c r="M663" s="75">
        <v>3</v>
      </c>
      <c r="N663" s="75">
        <v>3</v>
      </c>
      <c r="O663" s="74" t="s">
        <v>278</v>
      </c>
    </row>
    <row r="664" spans="1:15" ht="13.5" customHeight="1" x14ac:dyDescent="0.35">
      <c r="A664" s="71">
        <v>654</v>
      </c>
      <c r="B664" s="72" t="s">
        <v>1991</v>
      </c>
      <c r="C664" s="73" t="s">
        <v>509</v>
      </c>
      <c r="D664" s="73" t="s">
        <v>179</v>
      </c>
      <c r="E664" s="73" t="s">
        <v>190</v>
      </c>
      <c r="F664" s="73" t="s">
        <v>180</v>
      </c>
      <c r="G664" s="74" t="s">
        <v>180</v>
      </c>
      <c r="H664" s="74" t="s">
        <v>1992</v>
      </c>
      <c r="I664" s="71">
        <v>12</v>
      </c>
      <c r="J664" s="74" t="s">
        <v>1993</v>
      </c>
      <c r="K664" s="75">
        <v>1</v>
      </c>
      <c r="L664" s="75">
        <v>15</v>
      </c>
      <c r="M664" s="75">
        <v>15</v>
      </c>
      <c r="N664" s="75">
        <v>0</v>
      </c>
      <c r="O664" s="74" t="s">
        <v>89</v>
      </c>
    </row>
    <row r="665" spans="1:15" ht="13.5" customHeight="1" x14ac:dyDescent="0.35">
      <c r="A665" s="71">
        <v>655</v>
      </c>
      <c r="B665" s="72" t="s">
        <v>1994</v>
      </c>
      <c r="C665" s="73" t="s">
        <v>509</v>
      </c>
      <c r="D665" s="73" t="s">
        <v>179</v>
      </c>
      <c r="E665" s="73" t="s">
        <v>194</v>
      </c>
      <c r="F665" s="73" t="s">
        <v>180</v>
      </c>
      <c r="G665" s="74" t="s">
        <v>180</v>
      </c>
      <c r="H665" s="74" t="s">
        <v>1995</v>
      </c>
      <c r="I665" s="71">
        <v>12</v>
      </c>
      <c r="J665" s="74" t="s">
        <v>1996</v>
      </c>
      <c r="K665" s="75">
        <v>1</v>
      </c>
      <c r="L665" s="75">
        <v>4</v>
      </c>
      <c r="M665" s="75">
        <v>4</v>
      </c>
      <c r="N665" s="75">
        <v>4</v>
      </c>
      <c r="O665" s="74" t="s">
        <v>278</v>
      </c>
    </row>
    <row r="666" spans="1:15" ht="13.5" customHeight="1" x14ac:dyDescent="0.35">
      <c r="A666" s="71">
        <v>656</v>
      </c>
      <c r="B666" s="72" t="s">
        <v>1997</v>
      </c>
      <c r="C666" s="73" t="s">
        <v>509</v>
      </c>
      <c r="D666" s="73" t="s">
        <v>179</v>
      </c>
      <c r="E666" s="73" t="s">
        <v>198</v>
      </c>
      <c r="F666" s="73" t="s">
        <v>180</v>
      </c>
      <c r="G666" s="74" t="s">
        <v>180</v>
      </c>
      <c r="H666" s="74" t="s">
        <v>1998</v>
      </c>
      <c r="I666" s="71">
        <v>12</v>
      </c>
      <c r="J666" s="74" t="s">
        <v>1999</v>
      </c>
      <c r="K666" s="75">
        <v>1</v>
      </c>
      <c r="L666" s="75">
        <v>17</v>
      </c>
      <c r="M666" s="75">
        <v>17</v>
      </c>
      <c r="N666" s="75">
        <v>0</v>
      </c>
      <c r="O666" s="74" t="s">
        <v>89</v>
      </c>
    </row>
    <row r="667" spans="1:15" ht="13.5" customHeight="1" x14ac:dyDescent="0.35">
      <c r="A667" s="71">
        <v>657</v>
      </c>
      <c r="B667" s="72" t="s">
        <v>2000</v>
      </c>
      <c r="C667" s="73" t="s">
        <v>509</v>
      </c>
      <c r="D667" s="73" t="s">
        <v>179</v>
      </c>
      <c r="E667" s="73" t="s">
        <v>203</v>
      </c>
      <c r="F667" s="73" t="s">
        <v>180</v>
      </c>
      <c r="G667" s="74" t="s">
        <v>180</v>
      </c>
      <c r="H667" s="74" t="s">
        <v>2001</v>
      </c>
      <c r="I667" s="71">
        <v>12</v>
      </c>
      <c r="J667" s="74" t="s">
        <v>2002</v>
      </c>
      <c r="K667" s="75">
        <v>1</v>
      </c>
      <c r="L667" s="75">
        <v>9</v>
      </c>
      <c r="M667" s="75">
        <v>9</v>
      </c>
      <c r="N667" s="75">
        <v>3</v>
      </c>
      <c r="O667" s="74" t="s">
        <v>278</v>
      </c>
    </row>
    <row r="668" spans="1:15" ht="13.5" customHeight="1" x14ac:dyDescent="0.35">
      <c r="A668" s="71">
        <v>658</v>
      </c>
      <c r="B668" s="72" t="s">
        <v>2003</v>
      </c>
      <c r="C668" s="73" t="s">
        <v>509</v>
      </c>
      <c r="D668" s="73" t="s">
        <v>179</v>
      </c>
      <c r="E668" s="73" t="s">
        <v>207</v>
      </c>
      <c r="F668" s="73" t="s">
        <v>180</v>
      </c>
      <c r="G668" s="74" t="s">
        <v>180</v>
      </c>
      <c r="H668" s="74" t="s">
        <v>2004</v>
      </c>
      <c r="I668" s="71">
        <v>12</v>
      </c>
      <c r="J668" s="74" t="s">
        <v>2005</v>
      </c>
      <c r="K668" s="75">
        <v>1</v>
      </c>
      <c r="L668" s="75">
        <v>9</v>
      </c>
      <c r="M668" s="75">
        <v>9</v>
      </c>
      <c r="N668" s="75">
        <v>3</v>
      </c>
      <c r="O668" s="74" t="s">
        <v>278</v>
      </c>
    </row>
    <row r="669" spans="1:15" ht="13.5" customHeight="1" x14ac:dyDescent="0.35">
      <c r="A669" s="71">
        <v>659</v>
      </c>
      <c r="B669" s="72" t="s">
        <v>2006</v>
      </c>
      <c r="C669" s="73" t="s">
        <v>509</v>
      </c>
      <c r="D669" s="73" t="s">
        <v>179</v>
      </c>
      <c r="E669" s="73" t="s">
        <v>211</v>
      </c>
      <c r="F669" s="73" t="s">
        <v>180</v>
      </c>
      <c r="G669" s="74" t="s">
        <v>180</v>
      </c>
      <c r="H669" s="74" t="s">
        <v>2007</v>
      </c>
      <c r="I669" s="71">
        <v>12</v>
      </c>
      <c r="J669" s="74" t="s">
        <v>2008</v>
      </c>
      <c r="K669" s="75">
        <v>1</v>
      </c>
      <c r="L669" s="75">
        <v>17</v>
      </c>
      <c r="M669" s="75">
        <v>17</v>
      </c>
      <c r="N669" s="75">
        <v>0</v>
      </c>
      <c r="O669" s="74" t="s">
        <v>89</v>
      </c>
    </row>
    <row r="670" spans="1:15" ht="13.5" customHeight="1" x14ac:dyDescent="0.35">
      <c r="A670" s="71">
        <v>660</v>
      </c>
      <c r="B670" s="72" t="s">
        <v>2009</v>
      </c>
      <c r="C670" s="73" t="s">
        <v>509</v>
      </c>
      <c r="D670" s="73" t="s">
        <v>179</v>
      </c>
      <c r="E670" s="73" t="s">
        <v>219</v>
      </c>
      <c r="F670" s="73" t="s">
        <v>180</v>
      </c>
      <c r="G670" s="74" t="s">
        <v>180</v>
      </c>
      <c r="H670" s="74" t="s">
        <v>2010</v>
      </c>
      <c r="I670" s="71">
        <v>12</v>
      </c>
      <c r="J670" s="74" t="s">
        <v>2011</v>
      </c>
      <c r="K670" s="75">
        <v>1</v>
      </c>
      <c r="L670" s="75">
        <v>1</v>
      </c>
      <c r="M670" s="75">
        <v>1</v>
      </c>
      <c r="N670" s="75">
        <v>3</v>
      </c>
      <c r="O670" s="74" t="s">
        <v>278</v>
      </c>
    </row>
    <row r="671" spans="1:15" ht="13.5" customHeight="1" x14ac:dyDescent="0.35">
      <c r="A671" s="71">
        <v>661</v>
      </c>
      <c r="B671" s="72" t="s">
        <v>2012</v>
      </c>
      <c r="C671" s="73" t="s">
        <v>509</v>
      </c>
      <c r="D671" s="73" t="s">
        <v>179</v>
      </c>
      <c r="E671" s="73" t="s">
        <v>239</v>
      </c>
      <c r="F671" s="73" t="s">
        <v>180</v>
      </c>
      <c r="G671" s="74" t="s">
        <v>199</v>
      </c>
      <c r="H671" s="74" t="s">
        <v>2013</v>
      </c>
      <c r="I671" s="71">
        <v>12</v>
      </c>
      <c r="J671" s="74" t="s">
        <v>2014</v>
      </c>
      <c r="K671" s="75">
        <v>1</v>
      </c>
      <c r="L671" s="75">
        <v>16</v>
      </c>
      <c r="M671" s="75">
        <v>16</v>
      </c>
      <c r="N671" s="75">
        <v>0</v>
      </c>
      <c r="O671" s="74" t="s">
        <v>89</v>
      </c>
    </row>
    <row r="672" spans="1:15" ht="13.5" customHeight="1" x14ac:dyDescent="0.35">
      <c r="A672" s="71">
        <v>662</v>
      </c>
      <c r="B672" s="72" t="s">
        <v>2015</v>
      </c>
      <c r="C672" s="73" t="s">
        <v>509</v>
      </c>
      <c r="D672" s="73" t="s">
        <v>179</v>
      </c>
      <c r="E672" s="73" t="s">
        <v>243</v>
      </c>
      <c r="F672" s="73" t="s">
        <v>180</v>
      </c>
      <c r="G672" s="74" t="s">
        <v>199</v>
      </c>
      <c r="H672" s="74" t="s">
        <v>2016</v>
      </c>
      <c r="I672" s="71">
        <v>12</v>
      </c>
      <c r="J672" s="74" t="s">
        <v>2017</v>
      </c>
      <c r="K672" s="75">
        <v>1</v>
      </c>
      <c r="L672" s="75">
        <v>17</v>
      </c>
      <c r="M672" s="75">
        <v>17</v>
      </c>
      <c r="N672" s="75">
        <v>0</v>
      </c>
      <c r="O672" s="74" t="s">
        <v>89</v>
      </c>
    </row>
    <row r="673" spans="1:15" ht="13.5" customHeight="1" x14ac:dyDescent="0.35">
      <c r="A673" s="71">
        <v>663</v>
      </c>
      <c r="B673" s="72" t="s">
        <v>2018</v>
      </c>
      <c r="C673" s="73" t="s">
        <v>509</v>
      </c>
      <c r="D673" s="73" t="s">
        <v>190</v>
      </c>
      <c r="E673" s="73" t="s">
        <v>180</v>
      </c>
      <c r="F673" s="73" t="s">
        <v>180</v>
      </c>
      <c r="G673" s="74" t="s">
        <v>180</v>
      </c>
      <c r="H673" s="74" t="s">
        <v>2019</v>
      </c>
      <c r="I673" s="71">
        <v>1</v>
      </c>
      <c r="J673" s="74" t="s">
        <v>2020</v>
      </c>
      <c r="K673" s="75">
        <v>4</v>
      </c>
      <c r="L673" s="75">
        <v>1</v>
      </c>
      <c r="M673" s="75">
        <v>1</v>
      </c>
      <c r="N673" s="75">
        <v>3</v>
      </c>
      <c r="O673" s="74" t="s">
        <v>278</v>
      </c>
    </row>
    <row r="674" spans="1:15" ht="13.5" customHeight="1" x14ac:dyDescent="0.35">
      <c r="A674" s="71">
        <v>664</v>
      </c>
      <c r="B674" s="72" t="s">
        <v>2021</v>
      </c>
      <c r="C674" s="73" t="s">
        <v>509</v>
      </c>
      <c r="D674" s="73" t="s">
        <v>190</v>
      </c>
      <c r="E674" s="73" t="s">
        <v>190</v>
      </c>
      <c r="F674" s="73" t="s">
        <v>180</v>
      </c>
      <c r="G674" s="74" t="s">
        <v>199</v>
      </c>
      <c r="H674" s="74" t="s">
        <v>2022</v>
      </c>
      <c r="I674" s="71">
        <v>1</v>
      </c>
      <c r="J674" s="74" t="s">
        <v>2023</v>
      </c>
      <c r="K674" s="75">
        <v>4</v>
      </c>
      <c r="L674" s="75">
        <v>1</v>
      </c>
      <c r="M674" s="75">
        <v>1</v>
      </c>
      <c r="N674" s="75">
        <v>3</v>
      </c>
      <c r="O674" s="74" t="s">
        <v>278</v>
      </c>
    </row>
    <row r="675" spans="1:15" ht="13.5" customHeight="1" x14ac:dyDescent="0.35">
      <c r="A675" s="71">
        <v>665</v>
      </c>
      <c r="B675" s="72" t="s">
        <v>2024</v>
      </c>
      <c r="C675" s="73" t="s">
        <v>509</v>
      </c>
      <c r="D675" s="73" t="s">
        <v>190</v>
      </c>
      <c r="E675" s="73" t="s">
        <v>194</v>
      </c>
      <c r="F675" s="73" t="s">
        <v>180</v>
      </c>
      <c r="G675" s="74" t="s">
        <v>180</v>
      </c>
      <c r="H675" s="74" t="s">
        <v>2025</v>
      </c>
      <c r="I675" s="71">
        <v>1</v>
      </c>
      <c r="J675" s="74" t="s">
        <v>2026</v>
      </c>
      <c r="K675" s="75">
        <v>4</v>
      </c>
      <c r="L675" s="75">
        <v>1</v>
      </c>
      <c r="M675" s="75">
        <v>1</v>
      </c>
      <c r="N675" s="75">
        <v>3</v>
      </c>
      <c r="O675" s="74" t="s">
        <v>278</v>
      </c>
    </row>
    <row r="676" spans="1:15" ht="13.5" customHeight="1" x14ac:dyDescent="0.35">
      <c r="A676" s="71">
        <v>666</v>
      </c>
      <c r="B676" s="72" t="s">
        <v>513</v>
      </c>
      <c r="C676" s="73" t="s">
        <v>513</v>
      </c>
      <c r="D676" s="73" t="s">
        <v>180</v>
      </c>
      <c r="E676" s="73" t="s">
        <v>180</v>
      </c>
      <c r="F676" s="73" t="s">
        <v>180</v>
      </c>
      <c r="G676" s="74" t="s">
        <v>180</v>
      </c>
      <c r="H676" s="74" t="s">
        <v>2027</v>
      </c>
      <c r="I676" s="71">
        <v>1</v>
      </c>
      <c r="J676" s="74" t="s">
        <v>2028</v>
      </c>
      <c r="K676" s="75">
        <v>4</v>
      </c>
      <c r="L676" s="75">
        <v>8</v>
      </c>
      <c r="M676" s="75">
        <v>8</v>
      </c>
      <c r="N676" s="75">
        <v>1</v>
      </c>
      <c r="O676" s="74" t="s">
        <v>278</v>
      </c>
    </row>
    <row r="677" spans="1:15" ht="13.5" customHeight="1" x14ac:dyDescent="0.35">
      <c r="A677" s="71">
        <v>667</v>
      </c>
      <c r="B677" s="72" t="s">
        <v>2029</v>
      </c>
      <c r="C677" s="73" t="s">
        <v>513</v>
      </c>
      <c r="D677" s="73" t="s">
        <v>179</v>
      </c>
      <c r="E677" s="73" t="s">
        <v>180</v>
      </c>
      <c r="F677" s="73" t="s">
        <v>180</v>
      </c>
      <c r="G677" s="74" t="s">
        <v>180</v>
      </c>
      <c r="H677" s="74" t="s">
        <v>2030</v>
      </c>
      <c r="I677" s="71">
        <v>1</v>
      </c>
      <c r="J677" s="74" t="s">
        <v>2031</v>
      </c>
      <c r="K677" s="75">
        <v>4</v>
      </c>
      <c r="L677" s="75">
        <v>17</v>
      </c>
      <c r="M677" s="75">
        <v>17</v>
      </c>
      <c r="N677" s="75">
        <v>0</v>
      </c>
      <c r="O677" s="74" t="s">
        <v>89</v>
      </c>
    </row>
    <row r="678" spans="1:15" ht="13.5" customHeight="1" x14ac:dyDescent="0.35">
      <c r="A678" s="71">
        <v>668</v>
      </c>
      <c r="B678" s="72" t="s">
        <v>2032</v>
      </c>
      <c r="C678" s="73" t="s">
        <v>513</v>
      </c>
      <c r="D678" s="73" t="s">
        <v>179</v>
      </c>
      <c r="E678" s="73" t="s">
        <v>194</v>
      </c>
      <c r="F678" s="73" t="s">
        <v>180</v>
      </c>
      <c r="G678" s="74" t="s">
        <v>180</v>
      </c>
      <c r="H678" s="74" t="s">
        <v>2033</v>
      </c>
      <c r="I678" s="71">
        <v>1</v>
      </c>
      <c r="J678" s="74" t="s">
        <v>2034</v>
      </c>
      <c r="K678" s="75">
        <v>4</v>
      </c>
      <c r="L678" s="75">
        <v>16</v>
      </c>
      <c r="M678" s="75">
        <v>16</v>
      </c>
      <c r="N678" s="75">
        <v>0</v>
      </c>
      <c r="O678" s="74" t="s">
        <v>89</v>
      </c>
    </row>
    <row r="679" spans="1:15" ht="13.5" customHeight="1" x14ac:dyDescent="0.35">
      <c r="A679" s="71">
        <v>669</v>
      </c>
      <c r="B679" s="72" t="s">
        <v>2035</v>
      </c>
      <c r="C679" s="73" t="s">
        <v>513</v>
      </c>
      <c r="D679" s="73" t="s">
        <v>179</v>
      </c>
      <c r="E679" s="73" t="s">
        <v>198</v>
      </c>
      <c r="F679" s="73" t="s">
        <v>180</v>
      </c>
      <c r="G679" s="74" t="s">
        <v>199</v>
      </c>
      <c r="H679" s="74" t="s">
        <v>2036</v>
      </c>
      <c r="I679" s="71">
        <v>1</v>
      </c>
      <c r="J679" s="74" t="s">
        <v>2037</v>
      </c>
      <c r="K679" s="75">
        <v>4</v>
      </c>
      <c r="L679" s="75">
        <v>17</v>
      </c>
      <c r="M679" s="75">
        <v>17</v>
      </c>
      <c r="N679" s="75">
        <v>0</v>
      </c>
      <c r="O679" s="74" t="s">
        <v>89</v>
      </c>
    </row>
    <row r="680" spans="1:15" ht="13.5" customHeight="1" x14ac:dyDescent="0.35">
      <c r="A680" s="71">
        <v>670</v>
      </c>
      <c r="B680" s="72" t="s">
        <v>2038</v>
      </c>
      <c r="C680" s="73" t="s">
        <v>513</v>
      </c>
      <c r="D680" s="73" t="s">
        <v>179</v>
      </c>
      <c r="E680" s="73" t="s">
        <v>207</v>
      </c>
      <c r="F680" s="73" t="s">
        <v>180</v>
      </c>
      <c r="G680" s="74" t="s">
        <v>180</v>
      </c>
      <c r="H680" s="74" t="s">
        <v>2039</v>
      </c>
      <c r="I680" s="71">
        <v>1</v>
      </c>
      <c r="J680" s="74" t="s">
        <v>2040</v>
      </c>
      <c r="K680" s="75">
        <v>4</v>
      </c>
      <c r="L680" s="75">
        <v>17</v>
      </c>
      <c r="M680" s="75">
        <v>17</v>
      </c>
      <c r="N680" s="75">
        <v>0</v>
      </c>
      <c r="O680" s="74" t="s">
        <v>89</v>
      </c>
    </row>
    <row r="681" spans="1:15" ht="13.5" customHeight="1" x14ac:dyDescent="0.35">
      <c r="A681" s="71">
        <v>671</v>
      </c>
      <c r="B681" s="72" t="s">
        <v>2041</v>
      </c>
      <c r="C681" s="73" t="s">
        <v>513</v>
      </c>
      <c r="D681" s="73" t="s">
        <v>179</v>
      </c>
      <c r="E681" s="73" t="s">
        <v>211</v>
      </c>
      <c r="F681" s="73" t="s">
        <v>180</v>
      </c>
      <c r="G681" s="74" t="s">
        <v>199</v>
      </c>
      <c r="H681" s="74" t="s">
        <v>2042</v>
      </c>
      <c r="I681" s="71">
        <v>12</v>
      </c>
      <c r="J681" s="74" t="s">
        <v>2043</v>
      </c>
      <c r="K681" s="75">
        <v>1</v>
      </c>
      <c r="L681" s="75">
        <v>14</v>
      </c>
      <c r="M681" s="75">
        <v>14</v>
      </c>
      <c r="N681" s="75">
        <v>1</v>
      </c>
      <c r="O681" s="74" t="s">
        <v>278</v>
      </c>
    </row>
    <row r="682" spans="1:15" ht="13.5" customHeight="1" x14ac:dyDescent="0.35">
      <c r="A682" s="71">
        <v>672</v>
      </c>
      <c r="B682" s="72" t="s">
        <v>2044</v>
      </c>
      <c r="C682" s="73" t="s">
        <v>513</v>
      </c>
      <c r="D682" s="73" t="s">
        <v>179</v>
      </c>
      <c r="E682" s="73" t="s">
        <v>215</v>
      </c>
      <c r="F682" s="73" t="s">
        <v>180</v>
      </c>
      <c r="G682" s="74" t="s">
        <v>199</v>
      </c>
      <c r="H682" s="74" t="s">
        <v>2045</v>
      </c>
      <c r="I682" s="71">
        <v>1</v>
      </c>
      <c r="J682" s="74" t="s">
        <v>2046</v>
      </c>
      <c r="K682" s="75">
        <v>4</v>
      </c>
      <c r="L682" s="75">
        <v>17</v>
      </c>
      <c r="M682" s="75">
        <v>17</v>
      </c>
      <c r="N682" s="75">
        <v>0</v>
      </c>
      <c r="O682" s="74" t="s">
        <v>89</v>
      </c>
    </row>
    <row r="683" spans="1:15" ht="13.5" customHeight="1" x14ac:dyDescent="0.35">
      <c r="A683" s="71">
        <v>673</v>
      </c>
      <c r="B683" s="72" t="s">
        <v>2047</v>
      </c>
      <c r="C683" s="73" t="s">
        <v>513</v>
      </c>
      <c r="D683" s="73" t="s">
        <v>179</v>
      </c>
      <c r="E683" s="73" t="s">
        <v>219</v>
      </c>
      <c r="F683" s="73" t="s">
        <v>180</v>
      </c>
      <c r="G683" s="74" t="s">
        <v>199</v>
      </c>
      <c r="H683" s="74" t="s">
        <v>2048</v>
      </c>
      <c r="I683" s="71">
        <v>1</v>
      </c>
      <c r="J683" s="74" t="s">
        <v>2049</v>
      </c>
      <c r="K683" s="75">
        <v>4</v>
      </c>
      <c r="L683" s="75">
        <v>17</v>
      </c>
      <c r="M683" s="75">
        <v>17</v>
      </c>
      <c r="N683" s="75">
        <v>0</v>
      </c>
      <c r="O683" s="74" t="s">
        <v>89</v>
      </c>
    </row>
    <row r="684" spans="1:15" ht="13.5" customHeight="1" x14ac:dyDescent="0.35">
      <c r="A684" s="71">
        <v>674</v>
      </c>
      <c r="B684" s="72" t="s">
        <v>2050</v>
      </c>
      <c r="C684" s="73" t="s">
        <v>513</v>
      </c>
      <c r="D684" s="73" t="s">
        <v>179</v>
      </c>
      <c r="E684" s="73" t="s">
        <v>239</v>
      </c>
      <c r="F684" s="73" t="s">
        <v>180</v>
      </c>
      <c r="G684" s="74" t="s">
        <v>199</v>
      </c>
      <c r="H684" s="74" t="s">
        <v>2051</v>
      </c>
      <c r="I684" s="71">
        <v>1</v>
      </c>
      <c r="J684" s="74" t="s">
        <v>2052</v>
      </c>
      <c r="K684" s="75">
        <v>4</v>
      </c>
      <c r="L684" s="75">
        <v>17</v>
      </c>
      <c r="M684" s="75">
        <v>17</v>
      </c>
      <c r="N684" s="75">
        <v>0</v>
      </c>
      <c r="O684" s="74" t="s">
        <v>89</v>
      </c>
    </row>
    <row r="685" spans="1:15" ht="13.5" customHeight="1" x14ac:dyDescent="0.35">
      <c r="A685" s="71">
        <v>675</v>
      </c>
      <c r="B685" s="72" t="s">
        <v>2053</v>
      </c>
      <c r="C685" s="73" t="s">
        <v>513</v>
      </c>
      <c r="D685" s="73" t="s">
        <v>179</v>
      </c>
      <c r="E685" s="73" t="s">
        <v>243</v>
      </c>
      <c r="F685" s="73" t="s">
        <v>180</v>
      </c>
      <c r="G685" s="74" t="s">
        <v>199</v>
      </c>
      <c r="H685" s="74" t="s">
        <v>2054</v>
      </c>
      <c r="I685" s="71">
        <v>1</v>
      </c>
      <c r="J685" s="74" t="s">
        <v>2055</v>
      </c>
      <c r="K685" s="75">
        <v>4</v>
      </c>
      <c r="L685" s="75">
        <v>17</v>
      </c>
      <c r="M685" s="75">
        <v>17</v>
      </c>
      <c r="N685" s="75">
        <v>0</v>
      </c>
      <c r="O685" s="74" t="s">
        <v>89</v>
      </c>
    </row>
    <row r="686" spans="1:15" ht="13.5" customHeight="1" x14ac:dyDescent="0.35">
      <c r="A686" s="71">
        <v>676</v>
      </c>
      <c r="B686" s="72" t="s">
        <v>2056</v>
      </c>
      <c r="C686" s="73" t="s">
        <v>513</v>
      </c>
      <c r="D686" s="73" t="s">
        <v>179</v>
      </c>
      <c r="E686" s="73" t="s">
        <v>247</v>
      </c>
      <c r="F686" s="73" t="s">
        <v>180</v>
      </c>
      <c r="G686" s="74" t="s">
        <v>180</v>
      </c>
      <c r="H686" s="74" t="s">
        <v>2057</v>
      </c>
      <c r="I686" s="71">
        <v>1</v>
      </c>
      <c r="J686" s="74" t="s">
        <v>2058</v>
      </c>
      <c r="K686" s="75">
        <v>4</v>
      </c>
      <c r="L686" s="75">
        <v>17</v>
      </c>
      <c r="M686" s="75">
        <v>17</v>
      </c>
      <c r="N686" s="75">
        <v>0</v>
      </c>
      <c r="O686" s="74" t="s">
        <v>89</v>
      </c>
    </row>
    <row r="687" spans="1:15" ht="13.5" customHeight="1" x14ac:dyDescent="0.35">
      <c r="A687" s="71">
        <v>677</v>
      </c>
      <c r="B687" s="72" t="s">
        <v>2059</v>
      </c>
      <c r="C687" s="73" t="s">
        <v>513</v>
      </c>
      <c r="D687" s="73" t="s">
        <v>179</v>
      </c>
      <c r="E687" s="73" t="s">
        <v>251</v>
      </c>
      <c r="F687" s="73" t="s">
        <v>180</v>
      </c>
      <c r="G687" s="74" t="s">
        <v>199</v>
      </c>
      <c r="H687" s="74" t="s">
        <v>2060</v>
      </c>
      <c r="I687" s="71">
        <v>1</v>
      </c>
      <c r="J687" s="74" t="s">
        <v>2061</v>
      </c>
      <c r="K687" s="75">
        <v>4</v>
      </c>
      <c r="L687" s="75">
        <v>14</v>
      </c>
      <c r="M687" s="75">
        <v>14</v>
      </c>
      <c r="N687" s="75">
        <v>1</v>
      </c>
      <c r="O687" s="74" t="s">
        <v>278</v>
      </c>
    </row>
    <row r="688" spans="1:15" ht="13.5" customHeight="1" x14ac:dyDescent="0.35">
      <c r="A688" s="71">
        <v>678</v>
      </c>
      <c r="B688" s="72" t="s">
        <v>2062</v>
      </c>
      <c r="C688" s="73" t="s">
        <v>513</v>
      </c>
      <c r="D688" s="73" t="s">
        <v>179</v>
      </c>
      <c r="E688" s="73" t="s">
        <v>505</v>
      </c>
      <c r="F688" s="73" t="s">
        <v>180</v>
      </c>
      <c r="G688" s="74" t="s">
        <v>199</v>
      </c>
      <c r="H688" s="74" t="s">
        <v>2063</v>
      </c>
      <c r="I688" s="71">
        <v>1</v>
      </c>
      <c r="J688" s="74" t="s">
        <v>2064</v>
      </c>
      <c r="K688" s="75">
        <v>4</v>
      </c>
      <c r="L688" s="75">
        <v>17</v>
      </c>
      <c r="M688" s="75">
        <v>17</v>
      </c>
      <c r="N688" s="75">
        <v>0</v>
      </c>
      <c r="O688" s="74" t="s">
        <v>89</v>
      </c>
    </row>
    <row r="689" spans="1:15" ht="13.5" customHeight="1" x14ac:dyDescent="0.35">
      <c r="A689" s="71">
        <v>679</v>
      </c>
      <c r="B689" s="72" t="s">
        <v>2065</v>
      </c>
      <c r="C689" s="73" t="s">
        <v>513</v>
      </c>
      <c r="D689" s="73" t="s">
        <v>179</v>
      </c>
      <c r="E689" s="73" t="s">
        <v>509</v>
      </c>
      <c r="F689" s="73" t="s">
        <v>180</v>
      </c>
      <c r="G689" s="74" t="s">
        <v>180</v>
      </c>
      <c r="H689" s="74" t="s">
        <v>2066</v>
      </c>
      <c r="I689" s="71">
        <v>1</v>
      </c>
      <c r="J689" s="74" t="s">
        <v>2067</v>
      </c>
      <c r="K689" s="75">
        <v>4</v>
      </c>
      <c r="L689" s="75">
        <v>17</v>
      </c>
      <c r="M689" s="75">
        <v>17</v>
      </c>
      <c r="N689" s="75">
        <v>0</v>
      </c>
      <c r="O689" s="74" t="s">
        <v>89</v>
      </c>
    </row>
    <row r="690" spans="1:15" ht="13.5" customHeight="1" x14ac:dyDescent="0.35">
      <c r="A690" s="71">
        <v>680</v>
      </c>
      <c r="B690" s="72" t="s">
        <v>2068</v>
      </c>
      <c r="C690" s="73" t="s">
        <v>513</v>
      </c>
      <c r="D690" s="73" t="s">
        <v>179</v>
      </c>
      <c r="E690" s="73" t="s">
        <v>513</v>
      </c>
      <c r="F690" s="73" t="s">
        <v>180</v>
      </c>
      <c r="G690" s="74" t="s">
        <v>180</v>
      </c>
      <c r="H690" s="74" t="s">
        <v>2069</v>
      </c>
      <c r="I690" s="71">
        <v>1</v>
      </c>
      <c r="J690" s="74" t="s">
        <v>2070</v>
      </c>
      <c r="K690" s="75">
        <v>4</v>
      </c>
      <c r="L690" s="75">
        <v>17</v>
      </c>
      <c r="M690" s="75">
        <v>17</v>
      </c>
      <c r="N690" s="75">
        <v>0</v>
      </c>
      <c r="O690" s="74" t="s">
        <v>89</v>
      </c>
    </row>
    <row r="691" spans="1:15" ht="13.5" customHeight="1" x14ac:dyDescent="0.35">
      <c r="A691" s="71">
        <v>681</v>
      </c>
      <c r="B691" s="72" t="s">
        <v>2071</v>
      </c>
      <c r="C691" s="73" t="s">
        <v>513</v>
      </c>
      <c r="D691" s="73" t="s">
        <v>179</v>
      </c>
      <c r="E691" s="73" t="s">
        <v>517</v>
      </c>
      <c r="F691" s="73" t="s">
        <v>180</v>
      </c>
      <c r="G691" s="74" t="s">
        <v>180</v>
      </c>
      <c r="H691" s="74" t="s">
        <v>2072</v>
      </c>
      <c r="I691" s="71">
        <v>1</v>
      </c>
      <c r="J691" s="74" t="s">
        <v>2073</v>
      </c>
      <c r="K691" s="75">
        <v>4</v>
      </c>
      <c r="L691" s="75">
        <v>17</v>
      </c>
      <c r="M691" s="75">
        <v>17</v>
      </c>
      <c r="N691" s="75">
        <v>0</v>
      </c>
      <c r="O691" s="74" t="s">
        <v>89</v>
      </c>
    </row>
    <row r="692" spans="1:15" ht="13.5" customHeight="1" x14ac:dyDescent="0.35">
      <c r="A692" s="71">
        <v>682</v>
      </c>
      <c r="B692" s="72" t="s">
        <v>2074</v>
      </c>
      <c r="C692" s="73" t="s">
        <v>513</v>
      </c>
      <c r="D692" s="73" t="s">
        <v>179</v>
      </c>
      <c r="E692" s="73" t="s">
        <v>1013</v>
      </c>
      <c r="F692" s="73" t="s">
        <v>180</v>
      </c>
      <c r="G692" s="74" t="s">
        <v>180</v>
      </c>
      <c r="H692" s="74" t="s">
        <v>2075</v>
      </c>
      <c r="I692" s="71">
        <v>1</v>
      </c>
      <c r="J692" s="74" t="s">
        <v>2076</v>
      </c>
      <c r="K692" s="75">
        <v>4</v>
      </c>
      <c r="L692" s="75">
        <v>17</v>
      </c>
      <c r="M692" s="75">
        <v>17</v>
      </c>
      <c r="N692" s="75">
        <v>0</v>
      </c>
      <c r="O692" s="74" t="s">
        <v>89</v>
      </c>
    </row>
    <row r="693" spans="1:15" ht="13.5" customHeight="1" x14ac:dyDescent="0.35">
      <c r="A693" s="71">
        <v>683</v>
      </c>
      <c r="B693" s="72" t="s">
        <v>2077</v>
      </c>
      <c r="C693" s="73" t="s">
        <v>513</v>
      </c>
      <c r="D693" s="73" t="s">
        <v>179</v>
      </c>
      <c r="E693" s="73" t="s">
        <v>521</v>
      </c>
      <c r="F693" s="73" t="s">
        <v>180</v>
      </c>
      <c r="G693" s="74" t="s">
        <v>180</v>
      </c>
      <c r="H693" s="74" t="s">
        <v>2078</v>
      </c>
      <c r="I693" s="71">
        <v>1</v>
      </c>
      <c r="J693" s="74" t="s">
        <v>2079</v>
      </c>
      <c r="K693" s="75">
        <v>4</v>
      </c>
      <c r="L693" s="75">
        <v>15</v>
      </c>
      <c r="M693" s="75">
        <v>15</v>
      </c>
      <c r="N693" s="75">
        <v>0</v>
      </c>
      <c r="O693" s="74" t="s">
        <v>89</v>
      </c>
    </row>
    <row r="694" spans="1:15" ht="13.5" customHeight="1" x14ac:dyDescent="0.35">
      <c r="A694" s="71">
        <v>684</v>
      </c>
      <c r="B694" s="72" t="s">
        <v>2080</v>
      </c>
      <c r="C694" s="73" t="s">
        <v>513</v>
      </c>
      <c r="D694" s="73" t="s">
        <v>179</v>
      </c>
      <c r="E694" s="73" t="s">
        <v>525</v>
      </c>
      <c r="F694" s="73" t="s">
        <v>180</v>
      </c>
      <c r="G694" s="74" t="s">
        <v>180</v>
      </c>
      <c r="H694" s="74" t="s">
        <v>2081</v>
      </c>
      <c r="I694" s="71">
        <v>1</v>
      </c>
      <c r="J694" s="74" t="s">
        <v>2082</v>
      </c>
      <c r="K694" s="75">
        <v>4</v>
      </c>
      <c r="L694" s="75">
        <v>17</v>
      </c>
      <c r="M694" s="75">
        <v>17</v>
      </c>
      <c r="N694" s="75">
        <v>0</v>
      </c>
      <c r="O694" s="74" t="s">
        <v>89</v>
      </c>
    </row>
    <row r="695" spans="1:15" ht="13.5" customHeight="1" x14ac:dyDescent="0.35">
      <c r="A695" s="71">
        <v>685</v>
      </c>
      <c r="B695" s="72" t="s">
        <v>2083</v>
      </c>
      <c r="C695" s="73" t="s">
        <v>513</v>
      </c>
      <c r="D695" s="73" t="s">
        <v>179</v>
      </c>
      <c r="E695" s="73" t="s">
        <v>529</v>
      </c>
      <c r="F695" s="73" t="s">
        <v>180</v>
      </c>
      <c r="G695" s="74" t="s">
        <v>199</v>
      </c>
      <c r="H695" s="74" t="s">
        <v>2084</v>
      </c>
      <c r="I695" s="71">
        <v>1</v>
      </c>
      <c r="J695" s="74" t="s">
        <v>2085</v>
      </c>
      <c r="K695" s="75">
        <v>4</v>
      </c>
      <c r="L695" s="75">
        <v>17</v>
      </c>
      <c r="M695" s="75">
        <v>17</v>
      </c>
      <c r="N695" s="75">
        <v>0</v>
      </c>
      <c r="O695" s="74" t="s">
        <v>89</v>
      </c>
    </row>
    <row r="696" spans="1:15" ht="13.5" customHeight="1" x14ac:dyDescent="0.35">
      <c r="A696" s="71">
        <v>686</v>
      </c>
      <c r="B696" s="72" t="s">
        <v>2086</v>
      </c>
      <c r="C696" s="73" t="s">
        <v>513</v>
      </c>
      <c r="D696" s="73" t="s">
        <v>179</v>
      </c>
      <c r="E696" s="73" t="s">
        <v>533</v>
      </c>
      <c r="F696" s="73" t="s">
        <v>180</v>
      </c>
      <c r="G696" s="74" t="s">
        <v>180</v>
      </c>
      <c r="H696" s="74" t="s">
        <v>2087</v>
      </c>
      <c r="I696" s="71">
        <v>1</v>
      </c>
      <c r="J696" s="74" t="s">
        <v>2088</v>
      </c>
      <c r="K696" s="75">
        <v>4</v>
      </c>
      <c r="L696" s="75">
        <v>17</v>
      </c>
      <c r="M696" s="75">
        <v>17</v>
      </c>
      <c r="N696" s="75">
        <v>0</v>
      </c>
      <c r="O696" s="74" t="s">
        <v>89</v>
      </c>
    </row>
    <row r="697" spans="1:15" ht="13.5" customHeight="1" x14ac:dyDescent="0.35">
      <c r="A697" s="71">
        <v>687</v>
      </c>
      <c r="B697" s="72" t="s">
        <v>2089</v>
      </c>
      <c r="C697" s="73" t="s">
        <v>513</v>
      </c>
      <c r="D697" s="73" t="s">
        <v>179</v>
      </c>
      <c r="E697" s="73" t="s">
        <v>223</v>
      </c>
      <c r="F697" s="73" t="s">
        <v>180</v>
      </c>
      <c r="G697" s="74" t="s">
        <v>180</v>
      </c>
      <c r="H697" s="74" t="s">
        <v>224</v>
      </c>
      <c r="I697" s="71">
        <v>1</v>
      </c>
      <c r="J697" s="74" t="s">
        <v>2090</v>
      </c>
      <c r="K697" s="75">
        <v>4</v>
      </c>
      <c r="L697" s="75">
        <v>8</v>
      </c>
      <c r="M697" s="75">
        <v>8</v>
      </c>
      <c r="N697" s="75">
        <v>1</v>
      </c>
      <c r="O697" s="74" t="s">
        <v>278</v>
      </c>
    </row>
    <row r="698" spans="1:15" ht="13.5" customHeight="1" x14ac:dyDescent="0.35">
      <c r="A698" s="71">
        <v>688</v>
      </c>
      <c r="B698" s="72" t="s">
        <v>2091</v>
      </c>
      <c r="C698" s="73" t="s">
        <v>513</v>
      </c>
      <c r="D698" s="73" t="s">
        <v>190</v>
      </c>
      <c r="E698" s="73" t="s">
        <v>180</v>
      </c>
      <c r="F698" s="73" t="s">
        <v>180</v>
      </c>
      <c r="G698" s="74" t="s">
        <v>180</v>
      </c>
      <c r="H698" s="74" t="s">
        <v>2092</v>
      </c>
      <c r="I698" s="71">
        <v>1</v>
      </c>
      <c r="J698" s="74" t="s">
        <v>2093</v>
      </c>
      <c r="K698" s="75">
        <v>4</v>
      </c>
      <c r="L698" s="75">
        <v>17</v>
      </c>
      <c r="M698" s="75">
        <v>17</v>
      </c>
      <c r="N698" s="75">
        <v>0</v>
      </c>
      <c r="O698" s="74" t="s">
        <v>89</v>
      </c>
    </row>
    <row r="699" spans="1:15" ht="13.5" customHeight="1" x14ac:dyDescent="0.35">
      <c r="A699" s="71">
        <v>689</v>
      </c>
      <c r="B699" s="72" t="s">
        <v>2094</v>
      </c>
      <c r="C699" s="73" t="s">
        <v>513</v>
      </c>
      <c r="D699" s="73" t="s">
        <v>190</v>
      </c>
      <c r="E699" s="73" t="s">
        <v>219</v>
      </c>
      <c r="F699" s="73" t="s">
        <v>180</v>
      </c>
      <c r="G699" s="74" t="s">
        <v>199</v>
      </c>
      <c r="H699" s="74" t="s">
        <v>2095</v>
      </c>
      <c r="I699" s="71">
        <v>1</v>
      </c>
      <c r="J699" s="74" t="s">
        <v>2096</v>
      </c>
      <c r="K699" s="75">
        <v>4</v>
      </c>
      <c r="L699" s="75">
        <v>17</v>
      </c>
      <c r="M699" s="75">
        <v>17</v>
      </c>
      <c r="N699" s="75">
        <v>0</v>
      </c>
      <c r="O699" s="74" t="s">
        <v>89</v>
      </c>
    </row>
    <row r="700" spans="1:15" ht="13.5" customHeight="1" x14ac:dyDescent="0.35">
      <c r="A700" s="71">
        <v>690</v>
      </c>
      <c r="B700" s="72" t="s">
        <v>2097</v>
      </c>
      <c r="C700" s="73" t="s">
        <v>513</v>
      </c>
      <c r="D700" s="73" t="s">
        <v>190</v>
      </c>
      <c r="E700" s="73" t="s">
        <v>239</v>
      </c>
      <c r="F700" s="73" t="s">
        <v>180</v>
      </c>
      <c r="G700" s="74" t="s">
        <v>199</v>
      </c>
      <c r="H700" s="74" t="s">
        <v>2098</v>
      </c>
      <c r="I700" s="71">
        <v>1</v>
      </c>
      <c r="J700" s="74" t="s">
        <v>2099</v>
      </c>
      <c r="K700" s="75">
        <v>4</v>
      </c>
      <c r="L700" s="75">
        <v>17</v>
      </c>
      <c r="M700" s="75">
        <v>17</v>
      </c>
      <c r="N700" s="75">
        <v>0</v>
      </c>
      <c r="O700" s="74" t="s">
        <v>89</v>
      </c>
    </row>
    <row r="701" spans="1:15" ht="13.5" customHeight="1" x14ac:dyDescent="0.35">
      <c r="A701" s="71">
        <v>691</v>
      </c>
      <c r="B701" s="72" t="s">
        <v>2100</v>
      </c>
      <c r="C701" s="73" t="s">
        <v>513</v>
      </c>
      <c r="D701" s="73" t="s">
        <v>190</v>
      </c>
      <c r="E701" s="73" t="s">
        <v>243</v>
      </c>
      <c r="F701" s="73" t="s">
        <v>180</v>
      </c>
      <c r="G701" s="74" t="s">
        <v>199</v>
      </c>
      <c r="H701" s="74" t="s">
        <v>2101</v>
      </c>
      <c r="I701" s="71">
        <v>1</v>
      </c>
      <c r="J701" s="74" t="s">
        <v>2102</v>
      </c>
      <c r="K701" s="75">
        <v>4</v>
      </c>
      <c r="L701" s="75">
        <v>17</v>
      </c>
      <c r="M701" s="75">
        <v>17</v>
      </c>
      <c r="N701" s="75">
        <v>0</v>
      </c>
      <c r="O701" s="74" t="s">
        <v>89</v>
      </c>
    </row>
    <row r="702" spans="1:15" ht="13.5" customHeight="1" x14ac:dyDescent="0.35">
      <c r="A702" s="71">
        <v>692</v>
      </c>
      <c r="B702" s="72" t="s">
        <v>2103</v>
      </c>
      <c r="C702" s="73" t="s">
        <v>513</v>
      </c>
      <c r="D702" s="73" t="s">
        <v>190</v>
      </c>
      <c r="E702" s="73" t="s">
        <v>247</v>
      </c>
      <c r="F702" s="73" t="s">
        <v>180</v>
      </c>
      <c r="G702" s="74" t="s">
        <v>199</v>
      </c>
      <c r="H702" s="74" t="s">
        <v>2104</v>
      </c>
      <c r="I702" s="71">
        <v>1</v>
      </c>
      <c r="J702" s="74" t="s">
        <v>2105</v>
      </c>
      <c r="K702" s="75">
        <v>4</v>
      </c>
      <c r="L702" s="75">
        <v>17</v>
      </c>
      <c r="M702" s="75">
        <v>17</v>
      </c>
      <c r="N702" s="75">
        <v>0</v>
      </c>
      <c r="O702" s="74" t="s">
        <v>89</v>
      </c>
    </row>
    <row r="703" spans="1:15" ht="13.5" customHeight="1" x14ac:dyDescent="0.35">
      <c r="A703" s="71">
        <v>693</v>
      </c>
      <c r="B703" s="72" t="s">
        <v>2106</v>
      </c>
      <c r="C703" s="73" t="s">
        <v>513</v>
      </c>
      <c r="D703" s="73" t="s">
        <v>190</v>
      </c>
      <c r="E703" s="73" t="s">
        <v>251</v>
      </c>
      <c r="F703" s="73" t="s">
        <v>180</v>
      </c>
      <c r="G703" s="74" t="s">
        <v>199</v>
      </c>
      <c r="H703" s="74" t="s">
        <v>2107</v>
      </c>
      <c r="I703" s="71">
        <v>1</v>
      </c>
      <c r="J703" s="74" t="s">
        <v>2108</v>
      </c>
      <c r="K703" s="75">
        <v>4</v>
      </c>
      <c r="L703" s="75">
        <v>17</v>
      </c>
      <c r="M703" s="75">
        <v>17</v>
      </c>
      <c r="N703" s="75">
        <v>0</v>
      </c>
      <c r="O703" s="74" t="s">
        <v>89</v>
      </c>
    </row>
    <row r="704" spans="1:15" ht="13.5" customHeight="1" x14ac:dyDescent="0.35">
      <c r="A704" s="71">
        <v>694</v>
      </c>
      <c r="B704" s="72" t="s">
        <v>2109</v>
      </c>
      <c r="C704" s="73" t="s">
        <v>513</v>
      </c>
      <c r="D704" s="73" t="s">
        <v>190</v>
      </c>
      <c r="E704" s="73" t="s">
        <v>505</v>
      </c>
      <c r="F704" s="73" t="s">
        <v>180</v>
      </c>
      <c r="G704" s="74" t="s">
        <v>180</v>
      </c>
      <c r="H704" s="74" t="s">
        <v>2110</v>
      </c>
      <c r="I704" s="71">
        <v>1</v>
      </c>
      <c r="J704" s="74" t="s">
        <v>2111</v>
      </c>
      <c r="K704" s="75">
        <v>4</v>
      </c>
      <c r="L704" s="75">
        <v>17</v>
      </c>
      <c r="M704" s="75">
        <v>17</v>
      </c>
      <c r="N704" s="75">
        <v>0</v>
      </c>
      <c r="O704" s="74" t="s">
        <v>89</v>
      </c>
    </row>
    <row r="705" spans="1:15" ht="13.5" customHeight="1" x14ac:dyDescent="0.35">
      <c r="A705" s="71">
        <v>695</v>
      </c>
      <c r="B705" s="72" t="s">
        <v>2112</v>
      </c>
      <c r="C705" s="73" t="s">
        <v>513</v>
      </c>
      <c r="D705" s="73" t="s">
        <v>190</v>
      </c>
      <c r="E705" s="73" t="s">
        <v>509</v>
      </c>
      <c r="F705" s="73" t="s">
        <v>180</v>
      </c>
      <c r="G705" s="74" t="s">
        <v>199</v>
      </c>
      <c r="H705" s="74" t="s">
        <v>2113</v>
      </c>
      <c r="I705" s="71">
        <v>1</v>
      </c>
      <c r="J705" s="74" t="s">
        <v>2114</v>
      </c>
      <c r="K705" s="75">
        <v>4</v>
      </c>
      <c r="L705" s="75">
        <v>17</v>
      </c>
      <c r="M705" s="75">
        <v>17</v>
      </c>
      <c r="N705" s="75">
        <v>0</v>
      </c>
      <c r="O705" s="74" t="s">
        <v>89</v>
      </c>
    </row>
    <row r="706" spans="1:15" ht="13.5" customHeight="1" x14ac:dyDescent="0.35">
      <c r="A706" s="71">
        <v>696</v>
      </c>
      <c r="B706" s="72" t="s">
        <v>2115</v>
      </c>
      <c r="C706" s="73" t="s">
        <v>513</v>
      </c>
      <c r="D706" s="73" t="s">
        <v>190</v>
      </c>
      <c r="E706" s="73" t="s">
        <v>513</v>
      </c>
      <c r="F706" s="73" t="s">
        <v>180</v>
      </c>
      <c r="G706" s="74" t="s">
        <v>180</v>
      </c>
      <c r="H706" s="74" t="s">
        <v>2116</v>
      </c>
      <c r="I706" s="71">
        <v>1</v>
      </c>
      <c r="J706" s="74" t="s">
        <v>2117</v>
      </c>
      <c r="K706" s="75">
        <v>4</v>
      </c>
      <c r="L706" s="75">
        <v>17</v>
      </c>
      <c r="M706" s="75">
        <v>17</v>
      </c>
      <c r="N706" s="75">
        <v>0</v>
      </c>
      <c r="O706" s="74" t="s">
        <v>89</v>
      </c>
    </row>
    <row r="707" spans="1:15" ht="13.5" customHeight="1" x14ac:dyDescent="0.35">
      <c r="A707" s="71">
        <v>697</v>
      </c>
      <c r="B707" s="72" t="s">
        <v>2118</v>
      </c>
      <c r="C707" s="73" t="s">
        <v>513</v>
      </c>
      <c r="D707" s="73" t="s">
        <v>190</v>
      </c>
      <c r="E707" s="73" t="s">
        <v>2119</v>
      </c>
      <c r="F707" s="73" t="s">
        <v>180</v>
      </c>
      <c r="G707" s="74" t="s">
        <v>199</v>
      </c>
      <c r="H707" s="74" t="s">
        <v>2120</v>
      </c>
      <c r="I707" s="71">
        <v>1</v>
      </c>
      <c r="J707" s="74" t="s">
        <v>2121</v>
      </c>
      <c r="K707" s="75">
        <v>4</v>
      </c>
      <c r="L707" s="75">
        <v>17</v>
      </c>
      <c r="M707" s="75">
        <v>17</v>
      </c>
      <c r="N707" s="75">
        <v>0</v>
      </c>
      <c r="O707" s="74" t="s">
        <v>89</v>
      </c>
    </row>
    <row r="708" spans="1:15" ht="13.5" customHeight="1" x14ac:dyDescent="0.35">
      <c r="A708" s="71">
        <v>698</v>
      </c>
      <c r="B708" s="72" t="s">
        <v>2122</v>
      </c>
      <c r="C708" s="73" t="s">
        <v>513</v>
      </c>
      <c r="D708" s="73" t="s">
        <v>190</v>
      </c>
      <c r="E708" s="73" t="s">
        <v>1714</v>
      </c>
      <c r="F708" s="73" t="s">
        <v>180</v>
      </c>
      <c r="G708" s="74" t="s">
        <v>180</v>
      </c>
      <c r="H708" s="74" t="s">
        <v>2123</v>
      </c>
      <c r="I708" s="71">
        <v>1</v>
      </c>
      <c r="J708" s="74" t="s">
        <v>2124</v>
      </c>
      <c r="K708" s="75">
        <v>4</v>
      </c>
      <c r="L708" s="75">
        <v>17</v>
      </c>
      <c r="M708" s="75">
        <v>17</v>
      </c>
      <c r="N708" s="75">
        <v>0</v>
      </c>
      <c r="O708" s="74" t="s">
        <v>89</v>
      </c>
    </row>
    <row r="709" spans="1:15" ht="13.5" customHeight="1" x14ac:dyDescent="0.35">
      <c r="A709" s="71">
        <v>699</v>
      </c>
      <c r="B709" s="72" t="s">
        <v>2125</v>
      </c>
      <c r="C709" s="73" t="s">
        <v>513</v>
      </c>
      <c r="D709" s="73" t="s">
        <v>194</v>
      </c>
      <c r="E709" s="73" t="s">
        <v>180</v>
      </c>
      <c r="F709" s="73" t="s">
        <v>180</v>
      </c>
      <c r="G709" s="74" t="s">
        <v>180</v>
      </c>
      <c r="H709" s="74" t="s">
        <v>2126</v>
      </c>
      <c r="I709" s="71">
        <v>1</v>
      </c>
      <c r="J709" s="74" t="s">
        <v>2127</v>
      </c>
      <c r="K709" s="75">
        <v>4</v>
      </c>
      <c r="L709" s="75">
        <v>8</v>
      </c>
      <c r="M709" s="75">
        <v>8</v>
      </c>
      <c r="N709" s="75">
        <v>1</v>
      </c>
      <c r="O709" s="74" t="s">
        <v>278</v>
      </c>
    </row>
    <row r="710" spans="1:15" ht="13.5" customHeight="1" x14ac:dyDescent="0.35">
      <c r="A710" s="71">
        <v>700</v>
      </c>
      <c r="B710" s="72" t="s">
        <v>2128</v>
      </c>
      <c r="C710" s="73" t="s">
        <v>513</v>
      </c>
      <c r="D710" s="73" t="s">
        <v>194</v>
      </c>
      <c r="E710" s="73" t="s">
        <v>194</v>
      </c>
      <c r="F710" s="73" t="s">
        <v>180</v>
      </c>
      <c r="G710" s="74" t="s">
        <v>199</v>
      </c>
      <c r="H710" s="74" t="s">
        <v>2129</v>
      </c>
      <c r="I710" s="71">
        <v>1</v>
      </c>
      <c r="J710" s="74" t="s">
        <v>2130</v>
      </c>
      <c r="K710" s="75">
        <v>4</v>
      </c>
      <c r="L710" s="75">
        <v>17</v>
      </c>
      <c r="M710" s="75">
        <v>17</v>
      </c>
      <c r="N710" s="75">
        <v>0</v>
      </c>
      <c r="O710" s="74" t="s">
        <v>89</v>
      </c>
    </row>
    <row r="711" spans="1:15" ht="13.5" customHeight="1" x14ac:dyDescent="0.35">
      <c r="A711" s="71">
        <v>701</v>
      </c>
      <c r="B711" s="72" t="s">
        <v>2131</v>
      </c>
      <c r="C711" s="73" t="s">
        <v>513</v>
      </c>
      <c r="D711" s="73" t="s">
        <v>194</v>
      </c>
      <c r="E711" s="73" t="s">
        <v>198</v>
      </c>
      <c r="F711" s="73" t="s">
        <v>180</v>
      </c>
      <c r="G711" s="74" t="s">
        <v>180</v>
      </c>
      <c r="H711" s="74" t="s">
        <v>2132</v>
      </c>
      <c r="I711" s="71">
        <v>1</v>
      </c>
      <c r="J711" s="74" t="s">
        <v>2133</v>
      </c>
      <c r="K711" s="75">
        <v>4</v>
      </c>
      <c r="L711" s="75">
        <v>17</v>
      </c>
      <c r="M711" s="75">
        <v>17</v>
      </c>
      <c r="N711" s="75">
        <v>0</v>
      </c>
      <c r="O711" s="74" t="s">
        <v>89</v>
      </c>
    </row>
    <row r="712" spans="1:15" ht="13.5" customHeight="1" x14ac:dyDescent="0.35">
      <c r="A712" s="71">
        <v>702</v>
      </c>
      <c r="B712" s="72" t="s">
        <v>2134</v>
      </c>
      <c r="C712" s="73" t="s">
        <v>513</v>
      </c>
      <c r="D712" s="73" t="s">
        <v>194</v>
      </c>
      <c r="E712" s="73" t="s">
        <v>203</v>
      </c>
      <c r="F712" s="73" t="s">
        <v>180</v>
      </c>
      <c r="G712" s="74" t="s">
        <v>199</v>
      </c>
      <c r="H712" s="74" t="s">
        <v>2135</v>
      </c>
      <c r="I712" s="71">
        <v>1</v>
      </c>
      <c r="J712" s="74" t="s">
        <v>2136</v>
      </c>
      <c r="K712" s="75">
        <v>4</v>
      </c>
      <c r="L712" s="75">
        <v>2</v>
      </c>
      <c r="M712" s="75">
        <v>2</v>
      </c>
      <c r="N712" s="75">
        <v>2</v>
      </c>
      <c r="O712" s="74" t="s">
        <v>278</v>
      </c>
    </row>
    <row r="713" spans="1:15" ht="13.5" customHeight="1" x14ac:dyDescent="0.35">
      <c r="A713" s="71">
        <v>703</v>
      </c>
      <c r="B713" s="72" t="s">
        <v>2137</v>
      </c>
      <c r="C713" s="73" t="s">
        <v>513</v>
      </c>
      <c r="D713" s="73" t="s">
        <v>194</v>
      </c>
      <c r="E713" s="73" t="s">
        <v>207</v>
      </c>
      <c r="F713" s="73" t="s">
        <v>180</v>
      </c>
      <c r="G713" s="74" t="s">
        <v>180</v>
      </c>
      <c r="H713" s="74" t="s">
        <v>2138</v>
      </c>
      <c r="I713" s="71">
        <v>1</v>
      </c>
      <c r="J713" s="74" t="s">
        <v>2139</v>
      </c>
      <c r="K713" s="75">
        <v>4</v>
      </c>
      <c r="L713" s="75">
        <v>2</v>
      </c>
      <c r="M713" s="75">
        <v>2</v>
      </c>
      <c r="N713" s="75">
        <v>2</v>
      </c>
      <c r="O713" s="74" t="s">
        <v>278</v>
      </c>
    </row>
    <row r="714" spans="1:15" ht="13.5" customHeight="1" x14ac:dyDescent="0.35">
      <c r="A714" s="71">
        <v>704</v>
      </c>
      <c r="B714" s="72" t="s">
        <v>2140</v>
      </c>
      <c r="C714" s="73" t="s">
        <v>513</v>
      </c>
      <c r="D714" s="73" t="s">
        <v>198</v>
      </c>
      <c r="E714" s="73" t="s">
        <v>180</v>
      </c>
      <c r="F714" s="73" t="s">
        <v>180</v>
      </c>
      <c r="G714" s="74" t="s">
        <v>180</v>
      </c>
      <c r="H714" s="74" t="s">
        <v>2141</v>
      </c>
      <c r="I714" s="71">
        <v>1</v>
      </c>
      <c r="J714" s="74" t="s">
        <v>2142</v>
      </c>
      <c r="K714" s="75">
        <v>4</v>
      </c>
      <c r="L714" s="75">
        <v>8</v>
      </c>
      <c r="M714" s="75">
        <v>8</v>
      </c>
      <c r="N714" s="75">
        <v>1</v>
      </c>
      <c r="O714" s="74" t="s">
        <v>278</v>
      </c>
    </row>
    <row r="715" spans="1:15" ht="13.5" customHeight="1" x14ac:dyDescent="0.35">
      <c r="A715" s="71">
        <v>705</v>
      </c>
      <c r="B715" s="72" t="s">
        <v>2143</v>
      </c>
      <c r="C715" s="73" t="s">
        <v>513</v>
      </c>
      <c r="D715" s="73" t="s">
        <v>198</v>
      </c>
      <c r="E715" s="73" t="s">
        <v>179</v>
      </c>
      <c r="F715" s="73" t="s">
        <v>180</v>
      </c>
      <c r="G715" s="74" t="s">
        <v>199</v>
      </c>
      <c r="H715" s="74" t="s">
        <v>2144</v>
      </c>
      <c r="I715" s="71">
        <v>1</v>
      </c>
      <c r="J715" s="74" t="s">
        <v>2145</v>
      </c>
      <c r="K715" s="75">
        <v>4</v>
      </c>
      <c r="L715" s="75">
        <v>17</v>
      </c>
      <c r="M715" s="75">
        <v>17</v>
      </c>
      <c r="N715" s="75">
        <v>0</v>
      </c>
      <c r="O715" s="74" t="s">
        <v>89</v>
      </c>
    </row>
    <row r="716" spans="1:15" ht="13.5" customHeight="1" x14ac:dyDescent="0.35">
      <c r="A716" s="71">
        <v>706</v>
      </c>
      <c r="B716" s="72" t="s">
        <v>2146</v>
      </c>
      <c r="C716" s="73" t="s">
        <v>513</v>
      </c>
      <c r="D716" s="73" t="s">
        <v>198</v>
      </c>
      <c r="E716" s="73" t="s">
        <v>190</v>
      </c>
      <c r="F716" s="73" t="s">
        <v>180</v>
      </c>
      <c r="G716" s="74" t="s">
        <v>199</v>
      </c>
      <c r="H716" s="74" t="s">
        <v>2147</v>
      </c>
      <c r="I716" s="71">
        <v>1</v>
      </c>
      <c r="J716" s="74" t="s">
        <v>2148</v>
      </c>
      <c r="K716" s="75">
        <v>4</v>
      </c>
      <c r="L716" s="75">
        <v>8</v>
      </c>
      <c r="M716" s="75">
        <v>8</v>
      </c>
      <c r="N716" s="75">
        <v>1</v>
      </c>
      <c r="O716" s="74" t="s">
        <v>278</v>
      </c>
    </row>
    <row r="717" spans="1:15" ht="13.5" customHeight="1" x14ac:dyDescent="0.35">
      <c r="A717" s="71">
        <v>707</v>
      </c>
      <c r="B717" s="72" t="s">
        <v>2149</v>
      </c>
      <c r="C717" s="73" t="s">
        <v>513</v>
      </c>
      <c r="D717" s="73" t="s">
        <v>198</v>
      </c>
      <c r="E717" s="73" t="s">
        <v>194</v>
      </c>
      <c r="F717" s="73" t="s">
        <v>180</v>
      </c>
      <c r="G717" s="74" t="s">
        <v>199</v>
      </c>
      <c r="H717" s="74" t="s">
        <v>2150</v>
      </c>
      <c r="I717" s="71">
        <v>1</v>
      </c>
      <c r="J717" s="74" t="s">
        <v>2151</v>
      </c>
      <c r="K717" s="75">
        <v>4</v>
      </c>
      <c r="L717" s="75">
        <v>8</v>
      </c>
      <c r="M717" s="75">
        <v>8</v>
      </c>
      <c r="N717" s="75">
        <v>1</v>
      </c>
      <c r="O717" s="74" t="s">
        <v>278</v>
      </c>
    </row>
    <row r="718" spans="1:15" ht="13.5" customHeight="1" x14ac:dyDescent="0.35">
      <c r="A718" s="71">
        <v>708</v>
      </c>
      <c r="B718" s="72" t="s">
        <v>2152</v>
      </c>
      <c r="C718" s="73" t="s">
        <v>513</v>
      </c>
      <c r="D718" s="73" t="s">
        <v>203</v>
      </c>
      <c r="E718" s="73" t="s">
        <v>180</v>
      </c>
      <c r="F718" s="73" t="s">
        <v>180</v>
      </c>
      <c r="G718" s="74" t="s">
        <v>180</v>
      </c>
      <c r="H718" s="74" t="s">
        <v>2153</v>
      </c>
      <c r="I718" s="71">
        <v>1</v>
      </c>
      <c r="J718" s="74" t="s">
        <v>2154</v>
      </c>
      <c r="K718" s="75">
        <v>4</v>
      </c>
      <c r="L718" s="75">
        <v>17</v>
      </c>
      <c r="M718" s="75">
        <v>17</v>
      </c>
      <c r="N718" s="75">
        <v>0</v>
      </c>
      <c r="O718" s="74" t="s">
        <v>89</v>
      </c>
    </row>
    <row r="719" spans="1:15" ht="13.5" customHeight="1" x14ac:dyDescent="0.35">
      <c r="A719" s="71">
        <v>709</v>
      </c>
      <c r="B719" s="72" t="s">
        <v>2155</v>
      </c>
      <c r="C719" s="73" t="s">
        <v>513</v>
      </c>
      <c r="D719" s="73" t="s">
        <v>203</v>
      </c>
      <c r="E719" s="73" t="s">
        <v>198</v>
      </c>
      <c r="F719" s="73" t="s">
        <v>180</v>
      </c>
      <c r="G719" s="74" t="s">
        <v>199</v>
      </c>
      <c r="H719" s="74" t="s">
        <v>2156</v>
      </c>
      <c r="I719" s="71">
        <v>1</v>
      </c>
      <c r="J719" s="74" t="s">
        <v>2157</v>
      </c>
      <c r="K719" s="75">
        <v>4</v>
      </c>
      <c r="L719" s="75">
        <v>17</v>
      </c>
      <c r="M719" s="75">
        <v>17</v>
      </c>
      <c r="N719" s="75">
        <v>0</v>
      </c>
      <c r="O719" s="74" t="s">
        <v>89</v>
      </c>
    </row>
    <row r="720" spans="1:15" ht="13.5" customHeight="1" x14ac:dyDescent="0.35">
      <c r="A720" s="71">
        <v>710</v>
      </c>
      <c r="B720" s="72" t="s">
        <v>2158</v>
      </c>
      <c r="C720" s="73" t="s">
        <v>513</v>
      </c>
      <c r="D720" s="73" t="s">
        <v>203</v>
      </c>
      <c r="E720" s="73" t="s">
        <v>203</v>
      </c>
      <c r="F720" s="73" t="s">
        <v>180</v>
      </c>
      <c r="G720" s="74" t="s">
        <v>180</v>
      </c>
      <c r="H720" s="74" t="s">
        <v>2159</v>
      </c>
      <c r="I720" s="71">
        <v>1</v>
      </c>
      <c r="J720" s="74" t="s">
        <v>2160</v>
      </c>
      <c r="K720" s="75">
        <v>4</v>
      </c>
      <c r="L720" s="75">
        <v>17</v>
      </c>
      <c r="M720" s="75">
        <v>17</v>
      </c>
      <c r="N720" s="75">
        <v>0</v>
      </c>
      <c r="O720" s="74" t="s">
        <v>89</v>
      </c>
    </row>
    <row r="721" spans="1:15" ht="13.5" customHeight="1" x14ac:dyDescent="0.35">
      <c r="A721" s="71">
        <v>711</v>
      </c>
      <c r="B721" s="72" t="s">
        <v>2161</v>
      </c>
      <c r="C721" s="73" t="s">
        <v>513</v>
      </c>
      <c r="D721" s="73" t="s">
        <v>203</v>
      </c>
      <c r="E721" s="73" t="s">
        <v>207</v>
      </c>
      <c r="F721" s="73" t="s">
        <v>180</v>
      </c>
      <c r="G721" s="74" t="s">
        <v>199</v>
      </c>
      <c r="H721" s="74" t="s">
        <v>2162</v>
      </c>
      <c r="I721" s="71">
        <v>1</v>
      </c>
      <c r="J721" s="74" t="s">
        <v>2163</v>
      </c>
      <c r="K721" s="75">
        <v>4</v>
      </c>
      <c r="L721" s="75">
        <v>17</v>
      </c>
      <c r="M721" s="75">
        <v>17</v>
      </c>
      <c r="N721" s="75">
        <v>0</v>
      </c>
      <c r="O721" s="74" t="s">
        <v>89</v>
      </c>
    </row>
    <row r="722" spans="1:15" ht="13.5" customHeight="1" x14ac:dyDescent="0.35">
      <c r="A722" s="71">
        <v>712</v>
      </c>
      <c r="B722" s="72" t="s">
        <v>2164</v>
      </c>
      <c r="C722" s="73" t="s">
        <v>513</v>
      </c>
      <c r="D722" s="73" t="s">
        <v>203</v>
      </c>
      <c r="E722" s="73" t="s">
        <v>211</v>
      </c>
      <c r="F722" s="73" t="s">
        <v>180</v>
      </c>
      <c r="G722" s="74" t="s">
        <v>199</v>
      </c>
      <c r="H722" s="74" t="s">
        <v>2165</v>
      </c>
      <c r="I722" s="71">
        <v>1</v>
      </c>
      <c r="J722" s="74" t="s">
        <v>2166</v>
      </c>
      <c r="K722" s="75">
        <v>4</v>
      </c>
      <c r="L722" s="75">
        <v>17</v>
      </c>
      <c r="M722" s="75">
        <v>17</v>
      </c>
      <c r="N722" s="75">
        <v>0</v>
      </c>
      <c r="O722" s="74" t="s">
        <v>89</v>
      </c>
    </row>
    <row r="723" spans="1:15" ht="13.5" customHeight="1" x14ac:dyDescent="0.35">
      <c r="A723" s="71">
        <v>713</v>
      </c>
      <c r="B723" s="72" t="s">
        <v>2167</v>
      </c>
      <c r="C723" s="73" t="s">
        <v>513</v>
      </c>
      <c r="D723" s="73" t="s">
        <v>203</v>
      </c>
      <c r="E723" s="73" t="s">
        <v>215</v>
      </c>
      <c r="F723" s="73" t="s">
        <v>180</v>
      </c>
      <c r="G723" s="74" t="s">
        <v>199</v>
      </c>
      <c r="H723" s="74" t="s">
        <v>2168</v>
      </c>
      <c r="I723" s="71">
        <v>1</v>
      </c>
      <c r="J723" s="74" t="s">
        <v>2169</v>
      </c>
      <c r="K723" s="75">
        <v>4</v>
      </c>
      <c r="L723" s="75">
        <v>17</v>
      </c>
      <c r="M723" s="75">
        <v>17</v>
      </c>
      <c r="N723" s="75">
        <v>0</v>
      </c>
      <c r="O723" s="74" t="s">
        <v>89</v>
      </c>
    </row>
    <row r="724" spans="1:15" ht="13.5" customHeight="1" x14ac:dyDescent="0.35">
      <c r="A724" s="71">
        <v>714</v>
      </c>
      <c r="B724" s="72" t="s">
        <v>2170</v>
      </c>
      <c r="C724" s="73" t="s">
        <v>513</v>
      </c>
      <c r="D724" s="73" t="s">
        <v>203</v>
      </c>
      <c r="E724" s="73" t="s">
        <v>219</v>
      </c>
      <c r="F724" s="73" t="s">
        <v>180</v>
      </c>
      <c r="G724" s="74" t="s">
        <v>180</v>
      </c>
      <c r="H724" s="74" t="s">
        <v>2171</v>
      </c>
      <c r="I724" s="71">
        <v>1</v>
      </c>
      <c r="J724" s="74" t="s">
        <v>2172</v>
      </c>
      <c r="K724" s="75">
        <v>4</v>
      </c>
      <c r="L724" s="75">
        <v>17</v>
      </c>
      <c r="M724" s="75">
        <v>17</v>
      </c>
      <c r="N724" s="75">
        <v>0</v>
      </c>
      <c r="O724" s="74" t="s">
        <v>89</v>
      </c>
    </row>
    <row r="725" spans="1:15" ht="13.5" customHeight="1" x14ac:dyDescent="0.35">
      <c r="A725" s="71">
        <v>715</v>
      </c>
      <c r="B725" s="72" t="s">
        <v>2173</v>
      </c>
      <c r="C725" s="73" t="s">
        <v>513</v>
      </c>
      <c r="D725" s="73" t="s">
        <v>207</v>
      </c>
      <c r="E725" s="73" t="s">
        <v>180</v>
      </c>
      <c r="F725" s="73" t="s">
        <v>180</v>
      </c>
      <c r="G725" s="74" t="s">
        <v>180</v>
      </c>
      <c r="H725" s="74" t="s">
        <v>2174</v>
      </c>
      <c r="I725" s="71">
        <v>1</v>
      </c>
      <c r="J725" s="74" t="s">
        <v>2175</v>
      </c>
      <c r="K725" s="75">
        <v>4</v>
      </c>
      <c r="L725" s="75">
        <v>17</v>
      </c>
      <c r="M725" s="75">
        <v>17</v>
      </c>
      <c r="N725" s="75">
        <v>0</v>
      </c>
      <c r="O725" s="74" t="s">
        <v>89</v>
      </c>
    </row>
    <row r="726" spans="1:15" ht="13.5" customHeight="1" x14ac:dyDescent="0.35">
      <c r="A726" s="71">
        <v>716</v>
      </c>
      <c r="B726" s="72" t="s">
        <v>2176</v>
      </c>
      <c r="C726" s="73" t="s">
        <v>513</v>
      </c>
      <c r="D726" s="73" t="s">
        <v>207</v>
      </c>
      <c r="E726" s="73" t="s">
        <v>179</v>
      </c>
      <c r="F726" s="73" t="s">
        <v>180</v>
      </c>
      <c r="G726" s="74" t="s">
        <v>199</v>
      </c>
      <c r="H726" s="74" t="s">
        <v>2177</v>
      </c>
      <c r="I726" s="71">
        <v>1</v>
      </c>
      <c r="J726" s="74" t="s">
        <v>2178</v>
      </c>
      <c r="K726" s="75">
        <v>4</v>
      </c>
      <c r="L726" s="75">
        <v>17</v>
      </c>
      <c r="M726" s="75">
        <v>17</v>
      </c>
      <c r="N726" s="75">
        <v>0</v>
      </c>
      <c r="O726" s="74" t="s">
        <v>89</v>
      </c>
    </row>
    <row r="727" spans="1:15" ht="13.5" customHeight="1" x14ac:dyDescent="0.35">
      <c r="A727" s="71">
        <v>717</v>
      </c>
      <c r="B727" s="72" t="s">
        <v>2179</v>
      </c>
      <c r="C727" s="73" t="s">
        <v>513</v>
      </c>
      <c r="D727" s="73" t="s">
        <v>207</v>
      </c>
      <c r="E727" s="73" t="s">
        <v>190</v>
      </c>
      <c r="F727" s="73" t="s">
        <v>180</v>
      </c>
      <c r="G727" s="74" t="s">
        <v>199</v>
      </c>
      <c r="H727" s="74" t="s">
        <v>2180</v>
      </c>
      <c r="I727" s="71">
        <v>1</v>
      </c>
      <c r="J727" s="74" t="s">
        <v>2181</v>
      </c>
      <c r="K727" s="75">
        <v>4</v>
      </c>
      <c r="L727" s="75">
        <v>17</v>
      </c>
      <c r="M727" s="75">
        <v>17</v>
      </c>
      <c r="N727" s="75">
        <v>0</v>
      </c>
      <c r="O727" s="74" t="s">
        <v>89</v>
      </c>
    </row>
    <row r="728" spans="1:15" ht="13.5" customHeight="1" x14ac:dyDescent="0.35">
      <c r="A728" s="71">
        <v>718</v>
      </c>
      <c r="B728" s="72" t="s">
        <v>2182</v>
      </c>
      <c r="C728" s="73" t="s">
        <v>513</v>
      </c>
      <c r="D728" s="73" t="s">
        <v>207</v>
      </c>
      <c r="E728" s="73" t="s">
        <v>194</v>
      </c>
      <c r="F728" s="73" t="s">
        <v>180</v>
      </c>
      <c r="G728" s="74" t="s">
        <v>199</v>
      </c>
      <c r="H728" s="74" t="s">
        <v>2183</v>
      </c>
      <c r="I728" s="71">
        <v>1</v>
      </c>
      <c r="J728" s="74" t="s">
        <v>2184</v>
      </c>
      <c r="K728" s="75">
        <v>4</v>
      </c>
      <c r="L728" s="75">
        <v>17</v>
      </c>
      <c r="M728" s="75">
        <v>17</v>
      </c>
      <c r="N728" s="75">
        <v>0</v>
      </c>
      <c r="O728" s="74" t="s">
        <v>89</v>
      </c>
    </row>
    <row r="729" spans="1:15" ht="13.5" customHeight="1" x14ac:dyDescent="0.35">
      <c r="A729" s="71">
        <v>719</v>
      </c>
      <c r="B729" s="72" t="s">
        <v>2185</v>
      </c>
      <c r="C729" s="73" t="s">
        <v>513</v>
      </c>
      <c r="D729" s="73" t="s">
        <v>207</v>
      </c>
      <c r="E729" s="73" t="s">
        <v>198</v>
      </c>
      <c r="F729" s="73" t="s">
        <v>180</v>
      </c>
      <c r="G729" s="74" t="s">
        <v>180</v>
      </c>
      <c r="H729" s="74" t="s">
        <v>2186</v>
      </c>
      <c r="I729" s="71">
        <v>1</v>
      </c>
      <c r="J729" s="74" t="s">
        <v>2187</v>
      </c>
      <c r="K729" s="75">
        <v>4</v>
      </c>
      <c r="L729" s="75">
        <v>17</v>
      </c>
      <c r="M729" s="75">
        <v>17</v>
      </c>
      <c r="N729" s="75">
        <v>0</v>
      </c>
      <c r="O729" s="74" t="s">
        <v>89</v>
      </c>
    </row>
    <row r="730" spans="1:15" ht="13.5" customHeight="1" x14ac:dyDescent="0.35">
      <c r="A730" s="71">
        <v>720</v>
      </c>
      <c r="B730" s="72" t="s">
        <v>2188</v>
      </c>
      <c r="C730" s="73" t="s">
        <v>513</v>
      </c>
      <c r="D730" s="73" t="s">
        <v>207</v>
      </c>
      <c r="E730" s="73" t="s">
        <v>203</v>
      </c>
      <c r="F730" s="73" t="s">
        <v>180</v>
      </c>
      <c r="G730" s="74" t="s">
        <v>180</v>
      </c>
      <c r="H730" s="74" t="s">
        <v>2189</v>
      </c>
      <c r="I730" s="71">
        <v>1</v>
      </c>
      <c r="J730" s="74" t="s">
        <v>2190</v>
      </c>
      <c r="K730" s="75">
        <v>4</v>
      </c>
      <c r="L730" s="75">
        <v>17</v>
      </c>
      <c r="M730" s="75">
        <v>17</v>
      </c>
      <c r="N730" s="75">
        <v>0</v>
      </c>
      <c r="O730" s="74" t="s">
        <v>89</v>
      </c>
    </row>
    <row r="731" spans="1:15" ht="13.5" customHeight="1" x14ac:dyDescent="0.35">
      <c r="A731" s="71">
        <v>721</v>
      </c>
      <c r="B731" s="72" t="s">
        <v>2191</v>
      </c>
      <c r="C731" s="73" t="s">
        <v>513</v>
      </c>
      <c r="D731" s="73" t="s">
        <v>207</v>
      </c>
      <c r="E731" s="73" t="s">
        <v>207</v>
      </c>
      <c r="F731" s="73" t="s">
        <v>180</v>
      </c>
      <c r="G731" s="74" t="s">
        <v>199</v>
      </c>
      <c r="H731" s="74" t="s">
        <v>2192</v>
      </c>
      <c r="I731" s="71">
        <v>1</v>
      </c>
      <c r="J731" s="74" t="s">
        <v>2193</v>
      </c>
      <c r="K731" s="75">
        <v>4</v>
      </c>
      <c r="L731" s="75">
        <v>17</v>
      </c>
      <c r="M731" s="75">
        <v>17</v>
      </c>
      <c r="N731" s="75">
        <v>0</v>
      </c>
      <c r="O731" s="74" t="s">
        <v>89</v>
      </c>
    </row>
    <row r="732" spans="1:15" ht="13.5" customHeight="1" x14ac:dyDescent="0.35">
      <c r="A732" s="71">
        <v>722</v>
      </c>
      <c r="B732" s="72" t="s">
        <v>2194</v>
      </c>
      <c r="C732" s="73" t="s">
        <v>513</v>
      </c>
      <c r="D732" s="73" t="s">
        <v>211</v>
      </c>
      <c r="E732" s="73" t="s">
        <v>180</v>
      </c>
      <c r="F732" s="73" t="s">
        <v>180</v>
      </c>
      <c r="G732" s="74" t="s">
        <v>180</v>
      </c>
      <c r="H732" s="74" t="s">
        <v>2195</v>
      </c>
      <c r="I732" s="71">
        <v>1</v>
      </c>
      <c r="J732" s="74" t="s">
        <v>2196</v>
      </c>
      <c r="K732" s="75">
        <v>4</v>
      </c>
      <c r="L732" s="75">
        <v>14</v>
      </c>
      <c r="M732" s="75">
        <v>14</v>
      </c>
      <c r="N732" s="75">
        <v>1</v>
      </c>
      <c r="O732" s="74" t="s">
        <v>278</v>
      </c>
    </row>
    <row r="733" spans="1:15" ht="13.5" customHeight="1" x14ac:dyDescent="0.35">
      <c r="A733" s="71">
        <v>723</v>
      </c>
      <c r="B733" s="72" t="s">
        <v>2197</v>
      </c>
      <c r="C733" s="73" t="s">
        <v>513</v>
      </c>
      <c r="D733" s="73" t="s">
        <v>211</v>
      </c>
      <c r="E733" s="73" t="s">
        <v>215</v>
      </c>
      <c r="F733" s="73" t="s">
        <v>180</v>
      </c>
      <c r="G733" s="74" t="s">
        <v>199</v>
      </c>
      <c r="H733" s="74" t="s">
        <v>2198</v>
      </c>
      <c r="I733" s="71">
        <v>1</v>
      </c>
      <c r="J733" s="74" t="s">
        <v>2199</v>
      </c>
      <c r="K733" s="75">
        <v>4</v>
      </c>
      <c r="L733" s="75">
        <v>14</v>
      </c>
      <c r="M733" s="75">
        <v>14</v>
      </c>
      <c r="N733" s="75">
        <v>1</v>
      </c>
      <c r="O733" s="74" t="s">
        <v>278</v>
      </c>
    </row>
    <row r="734" spans="1:15" ht="13.5" customHeight="1" x14ac:dyDescent="0.35">
      <c r="A734" s="71">
        <v>724</v>
      </c>
      <c r="B734" s="72" t="s">
        <v>2200</v>
      </c>
      <c r="C734" s="73" t="s">
        <v>513</v>
      </c>
      <c r="D734" s="73" t="s">
        <v>211</v>
      </c>
      <c r="E734" s="73" t="s">
        <v>219</v>
      </c>
      <c r="F734" s="73" t="s">
        <v>180</v>
      </c>
      <c r="G734" s="74" t="s">
        <v>199</v>
      </c>
      <c r="H734" s="74" t="s">
        <v>2201</v>
      </c>
      <c r="I734" s="71">
        <v>1</v>
      </c>
      <c r="J734" s="74" t="s">
        <v>2202</v>
      </c>
      <c r="K734" s="75">
        <v>4</v>
      </c>
      <c r="L734" s="75">
        <v>16</v>
      </c>
      <c r="M734" s="75">
        <v>16</v>
      </c>
      <c r="N734" s="75">
        <v>0</v>
      </c>
      <c r="O734" s="74" t="s">
        <v>89</v>
      </c>
    </row>
    <row r="735" spans="1:15" ht="13.5" customHeight="1" x14ac:dyDescent="0.35">
      <c r="A735" s="71">
        <v>725</v>
      </c>
      <c r="B735" s="72" t="s">
        <v>2203</v>
      </c>
      <c r="C735" s="73" t="s">
        <v>513</v>
      </c>
      <c r="D735" s="73" t="s">
        <v>211</v>
      </c>
      <c r="E735" s="73" t="s">
        <v>223</v>
      </c>
      <c r="F735" s="73" t="s">
        <v>180</v>
      </c>
      <c r="G735" s="74" t="s">
        <v>180</v>
      </c>
      <c r="H735" s="74" t="s">
        <v>224</v>
      </c>
      <c r="I735" s="71">
        <v>1</v>
      </c>
      <c r="J735" s="74" t="s">
        <v>2204</v>
      </c>
      <c r="K735" s="75">
        <v>4</v>
      </c>
      <c r="L735" s="75">
        <v>14</v>
      </c>
      <c r="M735" s="75">
        <v>14</v>
      </c>
      <c r="N735" s="75">
        <v>1</v>
      </c>
      <c r="O735" s="74" t="s">
        <v>278</v>
      </c>
    </row>
    <row r="736" spans="1:15" ht="13.5" customHeight="1" x14ac:dyDescent="0.35">
      <c r="A736" s="71">
        <v>726</v>
      </c>
      <c r="B736" s="72" t="s">
        <v>2205</v>
      </c>
      <c r="C736" s="73" t="s">
        <v>513</v>
      </c>
      <c r="D736" s="73" t="s">
        <v>215</v>
      </c>
      <c r="E736" s="73" t="s">
        <v>180</v>
      </c>
      <c r="F736" s="73" t="s">
        <v>180</v>
      </c>
      <c r="G736" s="74" t="s">
        <v>180</v>
      </c>
      <c r="H736" s="74" t="s">
        <v>2206</v>
      </c>
      <c r="I736" s="71">
        <v>1</v>
      </c>
      <c r="J736" s="74" t="s">
        <v>2207</v>
      </c>
      <c r="K736" s="75">
        <v>4</v>
      </c>
      <c r="L736" s="75">
        <v>17</v>
      </c>
      <c r="M736" s="75">
        <v>17</v>
      </c>
      <c r="N736" s="75">
        <v>0</v>
      </c>
      <c r="O736" s="74" t="s">
        <v>89</v>
      </c>
    </row>
    <row r="737" spans="1:15" ht="13.5" customHeight="1" x14ac:dyDescent="0.35">
      <c r="A737" s="71">
        <v>727</v>
      </c>
      <c r="B737" s="72" t="s">
        <v>2208</v>
      </c>
      <c r="C737" s="73" t="s">
        <v>513</v>
      </c>
      <c r="D737" s="73" t="s">
        <v>215</v>
      </c>
      <c r="E737" s="73" t="s">
        <v>179</v>
      </c>
      <c r="F737" s="73" t="s">
        <v>180</v>
      </c>
      <c r="G737" s="74" t="s">
        <v>180</v>
      </c>
      <c r="H737" s="74" t="s">
        <v>2209</v>
      </c>
      <c r="I737" s="71">
        <v>1</v>
      </c>
      <c r="J737" s="74" t="s">
        <v>2210</v>
      </c>
      <c r="K737" s="75">
        <v>4</v>
      </c>
      <c r="L737" s="75">
        <v>17</v>
      </c>
      <c r="M737" s="75">
        <v>17</v>
      </c>
      <c r="N737" s="75">
        <v>0</v>
      </c>
      <c r="O737" s="74" t="s">
        <v>89</v>
      </c>
    </row>
    <row r="738" spans="1:15" ht="13.5" customHeight="1" x14ac:dyDescent="0.35">
      <c r="A738" s="71">
        <v>728</v>
      </c>
      <c r="B738" s="72" t="s">
        <v>2211</v>
      </c>
      <c r="C738" s="73" t="s">
        <v>513</v>
      </c>
      <c r="D738" s="73" t="s">
        <v>215</v>
      </c>
      <c r="E738" s="73" t="s">
        <v>190</v>
      </c>
      <c r="F738" s="73" t="s">
        <v>180</v>
      </c>
      <c r="G738" s="74" t="s">
        <v>199</v>
      </c>
      <c r="H738" s="74" t="s">
        <v>2212</v>
      </c>
      <c r="I738" s="71">
        <v>1</v>
      </c>
      <c r="J738" s="74" t="s">
        <v>2213</v>
      </c>
      <c r="K738" s="75">
        <v>4</v>
      </c>
      <c r="L738" s="75">
        <v>17</v>
      </c>
      <c r="M738" s="75">
        <v>17</v>
      </c>
      <c r="N738" s="75">
        <v>0</v>
      </c>
      <c r="O738" s="74" t="s">
        <v>89</v>
      </c>
    </row>
    <row r="739" spans="1:15" ht="13.5" customHeight="1" x14ac:dyDescent="0.35">
      <c r="A739" s="71">
        <v>729</v>
      </c>
      <c r="B739" s="72" t="s">
        <v>2214</v>
      </c>
      <c r="C739" s="73" t="s">
        <v>513</v>
      </c>
      <c r="D739" s="73" t="s">
        <v>215</v>
      </c>
      <c r="E739" s="73" t="s">
        <v>194</v>
      </c>
      <c r="F739" s="73" t="s">
        <v>180</v>
      </c>
      <c r="G739" s="74" t="s">
        <v>180</v>
      </c>
      <c r="H739" s="74" t="s">
        <v>2215</v>
      </c>
      <c r="I739" s="71">
        <v>1</v>
      </c>
      <c r="J739" s="74" t="s">
        <v>2216</v>
      </c>
      <c r="K739" s="75">
        <v>4</v>
      </c>
      <c r="L739" s="75">
        <v>18</v>
      </c>
      <c r="M739" s="75">
        <v>18</v>
      </c>
      <c r="N739" s="75">
        <v>0</v>
      </c>
      <c r="O739" s="74" t="s">
        <v>89</v>
      </c>
    </row>
    <row r="740" spans="1:15" ht="13.5" customHeight="1" x14ac:dyDescent="0.35">
      <c r="A740" s="71">
        <v>730</v>
      </c>
      <c r="B740" s="72" t="s">
        <v>2217</v>
      </c>
      <c r="C740" s="73" t="s">
        <v>513</v>
      </c>
      <c r="D740" s="73" t="s">
        <v>215</v>
      </c>
      <c r="E740" s="73" t="s">
        <v>198</v>
      </c>
      <c r="F740" s="73" t="s">
        <v>180</v>
      </c>
      <c r="G740" s="74" t="s">
        <v>180</v>
      </c>
      <c r="H740" s="74" t="s">
        <v>2218</v>
      </c>
      <c r="I740" s="71">
        <v>1</v>
      </c>
      <c r="J740" s="74" t="s">
        <v>2219</v>
      </c>
      <c r="K740" s="75">
        <v>4</v>
      </c>
      <c r="L740" s="75">
        <v>17</v>
      </c>
      <c r="M740" s="75">
        <v>17</v>
      </c>
      <c r="N740" s="75">
        <v>0</v>
      </c>
      <c r="O740" s="74" t="s">
        <v>89</v>
      </c>
    </row>
    <row r="741" spans="1:15" ht="13.5" customHeight="1" x14ac:dyDescent="0.35">
      <c r="A741" s="71">
        <v>731</v>
      </c>
      <c r="B741" s="72" t="s">
        <v>2220</v>
      </c>
      <c r="C741" s="73" t="s">
        <v>513</v>
      </c>
      <c r="D741" s="73" t="s">
        <v>215</v>
      </c>
      <c r="E741" s="73" t="s">
        <v>203</v>
      </c>
      <c r="F741" s="73" t="s">
        <v>180</v>
      </c>
      <c r="G741" s="74" t="s">
        <v>199</v>
      </c>
      <c r="H741" s="74" t="s">
        <v>2221</v>
      </c>
      <c r="I741" s="71">
        <v>1</v>
      </c>
      <c r="J741" s="74" t="s">
        <v>2222</v>
      </c>
      <c r="K741" s="75">
        <v>4</v>
      </c>
      <c r="L741" s="75">
        <v>17</v>
      </c>
      <c r="M741" s="75">
        <v>17</v>
      </c>
      <c r="N741" s="75">
        <v>0</v>
      </c>
      <c r="O741" s="74" t="s">
        <v>89</v>
      </c>
    </row>
    <row r="742" spans="1:15" ht="13.5" customHeight="1" x14ac:dyDescent="0.35">
      <c r="A742" s="71">
        <v>732</v>
      </c>
      <c r="B742" s="72" t="s">
        <v>2223</v>
      </c>
      <c r="C742" s="73" t="s">
        <v>513</v>
      </c>
      <c r="D742" s="73" t="s">
        <v>215</v>
      </c>
      <c r="E742" s="73" t="s">
        <v>207</v>
      </c>
      <c r="F742" s="73" t="s">
        <v>180</v>
      </c>
      <c r="G742" s="74" t="s">
        <v>199</v>
      </c>
      <c r="H742" s="74" t="s">
        <v>2224</v>
      </c>
      <c r="I742" s="71">
        <v>1</v>
      </c>
      <c r="J742" s="74" t="s">
        <v>2225</v>
      </c>
      <c r="K742" s="75">
        <v>4</v>
      </c>
      <c r="L742" s="75">
        <v>19</v>
      </c>
      <c r="M742" s="75">
        <v>19</v>
      </c>
      <c r="N742" s="75">
        <v>0</v>
      </c>
      <c r="O742" s="74" t="s">
        <v>89</v>
      </c>
    </row>
    <row r="743" spans="1:15" ht="13.5" customHeight="1" x14ac:dyDescent="0.35">
      <c r="A743" s="71">
        <v>733</v>
      </c>
      <c r="B743" s="72" t="s">
        <v>2226</v>
      </c>
      <c r="C743" s="73" t="s">
        <v>513</v>
      </c>
      <c r="D743" s="73" t="s">
        <v>215</v>
      </c>
      <c r="E743" s="73" t="s">
        <v>211</v>
      </c>
      <c r="F743" s="73" t="s">
        <v>180</v>
      </c>
      <c r="G743" s="74" t="s">
        <v>199</v>
      </c>
      <c r="H743" s="74" t="s">
        <v>2227</v>
      </c>
      <c r="I743" s="71">
        <v>1</v>
      </c>
      <c r="J743" s="74" t="s">
        <v>2228</v>
      </c>
      <c r="K743" s="75">
        <v>4</v>
      </c>
      <c r="L743" s="75">
        <v>17</v>
      </c>
      <c r="M743" s="75">
        <v>17</v>
      </c>
      <c r="N743" s="75">
        <v>0</v>
      </c>
      <c r="O743" s="74" t="s">
        <v>89</v>
      </c>
    </row>
    <row r="744" spans="1:15" ht="13.5" customHeight="1" x14ac:dyDescent="0.35">
      <c r="A744" s="71">
        <v>734</v>
      </c>
      <c r="B744" s="72" t="s">
        <v>2229</v>
      </c>
      <c r="C744" s="73" t="s">
        <v>513</v>
      </c>
      <c r="D744" s="73" t="s">
        <v>219</v>
      </c>
      <c r="E744" s="73" t="s">
        <v>180</v>
      </c>
      <c r="F744" s="73" t="s">
        <v>180</v>
      </c>
      <c r="G744" s="74" t="s">
        <v>180</v>
      </c>
      <c r="H744" s="74" t="s">
        <v>2230</v>
      </c>
      <c r="I744" s="71">
        <v>1</v>
      </c>
      <c r="J744" s="74" t="s">
        <v>2231</v>
      </c>
      <c r="K744" s="75">
        <v>4</v>
      </c>
      <c r="L744" s="75">
        <v>17</v>
      </c>
      <c r="M744" s="75">
        <v>17</v>
      </c>
      <c r="N744" s="75">
        <v>0</v>
      </c>
      <c r="O744" s="74" t="s">
        <v>89</v>
      </c>
    </row>
    <row r="745" spans="1:15" ht="13.5" customHeight="1" x14ac:dyDescent="0.35">
      <c r="A745" s="71">
        <v>735</v>
      </c>
      <c r="B745" s="72" t="s">
        <v>2232</v>
      </c>
      <c r="C745" s="73" t="s">
        <v>513</v>
      </c>
      <c r="D745" s="73" t="s">
        <v>219</v>
      </c>
      <c r="E745" s="73" t="s">
        <v>179</v>
      </c>
      <c r="F745" s="73" t="s">
        <v>180</v>
      </c>
      <c r="G745" s="74" t="s">
        <v>199</v>
      </c>
      <c r="H745" s="74" t="s">
        <v>2233</v>
      </c>
      <c r="I745" s="71">
        <v>1</v>
      </c>
      <c r="J745" s="74" t="s">
        <v>2234</v>
      </c>
      <c r="K745" s="75">
        <v>4</v>
      </c>
      <c r="L745" s="75">
        <v>17</v>
      </c>
      <c r="M745" s="75">
        <v>17</v>
      </c>
      <c r="N745" s="75">
        <v>0</v>
      </c>
      <c r="O745" s="74" t="s">
        <v>89</v>
      </c>
    </row>
    <row r="746" spans="1:15" ht="13.5" customHeight="1" x14ac:dyDescent="0.35">
      <c r="A746" s="71">
        <v>736</v>
      </c>
      <c r="B746" s="72" t="s">
        <v>2235</v>
      </c>
      <c r="C746" s="73" t="s">
        <v>513</v>
      </c>
      <c r="D746" s="73" t="s">
        <v>219</v>
      </c>
      <c r="E746" s="73" t="s">
        <v>190</v>
      </c>
      <c r="F746" s="73" t="s">
        <v>180</v>
      </c>
      <c r="G746" s="74" t="s">
        <v>199</v>
      </c>
      <c r="H746" s="74" t="s">
        <v>2236</v>
      </c>
      <c r="I746" s="71">
        <v>1</v>
      </c>
      <c r="J746" s="74" t="s">
        <v>2237</v>
      </c>
      <c r="K746" s="75">
        <v>4</v>
      </c>
      <c r="L746" s="75">
        <v>17</v>
      </c>
      <c r="M746" s="75">
        <v>17</v>
      </c>
      <c r="N746" s="75">
        <v>0</v>
      </c>
      <c r="O746" s="74" t="s">
        <v>89</v>
      </c>
    </row>
    <row r="747" spans="1:15" ht="13.5" customHeight="1" x14ac:dyDescent="0.35">
      <c r="A747" s="71">
        <v>737</v>
      </c>
      <c r="B747" s="72" t="s">
        <v>2238</v>
      </c>
      <c r="C747" s="73" t="s">
        <v>513</v>
      </c>
      <c r="D747" s="73" t="s">
        <v>219</v>
      </c>
      <c r="E747" s="73" t="s">
        <v>194</v>
      </c>
      <c r="F747" s="73" t="s">
        <v>180</v>
      </c>
      <c r="G747" s="74" t="s">
        <v>199</v>
      </c>
      <c r="H747" s="74" t="s">
        <v>2239</v>
      </c>
      <c r="I747" s="71">
        <v>1</v>
      </c>
      <c r="J747" s="74" t="s">
        <v>2240</v>
      </c>
      <c r="K747" s="75">
        <v>4</v>
      </c>
      <c r="L747" s="75">
        <v>17</v>
      </c>
      <c r="M747" s="75">
        <v>17</v>
      </c>
      <c r="N747" s="75">
        <v>0</v>
      </c>
      <c r="O747" s="74" t="s">
        <v>89</v>
      </c>
    </row>
    <row r="748" spans="1:15" ht="13.5" customHeight="1" x14ac:dyDescent="0.35">
      <c r="A748" s="71">
        <v>738</v>
      </c>
      <c r="B748" s="72" t="s">
        <v>2241</v>
      </c>
      <c r="C748" s="73" t="s">
        <v>513</v>
      </c>
      <c r="D748" s="73" t="s">
        <v>219</v>
      </c>
      <c r="E748" s="73" t="s">
        <v>198</v>
      </c>
      <c r="F748" s="73" t="s">
        <v>180</v>
      </c>
      <c r="G748" s="74" t="s">
        <v>199</v>
      </c>
      <c r="H748" s="74" t="s">
        <v>2242</v>
      </c>
      <c r="I748" s="71">
        <v>1</v>
      </c>
      <c r="J748" s="74" t="s">
        <v>2243</v>
      </c>
      <c r="K748" s="75">
        <v>4</v>
      </c>
      <c r="L748" s="75">
        <v>17</v>
      </c>
      <c r="M748" s="75">
        <v>17</v>
      </c>
      <c r="N748" s="75">
        <v>0</v>
      </c>
      <c r="O748" s="74" t="s">
        <v>89</v>
      </c>
    </row>
    <row r="749" spans="1:15" ht="13.5" customHeight="1" x14ac:dyDescent="0.35">
      <c r="A749" s="71">
        <v>739</v>
      </c>
      <c r="B749" s="72" t="s">
        <v>2244</v>
      </c>
      <c r="C749" s="73" t="s">
        <v>513</v>
      </c>
      <c r="D749" s="73" t="s">
        <v>239</v>
      </c>
      <c r="E749" s="73" t="s">
        <v>180</v>
      </c>
      <c r="F749" s="73" t="s">
        <v>180</v>
      </c>
      <c r="G749" s="74" t="s">
        <v>180</v>
      </c>
      <c r="H749" s="74" t="s">
        <v>2245</v>
      </c>
      <c r="I749" s="71">
        <v>1</v>
      </c>
      <c r="J749" s="74" t="s">
        <v>2246</v>
      </c>
      <c r="K749" s="75">
        <v>4</v>
      </c>
      <c r="L749" s="75">
        <v>19</v>
      </c>
      <c r="M749" s="75">
        <v>19</v>
      </c>
      <c r="N749" s="75">
        <v>0</v>
      </c>
      <c r="O749" s="74" t="s">
        <v>89</v>
      </c>
    </row>
    <row r="750" spans="1:15" ht="13.5" customHeight="1" x14ac:dyDescent="0.35">
      <c r="A750" s="71">
        <v>740</v>
      </c>
      <c r="B750" s="72" t="s">
        <v>2247</v>
      </c>
      <c r="C750" s="73" t="s">
        <v>513</v>
      </c>
      <c r="D750" s="73" t="s">
        <v>239</v>
      </c>
      <c r="E750" s="73" t="s">
        <v>179</v>
      </c>
      <c r="F750" s="73" t="s">
        <v>180</v>
      </c>
      <c r="G750" s="74" t="s">
        <v>199</v>
      </c>
      <c r="H750" s="74" t="s">
        <v>2248</v>
      </c>
      <c r="I750" s="71">
        <v>1</v>
      </c>
      <c r="J750" s="74" t="s">
        <v>2249</v>
      </c>
      <c r="K750" s="75">
        <v>4</v>
      </c>
      <c r="L750" s="75">
        <v>19</v>
      </c>
      <c r="M750" s="75">
        <v>19</v>
      </c>
      <c r="N750" s="75">
        <v>0</v>
      </c>
      <c r="O750" s="74" t="s">
        <v>89</v>
      </c>
    </row>
    <row r="751" spans="1:15" ht="13.5" customHeight="1" x14ac:dyDescent="0.35">
      <c r="A751" s="71">
        <v>741</v>
      </c>
      <c r="B751" s="72" t="s">
        <v>2250</v>
      </c>
      <c r="C751" s="73" t="s">
        <v>513</v>
      </c>
      <c r="D751" s="73" t="s">
        <v>239</v>
      </c>
      <c r="E751" s="73" t="s">
        <v>190</v>
      </c>
      <c r="F751" s="73" t="s">
        <v>180</v>
      </c>
      <c r="G751" s="74" t="s">
        <v>180</v>
      </c>
      <c r="H751" s="74" t="s">
        <v>2251</v>
      </c>
      <c r="I751" s="71">
        <v>1</v>
      </c>
      <c r="J751" s="74" t="s">
        <v>2252</v>
      </c>
      <c r="K751" s="75">
        <v>4</v>
      </c>
      <c r="L751" s="75">
        <v>19</v>
      </c>
      <c r="M751" s="75">
        <v>19</v>
      </c>
      <c r="N751" s="75">
        <v>0</v>
      </c>
      <c r="O751" s="74" t="s">
        <v>89</v>
      </c>
    </row>
    <row r="752" spans="1:15" ht="13.5" customHeight="1" x14ac:dyDescent="0.35">
      <c r="A752" s="71">
        <v>742</v>
      </c>
      <c r="B752" s="72" t="s">
        <v>2253</v>
      </c>
      <c r="C752" s="73" t="s">
        <v>513</v>
      </c>
      <c r="D752" s="73" t="s">
        <v>239</v>
      </c>
      <c r="E752" s="73" t="s">
        <v>194</v>
      </c>
      <c r="F752" s="73" t="s">
        <v>180</v>
      </c>
      <c r="G752" s="74" t="s">
        <v>199</v>
      </c>
      <c r="H752" s="74" t="s">
        <v>2254</v>
      </c>
      <c r="I752" s="71">
        <v>1</v>
      </c>
      <c r="J752" s="74" t="s">
        <v>2255</v>
      </c>
      <c r="K752" s="75">
        <v>4</v>
      </c>
      <c r="L752" s="75">
        <v>19</v>
      </c>
      <c r="M752" s="75">
        <v>19</v>
      </c>
      <c r="N752" s="75">
        <v>0</v>
      </c>
      <c r="O752" s="74" t="s">
        <v>89</v>
      </c>
    </row>
    <row r="753" spans="1:15" ht="13.5" customHeight="1" x14ac:dyDescent="0.35">
      <c r="A753" s="71">
        <v>743</v>
      </c>
      <c r="B753" s="72" t="s">
        <v>2256</v>
      </c>
      <c r="C753" s="73" t="s">
        <v>513</v>
      </c>
      <c r="D753" s="73" t="s">
        <v>239</v>
      </c>
      <c r="E753" s="73" t="s">
        <v>198</v>
      </c>
      <c r="F753" s="73" t="s">
        <v>180</v>
      </c>
      <c r="G753" s="74" t="s">
        <v>180</v>
      </c>
      <c r="H753" s="74" t="s">
        <v>2257</v>
      </c>
      <c r="I753" s="71">
        <v>1</v>
      </c>
      <c r="J753" s="74" t="s">
        <v>2258</v>
      </c>
      <c r="K753" s="75">
        <v>4</v>
      </c>
      <c r="L753" s="75">
        <v>19</v>
      </c>
      <c r="M753" s="75">
        <v>19</v>
      </c>
      <c r="N753" s="75">
        <v>0</v>
      </c>
      <c r="O753" s="74" t="s">
        <v>89</v>
      </c>
    </row>
    <row r="754" spans="1:15" ht="13.5" customHeight="1" x14ac:dyDescent="0.35">
      <c r="A754" s="71">
        <v>744</v>
      </c>
      <c r="B754" s="72" t="s">
        <v>2259</v>
      </c>
      <c r="C754" s="73" t="s">
        <v>513</v>
      </c>
      <c r="D754" s="73" t="s">
        <v>243</v>
      </c>
      <c r="E754" s="73" t="s">
        <v>180</v>
      </c>
      <c r="F754" s="73" t="s">
        <v>180</v>
      </c>
      <c r="G754" s="74" t="s">
        <v>180</v>
      </c>
      <c r="H754" s="74" t="s">
        <v>2260</v>
      </c>
      <c r="I754" s="71">
        <v>1</v>
      </c>
      <c r="J754" s="74" t="s">
        <v>2261</v>
      </c>
      <c r="K754" s="75">
        <v>4</v>
      </c>
      <c r="L754" s="75">
        <v>17</v>
      </c>
      <c r="M754" s="75">
        <v>17</v>
      </c>
      <c r="N754" s="75">
        <v>0</v>
      </c>
      <c r="O754" s="74" t="s">
        <v>89</v>
      </c>
    </row>
    <row r="755" spans="1:15" ht="13.5" customHeight="1" x14ac:dyDescent="0.35">
      <c r="A755" s="71">
        <v>745</v>
      </c>
      <c r="B755" s="72" t="s">
        <v>2262</v>
      </c>
      <c r="C755" s="73" t="s">
        <v>513</v>
      </c>
      <c r="D755" s="73" t="s">
        <v>243</v>
      </c>
      <c r="E755" s="73" t="s">
        <v>179</v>
      </c>
      <c r="F755" s="73" t="s">
        <v>180</v>
      </c>
      <c r="G755" s="74" t="s">
        <v>199</v>
      </c>
      <c r="H755" s="74" t="s">
        <v>2263</v>
      </c>
      <c r="I755" s="71">
        <v>1</v>
      </c>
      <c r="J755" s="74" t="s">
        <v>2264</v>
      </c>
      <c r="K755" s="75">
        <v>4</v>
      </c>
      <c r="L755" s="75">
        <v>18</v>
      </c>
      <c r="M755" s="75">
        <v>18</v>
      </c>
      <c r="N755" s="75">
        <v>0</v>
      </c>
      <c r="O755" s="74" t="s">
        <v>89</v>
      </c>
    </row>
    <row r="756" spans="1:15" ht="13.5" customHeight="1" x14ac:dyDescent="0.35">
      <c r="A756" s="71">
        <v>746</v>
      </c>
      <c r="B756" s="72" t="s">
        <v>2265</v>
      </c>
      <c r="C756" s="73" t="s">
        <v>513</v>
      </c>
      <c r="D756" s="73" t="s">
        <v>243</v>
      </c>
      <c r="E756" s="73" t="s">
        <v>190</v>
      </c>
      <c r="F756" s="73" t="s">
        <v>180</v>
      </c>
      <c r="G756" s="74" t="s">
        <v>180</v>
      </c>
      <c r="H756" s="74" t="s">
        <v>2266</v>
      </c>
      <c r="I756" s="71">
        <v>1</v>
      </c>
      <c r="J756" s="74" t="s">
        <v>2267</v>
      </c>
      <c r="K756" s="75">
        <v>4</v>
      </c>
      <c r="L756" s="75">
        <v>18</v>
      </c>
      <c r="M756" s="75">
        <v>18</v>
      </c>
      <c r="N756" s="75">
        <v>0</v>
      </c>
      <c r="O756" s="74" t="s">
        <v>89</v>
      </c>
    </row>
    <row r="757" spans="1:15" ht="13.5" customHeight="1" x14ac:dyDescent="0.35">
      <c r="A757" s="71">
        <v>747</v>
      </c>
      <c r="B757" s="72" t="s">
        <v>2268</v>
      </c>
      <c r="C757" s="73" t="s">
        <v>513</v>
      </c>
      <c r="D757" s="73" t="s">
        <v>243</v>
      </c>
      <c r="E757" s="73" t="s">
        <v>194</v>
      </c>
      <c r="F757" s="73" t="s">
        <v>180</v>
      </c>
      <c r="G757" s="74" t="s">
        <v>199</v>
      </c>
      <c r="H757" s="74" t="s">
        <v>2269</v>
      </c>
      <c r="I757" s="71">
        <v>1</v>
      </c>
      <c r="J757" s="74" t="s">
        <v>2270</v>
      </c>
      <c r="K757" s="75">
        <v>4</v>
      </c>
      <c r="L757" s="75">
        <v>18</v>
      </c>
      <c r="M757" s="75">
        <v>18</v>
      </c>
      <c r="N757" s="75">
        <v>0</v>
      </c>
      <c r="O757" s="74" t="s">
        <v>89</v>
      </c>
    </row>
    <row r="758" spans="1:15" ht="13.5" customHeight="1" x14ac:dyDescent="0.35">
      <c r="A758" s="71">
        <v>748</v>
      </c>
      <c r="B758" s="72" t="s">
        <v>2271</v>
      </c>
      <c r="C758" s="73" t="s">
        <v>513</v>
      </c>
      <c r="D758" s="73" t="s">
        <v>243</v>
      </c>
      <c r="E758" s="73" t="s">
        <v>198</v>
      </c>
      <c r="F758" s="73" t="s">
        <v>180</v>
      </c>
      <c r="G758" s="74" t="s">
        <v>180</v>
      </c>
      <c r="H758" s="74" t="s">
        <v>2272</v>
      </c>
      <c r="I758" s="71">
        <v>1</v>
      </c>
      <c r="J758" s="74" t="s">
        <v>2273</v>
      </c>
      <c r="K758" s="75">
        <v>4</v>
      </c>
      <c r="L758" s="75">
        <v>18</v>
      </c>
      <c r="M758" s="75">
        <v>18</v>
      </c>
      <c r="N758" s="75">
        <v>0</v>
      </c>
      <c r="O758" s="74" t="s">
        <v>89</v>
      </c>
    </row>
    <row r="759" spans="1:15" ht="13.5" customHeight="1" x14ac:dyDescent="0.35">
      <c r="A759" s="71">
        <v>749</v>
      </c>
      <c r="B759" s="72" t="s">
        <v>2274</v>
      </c>
      <c r="C759" s="73" t="s">
        <v>513</v>
      </c>
      <c r="D759" s="73" t="s">
        <v>243</v>
      </c>
      <c r="E759" s="73" t="s">
        <v>203</v>
      </c>
      <c r="F759" s="73" t="s">
        <v>180</v>
      </c>
      <c r="G759" s="74" t="s">
        <v>199</v>
      </c>
      <c r="H759" s="74" t="s">
        <v>2275</v>
      </c>
      <c r="I759" s="71">
        <v>1</v>
      </c>
      <c r="J759" s="74" t="s">
        <v>2276</v>
      </c>
      <c r="K759" s="75">
        <v>4</v>
      </c>
      <c r="L759" s="75">
        <v>18</v>
      </c>
      <c r="M759" s="75">
        <v>18</v>
      </c>
      <c r="N759" s="75">
        <v>0</v>
      </c>
      <c r="O759" s="74" t="s">
        <v>89</v>
      </c>
    </row>
    <row r="760" spans="1:15" ht="13.5" customHeight="1" x14ac:dyDescent="0.35">
      <c r="A760" s="71">
        <v>750</v>
      </c>
      <c r="B760" s="72" t="s">
        <v>2277</v>
      </c>
      <c r="C760" s="73" t="s">
        <v>513</v>
      </c>
      <c r="D760" s="73" t="s">
        <v>243</v>
      </c>
      <c r="E760" s="73" t="s">
        <v>207</v>
      </c>
      <c r="F760" s="73" t="s">
        <v>180</v>
      </c>
      <c r="G760" s="74" t="s">
        <v>180</v>
      </c>
      <c r="H760" s="74" t="s">
        <v>2278</v>
      </c>
      <c r="I760" s="71">
        <v>1</v>
      </c>
      <c r="J760" s="74" t="s">
        <v>2279</v>
      </c>
      <c r="K760" s="75">
        <v>4</v>
      </c>
      <c r="L760" s="75">
        <v>18</v>
      </c>
      <c r="M760" s="75">
        <v>18</v>
      </c>
      <c r="N760" s="75">
        <v>0</v>
      </c>
      <c r="O760" s="74" t="s">
        <v>89</v>
      </c>
    </row>
    <row r="761" spans="1:15" ht="13.5" customHeight="1" x14ac:dyDescent="0.35">
      <c r="A761" s="71">
        <v>751</v>
      </c>
      <c r="B761" s="72" t="s">
        <v>517</v>
      </c>
      <c r="C761" s="73" t="s">
        <v>517</v>
      </c>
      <c r="D761" s="73" t="s">
        <v>180</v>
      </c>
      <c r="E761" s="73" t="s">
        <v>180</v>
      </c>
      <c r="F761" s="73" t="s">
        <v>180</v>
      </c>
      <c r="G761" s="74" t="s">
        <v>180</v>
      </c>
      <c r="H761" s="74" t="s">
        <v>2280</v>
      </c>
      <c r="I761" s="71">
        <v>1</v>
      </c>
      <c r="J761" s="74" t="s">
        <v>2281</v>
      </c>
      <c r="K761" s="75">
        <v>5</v>
      </c>
      <c r="L761" s="75">
        <v>11</v>
      </c>
      <c r="M761" s="75">
        <v>11</v>
      </c>
      <c r="N761" s="75">
        <v>4</v>
      </c>
      <c r="O761" s="74" t="s">
        <v>278</v>
      </c>
    </row>
    <row r="762" spans="1:15" ht="13.5" customHeight="1" x14ac:dyDescent="0.35">
      <c r="A762" s="71">
        <v>752</v>
      </c>
      <c r="B762" s="72" t="s">
        <v>2282</v>
      </c>
      <c r="C762" s="73" t="s">
        <v>517</v>
      </c>
      <c r="D762" s="73" t="s">
        <v>179</v>
      </c>
      <c r="E762" s="73" t="s">
        <v>180</v>
      </c>
      <c r="F762" s="73" t="s">
        <v>180</v>
      </c>
      <c r="G762" s="74" t="s">
        <v>180</v>
      </c>
      <c r="H762" s="74" t="s">
        <v>2283</v>
      </c>
      <c r="I762" s="71">
        <v>1</v>
      </c>
      <c r="J762" s="74" t="s">
        <v>2284</v>
      </c>
      <c r="K762" s="75">
        <v>5</v>
      </c>
      <c r="L762" s="75">
        <v>17</v>
      </c>
      <c r="M762" s="75">
        <v>17</v>
      </c>
      <c r="N762" s="75">
        <v>0</v>
      </c>
      <c r="O762" s="74" t="s">
        <v>89</v>
      </c>
    </row>
    <row r="763" spans="1:15" ht="13.5" customHeight="1" x14ac:dyDescent="0.35">
      <c r="A763" s="71">
        <v>753</v>
      </c>
      <c r="B763" s="72" t="s">
        <v>2285</v>
      </c>
      <c r="C763" s="73" t="s">
        <v>517</v>
      </c>
      <c r="D763" s="73" t="s">
        <v>179</v>
      </c>
      <c r="E763" s="73" t="s">
        <v>179</v>
      </c>
      <c r="F763" s="73" t="s">
        <v>180</v>
      </c>
      <c r="G763" s="74" t="s">
        <v>180</v>
      </c>
      <c r="H763" s="74" t="s">
        <v>2286</v>
      </c>
      <c r="I763" s="71">
        <v>1</v>
      </c>
      <c r="J763" s="74" t="s">
        <v>2287</v>
      </c>
      <c r="K763" s="75">
        <v>5</v>
      </c>
      <c r="L763" s="75">
        <v>17</v>
      </c>
      <c r="M763" s="75">
        <v>17</v>
      </c>
      <c r="N763" s="75">
        <v>0</v>
      </c>
      <c r="O763" s="74" t="s">
        <v>89</v>
      </c>
    </row>
    <row r="764" spans="1:15" ht="13.5" customHeight="1" x14ac:dyDescent="0.35">
      <c r="A764" s="71">
        <v>754</v>
      </c>
      <c r="B764" s="72" t="s">
        <v>2288</v>
      </c>
      <c r="C764" s="73" t="s">
        <v>517</v>
      </c>
      <c r="D764" s="73" t="s">
        <v>179</v>
      </c>
      <c r="E764" s="73" t="s">
        <v>190</v>
      </c>
      <c r="F764" s="73" t="s">
        <v>180</v>
      </c>
      <c r="G764" s="74" t="s">
        <v>180</v>
      </c>
      <c r="H764" s="74" t="s">
        <v>2289</v>
      </c>
      <c r="I764" s="71">
        <v>1</v>
      </c>
      <c r="J764" s="74" t="s">
        <v>2290</v>
      </c>
      <c r="K764" s="75">
        <v>5</v>
      </c>
      <c r="L764" s="75">
        <v>17</v>
      </c>
      <c r="M764" s="75">
        <v>17</v>
      </c>
      <c r="N764" s="75">
        <v>0</v>
      </c>
      <c r="O764" s="74" t="s">
        <v>89</v>
      </c>
    </row>
    <row r="765" spans="1:15" ht="13.5" customHeight="1" x14ac:dyDescent="0.35">
      <c r="A765" s="71">
        <v>755</v>
      </c>
      <c r="B765" s="72" t="s">
        <v>2291</v>
      </c>
      <c r="C765" s="73" t="s">
        <v>517</v>
      </c>
      <c r="D765" s="73" t="s">
        <v>179</v>
      </c>
      <c r="E765" s="73" t="s">
        <v>194</v>
      </c>
      <c r="F765" s="73" t="s">
        <v>180</v>
      </c>
      <c r="G765" s="74" t="s">
        <v>180</v>
      </c>
      <c r="H765" s="74" t="s">
        <v>2292</v>
      </c>
      <c r="I765" s="71">
        <v>1</v>
      </c>
      <c r="J765" s="74" t="s">
        <v>2293</v>
      </c>
      <c r="K765" s="75">
        <v>5</v>
      </c>
      <c r="L765" s="75">
        <v>17</v>
      </c>
      <c r="M765" s="75">
        <v>17</v>
      </c>
      <c r="N765" s="75">
        <v>0</v>
      </c>
      <c r="O765" s="74" t="s">
        <v>89</v>
      </c>
    </row>
    <row r="766" spans="1:15" ht="13.5" customHeight="1" x14ac:dyDescent="0.35">
      <c r="A766" s="71">
        <v>756</v>
      </c>
      <c r="B766" s="72" t="s">
        <v>2294</v>
      </c>
      <c r="C766" s="73" t="s">
        <v>517</v>
      </c>
      <c r="D766" s="73" t="s">
        <v>179</v>
      </c>
      <c r="E766" s="73" t="s">
        <v>207</v>
      </c>
      <c r="F766" s="73" t="s">
        <v>180</v>
      </c>
      <c r="G766" s="74" t="s">
        <v>199</v>
      </c>
      <c r="H766" s="74" t="s">
        <v>2295</v>
      </c>
      <c r="I766" s="71">
        <v>1</v>
      </c>
      <c r="J766" s="74" t="s">
        <v>2296</v>
      </c>
      <c r="K766" s="75">
        <v>5</v>
      </c>
      <c r="L766" s="75">
        <v>17</v>
      </c>
      <c r="M766" s="75">
        <v>17</v>
      </c>
      <c r="N766" s="75">
        <v>0</v>
      </c>
      <c r="O766" s="74" t="s">
        <v>89</v>
      </c>
    </row>
    <row r="767" spans="1:15" ht="13.5" customHeight="1" x14ac:dyDescent="0.35">
      <c r="A767" s="71">
        <v>757</v>
      </c>
      <c r="B767" s="72" t="s">
        <v>2297</v>
      </c>
      <c r="C767" s="73" t="s">
        <v>517</v>
      </c>
      <c r="D767" s="73" t="s">
        <v>179</v>
      </c>
      <c r="E767" s="73" t="s">
        <v>211</v>
      </c>
      <c r="F767" s="73" t="s">
        <v>180</v>
      </c>
      <c r="G767" s="74" t="s">
        <v>180</v>
      </c>
      <c r="H767" s="74" t="s">
        <v>2298</v>
      </c>
      <c r="I767" s="71">
        <v>1</v>
      </c>
      <c r="J767" s="74" t="s">
        <v>2299</v>
      </c>
      <c r="K767" s="75">
        <v>5</v>
      </c>
      <c r="L767" s="75">
        <v>17</v>
      </c>
      <c r="M767" s="75">
        <v>17</v>
      </c>
      <c r="N767" s="75">
        <v>0</v>
      </c>
      <c r="O767" s="74" t="s">
        <v>89</v>
      </c>
    </row>
    <row r="768" spans="1:15" ht="13.5" customHeight="1" x14ac:dyDescent="0.35">
      <c r="A768" s="71">
        <v>758</v>
      </c>
      <c r="B768" s="72" t="s">
        <v>2300</v>
      </c>
      <c r="C768" s="73" t="s">
        <v>517</v>
      </c>
      <c r="D768" s="73" t="s">
        <v>190</v>
      </c>
      <c r="E768" s="73" t="s">
        <v>180</v>
      </c>
      <c r="F768" s="73" t="s">
        <v>180</v>
      </c>
      <c r="G768" s="74" t="s">
        <v>180</v>
      </c>
      <c r="H768" s="74" t="s">
        <v>2301</v>
      </c>
      <c r="I768" s="71">
        <v>1</v>
      </c>
      <c r="J768" s="74" t="s">
        <v>2302</v>
      </c>
      <c r="K768" s="75">
        <v>5</v>
      </c>
      <c r="L768" s="75">
        <v>17</v>
      </c>
      <c r="M768" s="75">
        <v>17</v>
      </c>
      <c r="N768" s="75">
        <v>0</v>
      </c>
      <c r="O768" s="74" t="s">
        <v>89</v>
      </c>
    </row>
    <row r="769" spans="1:15" ht="13.5" customHeight="1" x14ac:dyDescent="0.35">
      <c r="A769" s="71">
        <v>759</v>
      </c>
      <c r="B769" s="72" t="s">
        <v>2303</v>
      </c>
      <c r="C769" s="73" t="s">
        <v>517</v>
      </c>
      <c r="D769" s="73" t="s">
        <v>190</v>
      </c>
      <c r="E769" s="73" t="s">
        <v>179</v>
      </c>
      <c r="F769" s="73" t="s">
        <v>180</v>
      </c>
      <c r="G769" s="74" t="s">
        <v>180</v>
      </c>
      <c r="H769" s="74" t="s">
        <v>2304</v>
      </c>
      <c r="I769" s="71">
        <v>1</v>
      </c>
      <c r="J769" s="74" t="s">
        <v>2305</v>
      </c>
      <c r="K769" s="75">
        <v>5</v>
      </c>
      <c r="L769" s="75">
        <v>4</v>
      </c>
      <c r="M769" s="75">
        <v>4</v>
      </c>
      <c r="N769" s="75">
        <v>4</v>
      </c>
      <c r="O769" s="74" t="s">
        <v>278</v>
      </c>
    </row>
    <row r="770" spans="1:15" ht="13.5" customHeight="1" x14ac:dyDescent="0.35">
      <c r="A770" s="71">
        <v>760</v>
      </c>
      <c r="B770" s="72" t="s">
        <v>2306</v>
      </c>
      <c r="C770" s="73" t="s">
        <v>517</v>
      </c>
      <c r="D770" s="73" t="s">
        <v>190</v>
      </c>
      <c r="E770" s="73" t="s">
        <v>190</v>
      </c>
      <c r="F770" s="73" t="s">
        <v>180</v>
      </c>
      <c r="G770" s="74" t="s">
        <v>180</v>
      </c>
      <c r="H770" s="74" t="s">
        <v>2081</v>
      </c>
      <c r="I770" s="71">
        <v>1</v>
      </c>
      <c r="J770" s="74" t="s">
        <v>2307</v>
      </c>
      <c r="K770" s="75">
        <v>5</v>
      </c>
      <c r="L770" s="75">
        <v>17</v>
      </c>
      <c r="M770" s="75">
        <v>17</v>
      </c>
      <c r="N770" s="75">
        <v>0</v>
      </c>
      <c r="O770" s="74" t="s">
        <v>89</v>
      </c>
    </row>
    <row r="771" spans="1:15" ht="13.5" customHeight="1" x14ac:dyDescent="0.35">
      <c r="A771" s="71">
        <v>761</v>
      </c>
      <c r="B771" s="72" t="s">
        <v>2308</v>
      </c>
      <c r="C771" s="73" t="s">
        <v>517</v>
      </c>
      <c r="D771" s="73" t="s">
        <v>190</v>
      </c>
      <c r="E771" s="73" t="s">
        <v>194</v>
      </c>
      <c r="F771" s="73" t="s">
        <v>180</v>
      </c>
      <c r="G771" s="74" t="s">
        <v>180</v>
      </c>
      <c r="H771" s="74" t="s">
        <v>2078</v>
      </c>
      <c r="I771" s="71">
        <v>1</v>
      </c>
      <c r="J771" s="74" t="s">
        <v>2309</v>
      </c>
      <c r="K771" s="75">
        <v>5</v>
      </c>
      <c r="L771" s="75">
        <v>15</v>
      </c>
      <c r="M771" s="75">
        <v>15</v>
      </c>
      <c r="N771" s="75">
        <v>0</v>
      </c>
      <c r="O771" s="74" t="s">
        <v>89</v>
      </c>
    </row>
    <row r="772" spans="1:15" ht="13.5" customHeight="1" x14ac:dyDescent="0.35">
      <c r="A772" s="71">
        <v>762</v>
      </c>
      <c r="B772" s="72" t="s">
        <v>2310</v>
      </c>
      <c r="C772" s="73" t="s">
        <v>517</v>
      </c>
      <c r="D772" s="73" t="s">
        <v>190</v>
      </c>
      <c r="E772" s="73" t="s">
        <v>198</v>
      </c>
      <c r="F772" s="73" t="s">
        <v>180</v>
      </c>
      <c r="G772" s="74" t="s">
        <v>199</v>
      </c>
      <c r="H772" s="74" t="s">
        <v>2311</v>
      </c>
      <c r="I772" s="71">
        <v>1</v>
      </c>
      <c r="J772" s="74" t="s">
        <v>2312</v>
      </c>
      <c r="K772" s="75">
        <v>5</v>
      </c>
      <c r="L772" s="75">
        <v>17</v>
      </c>
      <c r="M772" s="75">
        <v>17</v>
      </c>
      <c r="N772" s="75">
        <v>0</v>
      </c>
      <c r="O772" s="74" t="s">
        <v>89</v>
      </c>
    </row>
    <row r="773" spans="1:15" ht="13.5" customHeight="1" x14ac:dyDescent="0.35">
      <c r="A773" s="71">
        <v>763</v>
      </c>
      <c r="B773" s="72" t="s">
        <v>2313</v>
      </c>
      <c r="C773" s="73" t="s">
        <v>517</v>
      </c>
      <c r="D773" s="73" t="s">
        <v>194</v>
      </c>
      <c r="E773" s="73" t="s">
        <v>180</v>
      </c>
      <c r="F773" s="73" t="s">
        <v>180</v>
      </c>
      <c r="G773" s="74" t="s">
        <v>180</v>
      </c>
      <c r="H773" s="74" t="s">
        <v>2314</v>
      </c>
      <c r="I773" s="71">
        <v>1</v>
      </c>
      <c r="J773" s="74" t="s">
        <v>2315</v>
      </c>
      <c r="K773" s="75">
        <v>5</v>
      </c>
      <c r="L773" s="75">
        <v>13</v>
      </c>
      <c r="M773" s="75">
        <v>13</v>
      </c>
      <c r="N773" s="75">
        <v>3</v>
      </c>
      <c r="O773" s="74" t="s">
        <v>278</v>
      </c>
    </row>
    <row r="774" spans="1:15" ht="13.5" customHeight="1" x14ac:dyDescent="0.35">
      <c r="A774" s="71">
        <v>764</v>
      </c>
      <c r="B774" s="72" t="s">
        <v>2316</v>
      </c>
      <c r="C774" s="73" t="s">
        <v>517</v>
      </c>
      <c r="D774" s="73" t="s">
        <v>194</v>
      </c>
      <c r="E774" s="73" t="s">
        <v>179</v>
      </c>
      <c r="F774" s="73" t="s">
        <v>180</v>
      </c>
      <c r="G774" s="74" t="s">
        <v>199</v>
      </c>
      <c r="H774" s="74" t="s">
        <v>2317</v>
      </c>
      <c r="I774" s="71">
        <v>1</v>
      </c>
      <c r="J774" s="74" t="s">
        <v>2318</v>
      </c>
      <c r="K774" s="75">
        <v>5</v>
      </c>
      <c r="L774" s="75">
        <v>13</v>
      </c>
      <c r="M774" s="75">
        <v>13</v>
      </c>
      <c r="N774" s="75">
        <v>3</v>
      </c>
      <c r="O774" s="74" t="s">
        <v>278</v>
      </c>
    </row>
    <row r="775" spans="1:15" ht="13.5" customHeight="1" x14ac:dyDescent="0.35">
      <c r="A775" s="71">
        <v>765</v>
      </c>
      <c r="B775" s="72" t="s">
        <v>2319</v>
      </c>
      <c r="C775" s="73" t="s">
        <v>517</v>
      </c>
      <c r="D775" s="73" t="s">
        <v>194</v>
      </c>
      <c r="E775" s="73" t="s">
        <v>190</v>
      </c>
      <c r="F775" s="73" t="s">
        <v>180</v>
      </c>
      <c r="G775" s="74" t="s">
        <v>180</v>
      </c>
      <c r="H775" s="74" t="s">
        <v>2320</v>
      </c>
      <c r="I775" s="71">
        <v>1</v>
      </c>
      <c r="J775" s="74" t="s">
        <v>2321</v>
      </c>
      <c r="K775" s="75">
        <v>5</v>
      </c>
      <c r="L775" s="75">
        <v>13</v>
      </c>
      <c r="M775" s="75">
        <v>13</v>
      </c>
      <c r="N775" s="75">
        <v>3</v>
      </c>
      <c r="O775" s="74" t="s">
        <v>278</v>
      </c>
    </row>
    <row r="776" spans="1:15" ht="13.5" customHeight="1" x14ac:dyDescent="0.35">
      <c r="A776" s="71">
        <v>766</v>
      </c>
      <c r="B776" s="72" t="s">
        <v>2322</v>
      </c>
      <c r="C776" s="73" t="s">
        <v>517</v>
      </c>
      <c r="D776" s="73" t="s">
        <v>194</v>
      </c>
      <c r="E776" s="73" t="s">
        <v>194</v>
      </c>
      <c r="F776" s="73" t="s">
        <v>180</v>
      </c>
      <c r="G776" s="74" t="s">
        <v>199</v>
      </c>
      <c r="H776" s="74" t="s">
        <v>2323</v>
      </c>
      <c r="I776" s="71">
        <v>1</v>
      </c>
      <c r="J776" s="74" t="s">
        <v>2324</v>
      </c>
      <c r="K776" s="75">
        <v>5</v>
      </c>
      <c r="L776" s="75">
        <v>13</v>
      </c>
      <c r="M776" s="75">
        <v>13</v>
      </c>
      <c r="N776" s="75">
        <v>3</v>
      </c>
      <c r="O776" s="74" t="s">
        <v>278</v>
      </c>
    </row>
    <row r="777" spans="1:15" ht="13.5" customHeight="1" x14ac:dyDescent="0.35">
      <c r="A777" s="71">
        <v>767</v>
      </c>
      <c r="B777" s="72" t="s">
        <v>2325</v>
      </c>
      <c r="C777" s="73" t="s">
        <v>517</v>
      </c>
      <c r="D777" s="73" t="s">
        <v>198</v>
      </c>
      <c r="E777" s="73" t="s">
        <v>180</v>
      </c>
      <c r="F777" s="73" t="s">
        <v>180</v>
      </c>
      <c r="G777" s="74" t="s">
        <v>180</v>
      </c>
      <c r="H777" s="74" t="s">
        <v>2326</v>
      </c>
      <c r="I777" s="71">
        <v>1</v>
      </c>
      <c r="J777" s="74" t="s">
        <v>2327</v>
      </c>
      <c r="K777" s="75">
        <v>5</v>
      </c>
      <c r="L777" s="75">
        <v>17</v>
      </c>
      <c r="M777" s="75">
        <v>17</v>
      </c>
      <c r="N777" s="75">
        <v>0</v>
      </c>
      <c r="O777" s="74" t="s">
        <v>89</v>
      </c>
    </row>
    <row r="778" spans="1:15" ht="13.5" customHeight="1" x14ac:dyDescent="0.35">
      <c r="A778" s="71">
        <v>768</v>
      </c>
      <c r="B778" s="72" t="s">
        <v>2328</v>
      </c>
      <c r="C778" s="73" t="s">
        <v>517</v>
      </c>
      <c r="D778" s="73" t="s">
        <v>198</v>
      </c>
      <c r="E778" s="73" t="s">
        <v>179</v>
      </c>
      <c r="F778" s="73" t="s">
        <v>180</v>
      </c>
      <c r="G778" s="74" t="s">
        <v>180</v>
      </c>
      <c r="H778" s="74" t="s">
        <v>2329</v>
      </c>
      <c r="I778" s="71">
        <v>1</v>
      </c>
      <c r="J778" s="74" t="s">
        <v>2330</v>
      </c>
      <c r="K778" s="75">
        <v>5</v>
      </c>
      <c r="L778" s="75">
        <v>17</v>
      </c>
      <c r="M778" s="75">
        <v>17</v>
      </c>
      <c r="N778" s="75">
        <v>0</v>
      </c>
      <c r="O778" s="74" t="s">
        <v>89</v>
      </c>
    </row>
    <row r="779" spans="1:15" ht="13.5" customHeight="1" x14ac:dyDescent="0.35">
      <c r="A779" s="71">
        <v>769</v>
      </c>
      <c r="B779" s="72" t="s">
        <v>2331</v>
      </c>
      <c r="C779" s="73" t="s">
        <v>517</v>
      </c>
      <c r="D779" s="73" t="s">
        <v>198</v>
      </c>
      <c r="E779" s="73" t="s">
        <v>190</v>
      </c>
      <c r="F779" s="73" t="s">
        <v>180</v>
      </c>
      <c r="G779" s="74" t="s">
        <v>180</v>
      </c>
      <c r="H779" s="74" t="s">
        <v>2332</v>
      </c>
      <c r="I779" s="71">
        <v>1</v>
      </c>
      <c r="J779" s="74" t="s">
        <v>2333</v>
      </c>
      <c r="K779" s="75">
        <v>5</v>
      </c>
      <c r="L779" s="75">
        <v>17</v>
      </c>
      <c r="M779" s="75">
        <v>17</v>
      </c>
      <c r="N779" s="75">
        <v>0</v>
      </c>
      <c r="O779" s="74" t="s">
        <v>89</v>
      </c>
    </row>
    <row r="780" spans="1:15" ht="13.5" customHeight="1" x14ac:dyDescent="0.35">
      <c r="A780" s="71">
        <v>770</v>
      </c>
      <c r="B780" s="72" t="s">
        <v>2334</v>
      </c>
      <c r="C780" s="73" t="s">
        <v>517</v>
      </c>
      <c r="D780" s="73" t="s">
        <v>198</v>
      </c>
      <c r="E780" s="73" t="s">
        <v>194</v>
      </c>
      <c r="F780" s="73" t="s">
        <v>180</v>
      </c>
      <c r="G780" s="74" t="s">
        <v>180</v>
      </c>
      <c r="H780" s="74" t="s">
        <v>2335</v>
      </c>
      <c r="I780" s="71">
        <v>1</v>
      </c>
      <c r="J780" s="74" t="s">
        <v>2336</v>
      </c>
      <c r="K780" s="75">
        <v>5</v>
      </c>
      <c r="L780" s="75">
        <v>17</v>
      </c>
      <c r="M780" s="75">
        <v>17</v>
      </c>
      <c r="N780" s="75">
        <v>0</v>
      </c>
      <c r="O780" s="74" t="s">
        <v>89</v>
      </c>
    </row>
    <row r="781" spans="1:15" ht="13.5" customHeight="1" x14ac:dyDescent="0.35">
      <c r="A781" s="71">
        <v>771</v>
      </c>
      <c r="B781" s="72" t="s">
        <v>2337</v>
      </c>
      <c r="C781" s="73" t="s">
        <v>517</v>
      </c>
      <c r="D781" s="73" t="s">
        <v>198</v>
      </c>
      <c r="E781" s="73" t="s">
        <v>198</v>
      </c>
      <c r="F781" s="73" t="s">
        <v>180</v>
      </c>
      <c r="G781" s="74" t="s">
        <v>180</v>
      </c>
      <c r="H781" s="74" t="s">
        <v>2338</v>
      </c>
      <c r="I781" s="71">
        <v>1</v>
      </c>
      <c r="J781" s="74" t="s">
        <v>2339</v>
      </c>
      <c r="K781" s="75">
        <v>5</v>
      </c>
      <c r="L781" s="75">
        <v>17</v>
      </c>
      <c r="M781" s="75">
        <v>17</v>
      </c>
      <c r="N781" s="75">
        <v>0</v>
      </c>
      <c r="O781" s="74" t="s">
        <v>89</v>
      </c>
    </row>
    <row r="782" spans="1:15" ht="13.5" customHeight="1" x14ac:dyDescent="0.35">
      <c r="A782" s="71">
        <v>772</v>
      </c>
      <c r="B782" s="72" t="s">
        <v>2340</v>
      </c>
      <c r="C782" s="73" t="s">
        <v>517</v>
      </c>
      <c r="D782" s="73" t="s">
        <v>198</v>
      </c>
      <c r="E782" s="73" t="s">
        <v>203</v>
      </c>
      <c r="F782" s="73" t="s">
        <v>180</v>
      </c>
      <c r="G782" s="74" t="s">
        <v>180</v>
      </c>
      <c r="H782" s="74" t="s">
        <v>2341</v>
      </c>
      <c r="I782" s="71">
        <v>1</v>
      </c>
      <c r="J782" s="74" t="s">
        <v>2342</v>
      </c>
      <c r="K782" s="75">
        <v>5</v>
      </c>
      <c r="L782" s="75">
        <v>17</v>
      </c>
      <c r="M782" s="75">
        <v>17</v>
      </c>
      <c r="N782" s="75">
        <v>0</v>
      </c>
      <c r="O782" s="74" t="s">
        <v>89</v>
      </c>
    </row>
    <row r="783" spans="1:15" ht="13.5" customHeight="1" x14ac:dyDescent="0.35">
      <c r="A783" s="71">
        <v>773</v>
      </c>
      <c r="B783" s="72" t="s">
        <v>2343</v>
      </c>
      <c r="C783" s="73" t="s">
        <v>517</v>
      </c>
      <c r="D783" s="73" t="s">
        <v>198</v>
      </c>
      <c r="E783" s="73" t="s">
        <v>207</v>
      </c>
      <c r="F783" s="73" t="s">
        <v>180</v>
      </c>
      <c r="G783" s="74" t="s">
        <v>180</v>
      </c>
      <c r="H783" s="74" t="s">
        <v>2344</v>
      </c>
      <c r="I783" s="71">
        <v>1</v>
      </c>
      <c r="J783" s="74" t="s">
        <v>2345</v>
      </c>
      <c r="K783" s="75">
        <v>5</v>
      </c>
      <c r="L783" s="75">
        <v>17</v>
      </c>
      <c r="M783" s="75">
        <v>17</v>
      </c>
      <c r="N783" s="75">
        <v>0</v>
      </c>
      <c r="O783" s="74" t="s">
        <v>89</v>
      </c>
    </row>
    <row r="784" spans="1:15" ht="13.5" customHeight="1" x14ac:dyDescent="0.35">
      <c r="A784" s="71">
        <v>774</v>
      </c>
      <c r="B784" s="72" t="s">
        <v>2346</v>
      </c>
      <c r="C784" s="73" t="s">
        <v>517</v>
      </c>
      <c r="D784" s="73" t="s">
        <v>198</v>
      </c>
      <c r="E784" s="73" t="s">
        <v>211</v>
      </c>
      <c r="F784" s="73" t="s">
        <v>180</v>
      </c>
      <c r="G784" s="74" t="s">
        <v>180</v>
      </c>
      <c r="H784" s="74" t="s">
        <v>2347</v>
      </c>
      <c r="I784" s="71">
        <v>1</v>
      </c>
      <c r="J784" s="74" t="s">
        <v>2348</v>
      </c>
      <c r="K784" s="75">
        <v>5</v>
      </c>
      <c r="L784" s="75">
        <v>17</v>
      </c>
      <c r="M784" s="75">
        <v>17</v>
      </c>
      <c r="N784" s="75">
        <v>0</v>
      </c>
      <c r="O784" s="74" t="s">
        <v>89</v>
      </c>
    </row>
    <row r="785" spans="1:15" ht="13.5" customHeight="1" x14ac:dyDescent="0.35">
      <c r="A785" s="71">
        <v>775</v>
      </c>
      <c r="B785" s="72" t="s">
        <v>2349</v>
      </c>
      <c r="C785" s="73" t="s">
        <v>517</v>
      </c>
      <c r="D785" s="73" t="s">
        <v>198</v>
      </c>
      <c r="E785" s="73" t="s">
        <v>219</v>
      </c>
      <c r="F785" s="73" t="s">
        <v>180</v>
      </c>
      <c r="G785" s="74" t="s">
        <v>199</v>
      </c>
      <c r="H785" s="74" t="s">
        <v>2350</v>
      </c>
      <c r="I785" s="71">
        <v>1</v>
      </c>
      <c r="J785" s="74" t="s">
        <v>2351</v>
      </c>
      <c r="K785" s="75">
        <v>5</v>
      </c>
      <c r="L785" s="75">
        <v>17</v>
      </c>
      <c r="M785" s="75">
        <v>17</v>
      </c>
      <c r="N785" s="75">
        <v>0</v>
      </c>
      <c r="O785" s="74" t="s">
        <v>89</v>
      </c>
    </row>
    <row r="786" spans="1:15" ht="13.5" customHeight="1" x14ac:dyDescent="0.35">
      <c r="A786" s="71">
        <v>776</v>
      </c>
      <c r="B786" s="72" t="s">
        <v>2352</v>
      </c>
      <c r="C786" s="73" t="s">
        <v>517</v>
      </c>
      <c r="D786" s="73" t="s">
        <v>198</v>
      </c>
      <c r="E786" s="73" t="s">
        <v>239</v>
      </c>
      <c r="F786" s="73" t="s">
        <v>180</v>
      </c>
      <c r="G786" s="74" t="s">
        <v>199</v>
      </c>
      <c r="H786" s="74" t="s">
        <v>2353</v>
      </c>
      <c r="I786" s="71">
        <v>1</v>
      </c>
      <c r="J786" s="74" t="s">
        <v>2354</v>
      </c>
      <c r="K786" s="75">
        <v>5</v>
      </c>
      <c r="L786" s="75">
        <v>17</v>
      </c>
      <c r="M786" s="75">
        <v>17</v>
      </c>
      <c r="N786" s="75">
        <v>0</v>
      </c>
      <c r="O786" s="74" t="s">
        <v>89</v>
      </c>
    </row>
    <row r="787" spans="1:15" ht="13.5" customHeight="1" x14ac:dyDescent="0.35">
      <c r="A787" s="71">
        <v>777</v>
      </c>
      <c r="B787" s="72" t="s">
        <v>2355</v>
      </c>
      <c r="C787" s="73" t="s">
        <v>517</v>
      </c>
      <c r="D787" s="73" t="s">
        <v>198</v>
      </c>
      <c r="E787" s="73" t="s">
        <v>243</v>
      </c>
      <c r="F787" s="73" t="s">
        <v>180</v>
      </c>
      <c r="G787" s="74" t="s">
        <v>180</v>
      </c>
      <c r="H787" s="74" t="s">
        <v>2356</v>
      </c>
      <c r="I787" s="71">
        <v>1</v>
      </c>
      <c r="J787" s="74" t="s">
        <v>2357</v>
      </c>
      <c r="K787" s="75">
        <v>5</v>
      </c>
      <c r="L787" s="75">
        <v>17</v>
      </c>
      <c r="M787" s="75">
        <v>17</v>
      </c>
      <c r="N787" s="75">
        <v>0</v>
      </c>
      <c r="O787" s="74" t="s">
        <v>89</v>
      </c>
    </row>
    <row r="788" spans="1:15" ht="13.5" customHeight="1" x14ac:dyDescent="0.35">
      <c r="A788" s="71">
        <v>778</v>
      </c>
      <c r="B788" s="72" t="s">
        <v>2358</v>
      </c>
      <c r="C788" s="73" t="s">
        <v>517</v>
      </c>
      <c r="D788" s="73" t="s">
        <v>203</v>
      </c>
      <c r="E788" s="73" t="s">
        <v>180</v>
      </c>
      <c r="F788" s="73" t="s">
        <v>180</v>
      </c>
      <c r="G788" s="74" t="s">
        <v>180</v>
      </c>
      <c r="H788" s="74" t="s">
        <v>2359</v>
      </c>
      <c r="I788" s="71">
        <v>1</v>
      </c>
      <c r="J788" s="74" t="s">
        <v>2360</v>
      </c>
      <c r="K788" s="75">
        <v>7</v>
      </c>
      <c r="L788" s="75">
        <v>29</v>
      </c>
      <c r="M788" s="75">
        <v>29</v>
      </c>
      <c r="N788" s="75">
        <v>0</v>
      </c>
      <c r="O788" s="74" t="s">
        <v>89</v>
      </c>
    </row>
    <row r="789" spans="1:15" ht="13.5" customHeight="1" x14ac:dyDescent="0.35">
      <c r="A789" s="71">
        <v>779</v>
      </c>
      <c r="B789" s="72" t="s">
        <v>2361</v>
      </c>
      <c r="C789" s="73" t="s">
        <v>517</v>
      </c>
      <c r="D789" s="73" t="s">
        <v>203</v>
      </c>
      <c r="E789" s="73" t="s">
        <v>194</v>
      </c>
      <c r="F789" s="73" t="s">
        <v>180</v>
      </c>
      <c r="G789" s="74" t="s">
        <v>199</v>
      </c>
      <c r="H789" s="74" t="s">
        <v>2362</v>
      </c>
      <c r="I789" s="71">
        <v>1</v>
      </c>
      <c r="J789" s="74" t="s">
        <v>2363</v>
      </c>
      <c r="K789" s="75">
        <v>7</v>
      </c>
      <c r="L789" s="75">
        <v>29</v>
      </c>
      <c r="M789" s="75">
        <v>29</v>
      </c>
      <c r="N789" s="75">
        <v>0</v>
      </c>
      <c r="O789" s="74" t="s">
        <v>89</v>
      </c>
    </row>
    <row r="790" spans="1:15" ht="13.5" customHeight="1" x14ac:dyDescent="0.35">
      <c r="A790" s="71">
        <v>780</v>
      </c>
      <c r="B790" s="72" t="s">
        <v>2364</v>
      </c>
      <c r="C790" s="73" t="s">
        <v>517</v>
      </c>
      <c r="D790" s="73" t="s">
        <v>203</v>
      </c>
      <c r="E790" s="73" t="s">
        <v>198</v>
      </c>
      <c r="F790" s="73" t="s">
        <v>180</v>
      </c>
      <c r="G790" s="74" t="s">
        <v>180</v>
      </c>
      <c r="H790" s="74" t="s">
        <v>2365</v>
      </c>
      <c r="I790" s="71">
        <v>1</v>
      </c>
      <c r="J790" s="74" t="s">
        <v>2366</v>
      </c>
      <c r="K790" s="75">
        <v>7</v>
      </c>
      <c r="L790" s="75">
        <v>29</v>
      </c>
      <c r="M790" s="75">
        <v>29</v>
      </c>
      <c r="N790" s="75">
        <v>0</v>
      </c>
      <c r="O790" s="74" t="s">
        <v>89</v>
      </c>
    </row>
    <row r="791" spans="1:15" ht="13.5" customHeight="1" x14ac:dyDescent="0.35">
      <c r="A791" s="71">
        <v>781</v>
      </c>
      <c r="B791" s="72" t="s">
        <v>2367</v>
      </c>
      <c r="C791" s="73" t="s">
        <v>517</v>
      </c>
      <c r="D791" s="73" t="s">
        <v>203</v>
      </c>
      <c r="E791" s="73" t="s">
        <v>203</v>
      </c>
      <c r="F791" s="73" t="s">
        <v>180</v>
      </c>
      <c r="G791" s="74" t="s">
        <v>199</v>
      </c>
      <c r="H791" s="74" t="s">
        <v>2368</v>
      </c>
      <c r="I791" s="71">
        <v>1</v>
      </c>
      <c r="J791" s="74" t="s">
        <v>2369</v>
      </c>
      <c r="K791" s="75">
        <v>7</v>
      </c>
      <c r="L791" s="75">
        <v>29</v>
      </c>
      <c r="M791" s="75">
        <v>29</v>
      </c>
      <c r="N791" s="75">
        <v>0</v>
      </c>
      <c r="O791" s="74" t="s">
        <v>89</v>
      </c>
    </row>
    <row r="792" spans="1:15" ht="13.5" customHeight="1" x14ac:dyDescent="0.35">
      <c r="A792" s="71">
        <v>782</v>
      </c>
      <c r="B792" s="72" t="s">
        <v>2370</v>
      </c>
      <c r="C792" s="73" t="s">
        <v>517</v>
      </c>
      <c r="D792" s="73" t="s">
        <v>203</v>
      </c>
      <c r="E792" s="73" t="s">
        <v>207</v>
      </c>
      <c r="F792" s="73" t="s">
        <v>180</v>
      </c>
      <c r="G792" s="74" t="s">
        <v>180</v>
      </c>
      <c r="H792" s="74" t="s">
        <v>2371</v>
      </c>
      <c r="I792" s="71">
        <v>1</v>
      </c>
      <c r="J792" s="74" t="s">
        <v>2372</v>
      </c>
      <c r="K792" s="75">
        <v>7</v>
      </c>
      <c r="L792" s="75">
        <v>29</v>
      </c>
      <c r="M792" s="75">
        <v>29</v>
      </c>
      <c r="N792" s="75">
        <v>0</v>
      </c>
      <c r="O792" s="74" t="s">
        <v>89</v>
      </c>
    </row>
    <row r="793" spans="1:15" ht="13.5" customHeight="1" x14ac:dyDescent="0.35">
      <c r="A793" s="71">
        <v>783</v>
      </c>
      <c r="B793" s="72" t="s">
        <v>2373</v>
      </c>
      <c r="C793" s="73" t="s">
        <v>517</v>
      </c>
      <c r="D793" s="73" t="s">
        <v>203</v>
      </c>
      <c r="E793" s="73" t="s">
        <v>211</v>
      </c>
      <c r="F793" s="73" t="s">
        <v>180</v>
      </c>
      <c r="G793" s="74" t="s">
        <v>199</v>
      </c>
      <c r="H793" s="74" t="s">
        <v>2374</v>
      </c>
      <c r="I793" s="71">
        <v>1</v>
      </c>
      <c r="J793" s="74" t="s">
        <v>2375</v>
      </c>
      <c r="K793" s="75">
        <v>7</v>
      </c>
      <c r="L793" s="75">
        <v>29</v>
      </c>
      <c r="M793" s="75">
        <v>29</v>
      </c>
      <c r="N793" s="75">
        <v>0</v>
      </c>
      <c r="O793" s="74" t="s">
        <v>89</v>
      </c>
    </row>
    <row r="794" spans="1:15" ht="13.5" customHeight="1" x14ac:dyDescent="0.35">
      <c r="A794" s="71">
        <v>784</v>
      </c>
      <c r="B794" s="72" t="s">
        <v>2376</v>
      </c>
      <c r="C794" s="73" t="s">
        <v>517</v>
      </c>
      <c r="D794" s="73" t="s">
        <v>203</v>
      </c>
      <c r="E794" s="73" t="s">
        <v>215</v>
      </c>
      <c r="F794" s="73" t="s">
        <v>180</v>
      </c>
      <c r="G794" s="74" t="s">
        <v>180</v>
      </c>
      <c r="H794" s="74" t="s">
        <v>2377</v>
      </c>
      <c r="I794" s="71">
        <v>1</v>
      </c>
      <c r="J794" s="74" t="s">
        <v>2378</v>
      </c>
      <c r="K794" s="75">
        <v>7</v>
      </c>
      <c r="L794" s="75">
        <v>29</v>
      </c>
      <c r="M794" s="75">
        <v>29</v>
      </c>
      <c r="N794" s="75">
        <v>0</v>
      </c>
      <c r="O794" s="74" t="s">
        <v>89</v>
      </c>
    </row>
    <row r="795" spans="1:15" ht="13.5" customHeight="1" x14ac:dyDescent="0.35">
      <c r="A795" s="71">
        <v>785</v>
      </c>
      <c r="B795" s="72" t="s">
        <v>2379</v>
      </c>
      <c r="C795" s="73" t="s">
        <v>517</v>
      </c>
      <c r="D795" s="73" t="s">
        <v>207</v>
      </c>
      <c r="E795" s="73" t="s">
        <v>180</v>
      </c>
      <c r="F795" s="73" t="s">
        <v>180</v>
      </c>
      <c r="G795" s="74" t="s">
        <v>180</v>
      </c>
      <c r="H795" s="74" t="s">
        <v>2380</v>
      </c>
      <c r="I795" s="71">
        <v>1</v>
      </c>
      <c r="J795" s="74" t="s">
        <v>2381</v>
      </c>
      <c r="K795" s="75">
        <v>5</v>
      </c>
      <c r="L795" s="75">
        <v>17</v>
      </c>
      <c r="M795" s="75">
        <v>17</v>
      </c>
      <c r="N795" s="75">
        <v>0</v>
      </c>
      <c r="O795" s="74" t="s">
        <v>89</v>
      </c>
    </row>
    <row r="796" spans="1:15" ht="13.5" customHeight="1" x14ac:dyDescent="0.35">
      <c r="A796" s="71">
        <v>786</v>
      </c>
      <c r="B796" s="72" t="s">
        <v>2382</v>
      </c>
      <c r="C796" s="73" t="s">
        <v>517</v>
      </c>
      <c r="D796" s="73" t="s">
        <v>207</v>
      </c>
      <c r="E796" s="73" t="s">
        <v>179</v>
      </c>
      <c r="F796" s="73" t="s">
        <v>180</v>
      </c>
      <c r="G796" s="74" t="s">
        <v>199</v>
      </c>
      <c r="H796" s="74" t="s">
        <v>2383</v>
      </c>
      <c r="I796" s="71">
        <v>1</v>
      </c>
      <c r="J796" s="74" t="s">
        <v>2384</v>
      </c>
      <c r="K796" s="75">
        <v>5</v>
      </c>
      <c r="L796" s="75">
        <v>17</v>
      </c>
      <c r="M796" s="75">
        <v>17</v>
      </c>
      <c r="N796" s="75">
        <v>0</v>
      </c>
      <c r="O796" s="74" t="s">
        <v>89</v>
      </c>
    </row>
    <row r="797" spans="1:15" ht="13.5" customHeight="1" x14ac:dyDescent="0.35">
      <c r="A797" s="71">
        <v>787</v>
      </c>
      <c r="B797" s="72" t="s">
        <v>2385</v>
      </c>
      <c r="C797" s="73" t="s">
        <v>517</v>
      </c>
      <c r="D797" s="73" t="s">
        <v>207</v>
      </c>
      <c r="E797" s="73" t="s">
        <v>194</v>
      </c>
      <c r="F797" s="73" t="s">
        <v>180</v>
      </c>
      <c r="G797" s="74" t="s">
        <v>199</v>
      </c>
      <c r="H797" s="74" t="s">
        <v>2386</v>
      </c>
      <c r="I797" s="71">
        <v>1</v>
      </c>
      <c r="J797" s="74" t="s">
        <v>2387</v>
      </c>
      <c r="K797" s="75">
        <v>5</v>
      </c>
      <c r="L797" s="75">
        <v>17</v>
      </c>
      <c r="M797" s="75">
        <v>17</v>
      </c>
      <c r="N797" s="75">
        <v>0</v>
      </c>
      <c r="O797" s="74" t="s">
        <v>89</v>
      </c>
    </row>
    <row r="798" spans="1:15" ht="13.5" customHeight="1" x14ac:dyDescent="0.35">
      <c r="A798" s="71">
        <v>788</v>
      </c>
      <c r="B798" s="72" t="s">
        <v>2388</v>
      </c>
      <c r="C798" s="73" t="s">
        <v>517</v>
      </c>
      <c r="D798" s="73" t="s">
        <v>207</v>
      </c>
      <c r="E798" s="73" t="s">
        <v>198</v>
      </c>
      <c r="F798" s="73" t="s">
        <v>180</v>
      </c>
      <c r="G798" s="74" t="s">
        <v>180</v>
      </c>
      <c r="H798" s="74" t="s">
        <v>2389</v>
      </c>
      <c r="I798" s="71">
        <v>1</v>
      </c>
      <c r="J798" s="74" t="s">
        <v>2390</v>
      </c>
      <c r="K798" s="75">
        <v>5</v>
      </c>
      <c r="L798" s="75">
        <v>17</v>
      </c>
      <c r="M798" s="75">
        <v>17</v>
      </c>
      <c r="N798" s="75">
        <v>0</v>
      </c>
      <c r="O798" s="74" t="s">
        <v>89</v>
      </c>
    </row>
    <row r="799" spans="1:15" ht="13.5" customHeight="1" x14ac:dyDescent="0.35">
      <c r="A799" s="71">
        <v>789</v>
      </c>
      <c r="B799" s="72" t="s">
        <v>2391</v>
      </c>
      <c r="C799" s="73" t="s">
        <v>517</v>
      </c>
      <c r="D799" s="73" t="s">
        <v>207</v>
      </c>
      <c r="E799" s="73" t="s">
        <v>203</v>
      </c>
      <c r="F799" s="73" t="s">
        <v>180</v>
      </c>
      <c r="G799" s="74" t="s">
        <v>199</v>
      </c>
      <c r="H799" s="74" t="s">
        <v>2392</v>
      </c>
      <c r="I799" s="71">
        <v>1</v>
      </c>
      <c r="J799" s="74" t="s">
        <v>2393</v>
      </c>
      <c r="K799" s="75">
        <v>5</v>
      </c>
      <c r="L799" s="75">
        <v>17</v>
      </c>
      <c r="M799" s="75">
        <v>17</v>
      </c>
      <c r="N799" s="75">
        <v>0</v>
      </c>
      <c r="O799" s="74" t="s">
        <v>89</v>
      </c>
    </row>
    <row r="800" spans="1:15" ht="13.5" customHeight="1" x14ac:dyDescent="0.35">
      <c r="A800" s="71">
        <v>790</v>
      </c>
      <c r="B800" s="72" t="s">
        <v>2394</v>
      </c>
      <c r="C800" s="73" t="s">
        <v>517</v>
      </c>
      <c r="D800" s="73" t="s">
        <v>215</v>
      </c>
      <c r="E800" s="73" t="s">
        <v>180</v>
      </c>
      <c r="F800" s="73" t="s">
        <v>180</v>
      </c>
      <c r="G800" s="74" t="s">
        <v>180</v>
      </c>
      <c r="H800" s="74" t="s">
        <v>2395</v>
      </c>
      <c r="I800" s="71">
        <v>1</v>
      </c>
      <c r="J800" s="74" t="s">
        <v>2396</v>
      </c>
      <c r="K800" s="75">
        <v>5</v>
      </c>
      <c r="L800" s="75">
        <v>17</v>
      </c>
      <c r="M800" s="75">
        <v>17</v>
      </c>
      <c r="N800" s="75">
        <v>0</v>
      </c>
      <c r="O800" s="74" t="s">
        <v>89</v>
      </c>
    </row>
    <row r="801" spans="1:15" ht="13.5" customHeight="1" x14ac:dyDescent="0.35">
      <c r="A801" s="71">
        <v>791</v>
      </c>
      <c r="B801" s="72" t="s">
        <v>2397</v>
      </c>
      <c r="C801" s="73" t="s">
        <v>517</v>
      </c>
      <c r="D801" s="73" t="s">
        <v>215</v>
      </c>
      <c r="E801" s="73" t="s">
        <v>179</v>
      </c>
      <c r="F801" s="73" t="s">
        <v>180</v>
      </c>
      <c r="G801" s="74" t="s">
        <v>199</v>
      </c>
      <c r="H801" s="74" t="s">
        <v>2398</v>
      </c>
      <c r="I801" s="71">
        <v>1</v>
      </c>
      <c r="J801" s="74" t="s">
        <v>2399</v>
      </c>
      <c r="K801" s="75">
        <v>5</v>
      </c>
      <c r="L801" s="75">
        <v>17</v>
      </c>
      <c r="M801" s="75">
        <v>17</v>
      </c>
      <c r="N801" s="75">
        <v>0</v>
      </c>
      <c r="O801" s="74" t="s">
        <v>89</v>
      </c>
    </row>
    <row r="802" spans="1:15" ht="13.5" customHeight="1" x14ac:dyDescent="0.35">
      <c r="A802" s="71">
        <v>792</v>
      </c>
      <c r="B802" s="72" t="s">
        <v>2400</v>
      </c>
      <c r="C802" s="73" t="s">
        <v>517</v>
      </c>
      <c r="D802" s="73" t="s">
        <v>215</v>
      </c>
      <c r="E802" s="73" t="s">
        <v>190</v>
      </c>
      <c r="F802" s="73" t="s">
        <v>180</v>
      </c>
      <c r="G802" s="74" t="s">
        <v>180</v>
      </c>
      <c r="H802" s="74" t="s">
        <v>2401</v>
      </c>
      <c r="I802" s="71">
        <v>1</v>
      </c>
      <c r="J802" s="74" t="s">
        <v>2402</v>
      </c>
      <c r="K802" s="75">
        <v>5</v>
      </c>
      <c r="L802" s="75">
        <v>17</v>
      </c>
      <c r="M802" s="75">
        <v>17</v>
      </c>
      <c r="N802" s="75">
        <v>0</v>
      </c>
      <c r="O802" s="74" t="s">
        <v>89</v>
      </c>
    </row>
    <row r="803" spans="1:15" ht="13.5" customHeight="1" x14ac:dyDescent="0.35">
      <c r="A803" s="71">
        <v>793</v>
      </c>
      <c r="B803" s="72" t="s">
        <v>2403</v>
      </c>
      <c r="C803" s="73" t="s">
        <v>517</v>
      </c>
      <c r="D803" s="73" t="s">
        <v>219</v>
      </c>
      <c r="E803" s="73" t="s">
        <v>180</v>
      </c>
      <c r="F803" s="73" t="s">
        <v>180</v>
      </c>
      <c r="G803" s="74" t="s">
        <v>180</v>
      </c>
      <c r="H803" s="74" t="s">
        <v>2404</v>
      </c>
      <c r="I803" s="71">
        <v>1</v>
      </c>
      <c r="J803" s="74" t="s">
        <v>2405</v>
      </c>
      <c r="K803" s="75">
        <v>5</v>
      </c>
      <c r="L803" s="75">
        <v>11</v>
      </c>
      <c r="M803" s="75">
        <v>11</v>
      </c>
      <c r="N803" s="75">
        <v>4</v>
      </c>
      <c r="O803" s="74" t="s">
        <v>278</v>
      </c>
    </row>
    <row r="804" spans="1:15" ht="13.5" customHeight="1" x14ac:dyDescent="0.35">
      <c r="A804" s="71">
        <v>794</v>
      </c>
      <c r="B804" s="72" t="s">
        <v>2406</v>
      </c>
      <c r="C804" s="73" t="s">
        <v>517</v>
      </c>
      <c r="D804" s="73" t="s">
        <v>219</v>
      </c>
      <c r="E804" s="73" t="s">
        <v>179</v>
      </c>
      <c r="F804" s="73" t="s">
        <v>180</v>
      </c>
      <c r="G804" s="74" t="s">
        <v>199</v>
      </c>
      <c r="H804" s="74" t="s">
        <v>2407</v>
      </c>
      <c r="I804" s="71">
        <v>1</v>
      </c>
      <c r="J804" s="74" t="s">
        <v>2408</v>
      </c>
      <c r="K804" s="75">
        <v>5</v>
      </c>
      <c r="L804" s="75">
        <v>11</v>
      </c>
      <c r="M804" s="75">
        <v>11</v>
      </c>
      <c r="N804" s="75">
        <v>4</v>
      </c>
      <c r="O804" s="74" t="s">
        <v>278</v>
      </c>
    </row>
    <row r="805" spans="1:15" ht="13.5" customHeight="1" x14ac:dyDescent="0.35">
      <c r="A805" s="71">
        <v>795</v>
      </c>
      <c r="B805" s="72" t="s">
        <v>2409</v>
      </c>
      <c r="C805" s="73" t="s">
        <v>517</v>
      </c>
      <c r="D805" s="73" t="s">
        <v>219</v>
      </c>
      <c r="E805" s="73" t="s">
        <v>190</v>
      </c>
      <c r="F805" s="73" t="s">
        <v>180</v>
      </c>
      <c r="G805" s="74" t="s">
        <v>199</v>
      </c>
      <c r="H805" s="74" t="s">
        <v>2410</v>
      </c>
      <c r="I805" s="71">
        <v>1</v>
      </c>
      <c r="J805" s="74" t="s">
        <v>2411</v>
      </c>
      <c r="K805" s="75">
        <v>5</v>
      </c>
      <c r="L805" s="75">
        <v>11</v>
      </c>
      <c r="M805" s="75">
        <v>11</v>
      </c>
      <c r="N805" s="75">
        <v>4</v>
      </c>
      <c r="O805" s="74" t="s">
        <v>278</v>
      </c>
    </row>
    <row r="806" spans="1:15" ht="13.5" customHeight="1" x14ac:dyDescent="0.35">
      <c r="A806" s="71">
        <v>796</v>
      </c>
      <c r="B806" s="72" t="s">
        <v>2412</v>
      </c>
      <c r="C806" s="73" t="s">
        <v>517</v>
      </c>
      <c r="D806" s="73" t="s">
        <v>219</v>
      </c>
      <c r="E806" s="73" t="s">
        <v>194</v>
      </c>
      <c r="F806" s="73" t="s">
        <v>180</v>
      </c>
      <c r="G806" s="74" t="s">
        <v>199</v>
      </c>
      <c r="H806" s="74" t="s">
        <v>2413</v>
      </c>
      <c r="I806" s="71">
        <v>1</v>
      </c>
      <c r="J806" s="74" t="s">
        <v>2414</v>
      </c>
      <c r="K806" s="75">
        <v>5</v>
      </c>
      <c r="L806" s="75">
        <v>11</v>
      </c>
      <c r="M806" s="75">
        <v>11</v>
      </c>
      <c r="N806" s="75">
        <v>4</v>
      </c>
      <c r="O806" s="74" t="s">
        <v>278</v>
      </c>
    </row>
    <row r="807" spans="1:15" ht="13.5" customHeight="1" x14ac:dyDescent="0.35">
      <c r="A807" s="71">
        <v>797</v>
      </c>
      <c r="B807" s="72" t="s">
        <v>2415</v>
      </c>
      <c r="C807" s="73" t="s">
        <v>517</v>
      </c>
      <c r="D807" s="73" t="s">
        <v>219</v>
      </c>
      <c r="E807" s="73" t="s">
        <v>198</v>
      </c>
      <c r="F807" s="73" t="s">
        <v>180</v>
      </c>
      <c r="G807" s="74" t="s">
        <v>180</v>
      </c>
      <c r="H807" s="74" t="s">
        <v>2416</v>
      </c>
      <c r="I807" s="71">
        <v>1</v>
      </c>
      <c r="J807" s="74" t="s">
        <v>2417</v>
      </c>
      <c r="K807" s="75">
        <v>5</v>
      </c>
      <c r="L807" s="75">
        <v>11</v>
      </c>
      <c r="M807" s="75">
        <v>11</v>
      </c>
      <c r="N807" s="75">
        <v>4</v>
      </c>
      <c r="O807" s="74" t="s">
        <v>278</v>
      </c>
    </row>
    <row r="808" spans="1:15" ht="13.5" customHeight="1" x14ac:dyDescent="0.35">
      <c r="A808" s="71">
        <v>798</v>
      </c>
      <c r="B808" s="72" t="s">
        <v>1013</v>
      </c>
      <c r="C808" s="73" t="s">
        <v>1013</v>
      </c>
      <c r="D808" s="73" t="s">
        <v>180</v>
      </c>
      <c r="E808" s="73" t="s">
        <v>180</v>
      </c>
      <c r="F808" s="73" t="s">
        <v>180</v>
      </c>
      <c r="G808" s="74" t="s">
        <v>180</v>
      </c>
      <c r="H808" s="74" t="s">
        <v>2418</v>
      </c>
      <c r="I808" s="71">
        <v>1</v>
      </c>
      <c r="J808" s="74" t="s">
        <v>2419</v>
      </c>
      <c r="K808" s="75">
        <v>4</v>
      </c>
      <c r="L808" s="75">
        <v>2</v>
      </c>
      <c r="M808" s="75">
        <v>2</v>
      </c>
      <c r="N808" s="75">
        <v>2</v>
      </c>
      <c r="O808" s="74" t="s">
        <v>278</v>
      </c>
    </row>
    <row r="809" spans="1:15" ht="13.5" customHeight="1" x14ac:dyDescent="0.35">
      <c r="A809" s="71">
        <v>799</v>
      </c>
      <c r="B809" s="72" t="s">
        <v>2420</v>
      </c>
      <c r="C809" s="73" t="s">
        <v>1013</v>
      </c>
      <c r="D809" s="73" t="s">
        <v>179</v>
      </c>
      <c r="E809" s="73" t="s">
        <v>180</v>
      </c>
      <c r="F809" s="73" t="s">
        <v>180</v>
      </c>
      <c r="G809" s="74" t="s">
        <v>180</v>
      </c>
      <c r="H809" s="74" t="s">
        <v>2421</v>
      </c>
      <c r="I809" s="71">
        <v>1</v>
      </c>
      <c r="J809" s="74" t="s">
        <v>2422</v>
      </c>
      <c r="K809" s="75">
        <v>4</v>
      </c>
      <c r="L809" s="75">
        <v>2</v>
      </c>
      <c r="M809" s="75">
        <v>2</v>
      </c>
      <c r="N809" s="75">
        <v>2</v>
      </c>
      <c r="O809" s="74" t="s">
        <v>278</v>
      </c>
    </row>
    <row r="810" spans="1:15" ht="13.5" customHeight="1" x14ac:dyDescent="0.35">
      <c r="A810" s="71">
        <v>800</v>
      </c>
      <c r="B810" s="72" t="s">
        <v>2423</v>
      </c>
      <c r="C810" s="73" t="s">
        <v>1013</v>
      </c>
      <c r="D810" s="73" t="s">
        <v>179</v>
      </c>
      <c r="E810" s="73" t="s">
        <v>179</v>
      </c>
      <c r="F810" s="73" t="s">
        <v>180</v>
      </c>
      <c r="G810" s="74" t="s">
        <v>180</v>
      </c>
      <c r="H810" s="74" t="s">
        <v>2424</v>
      </c>
      <c r="I810" s="71">
        <v>1</v>
      </c>
      <c r="J810" s="74" t="s">
        <v>2425</v>
      </c>
      <c r="K810" s="75">
        <v>4</v>
      </c>
      <c r="L810" s="75">
        <v>17</v>
      </c>
      <c r="M810" s="75">
        <v>17</v>
      </c>
      <c r="N810" s="75">
        <v>0</v>
      </c>
      <c r="O810" s="74" t="s">
        <v>89</v>
      </c>
    </row>
    <row r="811" spans="1:15" ht="13.5" customHeight="1" x14ac:dyDescent="0.35">
      <c r="A811" s="71">
        <v>801</v>
      </c>
      <c r="B811" s="72" t="s">
        <v>2426</v>
      </c>
      <c r="C811" s="73" t="s">
        <v>1013</v>
      </c>
      <c r="D811" s="73" t="s">
        <v>179</v>
      </c>
      <c r="E811" s="73" t="s">
        <v>190</v>
      </c>
      <c r="F811" s="73" t="s">
        <v>180</v>
      </c>
      <c r="G811" s="74" t="s">
        <v>180</v>
      </c>
      <c r="H811" s="74" t="s">
        <v>2427</v>
      </c>
      <c r="I811" s="71">
        <v>1</v>
      </c>
      <c r="J811" s="74" t="s">
        <v>2428</v>
      </c>
      <c r="K811" s="75">
        <v>4</v>
      </c>
      <c r="L811" s="75">
        <v>2</v>
      </c>
      <c r="M811" s="75">
        <v>2</v>
      </c>
      <c r="N811" s="75">
        <v>2</v>
      </c>
      <c r="O811" s="74" t="s">
        <v>278</v>
      </c>
    </row>
    <row r="812" spans="1:15" ht="13.5" customHeight="1" x14ac:dyDescent="0.35">
      <c r="A812" s="71">
        <v>802</v>
      </c>
      <c r="B812" s="72" t="s">
        <v>2429</v>
      </c>
      <c r="C812" s="73" t="s">
        <v>1013</v>
      </c>
      <c r="D812" s="73" t="s">
        <v>179</v>
      </c>
      <c r="E812" s="73" t="s">
        <v>194</v>
      </c>
      <c r="F812" s="73" t="s">
        <v>180</v>
      </c>
      <c r="G812" s="74" t="s">
        <v>199</v>
      </c>
      <c r="H812" s="74" t="s">
        <v>2430</v>
      </c>
      <c r="I812" s="71">
        <v>1</v>
      </c>
      <c r="J812" s="74" t="s">
        <v>2431</v>
      </c>
      <c r="K812" s="75">
        <v>4</v>
      </c>
      <c r="L812" s="75">
        <v>2</v>
      </c>
      <c r="M812" s="75">
        <v>2</v>
      </c>
      <c r="N812" s="75">
        <v>2</v>
      </c>
      <c r="O812" s="74" t="s">
        <v>278</v>
      </c>
    </row>
    <row r="813" spans="1:15" ht="13.5" customHeight="1" x14ac:dyDescent="0.35">
      <c r="A813" s="71">
        <v>803</v>
      </c>
      <c r="B813" s="72" t="s">
        <v>2432</v>
      </c>
      <c r="C813" s="73" t="s">
        <v>1013</v>
      </c>
      <c r="D813" s="73" t="s">
        <v>179</v>
      </c>
      <c r="E813" s="73" t="s">
        <v>198</v>
      </c>
      <c r="F813" s="73" t="s">
        <v>180</v>
      </c>
      <c r="G813" s="74" t="s">
        <v>180</v>
      </c>
      <c r="H813" s="74" t="s">
        <v>2433</v>
      </c>
      <c r="I813" s="71">
        <v>1</v>
      </c>
      <c r="J813" s="74" t="s">
        <v>2434</v>
      </c>
      <c r="K813" s="75">
        <v>4</v>
      </c>
      <c r="L813" s="75">
        <v>2</v>
      </c>
      <c r="M813" s="75">
        <v>2</v>
      </c>
      <c r="N813" s="75">
        <v>2</v>
      </c>
      <c r="O813" s="74" t="s">
        <v>278</v>
      </c>
    </row>
    <row r="814" spans="1:15" ht="13.5" customHeight="1" x14ac:dyDescent="0.35">
      <c r="A814" s="71">
        <v>804</v>
      </c>
      <c r="B814" s="72" t="s">
        <v>2435</v>
      </c>
      <c r="C814" s="73" t="s">
        <v>1013</v>
      </c>
      <c r="D814" s="73" t="s">
        <v>179</v>
      </c>
      <c r="E814" s="73" t="s">
        <v>207</v>
      </c>
      <c r="F814" s="73" t="s">
        <v>180</v>
      </c>
      <c r="G814" s="74" t="s">
        <v>199</v>
      </c>
      <c r="H814" s="74" t="s">
        <v>2436</v>
      </c>
      <c r="I814" s="71">
        <v>1</v>
      </c>
      <c r="J814" s="74" t="s">
        <v>2437</v>
      </c>
      <c r="K814" s="75">
        <v>4</v>
      </c>
      <c r="L814" s="75">
        <v>8</v>
      </c>
      <c r="M814" s="75">
        <v>8</v>
      </c>
      <c r="N814" s="75">
        <v>1</v>
      </c>
      <c r="O814" s="74" t="s">
        <v>278</v>
      </c>
    </row>
    <row r="815" spans="1:15" ht="13.5" customHeight="1" x14ac:dyDescent="0.35">
      <c r="A815" s="71">
        <v>805</v>
      </c>
      <c r="B815" s="72" t="s">
        <v>2438</v>
      </c>
      <c r="C815" s="73" t="s">
        <v>1013</v>
      </c>
      <c r="D815" s="73" t="s">
        <v>179</v>
      </c>
      <c r="E815" s="73" t="s">
        <v>211</v>
      </c>
      <c r="F815" s="73" t="s">
        <v>180</v>
      </c>
      <c r="G815" s="74" t="s">
        <v>180</v>
      </c>
      <c r="H815" s="74" t="s">
        <v>2439</v>
      </c>
      <c r="I815" s="71">
        <v>1</v>
      </c>
      <c r="J815" s="74" t="s">
        <v>2440</v>
      </c>
      <c r="K815" s="75">
        <v>4</v>
      </c>
      <c r="L815" s="75">
        <v>8</v>
      </c>
      <c r="M815" s="75">
        <v>8</v>
      </c>
      <c r="N815" s="75">
        <v>1</v>
      </c>
      <c r="O815" s="74" t="s">
        <v>278</v>
      </c>
    </row>
    <row r="816" spans="1:15" ht="13.5" customHeight="1" x14ac:dyDescent="0.35">
      <c r="A816" s="71">
        <v>806</v>
      </c>
      <c r="B816" s="72" t="s">
        <v>2441</v>
      </c>
      <c r="C816" s="73" t="s">
        <v>1013</v>
      </c>
      <c r="D816" s="73" t="s">
        <v>179</v>
      </c>
      <c r="E816" s="73" t="s">
        <v>215</v>
      </c>
      <c r="F816" s="73" t="s">
        <v>180</v>
      </c>
      <c r="G816" s="74" t="s">
        <v>199</v>
      </c>
      <c r="H816" s="74" t="s">
        <v>2442</v>
      </c>
      <c r="I816" s="71">
        <v>1</v>
      </c>
      <c r="J816" s="74" t="s">
        <v>2443</v>
      </c>
      <c r="K816" s="75">
        <v>4</v>
      </c>
      <c r="L816" s="75">
        <v>8</v>
      </c>
      <c r="M816" s="75">
        <v>8</v>
      </c>
      <c r="N816" s="75">
        <v>1</v>
      </c>
      <c r="O816" s="74" t="s">
        <v>278</v>
      </c>
    </row>
    <row r="817" spans="1:15" ht="13.5" customHeight="1" x14ac:dyDescent="0.35">
      <c r="A817" s="71">
        <v>807</v>
      </c>
      <c r="B817" s="72" t="s">
        <v>2444</v>
      </c>
      <c r="C817" s="73" t="s">
        <v>1013</v>
      </c>
      <c r="D817" s="73" t="s">
        <v>179</v>
      </c>
      <c r="E817" s="73" t="s">
        <v>219</v>
      </c>
      <c r="F817" s="73" t="s">
        <v>180</v>
      </c>
      <c r="G817" s="74" t="s">
        <v>199</v>
      </c>
      <c r="H817" s="74" t="s">
        <v>2445</v>
      </c>
      <c r="I817" s="71">
        <v>1</v>
      </c>
      <c r="J817" s="74" t="s">
        <v>2446</v>
      </c>
      <c r="K817" s="75">
        <v>4</v>
      </c>
      <c r="L817" s="75">
        <v>8</v>
      </c>
      <c r="M817" s="75">
        <v>8</v>
      </c>
      <c r="N817" s="75">
        <v>1</v>
      </c>
      <c r="O817" s="74" t="s">
        <v>278</v>
      </c>
    </row>
    <row r="818" spans="1:15" ht="13.5" customHeight="1" x14ac:dyDescent="0.35">
      <c r="A818" s="71">
        <v>808</v>
      </c>
      <c r="B818" s="72" t="s">
        <v>2447</v>
      </c>
      <c r="C818" s="73" t="s">
        <v>1013</v>
      </c>
      <c r="D818" s="73" t="s">
        <v>179</v>
      </c>
      <c r="E818" s="73" t="s">
        <v>239</v>
      </c>
      <c r="F818" s="73" t="s">
        <v>180</v>
      </c>
      <c r="G818" s="74" t="s">
        <v>199</v>
      </c>
      <c r="H818" s="74" t="s">
        <v>2448</v>
      </c>
      <c r="I818" s="71">
        <v>1</v>
      </c>
      <c r="J818" s="74" t="s">
        <v>2449</v>
      </c>
      <c r="K818" s="75">
        <v>4</v>
      </c>
      <c r="L818" s="75">
        <v>17</v>
      </c>
      <c r="M818" s="75">
        <v>17</v>
      </c>
      <c r="N818" s="75">
        <v>0</v>
      </c>
      <c r="O818" s="74" t="s">
        <v>89</v>
      </c>
    </row>
    <row r="819" spans="1:15" ht="13.5" customHeight="1" x14ac:dyDescent="0.35">
      <c r="A819" s="71">
        <v>809</v>
      </c>
      <c r="B819" s="72" t="s">
        <v>2450</v>
      </c>
      <c r="C819" s="73" t="s">
        <v>1013</v>
      </c>
      <c r="D819" s="73" t="s">
        <v>190</v>
      </c>
      <c r="E819" s="73" t="s">
        <v>180</v>
      </c>
      <c r="F819" s="73" t="s">
        <v>180</v>
      </c>
      <c r="G819" s="74" t="s">
        <v>180</v>
      </c>
      <c r="H819" s="74" t="s">
        <v>2451</v>
      </c>
      <c r="I819" s="71">
        <v>1</v>
      </c>
      <c r="J819" s="74" t="s">
        <v>2452</v>
      </c>
      <c r="K819" s="75">
        <v>4</v>
      </c>
      <c r="L819" s="75">
        <v>2</v>
      </c>
      <c r="M819" s="75">
        <v>2</v>
      </c>
      <c r="N819" s="75">
        <v>2</v>
      </c>
      <c r="O819" s="74" t="s">
        <v>278</v>
      </c>
    </row>
    <row r="820" spans="1:15" ht="13.5" customHeight="1" x14ac:dyDescent="0.35">
      <c r="A820" s="71">
        <v>810</v>
      </c>
      <c r="B820" s="72" t="s">
        <v>2453</v>
      </c>
      <c r="C820" s="73" t="s">
        <v>1013</v>
      </c>
      <c r="D820" s="73" t="s">
        <v>190</v>
      </c>
      <c r="E820" s="73" t="s">
        <v>179</v>
      </c>
      <c r="F820" s="73" t="s">
        <v>180</v>
      </c>
      <c r="G820" s="74" t="s">
        <v>180</v>
      </c>
      <c r="H820" s="74" t="s">
        <v>2454</v>
      </c>
      <c r="I820" s="71">
        <v>1</v>
      </c>
      <c r="J820" s="74" t="s">
        <v>2455</v>
      </c>
      <c r="K820" s="75">
        <v>4</v>
      </c>
      <c r="L820" s="75">
        <v>17</v>
      </c>
      <c r="M820" s="75">
        <v>17</v>
      </c>
      <c r="N820" s="75">
        <v>0</v>
      </c>
      <c r="O820" s="74" t="s">
        <v>89</v>
      </c>
    </row>
    <row r="821" spans="1:15" ht="13.5" customHeight="1" x14ac:dyDescent="0.35">
      <c r="A821" s="71">
        <v>811</v>
      </c>
      <c r="B821" s="72" t="s">
        <v>2456</v>
      </c>
      <c r="C821" s="73" t="s">
        <v>1013</v>
      </c>
      <c r="D821" s="73" t="s">
        <v>190</v>
      </c>
      <c r="E821" s="73" t="s">
        <v>190</v>
      </c>
      <c r="F821" s="73" t="s">
        <v>180</v>
      </c>
      <c r="G821" s="74" t="s">
        <v>199</v>
      </c>
      <c r="H821" s="74" t="s">
        <v>2430</v>
      </c>
      <c r="I821" s="71">
        <v>1</v>
      </c>
      <c r="J821" s="74" t="s">
        <v>2457</v>
      </c>
      <c r="K821" s="75">
        <v>4</v>
      </c>
      <c r="L821" s="75">
        <v>2</v>
      </c>
      <c r="M821" s="75">
        <v>2</v>
      </c>
      <c r="N821" s="75">
        <v>2</v>
      </c>
      <c r="O821" s="74" t="s">
        <v>278</v>
      </c>
    </row>
    <row r="822" spans="1:15" ht="13.5" customHeight="1" x14ac:dyDescent="0.35">
      <c r="A822" s="71">
        <v>812</v>
      </c>
      <c r="B822" s="72" t="s">
        <v>2458</v>
      </c>
      <c r="C822" s="73" t="s">
        <v>1013</v>
      </c>
      <c r="D822" s="73" t="s">
        <v>190</v>
      </c>
      <c r="E822" s="73" t="s">
        <v>194</v>
      </c>
      <c r="F822" s="73" t="s">
        <v>180</v>
      </c>
      <c r="G822" s="74" t="s">
        <v>180</v>
      </c>
      <c r="H822" s="74" t="s">
        <v>2459</v>
      </c>
      <c r="I822" s="71">
        <v>1</v>
      </c>
      <c r="J822" s="74" t="s">
        <v>2460</v>
      </c>
      <c r="K822" s="75">
        <v>4</v>
      </c>
      <c r="L822" s="75">
        <v>2</v>
      </c>
      <c r="M822" s="75">
        <v>2</v>
      </c>
      <c r="N822" s="75">
        <v>2</v>
      </c>
      <c r="O822" s="74" t="s">
        <v>278</v>
      </c>
    </row>
    <row r="823" spans="1:15" ht="13.5" customHeight="1" x14ac:dyDescent="0.35">
      <c r="A823" s="71">
        <v>813</v>
      </c>
      <c r="B823" s="72" t="s">
        <v>2461</v>
      </c>
      <c r="C823" s="73" t="s">
        <v>1013</v>
      </c>
      <c r="D823" s="73" t="s">
        <v>190</v>
      </c>
      <c r="E823" s="73" t="s">
        <v>203</v>
      </c>
      <c r="F823" s="73" t="s">
        <v>180</v>
      </c>
      <c r="G823" s="74" t="s">
        <v>199</v>
      </c>
      <c r="H823" s="74" t="s">
        <v>2436</v>
      </c>
      <c r="I823" s="71">
        <v>1</v>
      </c>
      <c r="J823" s="74" t="s">
        <v>2462</v>
      </c>
      <c r="K823" s="75">
        <v>4</v>
      </c>
      <c r="L823" s="75">
        <v>8</v>
      </c>
      <c r="M823" s="75">
        <v>8</v>
      </c>
      <c r="N823" s="75">
        <v>1</v>
      </c>
      <c r="O823" s="74" t="s">
        <v>278</v>
      </c>
    </row>
    <row r="824" spans="1:15" ht="13.5" customHeight="1" x14ac:dyDescent="0.35">
      <c r="A824" s="71">
        <v>814</v>
      </c>
      <c r="B824" s="72" t="s">
        <v>2463</v>
      </c>
      <c r="C824" s="73" t="s">
        <v>1013</v>
      </c>
      <c r="D824" s="73" t="s">
        <v>190</v>
      </c>
      <c r="E824" s="73" t="s">
        <v>207</v>
      </c>
      <c r="F824" s="73" t="s">
        <v>180</v>
      </c>
      <c r="G824" s="74" t="s">
        <v>180</v>
      </c>
      <c r="H824" s="74" t="s">
        <v>2464</v>
      </c>
      <c r="I824" s="71">
        <v>1</v>
      </c>
      <c r="J824" s="74" t="s">
        <v>2465</v>
      </c>
      <c r="K824" s="75">
        <v>4</v>
      </c>
      <c r="L824" s="75">
        <v>8</v>
      </c>
      <c r="M824" s="75">
        <v>8</v>
      </c>
      <c r="N824" s="75">
        <v>1</v>
      </c>
      <c r="O824" s="74" t="s">
        <v>278</v>
      </c>
    </row>
    <row r="825" spans="1:15" ht="13.5" customHeight="1" x14ac:dyDescent="0.35">
      <c r="A825" s="71">
        <v>815</v>
      </c>
      <c r="B825" s="72" t="s">
        <v>2466</v>
      </c>
      <c r="C825" s="73" t="s">
        <v>1013</v>
      </c>
      <c r="D825" s="73" t="s">
        <v>190</v>
      </c>
      <c r="E825" s="73" t="s">
        <v>211</v>
      </c>
      <c r="F825" s="73" t="s">
        <v>180</v>
      </c>
      <c r="G825" s="74" t="s">
        <v>199</v>
      </c>
      <c r="H825" s="74" t="s">
        <v>2442</v>
      </c>
      <c r="I825" s="71">
        <v>1</v>
      </c>
      <c r="J825" s="74" t="s">
        <v>2467</v>
      </c>
      <c r="K825" s="75">
        <v>4</v>
      </c>
      <c r="L825" s="75">
        <v>8</v>
      </c>
      <c r="M825" s="75">
        <v>8</v>
      </c>
      <c r="N825" s="75">
        <v>1</v>
      </c>
      <c r="O825" s="74" t="s">
        <v>278</v>
      </c>
    </row>
    <row r="826" spans="1:15" ht="13.5" customHeight="1" x14ac:dyDescent="0.35">
      <c r="A826" s="71">
        <v>816</v>
      </c>
      <c r="B826" s="72" t="s">
        <v>2468</v>
      </c>
      <c r="C826" s="73" t="s">
        <v>1013</v>
      </c>
      <c r="D826" s="73" t="s">
        <v>190</v>
      </c>
      <c r="E826" s="73" t="s">
        <v>215</v>
      </c>
      <c r="F826" s="73" t="s">
        <v>180</v>
      </c>
      <c r="G826" s="74" t="s">
        <v>199</v>
      </c>
      <c r="H826" s="74" t="s">
        <v>2469</v>
      </c>
      <c r="I826" s="71">
        <v>1</v>
      </c>
      <c r="J826" s="74" t="s">
        <v>2470</v>
      </c>
      <c r="K826" s="75">
        <v>4</v>
      </c>
      <c r="L826" s="75">
        <v>8</v>
      </c>
      <c r="M826" s="75">
        <v>8</v>
      </c>
      <c r="N826" s="75">
        <v>1</v>
      </c>
      <c r="O826" s="74" t="s">
        <v>278</v>
      </c>
    </row>
    <row r="827" spans="1:15" ht="13.5" customHeight="1" x14ac:dyDescent="0.35">
      <c r="A827" s="71">
        <v>817</v>
      </c>
      <c r="B827" s="72" t="s">
        <v>521</v>
      </c>
      <c r="C827" s="73" t="s">
        <v>521</v>
      </c>
      <c r="D827" s="73" t="s">
        <v>180</v>
      </c>
      <c r="E827" s="73" t="s">
        <v>180</v>
      </c>
      <c r="F827" s="73" t="s">
        <v>180</v>
      </c>
      <c r="G827" s="74" t="s">
        <v>180</v>
      </c>
      <c r="H827" s="74" t="s">
        <v>2471</v>
      </c>
      <c r="I827" s="71">
        <v>1</v>
      </c>
      <c r="J827" s="74" t="s">
        <v>2472</v>
      </c>
      <c r="K827" s="75">
        <v>4</v>
      </c>
      <c r="L827" s="75">
        <v>17</v>
      </c>
      <c r="M827" s="75">
        <v>17</v>
      </c>
      <c r="N827" s="75">
        <v>0</v>
      </c>
      <c r="O827" s="74" t="s">
        <v>89</v>
      </c>
    </row>
    <row r="828" spans="1:15" ht="13.5" customHeight="1" x14ac:dyDescent="0.35">
      <c r="A828" s="71">
        <v>818</v>
      </c>
      <c r="B828" s="72" t="s">
        <v>2473</v>
      </c>
      <c r="C828" s="73" t="s">
        <v>521</v>
      </c>
      <c r="D828" s="73" t="s">
        <v>179</v>
      </c>
      <c r="E828" s="73" t="s">
        <v>180</v>
      </c>
      <c r="F828" s="73" t="s">
        <v>180</v>
      </c>
      <c r="G828" s="74" t="s">
        <v>180</v>
      </c>
      <c r="H828" s="74" t="s">
        <v>2474</v>
      </c>
      <c r="I828" s="71">
        <v>1</v>
      </c>
      <c r="J828" s="74" t="s">
        <v>2475</v>
      </c>
      <c r="K828" s="75">
        <v>4</v>
      </c>
      <c r="L828" s="75">
        <v>18</v>
      </c>
      <c r="M828" s="75">
        <v>18</v>
      </c>
      <c r="N828" s="75">
        <v>0</v>
      </c>
      <c r="O828" s="74" t="s">
        <v>89</v>
      </c>
    </row>
    <row r="829" spans="1:15" ht="13.5" customHeight="1" x14ac:dyDescent="0.35">
      <c r="A829" s="71">
        <v>819</v>
      </c>
      <c r="B829" s="72" t="s">
        <v>2476</v>
      </c>
      <c r="C829" s="73" t="s">
        <v>521</v>
      </c>
      <c r="D829" s="73" t="s">
        <v>179</v>
      </c>
      <c r="E829" s="73" t="s">
        <v>190</v>
      </c>
      <c r="F829" s="73" t="s">
        <v>180</v>
      </c>
      <c r="G829" s="74" t="s">
        <v>180</v>
      </c>
      <c r="H829" s="74" t="s">
        <v>2477</v>
      </c>
      <c r="I829" s="71">
        <v>1</v>
      </c>
      <c r="J829" s="74" t="s">
        <v>2478</v>
      </c>
      <c r="K829" s="75">
        <v>4</v>
      </c>
      <c r="L829" s="75">
        <v>17</v>
      </c>
      <c r="M829" s="75">
        <v>17</v>
      </c>
      <c r="N829" s="75">
        <v>0</v>
      </c>
      <c r="O829" s="74" t="s">
        <v>89</v>
      </c>
    </row>
    <row r="830" spans="1:15" ht="13.5" customHeight="1" x14ac:dyDescent="0.35">
      <c r="A830" s="71">
        <v>820</v>
      </c>
      <c r="B830" s="72" t="s">
        <v>2479</v>
      </c>
      <c r="C830" s="73" t="s">
        <v>521</v>
      </c>
      <c r="D830" s="73" t="s">
        <v>179</v>
      </c>
      <c r="E830" s="73" t="s">
        <v>203</v>
      </c>
      <c r="F830" s="73" t="s">
        <v>180</v>
      </c>
      <c r="G830" s="74" t="s">
        <v>180</v>
      </c>
      <c r="H830" s="74" t="s">
        <v>2480</v>
      </c>
      <c r="I830" s="71">
        <v>1</v>
      </c>
      <c r="J830" s="74" t="s">
        <v>2481</v>
      </c>
      <c r="K830" s="75">
        <v>4</v>
      </c>
      <c r="L830" s="75">
        <v>18</v>
      </c>
      <c r="M830" s="75">
        <v>18</v>
      </c>
      <c r="N830" s="75">
        <v>0</v>
      </c>
      <c r="O830" s="74" t="s">
        <v>89</v>
      </c>
    </row>
    <row r="831" spans="1:15" ht="13.5" customHeight="1" x14ac:dyDescent="0.35">
      <c r="A831" s="71">
        <v>821</v>
      </c>
      <c r="B831" s="72" t="s">
        <v>2482</v>
      </c>
      <c r="C831" s="73" t="s">
        <v>521</v>
      </c>
      <c r="D831" s="73" t="s">
        <v>179</v>
      </c>
      <c r="E831" s="73" t="s">
        <v>207</v>
      </c>
      <c r="F831" s="73" t="s">
        <v>180</v>
      </c>
      <c r="G831" s="74" t="s">
        <v>199</v>
      </c>
      <c r="H831" s="74" t="s">
        <v>2483</v>
      </c>
      <c r="I831" s="71">
        <v>1</v>
      </c>
      <c r="J831" s="74" t="s">
        <v>2484</v>
      </c>
      <c r="K831" s="75">
        <v>4</v>
      </c>
      <c r="L831" s="75">
        <v>19</v>
      </c>
      <c r="M831" s="75">
        <v>19</v>
      </c>
      <c r="N831" s="75">
        <v>0</v>
      </c>
      <c r="O831" s="74" t="s">
        <v>89</v>
      </c>
    </row>
    <row r="832" spans="1:15" ht="13.5" customHeight="1" x14ac:dyDescent="0.35">
      <c r="A832" s="71">
        <v>822</v>
      </c>
      <c r="B832" s="72" t="s">
        <v>2485</v>
      </c>
      <c r="C832" s="73" t="s">
        <v>521</v>
      </c>
      <c r="D832" s="73" t="s">
        <v>179</v>
      </c>
      <c r="E832" s="73" t="s">
        <v>211</v>
      </c>
      <c r="F832" s="73" t="s">
        <v>180</v>
      </c>
      <c r="G832" s="74" t="s">
        <v>199</v>
      </c>
      <c r="H832" s="74" t="s">
        <v>1353</v>
      </c>
      <c r="I832" s="71">
        <v>1</v>
      </c>
      <c r="J832" s="74" t="s">
        <v>2486</v>
      </c>
      <c r="K832" s="75">
        <v>4</v>
      </c>
      <c r="L832" s="75">
        <v>17</v>
      </c>
      <c r="M832" s="75">
        <v>17</v>
      </c>
      <c r="N832" s="75">
        <v>0</v>
      </c>
      <c r="O832" s="74" t="s">
        <v>89</v>
      </c>
    </row>
    <row r="833" spans="1:15" ht="13.5" customHeight="1" x14ac:dyDescent="0.35">
      <c r="A833" s="71">
        <v>823</v>
      </c>
      <c r="B833" s="72" t="s">
        <v>2487</v>
      </c>
      <c r="C833" s="73" t="s">
        <v>521</v>
      </c>
      <c r="D833" s="73" t="s">
        <v>179</v>
      </c>
      <c r="E833" s="73" t="s">
        <v>239</v>
      </c>
      <c r="F833" s="73" t="s">
        <v>180</v>
      </c>
      <c r="G833" s="74" t="s">
        <v>199</v>
      </c>
      <c r="H833" s="74" t="s">
        <v>2488</v>
      </c>
      <c r="I833" s="71">
        <v>1</v>
      </c>
      <c r="J833" s="74" t="s">
        <v>2489</v>
      </c>
      <c r="K833" s="75">
        <v>4</v>
      </c>
      <c r="L833" s="75">
        <v>8</v>
      </c>
      <c r="M833" s="75">
        <v>8</v>
      </c>
      <c r="N833" s="75">
        <v>1</v>
      </c>
      <c r="O833" s="74" t="s">
        <v>278</v>
      </c>
    </row>
    <row r="834" spans="1:15" ht="13.5" customHeight="1" x14ac:dyDescent="0.35">
      <c r="A834" s="71">
        <v>824</v>
      </c>
      <c r="B834" s="72" t="s">
        <v>2490</v>
      </c>
      <c r="C834" s="73" t="s">
        <v>521</v>
      </c>
      <c r="D834" s="73" t="s">
        <v>179</v>
      </c>
      <c r="E834" s="73" t="s">
        <v>243</v>
      </c>
      <c r="F834" s="73" t="s">
        <v>180</v>
      </c>
      <c r="G834" s="74" t="s">
        <v>199</v>
      </c>
      <c r="H834" s="74" t="s">
        <v>2491</v>
      </c>
      <c r="I834" s="71">
        <v>1</v>
      </c>
      <c r="J834" s="74" t="s">
        <v>2492</v>
      </c>
      <c r="K834" s="75">
        <v>4</v>
      </c>
      <c r="L834" s="75">
        <v>18</v>
      </c>
      <c r="M834" s="75">
        <v>18</v>
      </c>
      <c r="N834" s="75">
        <v>0</v>
      </c>
      <c r="O834" s="74" t="s">
        <v>89</v>
      </c>
    </row>
    <row r="835" spans="1:15" ht="13.5" customHeight="1" x14ac:dyDescent="0.35">
      <c r="A835" s="71">
        <v>825</v>
      </c>
      <c r="B835" s="72" t="s">
        <v>2493</v>
      </c>
      <c r="C835" s="73" t="s">
        <v>521</v>
      </c>
      <c r="D835" s="73" t="s">
        <v>179</v>
      </c>
      <c r="E835" s="73" t="s">
        <v>247</v>
      </c>
      <c r="F835" s="73" t="s">
        <v>180</v>
      </c>
      <c r="G835" s="74" t="s">
        <v>180</v>
      </c>
      <c r="H835" s="74" t="s">
        <v>2494</v>
      </c>
      <c r="I835" s="71">
        <v>1</v>
      </c>
      <c r="J835" s="74" t="s">
        <v>2495</v>
      </c>
      <c r="K835" s="75">
        <v>4</v>
      </c>
      <c r="L835" s="75">
        <v>18</v>
      </c>
      <c r="M835" s="75">
        <v>18</v>
      </c>
      <c r="N835" s="75">
        <v>0</v>
      </c>
      <c r="O835" s="74" t="s">
        <v>89</v>
      </c>
    </row>
    <row r="836" spans="1:15" ht="13.5" customHeight="1" x14ac:dyDescent="0.35">
      <c r="A836" s="71">
        <v>826</v>
      </c>
      <c r="B836" s="72" t="s">
        <v>2496</v>
      </c>
      <c r="C836" s="73" t="s">
        <v>521</v>
      </c>
      <c r="D836" s="73" t="s">
        <v>179</v>
      </c>
      <c r="E836" s="73" t="s">
        <v>251</v>
      </c>
      <c r="F836" s="73" t="s">
        <v>180</v>
      </c>
      <c r="G836" s="74" t="s">
        <v>199</v>
      </c>
      <c r="H836" s="74" t="s">
        <v>2497</v>
      </c>
      <c r="I836" s="71">
        <v>1</v>
      </c>
      <c r="J836" s="74" t="s">
        <v>2498</v>
      </c>
      <c r="K836" s="75">
        <v>4</v>
      </c>
      <c r="L836" s="75">
        <v>17</v>
      </c>
      <c r="M836" s="75">
        <v>17</v>
      </c>
      <c r="N836" s="75">
        <v>0</v>
      </c>
      <c r="O836" s="74" t="s">
        <v>89</v>
      </c>
    </row>
    <row r="837" spans="1:15" ht="13.5" customHeight="1" x14ac:dyDescent="0.35">
      <c r="A837" s="71">
        <v>827</v>
      </c>
      <c r="B837" s="72" t="s">
        <v>2499</v>
      </c>
      <c r="C837" s="73" t="s">
        <v>521</v>
      </c>
      <c r="D837" s="73" t="s">
        <v>179</v>
      </c>
      <c r="E837" s="73" t="s">
        <v>505</v>
      </c>
      <c r="F837" s="73" t="s">
        <v>180</v>
      </c>
      <c r="G837" s="74" t="s">
        <v>180</v>
      </c>
      <c r="H837" s="74" t="s">
        <v>2500</v>
      </c>
      <c r="I837" s="71">
        <v>1</v>
      </c>
      <c r="J837" s="74" t="s">
        <v>2501</v>
      </c>
      <c r="K837" s="75">
        <v>4</v>
      </c>
      <c r="L837" s="75">
        <v>18</v>
      </c>
      <c r="M837" s="75">
        <v>18</v>
      </c>
      <c r="N837" s="75">
        <v>0</v>
      </c>
      <c r="O837" s="74" t="s">
        <v>89</v>
      </c>
    </row>
    <row r="838" spans="1:15" ht="13.5" customHeight="1" x14ac:dyDescent="0.35">
      <c r="A838" s="71">
        <v>828</v>
      </c>
      <c r="B838" s="72" t="s">
        <v>2502</v>
      </c>
      <c r="C838" s="73" t="s">
        <v>521</v>
      </c>
      <c r="D838" s="73" t="s">
        <v>179</v>
      </c>
      <c r="E838" s="73" t="s">
        <v>509</v>
      </c>
      <c r="F838" s="73" t="s">
        <v>180</v>
      </c>
      <c r="G838" s="74" t="s">
        <v>199</v>
      </c>
      <c r="H838" s="74" t="s">
        <v>2503</v>
      </c>
      <c r="I838" s="71">
        <v>1</v>
      </c>
      <c r="J838" s="74" t="s">
        <v>2504</v>
      </c>
      <c r="K838" s="75">
        <v>4</v>
      </c>
      <c r="L838" s="75">
        <v>17</v>
      </c>
      <c r="M838" s="75">
        <v>17</v>
      </c>
      <c r="N838" s="75">
        <v>0</v>
      </c>
      <c r="O838" s="74" t="s">
        <v>89</v>
      </c>
    </row>
    <row r="839" spans="1:15" ht="13.5" customHeight="1" x14ac:dyDescent="0.35">
      <c r="A839" s="71">
        <v>829</v>
      </c>
      <c r="B839" s="72" t="s">
        <v>2505</v>
      </c>
      <c r="C839" s="73" t="s">
        <v>521</v>
      </c>
      <c r="D839" s="73" t="s">
        <v>179</v>
      </c>
      <c r="E839" s="73" t="s">
        <v>513</v>
      </c>
      <c r="F839" s="73" t="s">
        <v>180</v>
      </c>
      <c r="G839" s="74" t="s">
        <v>180</v>
      </c>
      <c r="H839" s="74" t="s">
        <v>2506</v>
      </c>
      <c r="I839" s="71">
        <v>1</v>
      </c>
      <c r="J839" s="74" t="s">
        <v>2507</v>
      </c>
      <c r="K839" s="75">
        <v>4</v>
      </c>
      <c r="L839" s="75">
        <v>18</v>
      </c>
      <c r="M839" s="75">
        <v>18</v>
      </c>
      <c r="N839" s="75">
        <v>0</v>
      </c>
      <c r="O839" s="74" t="s">
        <v>89</v>
      </c>
    </row>
    <row r="840" spans="1:15" ht="13.5" customHeight="1" x14ac:dyDescent="0.35">
      <c r="A840" s="71">
        <v>830</v>
      </c>
      <c r="B840" s="72" t="s">
        <v>2508</v>
      </c>
      <c r="C840" s="73" t="s">
        <v>521</v>
      </c>
      <c r="D840" s="73" t="s">
        <v>179</v>
      </c>
      <c r="E840" s="73" t="s">
        <v>517</v>
      </c>
      <c r="F840" s="73" t="s">
        <v>180</v>
      </c>
      <c r="G840" s="74" t="s">
        <v>199</v>
      </c>
      <c r="H840" s="74" t="s">
        <v>2509</v>
      </c>
      <c r="I840" s="71">
        <v>1</v>
      </c>
      <c r="J840" s="74" t="s">
        <v>2510</v>
      </c>
      <c r="K840" s="75">
        <v>4</v>
      </c>
      <c r="L840" s="75">
        <v>18</v>
      </c>
      <c r="M840" s="75">
        <v>18</v>
      </c>
      <c r="N840" s="75">
        <v>0</v>
      </c>
      <c r="O840" s="74" t="s">
        <v>89</v>
      </c>
    </row>
    <row r="841" spans="1:15" ht="13.5" customHeight="1" x14ac:dyDescent="0.35">
      <c r="A841" s="71">
        <v>831</v>
      </c>
      <c r="B841" s="72" t="s">
        <v>2511</v>
      </c>
      <c r="C841" s="73" t="s">
        <v>521</v>
      </c>
      <c r="D841" s="73" t="s">
        <v>179</v>
      </c>
      <c r="E841" s="73" t="s">
        <v>1013</v>
      </c>
      <c r="F841" s="73" t="s">
        <v>180</v>
      </c>
      <c r="G841" s="74" t="s">
        <v>180</v>
      </c>
      <c r="H841" s="74" t="s">
        <v>2512</v>
      </c>
      <c r="I841" s="71">
        <v>1</v>
      </c>
      <c r="J841" s="74" t="s">
        <v>2513</v>
      </c>
      <c r="K841" s="75">
        <v>4</v>
      </c>
      <c r="L841" s="75">
        <v>18</v>
      </c>
      <c r="M841" s="75">
        <v>18</v>
      </c>
      <c r="N841" s="75">
        <v>0</v>
      </c>
      <c r="O841" s="74" t="s">
        <v>89</v>
      </c>
    </row>
    <row r="842" spans="1:15" ht="13.5" customHeight="1" x14ac:dyDescent="0.35">
      <c r="A842" s="71">
        <v>832</v>
      </c>
      <c r="B842" s="72" t="s">
        <v>2514</v>
      </c>
      <c r="C842" s="73" t="s">
        <v>521</v>
      </c>
      <c r="D842" s="73" t="s">
        <v>179</v>
      </c>
      <c r="E842" s="73" t="s">
        <v>521</v>
      </c>
      <c r="F842" s="73" t="s">
        <v>180</v>
      </c>
      <c r="G842" s="74" t="s">
        <v>180</v>
      </c>
      <c r="H842" s="74" t="s">
        <v>1218</v>
      </c>
      <c r="I842" s="71">
        <v>1</v>
      </c>
      <c r="J842" s="74" t="s">
        <v>2515</v>
      </c>
      <c r="K842" s="75">
        <v>4</v>
      </c>
      <c r="L842" s="75">
        <v>18</v>
      </c>
      <c r="M842" s="75">
        <v>18</v>
      </c>
      <c r="N842" s="75">
        <v>0</v>
      </c>
      <c r="O842" s="74" t="s">
        <v>89</v>
      </c>
    </row>
    <row r="843" spans="1:15" ht="13.5" customHeight="1" x14ac:dyDescent="0.35">
      <c r="A843" s="71">
        <v>833</v>
      </c>
      <c r="B843" s="72" t="s">
        <v>2516</v>
      </c>
      <c r="C843" s="73" t="s">
        <v>521</v>
      </c>
      <c r="D843" s="73" t="s">
        <v>179</v>
      </c>
      <c r="E843" s="73" t="s">
        <v>223</v>
      </c>
      <c r="F843" s="73" t="s">
        <v>180</v>
      </c>
      <c r="G843" s="74" t="s">
        <v>180</v>
      </c>
      <c r="H843" s="74" t="s">
        <v>224</v>
      </c>
      <c r="I843" s="71">
        <v>1</v>
      </c>
      <c r="J843" s="74" t="s">
        <v>2517</v>
      </c>
      <c r="K843" s="75">
        <v>4</v>
      </c>
      <c r="L843" s="75">
        <v>18</v>
      </c>
      <c r="M843" s="75">
        <v>18</v>
      </c>
      <c r="N843" s="75">
        <v>0</v>
      </c>
      <c r="O843" s="74" t="s">
        <v>89</v>
      </c>
    </row>
    <row r="844" spans="1:15" ht="13.5" customHeight="1" x14ac:dyDescent="0.35">
      <c r="A844" s="71">
        <v>834</v>
      </c>
      <c r="B844" s="72" t="s">
        <v>2518</v>
      </c>
      <c r="C844" s="73" t="s">
        <v>521</v>
      </c>
      <c r="D844" s="73" t="s">
        <v>190</v>
      </c>
      <c r="E844" s="73" t="s">
        <v>180</v>
      </c>
      <c r="F844" s="73" t="s">
        <v>180</v>
      </c>
      <c r="G844" s="74" t="s">
        <v>180</v>
      </c>
      <c r="H844" s="74" t="s">
        <v>2519</v>
      </c>
      <c r="I844" s="71">
        <v>1</v>
      </c>
      <c r="J844" s="74" t="s">
        <v>2520</v>
      </c>
      <c r="K844" s="75">
        <v>4</v>
      </c>
      <c r="L844" s="75">
        <v>16</v>
      </c>
      <c r="M844" s="75">
        <v>16</v>
      </c>
      <c r="N844" s="75">
        <v>0</v>
      </c>
      <c r="O844" s="74" t="s">
        <v>89</v>
      </c>
    </row>
    <row r="845" spans="1:15" ht="13.5" customHeight="1" x14ac:dyDescent="0.35">
      <c r="A845" s="71">
        <v>835</v>
      </c>
      <c r="B845" s="72" t="s">
        <v>2521</v>
      </c>
      <c r="C845" s="73" t="s">
        <v>521</v>
      </c>
      <c r="D845" s="73" t="s">
        <v>190</v>
      </c>
      <c r="E845" s="73" t="s">
        <v>194</v>
      </c>
      <c r="F845" s="73" t="s">
        <v>180</v>
      </c>
      <c r="G845" s="74" t="s">
        <v>180</v>
      </c>
      <c r="H845" s="74" t="s">
        <v>2522</v>
      </c>
      <c r="I845" s="71">
        <v>1</v>
      </c>
      <c r="J845" s="74" t="s">
        <v>2523</v>
      </c>
      <c r="K845" s="75">
        <v>4</v>
      </c>
      <c r="L845" s="75">
        <v>8</v>
      </c>
      <c r="M845" s="75">
        <v>8</v>
      </c>
      <c r="N845" s="75">
        <v>1</v>
      </c>
      <c r="O845" s="74" t="s">
        <v>278</v>
      </c>
    </row>
    <row r="846" spans="1:15" ht="13.5" customHeight="1" x14ac:dyDescent="0.35">
      <c r="A846" s="71">
        <v>836</v>
      </c>
      <c r="B846" s="72" t="s">
        <v>2524</v>
      </c>
      <c r="C846" s="73" t="s">
        <v>521</v>
      </c>
      <c r="D846" s="73" t="s">
        <v>190</v>
      </c>
      <c r="E846" s="73" t="s">
        <v>198</v>
      </c>
      <c r="F846" s="73" t="s">
        <v>180</v>
      </c>
      <c r="G846" s="74" t="s">
        <v>199</v>
      </c>
      <c r="H846" s="74" t="s">
        <v>2525</v>
      </c>
      <c r="I846" s="71">
        <v>1</v>
      </c>
      <c r="J846" s="74" t="s">
        <v>2526</v>
      </c>
      <c r="K846" s="75">
        <v>4</v>
      </c>
      <c r="L846" s="75">
        <v>16</v>
      </c>
      <c r="M846" s="75">
        <v>16</v>
      </c>
      <c r="N846" s="75">
        <v>0</v>
      </c>
      <c r="O846" s="74" t="s">
        <v>89</v>
      </c>
    </row>
    <row r="847" spans="1:15" ht="13.5" customHeight="1" x14ac:dyDescent="0.35">
      <c r="A847" s="71">
        <v>837</v>
      </c>
      <c r="B847" s="72" t="s">
        <v>2527</v>
      </c>
      <c r="C847" s="73" t="s">
        <v>521</v>
      </c>
      <c r="D847" s="73" t="s">
        <v>190</v>
      </c>
      <c r="E847" s="73" t="s">
        <v>203</v>
      </c>
      <c r="F847" s="73" t="s">
        <v>180</v>
      </c>
      <c r="G847" s="74" t="s">
        <v>199</v>
      </c>
      <c r="H847" s="74" t="s">
        <v>2528</v>
      </c>
      <c r="I847" s="71">
        <v>1</v>
      </c>
      <c r="J847" s="74" t="s">
        <v>2529</v>
      </c>
      <c r="K847" s="75">
        <v>4</v>
      </c>
      <c r="L847" s="75">
        <v>19</v>
      </c>
      <c r="M847" s="75">
        <v>19</v>
      </c>
      <c r="N847" s="75">
        <v>0</v>
      </c>
      <c r="O847" s="74" t="s">
        <v>89</v>
      </c>
    </row>
    <row r="848" spans="1:15" ht="13.5" customHeight="1" x14ac:dyDescent="0.35">
      <c r="A848" s="71">
        <v>838</v>
      </c>
      <c r="B848" s="72" t="s">
        <v>2530</v>
      </c>
      <c r="C848" s="73" t="s">
        <v>521</v>
      </c>
      <c r="D848" s="73" t="s">
        <v>190</v>
      </c>
      <c r="E848" s="73" t="s">
        <v>207</v>
      </c>
      <c r="F848" s="73" t="s">
        <v>180</v>
      </c>
      <c r="G848" s="74" t="s">
        <v>180</v>
      </c>
      <c r="H848" s="74" t="s">
        <v>2531</v>
      </c>
      <c r="I848" s="71">
        <v>1</v>
      </c>
      <c r="J848" s="74" t="s">
        <v>2532</v>
      </c>
      <c r="K848" s="75">
        <v>4</v>
      </c>
      <c r="L848" s="75">
        <v>19</v>
      </c>
      <c r="M848" s="75">
        <v>19</v>
      </c>
      <c r="N848" s="75">
        <v>0</v>
      </c>
      <c r="O848" s="74" t="s">
        <v>89</v>
      </c>
    </row>
    <row r="849" spans="1:15" ht="13.5" customHeight="1" x14ac:dyDescent="0.35">
      <c r="A849" s="71">
        <v>839</v>
      </c>
      <c r="B849" s="72" t="s">
        <v>2533</v>
      </c>
      <c r="C849" s="73" t="s">
        <v>521</v>
      </c>
      <c r="D849" s="73" t="s">
        <v>190</v>
      </c>
      <c r="E849" s="73" t="s">
        <v>211</v>
      </c>
      <c r="F849" s="73" t="s">
        <v>180</v>
      </c>
      <c r="G849" s="74" t="s">
        <v>199</v>
      </c>
      <c r="H849" s="74" t="s">
        <v>2534</v>
      </c>
      <c r="I849" s="71">
        <v>1</v>
      </c>
      <c r="J849" s="74" t="s">
        <v>2535</v>
      </c>
      <c r="K849" s="75">
        <v>4</v>
      </c>
      <c r="L849" s="75">
        <v>14</v>
      </c>
      <c r="M849" s="75">
        <v>14</v>
      </c>
      <c r="N849" s="75">
        <v>1</v>
      </c>
      <c r="O849" s="74" t="s">
        <v>278</v>
      </c>
    </row>
    <row r="850" spans="1:15" ht="13.5" customHeight="1" x14ac:dyDescent="0.35">
      <c r="A850" s="71">
        <v>840</v>
      </c>
      <c r="B850" s="72" t="s">
        <v>2536</v>
      </c>
      <c r="C850" s="73" t="s">
        <v>521</v>
      </c>
      <c r="D850" s="73" t="s">
        <v>190</v>
      </c>
      <c r="E850" s="73" t="s">
        <v>215</v>
      </c>
      <c r="F850" s="73" t="s">
        <v>180</v>
      </c>
      <c r="G850" s="74" t="s">
        <v>199</v>
      </c>
      <c r="H850" s="74" t="s">
        <v>2537</v>
      </c>
      <c r="I850" s="71">
        <v>1</v>
      </c>
      <c r="J850" s="74" t="s">
        <v>2538</v>
      </c>
      <c r="K850" s="75">
        <v>4</v>
      </c>
      <c r="L850" s="75">
        <v>16</v>
      </c>
      <c r="M850" s="75">
        <v>16</v>
      </c>
      <c r="N850" s="75">
        <v>0</v>
      </c>
      <c r="O850" s="74" t="s">
        <v>89</v>
      </c>
    </row>
    <row r="851" spans="1:15" ht="13.5" customHeight="1" x14ac:dyDescent="0.35">
      <c r="A851" s="71">
        <v>841</v>
      </c>
      <c r="B851" s="72" t="s">
        <v>2539</v>
      </c>
      <c r="C851" s="73" t="s">
        <v>521</v>
      </c>
      <c r="D851" s="73" t="s">
        <v>190</v>
      </c>
      <c r="E851" s="73" t="s">
        <v>219</v>
      </c>
      <c r="F851" s="73" t="s">
        <v>180</v>
      </c>
      <c r="G851" s="74" t="s">
        <v>199</v>
      </c>
      <c r="H851" s="74" t="s">
        <v>2540</v>
      </c>
      <c r="I851" s="71">
        <v>1</v>
      </c>
      <c r="J851" s="74" t="s">
        <v>2541</v>
      </c>
      <c r="K851" s="75">
        <v>4</v>
      </c>
      <c r="L851" s="75">
        <v>16</v>
      </c>
      <c r="M851" s="75">
        <v>16</v>
      </c>
      <c r="N851" s="75">
        <v>0</v>
      </c>
      <c r="O851" s="74" t="s">
        <v>89</v>
      </c>
    </row>
    <row r="852" spans="1:15" ht="13.5" customHeight="1" x14ac:dyDescent="0.35">
      <c r="A852" s="71">
        <v>842</v>
      </c>
      <c r="B852" s="72" t="s">
        <v>2542</v>
      </c>
      <c r="C852" s="73" t="s">
        <v>521</v>
      </c>
      <c r="D852" s="73" t="s">
        <v>190</v>
      </c>
      <c r="E852" s="73" t="s">
        <v>239</v>
      </c>
      <c r="F852" s="73" t="s">
        <v>180</v>
      </c>
      <c r="G852" s="74" t="s">
        <v>180</v>
      </c>
      <c r="H852" s="74" t="s">
        <v>2543</v>
      </c>
      <c r="I852" s="71">
        <v>1</v>
      </c>
      <c r="J852" s="74" t="s">
        <v>2544</v>
      </c>
      <c r="K852" s="75">
        <v>4</v>
      </c>
      <c r="L852" s="75">
        <v>16</v>
      </c>
      <c r="M852" s="75">
        <v>16</v>
      </c>
      <c r="N852" s="75">
        <v>0</v>
      </c>
      <c r="O852" s="74" t="s">
        <v>89</v>
      </c>
    </row>
    <row r="853" spans="1:15" ht="13.5" customHeight="1" x14ac:dyDescent="0.35">
      <c r="A853" s="71">
        <v>843</v>
      </c>
      <c r="B853" s="72" t="s">
        <v>2545</v>
      </c>
      <c r="C853" s="73" t="s">
        <v>521</v>
      </c>
      <c r="D853" s="73" t="s">
        <v>190</v>
      </c>
      <c r="E853" s="73" t="s">
        <v>243</v>
      </c>
      <c r="F853" s="73" t="s">
        <v>180</v>
      </c>
      <c r="G853" s="74" t="s">
        <v>199</v>
      </c>
      <c r="H853" s="74" t="s">
        <v>1715</v>
      </c>
      <c r="I853" s="71">
        <v>1</v>
      </c>
      <c r="J853" s="74" t="s">
        <v>2546</v>
      </c>
      <c r="K853" s="75">
        <v>4</v>
      </c>
      <c r="L853" s="75">
        <v>16</v>
      </c>
      <c r="M853" s="75">
        <v>16</v>
      </c>
      <c r="N853" s="75">
        <v>0</v>
      </c>
      <c r="O853" s="74" t="s">
        <v>89</v>
      </c>
    </row>
    <row r="854" spans="1:15" ht="13.5" customHeight="1" x14ac:dyDescent="0.35">
      <c r="A854" s="71">
        <v>844</v>
      </c>
      <c r="B854" s="72" t="s">
        <v>2547</v>
      </c>
      <c r="C854" s="73" t="s">
        <v>521</v>
      </c>
      <c r="D854" s="73" t="s">
        <v>190</v>
      </c>
      <c r="E854" s="73" t="s">
        <v>223</v>
      </c>
      <c r="F854" s="73" t="s">
        <v>180</v>
      </c>
      <c r="G854" s="74" t="s">
        <v>180</v>
      </c>
      <c r="H854" s="74" t="s">
        <v>224</v>
      </c>
      <c r="I854" s="71">
        <v>1</v>
      </c>
      <c r="J854" s="74" t="s">
        <v>2548</v>
      </c>
      <c r="K854" s="75">
        <v>4</v>
      </c>
      <c r="L854" s="75">
        <v>16</v>
      </c>
      <c r="M854" s="75">
        <v>16</v>
      </c>
      <c r="N854" s="75">
        <v>0</v>
      </c>
      <c r="O854" s="74" t="s">
        <v>89</v>
      </c>
    </row>
    <row r="855" spans="1:15" ht="13.5" customHeight="1" x14ac:dyDescent="0.35">
      <c r="A855" s="71">
        <v>845</v>
      </c>
      <c r="B855" s="72" t="s">
        <v>2549</v>
      </c>
      <c r="C855" s="73" t="s">
        <v>521</v>
      </c>
      <c r="D855" s="73" t="s">
        <v>194</v>
      </c>
      <c r="E855" s="73" t="s">
        <v>180</v>
      </c>
      <c r="F855" s="73" t="s">
        <v>180</v>
      </c>
      <c r="G855" s="74" t="s">
        <v>180</v>
      </c>
      <c r="H855" s="74" t="s">
        <v>2550</v>
      </c>
      <c r="I855" s="71">
        <v>1</v>
      </c>
      <c r="J855" s="74" t="s">
        <v>2551</v>
      </c>
      <c r="K855" s="75">
        <v>4</v>
      </c>
      <c r="L855" s="75">
        <v>17</v>
      </c>
      <c r="M855" s="75">
        <v>17</v>
      </c>
      <c r="N855" s="75">
        <v>0</v>
      </c>
      <c r="O855" s="74" t="s">
        <v>89</v>
      </c>
    </row>
    <row r="856" spans="1:15" ht="13.5" customHeight="1" x14ac:dyDescent="0.35">
      <c r="A856" s="71">
        <v>846</v>
      </c>
      <c r="B856" s="72" t="s">
        <v>2552</v>
      </c>
      <c r="C856" s="73" t="s">
        <v>521</v>
      </c>
      <c r="D856" s="73" t="s">
        <v>194</v>
      </c>
      <c r="E856" s="73" t="s">
        <v>198</v>
      </c>
      <c r="F856" s="73" t="s">
        <v>180</v>
      </c>
      <c r="G856" s="74" t="s">
        <v>199</v>
      </c>
      <c r="H856" s="74" t="s">
        <v>2553</v>
      </c>
      <c r="I856" s="71">
        <v>1</v>
      </c>
      <c r="J856" s="74" t="s">
        <v>2554</v>
      </c>
      <c r="K856" s="75">
        <v>4</v>
      </c>
      <c r="L856" s="75">
        <v>17</v>
      </c>
      <c r="M856" s="75">
        <v>17</v>
      </c>
      <c r="N856" s="75">
        <v>0</v>
      </c>
      <c r="O856" s="74" t="s">
        <v>89</v>
      </c>
    </row>
    <row r="857" spans="1:15" ht="13.5" customHeight="1" x14ac:dyDescent="0.35">
      <c r="A857" s="71">
        <v>847</v>
      </c>
      <c r="B857" s="72" t="s">
        <v>2555</v>
      </c>
      <c r="C857" s="73" t="s">
        <v>521</v>
      </c>
      <c r="D857" s="73" t="s">
        <v>194</v>
      </c>
      <c r="E857" s="73" t="s">
        <v>203</v>
      </c>
      <c r="F857" s="73" t="s">
        <v>180</v>
      </c>
      <c r="G857" s="74" t="s">
        <v>180</v>
      </c>
      <c r="H857" s="74" t="s">
        <v>2556</v>
      </c>
      <c r="I857" s="71">
        <v>1</v>
      </c>
      <c r="J857" s="74" t="s">
        <v>2557</v>
      </c>
      <c r="K857" s="75">
        <v>4</v>
      </c>
      <c r="L857" s="75">
        <v>17</v>
      </c>
      <c r="M857" s="75">
        <v>17</v>
      </c>
      <c r="N857" s="75">
        <v>0</v>
      </c>
      <c r="O857" s="74" t="s">
        <v>89</v>
      </c>
    </row>
    <row r="858" spans="1:15" ht="13.5" customHeight="1" x14ac:dyDescent="0.35">
      <c r="A858" s="71">
        <v>848</v>
      </c>
      <c r="B858" s="72" t="s">
        <v>2558</v>
      </c>
      <c r="C858" s="73" t="s">
        <v>521</v>
      </c>
      <c r="D858" s="73" t="s">
        <v>194</v>
      </c>
      <c r="E858" s="73" t="s">
        <v>207</v>
      </c>
      <c r="F858" s="73" t="s">
        <v>180</v>
      </c>
      <c r="G858" s="74" t="s">
        <v>199</v>
      </c>
      <c r="H858" s="74" t="s">
        <v>2559</v>
      </c>
      <c r="I858" s="71">
        <v>1</v>
      </c>
      <c r="J858" s="74" t="s">
        <v>2560</v>
      </c>
      <c r="K858" s="75">
        <v>4</v>
      </c>
      <c r="L858" s="75">
        <v>17</v>
      </c>
      <c r="M858" s="75">
        <v>17</v>
      </c>
      <c r="N858" s="75">
        <v>0</v>
      </c>
      <c r="O858" s="74" t="s">
        <v>89</v>
      </c>
    </row>
    <row r="859" spans="1:15" ht="13.5" customHeight="1" x14ac:dyDescent="0.35">
      <c r="A859" s="71">
        <v>849</v>
      </c>
      <c r="B859" s="72" t="s">
        <v>2561</v>
      </c>
      <c r="C859" s="73" t="s">
        <v>521</v>
      </c>
      <c r="D859" s="73" t="s">
        <v>194</v>
      </c>
      <c r="E859" s="73" t="s">
        <v>211</v>
      </c>
      <c r="F859" s="73" t="s">
        <v>180</v>
      </c>
      <c r="G859" s="74" t="s">
        <v>180</v>
      </c>
      <c r="H859" s="74" t="s">
        <v>2562</v>
      </c>
      <c r="I859" s="71">
        <v>1</v>
      </c>
      <c r="J859" s="74" t="s">
        <v>2563</v>
      </c>
      <c r="K859" s="75">
        <v>4</v>
      </c>
      <c r="L859" s="75">
        <v>8</v>
      </c>
      <c r="M859" s="75">
        <v>8</v>
      </c>
      <c r="N859" s="75">
        <v>1</v>
      </c>
      <c r="O859" s="74" t="s">
        <v>278</v>
      </c>
    </row>
    <row r="860" spans="1:15" ht="13.5" customHeight="1" x14ac:dyDescent="0.35">
      <c r="A860" s="71">
        <v>850</v>
      </c>
      <c r="B860" s="72" t="s">
        <v>2564</v>
      </c>
      <c r="C860" s="73" t="s">
        <v>521</v>
      </c>
      <c r="D860" s="73" t="s">
        <v>198</v>
      </c>
      <c r="E860" s="73" t="s">
        <v>180</v>
      </c>
      <c r="F860" s="73" t="s">
        <v>180</v>
      </c>
      <c r="G860" s="74" t="s">
        <v>180</v>
      </c>
      <c r="H860" s="74" t="s">
        <v>2565</v>
      </c>
      <c r="I860" s="71">
        <v>1</v>
      </c>
      <c r="J860" s="74" t="s">
        <v>2566</v>
      </c>
      <c r="K860" s="75">
        <v>4</v>
      </c>
      <c r="L860" s="75">
        <v>17</v>
      </c>
      <c r="M860" s="75">
        <v>17</v>
      </c>
      <c r="N860" s="75">
        <v>0</v>
      </c>
      <c r="O860" s="74" t="s">
        <v>89</v>
      </c>
    </row>
    <row r="861" spans="1:15" ht="13.5" customHeight="1" x14ac:dyDescent="0.35">
      <c r="A861" s="71">
        <v>851</v>
      </c>
      <c r="B861" s="72" t="s">
        <v>2567</v>
      </c>
      <c r="C861" s="73" t="s">
        <v>521</v>
      </c>
      <c r="D861" s="73" t="s">
        <v>198</v>
      </c>
      <c r="E861" s="73" t="s">
        <v>179</v>
      </c>
      <c r="F861" s="73" t="s">
        <v>180</v>
      </c>
      <c r="G861" s="74" t="s">
        <v>180</v>
      </c>
      <c r="H861" s="74" t="s">
        <v>2568</v>
      </c>
      <c r="I861" s="71">
        <v>1</v>
      </c>
      <c r="J861" s="74" t="s">
        <v>2569</v>
      </c>
      <c r="K861" s="75">
        <v>4</v>
      </c>
      <c r="L861" s="75">
        <v>17</v>
      </c>
      <c r="M861" s="75">
        <v>17</v>
      </c>
      <c r="N861" s="75">
        <v>0</v>
      </c>
      <c r="O861" s="74" t="s">
        <v>89</v>
      </c>
    </row>
    <row r="862" spans="1:15" ht="13.5" customHeight="1" x14ac:dyDescent="0.35">
      <c r="A862" s="71">
        <v>852</v>
      </c>
      <c r="B862" s="72" t="s">
        <v>2570</v>
      </c>
      <c r="C862" s="73" t="s">
        <v>521</v>
      </c>
      <c r="D862" s="73" t="s">
        <v>198</v>
      </c>
      <c r="E862" s="73" t="s">
        <v>190</v>
      </c>
      <c r="F862" s="73" t="s">
        <v>180</v>
      </c>
      <c r="G862" s="74" t="s">
        <v>199</v>
      </c>
      <c r="H862" s="74" t="s">
        <v>2571</v>
      </c>
      <c r="I862" s="71">
        <v>1</v>
      </c>
      <c r="J862" s="74" t="s">
        <v>2572</v>
      </c>
      <c r="K862" s="75">
        <v>4</v>
      </c>
      <c r="L862" s="75">
        <v>18</v>
      </c>
      <c r="M862" s="75">
        <v>18</v>
      </c>
      <c r="N862" s="75">
        <v>0</v>
      </c>
      <c r="O862" s="74" t="s">
        <v>89</v>
      </c>
    </row>
    <row r="863" spans="1:15" ht="13.5" customHeight="1" x14ac:dyDescent="0.35">
      <c r="A863" s="71">
        <v>853</v>
      </c>
      <c r="B863" s="72" t="s">
        <v>2573</v>
      </c>
      <c r="C863" s="73" t="s">
        <v>521</v>
      </c>
      <c r="D863" s="73" t="s">
        <v>198</v>
      </c>
      <c r="E863" s="73" t="s">
        <v>194</v>
      </c>
      <c r="F863" s="73" t="s">
        <v>180</v>
      </c>
      <c r="G863" s="74" t="s">
        <v>199</v>
      </c>
      <c r="H863" s="74" t="s">
        <v>2574</v>
      </c>
      <c r="I863" s="71">
        <v>1</v>
      </c>
      <c r="J863" s="74" t="s">
        <v>2575</v>
      </c>
      <c r="K863" s="75">
        <v>4</v>
      </c>
      <c r="L863" s="75">
        <v>17</v>
      </c>
      <c r="M863" s="75">
        <v>17</v>
      </c>
      <c r="N863" s="75">
        <v>0</v>
      </c>
      <c r="O863" s="74" t="s">
        <v>89</v>
      </c>
    </row>
    <row r="864" spans="1:15" ht="13.5" customHeight="1" x14ac:dyDescent="0.35">
      <c r="A864" s="71">
        <v>854</v>
      </c>
      <c r="B864" s="72" t="s">
        <v>2576</v>
      </c>
      <c r="C864" s="73" t="s">
        <v>521</v>
      </c>
      <c r="D864" s="73" t="s">
        <v>198</v>
      </c>
      <c r="E864" s="73" t="s">
        <v>198</v>
      </c>
      <c r="F864" s="73" t="s">
        <v>180</v>
      </c>
      <c r="G864" s="74" t="s">
        <v>180</v>
      </c>
      <c r="H864" s="74" t="s">
        <v>2577</v>
      </c>
      <c r="I864" s="71">
        <v>1</v>
      </c>
      <c r="J864" s="74" t="s">
        <v>2578</v>
      </c>
      <c r="K864" s="75">
        <v>4</v>
      </c>
      <c r="L864" s="75">
        <v>17</v>
      </c>
      <c r="M864" s="75">
        <v>17</v>
      </c>
      <c r="N864" s="75">
        <v>0</v>
      </c>
      <c r="O864" s="74" t="s">
        <v>89</v>
      </c>
    </row>
    <row r="865" spans="1:15" ht="13.5" customHeight="1" x14ac:dyDescent="0.35">
      <c r="A865" s="71">
        <v>855</v>
      </c>
      <c r="B865" s="72" t="s">
        <v>2579</v>
      </c>
      <c r="C865" s="73" t="s">
        <v>521</v>
      </c>
      <c r="D865" s="73" t="s">
        <v>203</v>
      </c>
      <c r="E865" s="73" t="s">
        <v>180</v>
      </c>
      <c r="F865" s="73" t="s">
        <v>180</v>
      </c>
      <c r="G865" s="74" t="s">
        <v>180</v>
      </c>
      <c r="H865" s="74" t="s">
        <v>2580</v>
      </c>
      <c r="I865" s="71">
        <v>1</v>
      </c>
      <c r="J865" s="74" t="s">
        <v>2581</v>
      </c>
      <c r="K865" s="75">
        <v>4</v>
      </c>
      <c r="L865" s="75">
        <v>8</v>
      </c>
      <c r="M865" s="75">
        <v>8</v>
      </c>
      <c r="N865" s="75">
        <v>1</v>
      </c>
      <c r="O865" s="74" t="s">
        <v>278</v>
      </c>
    </row>
    <row r="866" spans="1:15" ht="13.5" customHeight="1" x14ac:dyDescent="0.35">
      <c r="A866" s="71">
        <v>856</v>
      </c>
      <c r="B866" s="72" t="s">
        <v>2582</v>
      </c>
      <c r="C866" s="73" t="s">
        <v>521</v>
      </c>
      <c r="D866" s="73" t="s">
        <v>203</v>
      </c>
      <c r="E866" s="73" t="s">
        <v>179</v>
      </c>
      <c r="F866" s="73" t="s">
        <v>180</v>
      </c>
      <c r="G866" s="74" t="s">
        <v>180</v>
      </c>
      <c r="H866" s="74" t="s">
        <v>2583</v>
      </c>
      <c r="I866" s="71">
        <v>1</v>
      </c>
      <c r="J866" s="74" t="s">
        <v>2584</v>
      </c>
      <c r="K866" s="75">
        <v>4</v>
      </c>
      <c r="L866" s="75">
        <v>8</v>
      </c>
      <c r="M866" s="75">
        <v>8</v>
      </c>
      <c r="N866" s="75">
        <v>1</v>
      </c>
      <c r="O866" s="74" t="s">
        <v>278</v>
      </c>
    </row>
    <row r="867" spans="1:15" ht="13.5" customHeight="1" x14ac:dyDescent="0.35">
      <c r="A867" s="71">
        <v>857</v>
      </c>
      <c r="B867" s="72" t="s">
        <v>2585</v>
      </c>
      <c r="C867" s="73" t="s">
        <v>521</v>
      </c>
      <c r="D867" s="73" t="s">
        <v>203</v>
      </c>
      <c r="E867" s="73" t="s">
        <v>190</v>
      </c>
      <c r="F867" s="73" t="s">
        <v>180</v>
      </c>
      <c r="G867" s="74" t="s">
        <v>180</v>
      </c>
      <c r="H867" s="74" t="s">
        <v>2586</v>
      </c>
      <c r="I867" s="71">
        <v>1</v>
      </c>
      <c r="J867" s="74" t="s">
        <v>2587</v>
      </c>
      <c r="K867" s="75">
        <v>4</v>
      </c>
      <c r="L867" s="75">
        <v>8</v>
      </c>
      <c r="M867" s="75">
        <v>8</v>
      </c>
      <c r="N867" s="75">
        <v>1</v>
      </c>
      <c r="O867" s="74" t="s">
        <v>278</v>
      </c>
    </row>
    <row r="868" spans="1:15" ht="13.5" customHeight="1" x14ac:dyDescent="0.35">
      <c r="A868" s="71">
        <v>858</v>
      </c>
      <c r="B868" s="72" t="s">
        <v>2588</v>
      </c>
      <c r="C868" s="73" t="s">
        <v>521</v>
      </c>
      <c r="D868" s="73" t="s">
        <v>203</v>
      </c>
      <c r="E868" s="73" t="s">
        <v>194</v>
      </c>
      <c r="F868" s="73" t="s">
        <v>180</v>
      </c>
      <c r="G868" s="74" t="s">
        <v>180</v>
      </c>
      <c r="H868" s="74" t="s">
        <v>2589</v>
      </c>
      <c r="I868" s="71">
        <v>1</v>
      </c>
      <c r="J868" s="74" t="s">
        <v>2590</v>
      </c>
      <c r="K868" s="75">
        <v>4</v>
      </c>
      <c r="L868" s="75">
        <v>8</v>
      </c>
      <c r="M868" s="75">
        <v>8</v>
      </c>
      <c r="N868" s="75">
        <v>1</v>
      </c>
      <c r="O868" s="74" t="s">
        <v>278</v>
      </c>
    </row>
    <row r="869" spans="1:15" ht="13.5" customHeight="1" x14ac:dyDescent="0.35">
      <c r="A869" s="71">
        <v>859</v>
      </c>
      <c r="B869" s="72" t="s">
        <v>2591</v>
      </c>
      <c r="C869" s="73" t="s">
        <v>521</v>
      </c>
      <c r="D869" s="73" t="s">
        <v>203</v>
      </c>
      <c r="E869" s="73" t="s">
        <v>223</v>
      </c>
      <c r="F869" s="73" t="s">
        <v>180</v>
      </c>
      <c r="G869" s="74" t="s">
        <v>180</v>
      </c>
      <c r="H869" s="74" t="s">
        <v>224</v>
      </c>
      <c r="I869" s="71">
        <v>1</v>
      </c>
      <c r="J869" s="74" t="s">
        <v>2592</v>
      </c>
      <c r="K869" s="75">
        <v>4</v>
      </c>
      <c r="L869" s="75">
        <v>8</v>
      </c>
      <c r="M869" s="75">
        <v>8</v>
      </c>
      <c r="N869" s="75">
        <v>1</v>
      </c>
      <c r="O869" s="74" t="s">
        <v>278</v>
      </c>
    </row>
    <row r="870" spans="1:15" ht="13.5" customHeight="1" x14ac:dyDescent="0.35">
      <c r="A870" s="71">
        <v>860</v>
      </c>
      <c r="B870" s="72" t="s">
        <v>2593</v>
      </c>
      <c r="C870" s="73" t="s">
        <v>521</v>
      </c>
      <c r="D870" s="73" t="s">
        <v>207</v>
      </c>
      <c r="E870" s="73" t="s">
        <v>180</v>
      </c>
      <c r="F870" s="73" t="s">
        <v>180</v>
      </c>
      <c r="G870" s="74" t="s">
        <v>180</v>
      </c>
      <c r="H870" s="74" t="s">
        <v>2594</v>
      </c>
      <c r="I870" s="71">
        <v>1</v>
      </c>
      <c r="J870" s="74" t="s">
        <v>2595</v>
      </c>
      <c r="K870" s="75">
        <v>3</v>
      </c>
      <c r="L870" s="75">
        <v>24</v>
      </c>
      <c r="M870" s="75">
        <v>24</v>
      </c>
      <c r="N870" s="75">
        <v>2</v>
      </c>
      <c r="O870" s="74" t="s">
        <v>278</v>
      </c>
    </row>
    <row r="871" spans="1:15" ht="13.5" customHeight="1" x14ac:dyDescent="0.35">
      <c r="A871" s="71">
        <v>861</v>
      </c>
      <c r="B871" s="72" t="s">
        <v>2596</v>
      </c>
      <c r="C871" s="73" t="s">
        <v>521</v>
      </c>
      <c r="D871" s="73" t="s">
        <v>207</v>
      </c>
      <c r="E871" s="73" t="s">
        <v>194</v>
      </c>
      <c r="F871" s="73" t="s">
        <v>180</v>
      </c>
      <c r="G871" s="74" t="s">
        <v>180</v>
      </c>
      <c r="H871" s="74" t="s">
        <v>2597</v>
      </c>
      <c r="I871" s="71">
        <v>1</v>
      </c>
      <c r="J871" s="74" t="s">
        <v>2598</v>
      </c>
      <c r="K871" s="75">
        <v>3</v>
      </c>
      <c r="L871" s="75">
        <v>24</v>
      </c>
      <c r="M871" s="75">
        <v>24</v>
      </c>
      <c r="N871" s="75">
        <v>2</v>
      </c>
      <c r="O871" s="74" t="s">
        <v>278</v>
      </c>
    </row>
    <row r="872" spans="1:15" ht="13.5" customHeight="1" x14ac:dyDescent="0.35">
      <c r="A872" s="71">
        <v>862</v>
      </c>
      <c r="B872" s="72" t="s">
        <v>2599</v>
      </c>
      <c r="C872" s="73" t="s">
        <v>521</v>
      </c>
      <c r="D872" s="73" t="s">
        <v>207</v>
      </c>
      <c r="E872" s="73" t="s">
        <v>198</v>
      </c>
      <c r="F872" s="73" t="s">
        <v>180</v>
      </c>
      <c r="G872" s="74" t="s">
        <v>180</v>
      </c>
      <c r="H872" s="74" t="s">
        <v>2600</v>
      </c>
      <c r="I872" s="71">
        <v>1</v>
      </c>
      <c r="J872" s="74" t="s">
        <v>2601</v>
      </c>
      <c r="K872" s="75">
        <v>3</v>
      </c>
      <c r="L872" s="75">
        <v>24</v>
      </c>
      <c r="M872" s="75">
        <v>24</v>
      </c>
      <c r="N872" s="75">
        <v>2</v>
      </c>
      <c r="O872" s="74" t="s">
        <v>278</v>
      </c>
    </row>
    <row r="873" spans="1:15" ht="13.5" customHeight="1" x14ac:dyDescent="0.35">
      <c r="A873" s="71">
        <v>863</v>
      </c>
      <c r="B873" s="72" t="s">
        <v>2602</v>
      </c>
      <c r="C873" s="73" t="s">
        <v>521</v>
      </c>
      <c r="D873" s="73" t="s">
        <v>207</v>
      </c>
      <c r="E873" s="73" t="s">
        <v>203</v>
      </c>
      <c r="F873" s="73" t="s">
        <v>180</v>
      </c>
      <c r="G873" s="74" t="s">
        <v>180</v>
      </c>
      <c r="H873" s="74" t="s">
        <v>2603</v>
      </c>
      <c r="I873" s="71">
        <v>1</v>
      </c>
      <c r="J873" s="74" t="s">
        <v>2604</v>
      </c>
      <c r="K873" s="75">
        <v>3</v>
      </c>
      <c r="L873" s="75">
        <v>24</v>
      </c>
      <c r="M873" s="75">
        <v>24</v>
      </c>
      <c r="N873" s="75">
        <v>2</v>
      </c>
      <c r="O873" s="74" t="s">
        <v>278</v>
      </c>
    </row>
    <row r="874" spans="1:15" ht="13.5" customHeight="1" x14ac:dyDescent="0.35">
      <c r="A874" s="71">
        <v>864</v>
      </c>
      <c r="B874" s="72" t="s">
        <v>2605</v>
      </c>
      <c r="C874" s="73" t="s">
        <v>521</v>
      </c>
      <c r="D874" s="73" t="s">
        <v>207</v>
      </c>
      <c r="E874" s="73" t="s">
        <v>207</v>
      </c>
      <c r="F874" s="73" t="s">
        <v>180</v>
      </c>
      <c r="G874" s="74" t="s">
        <v>180</v>
      </c>
      <c r="H874" s="74" t="s">
        <v>2606</v>
      </c>
      <c r="I874" s="71">
        <v>1</v>
      </c>
      <c r="J874" s="74" t="s">
        <v>2607</v>
      </c>
      <c r="K874" s="75">
        <v>3</v>
      </c>
      <c r="L874" s="75">
        <v>24</v>
      </c>
      <c r="M874" s="75">
        <v>24</v>
      </c>
      <c r="N874" s="75">
        <v>2</v>
      </c>
      <c r="O874" s="74" t="s">
        <v>278</v>
      </c>
    </row>
    <row r="875" spans="1:15" ht="13.5" customHeight="1" x14ac:dyDescent="0.35">
      <c r="A875" s="71">
        <v>865</v>
      </c>
      <c r="B875" s="72" t="s">
        <v>2608</v>
      </c>
      <c r="C875" s="73" t="s">
        <v>521</v>
      </c>
      <c r="D875" s="73" t="s">
        <v>207</v>
      </c>
      <c r="E875" s="73" t="s">
        <v>223</v>
      </c>
      <c r="F875" s="73" t="s">
        <v>180</v>
      </c>
      <c r="G875" s="74" t="s">
        <v>180</v>
      </c>
      <c r="H875" s="74" t="s">
        <v>224</v>
      </c>
      <c r="I875" s="71">
        <v>1</v>
      </c>
      <c r="J875" s="74" t="s">
        <v>2609</v>
      </c>
      <c r="K875" s="75">
        <v>3</v>
      </c>
      <c r="L875" s="75">
        <v>24</v>
      </c>
      <c r="M875" s="75">
        <v>24</v>
      </c>
      <c r="N875" s="75">
        <v>2</v>
      </c>
      <c r="O875" s="74" t="s">
        <v>278</v>
      </c>
    </row>
    <row r="876" spans="1:15" ht="13.5" customHeight="1" x14ac:dyDescent="0.35">
      <c r="A876" s="71">
        <v>866</v>
      </c>
      <c r="B876" s="72" t="s">
        <v>2610</v>
      </c>
      <c r="C876" s="73" t="s">
        <v>521</v>
      </c>
      <c r="D876" s="73" t="s">
        <v>211</v>
      </c>
      <c r="E876" s="73" t="s">
        <v>180</v>
      </c>
      <c r="F876" s="73" t="s">
        <v>180</v>
      </c>
      <c r="G876" s="74" t="s">
        <v>180</v>
      </c>
      <c r="H876" s="74" t="s">
        <v>2611</v>
      </c>
      <c r="I876" s="71">
        <v>1</v>
      </c>
      <c r="J876" s="74" t="s">
        <v>2612</v>
      </c>
      <c r="K876" s="75">
        <v>4</v>
      </c>
      <c r="L876" s="75">
        <v>19</v>
      </c>
      <c r="M876" s="75">
        <v>19</v>
      </c>
      <c r="N876" s="75">
        <v>0</v>
      </c>
      <c r="O876" s="74" t="s">
        <v>89</v>
      </c>
    </row>
    <row r="877" spans="1:15" ht="13.5" customHeight="1" x14ac:dyDescent="0.35">
      <c r="A877" s="71">
        <v>867</v>
      </c>
      <c r="B877" s="72" t="s">
        <v>2613</v>
      </c>
      <c r="C877" s="73" t="s">
        <v>521</v>
      </c>
      <c r="D877" s="73" t="s">
        <v>211</v>
      </c>
      <c r="E877" s="73" t="s">
        <v>190</v>
      </c>
      <c r="F877" s="73" t="s">
        <v>180</v>
      </c>
      <c r="G877" s="74" t="s">
        <v>199</v>
      </c>
      <c r="H877" s="74" t="s">
        <v>2614</v>
      </c>
      <c r="I877" s="71">
        <v>1</v>
      </c>
      <c r="J877" s="74" t="s">
        <v>2615</v>
      </c>
      <c r="K877" s="75">
        <v>4</v>
      </c>
      <c r="L877" s="75">
        <v>19</v>
      </c>
      <c r="M877" s="75">
        <v>19</v>
      </c>
      <c r="N877" s="75">
        <v>0</v>
      </c>
      <c r="O877" s="74" t="s">
        <v>89</v>
      </c>
    </row>
    <row r="878" spans="1:15" ht="13.5" customHeight="1" x14ac:dyDescent="0.35">
      <c r="A878" s="71">
        <v>868</v>
      </c>
      <c r="B878" s="72" t="s">
        <v>2616</v>
      </c>
      <c r="C878" s="73" t="s">
        <v>521</v>
      </c>
      <c r="D878" s="73" t="s">
        <v>211</v>
      </c>
      <c r="E878" s="73" t="s">
        <v>194</v>
      </c>
      <c r="F878" s="73" t="s">
        <v>180</v>
      </c>
      <c r="G878" s="74" t="s">
        <v>180</v>
      </c>
      <c r="H878" s="74" t="s">
        <v>2617</v>
      </c>
      <c r="I878" s="71">
        <v>1</v>
      </c>
      <c r="J878" s="74" t="s">
        <v>2618</v>
      </c>
      <c r="K878" s="75">
        <v>4</v>
      </c>
      <c r="L878" s="75">
        <v>19</v>
      </c>
      <c r="M878" s="75">
        <v>19</v>
      </c>
      <c r="N878" s="75">
        <v>0</v>
      </c>
      <c r="O878" s="74" t="s">
        <v>89</v>
      </c>
    </row>
    <row r="879" spans="1:15" ht="13.5" customHeight="1" x14ac:dyDescent="0.35">
      <c r="A879" s="71">
        <v>869</v>
      </c>
      <c r="B879" s="72" t="s">
        <v>2619</v>
      </c>
      <c r="C879" s="73" t="s">
        <v>521</v>
      </c>
      <c r="D879" s="73" t="s">
        <v>215</v>
      </c>
      <c r="E879" s="73" t="s">
        <v>180</v>
      </c>
      <c r="F879" s="73" t="s">
        <v>180</v>
      </c>
      <c r="G879" s="74" t="s">
        <v>180</v>
      </c>
      <c r="H879" s="74" t="s">
        <v>2620</v>
      </c>
      <c r="I879" s="71">
        <v>1</v>
      </c>
      <c r="J879" s="74" t="s">
        <v>2621</v>
      </c>
      <c r="K879" s="75">
        <v>3</v>
      </c>
      <c r="L879" s="75">
        <v>24</v>
      </c>
      <c r="M879" s="75">
        <v>24</v>
      </c>
      <c r="N879" s="75">
        <v>2</v>
      </c>
      <c r="O879" s="74" t="s">
        <v>278</v>
      </c>
    </row>
    <row r="880" spans="1:15" ht="13.5" customHeight="1" x14ac:dyDescent="0.35">
      <c r="A880" s="71">
        <v>870</v>
      </c>
      <c r="B880" s="72" t="s">
        <v>2622</v>
      </c>
      <c r="C880" s="73" t="s">
        <v>521</v>
      </c>
      <c r="D880" s="73" t="s">
        <v>215</v>
      </c>
      <c r="E880" s="73" t="s">
        <v>179</v>
      </c>
      <c r="F880" s="73" t="s">
        <v>180</v>
      </c>
      <c r="G880" s="74" t="s">
        <v>180</v>
      </c>
      <c r="H880" s="74" t="s">
        <v>2623</v>
      </c>
      <c r="I880" s="71">
        <v>1</v>
      </c>
      <c r="J880" s="74" t="s">
        <v>2624</v>
      </c>
      <c r="K880" s="75">
        <v>2</v>
      </c>
      <c r="L880" s="75">
        <v>20</v>
      </c>
      <c r="M880" s="75">
        <v>20</v>
      </c>
      <c r="N880" s="75">
        <v>2</v>
      </c>
      <c r="O880" s="74" t="s">
        <v>278</v>
      </c>
    </row>
    <row r="881" spans="1:15" ht="13.5" customHeight="1" x14ac:dyDescent="0.35">
      <c r="A881" s="71">
        <v>871</v>
      </c>
      <c r="B881" s="72" t="s">
        <v>2625</v>
      </c>
      <c r="C881" s="73" t="s">
        <v>521</v>
      </c>
      <c r="D881" s="73" t="s">
        <v>215</v>
      </c>
      <c r="E881" s="73" t="s">
        <v>190</v>
      </c>
      <c r="F881" s="73" t="s">
        <v>180</v>
      </c>
      <c r="G881" s="74" t="s">
        <v>180</v>
      </c>
      <c r="H881" s="74" t="s">
        <v>2626</v>
      </c>
      <c r="I881" s="71">
        <v>1</v>
      </c>
      <c r="J881" s="74" t="s">
        <v>2627</v>
      </c>
      <c r="K881" s="75">
        <v>2</v>
      </c>
      <c r="L881" s="75">
        <v>22</v>
      </c>
      <c r="M881" s="75">
        <v>22</v>
      </c>
      <c r="N881" s="75">
        <v>2</v>
      </c>
      <c r="O881" s="74" t="s">
        <v>278</v>
      </c>
    </row>
    <row r="882" spans="1:15" ht="13.5" customHeight="1" x14ac:dyDescent="0.35">
      <c r="A882" s="71">
        <v>872</v>
      </c>
      <c r="B882" s="72" t="s">
        <v>2628</v>
      </c>
      <c r="C882" s="73" t="s">
        <v>521</v>
      </c>
      <c r="D882" s="73" t="s">
        <v>215</v>
      </c>
      <c r="E882" s="73" t="s">
        <v>203</v>
      </c>
      <c r="F882" s="73" t="s">
        <v>180</v>
      </c>
      <c r="G882" s="74" t="s">
        <v>180</v>
      </c>
      <c r="H882" s="74" t="s">
        <v>2629</v>
      </c>
      <c r="I882" s="71">
        <v>1</v>
      </c>
      <c r="J882" s="74" t="s">
        <v>2630</v>
      </c>
      <c r="K882" s="75">
        <v>2</v>
      </c>
      <c r="L882" s="75">
        <v>20</v>
      </c>
      <c r="M882" s="75">
        <v>20</v>
      </c>
      <c r="N882" s="75">
        <v>2</v>
      </c>
      <c r="O882" s="74" t="s">
        <v>278</v>
      </c>
    </row>
    <row r="883" spans="1:15" ht="13.5" customHeight="1" x14ac:dyDescent="0.35">
      <c r="A883" s="71">
        <v>873</v>
      </c>
      <c r="B883" s="72" t="s">
        <v>2631</v>
      </c>
      <c r="C883" s="73" t="s">
        <v>521</v>
      </c>
      <c r="D883" s="73" t="s">
        <v>215</v>
      </c>
      <c r="E883" s="73" t="s">
        <v>207</v>
      </c>
      <c r="F883" s="73" t="s">
        <v>180</v>
      </c>
      <c r="G883" s="74" t="s">
        <v>199</v>
      </c>
      <c r="H883" s="74" t="s">
        <v>1711</v>
      </c>
      <c r="I883" s="71">
        <v>1</v>
      </c>
      <c r="J883" s="74" t="s">
        <v>2632</v>
      </c>
      <c r="K883" s="75">
        <v>4</v>
      </c>
      <c r="L883" s="75">
        <v>8</v>
      </c>
      <c r="M883" s="75">
        <v>8</v>
      </c>
      <c r="N883" s="75">
        <v>1</v>
      </c>
      <c r="O883" s="74" t="s">
        <v>278</v>
      </c>
    </row>
    <row r="884" spans="1:15" ht="13.5" customHeight="1" x14ac:dyDescent="0.35">
      <c r="A884" s="71">
        <v>874</v>
      </c>
      <c r="B884" s="72" t="s">
        <v>2633</v>
      </c>
      <c r="C884" s="73" t="s">
        <v>521</v>
      </c>
      <c r="D884" s="73" t="s">
        <v>215</v>
      </c>
      <c r="E884" s="73" t="s">
        <v>211</v>
      </c>
      <c r="F884" s="73" t="s">
        <v>180</v>
      </c>
      <c r="G884" s="74" t="s">
        <v>199</v>
      </c>
      <c r="H884" s="74" t="s">
        <v>2634</v>
      </c>
      <c r="I884" s="71">
        <v>1</v>
      </c>
      <c r="J884" s="74" t="s">
        <v>2635</v>
      </c>
      <c r="K884" s="75">
        <v>3</v>
      </c>
      <c r="L884" s="75">
        <v>24</v>
      </c>
      <c r="M884" s="75">
        <v>24</v>
      </c>
      <c r="N884" s="75">
        <v>2</v>
      </c>
      <c r="O884" s="74" t="s">
        <v>278</v>
      </c>
    </row>
    <row r="885" spans="1:15" ht="13.5" customHeight="1" x14ac:dyDescent="0.35">
      <c r="A885" s="71">
        <v>875</v>
      </c>
      <c r="B885" s="72" t="s">
        <v>2636</v>
      </c>
      <c r="C885" s="73" t="s">
        <v>521</v>
      </c>
      <c r="D885" s="73" t="s">
        <v>215</v>
      </c>
      <c r="E885" s="73" t="s">
        <v>215</v>
      </c>
      <c r="F885" s="73" t="s">
        <v>180</v>
      </c>
      <c r="G885" s="74" t="s">
        <v>199</v>
      </c>
      <c r="H885" s="74" t="s">
        <v>2637</v>
      </c>
      <c r="I885" s="71">
        <v>1</v>
      </c>
      <c r="J885" s="74" t="s">
        <v>2638</v>
      </c>
      <c r="K885" s="75">
        <v>4</v>
      </c>
      <c r="L885" s="75">
        <v>17</v>
      </c>
      <c r="M885" s="75">
        <v>17</v>
      </c>
      <c r="N885" s="75">
        <v>0</v>
      </c>
      <c r="O885" s="74" t="s">
        <v>89</v>
      </c>
    </row>
    <row r="886" spans="1:15" ht="13.5" customHeight="1" x14ac:dyDescent="0.35">
      <c r="A886" s="71">
        <v>876</v>
      </c>
      <c r="B886" s="72" t="s">
        <v>2639</v>
      </c>
      <c r="C886" s="73" t="s">
        <v>521</v>
      </c>
      <c r="D886" s="73" t="s">
        <v>215</v>
      </c>
      <c r="E886" s="73" t="s">
        <v>219</v>
      </c>
      <c r="F886" s="73" t="s">
        <v>180</v>
      </c>
      <c r="G886" s="74" t="s">
        <v>180</v>
      </c>
      <c r="H886" s="74" t="s">
        <v>2640</v>
      </c>
      <c r="I886" s="71">
        <v>1</v>
      </c>
      <c r="J886" s="74" t="s">
        <v>2641</v>
      </c>
      <c r="K886" s="75">
        <v>2</v>
      </c>
      <c r="L886" s="75">
        <v>20</v>
      </c>
      <c r="M886" s="75">
        <v>20</v>
      </c>
      <c r="N886" s="75">
        <v>2</v>
      </c>
      <c r="O886" s="74" t="s">
        <v>278</v>
      </c>
    </row>
    <row r="887" spans="1:15" ht="13.5" customHeight="1" x14ac:dyDescent="0.35">
      <c r="A887" s="71">
        <v>877</v>
      </c>
      <c r="B887" s="72" t="s">
        <v>2642</v>
      </c>
      <c r="C887" s="73" t="s">
        <v>521</v>
      </c>
      <c r="D887" s="73" t="s">
        <v>215</v>
      </c>
      <c r="E887" s="73" t="s">
        <v>239</v>
      </c>
      <c r="F887" s="73" t="s">
        <v>180</v>
      </c>
      <c r="G887" s="74" t="s">
        <v>199</v>
      </c>
      <c r="H887" s="74" t="s">
        <v>2643</v>
      </c>
      <c r="I887" s="71">
        <v>1</v>
      </c>
      <c r="J887" s="74" t="s">
        <v>2644</v>
      </c>
      <c r="K887" s="75">
        <v>2</v>
      </c>
      <c r="L887" s="75">
        <v>20</v>
      </c>
      <c r="M887" s="75">
        <v>20</v>
      </c>
      <c r="N887" s="75">
        <v>2</v>
      </c>
      <c r="O887" s="74" t="s">
        <v>278</v>
      </c>
    </row>
    <row r="888" spans="1:15" ht="13.5" customHeight="1" x14ac:dyDescent="0.35">
      <c r="A888" s="71">
        <v>878</v>
      </c>
      <c r="B888" s="72" t="s">
        <v>2645</v>
      </c>
      <c r="C888" s="73" t="s">
        <v>521</v>
      </c>
      <c r="D888" s="73" t="s">
        <v>215</v>
      </c>
      <c r="E888" s="73" t="s">
        <v>243</v>
      </c>
      <c r="F888" s="73" t="s">
        <v>180</v>
      </c>
      <c r="G888" s="74" t="s">
        <v>199</v>
      </c>
      <c r="H888" s="74" t="s">
        <v>2646</v>
      </c>
      <c r="I888" s="71">
        <v>1</v>
      </c>
      <c r="J888" s="74" t="s">
        <v>2647</v>
      </c>
      <c r="K888" s="75">
        <v>3</v>
      </c>
      <c r="L888" s="75">
        <v>24</v>
      </c>
      <c r="M888" s="75">
        <v>24</v>
      </c>
      <c r="N888" s="75">
        <v>2</v>
      </c>
      <c r="O888" s="74" t="s">
        <v>278</v>
      </c>
    </row>
    <row r="889" spans="1:15" ht="13.5" customHeight="1" x14ac:dyDescent="0.35">
      <c r="A889" s="71">
        <v>879</v>
      </c>
      <c r="B889" s="72" t="s">
        <v>2648</v>
      </c>
      <c r="C889" s="73" t="s">
        <v>521</v>
      </c>
      <c r="D889" s="73" t="s">
        <v>215</v>
      </c>
      <c r="E889" s="73" t="s">
        <v>247</v>
      </c>
      <c r="F889" s="73" t="s">
        <v>180</v>
      </c>
      <c r="G889" s="74" t="s">
        <v>180</v>
      </c>
      <c r="H889" s="74" t="s">
        <v>2649</v>
      </c>
      <c r="I889" s="71">
        <v>1</v>
      </c>
      <c r="J889" s="74" t="s">
        <v>2650</v>
      </c>
      <c r="K889" s="75">
        <v>3</v>
      </c>
      <c r="L889" s="75">
        <v>24</v>
      </c>
      <c r="M889" s="75">
        <v>24</v>
      </c>
      <c r="N889" s="75">
        <v>2</v>
      </c>
      <c r="O889" s="74" t="s">
        <v>278</v>
      </c>
    </row>
    <row r="890" spans="1:15" ht="13.5" customHeight="1" x14ac:dyDescent="0.35">
      <c r="A890" s="71">
        <v>880</v>
      </c>
      <c r="B890" s="72" t="s">
        <v>2651</v>
      </c>
      <c r="C890" s="73" t="s">
        <v>521</v>
      </c>
      <c r="D890" s="73" t="s">
        <v>215</v>
      </c>
      <c r="E890" s="73" t="s">
        <v>251</v>
      </c>
      <c r="F890" s="73" t="s">
        <v>180</v>
      </c>
      <c r="G890" s="74" t="s">
        <v>199</v>
      </c>
      <c r="H890" s="74" t="s">
        <v>2652</v>
      </c>
      <c r="I890" s="71">
        <v>1</v>
      </c>
      <c r="J890" s="74" t="s">
        <v>2653</v>
      </c>
      <c r="K890" s="75">
        <v>3</v>
      </c>
      <c r="L890" s="75">
        <v>24</v>
      </c>
      <c r="M890" s="75">
        <v>24</v>
      </c>
      <c r="N890" s="75">
        <v>2</v>
      </c>
      <c r="O890" s="74" t="s">
        <v>278</v>
      </c>
    </row>
    <row r="891" spans="1:15" ht="13.5" customHeight="1" x14ac:dyDescent="0.35">
      <c r="A891" s="71">
        <v>881</v>
      </c>
      <c r="B891" s="72" t="s">
        <v>2654</v>
      </c>
      <c r="C891" s="73" t="s">
        <v>521</v>
      </c>
      <c r="D891" s="73" t="s">
        <v>215</v>
      </c>
      <c r="E891" s="73" t="s">
        <v>505</v>
      </c>
      <c r="F891" s="73" t="s">
        <v>180</v>
      </c>
      <c r="G891" s="74" t="s">
        <v>180</v>
      </c>
      <c r="H891" s="74" t="s">
        <v>2655</v>
      </c>
      <c r="I891" s="71">
        <v>1</v>
      </c>
      <c r="J891" s="74" t="s">
        <v>2656</v>
      </c>
      <c r="K891" s="75">
        <v>3</v>
      </c>
      <c r="L891" s="75">
        <v>24</v>
      </c>
      <c r="M891" s="75">
        <v>24</v>
      </c>
      <c r="N891" s="75">
        <v>2</v>
      </c>
      <c r="O891" s="74" t="s">
        <v>278</v>
      </c>
    </row>
    <row r="892" spans="1:15" ht="13.5" customHeight="1" x14ac:dyDescent="0.35">
      <c r="A892" s="71">
        <v>882</v>
      </c>
      <c r="B892" s="72" t="s">
        <v>2657</v>
      </c>
      <c r="C892" s="73" t="s">
        <v>521</v>
      </c>
      <c r="D892" s="73" t="s">
        <v>215</v>
      </c>
      <c r="E892" s="73" t="s">
        <v>223</v>
      </c>
      <c r="F892" s="73" t="s">
        <v>180</v>
      </c>
      <c r="G892" s="74" t="s">
        <v>180</v>
      </c>
      <c r="H892" s="74" t="s">
        <v>224</v>
      </c>
      <c r="I892" s="71">
        <v>1</v>
      </c>
      <c r="J892" s="74" t="s">
        <v>2658</v>
      </c>
      <c r="K892" s="75">
        <v>3</v>
      </c>
      <c r="L892" s="75">
        <v>24</v>
      </c>
      <c r="M892" s="75">
        <v>24</v>
      </c>
      <c r="N892" s="75">
        <v>2</v>
      </c>
      <c r="O892" s="74" t="s">
        <v>278</v>
      </c>
    </row>
    <row r="893" spans="1:15" ht="13.5" customHeight="1" x14ac:dyDescent="0.35">
      <c r="A893" s="71">
        <v>883</v>
      </c>
      <c r="B893" s="72" t="s">
        <v>2659</v>
      </c>
      <c r="C893" s="73" t="s">
        <v>521</v>
      </c>
      <c r="D893" s="73" t="s">
        <v>219</v>
      </c>
      <c r="E893" s="73" t="s">
        <v>180</v>
      </c>
      <c r="F893" s="73" t="s">
        <v>180</v>
      </c>
      <c r="G893" s="74" t="s">
        <v>180</v>
      </c>
      <c r="H893" s="74" t="s">
        <v>2660</v>
      </c>
      <c r="I893" s="71">
        <v>1</v>
      </c>
      <c r="J893" s="74" t="s">
        <v>2661</v>
      </c>
      <c r="K893" s="75">
        <v>3</v>
      </c>
      <c r="L893" s="75">
        <v>24</v>
      </c>
      <c r="M893" s="75">
        <v>24</v>
      </c>
      <c r="N893" s="75">
        <v>2</v>
      </c>
      <c r="O893" s="74" t="s">
        <v>278</v>
      </c>
    </row>
    <row r="894" spans="1:15" ht="13.5" customHeight="1" x14ac:dyDescent="0.35">
      <c r="A894" s="71">
        <v>884</v>
      </c>
      <c r="B894" s="72" t="s">
        <v>2662</v>
      </c>
      <c r="C894" s="73" t="s">
        <v>521</v>
      </c>
      <c r="D894" s="73" t="s">
        <v>219</v>
      </c>
      <c r="E894" s="73" t="s">
        <v>179</v>
      </c>
      <c r="F894" s="73" t="s">
        <v>180</v>
      </c>
      <c r="G894" s="74" t="s">
        <v>180</v>
      </c>
      <c r="H894" s="74" t="s">
        <v>2663</v>
      </c>
      <c r="I894" s="71">
        <v>1</v>
      </c>
      <c r="J894" s="74" t="s">
        <v>2664</v>
      </c>
      <c r="K894" s="75">
        <v>3</v>
      </c>
      <c r="L894" s="75">
        <v>24</v>
      </c>
      <c r="M894" s="75">
        <v>24</v>
      </c>
      <c r="N894" s="75">
        <v>2</v>
      </c>
      <c r="O894" s="74" t="s">
        <v>278</v>
      </c>
    </row>
    <row r="895" spans="1:15" ht="13.5" customHeight="1" x14ac:dyDescent="0.35">
      <c r="A895" s="71">
        <v>885</v>
      </c>
      <c r="B895" s="72" t="s">
        <v>2665</v>
      </c>
      <c r="C895" s="73" t="s">
        <v>521</v>
      </c>
      <c r="D895" s="73" t="s">
        <v>219</v>
      </c>
      <c r="E895" s="73" t="s">
        <v>190</v>
      </c>
      <c r="F895" s="73" t="s">
        <v>180</v>
      </c>
      <c r="G895" s="74" t="s">
        <v>180</v>
      </c>
      <c r="H895" s="74" t="s">
        <v>2666</v>
      </c>
      <c r="I895" s="71">
        <v>1</v>
      </c>
      <c r="J895" s="74" t="s">
        <v>2667</v>
      </c>
      <c r="K895" s="75">
        <v>3</v>
      </c>
      <c r="L895" s="75">
        <v>24</v>
      </c>
      <c r="M895" s="75">
        <v>24</v>
      </c>
      <c r="N895" s="75">
        <v>2</v>
      </c>
      <c r="O895" s="74" t="s">
        <v>278</v>
      </c>
    </row>
    <row r="896" spans="1:15" ht="13.5" customHeight="1" x14ac:dyDescent="0.35">
      <c r="A896" s="71">
        <v>886</v>
      </c>
      <c r="B896" s="72" t="s">
        <v>2668</v>
      </c>
      <c r="C896" s="73" t="s">
        <v>521</v>
      </c>
      <c r="D896" s="73" t="s">
        <v>219</v>
      </c>
      <c r="E896" s="73" t="s">
        <v>194</v>
      </c>
      <c r="F896" s="73" t="s">
        <v>180</v>
      </c>
      <c r="G896" s="74" t="s">
        <v>180</v>
      </c>
      <c r="H896" s="74" t="s">
        <v>2669</v>
      </c>
      <c r="I896" s="71">
        <v>1</v>
      </c>
      <c r="J896" s="74" t="s">
        <v>2670</v>
      </c>
      <c r="K896" s="75">
        <v>3</v>
      </c>
      <c r="L896" s="75">
        <v>24</v>
      </c>
      <c r="M896" s="75">
        <v>24</v>
      </c>
      <c r="N896" s="75">
        <v>2</v>
      </c>
      <c r="O896" s="74" t="s">
        <v>278</v>
      </c>
    </row>
    <row r="897" spans="1:15" ht="13.5" customHeight="1" x14ac:dyDescent="0.35">
      <c r="A897" s="71">
        <v>887</v>
      </c>
      <c r="B897" s="72" t="s">
        <v>2671</v>
      </c>
      <c r="C897" s="73" t="s">
        <v>521</v>
      </c>
      <c r="D897" s="73" t="s">
        <v>219</v>
      </c>
      <c r="E897" s="73" t="s">
        <v>198</v>
      </c>
      <c r="F897" s="73" t="s">
        <v>180</v>
      </c>
      <c r="G897" s="74" t="s">
        <v>180</v>
      </c>
      <c r="H897" s="74" t="s">
        <v>2672</v>
      </c>
      <c r="I897" s="71">
        <v>1</v>
      </c>
      <c r="J897" s="74" t="s">
        <v>2673</v>
      </c>
      <c r="K897" s="75">
        <v>4</v>
      </c>
      <c r="L897" s="75">
        <v>8</v>
      </c>
      <c r="M897" s="75">
        <v>8</v>
      </c>
      <c r="N897" s="75">
        <v>1</v>
      </c>
      <c r="O897" s="74" t="s">
        <v>278</v>
      </c>
    </row>
    <row r="898" spans="1:15" ht="13.5" customHeight="1" x14ac:dyDescent="0.35">
      <c r="A898" s="71">
        <v>888</v>
      </c>
      <c r="B898" s="72" t="s">
        <v>2674</v>
      </c>
      <c r="C898" s="73" t="s">
        <v>521</v>
      </c>
      <c r="D898" s="73" t="s">
        <v>219</v>
      </c>
      <c r="E898" s="73" t="s">
        <v>203</v>
      </c>
      <c r="F898" s="73" t="s">
        <v>180</v>
      </c>
      <c r="G898" s="74" t="s">
        <v>180</v>
      </c>
      <c r="H898" s="74" t="s">
        <v>1711</v>
      </c>
      <c r="I898" s="71">
        <v>1</v>
      </c>
      <c r="J898" s="74" t="s">
        <v>2675</v>
      </c>
      <c r="K898" s="75">
        <v>4</v>
      </c>
      <c r="L898" s="75">
        <v>8</v>
      </c>
      <c r="M898" s="75">
        <v>8</v>
      </c>
      <c r="N898" s="75">
        <v>1</v>
      </c>
      <c r="O898" s="74" t="s">
        <v>278</v>
      </c>
    </row>
    <row r="899" spans="1:15" ht="13.5" customHeight="1" x14ac:dyDescent="0.35">
      <c r="A899" s="71">
        <v>889</v>
      </c>
      <c r="B899" s="72" t="s">
        <v>2676</v>
      </c>
      <c r="C899" s="73" t="s">
        <v>521</v>
      </c>
      <c r="D899" s="73" t="s">
        <v>219</v>
      </c>
      <c r="E899" s="73" t="s">
        <v>207</v>
      </c>
      <c r="F899" s="73" t="s">
        <v>180</v>
      </c>
      <c r="G899" s="74" t="s">
        <v>180</v>
      </c>
      <c r="H899" s="74" t="s">
        <v>2634</v>
      </c>
      <c r="I899" s="71">
        <v>1</v>
      </c>
      <c r="J899" s="74" t="s">
        <v>2677</v>
      </c>
      <c r="K899" s="75">
        <v>3</v>
      </c>
      <c r="L899" s="75">
        <v>24</v>
      </c>
      <c r="M899" s="75">
        <v>24</v>
      </c>
      <c r="N899" s="75">
        <v>2</v>
      </c>
      <c r="O899" s="74" t="s">
        <v>278</v>
      </c>
    </row>
    <row r="900" spans="1:15" ht="13.5" customHeight="1" x14ac:dyDescent="0.35">
      <c r="A900" s="71">
        <v>890</v>
      </c>
      <c r="B900" s="72" t="s">
        <v>2678</v>
      </c>
      <c r="C900" s="73" t="s">
        <v>521</v>
      </c>
      <c r="D900" s="73" t="s">
        <v>219</v>
      </c>
      <c r="E900" s="73" t="s">
        <v>223</v>
      </c>
      <c r="F900" s="73" t="s">
        <v>180</v>
      </c>
      <c r="G900" s="74" t="s">
        <v>180</v>
      </c>
      <c r="H900" s="74" t="s">
        <v>224</v>
      </c>
      <c r="I900" s="71">
        <v>1</v>
      </c>
      <c r="J900" s="74" t="s">
        <v>2679</v>
      </c>
      <c r="K900" s="75">
        <v>3</v>
      </c>
      <c r="L900" s="75">
        <v>24</v>
      </c>
      <c r="M900" s="75">
        <v>24</v>
      </c>
      <c r="N900" s="75">
        <v>2</v>
      </c>
      <c r="O900" s="74" t="s">
        <v>278</v>
      </c>
    </row>
    <row r="901" spans="1:15" ht="13.5" customHeight="1" x14ac:dyDescent="0.35">
      <c r="A901" s="71">
        <v>891</v>
      </c>
      <c r="B901" s="72" t="s">
        <v>2680</v>
      </c>
      <c r="C901" s="73" t="s">
        <v>521</v>
      </c>
      <c r="D901" s="73" t="s">
        <v>239</v>
      </c>
      <c r="E901" s="73" t="s">
        <v>180</v>
      </c>
      <c r="F901" s="73" t="s">
        <v>180</v>
      </c>
      <c r="G901" s="74" t="s">
        <v>180</v>
      </c>
      <c r="H901" s="74" t="s">
        <v>2681</v>
      </c>
      <c r="I901" s="71">
        <v>1</v>
      </c>
      <c r="J901" s="74" t="s">
        <v>2682</v>
      </c>
      <c r="K901" s="75">
        <v>4</v>
      </c>
      <c r="L901" s="75">
        <v>17</v>
      </c>
      <c r="M901" s="75">
        <v>17</v>
      </c>
      <c r="N901" s="75">
        <v>0</v>
      </c>
      <c r="O901" s="74" t="s">
        <v>89</v>
      </c>
    </row>
    <row r="902" spans="1:15" ht="13.5" customHeight="1" x14ac:dyDescent="0.35">
      <c r="A902" s="71">
        <v>892</v>
      </c>
      <c r="B902" s="72" t="s">
        <v>2683</v>
      </c>
      <c r="C902" s="73" t="s">
        <v>521</v>
      </c>
      <c r="D902" s="73" t="s">
        <v>239</v>
      </c>
      <c r="E902" s="73" t="s">
        <v>179</v>
      </c>
      <c r="F902" s="73" t="s">
        <v>180</v>
      </c>
      <c r="G902" s="74" t="s">
        <v>180</v>
      </c>
      <c r="H902" s="74" t="s">
        <v>2684</v>
      </c>
      <c r="I902" s="71">
        <v>1</v>
      </c>
      <c r="J902" s="74" t="s">
        <v>2685</v>
      </c>
      <c r="K902" s="75">
        <v>4</v>
      </c>
      <c r="L902" s="75">
        <v>17</v>
      </c>
      <c r="M902" s="75">
        <v>17</v>
      </c>
      <c r="N902" s="75">
        <v>0</v>
      </c>
      <c r="O902" s="74" t="s">
        <v>89</v>
      </c>
    </row>
    <row r="903" spans="1:15" ht="13.5" customHeight="1" x14ac:dyDescent="0.35">
      <c r="A903" s="71">
        <v>893</v>
      </c>
      <c r="B903" s="72" t="s">
        <v>2686</v>
      </c>
      <c r="C903" s="73" t="s">
        <v>521</v>
      </c>
      <c r="D903" s="73" t="s">
        <v>239</v>
      </c>
      <c r="E903" s="73" t="s">
        <v>190</v>
      </c>
      <c r="F903" s="73" t="s">
        <v>180</v>
      </c>
      <c r="G903" s="74" t="s">
        <v>180</v>
      </c>
      <c r="H903" s="74" t="s">
        <v>2687</v>
      </c>
      <c r="I903" s="71">
        <v>1</v>
      </c>
      <c r="J903" s="74" t="s">
        <v>2688</v>
      </c>
      <c r="K903" s="75">
        <v>4</v>
      </c>
      <c r="L903" s="75">
        <v>17</v>
      </c>
      <c r="M903" s="75">
        <v>17</v>
      </c>
      <c r="N903" s="75">
        <v>0</v>
      </c>
      <c r="O903" s="74" t="s">
        <v>89</v>
      </c>
    </row>
    <row r="904" spans="1:15" ht="13.5" customHeight="1" x14ac:dyDescent="0.35">
      <c r="A904" s="71">
        <v>894</v>
      </c>
      <c r="B904" s="72" t="s">
        <v>2689</v>
      </c>
      <c r="C904" s="73" t="s">
        <v>521</v>
      </c>
      <c r="D904" s="73" t="s">
        <v>239</v>
      </c>
      <c r="E904" s="73" t="s">
        <v>194</v>
      </c>
      <c r="F904" s="73" t="s">
        <v>180</v>
      </c>
      <c r="G904" s="74" t="s">
        <v>199</v>
      </c>
      <c r="H904" s="74" t="s">
        <v>2690</v>
      </c>
      <c r="I904" s="71">
        <v>1</v>
      </c>
      <c r="J904" s="74" t="s">
        <v>2691</v>
      </c>
      <c r="K904" s="75">
        <v>4</v>
      </c>
      <c r="L904" s="75">
        <v>17</v>
      </c>
      <c r="M904" s="75">
        <v>17</v>
      </c>
      <c r="N904" s="75">
        <v>0</v>
      </c>
      <c r="O904" s="74" t="s">
        <v>89</v>
      </c>
    </row>
    <row r="905" spans="1:15" ht="13.5" customHeight="1" x14ac:dyDescent="0.35">
      <c r="A905" s="71">
        <v>895</v>
      </c>
      <c r="B905" s="72" t="s">
        <v>2692</v>
      </c>
      <c r="C905" s="73" t="s">
        <v>521</v>
      </c>
      <c r="D905" s="73" t="s">
        <v>239</v>
      </c>
      <c r="E905" s="73" t="s">
        <v>198</v>
      </c>
      <c r="F905" s="73" t="s">
        <v>180</v>
      </c>
      <c r="G905" s="74" t="s">
        <v>180</v>
      </c>
      <c r="H905" s="74" t="s">
        <v>2693</v>
      </c>
      <c r="I905" s="71">
        <v>1</v>
      </c>
      <c r="J905" s="74" t="s">
        <v>2694</v>
      </c>
      <c r="K905" s="75">
        <v>4</v>
      </c>
      <c r="L905" s="75">
        <v>17</v>
      </c>
      <c r="M905" s="75">
        <v>17</v>
      </c>
      <c r="N905" s="75">
        <v>0</v>
      </c>
      <c r="O905" s="74" t="s">
        <v>89</v>
      </c>
    </row>
    <row r="906" spans="1:15" ht="13.5" customHeight="1" x14ac:dyDescent="0.35">
      <c r="A906" s="71">
        <v>896</v>
      </c>
      <c r="B906" s="72" t="s">
        <v>2695</v>
      </c>
      <c r="C906" s="73" t="s">
        <v>521</v>
      </c>
      <c r="D906" s="73" t="s">
        <v>239</v>
      </c>
      <c r="E906" s="73" t="s">
        <v>203</v>
      </c>
      <c r="F906" s="73" t="s">
        <v>180</v>
      </c>
      <c r="G906" s="74" t="s">
        <v>199</v>
      </c>
      <c r="H906" s="74" t="s">
        <v>2696</v>
      </c>
      <c r="I906" s="71">
        <v>1</v>
      </c>
      <c r="J906" s="74" t="s">
        <v>2697</v>
      </c>
      <c r="K906" s="75">
        <v>4</v>
      </c>
      <c r="L906" s="75">
        <v>17</v>
      </c>
      <c r="M906" s="75">
        <v>17</v>
      </c>
      <c r="N906" s="75">
        <v>0</v>
      </c>
      <c r="O906" s="74" t="s">
        <v>89</v>
      </c>
    </row>
    <row r="907" spans="1:15" ht="13.5" customHeight="1" x14ac:dyDescent="0.35">
      <c r="A907" s="71">
        <v>897</v>
      </c>
      <c r="B907" s="72" t="s">
        <v>2698</v>
      </c>
      <c r="C907" s="73" t="s">
        <v>521</v>
      </c>
      <c r="D907" s="73" t="s">
        <v>239</v>
      </c>
      <c r="E907" s="73" t="s">
        <v>207</v>
      </c>
      <c r="F907" s="73" t="s">
        <v>180</v>
      </c>
      <c r="G907" s="74" t="s">
        <v>180</v>
      </c>
      <c r="H907" s="74" t="s">
        <v>2699</v>
      </c>
      <c r="I907" s="71">
        <v>1</v>
      </c>
      <c r="J907" s="74" t="s">
        <v>2700</v>
      </c>
      <c r="K907" s="75">
        <v>4</v>
      </c>
      <c r="L907" s="75">
        <v>17</v>
      </c>
      <c r="M907" s="75">
        <v>17</v>
      </c>
      <c r="N907" s="75">
        <v>0</v>
      </c>
      <c r="O907" s="74" t="s">
        <v>89</v>
      </c>
    </row>
    <row r="908" spans="1:15" ht="13.5" customHeight="1" x14ac:dyDescent="0.35">
      <c r="A908" s="71">
        <v>898</v>
      </c>
      <c r="B908" s="72" t="s">
        <v>2701</v>
      </c>
      <c r="C908" s="73" t="s">
        <v>521</v>
      </c>
      <c r="D908" s="73" t="s">
        <v>243</v>
      </c>
      <c r="E908" s="73" t="s">
        <v>180</v>
      </c>
      <c r="F908" s="73" t="s">
        <v>180</v>
      </c>
      <c r="G908" s="74" t="s">
        <v>180</v>
      </c>
      <c r="H908" s="74" t="s">
        <v>2702</v>
      </c>
      <c r="I908" s="71">
        <v>1</v>
      </c>
      <c r="J908" s="74" t="s">
        <v>2703</v>
      </c>
      <c r="K908" s="75">
        <v>4</v>
      </c>
      <c r="L908" s="75">
        <v>14</v>
      </c>
      <c r="M908" s="75">
        <v>14</v>
      </c>
      <c r="N908" s="75">
        <v>1</v>
      </c>
      <c r="O908" s="74" t="s">
        <v>278</v>
      </c>
    </row>
    <row r="909" spans="1:15" ht="13.5" customHeight="1" x14ac:dyDescent="0.35">
      <c r="A909" s="71">
        <v>899</v>
      </c>
      <c r="B909" s="72" t="s">
        <v>2704</v>
      </c>
      <c r="C909" s="73" t="s">
        <v>521</v>
      </c>
      <c r="D909" s="73" t="s">
        <v>243</v>
      </c>
      <c r="E909" s="73" t="s">
        <v>179</v>
      </c>
      <c r="F909" s="73" t="s">
        <v>180</v>
      </c>
      <c r="G909" s="74" t="s">
        <v>199</v>
      </c>
      <c r="H909" s="74" t="s">
        <v>582</v>
      </c>
      <c r="I909" s="71">
        <v>1</v>
      </c>
      <c r="J909" s="74" t="s">
        <v>2705</v>
      </c>
      <c r="K909" s="75">
        <v>4</v>
      </c>
      <c r="L909" s="75">
        <v>14</v>
      </c>
      <c r="M909" s="75">
        <v>14</v>
      </c>
      <c r="N909" s="75">
        <v>1</v>
      </c>
      <c r="O909" s="74" t="s">
        <v>278</v>
      </c>
    </row>
    <row r="910" spans="1:15" ht="13.5" customHeight="1" x14ac:dyDescent="0.35">
      <c r="A910" s="71">
        <v>900</v>
      </c>
      <c r="B910" s="72" t="s">
        <v>2706</v>
      </c>
      <c r="C910" s="73" t="s">
        <v>521</v>
      </c>
      <c r="D910" s="73" t="s">
        <v>243</v>
      </c>
      <c r="E910" s="73" t="s">
        <v>190</v>
      </c>
      <c r="F910" s="73" t="s">
        <v>180</v>
      </c>
      <c r="G910" s="74" t="s">
        <v>199</v>
      </c>
      <c r="H910" s="74" t="s">
        <v>559</v>
      </c>
      <c r="I910" s="71">
        <v>1</v>
      </c>
      <c r="J910" s="74" t="s">
        <v>2707</v>
      </c>
      <c r="K910" s="75">
        <v>4</v>
      </c>
      <c r="L910" s="75">
        <v>14</v>
      </c>
      <c r="M910" s="75">
        <v>14</v>
      </c>
      <c r="N910" s="75">
        <v>1</v>
      </c>
      <c r="O910" s="74" t="s">
        <v>278</v>
      </c>
    </row>
    <row r="911" spans="1:15" ht="13.5" customHeight="1" x14ac:dyDescent="0.35">
      <c r="A911" s="71">
        <v>901</v>
      </c>
      <c r="B911" s="72" t="s">
        <v>2708</v>
      </c>
      <c r="C911" s="73" t="s">
        <v>521</v>
      </c>
      <c r="D911" s="73" t="s">
        <v>243</v>
      </c>
      <c r="E911" s="73" t="s">
        <v>194</v>
      </c>
      <c r="F911" s="73" t="s">
        <v>180</v>
      </c>
      <c r="G911" s="74" t="s">
        <v>199</v>
      </c>
      <c r="H911" s="74" t="s">
        <v>2709</v>
      </c>
      <c r="I911" s="71">
        <v>1</v>
      </c>
      <c r="J911" s="74" t="s">
        <v>2710</v>
      </c>
      <c r="K911" s="75">
        <v>4</v>
      </c>
      <c r="L911" s="75">
        <v>14</v>
      </c>
      <c r="M911" s="75">
        <v>14</v>
      </c>
      <c r="N911" s="75">
        <v>1</v>
      </c>
      <c r="O911" s="74" t="s">
        <v>278</v>
      </c>
    </row>
    <row r="912" spans="1:15" ht="13.5" customHeight="1" x14ac:dyDescent="0.35">
      <c r="A912" s="71">
        <v>902</v>
      </c>
      <c r="B912" s="72" t="s">
        <v>2711</v>
      </c>
      <c r="C912" s="73" t="s">
        <v>521</v>
      </c>
      <c r="D912" s="73" t="s">
        <v>243</v>
      </c>
      <c r="E912" s="73" t="s">
        <v>198</v>
      </c>
      <c r="F912" s="73" t="s">
        <v>180</v>
      </c>
      <c r="G912" s="74" t="s">
        <v>199</v>
      </c>
      <c r="H912" s="74" t="s">
        <v>570</v>
      </c>
      <c r="I912" s="71">
        <v>1</v>
      </c>
      <c r="J912" s="74" t="s">
        <v>2712</v>
      </c>
      <c r="K912" s="75">
        <v>4</v>
      </c>
      <c r="L912" s="75">
        <v>14</v>
      </c>
      <c r="M912" s="75">
        <v>14</v>
      </c>
      <c r="N912" s="75">
        <v>1</v>
      </c>
      <c r="O912" s="74" t="s">
        <v>278</v>
      </c>
    </row>
    <row r="913" spans="1:15" ht="13.5" customHeight="1" x14ac:dyDescent="0.35">
      <c r="A913" s="71">
        <v>903</v>
      </c>
      <c r="B913" s="72" t="s">
        <v>2713</v>
      </c>
      <c r="C913" s="73" t="s">
        <v>521</v>
      </c>
      <c r="D913" s="73" t="s">
        <v>243</v>
      </c>
      <c r="E913" s="73" t="s">
        <v>203</v>
      </c>
      <c r="F913" s="73" t="s">
        <v>180</v>
      </c>
      <c r="G913" s="74" t="s">
        <v>199</v>
      </c>
      <c r="H913" s="74" t="s">
        <v>522</v>
      </c>
      <c r="I913" s="71">
        <v>1</v>
      </c>
      <c r="J913" s="74" t="s">
        <v>2714</v>
      </c>
      <c r="K913" s="75">
        <v>4</v>
      </c>
      <c r="L913" s="75">
        <v>14</v>
      </c>
      <c r="M913" s="75">
        <v>14</v>
      </c>
      <c r="N913" s="75">
        <v>1</v>
      </c>
      <c r="O913" s="74" t="s">
        <v>278</v>
      </c>
    </row>
    <row r="914" spans="1:15" ht="13.5" customHeight="1" x14ac:dyDescent="0.35">
      <c r="A914" s="71">
        <v>904</v>
      </c>
      <c r="B914" s="72" t="s">
        <v>2715</v>
      </c>
      <c r="C914" s="73" t="s">
        <v>521</v>
      </c>
      <c r="D914" s="73" t="s">
        <v>243</v>
      </c>
      <c r="E914" s="73" t="s">
        <v>207</v>
      </c>
      <c r="F914" s="73" t="s">
        <v>180</v>
      </c>
      <c r="G914" s="74" t="s">
        <v>180</v>
      </c>
      <c r="H914" s="74" t="s">
        <v>2716</v>
      </c>
      <c r="I914" s="71">
        <v>1</v>
      </c>
      <c r="J914" s="74" t="s">
        <v>2717</v>
      </c>
      <c r="K914" s="75">
        <v>4</v>
      </c>
      <c r="L914" s="75">
        <v>14</v>
      </c>
      <c r="M914" s="75">
        <v>14</v>
      </c>
      <c r="N914" s="75">
        <v>1</v>
      </c>
      <c r="O914" s="74" t="s">
        <v>278</v>
      </c>
    </row>
    <row r="915" spans="1:15" ht="13.5" customHeight="1" x14ac:dyDescent="0.35">
      <c r="A915" s="71">
        <v>905</v>
      </c>
      <c r="B915" s="72" t="s">
        <v>2718</v>
      </c>
      <c r="C915" s="73" t="s">
        <v>521</v>
      </c>
      <c r="D915" s="73" t="s">
        <v>243</v>
      </c>
      <c r="E915" s="73" t="s">
        <v>211</v>
      </c>
      <c r="F915" s="73" t="s">
        <v>180</v>
      </c>
      <c r="G915" s="74" t="s">
        <v>199</v>
      </c>
      <c r="H915" s="74" t="s">
        <v>2719</v>
      </c>
      <c r="I915" s="71">
        <v>1</v>
      </c>
      <c r="J915" s="74" t="s">
        <v>2720</v>
      </c>
      <c r="K915" s="75">
        <v>4</v>
      </c>
      <c r="L915" s="75">
        <v>17</v>
      </c>
      <c r="M915" s="75">
        <v>17</v>
      </c>
      <c r="N915" s="75">
        <v>0</v>
      </c>
      <c r="O915" s="74" t="s">
        <v>89</v>
      </c>
    </row>
    <row r="916" spans="1:15" ht="13.5" customHeight="1" x14ac:dyDescent="0.35">
      <c r="A916" s="71">
        <v>906</v>
      </c>
      <c r="B916" s="72" t="s">
        <v>2721</v>
      </c>
      <c r="C916" s="73" t="s">
        <v>521</v>
      </c>
      <c r="D916" s="73" t="s">
        <v>243</v>
      </c>
      <c r="E916" s="73" t="s">
        <v>223</v>
      </c>
      <c r="F916" s="73" t="s">
        <v>180</v>
      </c>
      <c r="G916" s="74" t="s">
        <v>180</v>
      </c>
      <c r="H916" s="74" t="s">
        <v>224</v>
      </c>
      <c r="I916" s="71">
        <v>1</v>
      </c>
      <c r="J916" s="74" t="s">
        <v>2722</v>
      </c>
      <c r="K916" s="75">
        <v>4</v>
      </c>
      <c r="L916" s="75">
        <v>17</v>
      </c>
      <c r="M916" s="75">
        <v>17</v>
      </c>
      <c r="N916" s="75">
        <v>0</v>
      </c>
      <c r="O916" s="74" t="s">
        <v>89</v>
      </c>
    </row>
    <row r="917" spans="1:15" ht="13.5" customHeight="1" x14ac:dyDescent="0.35">
      <c r="A917" s="71">
        <v>907</v>
      </c>
      <c r="B917" s="72" t="s">
        <v>2723</v>
      </c>
      <c r="C917" s="73" t="s">
        <v>521</v>
      </c>
      <c r="D917" s="73" t="s">
        <v>247</v>
      </c>
      <c r="E917" s="73" t="s">
        <v>180</v>
      </c>
      <c r="F917" s="73" t="s">
        <v>180</v>
      </c>
      <c r="G917" s="74" t="s">
        <v>180</v>
      </c>
      <c r="H917" s="74" t="s">
        <v>2724</v>
      </c>
      <c r="I917" s="71">
        <v>1</v>
      </c>
      <c r="J917" s="74" t="s">
        <v>2725</v>
      </c>
      <c r="K917" s="75">
        <v>4</v>
      </c>
      <c r="L917" s="75">
        <v>8</v>
      </c>
      <c r="M917" s="75">
        <v>8</v>
      </c>
      <c r="N917" s="75">
        <v>1</v>
      </c>
      <c r="O917" s="74" t="s">
        <v>278</v>
      </c>
    </row>
    <row r="918" spans="1:15" ht="13.5" customHeight="1" x14ac:dyDescent="0.35">
      <c r="A918" s="71">
        <v>908</v>
      </c>
      <c r="B918" s="72" t="s">
        <v>2726</v>
      </c>
      <c r="C918" s="73" t="s">
        <v>521</v>
      </c>
      <c r="D918" s="73" t="s">
        <v>247</v>
      </c>
      <c r="E918" s="73" t="s">
        <v>179</v>
      </c>
      <c r="F918" s="73" t="s">
        <v>180</v>
      </c>
      <c r="G918" s="74" t="s">
        <v>180</v>
      </c>
      <c r="H918" s="74" t="s">
        <v>2727</v>
      </c>
      <c r="I918" s="71">
        <v>1</v>
      </c>
      <c r="J918" s="74" t="s">
        <v>2728</v>
      </c>
      <c r="K918" s="75">
        <v>4</v>
      </c>
      <c r="L918" s="75">
        <v>3</v>
      </c>
      <c r="M918" s="75">
        <v>3</v>
      </c>
      <c r="N918" s="75">
        <v>3</v>
      </c>
      <c r="O918" s="74" t="s">
        <v>278</v>
      </c>
    </row>
    <row r="919" spans="1:15" ht="13.5" customHeight="1" x14ac:dyDescent="0.35">
      <c r="A919" s="71">
        <v>909</v>
      </c>
      <c r="B919" s="72" t="s">
        <v>2729</v>
      </c>
      <c r="C919" s="73" t="s">
        <v>521</v>
      </c>
      <c r="D919" s="73" t="s">
        <v>247</v>
      </c>
      <c r="E919" s="73" t="s">
        <v>190</v>
      </c>
      <c r="F919" s="73" t="s">
        <v>180</v>
      </c>
      <c r="G919" s="74" t="s">
        <v>180</v>
      </c>
      <c r="H919" s="74" t="s">
        <v>2072</v>
      </c>
      <c r="I919" s="71">
        <v>1</v>
      </c>
      <c r="J919" s="74" t="s">
        <v>2730</v>
      </c>
      <c r="K919" s="75">
        <v>4</v>
      </c>
      <c r="L919" s="75">
        <v>17</v>
      </c>
      <c r="M919" s="75">
        <v>17</v>
      </c>
      <c r="N919" s="75">
        <v>0</v>
      </c>
      <c r="O919" s="74" t="s">
        <v>89</v>
      </c>
    </row>
    <row r="920" spans="1:15" ht="13.5" customHeight="1" x14ac:dyDescent="0.35">
      <c r="A920" s="71">
        <v>910</v>
      </c>
      <c r="B920" s="72" t="s">
        <v>2731</v>
      </c>
      <c r="C920" s="73" t="s">
        <v>521</v>
      </c>
      <c r="D920" s="73" t="s">
        <v>247</v>
      </c>
      <c r="E920" s="73" t="s">
        <v>194</v>
      </c>
      <c r="F920" s="73" t="s">
        <v>180</v>
      </c>
      <c r="G920" s="74" t="s">
        <v>180</v>
      </c>
      <c r="H920" s="74" t="s">
        <v>2075</v>
      </c>
      <c r="I920" s="71">
        <v>1</v>
      </c>
      <c r="J920" s="74" t="s">
        <v>2732</v>
      </c>
      <c r="K920" s="75">
        <v>4</v>
      </c>
      <c r="L920" s="75">
        <v>17</v>
      </c>
      <c r="M920" s="75">
        <v>17</v>
      </c>
      <c r="N920" s="75">
        <v>0</v>
      </c>
      <c r="O920" s="74" t="s">
        <v>89</v>
      </c>
    </row>
    <row r="921" spans="1:15" ht="13.5" customHeight="1" x14ac:dyDescent="0.35">
      <c r="A921" s="71">
        <v>911</v>
      </c>
      <c r="B921" s="72" t="s">
        <v>2733</v>
      </c>
      <c r="C921" s="73" t="s">
        <v>521</v>
      </c>
      <c r="D921" s="73" t="s">
        <v>247</v>
      </c>
      <c r="E921" s="73" t="s">
        <v>198</v>
      </c>
      <c r="F921" s="73" t="s">
        <v>180</v>
      </c>
      <c r="G921" s="74" t="s">
        <v>180</v>
      </c>
      <c r="H921" s="74" t="s">
        <v>2734</v>
      </c>
      <c r="I921" s="71">
        <v>1</v>
      </c>
      <c r="J921" s="74" t="s">
        <v>2735</v>
      </c>
      <c r="K921" s="75">
        <v>4</v>
      </c>
      <c r="L921" s="75">
        <v>15</v>
      </c>
      <c r="M921" s="75">
        <v>15</v>
      </c>
      <c r="N921" s="75">
        <v>0</v>
      </c>
      <c r="O921" s="74" t="s">
        <v>89</v>
      </c>
    </row>
    <row r="922" spans="1:15" ht="13.5" customHeight="1" x14ac:dyDescent="0.35">
      <c r="A922" s="71">
        <v>912</v>
      </c>
      <c r="B922" s="72" t="s">
        <v>2736</v>
      </c>
      <c r="C922" s="73" t="s">
        <v>521</v>
      </c>
      <c r="D922" s="73" t="s">
        <v>247</v>
      </c>
      <c r="E922" s="73" t="s">
        <v>203</v>
      </c>
      <c r="F922" s="73" t="s">
        <v>180</v>
      </c>
      <c r="G922" s="74" t="s">
        <v>180</v>
      </c>
      <c r="H922" s="74" t="s">
        <v>2081</v>
      </c>
      <c r="I922" s="71">
        <v>1</v>
      </c>
      <c r="J922" s="74" t="s">
        <v>2737</v>
      </c>
      <c r="K922" s="75">
        <v>4</v>
      </c>
      <c r="L922" s="75">
        <v>17</v>
      </c>
      <c r="M922" s="75">
        <v>17</v>
      </c>
      <c r="N922" s="75">
        <v>0</v>
      </c>
      <c r="O922" s="74" t="s">
        <v>89</v>
      </c>
    </row>
    <row r="923" spans="1:15" ht="13.5" customHeight="1" x14ac:dyDescent="0.35">
      <c r="A923" s="71">
        <v>913</v>
      </c>
      <c r="B923" s="72" t="s">
        <v>2738</v>
      </c>
      <c r="C923" s="73" t="s">
        <v>521</v>
      </c>
      <c r="D923" s="73" t="s">
        <v>247</v>
      </c>
      <c r="E923" s="73" t="s">
        <v>207</v>
      </c>
      <c r="F923" s="73" t="s">
        <v>180</v>
      </c>
      <c r="G923" s="74" t="s">
        <v>199</v>
      </c>
      <c r="H923" s="74" t="s">
        <v>2739</v>
      </c>
      <c r="I923" s="71">
        <v>1</v>
      </c>
      <c r="J923" s="74" t="s">
        <v>2740</v>
      </c>
      <c r="K923" s="75">
        <v>4</v>
      </c>
      <c r="L923" s="75">
        <v>4</v>
      </c>
      <c r="M923" s="75">
        <v>4</v>
      </c>
      <c r="N923" s="75">
        <v>4</v>
      </c>
      <c r="O923" s="74" t="s">
        <v>278</v>
      </c>
    </row>
    <row r="924" spans="1:15" ht="13.5" customHeight="1" x14ac:dyDescent="0.35">
      <c r="A924" s="71">
        <v>914</v>
      </c>
      <c r="B924" s="72" t="s">
        <v>2741</v>
      </c>
      <c r="C924" s="73" t="s">
        <v>521</v>
      </c>
      <c r="D924" s="73" t="s">
        <v>247</v>
      </c>
      <c r="E924" s="73" t="s">
        <v>211</v>
      </c>
      <c r="F924" s="73" t="s">
        <v>180</v>
      </c>
      <c r="G924" s="74" t="s">
        <v>180</v>
      </c>
      <c r="H924" s="74" t="s">
        <v>2742</v>
      </c>
      <c r="I924" s="71">
        <v>1</v>
      </c>
      <c r="J924" s="74" t="s">
        <v>2743</v>
      </c>
      <c r="K924" s="75">
        <v>4</v>
      </c>
      <c r="L924" s="75">
        <v>4</v>
      </c>
      <c r="M924" s="75">
        <v>4</v>
      </c>
      <c r="N924" s="75">
        <v>4</v>
      </c>
      <c r="O924" s="74" t="s">
        <v>278</v>
      </c>
    </row>
    <row r="925" spans="1:15" ht="13.5" customHeight="1" x14ac:dyDescent="0.35">
      <c r="A925" s="71">
        <v>915</v>
      </c>
      <c r="B925" s="72" t="s">
        <v>2744</v>
      </c>
      <c r="C925" s="73" t="s">
        <v>521</v>
      </c>
      <c r="D925" s="73" t="s">
        <v>247</v>
      </c>
      <c r="E925" s="73" t="s">
        <v>215</v>
      </c>
      <c r="F925" s="73" t="s">
        <v>180</v>
      </c>
      <c r="G925" s="74" t="s">
        <v>180</v>
      </c>
      <c r="H925" s="74" t="s">
        <v>2745</v>
      </c>
      <c r="I925" s="71">
        <v>1</v>
      </c>
      <c r="J925" s="74" t="s">
        <v>2746</v>
      </c>
      <c r="K925" s="75">
        <v>4</v>
      </c>
      <c r="L925" s="75">
        <v>1</v>
      </c>
      <c r="M925" s="75">
        <v>1</v>
      </c>
      <c r="N925" s="75">
        <v>3</v>
      </c>
      <c r="O925" s="74" t="s">
        <v>278</v>
      </c>
    </row>
    <row r="926" spans="1:15" ht="13.5" customHeight="1" x14ac:dyDescent="0.35">
      <c r="A926" s="71">
        <v>916</v>
      </c>
      <c r="B926" s="72" t="s">
        <v>2747</v>
      </c>
      <c r="C926" s="73" t="s">
        <v>521</v>
      </c>
      <c r="D926" s="73" t="s">
        <v>247</v>
      </c>
      <c r="E926" s="73" t="s">
        <v>219</v>
      </c>
      <c r="F926" s="73" t="s">
        <v>180</v>
      </c>
      <c r="G926" s="74" t="s">
        <v>180</v>
      </c>
      <c r="H926" s="74" t="s">
        <v>2748</v>
      </c>
      <c r="I926" s="71">
        <v>1</v>
      </c>
      <c r="J926" s="74" t="s">
        <v>2749</v>
      </c>
      <c r="K926" s="75">
        <v>4</v>
      </c>
      <c r="L926" s="75">
        <v>17</v>
      </c>
      <c r="M926" s="75">
        <v>17</v>
      </c>
      <c r="N926" s="75">
        <v>0</v>
      </c>
      <c r="O926" s="74" t="s">
        <v>89</v>
      </c>
    </row>
    <row r="927" spans="1:15" ht="13.5" customHeight="1" x14ac:dyDescent="0.35">
      <c r="A927" s="71">
        <v>917</v>
      </c>
      <c r="B927" s="72" t="s">
        <v>2750</v>
      </c>
      <c r="C927" s="73" t="s">
        <v>521</v>
      </c>
      <c r="D927" s="73" t="s">
        <v>247</v>
      </c>
      <c r="E927" s="73" t="s">
        <v>239</v>
      </c>
      <c r="F927" s="73" t="s">
        <v>180</v>
      </c>
      <c r="G927" s="74" t="s">
        <v>180</v>
      </c>
      <c r="H927" s="74" t="s">
        <v>2751</v>
      </c>
      <c r="I927" s="71">
        <v>12</v>
      </c>
      <c r="J927" s="74" t="s">
        <v>2752</v>
      </c>
      <c r="K927" s="75">
        <v>1</v>
      </c>
      <c r="L927" s="75">
        <v>9</v>
      </c>
      <c r="M927" s="75">
        <v>9</v>
      </c>
      <c r="N927" s="75">
        <v>3</v>
      </c>
      <c r="O927" s="74" t="s">
        <v>278</v>
      </c>
    </row>
    <row r="928" spans="1:15" ht="13.5" customHeight="1" x14ac:dyDescent="0.35">
      <c r="A928" s="71">
        <v>918</v>
      </c>
      <c r="B928" s="72" t="s">
        <v>2753</v>
      </c>
      <c r="C928" s="73" t="s">
        <v>521</v>
      </c>
      <c r="D928" s="73" t="s">
        <v>247</v>
      </c>
      <c r="E928" s="73" t="s">
        <v>243</v>
      </c>
      <c r="F928" s="73" t="s">
        <v>180</v>
      </c>
      <c r="G928" s="74" t="s">
        <v>199</v>
      </c>
      <c r="H928" s="74" t="s">
        <v>2754</v>
      </c>
      <c r="I928" s="71">
        <v>1</v>
      </c>
      <c r="J928" s="74" t="s">
        <v>2755</v>
      </c>
      <c r="K928" s="75">
        <v>4</v>
      </c>
      <c r="L928" s="75">
        <v>9</v>
      </c>
      <c r="M928" s="75">
        <v>9</v>
      </c>
      <c r="N928" s="75">
        <v>3</v>
      </c>
      <c r="O928" s="74" t="s">
        <v>278</v>
      </c>
    </row>
    <row r="929" spans="1:15" ht="13.5" customHeight="1" x14ac:dyDescent="0.35">
      <c r="A929" s="71">
        <v>919</v>
      </c>
      <c r="B929" s="72" t="s">
        <v>2756</v>
      </c>
      <c r="C929" s="73" t="s">
        <v>521</v>
      </c>
      <c r="D929" s="73" t="s">
        <v>247</v>
      </c>
      <c r="E929" s="73" t="s">
        <v>247</v>
      </c>
      <c r="F929" s="73" t="s">
        <v>180</v>
      </c>
      <c r="G929" s="74" t="s">
        <v>180</v>
      </c>
      <c r="H929" s="74" t="s">
        <v>2757</v>
      </c>
      <c r="I929" s="71">
        <v>1</v>
      </c>
      <c r="J929" s="74" t="s">
        <v>2758</v>
      </c>
      <c r="K929" s="75">
        <v>4</v>
      </c>
      <c r="L929" s="75">
        <v>9</v>
      </c>
      <c r="M929" s="75">
        <v>9</v>
      </c>
      <c r="N929" s="75">
        <v>3</v>
      </c>
      <c r="O929" s="74" t="s">
        <v>278</v>
      </c>
    </row>
    <row r="930" spans="1:15" ht="13.5" customHeight="1" x14ac:dyDescent="0.35">
      <c r="A930" s="71">
        <v>920</v>
      </c>
      <c r="B930" s="72" t="s">
        <v>2759</v>
      </c>
      <c r="C930" s="73" t="s">
        <v>521</v>
      </c>
      <c r="D930" s="73" t="s">
        <v>251</v>
      </c>
      <c r="E930" s="73" t="s">
        <v>180</v>
      </c>
      <c r="F930" s="73" t="s">
        <v>180</v>
      </c>
      <c r="G930" s="74" t="s">
        <v>180</v>
      </c>
      <c r="H930" s="74" t="s">
        <v>2760</v>
      </c>
      <c r="I930" s="71">
        <v>1</v>
      </c>
      <c r="J930" s="74" t="s">
        <v>2761</v>
      </c>
      <c r="K930" s="75">
        <v>4</v>
      </c>
      <c r="L930" s="75">
        <v>17</v>
      </c>
      <c r="M930" s="75">
        <v>17</v>
      </c>
      <c r="N930" s="75">
        <v>0</v>
      </c>
      <c r="O930" s="74" t="s">
        <v>89</v>
      </c>
    </row>
    <row r="931" spans="1:15" ht="13.5" customHeight="1" x14ac:dyDescent="0.35">
      <c r="A931" s="71">
        <v>921</v>
      </c>
      <c r="B931" s="72" t="s">
        <v>2762</v>
      </c>
      <c r="C931" s="73" t="s">
        <v>521</v>
      </c>
      <c r="D931" s="73" t="s">
        <v>251</v>
      </c>
      <c r="E931" s="73" t="s">
        <v>179</v>
      </c>
      <c r="F931" s="73" t="s">
        <v>180</v>
      </c>
      <c r="G931" s="74" t="s">
        <v>199</v>
      </c>
      <c r="H931" s="74" t="s">
        <v>2763</v>
      </c>
      <c r="I931" s="71">
        <v>1</v>
      </c>
      <c r="J931" s="74" t="s">
        <v>2764</v>
      </c>
      <c r="K931" s="75">
        <v>7</v>
      </c>
      <c r="L931" s="75">
        <v>29</v>
      </c>
      <c r="M931" s="75">
        <v>29</v>
      </c>
      <c r="N931" s="75">
        <v>0</v>
      </c>
      <c r="O931" s="74" t="s">
        <v>89</v>
      </c>
    </row>
    <row r="932" spans="1:15" ht="13.5" customHeight="1" x14ac:dyDescent="0.35">
      <c r="A932" s="71">
        <v>922</v>
      </c>
      <c r="B932" s="72" t="s">
        <v>2765</v>
      </c>
      <c r="C932" s="73" t="s">
        <v>521</v>
      </c>
      <c r="D932" s="73" t="s">
        <v>251</v>
      </c>
      <c r="E932" s="73" t="s">
        <v>190</v>
      </c>
      <c r="F932" s="73" t="s">
        <v>180</v>
      </c>
      <c r="G932" s="74" t="s">
        <v>180</v>
      </c>
      <c r="H932" s="74" t="s">
        <v>2766</v>
      </c>
      <c r="I932" s="71">
        <v>1</v>
      </c>
      <c r="J932" s="74" t="s">
        <v>2767</v>
      </c>
      <c r="K932" s="75">
        <v>7</v>
      </c>
      <c r="L932" s="75">
        <v>29</v>
      </c>
      <c r="M932" s="75">
        <v>29</v>
      </c>
      <c r="N932" s="75">
        <v>0</v>
      </c>
      <c r="O932" s="74" t="s">
        <v>89</v>
      </c>
    </row>
    <row r="933" spans="1:15" ht="13.5" customHeight="1" x14ac:dyDescent="0.35">
      <c r="A933" s="71">
        <v>923</v>
      </c>
      <c r="B933" s="72" t="s">
        <v>2768</v>
      </c>
      <c r="C933" s="73" t="s">
        <v>521</v>
      </c>
      <c r="D933" s="73" t="s">
        <v>251</v>
      </c>
      <c r="E933" s="73" t="s">
        <v>194</v>
      </c>
      <c r="F933" s="73" t="s">
        <v>180</v>
      </c>
      <c r="G933" s="74" t="s">
        <v>199</v>
      </c>
      <c r="H933" s="74" t="s">
        <v>2769</v>
      </c>
      <c r="I933" s="71">
        <v>1</v>
      </c>
      <c r="J933" s="74" t="s">
        <v>2770</v>
      </c>
      <c r="K933" s="75">
        <v>7</v>
      </c>
      <c r="L933" s="75">
        <v>29</v>
      </c>
      <c r="M933" s="75">
        <v>29</v>
      </c>
      <c r="N933" s="75">
        <v>0</v>
      </c>
      <c r="O933" s="74" t="s">
        <v>89</v>
      </c>
    </row>
    <row r="934" spans="1:15" ht="13.5" customHeight="1" x14ac:dyDescent="0.35">
      <c r="A934" s="71">
        <v>924</v>
      </c>
      <c r="B934" s="72" t="s">
        <v>2771</v>
      </c>
      <c r="C934" s="73" t="s">
        <v>521</v>
      </c>
      <c r="D934" s="73" t="s">
        <v>251</v>
      </c>
      <c r="E934" s="73" t="s">
        <v>198</v>
      </c>
      <c r="F934" s="73" t="s">
        <v>180</v>
      </c>
      <c r="G934" s="74" t="s">
        <v>180</v>
      </c>
      <c r="H934" s="74" t="s">
        <v>2772</v>
      </c>
      <c r="I934" s="71">
        <v>1</v>
      </c>
      <c r="J934" s="74" t="s">
        <v>2773</v>
      </c>
      <c r="K934" s="75">
        <v>7</v>
      </c>
      <c r="L934" s="75">
        <v>29</v>
      </c>
      <c r="M934" s="75">
        <v>29</v>
      </c>
      <c r="N934" s="75">
        <v>0</v>
      </c>
      <c r="O934" s="74" t="s">
        <v>89</v>
      </c>
    </row>
    <row r="935" spans="1:15" ht="13.5" customHeight="1" x14ac:dyDescent="0.35">
      <c r="A935" s="71">
        <v>925</v>
      </c>
      <c r="B935" s="72" t="s">
        <v>2774</v>
      </c>
      <c r="C935" s="73" t="s">
        <v>521</v>
      </c>
      <c r="D935" s="73" t="s">
        <v>251</v>
      </c>
      <c r="E935" s="73" t="s">
        <v>203</v>
      </c>
      <c r="F935" s="73" t="s">
        <v>180</v>
      </c>
      <c r="G935" s="74" t="s">
        <v>199</v>
      </c>
      <c r="H935" s="74" t="s">
        <v>2775</v>
      </c>
      <c r="I935" s="71">
        <v>1</v>
      </c>
      <c r="J935" s="74" t="s">
        <v>2776</v>
      </c>
      <c r="K935" s="75">
        <v>7</v>
      </c>
      <c r="L935" s="75">
        <v>29</v>
      </c>
      <c r="M935" s="75">
        <v>29</v>
      </c>
      <c r="N935" s="75">
        <v>0</v>
      </c>
      <c r="O935" s="74" t="s">
        <v>89</v>
      </c>
    </row>
    <row r="936" spans="1:15" ht="13.5" customHeight="1" x14ac:dyDescent="0.35">
      <c r="A936" s="71">
        <v>926</v>
      </c>
      <c r="B936" s="72" t="s">
        <v>2777</v>
      </c>
      <c r="C936" s="73" t="s">
        <v>521</v>
      </c>
      <c r="D936" s="73" t="s">
        <v>251</v>
      </c>
      <c r="E936" s="73" t="s">
        <v>207</v>
      </c>
      <c r="F936" s="73" t="s">
        <v>180</v>
      </c>
      <c r="G936" s="74" t="s">
        <v>180</v>
      </c>
      <c r="H936" s="74" t="s">
        <v>2778</v>
      </c>
      <c r="I936" s="71">
        <v>1</v>
      </c>
      <c r="J936" s="74" t="s">
        <v>2779</v>
      </c>
      <c r="K936" s="75">
        <v>7</v>
      </c>
      <c r="L936" s="75">
        <v>29</v>
      </c>
      <c r="M936" s="75">
        <v>29</v>
      </c>
      <c r="N936" s="75">
        <v>0</v>
      </c>
      <c r="O936" s="74" t="s">
        <v>89</v>
      </c>
    </row>
    <row r="937" spans="1:15" ht="13.5" customHeight="1" x14ac:dyDescent="0.35">
      <c r="A937" s="71">
        <v>927</v>
      </c>
      <c r="B937" s="72" t="s">
        <v>2780</v>
      </c>
      <c r="C937" s="73" t="s">
        <v>521</v>
      </c>
      <c r="D937" s="73" t="s">
        <v>251</v>
      </c>
      <c r="E937" s="73" t="s">
        <v>211</v>
      </c>
      <c r="F937" s="73" t="s">
        <v>180</v>
      </c>
      <c r="G937" s="74" t="s">
        <v>199</v>
      </c>
      <c r="H937" s="74" t="s">
        <v>2781</v>
      </c>
      <c r="I937" s="71">
        <v>1</v>
      </c>
      <c r="J937" s="74" t="s">
        <v>2782</v>
      </c>
      <c r="K937" s="75">
        <v>7</v>
      </c>
      <c r="L937" s="75">
        <v>29</v>
      </c>
      <c r="M937" s="75">
        <v>29</v>
      </c>
      <c r="N937" s="75">
        <v>0</v>
      </c>
      <c r="O937" s="74" t="s">
        <v>89</v>
      </c>
    </row>
    <row r="938" spans="1:15" ht="13.5" customHeight="1" x14ac:dyDescent="0.35">
      <c r="A938" s="71">
        <v>928</v>
      </c>
      <c r="B938" s="72" t="s">
        <v>2783</v>
      </c>
      <c r="C938" s="73" t="s">
        <v>521</v>
      </c>
      <c r="D938" s="73" t="s">
        <v>251</v>
      </c>
      <c r="E938" s="73" t="s">
        <v>215</v>
      </c>
      <c r="F938" s="73" t="s">
        <v>180</v>
      </c>
      <c r="G938" s="74" t="s">
        <v>180</v>
      </c>
      <c r="H938" s="74" t="s">
        <v>2784</v>
      </c>
      <c r="I938" s="71">
        <v>1</v>
      </c>
      <c r="J938" s="74" t="s">
        <v>2785</v>
      </c>
      <c r="K938" s="75">
        <v>7</v>
      </c>
      <c r="L938" s="75">
        <v>29</v>
      </c>
      <c r="M938" s="75">
        <v>29</v>
      </c>
      <c r="N938" s="75">
        <v>0</v>
      </c>
      <c r="O938" s="74" t="s">
        <v>89</v>
      </c>
    </row>
    <row r="939" spans="1:15" ht="13.5" customHeight="1" x14ac:dyDescent="0.35">
      <c r="A939" s="71">
        <v>929</v>
      </c>
      <c r="B939" s="72" t="s">
        <v>525</v>
      </c>
      <c r="C939" s="73" t="s">
        <v>525</v>
      </c>
      <c r="D939" s="73" t="s">
        <v>180</v>
      </c>
      <c r="E939" s="73" t="s">
        <v>180</v>
      </c>
      <c r="F939" s="73" t="s">
        <v>180</v>
      </c>
      <c r="G939" s="74" t="s">
        <v>180</v>
      </c>
      <c r="H939" s="74" t="s">
        <v>2786</v>
      </c>
      <c r="I939" s="71">
        <v>1</v>
      </c>
      <c r="J939" s="74" t="s">
        <v>2787</v>
      </c>
      <c r="K939" s="75">
        <v>1</v>
      </c>
      <c r="L939" s="75">
        <v>10</v>
      </c>
      <c r="M939" s="75">
        <v>10</v>
      </c>
      <c r="N939" s="75">
        <v>5</v>
      </c>
      <c r="O939" s="74" t="s">
        <v>278</v>
      </c>
    </row>
    <row r="940" spans="1:15" ht="13.5" customHeight="1" x14ac:dyDescent="0.35">
      <c r="A940" s="71">
        <v>930</v>
      </c>
      <c r="B940" s="72" t="s">
        <v>2788</v>
      </c>
      <c r="C940" s="73" t="s">
        <v>525</v>
      </c>
      <c r="D940" s="73" t="s">
        <v>179</v>
      </c>
      <c r="E940" s="73" t="s">
        <v>180</v>
      </c>
      <c r="F940" s="73" t="s">
        <v>180</v>
      </c>
      <c r="G940" s="74" t="s">
        <v>180</v>
      </c>
      <c r="H940" s="74" t="s">
        <v>2789</v>
      </c>
      <c r="I940" s="71">
        <v>1</v>
      </c>
      <c r="J940" s="74" t="s">
        <v>2790</v>
      </c>
      <c r="K940" s="75">
        <v>1</v>
      </c>
      <c r="L940" s="75">
        <v>8</v>
      </c>
      <c r="M940" s="75">
        <v>8</v>
      </c>
      <c r="N940" s="75">
        <v>1</v>
      </c>
      <c r="O940" s="74" t="s">
        <v>278</v>
      </c>
    </row>
    <row r="941" spans="1:15" ht="13.5" customHeight="1" x14ac:dyDescent="0.35">
      <c r="A941" s="71">
        <v>931</v>
      </c>
      <c r="B941" s="72" t="s">
        <v>2791</v>
      </c>
      <c r="C941" s="73" t="s">
        <v>525</v>
      </c>
      <c r="D941" s="73" t="s">
        <v>179</v>
      </c>
      <c r="E941" s="73" t="s">
        <v>179</v>
      </c>
      <c r="F941" s="73" t="s">
        <v>180</v>
      </c>
      <c r="G941" s="74" t="s">
        <v>180</v>
      </c>
      <c r="H941" s="74" t="s">
        <v>2727</v>
      </c>
      <c r="I941" s="71">
        <v>1</v>
      </c>
      <c r="J941" s="74" t="s">
        <v>2792</v>
      </c>
      <c r="K941" s="75">
        <v>1</v>
      </c>
      <c r="L941" s="75">
        <v>3</v>
      </c>
      <c r="M941" s="75">
        <v>3</v>
      </c>
      <c r="N941" s="75">
        <v>3</v>
      </c>
      <c r="O941" s="74" t="s">
        <v>278</v>
      </c>
    </row>
    <row r="942" spans="1:15" ht="13.5" customHeight="1" x14ac:dyDescent="0.35">
      <c r="A942" s="71">
        <v>932</v>
      </c>
      <c r="B942" s="72" t="s">
        <v>2793</v>
      </c>
      <c r="C942" s="73" t="s">
        <v>525</v>
      </c>
      <c r="D942" s="73" t="s">
        <v>179</v>
      </c>
      <c r="E942" s="73" t="s">
        <v>190</v>
      </c>
      <c r="F942" s="73" t="s">
        <v>180</v>
      </c>
      <c r="G942" s="74" t="s">
        <v>180</v>
      </c>
      <c r="H942" s="74" t="s">
        <v>2081</v>
      </c>
      <c r="I942" s="71">
        <v>1</v>
      </c>
      <c r="J942" s="74" t="s">
        <v>2794</v>
      </c>
      <c r="K942" s="75">
        <v>1</v>
      </c>
      <c r="L942" s="75">
        <v>31</v>
      </c>
      <c r="M942" s="75">
        <v>31</v>
      </c>
      <c r="N942" s="75">
        <v>0</v>
      </c>
      <c r="O942" s="74" t="s">
        <v>89</v>
      </c>
    </row>
    <row r="943" spans="1:15" ht="13.5" customHeight="1" x14ac:dyDescent="0.35">
      <c r="A943" s="71">
        <v>933</v>
      </c>
      <c r="B943" s="72" t="s">
        <v>2795</v>
      </c>
      <c r="C943" s="73" t="s">
        <v>525</v>
      </c>
      <c r="D943" s="73" t="s">
        <v>179</v>
      </c>
      <c r="E943" s="73" t="s">
        <v>215</v>
      </c>
      <c r="F943" s="73" t="s">
        <v>180</v>
      </c>
      <c r="G943" s="74" t="s">
        <v>180</v>
      </c>
      <c r="H943" s="74" t="s">
        <v>2796</v>
      </c>
      <c r="I943" s="71">
        <v>1</v>
      </c>
      <c r="J943" s="74" t="s">
        <v>2797</v>
      </c>
      <c r="K943" s="75">
        <v>1</v>
      </c>
      <c r="L943" s="75">
        <v>2</v>
      </c>
      <c r="M943" s="75">
        <v>2</v>
      </c>
      <c r="N943" s="75">
        <v>2</v>
      </c>
      <c r="O943" s="74" t="s">
        <v>278</v>
      </c>
    </row>
    <row r="944" spans="1:15" ht="13.5" customHeight="1" x14ac:dyDescent="0.35">
      <c r="A944" s="71">
        <v>934</v>
      </c>
      <c r="B944" s="72" t="s">
        <v>2798</v>
      </c>
      <c r="C944" s="73" t="s">
        <v>525</v>
      </c>
      <c r="D944" s="73" t="s">
        <v>179</v>
      </c>
      <c r="E944" s="73" t="s">
        <v>239</v>
      </c>
      <c r="F944" s="73" t="s">
        <v>180</v>
      </c>
      <c r="G944" s="74" t="s">
        <v>180</v>
      </c>
      <c r="H944" s="74" t="s">
        <v>2799</v>
      </c>
      <c r="I944" s="71">
        <v>1</v>
      </c>
      <c r="J944" s="74" t="s">
        <v>2800</v>
      </c>
      <c r="K944" s="75">
        <v>1</v>
      </c>
      <c r="L944" s="75">
        <v>1</v>
      </c>
      <c r="M944" s="75">
        <v>1</v>
      </c>
      <c r="N944" s="75">
        <v>3</v>
      </c>
      <c r="O944" s="74" t="s">
        <v>278</v>
      </c>
    </row>
    <row r="945" spans="1:15" ht="13.5" customHeight="1" x14ac:dyDescent="0.35">
      <c r="A945" s="71">
        <v>935</v>
      </c>
      <c r="B945" s="72" t="s">
        <v>2801</v>
      </c>
      <c r="C945" s="73" t="s">
        <v>525</v>
      </c>
      <c r="D945" s="73" t="s">
        <v>179</v>
      </c>
      <c r="E945" s="73" t="s">
        <v>243</v>
      </c>
      <c r="F945" s="73" t="s">
        <v>180</v>
      </c>
      <c r="G945" s="74" t="s">
        <v>180</v>
      </c>
      <c r="H945" s="74" t="s">
        <v>2745</v>
      </c>
      <c r="I945" s="71">
        <v>1</v>
      </c>
      <c r="J945" s="74" t="s">
        <v>2802</v>
      </c>
      <c r="K945" s="75">
        <v>1</v>
      </c>
      <c r="L945" s="75">
        <v>1</v>
      </c>
      <c r="M945" s="75">
        <v>1</v>
      </c>
      <c r="N945" s="75">
        <v>3</v>
      </c>
      <c r="O945" s="74" t="s">
        <v>278</v>
      </c>
    </row>
    <row r="946" spans="1:15" ht="13.5" customHeight="1" x14ac:dyDescent="0.35">
      <c r="A946" s="71">
        <v>936</v>
      </c>
      <c r="B946" s="72" t="s">
        <v>2803</v>
      </c>
      <c r="C946" s="73" t="s">
        <v>525</v>
      </c>
      <c r="D946" s="73" t="s">
        <v>179</v>
      </c>
      <c r="E946" s="73" t="s">
        <v>251</v>
      </c>
      <c r="F946" s="73" t="s">
        <v>180</v>
      </c>
      <c r="G946" s="74" t="s">
        <v>199</v>
      </c>
      <c r="H946" s="74" t="s">
        <v>2804</v>
      </c>
      <c r="I946" s="71">
        <v>1</v>
      </c>
      <c r="J946" s="74" t="s">
        <v>2805</v>
      </c>
      <c r="K946" s="75">
        <v>1</v>
      </c>
      <c r="L946" s="75">
        <v>16</v>
      </c>
      <c r="M946" s="75">
        <v>16</v>
      </c>
      <c r="N946" s="75">
        <v>0</v>
      </c>
      <c r="O946" s="74" t="s">
        <v>89</v>
      </c>
    </row>
    <row r="947" spans="1:15" ht="13.5" customHeight="1" x14ac:dyDescent="0.35">
      <c r="A947" s="71">
        <v>937</v>
      </c>
      <c r="B947" s="72" t="s">
        <v>2806</v>
      </c>
      <c r="C947" s="73" t="s">
        <v>525</v>
      </c>
      <c r="D947" s="73" t="s">
        <v>179</v>
      </c>
      <c r="E947" s="73" t="s">
        <v>505</v>
      </c>
      <c r="F947" s="73" t="s">
        <v>180</v>
      </c>
      <c r="G947" s="74" t="s">
        <v>199</v>
      </c>
      <c r="H947" s="74" t="s">
        <v>2807</v>
      </c>
      <c r="I947" s="71">
        <v>1</v>
      </c>
      <c r="J947" s="74" t="s">
        <v>2808</v>
      </c>
      <c r="K947" s="75">
        <v>1</v>
      </c>
      <c r="L947" s="75">
        <v>17</v>
      </c>
      <c r="M947" s="75">
        <v>17</v>
      </c>
      <c r="N947" s="75">
        <v>0</v>
      </c>
      <c r="O947" s="74" t="s">
        <v>89</v>
      </c>
    </row>
    <row r="948" spans="1:15" ht="13.5" customHeight="1" x14ac:dyDescent="0.35">
      <c r="A948" s="71">
        <v>938</v>
      </c>
      <c r="B948" s="72" t="s">
        <v>2809</v>
      </c>
      <c r="C948" s="73" t="s">
        <v>525</v>
      </c>
      <c r="D948" s="73" t="s">
        <v>179</v>
      </c>
      <c r="E948" s="73" t="s">
        <v>509</v>
      </c>
      <c r="F948" s="73" t="s">
        <v>180</v>
      </c>
      <c r="G948" s="74" t="s">
        <v>199</v>
      </c>
      <c r="H948" s="74" t="s">
        <v>2810</v>
      </c>
      <c r="I948" s="71">
        <v>1</v>
      </c>
      <c r="J948" s="74" t="s">
        <v>2811</v>
      </c>
      <c r="K948" s="75">
        <v>1</v>
      </c>
      <c r="L948" s="75">
        <v>17</v>
      </c>
      <c r="M948" s="75">
        <v>17</v>
      </c>
      <c r="N948" s="75">
        <v>0</v>
      </c>
      <c r="O948" s="74" t="s">
        <v>89</v>
      </c>
    </row>
    <row r="949" spans="1:15" ht="13.5" customHeight="1" x14ac:dyDescent="0.35">
      <c r="A949" s="71">
        <v>939</v>
      </c>
      <c r="B949" s="72" t="s">
        <v>2812</v>
      </c>
      <c r="C949" s="73" t="s">
        <v>525</v>
      </c>
      <c r="D949" s="73" t="s">
        <v>179</v>
      </c>
      <c r="E949" s="73" t="s">
        <v>517</v>
      </c>
      <c r="F949" s="73" t="s">
        <v>180</v>
      </c>
      <c r="G949" s="74" t="s">
        <v>199</v>
      </c>
      <c r="H949" s="74" t="s">
        <v>2813</v>
      </c>
      <c r="I949" s="71">
        <v>1</v>
      </c>
      <c r="J949" s="74" t="s">
        <v>2814</v>
      </c>
      <c r="K949" s="75">
        <v>1</v>
      </c>
      <c r="L949" s="75">
        <v>16</v>
      </c>
      <c r="M949" s="75">
        <v>16</v>
      </c>
      <c r="N949" s="75">
        <v>0</v>
      </c>
      <c r="O949" s="74" t="s">
        <v>89</v>
      </c>
    </row>
    <row r="950" spans="1:15" ht="13.5" customHeight="1" x14ac:dyDescent="0.35">
      <c r="A950" s="71">
        <v>940</v>
      </c>
      <c r="B950" s="72" t="s">
        <v>2815</v>
      </c>
      <c r="C950" s="73" t="s">
        <v>525</v>
      </c>
      <c r="D950" s="73" t="s">
        <v>179</v>
      </c>
      <c r="E950" s="73" t="s">
        <v>521</v>
      </c>
      <c r="F950" s="73" t="s">
        <v>180</v>
      </c>
      <c r="G950" s="74" t="s">
        <v>199</v>
      </c>
      <c r="H950" s="74" t="s">
        <v>2816</v>
      </c>
      <c r="I950" s="71">
        <v>1</v>
      </c>
      <c r="J950" s="74" t="s">
        <v>2817</v>
      </c>
      <c r="K950" s="75">
        <v>1</v>
      </c>
      <c r="L950" s="75">
        <v>8</v>
      </c>
      <c r="M950" s="75">
        <v>8</v>
      </c>
      <c r="N950" s="75">
        <v>1</v>
      </c>
      <c r="O950" s="74" t="s">
        <v>278</v>
      </c>
    </row>
    <row r="951" spans="1:15" ht="13.5" customHeight="1" x14ac:dyDescent="0.35">
      <c r="A951" s="71">
        <v>941</v>
      </c>
      <c r="B951" s="72" t="s">
        <v>2818</v>
      </c>
      <c r="C951" s="73" t="s">
        <v>525</v>
      </c>
      <c r="D951" s="73" t="s">
        <v>179</v>
      </c>
      <c r="E951" s="73" t="s">
        <v>529</v>
      </c>
      <c r="F951" s="73" t="s">
        <v>180</v>
      </c>
      <c r="G951" s="74" t="s">
        <v>199</v>
      </c>
      <c r="H951" s="74" t="s">
        <v>2819</v>
      </c>
      <c r="I951" s="71">
        <v>1</v>
      </c>
      <c r="J951" s="74" t="s">
        <v>2820</v>
      </c>
      <c r="K951" s="75">
        <v>1</v>
      </c>
      <c r="L951" s="75">
        <v>33</v>
      </c>
      <c r="M951" s="75">
        <v>33</v>
      </c>
      <c r="N951" s="75">
        <v>0</v>
      </c>
      <c r="O951" s="74" t="s">
        <v>89</v>
      </c>
    </row>
    <row r="952" spans="1:15" ht="13.5" customHeight="1" x14ac:dyDescent="0.35">
      <c r="A952" s="71">
        <v>942</v>
      </c>
      <c r="B952" s="72" t="s">
        <v>2821</v>
      </c>
      <c r="C952" s="73" t="s">
        <v>525</v>
      </c>
      <c r="D952" s="73" t="s">
        <v>179</v>
      </c>
      <c r="E952" s="73" t="s">
        <v>1213</v>
      </c>
      <c r="F952" s="73" t="s">
        <v>180</v>
      </c>
      <c r="G952" s="74" t="s">
        <v>199</v>
      </c>
      <c r="H952" s="74" t="s">
        <v>2101</v>
      </c>
      <c r="I952" s="71">
        <v>1</v>
      </c>
      <c r="J952" s="74" t="s">
        <v>2822</v>
      </c>
      <c r="K952" s="75">
        <v>1</v>
      </c>
      <c r="L952" s="75">
        <v>33</v>
      </c>
      <c r="M952" s="75">
        <v>33</v>
      </c>
      <c r="N952" s="75">
        <v>0</v>
      </c>
      <c r="O952" s="74" t="s">
        <v>89</v>
      </c>
    </row>
    <row r="953" spans="1:15" ht="13.5" customHeight="1" x14ac:dyDescent="0.35">
      <c r="A953" s="71">
        <v>943</v>
      </c>
      <c r="B953" s="72" t="s">
        <v>2823</v>
      </c>
      <c r="C953" s="73" t="s">
        <v>525</v>
      </c>
      <c r="D953" s="73" t="s">
        <v>179</v>
      </c>
      <c r="E953" s="73" t="s">
        <v>1221</v>
      </c>
      <c r="F953" s="73" t="s">
        <v>180</v>
      </c>
      <c r="G953" s="74" t="s">
        <v>180</v>
      </c>
      <c r="H953" s="74" t="s">
        <v>2824</v>
      </c>
      <c r="I953" s="71">
        <v>1</v>
      </c>
      <c r="J953" s="74" t="s">
        <v>2825</v>
      </c>
      <c r="K953" s="75">
        <v>1</v>
      </c>
      <c r="L953" s="75">
        <v>2</v>
      </c>
      <c r="M953" s="75">
        <v>2</v>
      </c>
      <c r="N953" s="75">
        <v>2</v>
      </c>
      <c r="O953" s="74" t="s">
        <v>278</v>
      </c>
    </row>
    <row r="954" spans="1:15" ht="13.5" customHeight="1" x14ac:dyDescent="0.35">
      <c r="A954" s="71">
        <v>944</v>
      </c>
      <c r="B954" s="72" t="s">
        <v>2826</v>
      </c>
      <c r="C954" s="73" t="s">
        <v>525</v>
      </c>
      <c r="D954" s="73" t="s">
        <v>179</v>
      </c>
      <c r="E954" s="73" t="s">
        <v>1225</v>
      </c>
      <c r="F954" s="73" t="s">
        <v>180</v>
      </c>
      <c r="G954" s="74" t="s">
        <v>199</v>
      </c>
      <c r="H954" s="74" t="s">
        <v>2827</v>
      </c>
      <c r="I954" s="71">
        <v>1</v>
      </c>
      <c r="J954" s="74" t="s">
        <v>2828</v>
      </c>
      <c r="K954" s="75">
        <v>1</v>
      </c>
      <c r="L954" s="75">
        <v>14</v>
      </c>
      <c r="M954" s="75">
        <v>14</v>
      </c>
      <c r="N954" s="75">
        <v>1</v>
      </c>
      <c r="O954" s="74" t="s">
        <v>278</v>
      </c>
    </row>
    <row r="955" spans="1:15" ht="13.5" customHeight="1" x14ac:dyDescent="0.35">
      <c r="A955" s="71">
        <v>945</v>
      </c>
      <c r="B955" s="72" t="s">
        <v>2829</v>
      </c>
      <c r="C955" s="73" t="s">
        <v>525</v>
      </c>
      <c r="D955" s="73" t="s">
        <v>179</v>
      </c>
      <c r="E955" s="73" t="s">
        <v>1318</v>
      </c>
      <c r="F955" s="73" t="s">
        <v>180</v>
      </c>
      <c r="G955" s="74" t="s">
        <v>199</v>
      </c>
      <c r="H955" s="74" t="s">
        <v>2830</v>
      </c>
      <c r="I955" s="71">
        <v>1</v>
      </c>
      <c r="J955" s="74" t="s">
        <v>2831</v>
      </c>
      <c r="K955" s="75">
        <v>1</v>
      </c>
      <c r="L955" s="75">
        <v>8</v>
      </c>
      <c r="M955" s="75">
        <v>8</v>
      </c>
      <c r="N955" s="75">
        <v>1</v>
      </c>
      <c r="O955" s="74" t="s">
        <v>278</v>
      </c>
    </row>
    <row r="956" spans="1:15" ht="13.5" customHeight="1" x14ac:dyDescent="0.35">
      <c r="A956" s="71">
        <v>946</v>
      </c>
      <c r="B956" s="72" t="s">
        <v>2832</v>
      </c>
      <c r="C956" s="73" t="s">
        <v>525</v>
      </c>
      <c r="D956" s="73" t="s">
        <v>179</v>
      </c>
      <c r="E956" s="73" t="s">
        <v>1321</v>
      </c>
      <c r="F956" s="73" t="s">
        <v>180</v>
      </c>
      <c r="G956" s="74" t="s">
        <v>180</v>
      </c>
      <c r="H956" s="74" t="s">
        <v>2833</v>
      </c>
      <c r="I956" s="71">
        <v>1</v>
      </c>
      <c r="J956" s="74" t="s">
        <v>2834</v>
      </c>
      <c r="K956" s="75">
        <v>1</v>
      </c>
      <c r="L956" s="75">
        <v>8</v>
      </c>
      <c r="M956" s="75">
        <v>8</v>
      </c>
      <c r="N956" s="75">
        <v>1</v>
      </c>
      <c r="O956" s="74" t="s">
        <v>278</v>
      </c>
    </row>
    <row r="957" spans="1:15" ht="13.5" customHeight="1" x14ac:dyDescent="0.35">
      <c r="A957" s="71">
        <v>947</v>
      </c>
      <c r="B957" s="72" t="s">
        <v>2835</v>
      </c>
      <c r="C957" s="73" t="s">
        <v>525</v>
      </c>
      <c r="D957" s="73" t="s">
        <v>179</v>
      </c>
      <c r="E957" s="73" t="s">
        <v>1325</v>
      </c>
      <c r="F957" s="73" t="s">
        <v>180</v>
      </c>
      <c r="G957" s="74" t="s">
        <v>199</v>
      </c>
      <c r="H957" s="74" t="s">
        <v>2836</v>
      </c>
      <c r="I957" s="71">
        <v>1</v>
      </c>
      <c r="J957" s="74" t="s">
        <v>2837</v>
      </c>
      <c r="K957" s="75">
        <v>1</v>
      </c>
      <c r="L957" s="75">
        <v>17</v>
      </c>
      <c r="M957" s="75">
        <v>17</v>
      </c>
      <c r="N957" s="75">
        <v>0</v>
      </c>
      <c r="O957" s="74" t="s">
        <v>89</v>
      </c>
    </row>
    <row r="958" spans="1:15" ht="13.5" customHeight="1" x14ac:dyDescent="0.35">
      <c r="A958" s="71">
        <v>948</v>
      </c>
      <c r="B958" s="72" t="s">
        <v>2838</v>
      </c>
      <c r="C958" s="73" t="s">
        <v>525</v>
      </c>
      <c r="D958" s="73" t="s">
        <v>179</v>
      </c>
      <c r="E958" s="73" t="s">
        <v>1329</v>
      </c>
      <c r="F958" s="73" t="s">
        <v>180</v>
      </c>
      <c r="G958" s="74" t="s">
        <v>180</v>
      </c>
      <c r="H958" s="74" t="s">
        <v>2839</v>
      </c>
      <c r="I958" s="71">
        <v>1</v>
      </c>
      <c r="J958" s="74" t="s">
        <v>2840</v>
      </c>
      <c r="K958" s="75">
        <v>1</v>
      </c>
      <c r="L958" s="75">
        <v>17</v>
      </c>
      <c r="M958" s="75">
        <v>17</v>
      </c>
      <c r="N958" s="75">
        <v>0</v>
      </c>
      <c r="O958" s="74" t="s">
        <v>89</v>
      </c>
    </row>
    <row r="959" spans="1:15" ht="13.5" customHeight="1" x14ac:dyDescent="0.35">
      <c r="A959" s="71">
        <v>949</v>
      </c>
      <c r="B959" s="72" t="s">
        <v>2841</v>
      </c>
      <c r="C959" s="73" t="s">
        <v>525</v>
      </c>
      <c r="D959" s="73" t="s">
        <v>179</v>
      </c>
      <c r="E959" s="73" t="s">
        <v>2842</v>
      </c>
      <c r="F959" s="73" t="s">
        <v>180</v>
      </c>
      <c r="G959" s="74" t="s">
        <v>199</v>
      </c>
      <c r="H959" s="74" t="s">
        <v>2442</v>
      </c>
      <c r="I959" s="71">
        <v>1</v>
      </c>
      <c r="J959" s="74" t="s">
        <v>2843</v>
      </c>
      <c r="K959" s="75">
        <v>1</v>
      </c>
      <c r="L959" s="75">
        <v>8</v>
      </c>
      <c r="M959" s="75">
        <v>8</v>
      </c>
      <c r="N959" s="75">
        <v>1</v>
      </c>
      <c r="O959" s="74" t="s">
        <v>278</v>
      </c>
    </row>
    <row r="960" spans="1:15" ht="13.5" customHeight="1" x14ac:dyDescent="0.35">
      <c r="A960" s="71">
        <v>950</v>
      </c>
      <c r="B960" s="72" t="s">
        <v>2844</v>
      </c>
      <c r="C960" s="73" t="s">
        <v>525</v>
      </c>
      <c r="D960" s="73" t="s">
        <v>179</v>
      </c>
      <c r="E960" s="73" t="s">
        <v>2845</v>
      </c>
      <c r="F960" s="73" t="s">
        <v>180</v>
      </c>
      <c r="G960" s="74" t="s">
        <v>199</v>
      </c>
      <c r="H960" s="74" t="s">
        <v>2846</v>
      </c>
      <c r="I960" s="71">
        <v>1</v>
      </c>
      <c r="J960" s="74" t="s">
        <v>2847</v>
      </c>
      <c r="K960" s="75">
        <v>1</v>
      </c>
      <c r="L960" s="75">
        <v>8</v>
      </c>
      <c r="M960" s="75">
        <v>8</v>
      </c>
      <c r="N960" s="75">
        <v>1</v>
      </c>
      <c r="O960" s="74" t="s">
        <v>278</v>
      </c>
    </row>
    <row r="961" spans="1:15" ht="13.5" customHeight="1" x14ac:dyDescent="0.35">
      <c r="A961" s="71">
        <v>951</v>
      </c>
      <c r="B961" s="72" t="s">
        <v>2848</v>
      </c>
      <c r="C961" s="73" t="s">
        <v>525</v>
      </c>
      <c r="D961" s="73" t="s">
        <v>179</v>
      </c>
      <c r="E961" s="73" t="s">
        <v>2849</v>
      </c>
      <c r="F961" s="73" t="s">
        <v>180</v>
      </c>
      <c r="G961" s="74" t="s">
        <v>199</v>
      </c>
      <c r="H961" s="74" t="s">
        <v>2850</v>
      </c>
      <c r="I961" s="71">
        <v>1</v>
      </c>
      <c r="J961" s="74" t="s">
        <v>2851</v>
      </c>
      <c r="K961" s="75">
        <v>1</v>
      </c>
      <c r="L961" s="75">
        <v>33</v>
      </c>
      <c r="M961" s="75">
        <v>33</v>
      </c>
      <c r="N961" s="75">
        <v>0</v>
      </c>
      <c r="O961" s="74" t="s">
        <v>89</v>
      </c>
    </row>
    <row r="962" spans="1:15" ht="13.5" customHeight="1" x14ac:dyDescent="0.35">
      <c r="A962" s="71">
        <v>952</v>
      </c>
      <c r="B962" s="72" t="s">
        <v>2852</v>
      </c>
      <c r="C962" s="73" t="s">
        <v>525</v>
      </c>
      <c r="D962" s="73" t="s">
        <v>179</v>
      </c>
      <c r="E962" s="73" t="s">
        <v>2853</v>
      </c>
      <c r="F962" s="73" t="s">
        <v>180</v>
      </c>
      <c r="G962" s="74" t="s">
        <v>180</v>
      </c>
      <c r="H962" s="74" t="s">
        <v>2854</v>
      </c>
      <c r="I962" s="71">
        <v>1</v>
      </c>
      <c r="J962" s="74" t="s">
        <v>2855</v>
      </c>
      <c r="K962" s="75">
        <v>1</v>
      </c>
      <c r="L962" s="75">
        <v>33</v>
      </c>
      <c r="M962" s="75">
        <v>33</v>
      </c>
      <c r="N962" s="75">
        <v>0</v>
      </c>
      <c r="O962" s="74" t="s">
        <v>89</v>
      </c>
    </row>
    <row r="963" spans="1:15" ht="13.5" customHeight="1" x14ac:dyDescent="0.35">
      <c r="A963" s="71">
        <v>953</v>
      </c>
      <c r="B963" s="72" t="s">
        <v>2856</v>
      </c>
      <c r="C963" s="73" t="s">
        <v>525</v>
      </c>
      <c r="D963" s="73" t="s">
        <v>179</v>
      </c>
      <c r="E963" s="73" t="s">
        <v>2857</v>
      </c>
      <c r="F963" s="73" t="s">
        <v>180</v>
      </c>
      <c r="G963" s="74" t="s">
        <v>199</v>
      </c>
      <c r="H963" s="74" t="s">
        <v>2858</v>
      </c>
      <c r="I963" s="71">
        <v>1</v>
      </c>
      <c r="J963" s="74" t="s">
        <v>2859</v>
      </c>
      <c r="K963" s="75">
        <v>1</v>
      </c>
      <c r="L963" s="75">
        <v>33</v>
      </c>
      <c r="M963" s="75">
        <v>33</v>
      </c>
      <c r="N963" s="75">
        <v>0</v>
      </c>
      <c r="O963" s="74" t="s">
        <v>89</v>
      </c>
    </row>
    <row r="964" spans="1:15" ht="13.5" customHeight="1" x14ac:dyDescent="0.35">
      <c r="A964" s="71">
        <v>954</v>
      </c>
      <c r="B964" s="72" t="s">
        <v>2860</v>
      </c>
      <c r="C964" s="73" t="s">
        <v>525</v>
      </c>
      <c r="D964" s="73" t="s">
        <v>179</v>
      </c>
      <c r="E964" s="73" t="s">
        <v>2861</v>
      </c>
      <c r="F964" s="73" t="s">
        <v>180</v>
      </c>
      <c r="G964" s="74" t="s">
        <v>180</v>
      </c>
      <c r="H964" s="74" t="s">
        <v>2862</v>
      </c>
      <c r="I964" s="71">
        <v>1</v>
      </c>
      <c r="J964" s="74" t="s">
        <v>2863</v>
      </c>
      <c r="K964" s="75">
        <v>1</v>
      </c>
      <c r="L964" s="75">
        <v>33</v>
      </c>
      <c r="M964" s="75">
        <v>33</v>
      </c>
      <c r="N964" s="75">
        <v>0</v>
      </c>
      <c r="O964" s="74" t="s">
        <v>89</v>
      </c>
    </row>
    <row r="965" spans="1:15" ht="13.5" customHeight="1" x14ac:dyDescent="0.35">
      <c r="A965" s="71">
        <v>955</v>
      </c>
      <c r="B965" s="72" t="s">
        <v>2864</v>
      </c>
      <c r="C965" s="73" t="s">
        <v>525</v>
      </c>
      <c r="D965" s="73" t="s">
        <v>179</v>
      </c>
      <c r="E965" s="73" t="s">
        <v>2865</v>
      </c>
      <c r="F965" s="73" t="s">
        <v>180</v>
      </c>
      <c r="G965" s="74" t="s">
        <v>199</v>
      </c>
      <c r="H965" s="74" t="s">
        <v>2739</v>
      </c>
      <c r="I965" s="71">
        <v>1</v>
      </c>
      <c r="J965" s="74" t="s">
        <v>2866</v>
      </c>
      <c r="K965" s="75">
        <v>1</v>
      </c>
      <c r="L965" s="75">
        <v>4</v>
      </c>
      <c r="M965" s="75">
        <v>4</v>
      </c>
      <c r="N965" s="75">
        <v>4</v>
      </c>
      <c r="O965" s="74" t="s">
        <v>278</v>
      </c>
    </row>
    <row r="966" spans="1:15" ht="13.5" customHeight="1" x14ac:dyDescent="0.35">
      <c r="A966" s="71">
        <v>956</v>
      </c>
      <c r="B966" s="72" t="s">
        <v>2867</v>
      </c>
      <c r="C966" s="73" t="s">
        <v>525</v>
      </c>
      <c r="D966" s="73" t="s">
        <v>179</v>
      </c>
      <c r="E966" s="73" t="s">
        <v>2868</v>
      </c>
      <c r="F966" s="73" t="s">
        <v>180</v>
      </c>
      <c r="G966" s="74" t="s">
        <v>180</v>
      </c>
      <c r="H966" s="74" t="s">
        <v>2869</v>
      </c>
      <c r="I966" s="71">
        <v>1</v>
      </c>
      <c r="J966" s="74" t="s">
        <v>2870</v>
      </c>
      <c r="K966" s="75">
        <v>1</v>
      </c>
      <c r="L966" s="75">
        <v>4</v>
      </c>
      <c r="M966" s="75">
        <v>4</v>
      </c>
      <c r="N966" s="75">
        <v>4</v>
      </c>
      <c r="O966" s="74" t="s">
        <v>278</v>
      </c>
    </row>
    <row r="967" spans="1:15" ht="13.5" customHeight="1" x14ac:dyDescent="0.35">
      <c r="A967" s="71">
        <v>957</v>
      </c>
      <c r="B967" s="72" t="s">
        <v>2871</v>
      </c>
      <c r="C967" s="73" t="s">
        <v>525</v>
      </c>
      <c r="D967" s="73" t="s">
        <v>179</v>
      </c>
      <c r="E967" s="73" t="s">
        <v>2872</v>
      </c>
      <c r="F967" s="73" t="s">
        <v>180</v>
      </c>
      <c r="G967" s="74" t="s">
        <v>180</v>
      </c>
      <c r="H967" s="74" t="s">
        <v>2078</v>
      </c>
      <c r="I967" s="71">
        <v>1</v>
      </c>
      <c r="J967" s="74" t="s">
        <v>2873</v>
      </c>
      <c r="K967" s="75">
        <v>1</v>
      </c>
      <c r="L967" s="75">
        <v>15</v>
      </c>
      <c r="M967" s="75">
        <v>15</v>
      </c>
      <c r="N967" s="75">
        <v>0</v>
      </c>
      <c r="O967" s="74" t="s">
        <v>89</v>
      </c>
    </row>
    <row r="968" spans="1:15" ht="13.5" customHeight="1" x14ac:dyDescent="0.35">
      <c r="A968" s="71">
        <v>958</v>
      </c>
      <c r="B968" s="72" t="s">
        <v>2874</v>
      </c>
      <c r="C968" s="73" t="s">
        <v>525</v>
      </c>
      <c r="D968" s="73" t="s">
        <v>179</v>
      </c>
      <c r="E968" s="73" t="s">
        <v>2875</v>
      </c>
      <c r="F968" s="73" t="s">
        <v>180</v>
      </c>
      <c r="G968" s="74" t="s">
        <v>180</v>
      </c>
      <c r="H968" s="74" t="s">
        <v>2876</v>
      </c>
      <c r="I968" s="71">
        <v>1</v>
      </c>
      <c r="J968" s="74" t="s">
        <v>2877</v>
      </c>
      <c r="K968" s="75">
        <v>1</v>
      </c>
      <c r="L968" s="75">
        <v>32</v>
      </c>
      <c r="M968" s="75">
        <v>32</v>
      </c>
      <c r="N968" s="75">
        <v>0</v>
      </c>
      <c r="O968" s="74" t="s">
        <v>89</v>
      </c>
    </row>
    <row r="969" spans="1:15" ht="13.5" customHeight="1" x14ac:dyDescent="0.35">
      <c r="A969" s="71">
        <v>959</v>
      </c>
      <c r="B969" s="72" t="s">
        <v>2878</v>
      </c>
      <c r="C969" s="73" t="s">
        <v>525</v>
      </c>
      <c r="D969" s="73" t="s">
        <v>179</v>
      </c>
      <c r="E969" s="73" t="s">
        <v>2879</v>
      </c>
      <c r="F969" s="73" t="s">
        <v>180</v>
      </c>
      <c r="G969" s="74" t="s">
        <v>180</v>
      </c>
      <c r="H969" s="74" t="s">
        <v>2880</v>
      </c>
      <c r="I969" s="71">
        <v>1</v>
      </c>
      <c r="J969" s="74" t="s">
        <v>2881</v>
      </c>
      <c r="K969" s="75">
        <v>1</v>
      </c>
      <c r="L969" s="75">
        <v>17</v>
      </c>
      <c r="M969" s="75">
        <v>17</v>
      </c>
      <c r="N969" s="75">
        <v>0</v>
      </c>
      <c r="O969" s="74" t="s">
        <v>89</v>
      </c>
    </row>
    <row r="970" spans="1:15" ht="13.5" customHeight="1" x14ac:dyDescent="0.35">
      <c r="A970" s="71">
        <v>960</v>
      </c>
      <c r="B970" s="72" t="s">
        <v>2882</v>
      </c>
      <c r="C970" s="73" t="s">
        <v>525</v>
      </c>
      <c r="D970" s="73" t="s">
        <v>179</v>
      </c>
      <c r="E970" s="73" t="s">
        <v>223</v>
      </c>
      <c r="F970" s="73" t="s">
        <v>180</v>
      </c>
      <c r="G970" s="74" t="s">
        <v>180</v>
      </c>
      <c r="H970" s="74" t="s">
        <v>2883</v>
      </c>
      <c r="I970" s="71">
        <v>1</v>
      </c>
      <c r="J970" s="74" t="s">
        <v>2884</v>
      </c>
      <c r="K970" s="75">
        <v>1</v>
      </c>
      <c r="L970" s="75">
        <v>8</v>
      </c>
      <c r="M970" s="75">
        <v>8</v>
      </c>
      <c r="N970" s="75">
        <v>1</v>
      </c>
      <c r="O970" s="74" t="s">
        <v>278</v>
      </c>
    </row>
    <row r="971" spans="1:15" ht="13.5" customHeight="1" x14ac:dyDescent="0.35">
      <c r="A971" s="71">
        <v>961</v>
      </c>
      <c r="B971" s="72" t="s">
        <v>2885</v>
      </c>
      <c r="C971" s="73" t="s">
        <v>525</v>
      </c>
      <c r="D971" s="73" t="s">
        <v>190</v>
      </c>
      <c r="E971" s="73" t="s">
        <v>180</v>
      </c>
      <c r="F971" s="73" t="s">
        <v>180</v>
      </c>
      <c r="G971" s="74" t="s">
        <v>180</v>
      </c>
      <c r="H971" s="74" t="s">
        <v>2886</v>
      </c>
      <c r="I971" s="71">
        <v>1</v>
      </c>
      <c r="J971" s="74" t="s">
        <v>2887</v>
      </c>
      <c r="K971" s="75">
        <v>1</v>
      </c>
      <c r="L971" s="75">
        <v>5</v>
      </c>
      <c r="M971" s="75">
        <v>5</v>
      </c>
      <c r="N971" s="75">
        <v>1</v>
      </c>
      <c r="O971" s="74" t="s">
        <v>278</v>
      </c>
    </row>
    <row r="972" spans="1:15" ht="13.5" customHeight="1" x14ac:dyDescent="0.35">
      <c r="A972" s="71">
        <v>962</v>
      </c>
      <c r="B972" s="72" t="s">
        <v>2888</v>
      </c>
      <c r="C972" s="73" t="s">
        <v>525</v>
      </c>
      <c r="D972" s="73" t="s">
        <v>190</v>
      </c>
      <c r="E972" s="73" t="s">
        <v>179</v>
      </c>
      <c r="F972" s="73" t="s">
        <v>180</v>
      </c>
      <c r="G972" s="74" t="s">
        <v>180</v>
      </c>
      <c r="H972" s="74" t="s">
        <v>2889</v>
      </c>
      <c r="I972" s="71">
        <v>1</v>
      </c>
      <c r="J972" s="74" t="s">
        <v>2890</v>
      </c>
      <c r="K972" s="75">
        <v>1</v>
      </c>
      <c r="L972" s="75">
        <v>5</v>
      </c>
      <c r="M972" s="75">
        <v>5</v>
      </c>
      <c r="N972" s="75">
        <v>1</v>
      </c>
      <c r="O972" s="74" t="s">
        <v>278</v>
      </c>
    </row>
    <row r="973" spans="1:15" ht="13.5" customHeight="1" x14ac:dyDescent="0.35">
      <c r="A973" s="71">
        <v>963</v>
      </c>
      <c r="B973" s="72" t="s">
        <v>2891</v>
      </c>
      <c r="C973" s="73" t="s">
        <v>525</v>
      </c>
      <c r="D973" s="73" t="s">
        <v>190</v>
      </c>
      <c r="E973" s="73" t="s">
        <v>190</v>
      </c>
      <c r="F973" s="73" t="s">
        <v>180</v>
      </c>
      <c r="G973" s="74" t="s">
        <v>180</v>
      </c>
      <c r="H973" s="74" t="s">
        <v>2892</v>
      </c>
      <c r="I973" s="71">
        <v>1</v>
      </c>
      <c r="J973" s="74" t="s">
        <v>2893</v>
      </c>
      <c r="K973" s="75">
        <v>7</v>
      </c>
      <c r="L973" s="75">
        <v>29</v>
      </c>
      <c r="M973" s="75">
        <v>29</v>
      </c>
      <c r="N973" s="75">
        <v>0</v>
      </c>
      <c r="O973" s="74" t="s">
        <v>89</v>
      </c>
    </row>
    <row r="974" spans="1:15" ht="13.5" customHeight="1" x14ac:dyDescent="0.35">
      <c r="A974" s="71">
        <v>964</v>
      </c>
      <c r="B974" s="72" t="s">
        <v>2894</v>
      </c>
      <c r="C974" s="73" t="s">
        <v>525</v>
      </c>
      <c r="D974" s="73" t="s">
        <v>190</v>
      </c>
      <c r="E974" s="73" t="s">
        <v>194</v>
      </c>
      <c r="F974" s="73" t="s">
        <v>180</v>
      </c>
      <c r="G974" s="74" t="s">
        <v>180</v>
      </c>
      <c r="H974" s="74" t="s">
        <v>2895</v>
      </c>
      <c r="I974" s="71">
        <v>1</v>
      </c>
      <c r="J974" s="74" t="s">
        <v>2896</v>
      </c>
      <c r="K974" s="75">
        <v>1</v>
      </c>
      <c r="L974" s="75">
        <v>17</v>
      </c>
      <c r="M974" s="75">
        <v>17</v>
      </c>
      <c r="N974" s="75">
        <v>0</v>
      </c>
      <c r="O974" s="74" t="s">
        <v>89</v>
      </c>
    </row>
    <row r="975" spans="1:15" ht="13.5" customHeight="1" x14ac:dyDescent="0.35">
      <c r="A975" s="71">
        <v>965</v>
      </c>
      <c r="B975" s="72" t="s">
        <v>2897</v>
      </c>
      <c r="C975" s="73" t="s">
        <v>525</v>
      </c>
      <c r="D975" s="73" t="s">
        <v>194</v>
      </c>
      <c r="E975" s="73" t="s">
        <v>180</v>
      </c>
      <c r="F975" s="73" t="s">
        <v>180</v>
      </c>
      <c r="G975" s="74" t="s">
        <v>180</v>
      </c>
      <c r="H975" s="74" t="s">
        <v>2898</v>
      </c>
      <c r="I975" s="71">
        <v>1</v>
      </c>
      <c r="J975" s="74" t="s">
        <v>2899</v>
      </c>
      <c r="K975" s="75">
        <v>1</v>
      </c>
      <c r="L975" s="75">
        <v>10</v>
      </c>
      <c r="M975" s="75">
        <v>10</v>
      </c>
      <c r="N975" s="75">
        <v>5</v>
      </c>
      <c r="O975" s="74" t="s">
        <v>278</v>
      </c>
    </row>
    <row r="976" spans="1:15" ht="13.5" customHeight="1" x14ac:dyDescent="0.35">
      <c r="A976" s="71">
        <v>966</v>
      </c>
      <c r="B976" s="72" t="s">
        <v>2900</v>
      </c>
      <c r="C976" s="73" t="s">
        <v>525</v>
      </c>
      <c r="D976" s="73" t="s">
        <v>194</v>
      </c>
      <c r="E976" s="73" t="s">
        <v>179</v>
      </c>
      <c r="F976" s="73" t="s">
        <v>180</v>
      </c>
      <c r="G976" s="74" t="s">
        <v>180</v>
      </c>
      <c r="H976" s="74" t="s">
        <v>2901</v>
      </c>
      <c r="I976" s="71">
        <v>1</v>
      </c>
      <c r="J976" s="74" t="s">
        <v>2902</v>
      </c>
      <c r="K976" s="75">
        <v>1</v>
      </c>
      <c r="L976" s="75">
        <v>10</v>
      </c>
      <c r="M976" s="75">
        <v>10</v>
      </c>
      <c r="N976" s="75">
        <v>5</v>
      </c>
      <c r="O976" s="74" t="s">
        <v>278</v>
      </c>
    </row>
    <row r="977" spans="1:15" ht="13.5" customHeight="1" x14ac:dyDescent="0.35">
      <c r="A977" s="71">
        <v>967</v>
      </c>
      <c r="B977" s="72" t="s">
        <v>2903</v>
      </c>
      <c r="C977" s="73" t="s">
        <v>525</v>
      </c>
      <c r="D977" s="73" t="s">
        <v>194</v>
      </c>
      <c r="E977" s="73" t="s">
        <v>190</v>
      </c>
      <c r="F977" s="73" t="s">
        <v>180</v>
      </c>
      <c r="G977" s="74" t="s">
        <v>180</v>
      </c>
      <c r="H977" s="74" t="s">
        <v>2904</v>
      </c>
      <c r="I977" s="71">
        <v>1</v>
      </c>
      <c r="J977" s="74" t="s">
        <v>2905</v>
      </c>
      <c r="K977" s="75">
        <v>1</v>
      </c>
      <c r="L977" s="75">
        <v>10</v>
      </c>
      <c r="M977" s="75">
        <v>10</v>
      </c>
      <c r="N977" s="75">
        <v>5</v>
      </c>
      <c r="O977" s="74" t="s">
        <v>278</v>
      </c>
    </row>
    <row r="978" spans="1:15" ht="13.5" customHeight="1" x14ac:dyDescent="0.35">
      <c r="A978" s="71">
        <v>968</v>
      </c>
      <c r="B978" s="72" t="s">
        <v>2906</v>
      </c>
      <c r="C978" s="73" t="s">
        <v>525</v>
      </c>
      <c r="D978" s="73" t="s">
        <v>194</v>
      </c>
      <c r="E978" s="73" t="s">
        <v>194</v>
      </c>
      <c r="F978" s="73" t="s">
        <v>180</v>
      </c>
      <c r="G978" s="74" t="s">
        <v>180</v>
      </c>
      <c r="H978" s="74" t="s">
        <v>2907</v>
      </c>
      <c r="I978" s="71">
        <v>1</v>
      </c>
      <c r="J978" s="74" t="s">
        <v>2908</v>
      </c>
      <c r="K978" s="75">
        <v>1</v>
      </c>
      <c r="L978" s="75">
        <v>8</v>
      </c>
      <c r="M978" s="75">
        <v>8</v>
      </c>
      <c r="N978" s="75">
        <v>1</v>
      </c>
      <c r="O978" s="74" t="s">
        <v>278</v>
      </c>
    </row>
    <row r="979" spans="1:15" ht="13.5" customHeight="1" x14ac:dyDescent="0.35">
      <c r="A979" s="71">
        <v>969</v>
      </c>
      <c r="B979" s="72" t="s">
        <v>2909</v>
      </c>
      <c r="C979" s="73" t="s">
        <v>525</v>
      </c>
      <c r="D979" s="73" t="s">
        <v>194</v>
      </c>
      <c r="E979" s="73" t="s">
        <v>198</v>
      </c>
      <c r="F979" s="73" t="s">
        <v>180</v>
      </c>
      <c r="G979" s="74" t="s">
        <v>180</v>
      </c>
      <c r="H979" s="74" t="s">
        <v>2910</v>
      </c>
      <c r="I979" s="71">
        <v>1</v>
      </c>
      <c r="J979" s="74" t="s">
        <v>2911</v>
      </c>
      <c r="K979" s="75">
        <v>2</v>
      </c>
      <c r="L979" s="75">
        <v>21</v>
      </c>
      <c r="M979" s="75">
        <v>21</v>
      </c>
      <c r="N979" s="75">
        <v>2</v>
      </c>
      <c r="O979" s="74" t="s">
        <v>278</v>
      </c>
    </row>
    <row r="980" spans="1:15" ht="13.5" customHeight="1" x14ac:dyDescent="0.35">
      <c r="A980" s="71">
        <v>970</v>
      </c>
      <c r="B980" s="72" t="s">
        <v>2912</v>
      </c>
      <c r="C980" s="73" t="s">
        <v>525</v>
      </c>
      <c r="D980" s="73" t="s">
        <v>194</v>
      </c>
      <c r="E980" s="73" t="s">
        <v>207</v>
      </c>
      <c r="F980" s="73" t="s">
        <v>180</v>
      </c>
      <c r="G980" s="74" t="s">
        <v>180</v>
      </c>
      <c r="H980" s="74" t="s">
        <v>2913</v>
      </c>
      <c r="I980" s="71">
        <v>1</v>
      </c>
      <c r="J980" s="74" t="s">
        <v>2914</v>
      </c>
      <c r="K980" s="75">
        <v>2</v>
      </c>
      <c r="L980" s="75">
        <v>22</v>
      </c>
      <c r="M980" s="75">
        <v>22</v>
      </c>
      <c r="N980" s="75">
        <v>2</v>
      </c>
      <c r="O980" s="74" t="s">
        <v>278</v>
      </c>
    </row>
    <row r="981" spans="1:15" ht="13.5" customHeight="1" x14ac:dyDescent="0.35">
      <c r="A981" s="71">
        <v>971</v>
      </c>
      <c r="B981" s="72" t="s">
        <v>2915</v>
      </c>
      <c r="C981" s="73" t="s">
        <v>525</v>
      </c>
      <c r="D981" s="73" t="s">
        <v>194</v>
      </c>
      <c r="E981" s="73" t="s">
        <v>211</v>
      </c>
      <c r="F981" s="73" t="s">
        <v>180</v>
      </c>
      <c r="G981" s="74" t="s">
        <v>180</v>
      </c>
      <c r="H981" s="74" t="s">
        <v>2916</v>
      </c>
      <c r="I981" s="71">
        <v>1</v>
      </c>
      <c r="J981" s="74" t="s">
        <v>2917</v>
      </c>
      <c r="K981" s="75">
        <v>1</v>
      </c>
      <c r="L981" s="75">
        <v>8</v>
      </c>
      <c r="M981" s="75">
        <v>8</v>
      </c>
      <c r="N981" s="75">
        <v>1</v>
      </c>
      <c r="O981" s="74" t="s">
        <v>278</v>
      </c>
    </row>
    <row r="982" spans="1:15" ht="13.5" customHeight="1" x14ac:dyDescent="0.35">
      <c r="A982" s="71">
        <v>972</v>
      </c>
      <c r="B982" s="72" t="s">
        <v>2918</v>
      </c>
      <c r="C982" s="73" t="s">
        <v>525</v>
      </c>
      <c r="D982" s="73" t="s">
        <v>194</v>
      </c>
      <c r="E982" s="73" t="s">
        <v>223</v>
      </c>
      <c r="F982" s="73" t="s">
        <v>180</v>
      </c>
      <c r="G982" s="74" t="s">
        <v>180</v>
      </c>
      <c r="H982" s="74" t="s">
        <v>2919</v>
      </c>
      <c r="I982" s="71">
        <v>1</v>
      </c>
      <c r="J982" s="74" t="s">
        <v>2920</v>
      </c>
      <c r="K982" s="75">
        <v>1</v>
      </c>
      <c r="L982" s="75">
        <v>10</v>
      </c>
      <c r="M982" s="75">
        <v>10</v>
      </c>
      <c r="N982" s="75">
        <v>5</v>
      </c>
      <c r="O982" s="74" t="s">
        <v>278</v>
      </c>
    </row>
    <row r="983" spans="1:15" ht="13.5" customHeight="1" x14ac:dyDescent="0.35">
      <c r="A983" s="71">
        <v>973</v>
      </c>
      <c r="B983" s="72" t="s">
        <v>2921</v>
      </c>
      <c r="C983" s="73" t="s">
        <v>521</v>
      </c>
      <c r="D983" s="73" t="s">
        <v>215</v>
      </c>
      <c r="E983" s="73" t="s">
        <v>203</v>
      </c>
      <c r="F983" s="73" t="s">
        <v>2922</v>
      </c>
      <c r="G983" s="74" t="s">
        <v>180</v>
      </c>
      <c r="H983" s="74" t="s">
        <v>2923</v>
      </c>
      <c r="I983" s="71">
        <v>1</v>
      </c>
      <c r="J983" s="74" t="s">
        <v>2921</v>
      </c>
      <c r="K983" s="75">
        <v>2</v>
      </c>
      <c r="L983" s="75">
        <v>20</v>
      </c>
      <c r="M983" s="75">
        <v>20</v>
      </c>
      <c r="N983" s="75">
        <v>2</v>
      </c>
      <c r="O983" s="74" t="s">
        <v>278</v>
      </c>
    </row>
    <row r="984" spans="1:15" ht="13.5" customHeight="1" x14ac:dyDescent="0.35">
      <c r="A984" s="71">
        <v>974</v>
      </c>
      <c r="B984" s="72" t="s">
        <v>2924</v>
      </c>
      <c r="C984" s="73" t="s">
        <v>521</v>
      </c>
      <c r="D984" s="73" t="s">
        <v>215</v>
      </c>
      <c r="E984" s="73" t="s">
        <v>203</v>
      </c>
      <c r="F984" s="73" t="s">
        <v>2925</v>
      </c>
      <c r="G984" s="74" t="s">
        <v>180</v>
      </c>
      <c r="H984" s="74" t="s">
        <v>2926</v>
      </c>
      <c r="I984" s="71">
        <v>1</v>
      </c>
      <c r="J984" s="74" t="s">
        <v>2924</v>
      </c>
      <c r="K984" s="75">
        <v>2</v>
      </c>
      <c r="L984" s="75">
        <v>20</v>
      </c>
      <c r="M984" s="75">
        <v>20</v>
      </c>
      <c r="N984" s="75">
        <v>2</v>
      </c>
      <c r="O984" s="74" t="s">
        <v>278</v>
      </c>
    </row>
    <row r="985" spans="1:15" ht="13.5" customHeight="1" x14ac:dyDescent="0.35">
      <c r="A985" s="71">
        <v>975</v>
      </c>
      <c r="B985" s="72" t="s">
        <v>2927</v>
      </c>
      <c r="C985" s="73" t="s">
        <v>521</v>
      </c>
      <c r="D985" s="73" t="s">
        <v>215</v>
      </c>
      <c r="E985" s="73" t="s">
        <v>203</v>
      </c>
      <c r="F985" s="73" t="s">
        <v>2928</v>
      </c>
      <c r="G985" s="74" t="s">
        <v>180</v>
      </c>
      <c r="H985" s="74" t="s">
        <v>2929</v>
      </c>
      <c r="I985" s="71">
        <v>1</v>
      </c>
      <c r="J985" s="74" t="s">
        <v>2927</v>
      </c>
      <c r="K985" s="75">
        <v>2</v>
      </c>
      <c r="L985" s="75">
        <v>20</v>
      </c>
      <c r="M985" s="75">
        <v>20</v>
      </c>
      <c r="N985" s="75">
        <v>2</v>
      </c>
      <c r="O985" s="74" t="s">
        <v>278</v>
      </c>
    </row>
    <row r="986" spans="1:15" ht="13.5" customHeight="1" x14ac:dyDescent="0.35">
      <c r="A986" s="71">
        <v>976</v>
      </c>
      <c r="B986" s="72" t="s">
        <v>2930</v>
      </c>
      <c r="C986" s="73" t="s">
        <v>521</v>
      </c>
      <c r="D986" s="73" t="s">
        <v>215</v>
      </c>
      <c r="E986" s="73" t="s">
        <v>203</v>
      </c>
      <c r="F986" s="73" t="s">
        <v>2931</v>
      </c>
      <c r="G986" s="74" t="s">
        <v>180</v>
      </c>
      <c r="H986" s="74" t="s">
        <v>2932</v>
      </c>
      <c r="I986" s="71">
        <v>1</v>
      </c>
      <c r="J986" s="74" t="s">
        <v>2930</v>
      </c>
      <c r="K986" s="75">
        <v>2</v>
      </c>
      <c r="L986" s="75">
        <v>20</v>
      </c>
      <c r="M986" s="75">
        <v>20</v>
      </c>
      <c r="N986" s="75">
        <v>2</v>
      </c>
      <c r="O986" s="74" t="s">
        <v>278</v>
      </c>
    </row>
    <row r="987" spans="1:15" ht="13.5" customHeight="1" x14ac:dyDescent="0.35">
      <c r="A987" s="71">
        <v>977</v>
      </c>
      <c r="B987" s="72" t="s">
        <v>2933</v>
      </c>
      <c r="C987" s="73" t="s">
        <v>521</v>
      </c>
      <c r="D987" s="73" t="s">
        <v>215</v>
      </c>
      <c r="E987" s="73" t="s">
        <v>203</v>
      </c>
      <c r="F987" s="73" t="s">
        <v>2934</v>
      </c>
      <c r="G987" s="74" t="s">
        <v>180</v>
      </c>
      <c r="H987" s="74" t="s">
        <v>2935</v>
      </c>
      <c r="I987" s="71">
        <v>1</v>
      </c>
      <c r="J987" s="74" t="s">
        <v>2933</v>
      </c>
      <c r="K987" s="75">
        <v>2</v>
      </c>
      <c r="L987" s="75">
        <v>20</v>
      </c>
      <c r="M987" s="75">
        <v>20</v>
      </c>
      <c r="N987" s="75">
        <v>2</v>
      </c>
      <c r="O987" s="74" t="s">
        <v>278</v>
      </c>
    </row>
    <row r="988" spans="1:15" ht="13.5" customHeight="1" x14ac:dyDescent="0.35">
      <c r="A988" s="71">
        <v>978</v>
      </c>
      <c r="B988" s="72" t="s">
        <v>2936</v>
      </c>
      <c r="C988" s="73" t="s">
        <v>521</v>
      </c>
      <c r="D988" s="73" t="s">
        <v>215</v>
      </c>
      <c r="E988" s="73" t="s">
        <v>203</v>
      </c>
      <c r="F988" s="73" t="s">
        <v>107</v>
      </c>
      <c r="G988" s="74" t="s">
        <v>180</v>
      </c>
      <c r="H988" s="74" t="s">
        <v>2937</v>
      </c>
      <c r="I988" s="71">
        <v>1</v>
      </c>
      <c r="J988" s="74" t="s">
        <v>2936</v>
      </c>
      <c r="K988" s="75">
        <v>2</v>
      </c>
      <c r="L988" s="75">
        <v>20</v>
      </c>
      <c r="M988" s="75">
        <v>20</v>
      </c>
      <c r="N988" s="75">
        <v>2</v>
      </c>
      <c r="O988" s="74" t="s">
        <v>278</v>
      </c>
    </row>
    <row r="989" spans="1:15" ht="13.5" customHeight="1" x14ac:dyDescent="0.35">
      <c r="A989" s="71">
        <v>979</v>
      </c>
      <c r="B989" s="72" t="s">
        <v>2938</v>
      </c>
      <c r="C989" s="73" t="s">
        <v>521</v>
      </c>
      <c r="D989" s="73" t="s">
        <v>215</v>
      </c>
      <c r="E989" s="73" t="s">
        <v>203</v>
      </c>
      <c r="F989" s="73" t="s">
        <v>2939</v>
      </c>
      <c r="G989" s="74" t="s">
        <v>180</v>
      </c>
      <c r="H989" s="74" t="s">
        <v>2940</v>
      </c>
      <c r="I989" s="71">
        <v>1</v>
      </c>
      <c r="J989" s="74" t="s">
        <v>2938</v>
      </c>
      <c r="K989" s="75">
        <v>4</v>
      </c>
      <c r="L989" s="75">
        <v>19</v>
      </c>
      <c r="M989" s="75">
        <v>19</v>
      </c>
      <c r="N989" s="75">
        <v>0</v>
      </c>
      <c r="O989" s="74" t="s">
        <v>89</v>
      </c>
    </row>
    <row r="990" spans="1:15" ht="13.5" customHeight="1" x14ac:dyDescent="0.35">
      <c r="A990" s="57">
        <v>980</v>
      </c>
      <c r="B990" s="76" t="s">
        <v>2941</v>
      </c>
      <c r="C990" s="73" t="s">
        <v>517</v>
      </c>
      <c r="D990" s="77" t="s">
        <v>203</v>
      </c>
      <c r="E990" s="77" t="s">
        <v>198</v>
      </c>
      <c r="F990" s="77" t="s">
        <v>2942</v>
      </c>
      <c r="G990" s="78"/>
      <c r="H990" s="78" t="s">
        <v>2943</v>
      </c>
      <c r="I990" s="71">
        <v>1</v>
      </c>
      <c r="J990" s="74" t="s">
        <v>2941</v>
      </c>
      <c r="K990" s="79">
        <v>7</v>
      </c>
      <c r="L990" s="79">
        <v>29</v>
      </c>
      <c r="M990" s="79">
        <v>29</v>
      </c>
      <c r="N990" s="79">
        <v>0</v>
      </c>
      <c r="O990" s="74" t="s">
        <v>89</v>
      </c>
    </row>
    <row r="991" spans="1:15" ht="13.5" customHeight="1" x14ac:dyDescent="0.35">
      <c r="A991" s="57">
        <v>981</v>
      </c>
      <c r="B991" s="76" t="s">
        <v>2944</v>
      </c>
      <c r="C991" s="73" t="s">
        <v>517</v>
      </c>
      <c r="D991" s="77" t="s">
        <v>203</v>
      </c>
      <c r="E991" s="77" t="s">
        <v>198</v>
      </c>
      <c r="F991" s="77" t="s">
        <v>2922</v>
      </c>
      <c r="G991" s="78"/>
      <c r="H991" s="78" t="s">
        <v>2945</v>
      </c>
      <c r="I991" s="71">
        <v>1</v>
      </c>
      <c r="J991" s="74" t="s">
        <v>2944</v>
      </c>
      <c r="K991" s="79">
        <v>7</v>
      </c>
      <c r="L991" s="79">
        <v>29</v>
      </c>
      <c r="M991" s="79">
        <v>29</v>
      </c>
      <c r="N991" s="79">
        <v>0</v>
      </c>
      <c r="O991" s="74" t="s">
        <v>89</v>
      </c>
    </row>
    <row r="992" spans="1:15" ht="13.5" customHeight="1" x14ac:dyDescent="0.35">
      <c r="A992" s="57">
        <v>982</v>
      </c>
      <c r="B992" s="76" t="s">
        <v>2946</v>
      </c>
      <c r="C992" s="73" t="s">
        <v>517</v>
      </c>
      <c r="D992" s="77" t="s">
        <v>203</v>
      </c>
      <c r="E992" s="77" t="s">
        <v>207</v>
      </c>
      <c r="F992" s="77" t="s">
        <v>2942</v>
      </c>
      <c r="G992" s="78"/>
      <c r="H992" s="78" t="s">
        <v>2947</v>
      </c>
      <c r="I992" s="71">
        <v>1</v>
      </c>
      <c r="J992" s="74" t="s">
        <v>2946</v>
      </c>
      <c r="K992" s="79">
        <v>7</v>
      </c>
      <c r="L992" s="79">
        <v>29</v>
      </c>
      <c r="M992" s="79">
        <v>29</v>
      </c>
      <c r="N992" s="79">
        <v>0</v>
      </c>
      <c r="O992" s="74" t="s">
        <v>89</v>
      </c>
    </row>
    <row r="993" spans="1:15" ht="13.5" customHeight="1" x14ac:dyDescent="0.35">
      <c r="A993" s="57">
        <v>983</v>
      </c>
      <c r="B993" s="76" t="s">
        <v>2948</v>
      </c>
      <c r="C993" s="73" t="s">
        <v>517</v>
      </c>
      <c r="D993" s="77" t="s">
        <v>203</v>
      </c>
      <c r="E993" s="77" t="s">
        <v>207</v>
      </c>
      <c r="F993" s="77" t="s">
        <v>2922</v>
      </c>
      <c r="G993" s="78"/>
      <c r="H993" s="78" t="s">
        <v>2949</v>
      </c>
      <c r="I993" s="71">
        <v>1</v>
      </c>
      <c r="J993" s="74" t="s">
        <v>2948</v>
      </c>
      <c r="K993" s="79">
        <v>7</v>
      </c>
      <c r="L993" s="79">
        <v>29</v>
      </c>
      <c r="M993" s="79">
        <v>29</v>
      </c>
      <c r="N993" s="79">
        <v>0</v>
      </c>
      <c r="O993" s="74" t="s">
        <v>89</v>
      </c>
    </row>
    <row r="994" spans="1:15" ht="13.5" customHeight="1" x14ac:dyDescent="0.35">
      <c r="A994" s="180">
        <v>984</v>
      </c>
      <c r="B994" s="76" t="s">
        <v>2950</v>
      </c>
      <c r="C994" s="73" t="s">
        <v>190</v>
      </c>
      <c r="D994" s="77" t="s">
        <v>179</v>
      </c>
      <c r="E994" s="77" t="s">
        <v>207</v>
      </c>
      <c r="F994" s="77" t="s">
        <v>2922</v>
      </c>
      <c r="H994" s="180" t="s">
        <v>2951</v>
      </c>
      <c r="I994" s="80">
        <v>1</v>
      </c>
      <c r="J994" s="74" t="s">
        <v>2950</v>
      </c>
      <c r="K994" s="79">
        <v>3</v>
      </c>
      <c r="L994" s="79">
        <v>24</v>
      </c>
      <c r="M994" s="79">
        <v>24</v>
      </c>
      <c r="N994" s="79">
        <v>2</v>
      </c>
      <c r="O994" s="74" t="s">
        <v>278</v>
      </c>
    </row>
    <row r="995" spans="1:15" ht="13.5" customHeight="1" x14ac:dyDescent="0.35">
      <c r="A995" s="180">
        <v>985</v>
      </c>
      <c r="B995" s="76" t="s">
        <v>2952</v>
      </c>
      <c r="C995" s="73" t="s">
        <v>190</v>
      </c>
      <c r="D995" s="77" t="s">
        <v>179</v>
      </c>
      <c r="E995" s="77" t="s">
        <v>207</v>
      </c>
      <c r="F995" s="77" t="s">
        <v>2925</v>
      </c>
      <c r="H995" s="180" t="s">
        <v>2953</v>
      </c>
      <c r="I995" s="80">
        <v>1</v>
      </c>
      <c r="J995" s="74" t="s">
        <v>2952</v>
      </c>
      <c r="K995" s="79">
        <v>3</v>
      </c>
      <c r="L995" s="79">
        <v>24</v>
      </c>
      <c r="M995" s="79">
        <v>24</v>
      </c>
      <c r="N995" s="79">
        <v>2</v>
      </c>
      <c r="O995" s="74" t="s">
        <v>278</v>
      </c>
    </row>
    <row r="996" spans="1:15" ht="13.5" customHeight="1" x14ac:dyDescent="0.35">
      <c r="A996" s="180">
        <v>986</v>
      </c>
      <c r="B996" s="76" t="s">
        <v>2954</v>
      </c>
      <c r="C996" s="73" t="s">
        <v>190</v>
      </c>
      <c r="D996" s="77" t="s">
        <v>179</v>
      </c>
      <c r="E996" s="77" t="s">
        <v>207</v>
      </c>
      <c r="F996" s="77" t="s">
        <v>2928</v>
      </c>
      <c r="H996" s="180" t="s">
        <v>2955</v>
      </c>
      <c r="I996" s="80">
        <v>1</v>
      </c>
      <c r="J996" s="74" t="s">
        <v>2954</v>
      </c>
      <c r="K996" s="79">
        <v>3</v>
      </c>
      <c r="L996" s="79">
        <v>24</v>
      </c>
      <c r="M996" s="79">
        <v>24</v>
      </c>
      <c r="N996" s="79">
        <v>2</v>
      </c>
      <c r="O996" s="74" t="s">
        <v>278</v>
      </c>
    </row>
    <row r="997" spans="1:15" ht="13.5" customHeight="1" x14ac:dyDescent="0.35">
      <c r="A997" s="180">
        <v>987</v>
      </c>
      <c r="B997" s="76" t="s">
        <v>2956</v>
      </c>
      <c r="C997" s="73" t="s">
        <v>190</v>
      </c>
      <c r="D997" s="77" t="s">
        <v>179</v>
      </c>
      <c r="E997" s="77" t="s">
        <v>207</v>
      </c>
      <c r="F997" s="77" t="s">
        <v>2931</v>
      </c>
      <c r="H997" s="180" t="s">
        <v>2957</v>
      </c>
      <c r="I997" s="80">
        <v>1</v>
      </c>
      <c r="J997" s="74" t="s">
        <v>2956</v>
      </c>
      <c r="K997" s="79">
        <v>3</v>
      </c>
      <c r="L997" s="79">
        <v>24</v>
      </c>
      <c r="M997" s="79">
        <v>24</v>
      </c>
      <c r="N997" s="79">
        <v>2</v>
      </c>
      <c r="O997" s="74" t="s">
        <v>278</v>
      </c>
    </row>
    <row r="998" spans="1:15" ht="13.5" customHeight="1" x14ac:dyDescent="0.35">
      <c r="A998" s="180">
        <v>988</v>
      </c>
      <c r="B998" s="76" t="s">
        <v>3173</v>
      </c>
      <c r="C998" s="73" t="s">
        <v>513</v>
      </c>
      <c r="D998" s="77" t="s">
        <v>194</v>
      </c>
      <c r="E998" s="77" t="s">
        <v>211</v>
      </c>
      <c r="F998" s="77"/>
      <c r="G998" s="74" t="s">
        <v>199</v>
      </c>
      <c r="H998" s="180" t="s">
        <v>3174</v>
      </c>
      <c r="I998" s="97">
        <v>1</v>
      </c>
      <c r="J998" s="76" t="s">
        <v>3175</v>
      </c>
      <c r="K998" s="79">
        <v>4</v>
      </c>
      <c r="L998" s="79">
        <v>17</v>
      </c>
      <c r="M998" s="79">
        <v>17</v>
      </c>
      <c r="N998" s="79">
        <v>0</v>
      </c>
      <c r="O998" s="98" t="s">
        <v>89</v>
      </c>
    </row>
    <row r="999" spans="1:15" ht="13.5" customHeight="1" x14ac:dyDescent="0.35">
      <c r="A999" s="180">
        <v>652</v>
      </c>
      <c r="B999" s="81" t="s">
        <v>1985</v>
      </c>
      <c r="C999" s="81" t="s">
        <v>509</v>
      </c>
      <c r="D999" s="81" t="s">
        <v>179</v>
      </c>
      <c r="E999" s="81" t="s">
        <v>180</v>
      </c>
      <c r="F999" s="81" t="s">
        <v>180</v>
      </c>
      <c r="G999" s="180" t="s">
        <v>180</v>
      </c>
      <c r="H999" s="180" t="s">
        <v>1986</v>
      </c>
      <c r="I999" s="180">
        <v>11</v>
      </c>
      <c r="J999" s="180" t="s">
        <v>1987</v>
      </c>
      <c r="K999" s="82">
        <v>4</v>
      </c>
      <c r="L999" s="82">
        <v>9</v>
      </c>
      <c r="M999" s="82">
        <v>9</v>
      </c>
      <c r="N999" s="82">
        <v>3</v>
      </c>
      <c r="O999" s="180" t="s">
        <v>278</v>
      </c>
    </row>
    <row r="1000" spans="1:15" ht="13.5" customHeight="1" x14ac:dyDescent="0.35">
      <c r="A1000" s="180">
        <v>653</v>
      </c>
      <c r="B1000" s="81" t="s">
        <v>1988</v>
      </c>
      <c r="C1000" s="81" t="s">
        <v>509</v>
      </c>
      <c r="D1000" s="81" t="s">
        <v>179</v>
      </c>
      <c r="E1000" s="81" t="s">
        <v>179</v>
      </c>
      <c r="F1000" s="81" t="s">
        <v>180</v>
      </c>
      <c r="G1000" s="180" t="s">
        <v>180</v>
      </c>
      <c r="H1000" s="180" t="s">
        <v>1989</v>
      </c>
      <c r="I1000" s="180">
        <v>11</v>
      </c>
      <c r="J1000" s="180" t="s">
        <v>1990</v>
      </c>
      <c r="K1000" s="82">
        <v>4</v>
      </c>
      <c r="L1000" s="82">
        <v>3</v>
      </c>
      <c r="M1000" s="82">
        <v>3</v>
      </c>
      <c r="N1000" s="82">
        <v>3</v>
      </c>
      <c r="O1000" s="180" t="s">
        <v>278</v>
      </c>
    </row>
    <row r="1001" spans="1:15" ht="13.5" customHeight="1" x14ac:dyDescent="0.35">
      <c r="A1001" s="180">
        <v>654</v>
      </c>
      <c r="B1001" s="81" t="s">
        <v>1991</v>
      </c>
      <c r="C1001" s="81" t="s">
        <v>509</v>
      </c>
      <c r="D1001" s="81" t="s">
        <v>179</v>
      </c>
      <c r="E1001" s="81" t="s">
        <v>190</v>
      </c>
      <c r="F1001" s="81" t="s">
        <v>180</v>
      </c>
      <c r="G1001" s="180" t="s">
        <v>180</v>
      </c>
      <c r="H1001" s="180" t="s">
        <v>1992</v>
      </c>
      <c r="I1001" s="180">
        <v>11</v>
      </c>
      <c r="J1001" s="180" t="s">
        <v>1993</v>
      </c>
      <c r="K1001" s="82">
        <v>4</v>
      </c>
      <c r="L1001" s="82">
        <v>15</v>
      </c>
      <c r="M1001" s="82">
        <v>15</v>
      </c>
      <c r="N1001" s="82">
        <v>0</v>
      </c>
      <c r="O1001" s="180" t="s">
        <v>89</v>
      </c>
    </row>
    <row r="1002" spans="1:15" ht="13.5" customHeight="1" x14ac:dyDescent="0.35">
      <c r="A1002" s="180">
        <v>655</v>
      </c>
      <c r="B1002" s="81" t="s">
        <v>1994</v>
      </c>
      <c r="C1002" s="81" t="s">
        <v>509</v>
      </c>
      <c r="D1002" s="81" t="s">
        <v>179</v>
      </c>
      <c r="E1002" s="81" t="s">
        <v>194</v>
      </c>
      <c r="F1002" s="81" t="s">
        <v>180</v>
      </c>
      <c r="G1002" s="180" t="s">
        <v>180</v>
      </c>
      <c r="H1002" s="180" t="s">
        <v>1995</v>
      </c>
      <c r="I1002" s="180">
        <v>11</v>
      </c>
      <c r="J1002" s="180" t="s">
        <v>1996</v>
      </c>
      <c r="K1002" s="82">
        <v>4</v>
      </c>
      <c r="L1002" s="82">
        <v>4</v>
      </c>
      <c r="M1002" s="82">
        <v>4</v>
      </c>
      <c r="N1002" s="82">
        <v>4</v>
      </c>
      <c r="O1002" s="180" t="s">
        <v>278</v>
      </c>
    </row>
    <row r="1003" spans="1:15" ht="13.5" customHeight="1" x14ac:dyDescent="0.35">
      <c r="A1003" s="180">
        <v>656</v>
      </c>
      <c r="B1003" s="81" t="s">
        <v>1997</v>
      </c>
      <c r="C1003" s="81" t="s">
        <v>509</v>
      </c>
      <c r="D1003" s="81" t="s">
        <v>179</v>
      </c>
      <c r="E1003" s="81" t="s">
        <v>198</v>
      </c>
      <c r="F1003" s="81" t="s">
        <v>180</v>
      </c>
      <c r="G1003" s="180" t="s">
        <v>180</v>
      </c>
      <c r="H1003" s="180" t="s">
        <v>1998</v>
      </c>
      <c r="I1003" s="180">
        <v>11</v>
      </c>
      <c r="J1003" s="180" t="s">
        <v>1999</v>
      </c>
      <c r="K1003" s="82">
        <v>4</v>
      </c>
      <c r="L1003" s="82">
        <v>32</v>
      </c>
      <c r="M1003" s="82">
        <v>32</v>
      </c>
      <c r="N1003" s="82">
        <v>0</v>
      </c>
      <c r="O1003" s="180" t="s">
        <v>89</v>
      </c>
    </row>
    <row r="1004" spans="1:15" ht="13.5" customHeight="1" x14ac:dyDescent="0.35">
      <c r="A1004" s="180">
        <v>657</v>
      </c>
      <c r="B1004" s="81" t="s">
        <v>2000</v>
      </c>
      <c r="C1004" s="81" t="s">
        <v>509</v>
      </c>
      <c r="D1004" s="81" t="s">
        <v>179</v>
      </c>
      <c r="E1004" s="81" t="s">
        <v>203</v>
      </c>
      <c r="F1004" s="81" t="s">
        <v>180</v>
      </c>
      <c r="G1004" s="180" t="s">
        <v>180</v>
      </c>
      <c r="H1004" s="180" t="s">
        <v>2001</v>
      </c>
      <c r="I1004" s="180">
        <v>11</v>
      </c>
      <c r="J1004" s="180" t="s">
        <v>2002</v>
      </c>
      <c r="K1004" s="82">
        <v>4</v>
      </c>
      <c r="L1004" s="82">
        <v>9</v>
      </c>
      <c r="M1004" s="82">
        <v>9</v>
      </c>
      <c r="N1004" s="82">
        <v>3</v>
      </c>
      <c r="O1004" s="180" t="s">
        <v>278</v>
      </c>
    </row>
    <row r="1005" spans="1:15" ht="13.5" customHeight="1" x14ac:dyDescent="0.35">
      <c r="A1005" s="180">
        <v>658</v>
      </c>
      <c r="B1005" s="81" t="s">
        <v>2003</v>
      </c>
      <c r="C1005" s="81" t="s">
        <v>509</v>
      </c>
      <c r="D1005" s="81" t="s">
        <v>179</v>
      </c>
      <c r="E1005" s="81" t="s">
        <v>207</v>
      </c>
      <c r="F1005" s="81" t="s">
        <v>180</v>
      </c>
      <c r="G1005" s="180" t="s">
        <v>180</v>
      </c>
      <c r="H1005" s="180" t="s">
        <v>2004</v>
      </c>
      <c r="I1005" s="180">
        <v>11</v>
      </c>
      <c r="J1005" s="180" t="s">
        <v>2005</v>
      </c>
      <c r="K1005" s="82">
        <v>4</v>
      </c>
      <c r="L1005" s="82">
        <v>9</v>
      </c>
      <c r="M1005" s="82">
        <v>9</v>
      </c>
      <c r="N1005" s="82">
        <v>3</v>
      </c>
      <c r="O1005" s="180" t="s">
        <v>278</v>
      </c>
    </row>
    <row r="1006" spans="1:15" ht="13.5" customHeight="1" x14ac:dyDescent="0.35">
      <c r="A1006" s="180">
        <v>659</v>
      </c>
      <c r="B1006" s="81" t="s">
        <v>2006</v>
      </c>
      <c r="C1006" s="81" t="s">
        <v>509</v>
      </c>
      <c r="D1006" s="81" t="s">
        <v>179</v>
      </c>
      <c r="E1006" s="81" t="s">
        <v>211</v>
      </c>
      <c r="F1006" s="81" t="s">
        <v>180</v>
      </c>
      <c r="G1006" s="180" t="s">
        <v>180</v>
      </c>
      <c r="H1006" s="180" t="s">
        <v>2007</v>
      </c>
      <c r="I1006" s="180">
        <v>11</v>
      </c>
      <c r="J1006" s="180" t="s">
        <v>2008</v>
      </c>
      <c r="K1006" s="82">
        <v>4</v>
      </c>
      <c r="L1006" s="82">
        <v>31</v>
      </c>
      <c r="M1006" s="82">
        <v>31</v>
      </c>
      <c r="N1006" s="82">
        <v>0</v>
      </c>
      <c r="O1006" s="180" t="s">
        <v>89</v>
      </c>
    </row>
    <row r="1007" spans="1:15" ht="13.5" customHeight="1" x14ac:dyDescent="0.35">
      <c r="A1007" s="180">
        <v>660</v>
      </c>
      <c r="B1007" s="81" t="s">
        <v>2009</v>
      </c>
      <c r="C1007" s="81" t="s">
        <v>509</v>
      </c>
      <c r="D1007" s="81" t="s">
        <v>179</v>
      </c>
      <c r="E1007" s="81" t="s">
        <v>219</v>
      </c>
      <c r="F1007" s="81" t="s">
        <v>180</v>
      </c>
      <c r="G1007" s="180" t="s">
        <v>180</v>
      </c>
      <c r="H1007" s="180" t="s">
        <v>2010</v>
      </c>
      <c r="I1007" s="180">
        <v>11</v>
      </c>
      <c r="J1007" s="180" t="s">
        <v>2011</v>
      </c>
      <c r="K1007" s="82">
        <v>4</v>
      </c>
      <c r="L1007" s="82">
        <v>1</v>
      </c>
      <c r="M1007" s="82">
        <v>1</v>
      </c>
      <c r="N1007" s="82">
        <v>3</v>
      </c>
      <c r="O1007" s="180" t="s">
        <v>278</v>
      </c>
    </row>
    <row r="1008" spans="1:15" ht="13.5" customHeight="1" x14ac:dyDescent="0.35">
      <c r="A1008" s="180">
        <v>661</v>
      </c>
      <c r="B1008" s="81" t="s">
        <v>2012</v>
      </c>
      <c r="C1008" s="81" t="s">
        <v>509</v>
      </c>
      <c r="D1008" s="81" t="s">
        <v>179</v>
      </c>
      <c r="E1008" s="81" t="s">
        <v>239</v>
      </c>
      <c r="F1008" s="81" t="s">
        <v>180</v>
      </c>
      <c r="G1008" s="180" t="s">
        <v>199</v>
      </c>
      <c r="H1008" s="180" t="s">
        <v>2013</v>
      </c>
      <c r="I1008" s="180">
        <v>11</v>
      </c>
      <c r="J1008" s="180" t="s">
        <v>2014</v>
      </c>
      <c r="K1008" s="82">
        <v>4</v>
      </c>
      <c r="L1008" s="82">
        <v>16</v>
      </c>
      <c r="M1008" s="82">
        <v>16</v>
      </c>
      <c r="N1008" s="82">
        <v>0</v>
      </c>
      <c r="O1008" s="180" t="s">
        <v>89</v>
      </c>
    </row>
    <row r="1009" spans="1:15" ht="13.5" customHeight="1" x14ac:dyDescent="0.35">
      <c r="A1009" s="180">
        <v>662</v>
      </c>
      <c r="B1009" s="81" t="s">
        <v>2015</v>
      </c>
      <c r="C1009" s="81" t="s">
        <v>509</v>
      </c>
      <c r="D1009" s="81" t="s">
        <v>179</v>
      </c>
      <c r="E1009" s="81" t="s">
        <v>243</v>
      </c>
      <c r="F1009" s="81" t="s">
        <v>180</v>
      </c>
      <c r="G1009" s="180" t="s">
        <v>199</v>
      </c>
      <c r="H1009" s="180" t="s">
        <v>2016</v>
      </c>
      <c r="I1009" s="180">
        <v>11</v>
      </c>
      <c r="J1009" s="180" t="s">
        <v>2017</v>
      </c>
      <c r="K1009" s="82">
        <v>4</v>
      </c>
      <c r="L1009" s="82">
        <v>32</v>
      </c>
      <c r="M1009" s="82">
        <v>32</v>
      </c>
      <c r="N1009" s="82">
        <v>0</v>
      </c>
      <c r="O1009" s="180" t="s">
        <v>89</v>
      </c>
    </row>
    <row r="1010" spans="1:15" ht="13.5" customHeight="1" x14ac:dyDescent="0.35">
      <c r="A1010" s="180">
        <v>671</v>
      </c>
      <c r="B1010" s="81" t="s">
        <v>2041</v>
      </c>
      <c r="C1010" s="81" t="s">
        <v>513</v>
      </c>
      <c r="D1010" s="81" t="s">
        <v>179</v>
      </c>
      <c r="E1010" s="81" t="s">
        <v>211</v>
      </c>
      <c r="F1010" s="81" t="s">
        <v>180</v>
      </c>
      <c r="G1010" s="180" t="s">
        <v>199</v>
      </c>
      <c r="H1010" s="180" t="s">
        <v>2042</v>
      </c>
      <c r="I1010" s="180">
        <v>11</v>
      </c>
      <c r="J1010" s="180" t="s">
        <v>2043</v>
      </c>
      <c r="K1010" s="82">
        <v>4</v>
      </c>
      <c r="L1010" s="82">
        <v>14</v>
      </c>
      <c r="M1010" s="82">
        <v>14</v>
      </c>
      <c r="N1010" s="82">
        <v>1</v>
      </c>
      <c r="O1010" s="180" t="s">
        <v>278</v>
      </c>
    </row>
    <row r="1011" spans="1:15" ht="13.5" customHeight="1" x14ac:dyDescent="0.35">
      <c r="A1011" s="180">
        <v>917</v>
      </c>
      <c r="B1011" s="81" t="s">
        <v>2750</v>
      </c>
      <c r="C1011" s="81" t="s">
        <v>521</v>
      </c>
      <c r="D1011" s="81" t="s">
        <v>247</v>
      </c>
      <c r="E1011" s="81" t="s">
        <v>239</v>
      </c>
      <c r="F1011" s="81" t="s">
        <v>180</v>
      </c>
      <c r="G1011" s="180" t="s">
        <v>180</v>
      </c>
      <c r="H1011" s="180" t="s">
        <v>2751</v>
      </c>
      <c r="I1011" s="180">
        <v>11</v>
      </c>
      <c r="J1011" s="180" t="s">
        <v>2752</v>
      </c>
      <c r="K1011" s="82">
        <v>4</v>
      </c>
      <c r="L1011" s="82">
        <v>9</v>
      </c>
      <c r="M1011" s="82">
        <v>9</v>
      </c>
      <c r="N1011" s="82">
        <v>3</v>
      </c>
      <c r="O1011" s="180" t="s">
        <v>278</v>
      </c>
    </row>
    <row r="1012" spans="1:15" ht="13.5" customHeight="1" x14ac:dyDescent="0.35">
      <c r="A1012" s="180">
        <v>652</v>
      </c>
      <c r="B1012" s="81" t="s">
        <v>1985</v>
      </c>
      <c r="C1012" s="81" t="s">
        <v>509</v>
      </c>
      <c r="D1012" s="81" t="s">
        <v>179</v>
      </c>
      <c r="E1012" s="81" t="s">
        <v>180</v>
      </c>
      <c r="F1012" s="81" t="s">
        <v>180</v>
      </c>
      <c r="G1012" s="180" t="s">
        <v>180</v>
      </c>
      <c r="H1012" s="180" t="s">
        <v>1986</v>
      </c>
      <c r="I1012" s="180">
        <v>13</v>
      </c>
      <c r="J1012" s="180" t="s">
        <v>1987</v>
      </c>
      <c r="K1012" s="82">
        <v>5</v>
      </c>
      <c r="L1012" s="82">
        <v>9</v>
      </c>
      <c r="M1012" s="82">
        <v>9</v>
      </c>
      <c r="N1012" s="82">
        <v>3</v>
      </c>
      <c r="O1012" s="180" t="s">
        <v>278</v>
      </c>
    </row>
    <row r="1013" spans="1:15" ht="13.5" customHeight="1" x14ac:dyDescent="0.35">
      <c r="A1013" s="180">
        <v>653</v>
      </c>
      <c r="B1013" s="81" t="s">
        <v>1988</v>
      </c>
      <c r="C1013" s="81" t="s">
        <v>509</v>
      </c>
      <c r="D1013" s="81" t="s">
        <v>179</v>
      </c>
      <c r="E1013" s="81" t="s">
        <v>179</v>
      </c>
      <c r="F1013" s="81" t="s">
        <v>180</v>
      </c>
      <c r="G1013" s="180" t="s">
        <v>180</v>
      </c>
      <c r="H1013" s="180" t="s">
        <v>1989</v>
      </c>
      <c r="I1013" s="180">
        <v>13</v>
      </c>
      <c r="J1013" s="180" t="s">
        <v>1990</v>
      </c>
      <c r="K1013" s="82">
        <v>5</v>
      </c>
      <c r="L1013" s="82">
        <v>3</v>
      </c>
      <c r="M1013" s="82">
        <v>3</v>
      </c>
      <c r="N1013" s="82">
        <v>3</v>
      </c>
      <c r="O1013" s="180" t="s">
        <v>278</v>
      </c>
    </row>
    <row r="1014" spans="1:15" ht="13.5" customHeight="1" x14ac:dyDescent="0.35">
      <c r="A1014" s="180">
        <v>654</v>
      </c>
      <c r="B1014" s="81" t="s">
        <v>1991</v>
      </c>
      <c r="C1014" s="81" t="s">
        <v>509</v>
      </c>
      <c r="D1014" s="81" t="s">
        <v>179</v>
      </c>
      <c r="E1014" s="81" t="s">
        <v>190</v>
      </c>
      <c r="F1014" s="81" t="s">
        <v>180</v>
      </c>
      <c r="G1014" s="180" t="s">
        <v>180</v>
      </c>
      <c r="H1014" s="180" t="s">
        <v>1992</v>
      </c>
      <c r="I1014" s="180">
        <v>13</v>
      </c>
      <c r="J1014" s="180" t="s">
        <v>1993</v>
      </c>
      <c r="K1014" s="82">
        <v>5</v>
      </c>
      <c r="L1014" s="82">
        <v>15</v>
      </c>
      <c r="M1014" s="82">
        <v>15</v>
      </c>
      <c r="N1014" s="82">
        <v>0</v>
      </c>
      <c r="O1014" s="180" t="s">
        <v>89</v>
      </c>
    </row>
    <row r="1015" spans="1:15" ht="13.5" customHeight="1" x14ac:dyDescent="0.35">
      <c r="A1015" s="180">
        <v>655</v>
      </c>
      <c r="B1015" s="81" t="s">
        <v>1994</v>
      </c>
      <c r="C1015" s="81" t="s">
        <v>509</v>
      </c>
      <c r="D1015" s="81" t="s">
        <v>179</v>
      </c>
      <c r="E1015" s="81" t="s">
        <v>194</v>
      </c>
      <c r="F1015" s="81" t="s">
        <v>180</v>
      </c>
      <c r="G1015" s="180" t="s">
        <v>180</v>
      </c>
      <c r="H1015" s="180" t="s">
        <v>1995</v>
      </c>
      <c r="I1015" s="180">
        <v>13</v>
      </c>
      <c r="J1015" s="180" t="s">
        <v>1996</v>
      </c>
      <c r="K1015" s="82">
        <v>5</v>
      </c>
      <c r="L1015" s="82">
        <v>4</v>
      </c>
      <c r="M1015" s="82">
        <v>4</v>
      </c>
      <c r="N1015" s="82">
        <v>4</v>
      </c>
      <c r="O1015" s="180" t="s">
        <v>278</v>
      </c>
    </row>
    <row r="1016" spans="1:15" ht="13.5" customHeight="1" x14ac:dyDescent="0.35">
      <c r="A1016" s="180">
        <v>656</v>
      </c>
      <c r="B1016" s="81" t="s">
        <v>1997</v>
      </c>
      <c r="C1016" s="81" t="s">
        <v>509</v>
      </c>
      <c r="D1016" s="81" t="s">
        <v>179</v>
      </c>
      <c r="E1016" s="81" t="s">
        <v>198</v>
      </c>
      <c r="F1016" s="81" t="s">
        <v>180</v>
      </c>
      <c r="G1016" s="180" t="s">
        <v>180</v>
      </c>
      <c r="H1016" s="180" t="s">
        <v>1998</v>
      </c>
      <c r="I1016" s="180">
        <v>13</v>
      </c>
      <c r="J1016" s="180" t="s">
        <v>1999</v>
      </c>
      <c r="K1016" s="82">
        <v>5</v>
      </c>
      <c r="L1016" s="82">
        <v>17</v>
      </c>
      <c r="M1016" s="82">
        <v>17</v>
      </c>
      <c r="N1016" s="82">
        <v>0</v>
      </c>
      <c r="O1016" s="180" t="s">
        <v>89</v>
      </c>
    </row>
    <row r="1017" spans="1:15" ht="13.5" customHeight="1" x14ac:dyDescent="0.35">
      <c r="A1017" s="180">
        <v>657</v>
      </c>
      <c r="B1017" s="81" t="s">
        <v>2000</v>
      </c>
      <c r="C1017" s="81" t="s">
        <v>509</v>
      </c>
      <c r="D1017" s="81" t="s">
        <v>179</v>
      </c>
      <c r="E1017" s="81" t="s">
        <v>203</v>
      </c>
      <c r="F1017" s="81" t="s">
        <v>180</v>
      </c>
      <c r="G1017" s="180" t="s">
        <v>180</v>
      </c>
      <c r="H1017" s="180" t="s">
        <v>2001</v>
      </c>
      <c r="I1017" s="180">
        <v>13</v>
      </c>
      <c r="J1017" s="180" t="s">
        <v>2002</v>
      </c>
      <c r="K1017" s="82">
        <v>5</v>
      </c>
      <c r="L1017" s="82">
        <v>9</v>
      </c>
      <c r="M1017" s="82">
        <v>9</v>
      </c>
      <c r="N1017" s="82">
        <v>3</v>
      </c>
      <c r="O1017" s="180" t="s">
        <v>278</v>
      </c>
    </row>
    <row r="1018" spans="1:15" ht="13.5" customHeight="1" x14ac:dyDescent="0.35">
      <c r="A1018" s="180">
        <v>658</v>
      </c>
      <c r="B1018" s="81" t="s">
        <v>2003</v>
      </c>
      <c r="C1018" s="81" t="s">
        <v>509</v>
      </c>
      <c r="D1018" s="81" t="s">
        <v>179</v>
      </c>
      <c r="E1018" s="81" t="s">
        <v>207</v>
      </c>
      <c r="F1018" s="81" t="s">
        <v>180</v>
      </c>
      <c r="G1018" s="180" t="s">
        <v>180</v>
      </c>
      <c r="H1018" s="180" t="s">
        <v>2004</v>
      </c>
      <c r="I1018" s="180">
        <v>13</v>
      </c>
      <c r="J1018" s="180" t="s">
        <v>2005</v>
      </c>
      <c r="K1018" s="82">
        <v>5</v>
      </c>
      <c r="L1018" s="82">
        <v>9</v>
      </c>
      <c r="M1018" s="82">
        <v>9</v>
      </c>
      <c r="N1018" s="82">
        <v>3</v>
      </c>
      <c r="O1018" s="180" t="s">
        <v>278</v>
      </c>
    </row>
    <row r="1019" spans="1:15" ht="13.5" customHeight="1" x14ac:dyDescent="0.35">
      <c r="A1019" s="180">
        <v>659</v>
      </c>
      <c r="B1019" s="81" t="s">
        <v>2006</v>
      </c>
      <c r="C1019" s="81" t="s">
        <v>509</v>
      </c>
      <c r="D1019" s="81" t="s">
        <v>179</v>
      </c>
      <c r="E1019" s="81" t="s">
        <v>211</v>
      </c>
      <c r="F1019" s="81" t="s">
        <v>180</v>
      </c>
      <c r="G1019" s="180" t="s">
        <v>180</v>
      </c>
      <c r="H1019" s="180" t="s">
        <v>2007</v>
      </c>
      <c r="I1019" s="180">
        <v>13</v>
      </c>
      <c r="J1019" s="180" t="s">
        <v>2008</v>
      </c>
      <c r="K1019" s="82">
        <v>5</v>
      </c>
      <c r="L1019" s="82">
        <v>17</v>
      </c>
      <c r="M1019" s="82">
        <v>17</v>
      </c>
      <c r="N1019" s="82">
        <v>0</v>
      </c>
      <c r="O1019" s="180" t="s">
        <v>89</v>
      </c>
    </row>
    <row r="1020" spans="1:15" ht="13.5" customHeight="1" x14ac:dyDescent="0.35">
      <c r="A1020" s="180">
        <v>660</v>
      </c>
      <c r="B1020" s="81" t="s">
        <v>2009</v>
      </c>
      <c r="C1020" s="81" t="s">
        <v>509</v>
      </c>
      <c r="D1020" s="81" t="s">
        <v>179</v>
      </c>
      <c r="E1020" s="81" t="s">
        <v>219</v>
      </c>
      <c r="F1020" s="81" t="s">
        <v>180</v>
      </c>
      <c r="G1020" s="180" t="s">
        <v>180</v>
      </c>
      <c r="H1020" s="180" t="s">
        <v>2010</v>
      </c>
      <c r="I1020" s="180">
        <v>13</v>
      </c>
      <c r="J1020" s="180" t="s">
        <v>2011</v>
      </c>
      <c r="K1020" s="82">
        <v>5</v>
      </c>
      <c r="L1020" s="82">
        <v>1</v>
      </c>
      <c r="M1020" s="82">
        <v>1</v>
      </c>
      <c r="N1020" s="82">
        <v>3</v>
      </c>
      <c r="O1020" s="180" t="s">
        <v>278</v>
      </c>
    </row>
    <row r="1021" spans="1:15" ht="13.5" customHeight="1" x14ac:dyDescent="0.35">
      <c r="A1021" s="180">
        <v>661</v>
      </c>
      <c r="B1021" s="81" t="s">
        <v>2012</v>
      </c>
      <c r="C1021" s="81" t="s">
        <v>509</v>
      </c>
      <c r="D1021" s="81" t="s">
        <v>179</v>
      </c>
      <c r="E1021" s="81" t="s">
        <v>239</v>
      </c>
      <c r="F1021" s="81" t="s">
        <v>180</v>
      </c>
      <c r="G1021" s="180" t="s">
        <v>199</v>
      </c>
      <c r="H1021" s="180" t="s">
        <v>2013</v>
      </c>
      <c r="I1021" s="180">
        <v>13</v>
      </c>
      <c r="J1021" s="180" t="s">
        <v>2014</v>
      </c>
      <c r="K1021" s="82">
        <v>5</v>
      </c>
      <c r="L1021" s="82">
        <v>16</v>
      </c>
      <c r="M1021" s="82">
        <v>16</v>
      </c>
      <c r="N1021" s="82">
        <v>0</v>
      </c>
      <c r="O1021" s="180" t="s">
        <v>89</v>
      </c>
    </row>
    <row r="1022" spans="1:15" ht="13.5" customHeight="1" x14ac:dyDescent="0.35">
      <c r="A1022" s="180">
        <v>662</v>
      </c>
      <c r="B1022" s="81" t="s">
        <v>2015</v>
      </c>
      <c r="C1022" s="81" t="s">
        <v>509</v>
      </c>
      <c r="D1022" s="81" t="s">
        <v>179</v>
      </c>
      <c r="E1022" s="81" t="s">
        <v>243</v>
      </c>
      <c r="F1022" s="81" t="s">
        <v>180</v>
      </c>
      <c r="G1022" s="180" t="s">
        <v>199</v>
      </c>
      <c r="H1022" s="180" t="s">
        <v>2016</v>
      </c>
      <c r="I1022" s="180">
        <v>13</v>
      </c>
      <c r="J1022" s="180" t="s">
        <v>2017</v>
      </c>
      <c r="K1022" s="82">
        <v>5</v>
      </c>
      <c r="L1022" s="82">
        <v>17</v>
      </c>
      <c r="M1022" s="82">
        <v>17</v>
      </c>
      <c r="N1022" s="82">
        <v>0</v>
      </c>
      <c r="O1022" s="180" t="s">
        <v>89</v>
      </c>
    </row>
    <row r="1023" spans="1:15" ht="13.5" customHeight="1" x14ac:dyDescent="0.35">
      <c r="A1023" s="180">
        <v>671</v>
      </c>
      <c r="B1023" s="81" t="s">
        <v>2041</v>
      </c>
      <c r="C1023" s="81" t="s">
        <v>513</v>
      </c>
      <c r="D1023" s="81" t="s">
        <v>179</v>
      </c>
      <c r="E1023" s="81" t="s">
        <v>211</v>
      </c>
      <c r="F1023" s="81" t="s">
        <v>180</v>
      </c>
      <c r="G1023" s="180" t="s">
        <v>199</v>
      </c>
      <c r="H1023" s="180" t="s">
        <v>2042</v>
      </c>
      <c r="I1023" s="180">
        <v>13</v>
      </c>
      <c r="J1023" s="180" t="s">
        <v>2043</v>
      </c>
      <c r="K1023" s="82">
        <v>5</v>
      </c>
      <c r="L1023" s="82">
        <v>14</v>
      </c>
      <c r="M1023" s="82">
        <v>14</v>
      </c>
      <c r="N1023" s="82">
        <v>3</v>
      </c>
      <c r="O1023" s="180" t="s">
        <v>278</v>
      </c>
    </row>
    <row r="1024" spans="1:15" ht="13.5" customHeight="1" x14ac:dyDescent="0.35">
      <c r="A1024" s="180">
        <v>917</v>
      </c>
      <c r="B1024" s="81" t="s">
        <v>2750</v>
      </c>
      <c r="C1024" s="81" t="s">
        <v>521</v>
      </c>
      <c r="D1024" s="81" t="s">
        <v>247</v>
      </c>
      <c r="E1024" s="81" t="s">
        <v>239</v>
      </c>
      <c r="F1024" s="81" t="s">
        <v>180</v>
      </c>
      <c r="G1024" s="180" t="s">
        <v>180</v>
      </c>
      <c r="H1024" s="180" t="s">
        <v>2751</v>
      </c>
      <c r="I1024" s="180">
        <v>13</v>
      </c>
      <c r="J1024" s="180" t="s">
        <v>2752</v>
      </c>
      <c r="K1024" s="82">
        <v>5</v>
      </c>
      <c r="L1024" s="82">
        <v>9</v>
      </c>
      <c r="M1024" s="82">
        <v>9</v>
      </c>
      <c r="N1024" s="82">
        <v>3</v>
      </c>
      <c r="O1024" s="180" t="s">
        <v>278</v>
      </c>
    </row>
  </sheetData>
  <sheetProtection sheet="1" objects="1" scenarios="1" autoFilter="0"/>
  <autoFilter ref="A10:O1024" xr:uid="{74FF671C-4DC3-4041-A6EC-6FB9E658B22E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66378-4094-4F7B-809C-76169A67C2D7}">
  <sheetPr>
    <tabColor rgb="FFCCFFFF"/>
  </sheetPr>
  <dimension ref="A2:H114"/>
  <sheetViews>
    <sheetView workbookViewId="0"/>
  </sheetViews>
  <sheetFormatPr defaultColWidth="9.08984375" defaultRowHeight="14.5" x14ac:dyDescent="0.35"/>
  <cols>
    <col min="1" max="2" width="8.6328125" style="180" customWidth="1"/>
    <col min="3" max="3" width="12.6328125" style="180" customWidth="1"/>
    <col min="4" max="16384" width="9.08984375" style="180"/>
  </cols>
  <sheetData>
    <row r="2" spans="1:3" ht="18" customHeight="1" x14ac:dyDescent="0.35">
      <c r="A2" s="212" t="s">
        <v>2958</v>
      </c>
      <c r="B2" s="66"/>
      <c r="C2" s="66"/>
    </row>
    <row r="4" spans="1:3" x14ac:dyDescent="0.35">
      <c r="A4" s="180" t="s">
        <v>2959</v>
      </c>
    </row>
    <row r="5" spans="1:3" x14ac:dyDescent="0.35">
      <c r="A5" s="180" t="s">
        <v>2960</v>
      </c>
    </row>
    <row r="6" spans="1:3" x14ac:dyDescent="0.35">
      <c r="A6" s="180" t="s">
        <v>2961</v>
      </c>
    </row>
    <row r="10" spans="1:3" x14ac:dyDescent="0.35">
      <c r="A10" s="67" t="s">
        <v>2962</v>
      </c>
      <c r="B10" s="67" t="s">
        <v>177</v>
      </c>
      <c r="C10" s="83" t="s">
        <v>175</v>
      </c>
    </row>
    <row r="11" spans="1:3" x14ac:dyDescent="0.35">
      <c r="A11" s="84">
        <v>1</v>
      </c>
      <c r="B11" s="85" t="s">
        <v>2963</v>
      </c>
      <c r="C11" s="86" t="s">
        <v>2964</v>
      </c>
    </row>
    <row r="12" spans="1:3" x14ac:dyDescent="0.35">
      <c r="A12" s="87">
        <v>2</v>
      </c>
      <c r="B12" s="88" t="s">
        <v>2965</v>
      </c>
      <c r="C12" s="74" t="s">
        <v>2966</v>
      </c>
    </row>
    <row r="13" spans="1:3" x14ac:dyDescent="0.35">
      <c r="A13" s="87">
        <v>3</v>
      </c>
      <c r="B13" s="88" t="s">
        <v>2967</v>
      </c>
      <c r="C13" s="74" t="s">
        <v>2968</v>
      </c>
    </row>
    <row r="14" spans="1:3" x14ac:dyDescent="0.35">
      <c r="A14" s="84">
        <v>4</v>
      </c>
      <c r="B14" s="85" t="s">
        <v>2969</v>
      </c>
      <c r="C14" s="86" t="s">
        <v>2970</v>
      </c>
    </row>
    <row r="15" spans="1:3" x14ac:dyDescent="0.35">
      <c r="A15" s="84">
        <v>5</v>
      </c>
      <c r="B15" s="85" t="s">
        <v>2971</v>
      </c>
      <c r="C15" s="86" t="s">
        <v>2972</v>
      </c>
    </row>
    <row r="16" spans="1:3" x14ac:dyDescent="0.35">
      <c r="A16" s="87">
        <v>6</v>
      </c>
      <c r="B16" s="88" t="s">
        <v>2973</v>
      </c>
      <c r="C16" s="74" t="s">
        <v>2974</v>
      </c>
    </row>
    <row r="17" spans="1:3" x14ac:dyDescent="0.35">
      <c r="A17" s="87">
        <v>7</v>
      </c>
      <c r="B17" s="88" t="s">
        <v>2975</v>
      </c>
      <c r="C17" s="74" t="s">
        <v>2976</v>
      </c>
    </row>
    <row r="18" spans="1:3" x14ac:dyDescent="0.35">
      <c r="A18" s="87">
        <v>8</v>
      </c>
      <c r="B18" s="88" t="s">
        <v>2977</v>
      </c>
      <c r="C18" s="74" t="s">
        <v>2978</v>
      </c>
    </row>
    <row r="19" spans="1:3" x14ac:dyDescent="0.35">
      <c r="A19" s="87">
        <v>9</v>
      </c>
      <c r="B19" s="88" t="s">
        <v>2979</v>
      </c>
      <c r="C19" s="74" t="s">
        <v>2980</v>
      </c>
    </row>
    <row r="20" spans="1:3" x14ac:dyDescent="0.35">
      <c r="A20" s="87">
        <v>10</v>
      </c>
      <c r="B20" s="88" t="s">
        <v>2981</v>
      </c>
      <c r="C20" s="74" t="s">
        <v>2982</v>
      </c>
    </row>
    <row r="21" spans="1:3" x14ac:dyDescent="0.35">
      <c r="A21" s="87">
        <v>11</v>
      </c>
      <c r="B21" s="88" t="s">
        <v>2983</v>
      </c>
      <c r="C21" s="74" t="s">
        <v>2984</v>
      </c>
    </row>
    <row r="22" spans="1:3" x14ac:dyDescent="0.35">
      <c r="A22" s="84">
        <v>12</v>
      </c>
      <c r="B22" s="85" t="s">
        <v>2985</v>
      </c>
      <c r="C22" s="86" t="s">
        <v>2986</v>
      </c>
    </row>
    <row r="23" spans="1:3" x14ac:dyDescent="0.35">
      <c r="A23" s="87">
        <v>13</v>
      </c>
      <c r="B23" s="88" t="s">
        <v>2987</v>
      </c>
      <c r="C23" s="74" t="s">
        <v>2988</v>
      </c>
    </row>
    <row r="24" spans="1:3" x14ac:dyDescent="0.35">
      <c r="A24" s="87">
        <v>14</v>
      </c>
      <c r="B24" s="88" t="s">
        <v>2989</v>
      </c>
      <c r="C24" s="74" t="s">
        <v>2990</v>
      </c>
    </row>
    <row r="25" spans="1:3" x14ac:dyDescent="0.35">
      <c r="A25" s="87">
        <v>15</v>
      </c>
      <c r="B25" s="88" t="s">
        <v>2991</v>
      </c>
      <c r="C25" s="74" t="s">
        <v>2992</v>
      </c>
    </row>
    <row r="26" spans="1:3" x14ac:dyDescent="0.35">
      <c r="A26" s="87">
        <v>16</v>
      </c>
      <c r="B26" s="88" t="s">
        <v>2993</v>
      </c>
      <c r="C26" s="74" t="s">
        <v>2994</v>
      </c>
    </row>
    <row r="27" spans="1:3" x14ac:dyDescent="0.35">
      <c r="A27" s="87">
        <v>29</v>
      </c>
      <c r="B27" s="88" t="s">
        <v>2995</v>
      </c>
      <c r="C27" s="74" t="s">
        <v>2996</v>
      </c>
    </row>
    <row r="28" spans="1:3" x14ac:dyDescent="0.35">
      <c r="A28" s="87">
        <v>30</v>
      </c>
      <c r="B28" s="88" t="s">
        <v>2997</v>
      </c>
      <c r="C28" s="74" t="s">
        <v>2998</v>
      </c>
    </row>
    <row r="29" spans="1:3" x14ac:dyDescent="0.35">
      <c r="A29" s="87">
        <v>31</v>
      </c>
      <c r="B29" s="88" t="s">
        <v>2999</v>
      </c>
      <c r="C29" s="74" t="s">
        <v>3000</v>
      </c>
    </row>
    <row r="30" spans="1:3" x14ac:dyDescent="0.35">
      <c r="A30" s="87">
        <v>32</v>
      </c>
      <c r="B30" s="88" t="s">
        <v>3001</v>
      </c>
      <c r="C30" s="74" t="s">
        <v>3002</v>
      </c>
    </row>
    <row r="31" spans="1:3" x14ac:dyDescent="0.35">
      <c r="A31" s="87">
        <v>33</v>
      </c>
      <c r="B31" s="88" t="s">
        <v>3003</v>
      </c>
      <c r="C31" s="74" t="s">
        <v>3004</v>
      </c>
    </row>
    <row r="32" spans="1:3" x14ac:dyDescent="0.35">
      <c r="A32" s="87">
        <v>34</v>
      </c>
      <c r="B32" s="88" t="s">
        <v>3005</v>
      </c>
      <c r="C32" s="74" t="s">
        <v>3006</v>
      </c>
    </row>
    <row r="33" spans="1:8" x14ac:dyDescent="0.35">
      <c r="A33" s="87">
        <v>35</v>
      </c>
      <c r="B33" s="88" t="s">
        <v>3007</v>
      </c>
      <c r="C33" s="74" t="s">
        <v>3008</v>
      </c>
    </row>
    <row r="34" spans="1:8" x14ac:dyDescent="0.35">
      <c r="A34" s="87">
        <v>36</v>
      </c>
      <c r="B34" s="88" t="s">
        <v>3009</v>
      </c>
      <c r="C34" s="74" t="s">
        <v>3010</v>
      </c>
    </row>
    <row r="35" spans="1:8" x14ac:dyDescent="0.35">
      <c r="A35" s="87">
        <v>37</v>
      </c>
      <c r="B35" s="88" t="s">
        <v>3011</v>
      </c>
      <c r="C35" s="74" t="s">
        <v>3012</v>
      </c>
    </row>
    <row r="36" spans="1:8" x14ac:dyDescent="0.35">
      <c r="A36" s="87">
        <v>17</v>
      </c>
      <c r="B36" s="88" t="s">
        <v>3013</v>
      </c>
      <c r="C36" s="74" t="s">
        <v>3014</v>
      </c>
    </row>
    <row r="37" spans="1:8" x14ac:dyDescent="0.35">
      <c r="A37" s="87">
        <v>18</v>
      </c>
      <c r="B37" s="88" t="s">
        <v>3015</v>
      </c>
      <c r="C37" s="74" t="s">
        <v>3016</v>
      </c>
    </row>
    <row r="38" spans="1:8" x14ac:dyDescent="0.35">
      <c r="A38" s="87">
        <v>19</v>
      </c>
      <c r="B38" s="88" t="s">
        <v>3017</v>
      </c>
      <c r="C38" s="74" t="s">
        <v>3018</v>
      </c>
    </row>
    <row r="39" spans="1:8" x14ac:dyDescent="0.35">
      <c r="A39" s="87">
        <v>20</v>
      </c>
      <c r="B39" s="88" t="s">
        <v>3019</v>
      </c>
      <c r="C39" s="74" t="s">
        <v>3020</v>
      </c>
    </row>
    <row r="40" spans="1:8" x14ac:dyDescent="0.35">
      <c r="A40" s="87">
        <v>21</v>
      </c>
      <c r="B40" s="88" t="s">
        <v>3021</v>
      </c>
      <c r="C40" s="74" t="s">
        <v>3022</v>
      </c>
    </row>
    <row r="41" spans="1:8" x14ac:dyDescent="0.35">
      <c r="A41" s="87">
        <v>22</v>
      </c>
      <c r="B41" s="88" t="s">
        <v>3023</v>
      </c>
      <c r="C41" s="74" t="s">
        <v>3024</v>
      </c>
    </row>
    <row r="42" spans="1:8" x14ac:dyDescent="0.35">
      <c r="A42" s="87">
        <v>23</v>
      </c>
      <c r="B42" s="88" t="s">
        <v>3025</v>
      </c>
      <c r="C42" s="74" t="s">
        <v>3026</v>
      </c>
    </row>
    <row r="43" spans="1:8" x14ac:dyDescent="0.35">
      <c r="A43" s="87">
        <v>24</v>
      </c>
      <c r="B43" s="88" t="s">
        <v>3027</v>
      </c>
      <c r="C43" s="74" t="s">
        <v>3028</v>
      </c>
    </row>
    <row r="44" spans="1:8" x14ac:dyDescent="0.35">
      <c r="A44" s="87">
        <v>25</v>
      </c>
      <c r="B44" s="88" t="s">
        <v>3029</v>
      </c>
      <c r="C44" s="74" t="s">
        <v>3030</v>
      </c>
    </row>
    <row r="45" spans="1:8" x14ac:dyDescent="0.35">
      <c r="A45" s="87">
        <v>26</v>
      </c>
      <c r="B45" s="88" t="s">
        <v>3031</v>
      </c>
      <c r="C45" s="74" t="s">
        <v>3032</v>
      </c>
    </row>
    <row r="46" spans="1:8" x14ac:dyDescent="0.35">
      <c r="A46" s="87">
        <v>27</v>
      </c>
      <c r="B46" s="88" t="s">
        <v>3033</v>
      </c>
      <c r="C46" s="74" t="s">
        <v>3034</v>
      </c>
    </row>
    <row r="47" spans="1:8" x14ac:dyDescent="0.35">
      <c r="A47" s="87">
        <v>28</v>
      </c>
      <c r="B47" s="88" t="s">
        <v>3035</v>
      </c>
      <c r="C47" s="74" t="s">
        <v>3036</v>
      </c>
    </row>
    <row r="48" spans="1:8" ht="12.75" customHeight="1" x14ac:dyDescent="0.45">
      <c r="A48" s="87">
        <v>101</v>
      </c>
      <c r="B48" s="88" t="s">
        <v>3037</v>
      </c>
      <c r="C48" s="74" t="s">
        <v>3038</v>
      </c>
      <c r="E48" s="89"/>
      <c r="F48" s="90"/>
      <c r="G48" s="89"/>
      <c r="H48" s="89"/>
    </row>
    <row r="49" spans="1:8" ht="12.75" customHeight="1" x14ac:dyDescent="0.45">
      <c r="A49" s="87">
        <v>102</v>
      </c>
      <c r="B49" s="88" t="s">
        <v>3039</v>
      </c>
      <c r="C49" s="74" t="s">
        <v>3040</v>
      </c>
      <c r="E49" s="89"/>
      <c r="F49" s="90"/>
      <c r="G49" s="89"/>
      <c r="H49" s="89"/>
    </row>
    <row r="50" spans="1:8" ht="12.75" customHeight="1" x14ac:dyDescent="0.45">
      <c r="A50" s="87">
        <v>103</v>
      </c>
      <c r="B50" s="88" t="s">
        <v>3013</v>
      </c>
      <c r="C50" s="74" t="s">
        <v>3041</v>
      </c>
      <c r="E50" s="89"/>
      <c r="F50" s="90"/>
      <c r="G50" s="89"/>
      <c r="H50" s="89"/>
    </row>
    <row r="51" spans="1:8" ht="12.75" customHeight="1" x14ac:dyDescent="0.45">
      <c r="A51" s="87">
        <v>104</v>
      </c>
      <c r="B51" s="88" t="s">
        <v>3042</v>
      </c>
      <c r="C51" s="74" t="s">
        <v>3043</v>
      </c>
      <c r="E51" s="89"/>
      <c r="F51" s="90"/>
      <c r="G51" s="89"/>
      <c r="H51" s="89"/>
    </row>
    <row r="52" spans="1:8" ht="12.75" customHeight="1" x14ac:dyDescent="0.45">
      <c r="A52" s="87">
        <v>105</v>
      </c>
      <c r="B52" s="88" t="s">
        <v>3044</v>
      </c>
      <c r="C52" s="74" t="s">
        <v>3045</v>
      </c>
      <c r="E52" s="89"/>
      <c r="F52" s="90"/>
      <c r="G52" s="89"/>
      <c r="H52" s="89"/>
    </row>
    <row r="53" spans="1:8" ht="12.75" customHeight="1" x14ac:dyDescent="0.45">
      <c r="A53" s="87">
        <v>106</v>
      </c>
      <c r="B53" s="88" t="s">
        <v>3046</v>
      </c>
      <c r="C53" s="74" t="s">
        <v>3047</v>
      </c>
      <c r="E53" s="89"/>
      <c r="F53" s="90"/>
      <c r="G53" s="89"/>
      <c r="H53" s="89"/>
    </row>
    <row r="54" spans="1:8" ht="12.75" customHeight="1" x14ac:dyDescent="0.45">
      <c r="A54" s="87">
        <v>107</v>
      </c>
      <c r="B54" s="88" t="s">
        <v>3048</v>
      </c>
      <c r="C54" s="74" t="s">
        <v>3049</v>
      </c>
      <c r="E54" s="89"/>
      <c r="F54" s="90"/>
      <c r="G54" s="89"/>
      <c r="H54" s="89"/>
    </row>
    <row r="55" spans="1:8" ht="12.75" customHeight="1" x14ac:dyDescent="0.45">
      <c r="A55" s="87">
        <v>108</v>
      </c>
      <c r="B55" s="88" t="s">
        <v>3017</v>
      </c>
      <c r="C55" s="74" t="s">
        <v>3050</v>
      </c>
      <c r="E55" s="89"/>
      <c r="F55" s="90"/>
      <c r="G55" s="89"/>
      <c r="H55" s="89"/>
    </row>
    <row r="56" spans="1:8" ht="12.75" customHeight="1" x14ac:dyDescent="0.45">
      <c r="A56" s="87">
        <v>109</v>
      </c>
      <c r="B56" s="88" t="s">
        <v>3051</v>
      </c>
      <c r="C56" s="74" t="s">
        <v>3052</v>
      </c>
      <c r="E56" s="89"/>
      <c r="F56" s="90"/>
      <c r="G56" s="89"/>
      <c r="H56" s="89"/>
    </row>
    <row r="57" spans="1:8" ht="12.75" customHeight="1" x14ac:dyDescent="0.45">
      <c r="A57" s="87">
        <v>110</v>
      </c>
      <c r="B57" s="88" t="s">
        <v>3053</v>
      </c>
      <c r="C57" s="74" t="s">
        <v>3054</v>
      </c>
      <c r="E57" s="89"/>
      <c r="F57" s="90"/>
      <c r="G57" s="89"/>
      <c r="H57" s="89"/>
    </row>
    <row r="58" spans="1:8" ht="12.75" customHeight="1" x14ac:dyDescent="0.45">
      <c r="A58" s="87">
        <v>111</v>
      </c>
      <c r="B58" s="88" t="s">
        <v>3021</v>
      </c>
      <c r="C58" s="74" t="s">
        <v>3055</v>
      </c>
      <c r="E58" s="89"/>
      <c r="F58" s="90"/>
      <c r="G58" s="89"/>
      <c r="H58" s="89"/>
    </row>
    <row r="59" spans="1:8" ht="12.75" customHeight="1" x14ac:dyDescent="0.45">
      <c r="A59" s="87">
        <v>112</v>
      </c>
      <c r="B59" s="88" t="s">
        <v>3056</v>
      </c>
      <c r="C59" s="74" t="s">
        <v>3057</v>
      </c>
      <c r="E59" s="89"/>
      <c r="F59" s="90"/>
      <c r="G59" s="89"/>
      <c r="H59" s="89"/>
    </row>
    <row r="60" spans="1:8" ht="12.75" customHeight="1" x14ac:dyDescent="0.45">
      <c r="A60" s="87">
        <v>113</v>
      </c>
      <c r="B60" s="88" t="s">
        <v>3025</v>
      </c>
      <c r="C60" s="74" t="s">
        <v>3058</v>
      </c>
      <c r="E60" s="89"/>
      <c r="F60" s="90"/>
      <c r="G60" s="89"/>
      <c r="H60" s="89"/>
    </row>
    <row r="61" spans="1:8" ht="12.75" customHeight="1" x14ac:dyDescent="0.45">
      <c r="A61" s="87">
        <v>114</v>
      </c>
      <c r="B61" s="88" t="s">
        <v>3027</v>
      </c>
      <c r="C61" s="74" t="s">
        <v>3059</v>
      </c>
      <c r="E61" s="89"/>
      <c r="F61" s="90"/>
      <c r="G61" s="89"/>
      <c r="H61" s="89"/>
    </row>
    <row r="62" spans="1:8" ht="12.75" customHeight="1" x14ac:dyDescent="0.45">
      <c r="A62" s="87">
        <v>115</v>
      </c>
      <c r="B62" s="88" t="s">
        <v>3029</v>
      </c>
      <c r="C62" s="74" t="s">
        <v>3060</v>
      </c>
      <c r="E62" s="89"/>
      <c r="F62" s="90"/>
      <c r="G62" s="89"/>
      <c r="H62" s="89"/>
    </row>
    <row r="63" spans="1:8" ht="12.75" customHeight="1" x14ac:dyDescent="0.45">
      <c r="A63" s="87">
        <v>117</v>
      </c>
      <c r="B63" s="88" t="s">
        <v>3061</v>
      </c>
      <c r="C63" s="74" t="s">
        <v>3062</v>
      </c>
      <c r="E63" s="89"/>
      <c r="F63" s="90"/>
      <c r="G63" s="89"/>
      <c r="H63" s="89"/>
    </row>
    <row r="64" spans="1:8" ht="12.75" customHeight="1" x14ac:dyDescent="0.45">
      <c r="A64" s="87">
        <v>118</v>
      </c>
      <c r="B64" s="88" t="s">
        <v>3063</v>
      </c>
      <c r="C64" s="74" t="s">
        <v>3064</v>
      </c>
      <c r="E64" s="89"/>
      <c r="F64" s="90"/>
      <c r="G64" s="89"/>
      <c r="H64" s="89"/>
    </row>
    <row r="65" spans="1:8" ht="12.75" customHeight="1" x14ac:dyDescent="0.45">
      <c r="A65" s="87">
        <v>119</v>
      </c>
      <c r="B65" s="88" t="s">
        <v>3035</v>
      </c>
      <c r="C65" s="74" t="s">
        <v>3065</v>
      </c>
      <c r="E65" s="89"/>
      <c r="F65" s="90"/>
      <c r="G65" s="89"/>
      <c r="H65" s="89"/>
    </row>
    <row r="66" spans="1:8" x14ac:dyDescent="0.35">
      <c r="A66" s="87">
        <v>120</v>
      </c>
      <c r="B66" s="88" t="s">
        <v>3066</v>
      </c>
      <c r="C66" s="74" t="s">
        <v>3067</v>
      </c>
    </row>
    <row r="67" spans="1:8" x14ac:dyDescent="0.35">
      <c r="A67" s="87">
        <v>121</v>
      </c>
      <c r="B67" s="88" t="s">
        <v>3068</v>
      </c>
      <c r="C67" s="74" t="s">
        <v>3069</v>
      </c>
    </row>
    <row r="68" spans="1:8" x14ac:dyDescent="0.35">
      <c r="A68" s="87">
        <v>122</v>
      </c>
      <c r="B68" s="88" t="s">
        <v>3070</v>
      </c>
      <c r="C68" s="74" t="s">
        <v>3071</v>
      </c>
    </row>
    <row r="69" spans="1:8" x14ac:dyDescent="0.35">
      <c r="A69" s="87">
        <v>123</v>
      </c>
      <c r="B69" s="88" t="s">
        <v>3072</v>
      </c>
      <c r="C69" s="74" t="s">
        <v>3073</v>
      </c>
    </row>
    <row r="70" spans="1:8" x14ac:dyDescent="0.35">
      <c r="A70" s="87">
        <v>124</v>
      </c>
      <c r="B70" s="88" t="s">
        <v>3074</v>
      </c>
      <c r="C70" s="74" t="s">
        <v>3075</v>
      </c>
    </row>
    <row r="71" spans="1:8" x14ac:dyDescent="0.35">
      <c r="A71" s="87">
        <v>125</v>
      </c>
      <c r="B71" s="88" t="s">
        <v>3076</v>
      </c>
      <c r="C71" s="74" t="s">
        <v>3077</v>
      </c>
    </row>
    <row r="72" spans="1:8" x14ac:dyDescent="0.35">
      <c r="A72" s="87">
        <v>126</v>
      </c>
      <c r="B72" s="88" t="s">
        <v>3078</v>
      </c>
      <c r="C72" s="74" t="s">
        <v>3079</v>
      </c>
    </row>
    <row r="73" spans="1:8" x14ac:dyDescent="0.35">
      <c r="A73" s="87">
        <v>127</v>
      </c>
      <c r="B73" s="88" t="s">
        <v>3080</v>
      </c>
      <c r="C73" s="74" t="s">
        <v>3081</v>
      </c>
    </row>
    <row r="74" spans="1:8" x14ac:dyDescent="0.35">
      <c r="A74" s="87">
        <v>128</v>
      </c>
      <c r="B74" s="88" t="s">
        <v>3082</v>
      </c>
      <c r="C74" s="74" t="s">
        <v>3083</v>
      </c>
    </row>
    <row r="75" spans="1:8" x14ac:dyDescent="0.35">
      <c r="A75" s="87">
        <v>129</v>
      </c>
      <c r="B75" s="88" t="s">
        <v>3029</v>
      </c>
      <c r="C75" s="74" t="s">
        <v>3084</v>
      </c>
    </row>
    <row r="76" spans="1:8" x14ac:dyDescent="0.35">
      <c r="A76" s="87">
        <v>130</v>
      </c>
      <c r="B76" s="88" t="s">
        <v>3031</v>
      </c>
      <c r="C76" s="74" t="s">
        <v>3085</v>
      </c>
    </row>
    <row r="77" spans="1:8" x14ac:dyDescent="0.35">
      <c r="A77" s="87">
        <v>131</v>
      </c>
      <c r="B77" s="88" t="s">
        <v>3033</v>
      </c>
      <c r="C77" s="74" t="s">
        <v>3086</v>
      </c>
    </row>
    <row r="78" spans="1:8" x14ac:dyDescent="0.35">
      <c r="A78" s="87">
        <v>132</v>
      </c>
      <c r="B78" s="88" t="s">
        <v>3035</v>
      </c>
      <c r="C78" s="74" t="s">
        <v>3087</v>
      </c>
    </row>
    <row r="79" spans="1:8" x14ac:dyDescent="0.35">
      <c r="A79" s="87">
        <v>133</v>
      </c>
      <c r="B79" s="88" t="s">
        <v>3088</v>
      </c>
      <c r="C79" s="74" t="s">
        <v>3089</v>
      </c>
    </row>
    <row r="80" spans="1:8" x14ac:dyDescent="0.35">
      <c r="A80" s="87">
        <v>134</v>
      </c>
      <c r="B80" s="88" t="s">
        <v>3090</v>
      </c>
      <c r="C80" s="74" t="s">
        <v>3091</v>
      </c>
    </row>
    <row r="81" spans="1:3" x14ac:dyDescent="0.35">
      <c r="A81" s="87">
        <v>135</v>
      </c>
      <c r="B81" s="88" t="s">
        <v>3092</v>
      </c>
      <c r="C81" s="74" t="s">
        <v>3093</v>
      </c>
    </row>
    <row r="82" spans="1:3" x14ac:dyDescent="0.35">
      <c r="A82" s="87">
        <v>136</v>
      </c>
      <c r="B82" s="88" t="s">
        <v>3094</v>
      </c>
      <c r="C82" s="74" t="s">
        <v>3095</v>
      </c>
    </row>
    <row r="83" spans="1:3" x14ac:dyDescent="0.35">
      <c r="A83" s="87">
        <v>137</v>
      </c>
      <c r="B83" s="88" t="s">
        <v>3096</v>
      </c>
      <c r="C83" s="74" t="s">
        <v>3097</v>
      </c>
    </row>
    <row r="84" spans="1:3" x14ac:dyDescent="0.35">
      <c r="A84" s="87">
        <v>138</v>
      </c>
      <c r="B84" s="88" t="s">
        <v>3098</v>
      </c>
      <c r="C84" s="74" t="s">
        <v>3099</v>
      </c>
    </row>
    <row r="85" spans="1:3" x14ac:dyDescent="0.35">
      <c r="A85" s="87">
        <v>139</v>
      </c>
      <c r="B85" s="88" t="s">
        <v>3100</v>
      </c>
      <c r="C85" s="74" t="s">
        <v>3101</v>
      </c>
    </row>
    <row r="86" spans="1:3" x14ac:dyDescent="0.35">
      <c r="A86" s="87">
        <v>140</v>
      </c>
      <c r="B86" s="88" t="s">
        <v>3102</v>
      </c>
      <c r="C86" s="74" t="s">
        <v>3103</v>
      </c>
    </row>
    <row r="87" spans="1:3" x14ac:dyDescent="0.35">
      <c r="A87" s="87">
        <v>141</v>
      </c>
      <c r="B87" s="88" t="s">
        <v>3104</v>
      </c>
      <c r="C87" s="74" t="s">
        <v>3105</v>
      </c>
    </row>
    <row r="88" spans="1:3" x14ac:dyDescent="0.35">
      <c r="A88" s="87">
        <v>142</v>
      </c>
      <c r="B88" s="88" t="s">
        <v>3106</v>
      </c>
      <c r="C88" s="74" t="s">
        <v>3107</v>
      </c>
    </row>
    <row r="89" spans="1:3" x14ac:dyDescent="0.35">
      <c r="A89" s="87">
        <v>143</v>
      </c>
      <c r="B89" s="88" t="s">
        <v>3108</v>
      </c>
      <c r="C89" s="74" t="s">
        <v>3109</v>
      </c>
    </row>
    <row r="90" spans="1:3" x14ac:dyDescent="0.35">
      <c r="A90" s="87">
        <v>144</v>
      </c>
      <c r="B90" s="88" t="s">
        <v>3110</v>
      </c>
      <c r="C90" s="74" t="s">
        <v>3111</v>
      </c>
    </row>
    <row r="91" spans="1:3" x14ac:dyDescent="0.35">
      <c r="A91" s="87">
        <v>145</v>
      </c>
      <c r="B91" s="88" t="s">
        <v>3112</v>
      </c>
      <c r="C91" s="74" t="s">
        <v>3113</v>
      </c>
    </row>
    <row r="92" spans="1:3" x14ac:dyDescent="0.35">
      <c r="A92" s="87">
        <v>146</v>
      </c>
      <c r="B92" s="88" t="s">
        <v>3114</v>
      </c>
      <c r="C92" s="74" t="s">
        <v>3115</v>
      </c>
    </row>
    <row r="93" spans="1:3" x14ac:dyDescent="0.35">
      <c r="A93" s="87">
        <v>147</v>
      </c>
      <c r="B93" s="88" t="s">
        <v>3116</v>
      </c>
      <c r="C93" s="74" t="s">
        <v>3117</v>
      </c>
    </row>
    <row r="94" spans="1:3" x14ac:dyDescent="0.35">
      <c r="A94" s="87">
        <v>148</v>
      </c>
      <c r="B94" s="88" t="s">
        <v>3118</v>
      </c>
      <c r="C94" s="74" t="s">
        <v>3119</v>
      </c>
    </row>
    <row r="95" spans="1:3" x14ac:dyDescent="0.35">
      <c r="A95" s="87">
        <v>149</v>
      </c>
      <c r="B95" s="88" t="s">
        <v>3120</v>
      </c>
      <c r="C95" s="74" t="s">
        <v>3121</v>
      </c>
    </row>
    <row r="96" spans="1:3" x14ac:dyDescent="0.35">
      <c r="A96" s="87">
        <v>150</v>
      </c>
      <c r="B96" s="88" t="s">
        <v>3122</v>
      </c>
      <c r="C96" s="74" t="s">
        <v>3123</v>
      </c>
    </row>
    <row r="97" spans="1:3" x14ac:dyDescent="0.35">
      <c r="A97" s="87">
        <v>151</v>
      </c>
      <c r="B97" s="88" t="s">
        <v>3124</v>
      </c>
      <c r="C97" s="74" t="s">
        <v>3125</v>
      </c>
    </row>
    <row r="98" spans="1:3" x14ac:dyDescent="0.35">
      <c r="A98" s="87">
        <v>152</v>
      </c>
      <c r="B98" s="88" t="s">
        <v>3126</v>
      </c>
      <c r="C98" s="74" t="s">
        <v>3127</v>
      </c>
    </row>
    <row r="99" spans="1:3" x14ac:dyDescent="0.35">
      <c r="A99" s="87">
        <v>153</v>
      </c>
      <c r="B99" s="88" t="s">
        <v>3128</v>
      </c>
      <c r="C99" s="74" t="s">
        <v>3129</v>
      </c>
    </row>
    <row r="100" spans="1:3" x14ac:dyDescent="0.35">
      <c r="A100" s="84">
        <v>154</v>
      </c>
      <c r="B100" s="85" t="s">
        <v>3130</v>
      </c>
      <c r="C100" s="86" t="s">
        <v>3131</v>
      </c>
    </row>
    <row r="101" spans="1:3" x14ac:dyDescent="0.35">
      <c r="A101" s="87">
        <v>155</v>
      </c>
      <c r="B101" s="88" t="s">
        <v>3132</v>
      </c>
      <c r="C101" s="74" t="s">
        <v>3133</v>
      </c>
    </row>
    <row r="102" spans="1:3" x14ac:dyDescent="0.35">
      <c r="A102" s="87">
        <v>156</v>
      </c>
      <c r="B102" s="88" t="s">
        <v>3134</v>
      </c>
      <c r="C102" s="74" t="s">
        <v>3135</v>
      </c>
    </row>
    <row r="103" spans="1:3" x14ac:dyDescent="0.35">
      <c r="A103" s="84">
        <v>157</v>
      </c>
      <c r="B103" s="85" t="s">
        <v>3136</v>
      </c>
      <c r="C103" s="86" t="s">
        <v>3137</v>
      </c>
    </row>
    <row r="104" spans="1:3" x14ac:dyDescent="0.35">
      <c r="A104" s="84">
        <v>158</v>
      </c>
      <c r="B104" s="85" t="s">
        <v>3138</v>
      </c>
      <c r="C104" s="86" t="s">
        <v>3139</v>
      </c>
    </row>
    <row r="105" spans="1:3" x14ac:dyDescent="0.35">
      <c r="A105" s="87">
        <v>159</v>
      </c>
      <c r="B105" s="88" t="s">
        <v>3140</v>
      </c>
      <c r="C105" s="74" t="s">
        <v>3141</v>
      </c>
    </row>
    <row r="106" spans="1:3" x14ac:dyDescent="0.35">
      <c r="A106" s="87">
        <v>160</v>
      </c>
      <c r="B106" s="88" t="s">
        <v>3142</v>
      </c>
      <c r="C106" s="74" t="s">
        <v>3143</v>
      </c>
    </row>
    <row r="107" spans="1:3" x14ac:dyDescent="0.35">
      <c r="A107" s="87">
        <v>161</v>
      </c>
      <c r="B107" s="88" t="s">
        <v>3144</v>
      </c>
      <c r="C107" s="74" t="s">
        <v>3145</v>
      </c>
    </row>
    <row r="108" spans="1:3" x14ac:dyDescent="0.35">
      <c r="A108" s="87">
        <v>162</v>
      </c>
      <c r="B108" s="88" t="s">
        <v>3146</v>
      </c>
      <c r="C108" s="74" t="s">
        <v>3147</v>
      </c>
    </row>
    <row r="109" spans="1:3" x14ac:dyDescent="0.35">
      <c r="A109" s="87">
        <v>163</v>
      </c>
      <c r="B109" s="88" t="s">
        <v>2981</v>
      </c>
      <c r="C109" s="74" t="s">
        <v>3148</v>
      </c>
    </row>
    <row r="110" spans="1:3" x14ac:dyDescent="0.35">
      <c r="A110" s="87">
        <v>164</v>
      </c>
      <c r="B110" s="88" t="s">
        <v>2983</v>
      </c>
      <c r="C110" s="74" t="s">
        <v>3149</v>
      </c>
    </row>
    <row r="111" spans="1:3" x14ac:dyDescent="0.35">
      <c r="A111" s="84">
        <v>165</v>
      </c>
      <c r="B111" s="85" t="s">
        <v>2985</v>
      </c>
      <c r="C111" s="86" t="s">
        <v>3150</v>
      </c>
    </row>
    <row r="112" spans="1:3" x14ac:dyDescent="0.35">
      <c r="A112" s="87">
        <v>166</v>
      </c>
      <c r="B112" s="88" t="s">
        <v>2987</v>
      </c>
      <c r="C112" s="74" t="s">
        <v>3151</v>
      </c>
    </row>
    <row r="113" spans="1:3" x14ac:dyDescent="0.35">
      <c r="A113" s="87">
        <v>167</v>
      </c>
      <c r="B113" s="88" t="s">
        <v>2989</v>
      </c>
      <c r="C113" s="74" t="s">
        <v>3152</v>
      </c>
    </row>
    <row r="114" spans="1:3" x14ac:dyDescent="0.35">
      <c r="A114" s="87">
        <v>168</v>
      </c>
      <c r="B114" s="88" t="s">
        <v>2991</v>
      </c>
      <c r="C114" s="74" t="s">
        <v>3153</v>
      </c>
    </row>
  </sheetData>
  <sheetProtection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AEB97-626F-42CB-A471-AF01219FA629}">
  <dimension ref="A2:O1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4.5" x14ac:dyDescent="0.35"/>
  <cols>
    <col min="1" max="1" width="7.81640625" style="36" customWidth="1"/>
    <col min="2" max="4" width="10.81640625" style="36" customWidth="1"/>
    <col min="5" max="5" width="2.81640625" style="180" customWidth="1"/>
    <col min="6" max="7" width="10.81640625" style="36" customWidth="1"/>
    <col min="8" max="8" width="2.81640625" style="36" customWidth="1"/>
    <col min="9" max="15" width="10.81640625" style="36" customWidth="1"/>
    <col min="16" max="16384" width="9.1796875" style="36"/>
  </cols>
  <sheetData>
    <row r="2" spans="1:15" ht="18" customHeight="1" x14ac:dyDescent="0.35">
      <c r="B2" s="213" t="s">
        <v>3297</v>
      </c>
    </row>
    <row r="4" spans="1:15" x14ac:dyDescent="0.35">
      <c r="B4" s="36" t="s">
        <v>3298</v>
      </c>
    </row>
    <row r="5" spans="1:15" x14ac:dyDescent="0.35">
      <c r="B5" s="36" t="s">
        <v>3299</v>
      </c>
      <c r="C5" s="182"/>
      <c r="D5" s="182"/>
    </row>
    <row r="6" spans="1:15" x14ac:dyDescent="0.35">
      <c r="C6" s="182"/>
      <c r="D6" s="182"/>
    </row>
    <row r="7" spans="1:15" x14ac:dyDescent="0.35">
      <c r="B7" s="182" t="s">
        <v>3300</v>
      </c>
      <c r="C7" s="182" t="s">
        <v>3300</v>
      </c>
      <c r="D7" s="182" t="s">
        <v>3300</v>
      </c>
      <c r="F7" s="182" t="s">
        <v>3300</v>
      </c>
      <c r="G7" s="182" t="s">
        <v>3301</v>
      </c>
      <c r="I7" s="182" t="s">
        <v>3302</v>
      </c>
      <c r="J7" s="182" t="s">
        <v>3302</v>
      </c>
      <c r="K7" s="182" t="s">
        <v>3302</v>
      </c>
      <c r="L7" s="182" t="s">
        <v>3302</v>
      </c>
      <c r="M7" s="182" t="s">
        <v>3302</v>
      </c>
      <c r="N7" s="182" t="s">
        <v>3303</v>
      </c>
      <c r="O7" s="182" t="s">
        <v>3304</v>
      </c>
    </row>
    <row r="8" spans="1:15" x14ac:dyDescent="0.35">
      <c r="A8" s="182"/>
      <c r="B8" s="182" t="s">
        <v>3305</v>
      </c>
      <c r="C8" s="182" t="s">
        <v>3306</v>
      </c>
      <c r="D8" s="182" t="s">
        <v>144</v>
      </c>
      <c r="F8" s="182" t="s">
        <v>3307</v>
      </c>
      <c r="G8" s="182" t="s">
        <v>3308</v>
      </c>
      <c r="I8" s="182" t="s">
        <v>3307</v>
      </c>
      <c r="J8" s="182" t="s">
        <v>3305</v>
      </c>
      <c r="K8" s="182" t="s">
        <v>3306</v>
      </c>
      <c r="L8" s="182" t="s">
        <v>3307</v>
      </c>
      <c r="M8" s="182" t="s">
        <v>3305</v>
      </c>
      <c r="N8" s="182" t="s">
        <v>3308</v>
      </c>
      <c r="O8" s="182" t="s">
        <v>3309</v>
      </c>
    </row>
    <row r="9" spans="1:15" x14ac:dyDescent="0.35">
      <c r="A9" s="182" t="s">
        <v>53</v>
      </c>
      <c r="B9" s="143" t="s">
        <v>3310</v>
      </c>
      <c r="C9" s="182" t="s">
        <v>3310</v>
      </c>
      <c r="F9" s="182" t="s">
        <v>3310</v>
      </c>
      <c r="G9" s="182" t="s">
        <v>3234</v>
      </c>
      <c r="I9" s="182" t="s">
        <v>3310</v>
      </c>
      <c r="J9" s="182" t="s">
        <v>3311</v>
      </c>
      <c r="K9" s="182" t="s">
        <v>3310</v>
      </c>
      <c r="L9" s="182" t="s">
        <v>3312</v>
      </c>
      <c r="M9" s="182" t="s">
        <v>3312</v>
      </c>
      <c r="N9" s="182" t="s">
        <v>3234</v>
      </c>
      <c r="O9" s="182" t="s">
        <v>3234</v>
      </c>
    </row>
    <row r="10" spans="1:15" x14ac:dyDescent="0.35">
      <c r="B10" s="182" t="s">
        <v>3236</v>
      </c>
      <c r="C10" s="182" t="s">
        <v>3236</v>
      </c>
      <c r="D10" s="182" t="s">
        <v>3236</v>
      </c>
      <c r="F10" s="182" t="s">
        <v>3236</v>
      </c>
      <c r="G10" s="182" t="s">
        <v>3236</v>
      </c>
      <c r="I10" s="182" t="s">
        <v>3236</v>
      </c>
      <c r="J10" s="182" t="s">
        <v>3236</v>
      </c>
      <c r="K10" s="182" t="s">
        <v>3236</v>
      </c>
      <c r="L10" s="182" t="s">
        <v>3236</v>
      </c>
      <c r="M10" s="182" t="s">
        <v>3236</v>
      </c>
      <c r="N10" s="182" t="s">
        <v>3236</v>
      </c>
      <c r="O10" s="182" t="s">
        <v>3236</v>
      </c>
    </row>
    <row r="11" spans="1:15" x14ac:dyDescent="0.35">
      <c r="A11" s="182">
        <v>1947</v>
      </c>
      <c r="B11" s="46">
        <f t="shared" ref="B11:B42" ca="1" si="0">SUMIF(Jatetunnus,$A11&amp;"_"&amp;10,Jatemaara)</f>
        <v>0</v>
      </c>
      <c r="C11" s="46">
        <f t="shared" ref="C11:C42" ca="1" si="1">SUMIF(Jatetunnus,$A11&amp;"_"&amp;20,Jatemaara)</f>
        <v>0</v>
      </c>
      <c r="D11" s="46">
        <f t="shared" ref="D11:D42" ca="1" si="2">SUMIF(Jatetunnus,$A11&amp;"_"&amp;30,Jatemaara)</f>
        <v>0</v>
      </c>
      <c r="F11" s="46">
        <f ca="1">Yhd_inertti!D11</f>
        <v>0</v>
      </c>
      <c r="G11" s="46">
        <f ca="1">SUM(B11:D11,F11)</f>
        <v>0</v>
      </c>
      <c r="H11" s="46"/>
      <c r="I11" s="36">
        <f ca="1">Sekal_yhdyskunta!D11+Erill_ker_yhdyskunta!O11</f>
        <v>0</v>
      </c>
      <c r="J11" s="36">
        <f ca="1">Teollisuus_kiinteä!O11</f>
        <v>0</v>
      </c>
      <c r="K11" s="36">
        <f ca="1">Rakennus!I11</f>
        <v>0</v>
      </c>
      <c r="L11" s="36">
        <f ca="1">Yhd_liete!D11</f>
        <v>0</v>
      </c>
      <c r="M11" s="36">
        <f ca="1">Teollisuuslietteet!L11</f>
        <v>0</v>
      </c>
      <c r="N11" s="36">
        <f ca="1">SUM(I11:M11)</f>
        <v>0</v>
      </c>
      <c r="O11" s="46">
        <f ca="1">G11+N11</f>
        <v>0</v>
      </c>
    </row>
    <row r="12" spans="1:15" x14ac:dyDescent="0.35">
      <c r="A12" s="182">
        <v>1948</v>
      </c>
      <c r="B12" s="46">
        <f t="shared" ca="1" si="0"/>
        <v>0</v>
      </c>
      <c r="C12" s="46">
        <f t="shared" ca="1" si="1"/>
        <v>0</v>
      </c>
      <c r="D12" s="46">
        <f t="shared" ca="1" si="2"/>
        <v>0</v>
      </c>
      <c r="F12" s="46">
        <f ca="1">Yhd_inertti!D12</f>
        <v>0</v>
      </c>
      <c r="G12" s="46">
        <f t="shared" ref="G12:G75" ca="1" si="3">SUM(B12:D12,F12)</f>
        <v>0</v>
      </c>
      <c r="H12" s="46"/>
      <c r="I12" s="36">
        <f ca="1">Sekal_yhdyskunta!D12+Erill_ker_yhdyskunta!O12</f>
        <v>0</v>
      </c>
      <c r="J12" s="36">
        <f ca="1">Teollisuus_kiinteä!O12</f>
        <v>0</v>
      </c>
      <c r="K12" s="36">
        <f ca="1">Rakennus!I12</f>
        <v>0</v>
      </c>
      <c r="L12" s="36">
        <f ca="1">Yhd_liete!D12</f>
        <v>0</v>
      </c>
      <c r="M12" s="36">
        <f ca="1">Teollisuuslietteet!L12</f>
        <v>0</v>
      </c>
      <c r="N12" s="36">
        <f t="shared" ref="N12:N75" ca="1" si="4">SUM(I12:M12)</f>
        <v>0</v>
      </c>
      <c r="O12" s="46">
        <f t="shared" ref="O12:O75" ca="1" si="5">G12+N12</f>
        <v>0</v>
      </c>
    </row>
    <row r="13" spans="1:15" x14ac:dyDescent="0.35">
      <c r="A13" s="182">
        <v>1949</v>
      </c>
      <c r="B13" s="46">
        <f t="shared" ca="1" si="0"/>
        <v>0</v>
      </c>
      <c r="C13" s="46">
        <f t="shared" ca="1" si="1"/>
        <v>0</v>
      </c>
      <c r="D13" s="46">
        <f t="shared" ca="1" si="2"/>
        <v>0</v>
      </c>
      <c r="F13" s="46">
        <f ca="1">Yhd_inertti!D13</f>
        <v>0</v>
      </c>
      <c r="G13" s="46">
        <f t="shared" ca="1" si="3"/>
        <v>0</v>
      </c>
      <c r="H13" s="46"/>
      <c r="I13" s="36">
        <f ca="1">Sekal_yhdyskunta!D13+Erill_ker_yhdyskunta!O13</f>
        <v>0</v>
      </c>
      <c r="J13" s="36">
        <f ca="1">Teollisuus_kiinteä!O13</f>
        <v>0</v>
      </c>
      <c r="K13" s="36">
        <f ca="1">Rakennus!I13</f>
        <v>0</v>
      </c>
      <c r="L13" s="36">
        <f ca="1">Yhd_liete!D13</f>
        <v>0</v>
      </c>
      <c r="M13" s="36">
        <f ca="1">Teollisuuslietteet!L13</f>
        <v>0</v>
      </c>
      <c r="N13" s="36">
        <f t="shared" ca="1" si="4"/>
        <v>0</v>
      </c>
      <c r="O13" s="46">
        <f t="shared" ca="1" si="5"/>
        <v>0</v>
      </c>
    </row>
    <row r="14" spans="1:15" x14ac:dyDescent="0.35">
      <c r="A14" s="182">
        <v>1950</v>
      </c>
      <c r="B14" s="46">
        <f t="shared" ca="1" si="0"/>
        <v>0</v>
      </c>
      <c r="C14" s="46">
        <f t="shared" ca="1" si="1"/>
        <v>0</v>
      </c>
      <c r="D14" s="46">
        <f t="shared" ca="1" si="2"/>
        <v>0</v>
      </c>
      <c r="F14" s="46">
        <f ca="1">Yhd_inertti!D14</f>
        <v>0</v>
      </c>
      <c r="G14" s="46">
        <f t="shared" ca="1" si="3"/>
        <v>0</v>
      </c>
      <c r="H14" s="46"/>
      <c r="I14" s="36">
        <f ca="1">Sekal_yhdyskunta!D14+Erill_ker_yhdyskunta!O14</f>
        <v>0</v>
      </c>
      <c r="J14" s="36">
        <f ca="1">Teollisuus_kiinteä!O14</f>
        <v>0</v>
      </c>
      <c r="K14" s="36">
        <f ca="1">Rakennus!I14</f>
        <v>0</v>
      </c>
      <c r="L14" s="36">
        <f ca="1">Yhd_liete!D14</f>
        <v>0</v>
      </c>
      <c r="M14" s="36">
        <f ca="1">Teollisuuslietteet!L14</f>
        <v>0</v>
      </c>
      <c r="N14" s="36">
        <f t="shared" ca="1" si="4"/>
        <v>0</v>
      </c>
      <c r="O14" s="46">
        <f t="shared" ca="1" si="5"/>
        <v>0</v>
      </c>
    </row>
    <row r="15" spans="1:15" x14ac:dyDescent="0.35">
      <c r="A15" s="182">
        <v>1951</v>
      </c>
      <c r="B15" s="46">
        <f t="shared" ca="1" si="0"/>
        <v>0</v>
      </c>
      <c r="C15" s="46">
        <f t="shared" ca="1" si="1"/>
        <v>0</v>
      </c>
      <c r="D15" s="46">
        <f t="shared" ca="1" si="2"/>
        <v>0</v>
      </c>
      <c r="F15" s="46">
        <f ca="1">Yhd_inertti!D15</f>
        <v>0</v>
      </c>
      <c r="G15" s="46">
        <f t="shared" ca="1" si="3"/>
        <v>0</v>
      </c>
      <c r="H15" s="46"/>
      <c r="I15" s="36">
        <f ca="1">Sekal_yhdyskunta!D15+Erill_ker_yhdyskunta!O15</f>
        <v>0</v>
      </c>
      <c r="J15" s="36">
        <f ca="1">Teollisuus_kiinteä!O15</f>
        <v>0</v>
      </c>
      <c r="K15" s="36">
        <f ca="1">Rakennus!I15</f>
        <v>0</v>
      </c>
      <c r="L15" s="36">
        <f ca="1">Yhd_liete!D15</f>
        <v>0</v>
      </c>
      <c r="M15" s="36">
        <f ca="1">Teollisuuslietteet!L15</f>
        <v>0</v>
      </c>
      <c r="N15" s="36">
        <f t="shared" ca="1" si="4"/>
        <v>0</v>
      </c>
      <c r="O15" s="46">
        <f t="shared" ca="1" si="5"/>
        <v>0</v>
      </c>
    </row>
    <row r="16" spans="1:15" x14ac:dyDescent="0.35">
      <c r="A16" s="182">
        <v>1952</v>
      </c>
      <c r="B16" s="46">
        <f t="shared" ca="1" si="0"/>
        <v>0</v>
      </c>
      <c r="C16" s="46">
        <f t="shared" ca="1" si="1"/>
        <v>0</v>
      </c>
      <c r="D16" s="46">
        <f t="shared" ca="1" si="2"/>
        <v>0</v>
      </c>
      <c r="F16" s="46">
        <f ca="1">Yhd_inertti!D16</f>
        <v>0</v>
      </c>
      <c r="G16" s="46">
        <f t="shared" ca="1" si="3"/>
        <v>0</v>
      </c>
      <c r="H16" s="46"/>
      <c r="I16" s="36">
        <f ca="1">Sekal_yhdyskunta!D16+Erill_ker_yhdyskunta!O16</f>
        <v>0</v>
      </c>
      <c r="J16" s="36">
        <f ca="1">Teollisuus_kiinteä!O16</f>
        <v>0</v>
      </c>
      <c r="K16" s="36">
        <f ca="1">Rakennus!I16</f>
        <v>0</v>
      </c>
      <c r="L16" s="36">
        <f ca="1">Yhd_liete!D16</f>
        <v>0</v>
      </c>
      <c r="M16" s="36">
        <f ca="1">Teollisuuslietteet!L16</f>
        <v>0</v>
      </c>
      <c r="N16" s="36">
        <f t="shared" ca="1" si="4"/>
        <v>0</v>
      </c>
      <c r="O16" s="46">
        <f t="shared" ca="1" si="5"/>
        <v>0</v>
      </c>
    </row>
    <row r="17" spans="1:15" x14ac:dyDescent="0.35">
      <c r="A17" s="182">
        <v>1953</v>
      </c>
      <c r="B17" s="46">
        <f t="shared" ca="1" si="0"/>
        <v>0</v>
      </c>
      <c r="C17" s="46">
        <f t="shared" ca="1" si="1"/>
        <v>0</v>
      </c>
      <c r="D17" s="46">
        <f t="shared" ca="1" si="2"/>
        <v>0</v>
      </c>
      <c r="F17" s="46">
        <f ca="1">Yhd_inertti!D17</f>
        <v>0</v>
      </c>
      <c r="G17" s="46">
        <f t="shared" ca="1" si="3"/>
        <v>0</v>
      </c>
      <c r="H17" s="46"/>
      <c r="I17" s="36">
        <f ca="1">Sekal_yhdyskunta!D17+Erill_ker_yhdyskunta!O17</f>
        <v>0</v>
      </c>
      <c r="J17" s="36">
        <f ca="1">Teollisuus_kiinteä!O17</f>
        <v>0</v>
      </c>
      <c r="K17" s="36">
        <f ca="1">Rakennus!I17</f>
        <v>0</v>
      </c>
      <c r="L17" s="36">
        <f ca="1">Yhd_liete!D17</f>
        <v>0</v>
      </c>
      <c r="M17" s="36">
        <f ca="1">Teollisuuslietteet!L17</f>
        <v>0</v>
      </c>
      <c r="N17" s="36">
        <f t="shared" ca="1" si="4"/>
        <v>0</v>
      </c>
      <c r="O17" s="46">
        <f t="shared" ca="1" si="5"/>
        <v>0</v>
      </c>
    </row>
    <row r="18" spans="1:15" x14ac:dyDescent="0.35">
      <c r="A18" s="182">
        <v>1954</v>
      </c>
      <c r="B18" s="46">
        <f t="shared" ca="1" si="0"/>
        <v>0</v>
      </c>
      <c r="C18" s="46">
        <f t="shared" ca="1" si="1"/>
        <v>0</v>
      </c>
      <c r="D18" s="46">
        <f t="shared" ca="1" si="2"/>
        <v>0</v>
      </c>
      <c r="F18" s="46">
        <f ca="1">Yhd_inertti!D18</f>
        <v>0</v>
      </c>
      <c r="G18" s="46">
        <f t="shared" ca="1" si="3"/>
        <v>0</v>
      </c>
      <c r="H18" s="46"/>
      <c r="I18" s="36">
        <f ca="1">Sekal_yhdyskunta!D18+Erill_ker_yhdyskunta!O18</f>
        <v>0</v>
      </c>
      <c r="J18" s="36">
        <f ca="1">Teollisuus_kiinteä!O18</f>
        <v>0</v>
      </c>
      <c r="K18" s="36">
        <f ca="1">Rakennus!I18</f>
        <v>0</v>
      </c>
      <c r="L18" s="36">
        <f ca="1">Yhd_liete!D18</f>
        <v>0</v>
      </c>
      <c r="M18" s="36">
        <f ca="1">Teollisuuslietteet!L18</f>
        <v>0</v>
      </c>
      <c r="N18" s="36">
        <f t="shared" ca="1" si="4"/>
        <v>0</v>
      </c>
      <c r="O18" s="46">
        <f t="shared" ca="1" si="5"/>
        <v>0</v>
      </c>
    </row>
    <row r="19" spans="1:15" x14ac:dyDescent="0.35">
      <c r="A19" s="182">
        <v>1955</v>
      </c>
      <c r="B19" s="46">
        <f t="shared" ca="1" si="0"/>
        <v>0</v>
      </c>
      <c r="C19" s="46">
        <f t="shared" ca="1" si="1"/>
        <v>0</v>
      </c>
      <c r="D19" s="46">
        <f t="shared" ca="1" si="2"/>
        <v>0</v>
      </c>
      <c r="F19" s="46">
        <f ca="1">Yhd_inertti!D19</f>
        <v>0</v>
      </c>
      <c r="G19" s="46">
        <f t="shared" ca="1" si="3"/>
        <v>0</v>
      </c>
      <c r="H19" s="46"/>
      <c r="I19" s="36">
        <f ca="1">Sekal_yhdyskunta!D19+Erill_ker_yhdyskunta!O19</f>
        <v>0</v>
      </c>
      <c r="J19" s="36">
        <f ca="1">Teollisuus_kiinteä!O19</f>
        <v>0</v>
      </c>
      <c r="K19" s="36">
        <f ca="1">Rakennus!I19</f>
        <v>0</v>
      </c>
      <c r="L19" s="36">
        <f ca="1">Yhd_liete!D19</f>
        <v>0</v>
      </c>
      <c r="M19" s="36">
        <f ca="1">Teollisuuslietteet!L19</f>
        <v>0</v>
      </c>
      <c r="N19" s="36">
        <f t="shared" ca="1" si="4"/>
        <v>0</v>
      </c>
      <c r="O19" s="46">
        <f t="shared" ca="1" si="5"/>
        <v>0</v>
      </c>
    </row>
    <row r="20" spans="1:15" x14ac:dyDescent="0.35">
      <c r="A20" s="182">
        <v>1956</v>
      </c>
      <c r="B20" s="46">
        <f t="shared" ca="1" si="0"/>
        <v>0</v>
      </c>
      <c r="C20" s="46">
        <f t="shared" ca="1" si="1"/>
        <v>0</v>
      </c>
      <c r="D20" s="46">
        <f t="shared" ca="1" si="2"/>
        <v>0</v>
      </c>
      <c r="F20" s="46">
        <f ca="1">Yhd_inertti!D20</f>
        <v>0</v>
      </c>
      <c r="G20" s="46">
        <f t="shared" ca="1" si="3"/>
        <v>0</v>
      </c>
      <c r="H20" s="46"/>
      <c r="I20" s="36">
        <f ca="1">Sekal_yhdyskunta!D20+Erill_ker_yhdyskunta!O20</f>
        <v>0</v>
      </c>
      <c r="J20" s="36">
        <f ca="1">Teollisuus_kiinteä!O20</f>
        <v>0</v>
      </c>
      <c r="K20" s="36">
        <f ca="1">Rakennus!I20</f>
        <v>0</v>
      </c>
      <c r="L20" s="36">
        <f ca="1">Yhd_liete!D20</f>
        <v>0</v>
      </c>
      <c r="M20" s="36">
        <f ca="1">Teollisuuslietteet!L20</f>
        <v>0</v>
      </c>
      <c r="N20" s="36">
        <f t="shared" ca="1" si="4"/>
        <v>0</v>
      </c>
      <c r="O20" s="46">
        <f t="shared" ca="1" si="5"/>
        <v>0</v>
      </c>
    </row>
    <row r="21" spans="1:15" x14ac:dyDescent="0.35">
      <c r="A21" s="182">
        <v>1957</v>
      </c>
      <c r="B21" s="46">
        <f t="shared" ca="1" si="0"/>
        <v>0</v>
      </c>
      <c r="C21" s="46">
        <f t="shared" ca="1" si="1"/>
        <v>0</v>
      </c>
      <c r="D21" s="46">
        <f t="shared" ca="1" si="2"/>
        <v>0</v>
      </c>
      <c r="F21" s="46">
        <f ca="1">Yhd_inertti!D21</f>
        <v>0</v>
      </c>
      <c r="G21" s="46">
        <f t="shared" ca="1" si="3"/>
        <v>0</v>
      </c>
      <c r="H21" s="46"/>
      <c r="I21" s="36">
        <f ca="1">Sekal_yhdyskunta!D21+Erill_ker_yhdyskunta!O21</f>
        <v>0</v>
      </c>
      <c r="J21" s="36">
        <f ca="1">Teollisuus_kiinteä!O21</f>
        <v>0</v>
      </c>
      <c r="K21" s="36">
        <f ca="1">Rakennus!I21</f>
        <v>0</v>
      </c>
      <c r="L21" s="36">
        <f ca="1">Yhd_liete!D21</f>
        <v>0</v>
      </c>
      <c r="M21" s="36">
        <f ca="1">Teollisuuslietteet!L21</f>
        <v>0</v>
      </c>
      <c r="N21" s="36">
        <f t="shared" ca="1" si="4"/>
        <v>0</v>
      </c>
      <c r="O21" s="46">
        <f t="shared" ca="1" si="5"/>
        <v>0</v>
      </c>
    </row>
    <row r="22" spans="1:15" x14ac:dyDescent="0.35">
      <c r="A22" s="182">
        <v>1958</v>
      </c>
      <c r="B22" s="46">
        <f t="shared" ca="1" si="0"/>
        <v>0</v>
      </c>
      <c r="C22" s="46">
        <f t="shared" ca="1" si="1"/>
        <v>0</v>
      </c>
      <c r="D22" s="46">
        <f t="shared" ca="1" si="2"/>
        <v>0</v>
      </c>
      <c r="F22" s="46">
        <f ca="1">Yhd_inertti!D22</f>
        <v>0</v>
      </c>
      <c r="G22" s="46">
        <f t="shared" ca="1" si="3"/>
        <v>0</v>
      </c>
      <c r="H22" s="46"/>
      <c r="I22" s="36">
        <f ca="1">Sekal_yhdyskunta!D22+Erill_ker_yhdyskunta!O22</f>
        <v>0</v>
      </c>
      <c r="J22" s="36">
        <f ca="1">Teollisuus_kiinteä!O22</f>
        <v>0</v>
      </c>
      <c r="K22" s="36">
        <f ca="1">Rakennus!I22</f>
        <v>0</v>
      </c>
      <c r="L22" s="36">
        <f ca="1">Yhd_liete!D22</f>
        <v>0</v>
      </c>
      <c r="M22" s="36">
        <f ca="1">Teollisuuslietteet!L22</f>
        <v>0</v>
      </c>
      <c r="N22" s="36">
        <f t="shared" ca="1" si="4"/>
        <v>0</v>
      </c>
      <c r="O22" s="46">
        <f t="shared" ca="1" si="5"/>
        <v>0</v>
      </c>
    </row>
    <row r="23" spans="1:15" x14ac:dyDescent="0.35">
      <c r="A23" s="182">
        <v>1959</v>
      </c>
      <c r="B23" s="46">
        <f t="shared" ca="1" si="0"/>
        <v>0</v>
      </c>
      <c r="C23" s="46">
        <f t="shared" ca="1" si="1"/>
        <v>0</v>
      </c>
      <c r="D23" s="46">
        <f t="shared" ca="1" si="2"/>
        <v>0</v>
      </c>
      <c r="F23" s="46">
        <f ca="1">Yhd_inertti!D23</f>
        <v>0</v>
      </c>
      <c r="G23" s="46">
        <f t="shared" ca="1" si="3"/>
        <v>0</v>
      </c>
      <c r="H23" s="46"/>
      <c r="I23" s="36">
        <f ca="1">Sekal_yhdyskunta!D23+Erill_ker_yhdyskunta!O23</f>
        <v>0</v>
      </c>
      <c r="J23" s="36">
        <f ca="1">Teollisuus_kiinteä!O23</f>
        <v>0</v>
      </c>
      <c r="K23" s="36">
        <f ca="1">Rakennus!I23</f>
        <v>0</v>
      </c>
      <c r="L23" s="36">
        <f ca="1">Yhd_liete!D23</f>
        <v>0</v>
      </c>
      <c r="M23" s="36">
        <f ca="1">Teollisuuslietteet!L23</f>
        <v>0</v>
      </c>
      <c r="N23" s="36">
        <f t="shared" ca="1" si="4"/>
        <v>0</v>
      </c>
      <c r="O23" s="46">
        <f t="shared" ca="1" si="5"/>
        <v>0</v>
      </c>
    </row>
    <row r="24" spans="1:15" x14ac:dyDescent="0.35">
      <c r="A24" s="182">
        <v>1960</v>
      </c>
      <c r="B24" s="46">
        <f t="shared" ca="1" si="0"/>
        <v>0</v>
      </c>
      <c r="C24" s="46">
        <f t="shared" ca="1" si="1"/>
        <v>0</v>
      </c>
      <c r="D24" s="46">
        <f t="shared" ca="1" si="2"/>
        <v>0</v>
      </c>
      <c r="F24" s="46">
        <f ca="1">Yhd_inertti!D24</f>
        <v>0</v>
      </c>
      <c r="G24" s="46">
        <f t="shared" ca="1" si="3"/>
        <v>0</v>
      </c>
      <c r="H24" s="46"/>
      <c r="I24" s="36">
        <f ca="1">Sekal_yhdyskunta!D24+Erill_ker_yhdyskunta!O24</f>
        <v>0</v>
      </c>
      <c r="J24" s="36">
        <f ca="1">Teollisuus_kiinteä!O24</f>
        <v>0</v>
      </c>
      <c r="K24" s="36">
        <f ca="1">Rakennus!I24</f>
        <v>0</v>
      </c>
      <c r="L24" s="36">
        <f ca="1">Yhd_liete!D24</f>
        <v>0</v>
      </c>
      <c r="M24" s="36">
        <f ca="1">Teollisuuslietteet!L24</f>
        <v>0</v>
      </c>
      <c r="N24" s="36">
        <f t="shared" ca="1" si="4"/>
        <v>0</v>
      </c>
      <c r="O24" s="46">
        <f t="shared" ca="1" si="5"/>
        <v>0</v>
      </c>
    </row>
    <row r="25" spans="1:15" x14ac:dyDescent="0.35">
      <c r="A25" s="182">
        <v>1961</v>
      </c>
      <c r="B25" s="46">
        <f t="shared" ca="1" si="0"/>
        <v>0</v>
      </c>
      <c r="C25" s="46">
        <f t="shared" ca="1" si="1"/>
        <v>0</v>
      </c>
      <c r="D25" s="46">
        <f t="shared" ca="1" si="2"/>
        <v>0</v>
      </c>
      <c r="F25" s="46">
        <f ca="1">Yhd_inertti!D25</f>
        <v>0</v>
      </c>
      <c r="G25" s="46">
        <f t="shared" ca="1" si="3"/>
        <v>0</v>
      </c>
      <c r="H25" s="46"/>
      <c r="I25" s="36">
        <f ca="1">Sekal_yhdyskunta!D25+Erill_ker_yhdyskunta!O25</f>
        <v>0</v>
      </c>
      <c r="J25" s="36">
        <f ca="1">Teollisuus_kiinteä!O25</f>
        <v>0</v>
      </c>
      <c r="K25" s="36">
        <f ca="1">Rakennus!I25</f>
        <v>0</v>
      </c>
      <c r="L25" s="36">
        <f ca="1">Yhd_liete!D25</f>
        <v>0</v>
      </c>
      <c r="M25" s="36">
        <f ca="1">Teollisuuslietteet!L25</f>
        <v>0</v>
      </c>
      <c r="N25" s="36">
        <f t="shared" ca="1" si="4"/>
        <v>0</v>
      </c>
      <c r="O25" s="46">
        <f t="shared" ca="1" si="5"/>
        <v>0</v>
      </c>
    </row>
    <row r="26" spans="1:15" x14ac:dyDescent="0.35">
      <c r="A26" s="182">
        <v>1962</v>
      </c>
      <c r="B26" s="46">
        <f t="shared" ca="1" si="0"/>
        <v>0</v>
      </c>
      <c r="C26" s="46">
        <f t="shared" ca="1" si="1"/>
        <v>0</v>
      </c>
      <c r="D26" s="46">
        <f t="shared" ca="1" si="2"/>
        <v>0</v>
      </c>
      <c r="F26" s="46">
        <f ca="1">Yhd_inertti!D26</f>
        <v>0</v>
      </c>
      <c r="G26" s="46">
        <f t="shared" ca="1" si="3"/>
        <v>0</v>
      </c>
      <c r="H26" s="46"/>
      <c r="I26" s="36">
        <f ca="1">Sekal_yhdyskunta!D26+Erill_ker_yhdyskunta!O26</f>
        <v>0</v>
      </c>
      <c r="J26" s="36">
        <f ca="1">Teollisuus_kiinteä!O26</f>
        <v>0</v>
      </c>
      <c r="K26" s="36">
        <f ca="1">Rakennus!I26</f>
        <v>0</v>
      </c>
      <c r="L26" s="36">
        <f ca="1">Yhd_liete!D26</f>
        <v>0</v>
      </c>
      <c r="M26" s="36">
        <f ca="1">Teollisuuslietteet!L26</f>
        <v>0</v>
      </c>
      <c r="N26" s="36">
        <f t="shared" ca="1" si="4"/>
        <v>0</v>
      </c>
      <c r="O26" s="46">
        <f t="shared" ca="1" si="5"/>
        <v>0</v>
      </c>
    </row>
    <row r="27" spans="1:15" x14ac:dyDescent="0.35">
      <c r="A27" s="182">
        <v>1963</v>
      </c>
      <c r="B27" s="46">
        <f t="shared" ca="1" si="0"/>
        <v>0</v>
      </c>
      <c r="C27" s="46">
        <f t="shared" ca="1" si="1"/>
        <v>0</v>
      </c>
      <c r="D27" s="46">
        <f t="shared" ca="1" si="2"/>
        <v>0</v>
      </c>
      <c r="F27" s="46">
        <f ca="1">Yhd_inertti!D27</f>
        <v>0</v>
      </c>
      <c r="G27" s="46">
        <f t="shared" ca="1" si="3"/>
        <v>0</v>
      </c>
      <c r="H27" s="46"/>
      <c r="I27" s="36">
        <f ca="1">Sekal_yhdyskunta!D27+Erill_ker_yhdyskunta!O27</f>
        <v>0</v>
      </c>
      <c r="J27" s="36">
        <f ca="1">Teollisuus_kiinteä!O27</f>
        <v>0</v>
      </c>
      <c r="K27" s="36">
        <f ca="1">Rakennus!I27</f>
        <v>0</v>
      </c>
      <c r="L27" s="36">
        <f ca="1">Yhd_liete!D27</f>
        <v>0</v>
      </c>
      <c r="M27" s="36">
        <f ca="1">Teollisuuslietteet!L27</f>
        <v>0</v>
      </c>
      <c r="N27" s="36">
        <f t="shared" ca="1" si="4"/>
        <v>0</v>
      </c>
      <c r="O27" s="46">
        <f t="shared" ca="1" si="5"/>
        <v>0</v>
      </c>
    </row>
    <row r="28" spans="1:15" x14ac:dyDescent="0.35">
      <c r="A28" s="182">
        <v>1964</v>
      </c>
      <c r="B28" s="46">
        <f t="shared" ca="1" si="0"/>
        <v>0</v>
      </c>
      <c r="C28" s="46">
        <f t="shared" ca="1" si="1"/>
        <v>0</v>
      </c>
      <c r="D28" s="46">
        <f t="shared" ca="1" si="2"/>
        <v>0</v>
      </c>
      <c r="F28" s="46">
        <f ca="1">Yhd_inertti!D28</f>
        <v>0</v>
      </c>
      <c r="G28" s="46">
        <f t="shared" ca="1" si="3"/>
        <v>0</v>
      </c>
      <c r="H28" s="46"/>
      <c r="I28" s="36">
        <f ca="1">Sekal_yhdyskunta!D28+Erill_ker_yhdyskunta!O28</f>
        <v>0</v>
      </c>
      <c r="J28" s="36">
        <f ca="1">Teollisuus_kiinteä!O28</f>
        <v>0</v>
      </c>
      <c r="K28" s="36">
        <f ca="1">Rakennus!I28</f>
        <v>0</v>
      </c>
      <c r="L28" s="36">
        <f ca="1">Yhd_liete!D28</f>
        <v>0</v>
      </c>
      <c r="M28" s="36">
        <f ca="1">Teollisuuslietteet!L28</f>
        <v>0</v>
      </c>
      <c r="N28" s="36">
        <f t="shared" ca="1" si="4"/>
        <v>0</v>
      </c>
      <c r="O28" s="46">
        <f t="shared" ca="1" si="5"/>
        <v>0</v>
      </c>
    </row>
    <row r="29" spans="1:15" x14ac:dyDescent="0.35">
      <c r="A29" s="182">
        <v>1965</v>
      </c>
      <c r="B29" s="46">
        <f t="shared" ca="1" si="0"/>
        <v>0</v>
      </c>
      <c r="C29" s="46">
        <f t="shared" ca="1" si="1"/>
        <v>0</v>
      </c>
      <c r="D29" s="46">
        <f t="shared" ca="1" si="2"/>
        <v>0</v>
      </c>
      <c r="F29" s="46">
        <f ca="1">Yhd_inertti!D29</f>
        <v>0</v>
      </c>
      <c r="G29" s="46">
        <f t="shared" ca="1" si="3"/>
        <v>0</v>
      </c>
      <c r="H29" s="46"/>
      <c r="I29" s="36">
        <f ca="1">Sekal_yhdyskunta!D29+Erill_ker_yhdyskunta!O29</f>
        <v>0</v>
      </c>
      <c r="J29" s="36">
        <f ca="1">Teollisuus_kiinteä!O29</f>
        <v>0</v>
      </c>
      <c r="K29" s="36">
        <f ca="1">Rakennus!I29</f>
        <v>0</v>
      </c>
      <c r="L29" s="36">
        <f ca="1">Yhd_liete!D29</f>
        <v>0</v>
      </c>
      <c r="M29" s="36">
        <f ca="1">Teollisuuslietteet!L29</f>
        <v>0</v>
      </c>
      <c r="N29" s="36">
        <f t="shared" ca="1" si="4"/>
        <v>0</v>
      </c>
      <c r="O29" s="46">
        <f t="shared" ca="1" si="5"/>
        <v>0</v>
      </c>
    </row>
    <row r="30" spans="1:15" x14ac:dyDescent="0.35">
      <c r="A30" s="182">
        <v>1966</v>
      </c>
      <c r="B30" s="46">
        <f t="shared" ca="1" si="0"/>
        <v>0</v>
      </c>
      <c r="C30" s="46">
        <f t="shared" ca="1" si="1"/>
        <v>0</v>
      </c>
      <c r="D30" s="46">
        <f t="shared" ca="1" si="2"/>
        <v>0</v>
      </c>
      <c r="F30" s="46">
        <f ca="1">Yhd_inertti!D30</f>
        <v>0</v>
      </c>
      <c r="G30" s="46">
        <f t="shared" ca="1" si="3"/>
        <v>0</v>
      </c>
      <c r="H30" s="46"/>
      <c r="I30" s="36">
        <f ca="1">Sekal_yhdyskunta!D30+Erill_ker_yhdyskunta!O30</f>
        <v>0</v>
      </c>
      <c r="J30" s="36">
        <f ca="1">Teollisuus_kiinteä!O30</f>
        <v>0</v>
      </c>
      <c r="K30" s="36">
        <f ca="1">Rakennus!I30</f>
        <v>0</v>
      </c>
      <c r="L30" s="36">
        <f ca="1">Yhd_liete!D30</f>
        <v>0</v>
      </c>
      <c r="M30" s="36">
        <f ca="1">Teollisuuslietteet!L30</f>
        <v>0</v>
      </c>
      <c r="N30" s="36">
        <f t="shared" ca="1" si="4"/>
        <v>0</v>
      </c>
      <c r="O30" s="46">
        <f t="shared" ca="1" si="5"/>
        <v>0</v>
      </c>
    </row>
    <row r="31" spans="1:15" x14ac:dyDescent="0.35">
      <c r="A31" s="182">
        <v>1967</v>
      </c>
      <c r="B31" s="46">
        <f t="shared" ca="1" si="0"/>
        <v>0</v>
      </c>
      <c r="C31" s="46">
        <f t="shared" ca="1" si="1"/>
        <v>0</v>
      </c>
      <c r="D31" s="46">
        <f t="shared" ca="1" si="2"/>
        <v>0</v>
      </c>
      <c r="F31" s="46">
        <f ca="1">Yhd_inertti!D31</f>
        <v>0</v>
      </c>
      <c r="G31" s="46">
        <f t="shared" ca="1" si="3"/>
        <v>0</v>
      </c>
      <c r="H31" s="46"/>
      <c r="I31" s="36">
        <f ca="1">Sekal_yhdyskunta!D31+Erill_ker_yhdyskunta!O31</f>
        <v>0</v>
      </c>
      <c r="J31" s="36">
        <f ca="1">Teollisuus_kiinteä!O31</f>
        <v>0</v>
      </c>
      <c r="K31" s="36">
        <f ca="1">Rakennus!I31</f>
        <v>0</v>
      </c>
      <c r="L31" s="36">
        <f ca="1">Yhd_liete!D31</f>
        <v>0</v>
      </c>
      <c r="M31" s="36">
        <f ca="1">Teollisuuslietteet!L31</f>
        <v>0</v>
      </c>
      <c r="N31" s="36">
        <f t="shared" ca="1" si="4"/>
        <v>0</v>
      </c>
      <c r="O31" s="46">
        <f t="shared" ca="1" si="5"/>
        <v>0</v>
      </c>
    </row>
    <row r="32" spans="1:15" x14ac:dyDescent="0.35">
      <c r="A32" s="182">
        <v>1968</v>
      </c>
      <c r="B32" s="46">
        <f t="shared" ca="1" si="0"/>
        <v>0</v>
      </c>
      <c r="C32" s="46">
        <f t="shared" ca="1" si="1"/>
        <v>0</v>
      </c>
      <c r="D32" s="46">
        <f t="shared" ca="1" si="2"/>
        <v>0</v>
      </c>
      <c r="F32" s="46">
        <f ca="1">Yhd_inertti!D32</f>
        <v>0</v>
      </c>
      <c r="G32" s="46">
        <f t="shared" ca="1" si="3"/>
        <v>0</v>
      </c>
      <c r="H32" s="46"/>
      <c r="I32" s="36">
        <f ca="1">Sekal_yhdyskunta!D32+Erill_ker_yhdyskunta!O32</f>
        <v>0</v>
      </c>
      <c r="J32" s="36">
        <f ca="1">Teollisuus_kiinteä!O32</f>
        <v>0</v>
      </c>
      <c r="K32" s="36">
        <f ca="1">Rakennus!I32</f>
        <v>0</v>
      </c>
      <c r="L32" s="36">
        <f ca="1">Yhd_liete!D32</f>
        <v>0</v>
      </c>
      <c r="M32" s="36">
        <f ca="1">Teollisuuslietteet!L32</f>
        <v>0</v>
      </c>
      <c r="N32" s="36">
        <f t="shared" ca="1" si="4"/>
        <v>0</v>
      </c>
      <c r="O32" s="46">
        <f t="shared" ca="1" si="5"/>
        <v>0</v>
      </c>
    </row>
    <row r="33" spans="1:15" x14ac:dyDescent="0.35">
      <c r="A33" s="182">
        <v>1969</v>
      </c>
      <c r="B33" s="46">
        <f t="shared" ca="1" si="0"/>
        <v>0</v>
      </c>
      <c r="C33" s="46">
        <f t="shared" ca="1" si="1"/>
        <v>0</v>
      </c>
      <c r="D33" s="46">
        <f t="shared" ca="1" si="2"/>
        <v>0</v>
      </c>
      <c r="F33" s="46">
        <f ca="1">Yhd_inertti!D33</f>
        <v>0</v>
      </c>
      <c r="G33" s="46">
        <f t="shared" ca="1" si="3"/>
        <v>0</v>
      </c>
      <c r="H33" s="46"/>
      <c r="I33" s="36">
        <f ca="1">Sekal_yhdyskunta!D33+Erill_ker_yhdyskunta!O33</f>
        <v>0</v>
      </c>
      <c r="J33" s="36">
        <f ca="1">Teollisuus_kiinteä!O33</f>
        <v>0</v>
      </c>
      <c r="K33" s="36">
        <f ca="1">Rakennus!I33</f>
        <v>0</v>
      </c>
      <c r="L33" s="36">
        <f ca="1">Yhd_liete!D33</f>
        <v>0</v>
      </c>
      <c r="M33" s="36">
        <f ca="1">Teollisuuslietteet!L33</f>
        <v>0</v>
      </c>
      <c r="N33" s="36">
        <f t="shared" ca="1" si="4"/>
        <v>0</v>
      </c>
      <c r="O33" s="46">
        <f t="shared" ca="1" si="5"/>
        <v>0</v>
      </c>
    </row>
    <row r="34" spans="1:15" x14ac:dyDescent="0.35">
      <c r="A34" s="182">
        <v>1970</v>
      </c>
      <c r="B34" s="46">
        <f t="shared" ca="1" si="0"/>
        <v>0</v>
      </c>
      <c r="C34" s="46">
        <f t="shared" ca="1" si="1"/>
        <v>0</v>
      </c>
      <c r="D34" s="46">
        <f t="shared" ca="1" si="2"/>
        <v>0</v>
      </c>
      <c r="F34" s="46">
        <f ca="1">Yhd_inertti!D34</f>
        <v>0</v>
      </c>
      <c r="G34" s="46">
        <f t="shared" ca="1" si="3"/>
        <v>0</v>
      </c>
      <c r="H34" s="46"/>
      <c r="I34" s="36">
        <f ca="1">Sekal_yhdyskunta!D34+Erill_ker_yhdyskunta!O34</f>
        <v>0</v>
      </c>
      <c r="J34" s="36">
        <f ca="1">Teollisuus_kiinteä!O34</f>
        <v>0</v>
      </c>
      <c r="K34" s="36">
        <f ca="1">Rakennus!I34</f>
        <v>0</v>
      </c>
      <c r="L34" s="36">
        <f ca="1">Yhd_liete!D34</f>
        <v>0</v>
      </c>
      <c r="M34" s="36">
        <f ca="1">Teollisuuslietteet!L34</f>
        <v>0</v>
      </c>
      <c r="N34" s="36">
        <f t="shared" ca="1" si="4"/>
        <v>0</v>
      </c>
      <c r="O34" s="46">
        <f t="shared" ca="1" si="5"/>
        <v>0</v>
      </c>
    </row>
    <row r="35" spans="1:15" x14ac:dyDescent="0.35">
      <c r="A35" s="182">
        <v>1971</v>
      </c>
      <c r="B35" s="46">
        <f t="shared" ca="1" si="0"/>
        <v>0</v>
      </c>
      <c r="C35" s="46">
        <f t="shared" ca="1" si="1"/>
        <v>0</v>
      </c>
      <c r="D35" s="46">
        <f t="shared" ca="1" si="2"/>
        <v>0</v>
      </c>
      <c r="F35" s="46">
        <f ca="1">Yhd_inertti!D35</f>
        <v>0</v>
      </c>
      <c r="G35" s="46">
        <f t="shared" ca="1" si="3"/>
        <v>0</v>
      </c>
      <c r="H35" s="46"/>
      <c r="I35" s="36">
        <f ca="1">Sekal_yhdyskunta!D35+Erill_ker_yhdyskunta!O35</f>
        <v>0</v>
      </c>
      <c r="J35" s="36">
        <f ca="1">Teollisuus_kiinteä!O35</f>
        <v>0</v>
      </c>
      <c r="K35" s="36">
        <f ca="1">Rakennus!I35</f>
        <v>0</v>
      </c>
      <c r="L35" s="36">
        <f ca="1">Yhd_liete!D35</f>
        <v>0</v>
      </c>
      <c r="M35" s="36">
        <f ca="1">Teollisuuslietteet!L35</f>
        <v>0</v>
      </c>
      <c r="N35" s="36">
        <f t="shared" ca="1" si="4"/>
        <v>0</v>
      </c>
      <c r="O35" s="46">
        <f t="shared" ca="1" si="5"/>
        <v>0</v>
      </c>
    </row>
    <row r="36" spans="1:15" x14ac:dyDescent="0.35">
      <c r="A36" s="182">
        <v>1972</v>
      </c>
      <c r="B36" s="46">
        <f t="shared" ca="1" si="0"/>
        <v>0</v>
      </c>
      <c r="C36" s="46">
        <f t="shared" ca="1" si="1"/>
        <v>0</v>
      </c>
      <c r="D36" s="46">
        <f t="shared" ca="1" si="2"/>
        <v>0</v>
      </c>
      <c r="F36" s="46">
        <f ca="1">Yhd_inertti!D36</f>
        <v>0</v>
      </c>
      <c r="G36" s="46">
        <f t="shared" ca="1" si="3"/>
        <v>0</v>
      </c>
      <c r="H36" s="46"/>
      <c r="I36" s="36">
        <f ca="1">Sekal_yhdyskunta!D36+Erill_ker_yhdyskunta!O36</f>
        <v>0</v>
      </c>
      <c r="J36" s="36">
        <f ca="1">Teollisuus_kiinteä!O36</f>
        <v>0</v>
      </c>
      <c r="K36" s="36">
        <f ca="1">Rakennus!I36</f>
        <v>0</v>
      </c>
      <c r="L36" s="36">
        <f ca="1">Yhd_liete!D36</f>
        <v>0</v>
      </c>
      <c r="M36" s="36">
        <f ca="1">Teollisuuslietteet!L36</f>
        <v>0</v>
      </c>
      <c r="N36" s="36">
        <f t="shared" ca="1" si="4"/>
        <v>0</v>
      </c>
      <c r="O36" s="46">
        <f t="shared" ca="1" si="5"/>
        <v>0</v>
      </c>
    </row>
    <row r="37" spans="1:15" x14ac:dyDescent="0.35">
      <c r="A37" s="182">
        <v>1973</v>
      </c>
      <c r="B37" s="46">
        <f t="shared" ca="1" si="0"/>
        <v>0</v>
      </c>
      <c r="C37" s="46">
        <f t="shared" ca="1" si="1"/>
        <v>0</v>
      </c>
      <c r="D37" s="46">
        <f t="shared" ca="1" si="2"/>
        <v>0</v>
      </c>
      <c r="F37" s="46">
        <f ca="1">Yhd_inertti!D37</f>
        <v>0</v>
      </c>
      <c r="G37" s="46">
        <f t="shared" ca="1" si="3"/>
        <v>0</v>
      </c>
      <c r="H37" s="46"/>
      <c r="I37" s="36">
        <f ca="1">Sekal_yhdyskunta!D37+Erill_ker_yhdyskunta!O37</f>
        <v>0</v>
      </c>
      <c r="J37" s="36">
        <f ca="1">Teollisuus_kiinteä!O37</f>
        <v>0</v>
      </c>
      <c r="K37" s="36">
        <f ca="1">Rakennus!I37</f>
        <v>0</v>
      </c>
      <c r="L37" s="36">
        <f ca="1">Yhd_liete!D37</f>
        <v>0</v>
      </c>
      <c r="M37" s="36">
        <f ca="1">Teollisuuslietteet!L37</f>
        <v>0</v>
      </c>
      <c r="N37" s="36">
        <f t="shared" ca="1" si="4"/>
        <v>0</v>
      </c>
      <c r="O37" s="46">
        <f t="shared" ca="1" si="5"/>
        <v>0</v>
      </c>
    </row>
    <row r="38" spans="1:15" x14ac:dyDescent="0.35">
      <c r="A38" s="182">
        <v>1974</v>
      </c>
      <c r="B38" s="46">
        <f t="shared" ca="1" si="0"/>
        <v>0</v>
      </c>
      <c r="C38" s="46">
        <f t="shared" ca="1" si="1"/>
        <v>0</v>
      </c>
      <c r="D38" s="46">
        <f t="shared" ca="1" si="2"/>
        <v>0</v>
      </c>
      <c r="F38" s="46">
        <f ca="1">Yhd_inertti!D38</f>
        <v>0</v>
      </c>
      <c r="G38" s="46">
        <f t="shared" ca="1" si="3"/>
        <v>0</v>
      </c>
      <c r="H38" s="46"/>
      <c r="I38" s="36">
        <f ca="1">Sekal_yhdyskunta!D38+Erill_ker_yhdyskunta!O38</f>
        <v>0</v>
      </c>
      <c r="J38" s="36">
        <f ca="1">Teollisuus_kiinteä!O38</f>
        <v>0</v>
      </c>
      <c r="K38" s="36">
        <f ca="1">Rakennus!I38</f>
        <v>0</v>
      </c>
      <c r="L38" s="36">
        <f ca="1">Yhd_liete!D38</f>
        <v>0</v>
      </c>
      <c r="M38" s="36">
        <f ca="1">Teollisuuslietteet!L38</f>
        <v>0</v>
      </c>
      <c r="N38" s="36">
        <f t="shared" ca="1" si="4"/>
        <v>0</v>
      </c>
      <c r="O38" s="46">
        <f t="shared" ca="1" si="5"/>
        <v>0</v>
      </c>
    </row>
    <row r="39" spans="1:15" x14ac:dyDescent="0.35">
      <c r="A39" s="182">
        <v>1975</v>
      </c>
      <c r="B39" s="46">
        <f t="shared" ca="1" si="0"/>
        <v>0</v>
      </c>
      <c r="C39" s="46">
        <f t="shared" ca="1" si="1"/>
        <v>0</v>
      </c>
      <c r="D39" s="46">
        <f t="shared" ca="1" si="2"/>
        <v>0</v>
      </c>
      <c r="F39" s="46">
        <f ca="1">Yhd_inertti!D39</f>
        <v>0</v>
      </c>
      <c r="G39" s="46">
        <f t="shared" ca="1" si="3"/>
        <v>0</v>
      </c>
      <c r="H39" s="46"/>
      <c r="I39" s="36">
        <f ca="1">Sekal_yhdyskunta!D39+Erill_ker_yhdyskunta!O39</f>
        <v>0</v>
      </c>
      <c r="J39" s="36">
        <f ca="1">Teollisuus_kiinteä!O39</f>
        <v>0</v>
      </c>
      <c r="K39" s="36">
        <f ca="1">Rakennus!I39</f>
        <v>0</v>
      </c>
      <c r="L39" s="36">
        <f ca="1">Yhd_liete!D39</f>
        <v>0</v>
      </c>
      <c r="M39" s="36">
        <f ca="1">Teollisuuslietteet!L39</f>
        <v>0</v>
      </c>
      <c r="N39" s="36">
        <f t="shared" ca="1" si="4"/>
        <v>0</v>
      </c>
      <c r="O39" s="46">
        <f t="shared" ca="1" si="5"/>
        <v>0</v>
      </c>
    </row>
    <row r="40" spans="1:15" x14ac:dyDescent="0.35">
      <c r="A40" s="182">
        <v>1976</v>
      </c>
      <c r="B40" s="46">
        <f t="shared" ca="1" si="0"/>
        <v>0</v>
      </c>
      <c r="C40" s="46">
        <f t="shared" ca="1" si="1"/>
        <v>0</v>
      </c>
      <c r="D40" s="46">
        <f t="shared" ca="1" si="2"/>
        <v>0</v>
      </c>
      <c r="F40" s="46">
        <f ca="1">Yhd_inertti!D40</f>
        <v>0</v>
      </c>
      <c r="G40" s="46">
        <f t="shared" ca="1" si="3"/>
        <v>0</v>
      </c>
      <c r="H40" s="46"/>
      <c r="I40" s="36">
        <f ca="1">Sekal_yhdyskunta!D40+Erill_ker_yhdyskunta!O40</f>
        <v>0</v>
      </c>
      <c r="J40" s="36">
        <f ca="1">Teollisuus_kiinteä!O40</f>
        <v>0</v>
      </c>
      <c r="K40" s="36">
        <f ca="1">Rakennus!I40</f>
        <v>0</v>
      </c>
      <c r="L40" s="36">
        <f ca="1">Yhd_liete!D40</f>
        <v>0</v>
      </c>
      <c r="M40" s="36">
        <f ca="1">Teollisuuslietteet!L40</f>
        <v>0</v>
      </c>
      <c r="N40" s="36">
        <f t="shared" ca="1" si="4"/>
        <v>0</v>
      </c>
      <c r="O40" s="46">
        <f t="shared" ca="1" si="5"/>
        <v>0</v>
      </c>
    </row>
    <row r="41" spans="1:15" x14ac:dyDescent="0.35">
      <c r="A41" s="182">
        <v>1977</v>
      </c>
      <c r="B41" s="46">
        <f t="shared" ca="1" si="0"/>
        <v>0</v>
      </c>
      <c r="C41" s="46">
        <f t="shared" ca="1" si="1"/>
        <v>0</v>
      </c>
      <c r="D41" s="46">
        <f t="shared" ca="1" si="2"/>
        <v>0</v>
      </c>
      <c r="F41" s="46">
        <f ca="1">Yhd_inertti!D41</f>
        <v>0</v>
      </c>
      <c r="G41" s="46">
        <f t="shared" ca="1" si="3"/>
        <v>0</v>
      </c>
      <c r="H41" s="46"/>
      <c r="I41" s="36">
        <f ca="1">Sekal_yhdyskunta!D41+Erill_ker_yhdyskunta!O41</f>
        <v>0</v>
      </c>
      <c r="J41" s="36">
        <f ca="1">Teollisuus_kiinteä!O41</f>
        <v>0</v>
      </c>
      <c r="K41" s="36">
        <f ca="1">Rakennus!I41</f>
        <v>0</v>
      </c>
      <c r="L41" s="36">
        <f ca="1">Yhd_liete!D41</f>
        <v>0</v>
      </c>
      <c r="M41" s="36">
        <f ca="1">Teollisuuslietteet!L41</f>
        <v>0</v>
      </c>
      <c r="N41" s="36">
        <f t="shared" ca="1" si="4"/>
        <v>0</v>
      </c>
      <c r="O41" s="46">
        <f t="shared" ca="1" si="5"/>
        <v>0</v>
      </c>
    </row>
    <row r="42" spans="1:15" x14ac:dyDescent="0.35">
      <c r="A42" s="182">
        <v>1978</v>
      </c>
      <c r="B42" s="46">
        <f t="shared" ca="1" si="0"/>
        <v>0</v>
      </c>
      <c r="C42" s="46">
        <f t="shared" ca="1" si="1"/>
        <v>0</v>
      </c>
      <c r="D42" s="46">
        <f t="shared" ca="1" si="2"/>
        <v>0</v>
      </c>
      <c r="F42" s="46">
        <f ca="1">Yhd_inertti!D42</f>
        <v>0</v>
      </c>
      <c r="G42" s="46">
        <f t="shared" ca="1" si="3"/>
        <v>0</v>
      </c>
      <c r="H42" s="46"/>
      <c r="I42" s="36">
        <f ca="1">Sekal_yhdyskunta!D42+Erill_ker_yhdyskunta!O42</f>
        <v>0</v>
      </c>
      <c r="J42" s="36">
        <f ca="1">Teollisuus_kiinteä!O42</f>
        <v>0</v>
      </c>
      <c r="K42" s="36">
        <f ca="1">Rakennus!I42</f>
        <v>0</v>
      </c>
      <c r="L42" s="36">
        <f ca="1">Yhd_liete!D42</f>
        <v>0</v>
      </c>
      <c r="M42" s="36">
        <f ca="1">Teollisuuslietteet!L42</f>
        <v>0</v>
      </c>
      <c r="N42" s="36">
        <f t="shared" ca="1" si="4"/>
        <v>0</v>
      </c>
      <c r="O42" s="46">
        <f t="shared" ca="1" si="5"/>
        <v>0</v>
      </c>
    </row>
    <row r="43" spans="1:15" x14ac:dyDescent="0.35">
      <c r="A43" s="182">
        <v>1979</v>
      </c>
      <c r="B43" s="46">
        <f t="shared" ref="B43:B74" ca="1" si="6">SUMIF(Jatetunnus,$A43&amp;"_"&amp;10,Jatemaara)</f>
        <v>0</v>
      </c>
      <c r="C43" s="46">
        <f t="shared" ref="C43:C74" ca="1" si="7">SUMIF(Jatetunnus,$A43&amp;"_"&amp;20,Jatemaara)</f>
        <v>0</v>
      </c>
      <c r="D43" s="46">
        <f t="shared" ref="D43:D74" ca="1" si="8">SUMIF(Jatetunnus,$A43&amp;"_"&amp;30,Jatemaara)</f>
        <v>0</v>
      </c>
      <c r="F43" s="46">
        <f ca="1">Yhd_inertti!D43</f>
        <v>0</v>
      </c>
      <c r="G43" s="46">
        <f t="shared" ca="1" si="3"/>
        <v>0</v>
      </c>
      <c r="H43" s="46"/>
      <c r="I43" s="36">
        <f ca="1">Sekal_yhdyskunta!D43+Erill_ker_yhdyskunta!O43</f>
        <v>0</v>
      </c>
      <c r="J43" s="36">
        <f ca="1">Teollisuus_kiinteä!O43</f>
        <v>0</v>
      </c>
      <c r="K43" s="36">
        <f ca="1">Rakennus!I43</f>
        <v>0</v>
      </c>
      <c r="L43" s="36">
        <f ca="1">Yhd_liete!D43</f>
        <v>0</v>
      </c>
      <c r="M43" s="36">
        <f ca="1">Teollisuuslietteet!L43</f>
        <v>0</v>
      </c>
      <c r="N43" s="36">
        <f t="shared" ca="1" si="4"/>
        <v>0</v>
      </c>
      <c r="O43" s="46">
        <f t="shared" ca="1" si="5"/>
        <v>0</v>
      </c>
    </row>
    <row r="44" spans="1:15" x14ac:dyDescent="0.35">
      <c r="A44" s="182">
        <v>1980</v>
      </c>
      <c r="B44" s="46">
        <f t="shared" ca="1" si="6"/>
        <v>0</v>
      </c>
      <c r="C44" s="46">
        <f t="shared" ca="1" si="7"/>
        <v>0</v>
      </c>
      <c r="D44" s="46">
        <f t="shared" ca="1" si="8"/>
        <v>0</v>
      </c>
      <c r="F44" s="46">
        <f ca="1">Yhd_inertti!D44</f>
        <v>0</v>
      </c>
      <c r="G44" s="46">
        <f t="shared" ca="1" si="3"/>
        <v>0</v>
      </c>
      <c r="H44" s="46"/>
      <c r="I44" s="36">
        <f ca="1">Sekal_yhdyskunta!D44+Erill_ker_yhdyskunta!O44</f>
        <v>0</v>
      </c>
      <c r="J44" s="36">
        <f ca="1">Teollisuus_kiinteä!O44</f>
        <v>0</v>
      </c>
      <c r="K44" s="36">
        <f ca="1">Rakennus!I44</f>
        <v>0</v>
      </c>
      <c r="L44" s="36">
        <f ca="1">Yhd_liete!D44</f>
        <v>0</v>
      </c>
      <c r="M44" s="36">
        <f ca="1">Teollisuuslietteet!L44</f>
        <v>0</v>
      </c>
      <c r="N44" s="36">
        <f t="shared" ca="1" si="4"/>
        <v>0</v>
      </c>
      <c r="O44" s="46">
        <f t="shared" ca="1" si="5"/>
        <v>0</v>
      </c>
    </row>
    <row r="45" spans="1:15" x14ac:dyDescent="0.35">
      <c r="A45" s="182">
        <v>1981</v>
      </c>
      <c r="B45" s="46">
        <f t="shared" ca="1" si="6"/>
        <v>0</v>
      </c>
      <c r="C45" s="46">
        <f t="shared" ca="1" si="7"/>
        <v>0</v>
      </c>
      <c r="D45" s="46">
        <f t="shared" ca="1" si="8"/>
        <v>0</v>
      </c>
      <c r="F45" s="46">
        <f ca="1">Yhd_inertti!D45</f>
        <v>0</v>
      </c>
      <c r="G45" s="46">
        <f t="shared" ca="1" si="3"/>
        <v>0</v>
      </c>
      <c r="H45" s="46"/>
      <c r="I45" s="36">
        <f ca="1">Sekal_yhdyskunta!D45+Erill_ker_yhdyskunta!O45</f>
        <v>0</v>
      </c>
      <c r="J45" s="36">
        <f ca="1">Teollisuus_kiinteä!O45</f>
        <v>0</v>
      </c>
      <c r="K45" s="36">
        <f ca="1">Rakennus!I45</f>
        <v>0</v>
      </c>
      <c r="L45" s="36">
        <f ca="1">Yhd_liete!D45</f>
        <v>0</v>
      </c>
      <c r="M45" s="36">
        <f ca="1">Teollisuuslietteet!L45</f>
        <v>0</v>
      </c>
      <c r="N45" s="36">
        <f t="shared" ca="1" si="4"/>
        <v>0</v>
      </c>
      <c r="O45" s="46">
        <f t="shared" ca="1" si="5"/>
        <v>0</v>
      </c>
    </row>
    <row r="46" spans="1:15" x14ac:dyDescent="0.35">
      <c r="A46" s="182">
        <v>1982</v>
      </c>
      <c r="B46" s="46">
        <f t="shared" ca="1" si="6"/>
        <v>0</v>
      </c>
      <c r="C46" s="46">
        <f t="shared" ca="1" si="7"/>
        <v>0</v>
      </c>
      <c r="D46" s="46">
        <f t="shared" ca="1" si="8"/>
        <v>0</v>
      </c>
      <c r="F46" s="46">
        <f ca="1">Yhd_inertti!D46</f>
        <v>0</v>
      </c>
      <c r="G46" s="46">
        <f t="shared" ca="1" si="3"/>
        <v>0</v>
      </c>
      <c r="H46" s="46"/>
      <c r="I46" s="36">
        <f ca="1">Sekal_yhdyskunta!D46+Erill_ker_yhdyskunta!O46</f>
        <v>0</v>
      </c>
      <c r="J46" s="36">
        <f ca="1">Teollisuus_kiinteä!O46</f>
        <v>0</v>
      </c>
      <c r="K46" s="36">
        <f ca="1">Rakennus!I46</f>
        <v>0</v>
      </c>
      <c r="L46" s="36">
        <f ca="1">Yhd_liete!D46</f>
        <v>0</v>
      </c>
      <c r="M46" s="36">
        <f ca="1">Teollisuuslietteet!L46</f>
        <v>0</v>
      </c>
      <c r="N46" s="36">
        <f t="shared" ca="1" si="4"/>
        <v>0</v>
      </c>
      <c r="O46" s="46">
        <f t="shared" ca="1" si="5"/>
        <v>0</v>
      </c>
    </row>
    <row r="47" spans="1:15" x14ac:dyDescent="0.35">
      <c r="A47" s="182">
        <v>1983</v>
      </c>
      <c r="B47" s="46">
        <f t="shared" ca="1" si="6"/>
        <v>0</v>
      </c>
      <c r="C47" s="46">
        <f t="shared" ca="1" si="7"/>
        <v>0</v>
      </c>
      <c r="D47" s="46">
        <f t="shared" ca="1" si="8"/>
        <v>0</v>
      </c>
      <c r="F47" s="46">
        <f ca="1">Yhd_inertti!D47</f>
        <v>0</v>
      </c>
      <c r="G47" s="46">
        <f t="shared" ca="1" si="3"/>
        <v>0</v>
      </c>
      <c r="H47" s="46"/>
      <c r="I47" s="36">
        <f ca="1">Sekal_yhdyskunta!D47+Erill_ker_yhdyskunta!O47</f>
        <v>0</v>
      </c>
      <c r="J47" s="36">
        <f ca="1">Teollisuus_kiinteä!O47</f>
        <v>0</v>
      </c>
      <c r="K47" s="36">
        <f ca="1">Rakennus!I47</f>
        <v>0</v>
      </c>
      <c r="L47" s="36">
        <f ca="1">Yhd_liete!D47</f>
        <v>0</v>
      </c>
      <c r="M47" s="36">
        <f ca="1">Teollisuuslietteet!L47</f>
        <v>0</v>
      </c>
      <c r="N47" s="36">
        <f t="shared" ca="1" si="4"/>
        <v>0</v>
      </c>
      <c r="O47" s="46">
        <f t="shared" ca="1" si="5"/>
        <v>0</v>
      </c>
    </row>
    <row r="48" spans="1:15" x14ac:dyDescent="0.35">
      <c r="A48" s="182">
        <v>1984</v>
      </c>
      <c r="B48" s="46">
        <f t="shared" ca="1" si="6"/>
        <v>0</v>
      </c>
      <c r="C48" s="46">
        <f t="shared" ca="1" si="7"/>
        <v>0</v>
      </c>
      <c r="D48" s="46">
        <f t="shared" ca="1" si="8"/>
        <v>0</v>
      </c>
      <c r="F48" s="46">
        <f ca="1">Yhd_inertti!D48</f>
        <v>0</v>
      </c>
      <c r="G48" s="46">
        <f t="shared" ca="1" si="3"/>
        <v>0</v>
      </c>
      <c r="H48" s="46"/>
      <c r="I48" s="36">
        <f ca="1">Sekal_yhdyskunta!D48+Erill_ker_yhdyskunta!O48</f>
        <v>0</v>
      </c>
      <c r="J48" s="36">
        <f ca="1">Teollisuus_kiinteä!O48</f>
        <v>0</v>
      </c>
      <c r="K48" s="36">
        <f ca="1">Rakennus!I48</f>
        <v>0</v>
      </c>
      <c r="L48" s="36">
        <f ca="1">Yhd_liete!D48</f>
        <v>0</v>
      </c>
      <c r="M48" s="36">
        <f ca="1">Teollisuuslietteet!L48</f>
        <v>0</v>
      </c>
      <c r="N48" s="36">
        <f t="shared" ca="1" si="4"/>
        <v>0</v>
      </c>
      <c r="O48" s="46">
        <f t="shared" ca="1" si="5"/>
        <v>0</v>
      </c>
    </row>
    <row r="49" spans="1:15" x14ac:dyDescent="0.35">
      <c r="A49" s="182">
        <v>1985</v>
      </c>
      <c r="B49" s="46">
        <f t="shared" ca="1" si="6"/>
        <v>0</v>
      </c>
      <c r="C49" s="46">
        <f t="shared" ca="1" si="7"/>
        <v>0</v>
      </c>
      <c r="D49" s="46">
        <f t="shared" ca="1" si="8"/>
        <v>0</v>
      </c>
      <c r="F49" s="46">
        <f ca="1">Yhd_inertti!D49</f>
        <v>0</v>
      </c>
      <c r="G49" s="46">
        <f t="shared" ca="1" si="3"/>
        <v>0</v>
      </c>
      <c r="H49" s="46"/>
      <c r="I49" s="36">
        <f ca="1">Sekal_yhdyskunta!D49+Erill_ker_yhdyskunta!O49</f>
        <v>0</v>
      </c>
      <c r="J49" s="36">
        <f ca="1">Teollisuus_kiinteä!O49</f>
        <v>0</v>
      </c>
      <c r="K49" s="36">
        <f ca="1">Rakennus!I49</f>
        <v>0</v>
      </c>
      <c r="L49" s="36">
        <f ca="1">Yhd_liete!D49</f>
        <v>0</v>
      </c>
      <c r="M49" s="36">
        <f ca="1">Teollisuuslietteet!L49</f>
        <v>0</v>
      </c>
      <c r="N49" s="36">
        <f t="shared" ca="1" si="4"/>
        <v>0</v>
      </c>
      <c r="O49" s="46">
        <f t="shared" ca="1" si="5"/>
        <v>0</v>
      </c>
    </row>
    <row r="50" spans="1:15" x14ac:dyDescent="0.35">
      <c r="A50" s="182">
        <v>1986</v>
      </c>
      <c r="B50" s="46">
        <f t="shared" ca="1" si="6"/>
        <v>0</v>
      </c>
      <c r="C50" s="46">
        <f t="shared" ca="1" si="7"/>
        <v>0</v>
      </c>
      <c r="D50" s="46">
        <f t="shared" ca="1" si="8"/>
        <v>0</v>
      </c>
      <c r="F50" s="46">
        <f ca="1">Yhd_inertti!D50</f>
        <v>0</v>
      </c>
      <c r="G50" s="46">
        <f t="shared" ca="1" si="3"/>
        <v>0</v>
      </c>
      <c r="H50" s="46"/>
      <c r="I50" s="36">
        <f ca="1">Sekal_yhdyskunta!D50+Erill_ker_yhdyskunta!O50</f>
        <v>0</v>
      </c>
      <c r="J50" s="36">
        <f ca="1">Teollisuus_kiinteä!O50</f>
        <v>0</v>
      </c>
      <c r="K50" s="36">
        <f ca="1">Rakennus!I50</f>
        <v>0</v>
      </c>
      <c r="L50" s="36">
        <f ca="1">Yhd_liete!D50</f>
        <v>0</v>
      </c>
      <c r="M50" s="36">
        <f ca="1">Teollisuuslietteet!L50</f>
        <v>0</v>
      </c>
      <c r="N50" s="36">
        <f t="shared" ca="1" si="4"/>
        <v>0</v>
      </c>
      <c r="O50" s="46">
        <f t="shared" ca="1" si="5"/>
        <v>0</v>
      </c>
    </row>
    <row r="51" spans="1:15" x14ac:dyDescent="0.35">
      <c r="A51" s="182">
        <v>1987</v>
      </c>
      <c r="B51" s="46">
        <f t="shared" ca="1" si="6"/>
        <v>0</v>
      </c>
      <c r="C51" s="46">
        <f t="shared" ca="1" si="7"/>
        <v>0</v>
      </c>
      <c r="D51" s="46">
        <f t="shared" ca="1" si="8"/>
        <v>0</v>
      </c>
      <c r="F51" s="46">
        <f ca="1">Yhd_inertti!D51</f>
        <v>0</v>
      </c>
      <c r="G51" s="46">
        <f t="shared" ca="1" si="3"/>
        <v>0</v>
      </c>
      <c r="H51" s="46"/>
      <c r="I51" s="36">
        <f ca="1">Sekal_yhdyskunta!D51+Erill_ker_yhdyskunta!O51</f>
        <v>0</v>
      </c>
      <c r="J51" s="36">
        <f ca="1">Teollisuus_kiinteä!O51</f>
        <v>0</v>
      </c>
      <c r="K51" s="36">
        <f ca="1">Rakennus!I51</f>
        <v>0</v>
      </c>
      <c r="L51" s="36">
        <f ca="1">Yhd_liete!D51</f>
        <v>0</v>
      </c>
      <c r="M51" s="36">
        <f ca="1">Teollisuuslietteet!L51</f>
        <v>0</v>
      </c>
      <c r="N51" s="36">
        <f t="shared" ca="1" si="4"/>
        <v>0</v>
      </c>
      <c r="O51" s="46">
        <f t="shared" ca="1" si="5"/>
        <v>0</v>
      </c>
    </row>
    <row r="52" spans="1:15" x14ac:dyDescent="0.35">
      <c r="A52" s="182">
        <v>1988</v>
      </c>
      <c r="B52" s="46">
        <f t="shared" ca="1" si="6"/>
        <v>0</v>
      </c>
      <c r="C52" s="46">
        <f t="shared" ca="1" si="7"/>
        <v>0</v>
      </c>
      <c r="D52" s="46">
        <f t="shared" ca="1" si="8"/>
        <v>0</v>
      </c>
      <c r="F52" s="46">
        <f ca="1">Yhd_inertti!D52</f>
        <v>0</v>
      </c>
      <c r="G52" s="46">
        <f t="shared" ca="1" si="3"/>
        <v>0</v>
      </c>
      <c r="H52" s="46"/>
      <c r="I52" s="36">
        <f ca="1">Sekal_yhdyskunta!D52+Erill_ker_yhdyskunta!O52</f>
        <v>0</v>
      </c>
      <c r="J52" s="36">
        <f ca="1">Teollisuus_kiinteä!O52</f>
        <v>0</v>
      </c>
      <c r="K52" s="36">
        <f ca="1">Rakennus!I52</f>
        <v>0</v>
      </c>
      <c r="L52" s="36">
        <f ca="1">Yhd_liete!D52</f>
        <v>0</v>
      </c>
      <c r="M52" s="36">
        <f ca="1">Teollisuuslietteet!L52</f>
        <v>0</v>
      </c>
      <c r="N52" s="36">
        <f t="shared" ca="1" si="4"/>
        <v>0</v>
      </c>
      <c r="O52" s="46">
        <f t="shared" ca="1" si="5"/>
        <v>0</v>
      </c>
    </row>
    <row r="53" spans="1:15" x14ac:dyDescent="0.35">
      <c r="A53" s="182">
        <v>1989</v>
      </c>
      <c r="B53" s="46">
        <f t="shared" ca="1" si="6"/>
        <v>0</v>
      </c>
      <c r="C53" s="46">
        <f t="shared" ca="1" si="7"/>
        <v>0</v>
      </c>
      <c r="D53" s="46">
        <f t="shared" ca="1" si="8"/>
        <v>0</v>
      </c>
      <c r="F53" s="46">
        <f ca="1">Yhd_inertti!D53</f>
        <v>0</v>
      </c>
      <c r="G53" s="46">
        <f t="shared" ca="1" si="3"/>
        <v>0</v>
      </c>
      <c r="H53" s="46"/>
      <c r="I53" s="36">
        <f ca="1">Sekal_yhdyskunta!D53+Erill_ker_yhdyskunta!O53</f>
        <v>0</v>
      </c>
      <c r="J53" s="36">
        <f ca="1">Teollisuus_kiinteä!O53</f>
        <v>0</v>
      </c>
      <c r="K53" s="36">
        <f ca="1">Rakennus!I53</f>
        <v>0</v>
      </c>
      <c r="L53" s="36">
        <f ca="1">Yhd_liete!D53</f>
        <v>0</v>
      </c>
      <c r="M53" s="36">
        <f ca="1">Teollisuuslietteet!L53</f>
        <v>0</v>
      </c>
      <c r="N53" s="36">
        <f t="shared" ca="1" si="4"/>
        <v>0</v>
      </c>
      <c r="O53" s="46">
        <f t="shared" ca="1" si="5"/>
        <v>0</v>
      </c>
    </row>
    <row r="54" spans="1:15" x14ac:dyDescent="0.35">
      <c r="A54" s="182">
        <v>1990</v>
      </c>
      <c r="B54" s="46">
        <f t="shared" ca="1" si="6"/>
        <v>0</v>
      </c>
      <c r="C54" s="46">
        <f t="shared" ca="1" si="7"/>
        <v>0</v>
      </c>
      <c r="D54" s="46">
        <f t="shared" ca="1" si="8"/>
        <v>0</v>
      </c>
      <c r="F54" s="46">
        <f ca="1">Yhd_inertti!D54</f>
        <v>0</v>
      </c>
      <c r="G54" s="46">
        <f t="shared" ca="1" si="3"/>
        <v>0</v>
      </c>
      <c r="H54" s="46"/>
      <c r="I54" s="36">
        <f ca="1">Sekal_yhdyskunta!D54+Erill_ker_yhdyskunta!O54</f>
        <v>0</v>
      </c>
      <c r="J54" s="36">
        <f ca="1">Teollisuus_kiinteä!O54</f>
        <v>0</v>
      </c>
      <c r="K54" s="36">
        <f ca="1">Rakennus!I54</f>
        <v>0</v>
      </c>
      <c r="L54" s="36">
        <f ca="1">Yhd_liete!D54</f>
        <v>0</v>
      </c>
      <c r="M54" s="36">
        <f ca="1">Teollisuuslietteet!L54</f>
        <v>0</v>
      </c>
      <c r="N54" s="36">
        <f t="shared" ca="1" si="4"/>
        <v>0</v>
      </c>
      <c r="O54" s="46">
        <f t="shared" ca="1" si="5"/>
        <v>0</v>
      </c>
    </row>
    <row r="55" spans="1:15" x14ac:dyDescent="0.35">
      <c r="A55" s="182">
        <v>1991</v>
      </c>
      <c r="B55" s="46">
        <f t="shared" ca="1" si="6"/>
        <v>0</v>
      </c>
      <c r="C55" s="46">
        <f t="shared" ca="1" si="7"/>
        <v>0</v>
      </c>
      <c r="D55" s="46">
        <f t="shared" ca="1" si="8"/>
        <v>0</v>
      </c>
      <c r="F55" s="46">
        <f ca="1">Yhd_inertti!D55</f>
        <v>0</v>
      </c>
      <c r="G55" s="46">
        <f t="shared" ca="1" si="3"/>
        <v>0</v>
      </c>
      <c r="H55" s="46"/>
      <c r="I55" s="36">
        <f ca="1">Sekal_yhdyskunta!D55+Erill_ker_yhdyskunta!O55</f>
        <v>0</v>
      </c>
      <c r="J55" s="36">
        <f ca="1">Teollisuus_kiinteä!O55</f>
        <v>0</v>
      </c>
      <c r="K55" s="36">
        <f ca="1">Rakennus!I55</f>
        <v>0</v>
      </c>
      <c r="L55" s="36">
        <f ca="1">Yhd_liete!D55</f>
        <v>0</v>
      </c>
      <c r="M55" s="36">
        <f ca="1">Teollisuuslietteet!L55</f>
        <v>0</v>
      </c>
      <c r="N55" s="36">
        <f t="shared" ca="1" si="4"/>
        <v>0</v>
      </c>
      <c r="O55" s="46">
        <f t="shared" ca="1" si="5"/>
        <v>0</v>
      </c>
    </row>
    <row r="56" spans="1:15" x14ac:dyDescent="0.35">
      <c r="A56" s="182">
        <v>1992</v>
      </c>
      <c r="B56" s="46">
        <f t="shared" ca="1" si="6"/>
        <v>0</v>
      </c>
      <c r="C56" s="46">
        <f t="shared" ca="1" si="7"/>
        <v>0</v>
      </c>
      <c r="D56" s="46">
        <f t="shared" ca="1" si="8"/>
        <v>0</v>
      </c>
      <c r="F56" s="46">
        <f ca="1">Yhd_inertti!D56</f>
        <v>0</v>
      </c>
      <c r="G56" s="46">
        <f t="shared" ca="1" si="3"/>
        <v>0</v>
      </c>
      <c r="H56" s="46"/>
      <c r="I56" s="36">
        <f ca="1">Sekal_yhdyskunta!D56+Erill_ker_yhdyskunta!O56</f>
        <v>0</v>
      </c>
      <c r="J56" s="36">
        <f ca="1">Teollisuus_kiinteä!O56</f>
        <v>0</v>
      </c>
      <c r="K56" s="36">
        <f ca="1">Rakennus!I56</f>
        <v>0</v>
      </c>
      <c r="L56" s="36">
        <f ca="1">Yhd_liete!D56</f>
        <v>0</v>
      </c>
      <c r="M56" s="36">
        <f ca="1">Teollisuuslietteet!L56</f>
        <v>0</v>
      </c>
      <c r="N56" s="36">
        <f t="shared" ca="1" si="4"/>
        <v>0</v>
      </c>
      <c r="O56" s="46">
        <f t="shared" ca="1" si="5"/>
        <v>0</v>
      </c>
    </row>
    <row r="57" spans="1:15" x14ac:dyDescent="0.35">
      <c r="A57" s="182">
        <v>1993</v>
      </c>
      <c r="B57" s="46">
        <f t="shared" ca="1" si="6"/>
        <v>0</v>
      </c>
      <c r="C57" s="46">
        <f t="shared" ca="1" si="7"/>
        <v>0</v>
      </c>
      <c r="D57" s="46">
        <f t="shared" ca="1" si="8"/>
        <v>0</v>
      </c>
      <c r="F57" s="46">
        <f ca="1">Yhd_inertti!D57</f>
        <v>0</v>
      </c>
      <c r="G57" s="46">
        <f t="shared" ca="1" si="3"/>
        <v>0</v>
      </c>
      <c r="H57" s="46"/>
      <c r="I57" s="36">
        <f ca="1">Sekal_yhdyskunta!D57+Erill_ker_yhdyskunta!O57</f>
        <v>0</v>
      </c>
      <c r="J57" s="36">
        <f ca="1">Teollisuus_kiinteä!O57</f>
        <v>0</v>
      </c>
      <c r="K57" s="36">
        <f ca="1">Rakennus!I57</f>
        <v>0</v>
      </c>
      <c r="L57" s="36">
        <f ca="1">Yhd_liete!D57</f>
        <v>0</v>
      </c>
      <c r="M57" s="36">
        <f ca="1">Teollisuuslietteet!L57</f>
        <v>0</v>
      </c>
      <c r="N57" s="36">
        <f t="shared" ca="1" si="4"/>
        <v>0</v>
      </c>
      <c r="O57" s="46">
        <f t="shared" ca="1" si="5"/>
        <v>0</v>
      </c>
    </row>
    <row r="58" spans="1:15" x14ac:dyDescent="0.35">
      <c r="A58" s="182">
        <v>1994</v>
      </c>
      <c r="B58" s="46">
        <f t="shared" ca="1" si="6"/>
        <v>0</v>
      </c>
      <c r="C58" s="46">
        <f t="shared" ca="1" si="7"/>
        <v>0</v>
      </c>
      <c r="D58" s="46">
        <f t="shared" ca="1" si="8"/>
        <v>0</v>
      </c>
      <c r="F58" s="46">
        <f ca="1">Yhd_inertti!D58</f>
        <v>0</v>
      </c>
      <c r="G58" s="46">
        <f t="shared" ca="1" si="3"/>
        <v>0</v>
      </c>
      <c r="H58" s="46"/>
      <c r="I58" s="36">
        <f ca="1">Sekal_yhdyskunta!D58+Erill_ker_yhdyskunta!O58</f>
        <v>0</v>
      </c>
      <c r="J58" s="36">
        <f ca="1">Teollisuus_kiinteä!O58</f>
        <v>0</v>
      </c>
      <c r="K58" s="36">
        <f ca="1">Rakennus!I58</f>
        <v>0</v>
      </c>
      <c r="L58" s="36">
        <f ca="1">Yhd_liete!D58</f>
        <v>0</v>
      </c>
      <c r="M58" s="36">
        <f ca="1">Teollisuuslietteet!L58</f>
        <v>0</v>
      </c>
      <c r="N58" s="36">
        <f t="shared" ca="1" si="4"/>
        <v>0</v>
      </c>
      <c r="O58" s="46">
        <f t="shared" ca="1" si="5"/>
        <v>0</v>
      </c>
    </row>
    <row r="59" spans="1:15" x14ac:dyDescent="0.35">
      <c r="A59" s="182">
        <v>1995</v>
      </c>
      <c r="B59" s="46">
        <f t="shared" ca="1" si="6"/>
        <v>0</v>
      </c>
      <c r="C59" s="46">
        <f t="shared" ca="1" si="7"/>
        <v>0</v>
      </c>
      <c r="D59" s="46">
        <f t="shared" ca="1" si="8"/>
        <v>0</v>
      </c>
      <c r="F59" s="46">
        <f ca="1">Yhd_inertti!D59</f>
        <v>0</v>
      </c>
      <c r="G59" s="46">
        <f t="shared" ca="1" si="3"/>
        <v>0</v>
      </c>
      <c r="H59" s="46"/>
      <c r="I59" s="36">
        <f ca="1">Sekal_yhdyskunta!D59+Erill_ker_yhdyskunta!O59</f>
        <v>0</v>
      </c>
      <c r="J59" s="36">
        <f ca="1">Teollisuus_kiinteä!O59</f>
        <v>0</v>
      </c>
      <c r="K59" s="36">
        <f ca="1">Rakennus!I59</f>
        <v>0</v>
      </c>
      <c r="L59" s="36">
        <f ca="1">Yhd_liete!D59</f>
        <v>0</v>
      </c>
      <c r="M59" s="36">
        <f ca="1">Teollisuuslietteet!L59</f>
        <v>0</v>
      </c>
      <c r="N59" s="36">
        <f t="shared" ca="1" si="4"/>
        <v>0</v>
      </c>
      <c r="O59" s="46">
        <f t="shared" ca="1" si="5"/>
        <v>0</v>
      </c>
    </row>
    <row r="60" spans="1:15" x14ac:dyDescent="0.35">
      <c r="A60" s="182">
        <v>1996</v>
      </c>
      <c r="B60" s="46">
        <f t="shared" ca="1" si="6"/>
        <v>0</v>
      </c>
      <c r="C60" s="46">
        <f t="shared" ca="1" si="7"/>
        <v>0</v>
      </c>
      <c r="D60" s="46">
        <f t="shared" ca="1" si="8"/>
        <v>0</v>
      </c>
      <c r="F60" s="46">
        <f ca="1">Yhd_inertti!D60</f>
        <v>0</v>
      </c>
      <c r="G60" s="46">
        <f t="shared" ca="1" si="3"/>
        <v>0</v>
      </c>
      <c r="H60" s="46"/>
      <c r="I60" s="36">
        <f ca="1">Sekal_yhdyskunta!D60+Erill_ker_yhdyskunta!O60</f>
        <v>0</v>
      </c>
      <c r="J60" s="36">
        <f ca="1">Teollisuus_kiinteä!O60</f>
        <v>0</v>
      </c>
      <c r="K60" s="36">
        <f ca="1">Rakennus!I60</f>
        <v>0</v>
      </c>
      <c r="L60" s="36">
        <f ca="1">Yhd_liete!D60</f>
        <v>0</v>
      </c>
      <c r="M60" s="36">
        <f ca="1">Teollisuuslietteet!L60</f>
        <v>0</v>
      </c>
      <c r="N60" s="36">
        <f t="shared" ca="1" si="4"/>
        <v>0</v>
      </c>
      <c r="O60" s="46">
        <f t="shared" ca="1" si="5"/>
        <v>0</v>
      </c>
    </row>
    <row r="61" spans="1:15" x14ac:dyDescent="0.35">
      <c r="A61" s="182">
        <v>1997</v>
      </c>
      <c r="B61" s="46">
        <f t="shared" ca="1" si="6"/>
        <v>0</v>
      </c>
      <c r="C61" s="46">
        <f t="shared" ca="1" si="7"/>
        <v>0</v>
      </c>
      <c r="D61" s="46">
        <f t="shared" ca="1" si="8"/>
        <v>0</v>
      </c>
      <c r="F61" s="46">
        <f ca="1">Yhd_inertti!D61</f>
        <v>0</v>
      </c>
      <c r="G61" s="46">
        <f t="shared" ca="1" si="3"/>
        <v>0</v>
      </c>
      <c r="H61" s="46"/>
      <c r="I61" s="36">
        <f ca="1">Sekal_yhdyskunta!D61+Erill_ker_yhdyskunta!O61</f>
        <v>0</v>
      </c>
      <c r="J61" s="36">
        <f ca="1">Teollisuus_kiinteä!O61</f>
        <v>0</v>
      </c>
      <c r="K61" s="36">
        <f ca="1">Rakennus!I61</f>
        <v>0</v>
      </c>
      <c r="L61" s="36">
        <f ca="1">Yhd_liete!D61</f>
        <v>0</v>
      </c>
      <c r="M61" s="36">
        <f ca="1">Teollisuuslietteet!L61</f>
        <v>0</v>
      </c>
      <c r="N61" s="36">
        <f t="shared" ca="1" si="4"/>
        <v>0</v>
      </c>
      <c r="O61" s="46">
        <f t="shared" ca="1" si="5"/>
        <v>0</v>
      </c>
    </row>
    <row r="62" spans="1:15" x14ac:dyDescent="0.35">
      <c r="A62" s="182">
        <v>1998</v>
      </c>
      <c r="B62" s="46">
        <f t="shared" ca="1" si="6"/>
        <v>0</v>
      </c>
      <c r="C62" s="46">
        <f t="shared" ca="1" si="7"/>
        <v>0</v>
      </c>
      <c r="D62" s="46">
        <f t="shared" ca="1" si="8"/>
        <v>0</v>
      </c>
      <c r="F62" s="46">
        <f ca="1">Yhd_inertti!D62</f>
        <v>0</v>
      </c>
      <c r="G62" s="46">
        <f t="shared" ca="1" si="3"/>
        <v>0</v>
      </c>
      <c r="H62" s="46"/>
      <c r="I62" s="36">
        <f ca="1">Sekal_yhdyskunta!D62+Erill_ker_yhdyskunta!O62</f>
        <v>0</v>
      </c>
      <c r="J62" s="36">
        <f ca="1">Teollisuus_kiinteä!O62</f>
        <v>0</v>
      </c>
      <c r="K62" s="36">
        <f ca="1">Rakennus!I62</f>
        <v>0</v>
      </c>
      <c r="L62" s="36">
        <f ca="1">Yhd_liete!D62</f>
        <v>0</v>
      </c>
      <c r="M62" s="36">
        <f ca="1">Teollisuuslietteet!L62</f>
        <v>0</v>
      </c>
      <c r="N62" s="36">
        <f t="shared" ca="1" si="4"/>
        <v>0</v>
      </c>
      <c r="O62" s="46">
        <f t="shared" ca="1" si="5"/>
        <v>0</v>
      </c>
    </row>
    <row r="63" spans="1:15" x14ac:dyDescent="0.35">
      <c r="A63" s="182">
        <v>1999</v>
      </c>
      <c r="B63" s="46">
        <f t="shared" ca="1" si="6"/>
        <v>0</v>
      </c>
      <c r="C63" s="46">
        <f t="shared" ca="1" si="7"/>
        <v>0</v>
      </c>
      <c r="D63" s="46">
        <f t="shared" ca="1" si="8"/>
        <v>0</v>
      </c>
      <c r="F63" s="46">
        <f ca="1">Yhd_inertti!D63</f>
        <v>0</v>
      </c>
      <c r="G63" s="46">
        <f t="shared" ca="1" si="3"/>
        <v>0</v>
      </c>
      <c r="H63" s="46"/>
      <c r="I63" s="36">
        <f ca="1">Sekal_yhdyskunta!D63+Erill_ker_yhdyskunta!O63</f>
        <v>0</v>
      </c>
      <c r="J63" s="36">
        <f ca="1">Teollisuus_kiinteä!O63</f>
        <v>0</v>
      </c>
      <c r="K63" s="36">
        <f ca="1">Rakennus!I63</f>
        <v>0</v>
      </c>
      <c r="L63" s="36">
        <f ca="1">Yhd_liete!D63</f>
        <v>0</v>
      </c>
      <c r="M63" s="36">
        <f ca="1">Teollisuuslietteet!L63</f>
        <v>0</v>
      </c>
      <c r="N63" s="36">
        <f t="shared" ca="1" si="4"/>
        <v>0</v>
      </c>
      <c r="O63" s="46">
        <f t="shared" ca="1" si="5"/>
        <v>0</v>
      </c>
    </row>
    <row r="64" spans="1:15" x14ac:dyDescent="0.35">
      <c r="A64" s="182">
        <v>2000</v>
      </c>
      <c r="B64" s="46">
        <f t="shared" ca="1" si="6"/>
        <v>0</v>
      </c>
      <c r="C64" s="46">
        <f t="shared" ca="1" si="7"/>
        <v>0</v>
      </c>
      <c r="D64" s="46">
        <f t="shared" ca="1" si="8"/>
        <v>0</v>
      </c>
      <c r="F64" s="46">
        <f ca="1">Yhd_inertti!D64</f>
        <v>0</v>
      </c>
      <c r="G64" s="46">
        <f t="shared" ca="1" si="3"/>
        <v>0</v>
      </c>
      <c r="H64" s="46"/>
      <c r="I64" s="36">
        <f ca="1">Sekal_yhdyskunta!D64+Erill_ker_yhdyskunta!O64</f>
        <v>0</v>
      </c>
      <c r="J64" s="36">
        <f ca="1">Teollisuus_kiinteä!O64</f>
        <v>0</v>
      </c>
      <c r="K64" s="36">
        <f ca="1">Rakennus!I64</f>
        <v>0</v>
      </c>
      <c r="L64" s="36">
        <f ca="1">Yhd_liete!D64</f>
        <v>0</v>
      </c>
      <c r="M64" s="36">
        <f ca="1">Teollisuuslietteet!L64</f>
        <v>0</v>
      </c>
      <c r="N64" s="36">
        <f t="shared" ca="1" si="4"/>
        <v>0</v>
      </c>
      <c r="O64" s="46">
        <f t="shared" ca="1" si="5"/>
        <v>0</v>
      </c>
    </row>
    <row r="65" spans="1:15" x14ac:dyDescent="0.35">
      <c r="A65" s="182">
        <v>2001</v>
      </c>
      <c r="B65" s="46">
        <f t="shared" ca="1" si="6"/>
        <v>0</v>
      </c>
      <c r="C65" s="46">
        <f t="shared" ca="1" si="7"/>
        <v>0</v>
      </c>
      <c r="D65" s="46">
        <f t="shared" ca="1" si="8"/>
        <v>0</v>
      </c>
      <c r="F65" s="46">
        <f ca="1">Yhd_inertti!D65</f>
        <v>0</v>
      </c>
      <c r="G65" s="46">
        <f t="shared" ca="1" si="3"/>
        <v>0</v>
      </c>
      <c r="H65" s="46"/>
      <c r="I65" s="36">
        <f ca="1">Sekal_yhdyskunta!D65+Erill_ker_yhdyskunta!O65</f>
        <v>0</v>
      </c>
      <c r="J65" s="36">
        <f ca="1">Teollisuus_kiinteä!O65</f>
        <v>0</v>
      </c>
      <c r="K65" s="36">
        <f ca="1">Rakennus!I65</f>
        <v>0</v>
      </c>
      <c r="L65" s="36">
        <f ca="1">Yhd_liete!D65</f>
        <v>0</v>
      </c>
      <c r="M65" s="36">
        <f ca="1">Teollisuuslietteet!L65</f>
        <v>0</v>
      </c>
      <c r="N65" s="36">
        <f t="shared" ca="1" si="4"/>
        <v>0</v>
      </c>
      <c r="O65" s="46">
        <f t="shared" ca="1" si="5"/>
        <v>0</v>
      </c>
    </row>
    <row r="66" spans="1:15" x14ac:dyDescent="0.35">
      <c r="A66" s="182">
        <v>2002</v>
      </c>
      <c r="B66" s="46">
        <f t="shared" ca="1" si="6"/>
        <v>0</v>
      </c>
      <c r="C66" s="46">
        <f t="shared" ca="1" si="7"/>
        <v>0</v>
      </c>
      <c r="D66" s="46">
        <f t="shared" ca="1" si="8"/>
        <v>0</v>
      </c>
      <c r="F66" s="46">
        <f ca="1">Yhd_inertti!D66</f>
        <v>0</v>
      </c>
      <c r="G66" s="46">
        <f t="shared" ca="1" si="3"/>
        <v>0</v>
      </c>
      <c r="H66" s="46"/>
      <c r="I66" s="36">
        <f ca="1">Sekal_yhdyskunta!D66+Erill_ker_yhdyskunta!O66</f>
        <v>0</v>
      </c>
      <c r="J66" s="36">
        <f ca="1">Teollisuus_kiinteä!O66</f>
        <v>0</v>
      </c>
      <c r="K66" s="36">
        <f ca="1">Rakennus!I66</f>
        <v>0</v>
      </c>
      <c r="L66" s="36">
        <f ca="1">Yhd_liete!D66</f>
        <v>0</v>
      </c>
      <c r="M66" s="36">
        <f ca="1">Teollisuuslietteet!L66</f>
        <v>0</v>
      </c>
      <c r="N66" s="36">
        <f t="shared" ca="1" si="4"/>
        <v>0</v>
      </c>
      <c r="O66" s="46">
        <f t="shared" ca="1" si="5"/>
        <v>0</v>
      </c>
    </row>
    <row r="67" spans="1:15" x14ac:dyDescent="0.35">
      <c r="A67" s="182">
        <v>2003</v>
      </c>
      <c r="B67" s="46">
        <f t="shared" ca="1" si="6"/>
        <v>0</v>
      </c>
      <c r="C67" s="46">
        <f t="shared" ca="1" si="7"/>
        <v>0</v>
      </c>
      <c r="D67" s="46">
        <f t="shared" ca="1" si="8"/>
        <v>0</v>
      </c>
      <c r="F67" s="46">
        <f ca="1">Yhd_inertti!D67</f>
        <v>0</v>
      </c>
      <c r="G67" s="46">
        <f t="shared" ca="1" si="3"/>
        <v>0</v>
      </c>
      <c r="H67" s="46"/>
      <c r="I67" s="36">
        <f ca="1">Sekal_yhdyskunta!D67+Erill_ker_yhdyskunta!O67</f>
        <v>0</v>
      </c>
      <c r="J67" s="36">
        <f ca="1">Teollisuus_kiinteä!O67</f>
        <v>0</v>
      </c>
      <c r="K67" s="36">
        <f ca="1">Rakennus!I67</f>
        <v>0</v>
      </c>
      <c r="L67" s="36">
        <f ca="1">Yhd_liete!D67</f>
        <v>0</v>
      </c>
      <c r="M67" s="36">
        <f ca="1">Teollisuuslietteet!L67</f>
        <v>0</v>
      </c>
      <c r="N67" s="36">
        <f t="shared" ca="1" si="4"/>
        <v>0</v>
      </c>
      <c r="O67" s="46">
        <f t="shared" ca="1" si="5"/>
        <v>0</v>
      </c>
    </row>
    <row r="68" spans="1:15" x14ac:dyDescent="0.35">
      <c r="A68" s="182">
        <v>2004</v>
      </c>
      <c r="B68" s="46">
        <f t="shared" ca="1" si="6"/>
        <v>0</v>
      </c>
      <c r="C68" s="46">
        <f t="shared" ca="1" si="7"/>
        <v>0</v>
      </c>
      <c r="D68" s="46">
        <f t="shared" ca="1" si="8"/>
        <v>0</v>
      </c>
      <c r="F68" s="46">
        <f ca="1">Yhd_inertti!D68</f>
        <v>0</v>
      </c>
      <c r="G68" s="46">
        <f t="shared" ca="1" si="3"/>
        <v>0</v>
      </c>
      <c r="H68" s="46"/>
      <c r="I68" s="36">
        <f ca="1">Sekal_yhdyskunta!D68+Erill_ker_yhdyskunta!O68</f>
        <v>0</v>
      </c>
      <c r="J68" s="36">
        <f ca="1">Teollisuus_kiinteä!O68</f>
        <v>0</v>
      </c>
      <c r="K68" s="36">
        <f ca="1">Rakennus!I68</f>
        <v>0</v>
      </c>
      <c r="L68" s="36">
        <f ca="1">Yhd_liete!D68</f>
        <v>0</v>
      </c>
      <c r="M68" s="36">
        <f ca="1">Teollisuuslietteet!L68</f>
        <v>0</v>
      </c>
      <c r="N68" s="36">
        <f t="shared" ca="1" si="4"/>
        <v>0</v>
      </c>
      <c r="O68" s="46">
        <f t="shared" ca="1" si="5"/>
        <v>0</v>
      </c>
    </row>
    <row r="69" spans="1:15" x14ac:dyDescent="0.35">
      <c r="A69" s="182">
        <v>2005</v>
      </c>
      <c r="B69" s="46">
        <f t="shared" ca="1" si="6"/>
        <v>0</v>
      </c>
      <c r="C69" s="46">
        <f t="shared" ca="1" si="7"/>
        <v>0</v>
      </c>
      <c r="D69" s="46">
        <f t="shared" ca="1" si="8"/>
        <v>0</v>
      </c>
      <c r="F69" s="46">
        <f ca="1">Yhd_inertti!D69</f>
        <v>0</v>
      </c>
      <c r="G69" s="46">
        <f t="shared" ca="1" si="3"/>
        <v>0</v>
      </c>
      <c r="H69" s="46"/>
      <c r="I69" s="36">
        <f ca="1">Sekal_yhdyskunta!D69+Erill_ker_yhdyskunta!O69</f>
        <v>0</v>
      </c>
      <c r="J69" s="36">
        <f ca="1">Teollisuus_kiinteä!O69</f>
        <v>0</v>
      </c>
      <c r="K69" s="36">
        <f ca="1">Rakennus!I69</f>
        <v>0</v>
      </c>
      <c r="L69" s="36">
        <f ca="1">Yhd_liete!D69</f>
        <v>0</v>
      </c>
      <c r="M69" s="36">
        <f ca="1">Teollisuuslietteet!L69</f>
        <v>0</v>
      </c>
      <c r="N69" s="36">
        <f t="shared" ca="1" si="4"/>
        <v>0</v>
      </c>
      <c r="O69" s="46">
        <f t="shared" ca="1" si="5"/>
        <v>0</v>
      </c>
    </row>
    <row r="70" spans="1:15" x14ac:dyDescent="0.35">
      <c r="A70" s="182">
        <v>2006</v>
      </c>
      <c r="B70" s="46">
        <f t="shared" ca="1" si="6"/>
        <v>0</v>
      </c>
      <c r="C70" s="46">
        <f t="shared" ca="1" si="7"/>
        <v>0</v>
      </c>
      <c r="D70" s="46">
        <f t="shared" ca="1" si="8"/>
        <v>0</v>
      </c>
      <c r="F70" s="46">
        <f ca="1">Yhd_inertti!D70</f>
        <v>0</v>
      </c>
      <c r="G70" s="46">
        <f t="shared" ca="1" si="3"/>
        <v>0</v>
      </c>
      <c r="H70" s="46"/>
      <c r="I70" s="36">
        <f ca="1">Sekal_yhdyskunta!D70+Erill_ker_yhdyskunta!O70</f>
        <v>0</v>
      </c>
      <c r="J70" s="36">
        <f ca="1">Teollisuus_kiinteä!O70</f>
        <v>0</v>
      </c>
      <c r="K70" s="36">
        <f ca="1">Rakennus!I70</f>
        <v>0</v>
      </c>
      <c r="L70" s="36">
        <f ca="1">Yhd_liete!D70</f>
        <v>0</v>
      </c>
      <c r="M70" s="36">
        <f ca="1">Teollisuuslietteet!L70</f>
        <v>0</v>
      </c>
      <c r="N70" s="36">
        <f t="shared" ca="1" si="4"/>
        <v>0</v>
      </c>
      <c r="O70" s="46">
        <f t="shared" ca="1" si="5"/>
        <v>0</v>
      </c>
    </row>
    <row r="71" spans="1:15" x14ac:dyDescent="0.35">
      <c r="A71" s="182">
        <v>2007</v>
      </c>
      <c r="B71" s="46">
        <f t="shared" ca="1" si="6"/>
        <v>0</v>
      </c>
      <c r="C71" s="46">
        <f t="shared" ca="1" si="7"/>
        <v>0</v>
      </c>
      <c r="D71" s="46">
        <f t="shared" ca="1" si="8"/>
        <v>0</v>
      </c>
      <c r="F71" s="46">
        <f ca="1">Yhd_inertti!D71</f>
        <v>0</v>
      </c>
      <c r="G71" s="46">
        <f t="shared" ca="1" si="3"/>
        <v>0</v>
      </c>
      <c r="H71" s="46"/>
      <c r="I71" s="36">
        <f ca="1">Sekal_yhdyskunta!D71+Erill_ker_yhdyskunta!O71</f>
        <v>0</v>
      </c>
      <c r="J71" s="36">
        <f ca="1">Teollisuus_kiinteä!O71</f>
        <v>0</v>
      </c>
      <c r="K71" s="36">
        <f ca="1">Rakennus!I71</f>
        <v>0</v>
      </c>
      <c r="L71" s="36">
        <f ca="1">Yhd_liete!D71</f>
        <v>0</v>
      </c>
      <c r="M71" s="36">
        <f ca="1">Teollisuuslietteet!L71</f>
        <v>0</v>
      </c>
      <c r="N71" s="36">
        <f t="shared" ca="1" si="4"/>
        <v>0</v>
      </c>
      <c r="O71" s="46">
        <f t="shared" ca="1" si="5"/>
        <v>0</v>
      </c>
    </row>
    <row r="72" spans="1:15" x14ac:dyDescent="0.35">
      <c r="A72" s="182">
        <v>2008</v>
      </c>
      <c r="B72" s="46">
        <f t="shared" ca="1" si="6"/>
        <v>0</v>
      </c>
      <c r="C72" s="46">
        <f t="shared" ca="1" si="7"/>
        <v>0</v>
      </c>
      <c r="D72" s="46">
        <f t="shared" ca="1" si="8"/>
        <v>0</v>
      </c>
      <c r="F72" s="46">
        <f ca="1">Yhd_inertti!D72</f>
        <v>0</v>
      </c>
      <c r="G72" s="46">
        <f t="shared" ca="1" si="3"/>
        <v>0</v>
      </c>
      <c r="H72" s="46"/>
      <c r="I72" s="36">
        <f ca="1">Sekal_yhdyskunta!D72+Erill_ker_yhdyskunta!O72</f>
        <v>0</v>
      </c>
      <c r="J72" s="36">
        <f ca="1">Teollisuus_kiinteä!O72</f>
        <v>0</v>
      </c>
      <c r="K72" s="36">
        <f ca="1">Rakennus!I72</f>
        <v>0</v>
      </c>
      <c r="L72" s="36">
        <f ca="1">Yhd_liete!D72</f>
        <v>0</v>
      </c>
      <c r="M72" s="36">
        <f ca="1">Teollisuuslietteet!L72</f>
        <v>0</v>
      </c>
      <c r="N72" s="36">
        <f t="shared" ca="1" si="4"/>
        <v>0</v>
      </c>
      <c r="O72" s="46">
        <f t="shared" ca="1" si="5"/>
        <v>0</v>
      </c>
    </row>
    <row r="73" spans="1:15" x14ac:dyDescent="0.35">
      <c r="A73" s="182">
        <v>2009</v>
      </c>
      <c r="B73" s="46">
        <f t="shared" ca="1" si="6"/>
        <v>0</v>
      </c>
      <c r="C73" s="46">
        <f t="shared" ca="1" si="7"/>
        <v>0</v>
      </c>
      <c r="D73" s="46">
        <f t="shared" ca="1" si="8"/>
        <v>0</v>
      </c>
      <c r="F73" s="46">
        <f ca="1">Yhd_inertti!D73</f>
        <v>0</v>
      </c>
      <c r="G73" s="46">
        <f t="shared" ca="1" si="3"/>
        <v>0</v>
      </c>
      <c r="H73" s="46"/>
      <c r="I73" s="36">
        <f ca="1">Sekal_yhdyskunta!D73+Erill_ker_yhdyskunta!O73</f>
        <v>0</v>
      </c>
      <c r="J73" s="36">
        <f ca="1">Teollisuus_kiinteä!O73</f>
        <v>0</v>
      </c>
      <c r="K73" s="36">
        <f ca="1">Rakennus!I73</f>
        <v>0</v>
      </c>
      <c r="L73" s="36">
        <f ca="1">Yhd_liete!D73</f>
        <v>0</v>
      </c>
      <c r="M73" s="36">
        <f ca="1">Teollisuuslietteet!L73</f>
        <v>0</v>
      </c>
      <c r="N73" s="36">
        <f t="shared" ca="1" si="4"/>
        <v>0</v>
      </c>
      <c r="O73" s="46">
        <f t="shared" ca="1" si="5"/>
        <v>0</v>
      </c>
    </row>
    <row r="74" spans="1:15" x14ac:dyDescent="0.35">
      <c r="A74" s="182">
        <v>2010</v>
      </c>
      <c r="B74" s="46">
        <f t="shared" ca="1" si="6"/>
        <v>0</v>
      </c>
      <c r="C74" s="46">
        <f t="shared" ca="1" si="7"/>
        <v>0</v>
      </c>
      <c r="D74" s="46">
        <f t="shared" ca="1" si="8"/>
        <v>0</v>
      </c>
      <c r="F74" s="46">
        <f ca="1">Yhd_inertti!D74</f>
        <v>0</v>
      </c>
      <c r="G74" s="46">
        <f t="shared" ca="1" si="3"/>
        <v>0</v>
      </c>
      <c r="H74" s="46"/>
      <c r="I74" s="36">
        <f ca="1">Sekal_yhdyskunta!D74+Erill_ker_yhdyskunta!O74</f>
        <v>0</v>
      </c>
      <c r="J74" s="36">
        <f ca="1">Teollisuus_kiinteä!O74</f>
        <v>0</v>
      </c>
      <c r="K74" s="36">
        <f ca="1">Rakennus!I74</f>
        <v>0</v>
      </c>
      <c r="L74" s="36">
        <f ca="1">Yhd_liete!D74</f>
        <v>0</v>
      </c>
      <c r="M74" s="36">
        <f ca="1">Teollisuuslietteet!L74</f>
        <v>0</v>
      </c>
      <c r="N74" s="36">
        <f t="shared" ca="1" si="4"/>
        <v>0</v>
      </c>
      <c r="O74" s="46">
        <f t="shared" ca="1" si="5"/>
        <v>0</v>
      </c>
    </row>
    <row r="75" spans="1:15" x14ac:dyDescent="0.35">
      <c r="A75" s="182">
        <v>2011</v>
      </c>
      <c r="B75" s="46">
        <f t="shared" ref="B75:B106" ca="1" si="9">SUMIF(Jatetunnus,$A75&amp;"_"&amp;10,Jatemaara)</f>
        <v>0</v>
      </c>
      <c r="C75" s="46">
        <f t="shared" ref="C75:C106" ca="1" si="10">SUMIF(Jatetunnus,$A75&amp;"_"&amp;20,Jatemaara)</f>
        <v>0</v>
      </c>
      <c r="D75" s="46">
        <f t="shared" ref="D75:D106" ca="1" si="11">SUMIF(Jatetunnus,$A75&amp;"_"&amp;30,Jatemaara)</f>
        <v>0</v>
      </c>
      <c r="F75" s="46">
        <f ca="1">Yhd_inertti!D75</f>
        <v>0</v>
      </c>
      <c r="G75" s="46">
        <f t="shared" ca="1" si="3"/>
        <v>0</v>
      </c>
      <c r="H75" s="46"/>
      <c r="I75" s="36">
        <f ca="1">Sekal_yhdyskunta!D75+Erill_ker_yhdyskunta!O75</f>
        <v>0</v>
      </c>
      <c r="J75" s="36">
        <f ca="1">Teollisuus_kiinteä!O75</f>
        <v>0</v>
      </c>
      <c r="K75" s="36">
        <f ca="1">Rakennus!I75</f>
        <v>0</v>
      </c>
      <c r="L75" s="36">
        <f ca="1">Yhd_liete!D75</f>
        <v>0</v>
      </c>
      <c r="M75" s="36">
        <f ca="1">Teollisuuslietteet!L75</f>
        <v>0</v>
      </c>
      <c r="N75" s="36">
        <f t="shared" ca="1" si="4"/>
        <v>0</v>
      </c>
      <c r="O75" s="46">
        <f t="shared" ca="1" si="5"/>
        <v>0</v>
      </c>
    </row>
    <row r="76" spans="1:15" x14ac:dyDescent="0.35">
      <c r="A76" s="182">
        <v>2012</v>
      </c>
      <c r="B76" s="46">
        <f t="shared" ca="1" si="9"/>
        <v>0</v>
      </c>
      <c r="C76" s="46">
        <f t="shared" ca="1" si="10"/>
        <v>0</v>
      </c>
      <c r="D76" s="46">
        <f t="shared" ca="1" si="11"/>
        <v>0</v>
      </c>
      <c r="F76" s="46">
        <f ca="1">Yhd_inertti!D76</f>
        <v>0</v>
      </c>
      <c r="G76" s="46">
        <f t="shared" ref="G76:G114" ca="1" si="12">SUM(B76:D76,F76)</f>
        <v>0</v>
      </c>
      <c r="H76" s="46"/>
      <c r="I76" s="36">
        <f ca="1">Sekal_yhdyskunta!D76+Erill_ker_yhdyskunta!O76</f>
        <v>0</v>
      </c>
      <c r="J76" s="36">
        <f ca="1">Teollisuus_kiinteä!O76</f>
        <v>0</v>
      </c>
      <c r="K76" s="36">
        <f ca="1">Rakennus!I76</f>
        <v>0</v>
      </c>
      <c r="L76" s="36">
        <f ca="1">Yhd_liete!D76</f>
        <v>0</v>
      </c>
      <c r="M76" s="36">
        <f ca="1">Teollisuuslietteet!L76</f>
        <v>0</v>
      </c>
      <c r="N76" s="36">
        <f t="shared" ref="N76:N114" ca="1" si="13">SUM(I76:M76)</f>
        <v>0</v>
      </c>
      <c r="O76" s="46">
        <f t="shared" ref="O76:O114" ca="1" si="14">G76+N76</f>
        <v>0</v>
      </c>
    </row>
    <row r="77" spans="1:15" x14ac:dyDescent="0.35">
      <c r="A77" s="182">
        <v>2013</v>
      </c>
      <c r="B77" s="46">
        <f t="shared" ca="1" si="9"/>
        <v>0</v>
      </c>
      <c r="C77" s="46">
        <f t="shared" ca="1" si="10"/>
        <v>0</v>
      </c>
      <c r="D77" s="46">
        <f t="shared" ca="1" si="11"/>
        <v>0</v>
      </c>
      <c r="F77" s="46">
        <f ca="1">Yhd_inertti!D77</f>
        <v>0</v>
      </c>
      <c r="G77" s="46">
        <f t="shared" ca="1" si="12"/>
        <v>0</v>
      </c>
      <c r="H77" s="46"/>
      <c r="I77" s="36">
        <f ca="1">Sekal_yhdyskunta!D77+Erill_ker_yhdyskunta!O77</f>
        <v>0</v>
      </c>
      <c r="J77" s="36">
        <f ca="1">Teollisuus_kiinteä!O77</f>
        <v>0</v>
      </c>
      <c r="K77" s="36">
        <f ca="1">Rakennus!I77</f>
        <v>0</v>
      </c>
      <c r="L77" s="36">
        <f ca="1">Yhd_liete!D77</f>
        <v>0</v>
      </c>
      <c r="M77" s="36">
        <f ca="1">Teollisuuslietteet!L77</f>
        <v>0</v>
      </c>
      <c r="N77" s="36">
        <f t="shared" ca="1" si="13"/>
        <v>0</v>
      </c>
      <c r="O77" s="46">
        <f t="shared" ca="1" si="14"/>
        <v>0</v>
      </c>
    </row>
    <row r="78" spans="1:15" x14ac:dyDescent="0.35">
      <c r="A78" s="182">
        <v>2014</v>
      </c>
      <c r="B78" s="46">
        <f t="shared" ca="1" si="9"/>
        <v>0</v>
      </c>
      <c r="C78" s="46">
        <f t="shared" ca="1" si="10"/>
        <v>0</v>
      </c>
      <c r="D78" s="46">
        <f t="shared" ca="1" si="11"/>
        <v>0</v>
      </c>
      <c r="F78" s="46">
        <f ca="1">Yhd_inertti!D78</f>
        <v>0</v>
      </c>
      <c r="G78" s="46">
        <f t="shared" ca="1" si="12"/>
        <v>0</v>
      </c>
      <c r="H78" s="46"/>
      <c r="I78" s="36">
        <f ca="1">Sekal_yhdyskunta!D78+Erill_ker_yhdyskunta!O78</f>
        <v>0</v>
      </c>
      <c r="J78" s="36">
        <f ca="1">Teollisuus_kiinteä!O78</f>
        <v>0</v>
      </c>
      <c r="K78" s="36">
        <f ca="1">Rakennus!I78</f>
        <v>0</v>
      </c>
      <c r="L78" s="36">
        <f ca="1">Yhd_liete!D78</f>
        <v>0</v>
      </c>
      <c r="M78" s="36">
        <f ca="1">Teollisuuslietteet!L78</f>
        <v>0</v>
      </c>
      <c r="N78" s="36">
        <f t="shared" ca="1" si="13"/>
        <v>0</v>
      </c>
      <c r="O78" s="46">
        <f t="shared" ca="1" si="14"/>
        <v>0</v>
      </c>
    </row>
    <row r="79" spans="1:15" x14ac:dyDescent="0.35">
      <c r="A79" s="182">
        <v>2015</v>
      </c>
      <c r="B79" s="46">
        <f t="shared" ca="1" si="9"/>
        <v>0</v>
      </c>
      <c r="C79" s="46">
        <f t="shared" ca="1" si="10"/>
        <v>0</v>
      </c>
      <c r="D79" s="46">
        <f t="shared" ca="1" si="11"/>
        <v>0</v>
      </c>
      <c r="F79" s="46">
        <f ca="1">Yhd_inertti!D79</f>
        <v>0</v>
      </c>
      <c r="G79" s="46">
        <f t="shared" ca="1" si="12"/>
        <v>0</v>
      </c>
      <c r="H79" s="46"/>
      <c r="I79" s="36">
        <f ca="1">Sekal_yhdyskunta!D79+Erill_ker_yhdyskunta!O79</f>
        <v>0</v>
      </c>
      <c r="J79" s="36">
        <f ca="1">Teollisuus_kiinteä!O79</f>
        <v>0</v>
      </c>
      <c r="K79" s="36">
        <f ca="1">Rakennus!I79</f>
        <v>0</v>
      </c>
      <c r="L79" s="36">
        <f ca="1">Yhd_liete!D79</f>
        <v>0</v>
      </c>
      <c r="M79" s="36">
        <f ca="1">Teollisuuslietteet!L79</f>
        <v>0</v>
      </c>
      <c r="N79" s="36">
        <f t="shared" ca="1" si="13"/>
        <v>0</v>
      </c>
      <c r="O79" s="46">
        <f t="shared" ca="1" si="14"/>
        <v>0</v>
      </c>
    </row>
    <row r="80" spans="1:15" x14ac:dyDescent="0.35">
      <c r="A80" s="182">
        <v>2016</v>
      </c>
      <c r="B80" s="46">
        <f t="shared" ca="1" si="9"/>
        <v>0</v>
      </c>
      <c r="C80" s="46">
        <f t="shared" ca="1" si="10"/>
        <v>0</v>
      </c>
      <c r="D80" s="46">
        <f t="shared" ca="1" si="11"/>
        <v>0</v>
      </c>
      <c r="F80" s="46">
        <f ca="1">Yhd_inertti!D80</f>
        <v>0</v>
      </c>
      <c r="G80" s="46">
        <f t="shared" ca="1" si="12"/>
        <v>0</v>
      </c>
      <c r="H80" s="46"/>
      <c r="I80" s="36">
        <f ca="1">Sekal_yhdyskunta!D80+Erill_ker_yhdyskunta!O80</f>
        <v>0</v>
      </c>
      <c r="J80" s="36">
        <f ca="1">Teollisuus_kiinteä!O80</f>
        <v>0</v>
      </c>
      <c r="K80" s="36">
        <f ca="1">Rakennus!I80</f>
        <v>0</v>
      </c>
      <c r="L80" s="36">
        <f ca="1">Yhd_liete!D80</f>
        <v>0</v>
      </c>
      <c r="M80" s="36">
        <f ca="1">Teollisuuslietteet!L80</f>
        <v>0</v>
      </c>
      <c r="N80" s="36">
        <f t="shared" ca="1" si="13"/>
        <v>0</v>
      </c>
      <c r="O80" s="46">
        <f t="shared" ca="1" si="14"/>
        <v>0</v>
      </c>
    </row>
    <row r="81" spans="1:15" x14ac:dyDescent="0.35">
      <c r="A81" s="182">
        <v>2017</v>
      </c>
      <c r="B81" s="46">
        <f t="shared" ca="1" si="9"/>
        <v>0</v>
      </c>
      <c r="C81" s="46">
        <f t="shared" ca="1" si="10"/>
        <v>0</v>
      </c>
      <c r="D81" s="46">
        <f t="shared" ca="1" si="11"/>
        <v>0</v>
      </c>
      <c r="F81" s="46">
        <f ca="1">Yhd_inertti!D81</f>
        <v>0</v>
      </c>
      <c r="G81" s="46">
        <f t="shared" ca="1" si="12"/>
        <v>0</v>
      </c>
      <c r="H81" s="46"/>
      <c r="I81" s="36">
        <f ca="1">Sekal_yhdyskunta!D81+Erill_ker_yhdyskunta!O81</f>
        <v>0</v>
      </c>
      <c r="J81" s="36">
        <f ca="1">Teollisuus_kiinteä!O81</f>
        <v>0</v>
      </c>
      <c r="K81" s="36">
        <f ca="1">Rakennus!I81</f>
        <v>0</v>
      </c>
      <c r="L81" s="36">
        <f ca="1">Yhd_liete!D81</f>
        <v>0</v>
      </c>
      <c r="M81" s="36">
        <f ca="1">Teollisuuslietteet!L81</f>
        <v>0</v>
      </c>
      <c r="N81" s="36">
        <f t="shared" ca="1" si="13"/>
        <v>0</v>
      </c>
      <c r="O81" s="46">
        <f t="shared" ca="1" si="14"/>
        <v>0</v>
      </c>
    </row>
    <row r="82" spans="1:15" x14ac:dyDescent="0.35">
      <c r="A82" s="182">
        <v>2018</v>
      </c>
      <c r="B82" s="46">
        <f t="shared" ca="1" si="9"/>
        <v>0</v>
      </c>
      <c r="C82" s="46">
        <f t="shared" ca="1" si="10"/>
        <v>0</v>
      </c>
      <c r="D82" s="46">
        <f t="shared" ca="1" si="11"/>
        <v>0</v>
      </c>
      <c r="F82" s="46">
        <f ca="1">Yhd_inertti!D82</f>
        <v>0</v>
      </c>
      <c r="G82" s="46">
        <f t="shared" ca="1" si="12"/>
        <v>0</v>
      </c>
      <c r="H82" s="46"/>
      <c r="I82" s="36">
        <f ca="1">Sekal_yhdyskunta!D82+Erill_ker_yhdyskunta!O82</f>
        <v>0</v>
      </c>
      <c r="J82" s="36">
        <f ca="1">Teollisuus_kiinteä!O82</f>
        <v>0</v>
      </c>
      <c r="K82" s="36">
        <f ca="1">Rakennus!I82</f>
        <v>0</v>
      </c>
      <c r="L82" s="36">
        <f ca="1">Yhd_liete!D82</f>
        <v>0</v>
      </c>
      <c r="M82" s="36">
        <f ca="1">Teollisuuslietteet!L82</f>
        <v>0</v>
      </c>
      <c r="N82" s="36">
        <f t="shared" ca="1" si="13"/>
        <v>0</v>
      </c>
      <c r="O82" s="46">
        <f t="shared" ca="1" si="14"/>
        <v>0</v>
      </c>
    </row>
    <row r="83" spans="1:15" x14ac:dyDescent="0.35">
      <c r="A83" s="182">
        <v>2019</v>
      </c>
      <c r="B83" s="46">
        <f t="shared" ca="1" si="9"/>
        <v>0</v>
      </c>
      <c r="C83" s="46">
        <f t="shared" ca="1" si="10"/>
        <v>0</v>
      </c>
      <c r="D83" s="46">
        <f t="shared" ca="1" si="11"/>
        <v>0</v>
      </c>
      <c r="F83" s="46">
        <f ca="1">Yhd_inertti!D83</f>
        <v>0</v>
      </c>
      <c r="G83" s="46">
        <f t="shared" ca="1" si="12"/>
        <v>0</v>
      </c>
      <c r="H83" s="46"/>
      <c r="I83" s="36">
        <f ca="1">Sekal_yhdyskunta!D83+Erill_ker_yhdyskunta!O83</f>
        <v>0</v>
      </c>
      <c r="J83" s="36">
        <f ca="1">Teollisuus_kiinteä!O83</f>
        <v>0</v>
      </c>
      <c r="K83" s="36">
        <f ca="1">Rakennus!I83</f>
        <v>0</v>
      </c>
      <c r="L83" s="36">
        <f ca="1">Yhd_liete!D83</f>
        <v>0</v>
      </c>
      <c r="M83" s="36">
        <f ca="1">Teollisuuslietteet!L83</f>
        <v>0</v>
      </c>
      <c r="N83" s="36">
        <f t="shared" ca="1" si="13"/>
        <v>0</v>
      </c>
      <c r="O83" s="46">
        <f t="shared" ca="1" si="14"/>
        <v>0</v>
      </c>
    </row>
    <row r="84" spans="1:15" x14ac:dyDescent="0.35">
      <c r="A84" s="182">
        <v>2020</v>
      </c>
      <c r="B84" s="46">
        <f t="shared" ca="1" si="9"/>
        <v>0</v>
      </c>
      <c r="C84" s="46">
        <f t="shared" ca="1" si="10"/>
        <v>0</v>
      </c>
      <c r="D84" s="46">
        <f t="shared" ca="1" si="11"/>
        <v>0</v>
      </c>
      <c r="F84" s="46">
        <f ca="1">Yhd_inertti!D84</f>
        <v>0</v>
      </c>
      <c r="G84" s="46">
        <f t="shared" ca="1" si="12"/>
        <v>0</v>
      </c>
      <c r="H84" s="46"/>
      <c r="I84" s="36">
        <f ca="1">Sekal_yhdyskunta!D84+Erill_ker_yhdyskunta!O84</f>
        <v>0</v>
      </c>
      <c r="J84" s="36">
        <f ca="1">Teollisuus_kiinteä!O84</f>
        <v>0</v>
      </c>
      <c r="K84" s="36">
        <f ca="1">Rakennus!I84</f>
        <v>0</v>
      </c>
      <c r="L84" s="36">
        <f ca="1">Yhd_liete!D84</f>
        <v>0</v>
      </c>
      <c r="M84" s="36">
        <f ca="1">Teollisuuslietteet!L84</f>
        <v>0</v>
      </c>
      <c r="N84" s="36">
        <f t="shared" ca="1" si="13"/>
        <v>0</v>
      </c>
      <c r="O84" s="46">
        <f t="shared" ca="1" si="14"/>
        <v>0</v>
      </c>
    </row>
    <row r="85" spans="1:15" x14ac:dyDescent="0.35">
      <c r="A85" s="182">
        <v>2021</v>
      </c>
      <c r="B85" s="46">
        <f t="shared" ca="1" si="9"/>
        <v>0</v>
      </c>
      <c r="C85" s="46">
        <f t="shared" ca="1" si="10"/>
        <v>0</v>
      </c>
      <c r="D85" s="46">
        <f t="shared" ca="1" si="11"/>
        <v>0</v>
      </c>
      <c r="F85" s="46">
        <f ca="1">Yhd_inertti!D85</f>
        <v>0</v>
      </c>
      <c r="G85" s="46">
        <f t="shared" ca="1" si="12"/>
        <v>0</v>
      </c>
      <c r="H85" s="46"/>
      <c r="I85" s="36">
        <f ca="1">Sekal_yhdyskunta!D85+Erill_ker_yhdyskunta!O85</f>
        <v>0</v>
      </c>
      <c r="J85" s="36">
        <f ca="1">Teollisuus_kiinteä!O85</f>
        <v>0</v>
      </c>
      <c r="K85" s="36">
        <f ca="1">Rakennus!I85</f>
        <v>0</v>
      </c>
      <c r="L85" s="36">
        <f ca="1">Yhd_liete!D85</f>
        <v>0</v>
      </c>
      <c r="M85" s="36">
        <f ca="1">Teollisuuslietteet!L85</f>
        <v>0</v>
      </c>
      <c r="N85" s="36">
        <f t="shared" ca="1" si="13"/>
        <v>0</v>
      </c>
      <c r="O85" s="46">
        <f t="shared" ca="1" si="14"/>
        <v>0</v>
      </c>
    </row>
    <row r="86" spans="1:15" x14ac:dyDescent="0.35">
      <c r="A86" s="182">
        <v>2022</v>
      </c>
      <c r="B86" s="46">
        <f t="shared" ca="1" si="9"/>
        <v>0</v>
      </c>
      <c r="C86" s="46">
        <f t="shared" ca="1" si="10"/>
        <v>0</v>
      </c>
      <c r="D86" s="46">
        <f t="shared" ca="1" si="11"/>
        <v>0</v>
      </c>
      <c r="F86" s="46">
        <f ca="1">Yhd_inertti!D86</f>
        <v>0</v>
      </c>
      <c r="G86" s="46">
        <f t="shared" ca="1" si="12"/>
        <v>0</v>
      </c>
      <c r="H86" s="46"/>
      <c r="I86" s="36">
        <f ca="1">Sekal_yhdyskunta!D86+Erill_ker_yhdyskunta!O86</f>
        <v>0</v>
      </c>
      <c r="J86" s="36">
        <f ca="1">Teollisuus_kiinteä!O86</f>
        <v>0</v>
      </c>
      <c r="K86" s="36">
        <f ca="1">Rakennus!I86</f>
        <v>0</v>
      </c>
      <c r="L86" s="36">
        <f ca="1">Yhd_liete!D86</f>
        <v>0</v>
      </c>
      <c r="M86" s="36">
        <f ca="1">Teollisuuslietteet!L86</f>
        <v>0</v>
      </c>
      <c r="N86" s="36">
        <f t="shared" ca="1" si="13"/>
        <v>0</v>
      </c>
      <c r="O86" s="46">
        <f t="shared" ca="1" si="14"/>
        <v>0</v>
      </c>
    </row>
    <row r="87" spans="1:15" x14ac:dyDescent="0.35">
      <c r="A87" s="182">
        <v>2023</v>
      </c>
      <c r="B87" s="46">
        <f t="shared" ca="1" si="9"/>
        <v>0</v>
      </c>
      <c r="C87" s="46">
        <f t="shared" ca="1" si="10"/>
        <v>0</v>
      </c>
      <c r="D87" s="46">
        <f t="shared" ca="1" si="11"/>
        <v>0</v>
      </c>
      <c r="F87" s="46">
        <f ca="1">Yhd_inertti!D87</f>
        <v>0</v>
      </c>
      <c r="G87" s="46">
        <f t="shared" ca="1" si="12"/>
        <v>0</v>
      </c>
      <c r="H87" s="46"/>
      <c r="I87" s="36">
        <f ca="1">Sekal_yhdyskunta!D87+Erill_ker_yhdyskunta!O87</f>
        <v>0</v>
      </c>
      <c r="J87" s="36">
        <f ca="1">Teollisuus_kiinteä!O87</f>
        <v>0</v>
      </c>
      <c r="K87" s="36">
        <f ca="1">Rakennus!I87</f>
        <v>0</v>
      </c>
      <c r="L87" s="36">
        <f ca="1">Yhd_liete!D87</f>
        <v>0</v>
      </c>
      <c r="M87" s="36">
        <f ca="1">Teollisuuslietteet!L87</f>
        <v>0</v>
      </c>
      <c r="N87" s="36">
        <f t="shared" ca="1" si="13"/>
        <v>0</v>
      </c>
      <c r="O87" s="46">
        <f t="shared" ca="1" si="14"/>
        <v>0</v>
      </c>
    </row>
    <row r="88" spans="1:15" x14ac:dyDescent="0.35">
      <c r="A88" s="182">
        <v>2024</v>
      </c>
      <c r="B88" s="46">
        <f t="shared" ca="1" si="9"/>
        <v>0</v>
      </c>
      <c r="C88" s="46">
        <f t="shared" ca="1" si="10"/>
        <v>0</v>
      </c>
      <c r="D88" s="46">
        <f t="shared" ca="1" si="11"/>
        <v>0</v>
      </c>
      <c r="F88" s="46">
        <f ca="1">Yhd_inertti!D88</f>
        <v>0</v>
      </c>
      <c r="G88" s="46">
        <f t="shared" ca="1" si="12"/>
        <v>0</v>
      </c>
      <c r="H88" s="46"/>
      <c r="I88" s="36">
        <f ca="1">Sekal_yhdyskunta!D88+Erill_ker_yhdyskunta!O88</f>
        <v>0</v>
      </c>
      <c r="J88" s="36">
        <f ca="1">Teollisuus_kiinteä!O88</f>
        <v>0</v>
      </c>
      <c r="K88" s="36">
        <f ca="1">Rakennus!I88</f>
        <v>0</v>
      </c>
      <c r="L88" s="36">
        <f ca="1">Yhd_liete!D88</f>
        <v>0</v>
      </c>
      <c r="M88" s="36">
        <f ca="1">Teollisuuslietteet!L88</f>
        <v>0</v>
      </c>
      <c r="N88" s="36">
        <f t="shared" ca="1" si="13"/>
        <v>0</v>
      </c>
      <c r="O88" s="46">
        <f t="shared" ca="1" si="14"/>
        <v>0</v>
      </c>
    </row>
    <row r="89" spans="1:15" x14ac:dyDescent="0.35">
      <c r="A89" s="182">
        <v>2025</v>
      </c>
      <c r="B89" s="46">
        <f t="shared" ca="1" si="9"/>
        <v>0</v>
      </c>
      <c r="C89" s="46">
        <f t="shared" ca="1" si="10"/>
        <v>0</v>
      </c>
      <c r="D89" s="46">
        <f t="shared" ca="1" si="11"/>
        <v>0</v>
      </c>
      <c r="F89" s="46">
        <f ca="1">Yhd_inertti!D89</f>
        <v>0</v>
      </c>
      <c r="G89" s="46">
        <f t="shared" ca="1" si="12"/>
        <v>0</v>
      </c>
      <c r="H89" s="46"/>
      <c r="I89" s="36">
        <f ca="1">Sekal_yhdyskunta!D89+Erill_ker_yhdyskunta!O89</f>
        <v>0</v>
      </c>
      <c r="J89" s="36">
        <f ca="1">Teollisuus_kiinteä!O89</f>
        <v>0</v>
      </c>
      <c r="K89" s="36">
        <f ca="1">Rakennus!I89</f>
        <v>0</v>
      </c>
      <c r="L89" s="36">
        <f ca="1">Yhd_liete!D89</f>
        <v>0</v>
      </c>
      <c r="M89" s="36">
        <f ca="1">Teollisuuslietteet!L89</f>
        <v>0</v>
      </c>
      <c r="N89" s="36">
        <f t="shared" ca="1" si="13"/>
        <v>0</v>
      </c>
      <c r="O89" s="46">
        <f t="shared" ca="1" si="14"/>
        <v>0</v>
      </c>
    </row>
    <row r="90" spans="1:15" x14ac:dyDescent="0.35">
      <c r="A90" s="182">
        <v>2026</v>
      </c>
      <c r="B90" s="46">
        <f t="shared" ca="1" si="9"/>
        <v>0</v>
      </c>
      <c r="C90" s="46">
        <f t="shared" ca="1" si="10"/>
        <v>0</v>
      </c>
      <c r="D90" s="46">
        <f t="shared" ca="1" si="11"/>
        <v>0</v>
      </c>
      <c r="F90" s="46">
        <f ca="1">Yhd_inertti!D90</f>
        <v>0</v>
      </c>
      <c r="G90" s="46">
        <f t="shared" ca="1" si="12"/>
        <v>0</v>
      </c>
      <c r="H90" s="46"/>
      <c r="I90" s="36">
        <f ca="1">Sekal_yhdyskunta!D90+Erill_ker_yhdyskunta!O90</f>
        <v>0</v>
      </c>
      <c r="J90" s="36">
        <f ca="1">Teollisuus_kiinteä!O90</f>
        <v>0</v>
      </c>
      <c r="K90" s="36">
        <f ca="1">Rakennus!I90</f>
        <v>0</v>
      </c>
      <c r="L90" s="36">
        <f ca="1">Yhd_liete!D90</f>
        <v>0</v>
      </c>
      <c r="M90" s="36">
        <f ca="1">Teollisuuslietteet!L90</f>
        <v>0</v>
      </c>
      <c r="N90" s="36">
        <f t="shared" ca="1" si="13"/>
        <v>0</v>
      </c>
      <c r="O90" s="46">
        <f t="shared" ca="1" si="14"/>
        <v>0</v>
      </c>
    </row>
    <row r="91" spans="1:15" x14ac:dyDescent="0.35">
      <c r="A91" s="182">
        <v>2027</v>
      </c>
      <c r="B91" s="46">
        <f t="shared" ca="1" si="9"/>
        <v>0</v>
      </c>
      <c r="C91" s="46">
        <f t="shared" ca="1" si="10"/>
        <v>0</v>
      </c>
      <c r="D91" s="46">
        <f t="shared" ca="1" si="11"/>
        <v>0</v>
      </c>
      <c r="F91" s="46">
        <f ca="1">Yhd_inertti!D91</f>
        <v>0</v>
      </c>
      <c r="G91" s="46">
        <f t="shared" ca="1" si="12"/>
        <v>0</v>
      </c>
      <c r="H91" s="46"/>
      <c r="I91" s="36">
        <f ca="1">Sekal_yhdyskunta!D91+Erill_ker_yhdyskunta!O91</f>
        <v>0</v>
      </c>
      <c r="J91" s="36">
        <f ca="1">Teollisuus_kiinteä!O91</f>
        <v>0</v>
      </c>
      <c r="K91" s="36">
        <f ca="1">Rakennus!I91</f>
        <v>0</v>
      </c>
      <c r="L91" s="36">
        <f ca="1">Yhd_liete!D91</f>
        <v>0</v>
      </c>
      <c r="M91" s="36">
        <f ca="1">Teollisuuslietteet!L91</f>
        <v>0</v>
      </c>
      <c r="N91" s="36">
        <f t="shared" ca="1" si="13"/>
        <v>0</v>
      </c>
      <c r="O91" s="46">
        <f t="shared" ca="1" si="14"/>
        <v>0</v>
      </c>
    </row>
    <row r="92" spans="1:15" x14ac:dyDescent="0.35">
      <c r="A92" s="182">
        <v>2028</v>
      </c>
      <c r="B92" s="46">
        <f t="shared" ca="1" si="9"/>
        <v>0</v>
      </c>
      <c r="C92" s="46">
        <f t="shared" ca="1" si="10"/>
        <v>0</v>
      </c>
      <c r="D92" s="46">
        <f t="shared" ca="1" si="11"/>
        <v>0</v>
      </c>
      <c r="F92" s="46">
        <f ca="1">Yhd_inertti!D92</f>
        <v>0</v>
      </c>
      <c r="G92" s="46">
        <f t="shared" ca="1" si="12"/>
        <v>0</v>
      </c>
      <c r="H92" s="46"/>
      <c r="I92" s="36">
        <f ca="1">Sekal_yhdyskunta!D92+Erill_ker_yhdyskunta!O92</f>
        <v>0</v>
      </c>
      <c r="J92" s="36">
        <f ca="1">Teollisuus_kiinteä!O92</f>
        <v>0</v>
      </c>
      <c r="K92" s="36">
        <f ca="1">Rakennus!I92</f>
        <v>0</v>
      </c>
      <c r="L92" s="36">
        <f ca="1">Yhd_liete!D92</f>
        <v>0</v>
      </c>
      <c r="M92" s="36">
        <f ca="1">Teollisuuslietteet!L92</f>
        <v>0</v>
      </c>
      <c r="N92" s="36">
        <f t="shared" ca="1" si="13"/>
        <v>0</v>
      </c>
      <c r="O92" s="46">
        <f t="shared" ca="1" si="14"/>
        <v>0</v>
      </c>
    </row>
    <row r="93" spans="1:15" x14ac:dyDescent="0.35">
      <c r="A93" s="182">
        <v>2029</v>
      </c>
      <c r="B93" s="46">
        <f t="shared" ca="1" si="9"/>
        <v>0</v>
      </c>
      <c r="C93" s="46">
        <f t="shared" ca="1" si="10"/>
        <v>0</v>
      </c>
      <c r="D93" s="46">
        <f t="shared" ca="1" si="11"/>
        <v>0</v>
      </c>
      <c r="F93" s="46">
        <f ca="1">Yhd_inertti!D93</f>
        <v>0</v>
      </c>
      <c r="G93" s="46">
        <f t="shared" ca="1" si="12"/>
        <v>0</v>
      </c>
      <c r="H93" s="46"/>
      <c r="I93" s="36">
        <f ca="1">Sekal_yhdyskunta!D93+Erill_ker_yhdyskunta!O93</f>
        <v>0</v>
      </c>
      <c r="J93" s="36">
        <f ca="1">Teollisuus_kiinteä!O93</f>
        <v>0</v>
      </c>
      <c r="K93" s="36">
        <f ca="1">Rakennus!I93</f>
        <v>0</v>
      </c>
      <c r="L93" s="36">
        <f ca="1">Yhd_liete!D93</f>
        <v>0</v>
      </c>
      <c r="M93" s="36">
        <f ca="1">Teollisuuslietteet!L93</f>
        <v>0</v>
      </c>
      <c r="N93" s="36">
        <f t="shared" ca="1" si="13"/>
        <v>0</v>
      </c>
      <c r="O93" s="46">
        <f t="shared" ca="1" si="14"/>
        <v>0</v>
      </c>
    </row>
    <row r="94" spans="1:15" x14ac:dyDescent="0.35">
      <c r="A94" s="182">
        <v>2030</v>
      </c>
      <c r="B94" s="46">
        <f t="shared" ca="1" si="9"/>
        <v>0</v>
      </c>
      <c r="C94" s="46">
        <f t="shared" ca="1" si="10"/>
        <v>0</v>
      </c>
      <c r="D94" s="46">
        <f t="shared" ca="1" si="11"/>
        <v>0</v>
      </c>
      <c r="F94" s="46">
        <f ca="1">Yhd_inertti!D94</f>
        <v>0</v>
      </c>
      <c r="G94" s="46">
        <f t="shared" ca="1" si="12"/>
        <v>0</v>
      </c>
      <c r="H94" s="46"/>
      <c r="I94" s="36">
        <f ca="1">Sekal_yhdyskunta!D94+Erill_ker_yhdyskunta!O94</f>
        <v>0</v>
      </c>
      <c r="J94" s="36">
        <f ca="1">Teollisuus_kiinteä!O94</f>
        <v>0</v>
      </c>
      <c r="K94" s="36">
        <f ca="1">Rakennus!I94</f>
        <v>0</v>
      </c>
      <c r="L94" s="36">
        <f ca="1">Yhd_liete!D94</f>
        <v>0</v>
      </c>
      <c r="M94" s="36">
        <f ca="1">Teollisuuslietteet!L94</f>
        <v>0</v>
      </c>
      <c r="N94" s="36">
        <f t="shared" ca="1" si="13"/>
        <v>0</v>
      </c>
      <c r="O94" s="46">
        <f t="shared" ca="1" si="14"/>
        <v>0</v>
      </c>
    </row>
    <row r="95" spans="1:15" x14ac:dyDescent="0.35">
      <c r="A95" s="182">
        <v>2031</v>
      </c>
      <c r="B95" s="46">
        <f t="shared" ca="1" si="9"/>
        <v>0</v>
      </c>
      <c r="C95" s="46">
        <f t="shared" ca="1" si="10"/>
        <v>0</v>
      </c>
      <c r="D95" s="46">
        <f t="shared" ca="1" si="11"/>
        <v>0</v>
      </c>
      <c r="F95" s="46">
        <f ca="1">Yhd_inertti!D95</f>
        <v>0</v>
      </c>
      <c r="G95" s="46">
        <f t="shared" ca="1" si="12"/>
        <v>0</v>
      </c>
      <c r="H95" s="46"/>
      <c r="I95" s="36">
        <f ca="1">Sekal_yhdyskunta!D95+Erill_ker_yhdyskunta!O95</f>
        <v>0</v>
      </c>
      <c r="J95" s="36">
        <f ca="1">Teollisuus_kiinteä!O95</f>
        <v>0</v>
      </c>
      <c r="K95" s="36">
        <f ca="1">Rakennus!I95</f>
        <v>0</v>
      </c>
      <c r="L95" s="36">
        <f ca="1">Yhd_liete!D95</f>
        <v>0</v>
      </c>
      <c r="M95" s="36">
        <f ca="1">Teollisuuslietteet!L95</f>
        <v>0</v>
      </c>
      <c r="N95" s="36">
        <f t="shared" ca="1" si="13"/>
        <v>0</v>
      </c>
      <c r="O95" s="46">
        <f t="shared" ca="1" si="14"/>
        <v>0</v>
      </c>
    </row>
    <row r="96" spans="1:15" x14ac:dyDescent="0.35">
      <c r="A96" s="182">
        <v>2032</v>
      </c>
      <c r="B96" s="46">
        <f t="shared" ca="1" si="9"/>
        <v>0</v>
      </c>
      <c r="C96" s="46">
        <f t="shared" ca="1" si="10"/>
        <v>0</v>
      </c>
      <c r="D96" s="46">
        <f t="shared" ca="1" si="11"/>
        <v>0</v>
      </c>
      <c r="F96" s="46">
        <f ca="1">Yhd_inertti!D96</f>
        <v>0</v>
      </c>
      <c r="G96" s="46">
        <f t="shared" ca="1" si="12"/>
        <v>0</v>
      </c>
      <c r="H96" s="46"/>
      <c r="I96" s="36">
        <f ca="1">Sekal_yhdyskunta!D96+Erill_ker_yhdyskunta!O96</f>
        <v>0</v>
      </c>
      <c r="J96" s="36">
        <f ca="1">Teollisuus_kiinteä!O96</f>
        <v>0</v>
      </c>
      <c r="K96" s="36">
        <f ca="1">Rakennus!I96</f>
        <v>0</v>
      </c>
      <c r="L96" s="36">
        <f ca="1">Yhd_liete!D96</f>
        <v>0</v>
      </c>
      <c r="M96" s="36">
        <f ca="1">Teollisuuslietteet!L96</f>
        <v>0</v>
      </c>
      <c r="N96" s="36">
        <f t="shared" ca="1" si="13"/>
        <v>0</v>
      </c>
      <c r="O96" s="46">
        <f t="shared" ca="1" si="14"/>
        <v>0</v>
      </c>
    </row>
    <row r="97" spans="1:15" x14ac:dyDescent="0.35">
      <c r="A97" s="182">
        <v>2033</v>
      </c>
      <c r="B97" s="46">
        <f t="shared" ca="1" si="9"/>
        <v>0</v>
      </c>
      <c r="C97" s="46">
        <f t="shared" ca="1" si="10"/>
        <v>0</v>
      </c>
      <c r="D97" s="46">
        <f t="shared" ca="1" si="11"/>
        <v>0</v>
      </c>
      <c r="F97" s="46">
        <f ca="1">Yhd_inertti!D97</f>
        <v>0</v>
      </c>
      <c r="G97" s="46">
        <f t="shared" ca="1" si="12"/>
        <v>0</v>
      </c>
      <c r="H97" s="46"/>
      <c r="I97" s="36">
        <f ca="1">Sekal_yhdyskunta!D97+Erill_ker_yhdyskunta!O97</f>
        <v>0</v>
      </c>
      <c r="J97" s="36">
        <f ca="1">Teollisuus_kiinteä!O97</f>
        <v>0</v>
      </c>
      <c r="K97" s="36">
        <f ca="1">Rakennus!I97</f>
        <v>0</v>
      </c>
      <c r="L97" s="36">
        <f ca="1">Yhd_liete!D97</f>
        <v>0</v>
      </c>
      <c r="M97" s="36">
        <f ca="1">Teollisuuslietteet!L97</f>
        <v>0</v>
      </c>
      <c r="N97" s="36">
        <f t="shared" ca="1" si="13"/>
        <v>0</v>
      </c>
      <c r="O97" s="46">
        <f t="shared" ca="1" si="14"/>
        <v>0</v>
      </c>
    </row>
    <row r="98" spans="1:15" x14ac:dyDescent="0.35">
      <c r="A98" s="182">
        <v>2034</v>
      </c>
      <c r="B98" s="46">
        <f t="shared" ca="1" si="9"/>
        <v>0</v>
      </c>
      <c r="C98" s="46">
        <f t="shared" ca="1" si="10"/>
        <v>0</v>
      </c>
      <c r="D98" s="46">
        <f t="shared" ca="1" si="11"/>
        <v>0</v>
      </c>
      <c r="F98" s="46">
        <f ca="1">Yhd_inertti!D98</f>
        <v>0</v>
      </c>
      <c r="G98" s="46">
        <f t="shared" ca="1" si="12"/>
        <v>0</v>
      </c>
      <c r="H98" s="46"/>
      <c r="I98" s="36">
        <f ca="1">Sekal_yhdyskunta!D98+Erill_ker_yhdyskunta!O98</f>
        <v>0</v>
      </c>
      <c r="J98" s="36">
        <f ca="1">Teollisuus_kiinteä!O98</f>
        <v>0</v>
      </c>
      <c r="K98" s="36">
        <f ca="1">Rakennus!I98</f>
        <v>0</v>
      </c>
      <c r="L98" s="36">
        <f ca="1">Yhd_liete!D98</f>
        <v>0</v>
      </c>
      <c r="M98" s="36">
        <f ca="1">Teollisuuslietteet!L98</f>
        <v>0</v>
      </c>
      <c r="N98" s="36">
        <f t="shared" ca="1" si="13"/>
        <v>0</v>
      </c>
      <c r="O98" s="46">
        <f t="shared" ca="1" si="14"/>
        <v>0</v>
      </c>
    </row>
    <row r="99" spans="1:15" x14ac:dyDescent="0.35">
      <c r="A99" s="182">
        <v>2035</v>
      </c>
      <c r="B99" s="46">
        <f t="shared" ca="1" si="9"/>
        <v>0</v>
      </c>
      <c r="C99" s="46">
        <f t="shared" ca="1" si="10"/>
        <v>0</v>
      </c>
      <c r="D99" s="46">
        <f t="shared" ca="1" si="11"/>
        <v>0</v>
      </c>
      <c r="F99" s="46">
        <f ca="1">Yhd_inertti!D99</f>
        <v>0</v>
      </c>
      <c r="G99" s="46">
        <f t="shared" ca="1" si="12"/>
        <v>0</v>
      </c>
      <c r="H99" s="46"/>
      <c r="I99" s="36">
        <f ca="1">Sekal_yhdyskunta!D99+Erill_ker_yhdyskunta!O99</f>
        <v>0</v>
      </c>
      <c r="J99" s="36">
        <f ca="1">Teollisuus_kiinteä!O99</f>
        <v>0</v>
      </c>
      <c r="K99" s="36">
        <f ca="1">Rakennus!I99</f>
        <v>0</v>
      </c>
      <c r="L99" s="36">
        <f ca="1">Yhd_liete!D99</f>
        <v>0</v>
      </c>
      <c r="M99" s="36">
        <f ca="1">Teollisuuslietteet!L99</f>
        <v>0</v>
      </c>
      <c r="N99" s="36">
        <f t="shared" ca="1" si="13"/>
        <v>0</v>
      </c>
      <c r="O99" s="46">
        <f t="shared" ca="1" si="14"/>
        <v>0</v>
      </c>
    </row>
    <row r="100" spans="1:15" x14ac:dyDescent="0.35">
      <c r="A100" s="182">
        <v>2036</v>
      </c>
      <c r="B100" s="46">
        <f t="shared" ca="1" si="9"/>
        <v>0</v>
      </c>
      <c r="C100" s="46">
        <f t="shared" ca="1" si="10"/>
        <v>0</v>
      </c>
      <c r="D100" s="46">
        <f t="shared" ca="1" si="11"/>
        <v>0</v>
      </c>
      <c r="F100" s="46">
        <f ca="1">Yhd_inertti!D100</f>
        <v>0</v>
      </c>
      <c r="G100" s="46">
        <f t="shared" ca="1" si="12"/>
        <v>0</v>
      </c>
      <c r="H100" s="46"/>
      <c r="I100" s="36">
        <f ca="1">Sekal_yhdyskunta!D100+Erill_ker_yhdyskunta!O100</f>
        <v>0</v>
      </c>
      <c r="J100" s="36">
        <f ca="1">Teollisuus_kiinteä!O100</f>
        <v>0</v>
      </c>
      <c r="K100" s="36">
        <f ca="1">Rakennus!I100</f>
        <v>0</v>
      </c>
      <c r="L100" s="36">
        <f ca="1">Yhd_liete!D100</f>
        <v>0</v>
      </c>
      <c r="M100" s="36">
        <f ca="1">Teollisuuslietteet!L100</f>
        <v>0</v>
      </c>
      <c r="N100" s="36">
        <f t="shared" ca="1" si="13"/>
        <v>0</v>
      </c>
      <c r="O100" s="46">
        <f t="shared" ca="1" si="14"/>
        <v>0</v>
      </c>
    </row>
    <row r="101" spans="1:15" x14ac:dyDescent="0.35">
      <c r="A101" s="182">
        <v>2037</v>
      </c>
      <c r="B101" s="46">
        <f t="shared" ca="1" si="9"/>
        <v>0</v>
      </c>
      <c r="C101" s="46">
        <f t="shared" ca="1" si="10"/>
        <v>0</v>
      </c>
      <c r="D101" s="46">
        <f t="shared" ca="1" si="11"/>
        <v>0</v>
      </c>
      <c r="F101" s="46">
        <f ca="1">Yhd_inertti!D101</f>
        <v>0</v>
      </c>
      <c r="G101" s="46">
        <f t="shared" ca="1" si="12"/>
        <v>0</v>
      </c>
      <c r="H101" s="46"/>
      <c r="I101" s="36">
        <f ca="1">Sekal_yhdyskunta!D101+Erill_ker_yhdyskunta!O101</f>
        <v>0</v>
      </c>
      <c r="J101" s="36">
        <f ca="1">Teollisuus_kiinteä!O101</f>
        <v>0</v>
      </c>
      <c r="K101" s="36">
        <f ca="1">Rakennus!I101</f>
        <v>0</v>
      </c>
      <c r="L101" s="36">
        <f ca="1">Yhd_liete!D101</f>
        <v>0</v>
      </c>
      <c r="M101" s="36">
        <f ca="1">Teollisuuslietteet!L101</f>
        <v>0</v>
      </c>
      <c r="N101" s="36">
        <f t="shared" ca="1" si="13"/>
        <v>0</v>
      </c>
      <c r="O101" s="46">
        <f t="shared" ca="1" si="14"/>
        <v>0</v>
      </c>
    </row>
    <row r="102" spans="1:15" x14ac:dyDescent="0.35">
      <c r="A102" s="182">
        <v>2038</v>
      </c>
      <c r="B102" s="46">
        <f t="shared" ca="1" si="9"/>
        <v>0</v>
      </c>
      <c r="C102" s="46">
        <f t="shared" ca="1" si="10"/>
        <v>0</v>
      </c>
      <c r="D102" s="46">
        <f t="shared" ca="1" si="11"/>
        <v>0</v>
      </c>
      <c r="F102" s="46">
        <f ca="1">Yhd_inertti!D102</f>
        <v>0</v>
      </c>
      <c r="G102" s="46">
        <f t="shared" ca="1" si="12"/>
        <v>0</v>
      </c>
      <c r="H102" s="46"/>
      <c r="I102" s="36">
        <f ca="1">Sekal_yhdyskunta!D102+Erill_ker_yhdyskunta!O102</f>
        <v>0</v>
      </c>
      <c r="J102" s="36">
        <f ca="1">Teollisuus_kiinteä!O102</f>
        <v>0</v>
      </c>
      <c r="K102" s="36">
        <f ca="1">Rakennus!I102</f>
        <v>0</v>
      </c>
      <c r="L102" s="36">
        <f ca="1">Yhd_liete!D102</f>
        <v>0</v>
      </c>
      <c r="M102" s="36">
        <f ca="1">Teollisuuslietteet!L102</f>
        <v>0</v>
      </c>
      <c r="N102" s="36">
        <f t="shared" ca="1" si="13"/>
        <v>0</v>
      </c>
      <c r="O102" s="46">
        <f t="shared" ca="1" si="14"/>
        <v>0</v>
      </c>
    </row>
    <row r="103" spans="1:15" x14ac:dyDescent="0.35">
      <c r="A103" s="182">
        <v>2039</v>
      </c>
      <c r="B103" s="46">
        <f t="shared" ca="1" si="9"/>
        <v>0</v>
      </c>
      <c r="C103" s="46">
        <f t="shared" ca="1" si="10"/>
        <v>0</v>
      </c>
      <c r="D103" s="46">
        <f t="shared" ca="1" si="11"/>
        <v>0</v>
      </c>
      <c r="F103" s="46">
        <f ca="1">Yhd_inertti!D103</f>
        <v>0</v>
      </c>
      <c r="G103" s="46">
        <f t="shared" ca="1" si="12"/>
        <v>0</v>
      </c>
      <c r="H103" s="46"/>
      <c r="I103" s="36">
        <f ca="1">Sekal_yhdyskunta!D103+Erill_ker_yhdyskunta!O103</f>
        <v>0</v>
      </c>
      <c r="J103" s="36">
        <f ca="1">Teollisuus_kiinteä!O103</f>
        <v>0</v>
      </c>
      <c r="K103" s="36">
        <f ca="1">Rakennus!I103</f>
        <v>0</v>
      </c>
      <c r="L103" s="36">
        <f ca="1">Yhd_liete!D103</f>
        <v>0</v>
      </c>
      <c r="M103" s="36">
        <f ca="1">Teollisuuslietteet!L103</f>
        <v>0</v>
      </c>
      <c r="N103" s="36">
        <f t="shared" ca="1" si="13"/>
        <v>0</v>
      </c>
      <c r="O103" s="46">
        <f t="shared" ca="1" si="14"/>
        <v>0</v>
      </c>
    </row>
    <row r="104" spans="1:15" x14ac:dyDescent="0.35">
      <c r="A104" s="182">
        <v>2040</v>
      </c>
      <c r="B104" s="46">
        <f t="shared" ca="1" si="9"/>
        <v>0</v>
      </c>
      <c r="C104" s="46">
        <f t="shared" ca="1" si="10"/>
        <v>0</v>
      </c>
      <c r="D104" s="46">
        <f t="shared" ca="1" si="11"/>
        <v>0</v>
      </c>
      <c r="F104" s="46">
        <f ca="1">Yhd_inertti!D104</f>
        <v>0</v>
      </c>
      <c r="G104" s="46">
        <f t="shared" ca="1" si="12"/>
        <v>0</v>
      </c>
      <c r="H104" s="46"/>
      <c r="I104" s="36">
        <f ca="1">Sekal_yhdyskunta!D104+Erill_ker_yhdyskunta!O104</f>
        <v>0</v>
      </c>
      <c r="J104" s="36">
        <f ca="1">Teollisuus_kiinteä!O104</f>
        <v>0</v>
      </c>
      <c r="K104" s="36">
        <f ca="1">Rakennus!I104</f>
        <v>0</v>
      </c>
      <c r="L104" s="36">
        <f ca="1">Yhd_liete!D104</f>
        <v>0</v>
      </c>
      <c r="M104" s="36">
        <f ca="1">Teollisuuslietteet!L104</f>
        <v>0</v>
      </c>
      <c r="N104" s="36">
        <f t="shared" ca="1" si="13"/>
        <v>0</v>
      </c>
      <c r="O104" s="46">
        <f t="shared" ca="1" si="14"/>
        <v>0</v>
      </c>
    </row>
    <row r="105" spans="1:15" x14ac:dyDescent="0.35">
      <c r="A105" s="182">
        <v>2041</v>
      </c>
      <c r="B105" s="46">
        <f t="shared" ca="1" si="9"/>
        <v>0</v>
      </c>
      <c r="C105" s="46">
        <f t="shared" ca="1" si="10"/>
        <v>0</v>
      </c>
      <c r="D105" s="46">
        <f t="shared" ca="1" si="11"/>
        <v>0</v>
      </c>
      <c r="F105" s="46">
        <f ca="1">Yhd_inertti!D105</f>
        <v>0</v>
      </c>
      <c r="G105" s="46">
        <f t="shared" ca="1" si="12"/>
        <v>0</v>
      </c>
      <c r="H105" s="46"/>
      <c r="I105" s="36">
        <f ca="1">Sekal_yhdyskunta!D105+Erill_ker_yhdyskunta!O105</f>
        <v>0</v>
      </c>
      <c r="J105" s="36">
        <f ca="1">Teollisuus_kiinteä!O105</f>
        <v>0</v>
      </c>
      <c r="K105" s="36">
        <f ca="1">Rakennus!I105</f>
        <v>0</v>
      </c>
      <c r="L105" s="36">
        <f ca="1">Yhd_liete!D105</f>
        <v>0</v>
      </c>
      <c r="M105" s="36">
        <f ca="1">Teollisuuslietteet!L105</f>
        <v>0</v>
      </c>
      <c r="N105" s="36">
        <f t="shared" ca="1" si="13"/>
        <v>0</v>
      </c>
      <c r="O105" s="46">
        <f t="shared" ca="1" si="14"/>
        <v>0</v>
      </c>
    </row>
    <row r="106" spans="1:15" x14ac:dyDescent="0.35">
      <c r="A106" s="182">
        <v>2042</v>
      </c>
      <c r="B106" s="46">
        <f t="shared" ca="1" si="9"/>
        <v>0</v>
      </c>
      <c r="C106" s="46">
        <f t="shared" ca="1" si="10"/>
        <v>0</v>
      </c>
      <c r="D106" s="46">
        <f t="shared" ca="1" si="11"/>
        <v>0</v>
      </c>
      <c r="F106" s="46">
        <f ca="1">Yhd_inertti!D106</f>
        <v>0</v>
      </c>
      <c r="G106" s="46">
        <f t="shared" ca="1" si="12"/>
        <v>0</v>
      </c>
      <c r="H106" s="46"/>
      <c r="I106" s="36">
        <f ca="1">Sekal_yhdyskunta!D106+Erill_ker_yhdyskunta!O106</f>
        <v>0</v>
      </c>
      <c r="J106" s="36">
        <f ca="1">Teollisuus_kiinteä!O106</f>
        <v>0</v>
      </c>
      <c r="K106" s="36">
        <f ca="1">Rakennus!I106</f>
        <v>0</v>
      </c>
      <c r="L106" s="36">
        <f ca="1">Yhd_liete!D106</f>
        <v>0</v>
      </c>
      <c r="M106" s="36">
        <f ca="1">Teollisuuslietteet!L106</f>
        <v>0</v>
      </c>
      <c r="N106" s="36">
        <f t="shared" ca="1" si="13"/>
        <v>0</v>
      </c>
      <c r="O106" s="46">
        <f t="shared" ca="1" si="14"/>
        <v>0</v>
      </c>
    </row>
    <row r="107" spans="1:15" x14ac:dyDescent="0.35">
      <c r="A107" s="182">
        <v>2043</v>
      </c>
      <c r="B107" s="46">
        <f t="shared" ref="B107:B114" ca="1" si="15">SUMIF(Jatetunnus,$A107&amp;"_"&amp;10,Jatemaara)</f>
        <v>0</v>
      </c>
      <c r="C107" s="46">
        <f t="shared" ref="C107:C114" ca="1" si="16">SUMIF(Jatetunnus,$A107&amp;"_"&amp;20,Jatemaara)</f>
        <v>0</v>
      </c>
      <c r="D107" s="46">
        <f t="shared" ref="D107:D114" ca="1" si="17">SUMIF(Jatetunnus,$A107&amp;"_"&amp;30,Jatemaara)</f>
        <v>0</v>
      </c>
      <c r="F107" s="46">
        <f ca="1">Yhd_inertti!D107</f>
        <v>0</v>
      </c>
      <c r="G107" s="46">
        <f t="shared" ca="1" si="12"/>
        <v>0</v>
      </c>
      <c r="H107" s="46"/>
      <c r="I107" s="36">
        <f ca="1">Sekal_yhdyskunta!D107+Erill_ker_yhdyskunta!O107</f>
        <v>0</v>
      </c>
      <c r="J107" s="36">
        <f ca="1">Teollisuus_kiinteä!O107</f>
        <v>0</v>
      </c>
      <c r="K107" s="36">
        <f ca="1">Rakennus!I107</f>
        <v>0</v>
      </c>
      <c r="L107" s="36">
        <f ca="1">Yhd_liete!D107</f>
        <v>0</v>
      </c>
      <c r="M107" s="36">
        <f ca="1">Teollisuuslietteet!L107</f>
        <v>0</v>
      </c>
      <c r="N107" s="36">
        <f t="shared" ca="1" si="13"/>
        <v>0</v>
      </c>
      <c r="O107" s="46">
        <f t="shared" ca="1" si="14"/>
        <v>0</v>
      </c>
    </row>
    <row r="108" spans="1:15" x14ac:dyDescent="0.35">
      <c r="A108" s="182">
        <v>2044</v>
      </c>
      <c r="B108" s="46">
        <f t="shared" ca="1" si="15"/>
        <v>0</v>
      </c>
      <c r="C108" s="46">
        <f t="shared" ca="1" si="16"/>
        <v>0</v>
      </c>
      <c r="D108" s="46">
        <f t="shared" ca="1" si="17"/>
        <v>0</v>
      </c>
      <c r="F108" s="46">
        <f ca="1">Yhd_inertti!D108</f>
        <v>0</v>
      </c>
      <c r="G108" s="46">
        <f t="shared" ca="1" si="12"/>
        <v>0</v>
      </c>
      <c r="H108" s="46"/>
      <c r="I108" s="36">
        <f ca="1">Sekal_yhdyskunta!D108+Erill_ker_yhdyskunta!O108</f>
        <v>0</v>
      </c>
      <c r="J108" s="36">
        <f ca="1">Teollisuus_kiinteä!O108</f>
        <v>0</v>
      </c>
      <c r="K108" s="36">
        <f ca="1">Rakennus!I108</f>
        <v>0</v>
      </c>
      <c r="L108" s="36">
        <f ca="1">Yhd_liete!D108</f>
        <v>0</v>
      </c>
      <c r="M108" s="36">
        <f ca="1">Teollisuuslietteet!L108</f>
        <v>0</v>
      </c>
      <c r="N108" s="36">
        <f t="shared" ca="1" si="13"/>
        <v>0</v>
      </c>
      <c r="O108" s="46">
        <f t="shared" ca="1" si="14"/>
        <v>0</v>
      </c>
    </row>
    <row r="109" spans="1:15" x14ac:dyDescent="0.35">
      <c r="A109" s="182">
        <v>2045</v>
      </c>
      <c r="B109" s="46">
        <f t="shared" ca="1" si="15"/>
        <v>0</v>
      </c>
      <c r="C109" s="46">
        <f t="shared" ca="1" si="16"/>
        <v>0</v>
      </c>
      <c r="D109" s="46">
        <f t="shared" ca="1" si="17"/>
        <v>0</v>
      </c>
      <c r="F109" s="46">
        <f ca="1">Yhd_inertti!D109</f>
        <v>0</v>
      </c>
      <c r="G109" s="46">
        <f t="shared" ca="1" si="12"/>
        <v>0</v>
      </c>
      <c r="H109" s="46"/>
      <c r="I109" s="36">
        <f ca="1">Sekal_yhdyskunta!D109+Erill_ker_yhdyskunta!O109</f>
        <v>0</v>
      </c>
      <c r="J109" s="36">
        <f ca="1">Teollisuus_kiinteä!O109</f>
        <v>0</v>
      </c>
      <c r="K109" s="36">
        <f ca="1">Rakennus!I109</f>
        <v>0</v>
      </c>
      <c r="L109" s="36">
        <f ca="1">Yhd_liete!D109</f>
        <v>0</v>
      </c>
      <c r="M109" s="36">
        <f ca="1">Teollisuuslietteet!L109</f>
        <v>0</v>
      </c>
      <c r="N109" s="36">
        <f t="shared" ca="1" si="13"/>
        <v>0</v>
      </c>
      <c r="O109" s="46">
        <f t="shared" ca="1" si="14"/>
        <v>0</v>
      </c>
    </row>
    <row r="110" spans="1:15" x14ac:dyDescent="0.35">
      <c r="A110" s="182">
        <v>2046</v>
      </c>
      <c r="B110" s="46">
        <f t="shared" ca="1" si="15"/>
        <v>0</v>
      </c>
      <c r="C110" s="46">
        <f t="shared" ca="1" si="16"/>
        <v>0</v>
      </c>
      <c r="D110" s="46">
        <f t="shared" ca="1" si="17"/>
        <v>0</v>
      </c>
      <c r="F110" s="46">
        <f ca="1">Yhd_inertti!D110</f>
        <v>0</v>
      </c>
      <c r="G110" s="46">
        <f t="shared" ca="1" si="12"/>
        <v>0</v>
      </c>
      <c r="H110" s="46"/>
      <c r="I110" s="36">
        <f ca="1">Sekal_yhdyskunta!D110+Erill_ker_yhdyskunta!O110</f>
        <v>0</v>
      </c>
      <c r="J110" s="36">
        <f ca="1">Teollisuus_kiinteä!O110</f>
        <v>0</v>
      </c>
      <c r="K110" s="36">
        <f ca="1">Rakennus!I110</f>
        <v>0</v>
      </c>
      <c r="L110" s="36">
        <f ca="1">Yhd_liete!D110</f>
        <v>0</v>
      </c>
      <c r="M110" s="36">
        <f ca="1">Teollisuuslietteet!L110</f>
        <v>0</v>
      </c>
      <c r="N110" s="36">
        <f t="shared" ca="1" si="13"/>
        <v>0</v>
      </c>
      <c r="O110" s="46">
        <f t="shared" ca="1" si="14"/>
        <v>0</v>
      </c>
    </row>
    <row r="111" spans="1:15" x14ac:dyDescent="0.35">
      <c r="A111" s="182">
        <v>2047</v>
      </c>
      <c r="B111" s="46">
        <f t="shared" ca="1" si="15"/>
        <v>0</v>
      </c>
      <c r="C111" s="46">
        <f t="shared" ca="1" si="16"/>
        <v>0</v>
      </c>
      <c r="D111" s="46">
        <f t="shared" ca="1" si="17"/>
        <v>0</v>
      </c>
      <c r="F111" s="46">
        <f ca="1">Yhd_inertti!D111</f>
        <v>0</v>
      </c>
      <c r="G111" s="46">
        <f t="shared" ca="1" si="12"/>
        <v>0</v>
      </c>
      <c r="H111" s="46"/>
      <c r="I111" s="36">
        <f ca="1">Sekal_yhdyskunta!D111+Erill_ker_yhdyskunta!O111</f>
        <v>0</v>
      </c>
      <c r="J111" s="36">
        <f ca="1">Teollisuus_kiinteä!O111</f>
        <v>0</v>
      </c>
      <c r="K111" s="36">
        <f ca="1">Rakennus!I111</f>
        <v>0</v>
      </c>
      <c r="L111" s="36">
        <f ca="1">Yhd_liete!D111</f>
        <v>0</v>
      </c>
      <c r="M111" s="36">
        <f ca="1">Teollisuuslietteet!L111</f>
        <v>0</v>
      </c>
      <c r="N111" s="36">
        <f t="shared" ca="1" si="13"/>
        <v>0</v>
      </c>
      <c r="O111" s="46">
        <f t="shared" ca="1" si="14"/>
        <v>0</v>
      </c>
    </row>
    <row r="112" spans="1:15" x14ac:dyDescent="0.35">
      <c r="A112" s="182">
        <v>2048</v>
      </c>
      <c r="B112" s="46">
        <f t="shared" ca="1" si="15"/>
        <v>0</v>
      </c>
      <c r="C112" s="46">
        <f t="shared" ca="1" si="16"/>
        <v>0</v>
      </c>
      <c r="D112" s="46">
        <f t="shared" ca="1" si="17"/>
        <v>0</v>
      </c>
      <c r="F112" s="46">
        <f ca="1">Yhd_inertti!D112</f>
        <v>0</v>
      </c>
      <c r="G112" s="46">
        <f t="shared" ca="1" si="12"/>
        <v>0</v>
      </c>
      <c r="H112" s="46"/>
      <c r="I112" s="36">
        <f ca="1">Sekal_yhdyskunta!D112+Erill_ker_yhdyskunta!O112</f>
        <v>0</v>
      </c>
      <c r="J112" s="36">
        <f ca="1">Teollisuus_kiinteä!O112</f>
        <v>0</v>
      </c>
      <c r="K112" s="36">
        <f ca="1">Rakennus!I112</f>
        <v>0</v>
      </c>
      <c r="L112" s="36">
        <f ca="1">Yhd_liete!D112</f>
        <v>0</v>
      </c>
      <c r="M112" s="36">
        <f ca="1">Teollisuuslietteet!L112</f>
        <v>0</v>
      </c>
      <c r="N112" s="36">
        <f t="shared" ca="1" si="13"/>
        <v>0</v>
      </c>
      <c r="O112" s="46">
        <f t="shared" ca="1" si="14"/>
        <v>0</v>
      </c>
    </row>
    <row r="113" spans="1:15" x14ac:dyDescent="0.35">
      <c r="A113" s="182">
        <v>2049</v>
      </c>
      <c r="B113" s="46">
        <f t="shared" ca="1" si="15"/>
        <v>0</v>
      </c>
      <c r="C113" s="46">
        <f t="shared" ca="1" si="16"/>
        <v>0</v>
      </c>
      <c r="D113" s="46">
        <f t="shared" ca="1" si="17"/>
        <v>0</v>
      </c>
      <c r="F113" s="46">
        <f ca="1">Yhd_inertti!D113</f>
        <v>0</v>
      </c>
      <c r="G113" s="46">
        <f t="shared" ca="1" si="12"/>
        <v>0</v>
      </c>
      <c r="H113" s="46"/>
      <c r="I113" s="36">
        <f ca="1">Sekal_yhdyskunta!D113+Erill_ker_yhdyskunta!O113</f>
        <v>0</v>
      </c>
      <c r="J113" s="36">
        <f ca="1">Teollisuus_kiinteä!O113</f>
        <v>0</v>
      </c>
      <c r="K113" s="36">
        <f ca="1">Rakennus!I113</f>
        <v>0</v>
      </c>
      <c r="L113" s="36">
        <f ca="1">Yhd_liete!D113</f>
        <v>0</v>
      </c>
      <c r="M113" s="36">
        <f ca="1">Teollisuuslietteet!L113</f>
        <v>0</v>
      </c>
      <c r="N113" s="36">
        <f t="shared" ca="1" si="13"/>
        <v>0</v>
      </c>
      <c r="O113" s="46">
        <f t="shared" ca="1" si="14"/>
        <v>0</v>
      </c>
    </row>
    <row r="114" spans="1:15" x14ac:dyDescent="0.35">
      <c r="A114" s="182">
        <v>2050</v>
      </c>
      <c r="B114" s="46">
        <f t="shared" ca="1" si="15"/>
        <v>0</v>
      </c>
      <c r="C114" s="46">
        <f t="shared" ca="1" si="16"/>
        <v>0</v>
      </c>
      <c r="D114" s="46">
        <f t="shared" ca="1" si="17"/>
        <v>0</v>
      </c>
      <c r="F114" s="46">
        <f ca="1">Yhd_inertti!D114</f>
        <v>0</v>
      </c>
      <c r="G114" s="46">
        <f t="shared" ca="1" si="12"/>
        <v>0</v>
      </c>
      <c r="H114" s="46"/>
      <c r="I114" s="36">
        <f ca="1">Sekal_yhdyskunta!D114+Erill_ker_yhdyskunta!O114</f>
        <v>0</v>
      </c>
      <c r="J114" s="36">
        <f ca="1">Teollisuus_kiinteä!O114</f>
        <v>0</v>
      </c>
      <c r="K114" s="36">
        <f ca="1">Rakennus!I114</f>
        <v>0</v>
      </c>
      <c r="L114" s="36">
        <f ca="1">Yhd_liete!D114</f>
        <v>0</v>
      </c>
      <c r="M114" s="36">
        <f ca="1">Teollisuuslietteet!L114</f>
        <v>0</v>
      </c>
      <c r="N114" s="36">
        <f t="shared" ca="1" si="13"/>
        <v>0</v>
      </c>
      <c r="O114" s="46">
        <f t="shared" ca="1" si="14"/>
        <v>0</v>
      </c>
    </row>
    <row r="115" spans="1:15" x14ac:dyDescent="0.35">
      <c r="A115" s="36" t="s">
        <v>3313</v>
      </c>
    </row>
    <row r="116" spans="1:15" ht="13" x14ac:dyDescent="0.3">
      <c r="A116" s="36" t="s">
        <v>3234</v>
      </c>
      <c r="B116" s="46">
        <f ca="1">SUM(B11:B114)</f>
        <v>0</v>
      </c>
      <c r="C116" s="46">
        <f ca="1">SUM(C11:C114)</f>
        <v>0</v>
      </c>
      <c r="D116" s="46">
        <f ca="1">SUM(D11:D114)</f>
        <v>0</v>
      </c>
      <c r="E116" s="46"/>
      <c r="F116" s="117">
        <f ca="1">SUM(F11:F114)</f>
        <v>0</v>
      </c>
      <c r="G116" s="46">
        <f ca="1">SUM(G11:G114)</f>
        <v>0</v>
      </c>
      <c r="I116" s="46">
        <f t="shared" ref="I116:O116" ca="1" si="18">SUM(I11:I114)</f>
        <v>0</v>
      </c>
      <c r="J116" s="46">
        <f t="shared" ca="1" si="18"/>
        <v>0</v>
      </c>
      <c r="K116" s="46">
        <f t="shared" ca="1" si="18"/>
        <v>0</v>
      </c>
      <c r="L116" s="46">
        <f t="shared" ca="1" si="18"/>
        <v>0</v>
      </c>
      <c r="M116" s="46">
        <f t="shared" ca="1" si="18"/>
        <v>0</v>
      </c>
      <c r="N116" s="46">
        <f t="shared" ca="1" si="18"/>
        <v>0</v>
      </c>
      <c r="O116" s="144">
        <f t="shared" ca="1" si="18"/>
        <v>0</v>
      </c>
    </row>
    <row r="118" spans="1:15" x14ac:dyDescent="0.35">
      <c r="A118" s="36" t="s">
        <v>3314</v>
      </c>
      <c r="O118" s="46">
        <f ca="1">Jätemäärätiedot!I1512</f>
        <v>0</v>
      </c>
    </row>
    <row r="119" spans="1:15" x14ac:dyDescent="0.35">
      <c r="A119" s="36" t="s">
        <v>3315</v>
      </c>
      <c r="O119" s="46">
        <f ca="1">Sekal_yhdyskunta!D117+Erill_ker_yhdyskunta!O117+Teollisuus_kiinteä!O117+Rakennus!I117+Yhd_liete!D117+Teollisuuslietteet!L117+Yhd_inertti!D117</f>
        <v>0</v>
      </c>
    </row>
    <row r="120" spans="1:15" x14ac:dyDescent="0.35">
      <c r="A120" s="36" t="s">
        <v>3167</v>
      </c>
      <c r="O120" s="144">
        <f ca="1">SUM(O118:O119)</f>
        <v>0</v>
      </c>
    </row>
    <row r="121" spans="1:15" x14ac:dyDescent="0.35">
      <c r="A121" s="36" t="s">
        <v>3316</v>
      </c>
      <c r="O121" s="144">
        <f ca="1">O116-O120</f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08C90-82EE-4629-AFB0-55B18E434EB3}">
  <sheetPr>
    <tabColor rgb="FFFFFFCC"/>
  </sheetPr>
  <dimension ref="A1:AM15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RowHeight="14.5" x14ac:dyDescent="0.35"/>
  <cols>
    <col min="1" max="1" width="7.81640625" customWidth="1"/>
    <col min="2" max="2" width="54.453125" customWidth="1"/>
    <col min="3" max="6" width="10.6328125" customWidth="1"/>
    <col min="7" max="7" width="9.08984375"/>
    <col min="8" max="8" width="1.6328125" customWidth="1"/>
    <col min="9" max="9" width="10.6328125" customWidth="1"/>
    <col min="10" max="10" width="11.36328125" customWidth="1"/>
    <col min="11" max="11" width="2.6328125" style="180" customWidth="1"/>
    <col min="12" max="12" width="10.6328125" style="180" customWidth="1"/>
    <col min="13" max="13" width="100.6328125" style="180" customWidth="1"/>
    <col min="14" max="23" width="10.6328125" style="180" customWidth="1"/>
    <col min="24" max="24" width="12" style="180" customWidth="1"/>
    <col min="25" max="26" width="10.6328125" style="180" customWidth="1"/>
    <col min="27" max="27" width="11.6328125" style="180" customWidth="1"/>
    <col min="28" max="29" width="10.6328125" style="180" customWidth="1"/>
    <col min="30" max="30" width="6.6328125" style="180" customWidth="1"/>
    <col min="31" max="32" width="7.6328125" style="180" customWidth="1"/>
    <col min="33" max="33" width="13.08984375" style="180" customWidth="1"/>
    <col min="34" max="34" width="7.6328125" style="180" customWidth="1"/>
    <col min="35" max="35" width="9.08984375" style="180"/>
    <col min="36" max="36" width="10.453125" style="180" customWidth="1"/>
    <col min="37" max="37" width="10.90625" style="180" bestFit="1" customWidth="1"/>
    <col min="38" max="38" width="9.54296875" style="180" customWidth="1"/>
    <col min="39" max="39" width="8.90625" style="180"/>
  </cols>
  <sheetData>
    <row r="1" spans="1:38" s="180" customFormat="1" x14ac:dyDescent="0.35">
      <c r="B1" s="81"/>
    </row>
    <row r="2" spans="1:38" s="180" customFormat="1" ht="18" customHeight="1" x14ac:dyDescent="0.35">
      <c r="B2" s="222" t="s">
        <v>3154</v>
      </c>
    </row>
    <row r="3" spans="1:38" s="180" customFormat="1" x14ac:dyDescent="0.35"/>
    <row r="4" spans="1:38" s="180" customFormat="1" x14ac:dyDescent="0.35">
      <c r="B4" s="180" t="s">
        <v>3155</v>
      </c>
      <c r="I4" s="96"/>
    </row>
    <row r="5" spans="1:38" s="180" customFormat="1" x14ac:dyDescent="0.35">
      <c r="B5" s="180" t="s">
        <v>3156</v>
      </c>
      <c r="T5" s="180" t="str">
        <f>CHAR(32)</f>
        <v xml:space="preserve"> </v>
      </c>
    </row>
    <row r="6" spans="1:38" s="180" customFormat="1" x14ac:dyDescent="0.35">
      <c r="B6" s="180" t="s">
        <v>3157</v>
      </c>
      <c r="M6" s="180" t="s">
        <v>3176</v>
      </c>
    </row>
    <row r="7" spans="1:38" s="180" customFormat="1" x14ac:dyDescent="0.35">
      <c r="Z7" s="99"/>
      <c r="AA7" s="99"/>
      <c r="AF7" s="181"/>
      <c r="AG7" s="181"/>
    </row>
    <row r="8" spans="1:38" s="179" customFormat="1" x14ac:dyDescent="0.35">
      <c r="A8" s="223" t="s">
        <v>53</v>
      </c>
      <c r="B8" s="223" t="s">
        <v>3158</v>
      </c>
      <c r="C8" s="223" t="s">
        <v>3159</v>
      </c>
      <c r="D8" s="223" t="s">
        <v>3160</v>
      </c>
      <c r="E8" s="224" t="s">
        <v>3161</v>
      </c>
      <c r="F8" s="224" t="s">
        <v>3162</v>
      </c>
      <c r="G8" s="225" t="s">
        <v>3163</v>
      </c>
      <c r="H8" s="226"/>
      <c r="I8" s="223" t="s">
        <v>3168</v>
      </c>
      <c r="J8" s="224" t="s">
        <v>3169</v>
      </c>
      <c r="K8" s="226"/>
      <c r="L8" s="223" t="s">
        <v>3177</v>
      </c>
      <c r="M8" s="227" t="s">
        <v>3178</v>
      </c>
      <c r="N8" s="223" t="s">
        <v>3179</v>
      </c>
      <c r="O8" s="223" t="s">
        <v>3179</v>
      </c>
      <c r="P8" s="223" t="s">
        <v>3180</v>
      </c>
      <c r="Q8" s="223" t="s">
        <v>3181</v>
      </c>
      <c r="R8" s="223" t="s">
        <v>3168</v>
      </c>
      <c r="S8" s="223" t="s">
        <v>3181</v>
      </c>
      <c r="T8" s="223" t="s">
        <v>3168</v>
      </c>
      <c r="U8" s="223" t="s">
        <v>3182</v>
      </c>
      <c r="V8" s="223" t="s">
        <v>3183</v>
      </c>
      <c r="W8" s="223" t="s">
        <v>3183</v>
      </c>
      <c r="X8" s="223" t="s">
        <v>3184</v>
      </c>
      <c r="Y8" s="223" t="s">
        <v>3185</v>
      </c>
      <c r="Z8" s="253" t="s">
        <v>3186</v>
      </c>
      <c r="AA8" s="254"/>
      <c r="AB8" s="228"/>
      <c r="AC8" s="229" t="s">
        <v>3187</v>
      </c>
      <c r="AD8" s="230"/>
      <c r="AE8" s="255" t="s">
        <v>3188</v>
      </c>
      <c r="AF8" s="256"/>
      <c r="AG8" s="256"/>
      <c r="AH8" s="256"/>
      <c r="AI8" s="227" t="s">
        <v>3189</v>
      </c>
      <c r="AJ8" s="227"/>
      <c r="AK8" s="227"/>
      <c r="AL8" s="231"/>
    </row>
    <row r="9" spans="1:38" s="179" customFormat="1" x14ac:dyDescent="0.35">
      <c r="A9" s="233"/>
      <c r="B9" s="234"/>
      <c r="C9" s="234" t="s">
        <v>3164</v>
      </c>
      <c r="D9" s="233"/>
      <c r="E9" s="235" t="s">
        <v>3165</v>
      </c>
      <c r="F9" s="235" t="s">
        <v>3164</v>
      </c>
      <c r="G9" s="235" t="s">
        <v>3164</v>
      </c>
      <c r="H9" s="226"/>
      <c r="I9" s="234" t="s">
        <v>3170</v>
      </c>
      <c r="J9" s="235" t="s">
        <v>3171</v>
      </c>
      <c r="K9" s="226"/>
      <c r="L9" s="234" t="s">
        <v>3190</v>
      </c>
      <c r="M9" s="233"/>
      <c r="N9" s="234" t="s">
        <v>3191</v>
      </c>
      <c r="O9" s="234" t="s">
        <v>3191</v>
      </c>
      <c r="P9" s="234" t="s">
        <v>3192</v>
      </c>
      <c r="Q9" s="234" t="s">
        <v>168</v>
      </c>
      <c r="R9" s="234" t="s">
        <v>168</v>
      </c>
      <c r="S9" s="234" t="s">
        <v>3191</v>
      </c>
      <c r="T9" s="234" t="s">
        <v>3191</v>
      </c>
      <c r="U9" s="234" t="s">
        <v>3193</v>
      </c>
      <c r="V9" s="234" t="s">
        <v>3194</v>
      </c>
      <c r="W9" s="234" t="s">
        <v>3195</v>
      </c>
      <c r="X9" s="234" t="s">
        <v>3196</v>
      </c>
      <c r="Y9" s="234" t="s">
        <v>3197</v>
      </c>
      <c r="Z9" s="257" t="s">
        <v>3198</v>
      </c>
      <c r="AA9" s="258"/>
      <c r="AB9" s="233"/>
      <c r="AC9" s="226" t="s">
        <v>3198</v>
      </c>
      <c r="AD9" s="232"/>
      <c r="AE9" s="233"/>
      <c r="AF9" s="254" t="s">
        <v>3199</v>
      </c>
      <c r="AG9" s="254"/>
      <c r="AH9" s="232"/>
      <c r="AI9" s="234" t="s">
        <v>3200</v>
      </c>
      <c r="AJ9" s="226"/>
      <c r="AK9" s="226" t="s">
        <v>3201</v>
      </c>
      <c r="AL9" s="236"/>
    </row>
    <row r="10" spans="1:38" s="179" customFormat="1" x14ac:dyDescent="0.35">
      <c r="A10" s="237"/>
      <c r="B10" s="238"/>
      <c r="C10" s="238"/>
      <c r="D10" s="239" t="s">
        <v>66</v>
      </c>
      <c r="E10" s="240" t="s">
        <v>3166</v>
      </c>
      <c r="F10" s="241"/>
      <c r="G10" s="241"/>
      <c r="H10" s="226"/>
      <c r="I10" s="239" t="s">
        <v>3172</v>
      </c>
      <c r="J10" s="240" t="s">
        <v>3172</v>
      </c>
      <c r="K10" s="226"/>
      <c r="L10" s="239" t="s">
        <v>3202</v>
      </c>
      <c r="M10" s="238"/>
      <c r="N10" s="239" t="s">
        <v>3203</v>
      </c>
      <c r="O10" s="239" t="s">
        <v>3204</v>
      </c>
      <c r="P10" s="239" t="s">
        <v>65</v>
      </c>
      <c r="Q10" s="238"/>
      <c r="R10" s="238"/>
      <c r="S10" s="239" t="s">
        <v>3205</v>
      </c>
      <c r="T10" s="239" t="s">
        <v>3205</v>
      </c>
      <c r="U10" s="239"/>
      <c r="V10" s="239" t="s">
        <v>3164</v>
      </c>
      <c r="W10" s="239" t="s">
        <v>3164</v>
      </c>
      <c r="X10" s="239" t="s">
        <v>3206</v>
      </c>
      <c r="Y10" s="239"/>
      <c r="Z10" s="239" t="s">
        <v>3207</v>
      </c>
      <c r="AA10" s="242" t="s">
        <v>2962</v>
      </c>
      <c r="AB10" s="238"/>
      <c r="AC10" s="243"/>
      <c r="AD10" s="243"/>
      <c r="AE10" s="238"/>
      <c r="AF10" s="243"/>
      <c r="AG10" s="243"/>
      <c r="AH10" s="243"/>
      <c r="AI10" s="239" t="s">
        <v>3208</v>
      </c>
      <c r="AJ10" s="242"/>
      <c r="AK10" s="242"/>
      <c r="AL10" s="244"/>
    </row>
    <row r="11" spans="1:38" x14ac:dyDescent="0.35">
      <c r="A11" s="91"/>
      <c r="B11" s="92"/>
      <c r="C11" s="95"/>
      <c r="D11" s="92"/>
      <c r="E11" s="91"/>
      <c r="F11" s="92"/>
      <c r="G11" s="93"/>
      <c r="I11" s="31">
        <f ca="1">IF(ISNA(P11),0,D11*P11/IF(P11&gt;AH11,P11,AH11)*L11)</f>
        <v>0</v>
      </c>
      <c r="J11" s="31">
        <f ca="1">IF(ISNA(MATCH($V11,Hajoamiskertoimet!A$21:A$53,0)),0,$I11*OFFSET(Hajoamiskertoimet!$C$20,MATCH($V11,Hajoamiskertoimet!A$21:A$53,0),0))</f>
        <v>0</v>
      </c>
      <c r="L11" s="181">
        <f ca="1">IF(ISNA(AA11),0,IF(OR(AA11=0,AA11=1,AA11=4,AA11=5,AA11=12,AA11=154,AA11=157,AA11=158,AA11=165),1,0))</f>
        <v>1</v>
      </c>
      <c r="M11" s="180" t="e">
        <f ca="1">OFFSET('ewc02'!$H$10,MATCH($R11,Ewc_ID,0),0)</f>
        <v>#N/A</v>
      </c>
      <c r="N11" s="180" t="e">
        <f t="shared" ref="N11:N74" ca="1" si="0">A11&amp;"_"&amp;O11</f>
        <v>#N/A</v>
      </c>
      <c r="O11" s="180" t="e">
        <f ca="1">IF($L11=0,-1,OFFSET('Kuiva-aine'!$C$10,AE11+AF11-1,0))</f>
        <v>#N/A</v>
      </c>
      <c r="P11" s="180" t="e">
        <f t="shared" ref="P11" ca="1" si="1">IF(AND(E11&gt;0,E11&lt;100),E11,AG11)</f>
        <v>#N/A</v>
      </c>
      <c r="Q11" s="180" t="e">
        <f ca="1">OFFSET('ewc02'!$A$10,MATCH($C11,EWC_Koodi,0),0)</f>
        <v>#N/A</v>
      </c>
      <c r="R11" s="180" t="e">
        <f t="shared" ref="R11" ca="1" si="2">IF(OR(Q11=77,Q11=80,Q11=89,Q11=97),IF(AD11=2,95,IF(AD11=1,96,Q11)),Q11)</f>
        <v>#N/A</v>
      </c>
      <c r="S11" s="180" t="e">
        <f ca="1">OFFSET('ewc02'!$K$10,Y11,0)</f>
        <v>#N/A</v>
      </c>
      <c r="T11" s="180" t="e">
        <f t="shared" ref="T11" ca="1" si="3">IF(X11=1,4,IF(AI11=1,5,S11))</f>
        <v>#N/A</v>
      </c>
      <c r="U11" s="180" t="e">
        <f ca="1">OFFSET('ewc02'!$L$10,Y11,0)</f>
        <v>#N/A</v>
      </c>
      <c r="V11" s="180" t="e">
        <f ca="1">OFFSET('ewc02'!$M$10,Y11,0)</f>
        <v>#N/A</v>
      </c>
      <c r="W11" s="180" t="e">
        <f ca="1">OFFSET('ewc02'!$N$10,Y11,0)</f>
        <v>#N/A</v>
      </c>
      <c r="X11" s="180" t="e">
        <f ca="1">IF(AND(OFFSET('ewc02'!I$10,Y11,0)=12,OR(G11="2.3",G11="2.6",G11="2.7",G11="2.9")),1,0)</f>
        <v>#N/A</v>
      </c>
      <c r="Y11" s="180" t="e">
        <f t="shared" ref="Y11:Y74" ca="1" si="4">MATCH($R11,Ewc_ID,0)</f>
        <v>#N/A</v>
      </c>
      <c r="Z11" s="37">
        <f t="shared" ref="Z11:Z74" si="5">IF(F11="",0,TRIM(F11))</f>
        <v>0</v>
      </c>
      <c r="AA11" s="180">
        <f ca="1">IF($Z11=0,0, OFFSET(rd!$A$10,MATCH($Z11,RD_tunnus,0),0))</f>
        <v>0</v>
      </c>
      <c r="AB11" s="180" t="e">
        <f t="shared" ref="AB11" si="6">MATCH("*kuituliet*",B11,0)</f>
        <v>#N/A</v>
      </c>
      <c r="AC11" s="180" t="e">
        <f t="shared" ref="AC11" si="7">MATCH("*liet*",B11,0)</f>
        <v>#N/A</v>
      </c>
      <c r="AD11" s="100">
        <f>IF(ISNA(AC11),0,IF(ISNA(AB11),1,2))</f>
        <v>0</v>
      </c>
      <c r="AE11" s="180" t="e">
        <f t="shared" ref="AE11:AE74" ca="1" si="8">MATCH($T11,Ryhma,0)</f>
        <v>#N/A</v>
      </c>
      <c r="AF11" s="180" t="e">
        <f t="shared" ref="AF11:AF74" ca="1" si="9">MATCH(U11,OFFSET(Ryhma2,AE11-1,0,50,1),0)</f>
        <v>#N/A</v>
      </c>
      <c r="AG11" s="100" t="e">
        <f ca="1">OFFSET('Kuiva-aine'!$D$10,AE11+AF11-1,0)</f>
        <v>#N/A</v>
      </c>
      <c r="AH11" s="100" t="e">
        <f ca="1">OFFSET('Kuiva-aine'!$E$10,AE11+AF11-1,0)</f>
        <v>#N/A</v>
      </c>
      <c r="AI11" s="180" t="e">
        <f t="shared" ref="AI11" ca="1" si="10">IF(AND(OR(R11=918,R11=919),OR(G11="2.4",AL11=1)),1,0)</f>
        <v>#N/A</v>
      </c>
      <c r="AJ11" s="180" t="e">
        <f t="shared" ref="AJ11" si="11">MATCH("*raken*",B11,0)</f>
        <v>#N/A</v>
      </c>
      <c r="AK11" s="180" t="e">
        <f t="shared" ref="AK11" si="12">MATCH("*rak.*",B11,0)</f>
        <v>#N/A</v>
      </c>
      <c r="AL11" s="180">
        <f t="shared" ref="AL11" si="13">IF(AND(ISNA(AJ11),ISNA(AK11)),0,1)</f>
        <v>0</v>
      </c>
    </row>
    <row r="12" spans="1:38" x14ac:dyDescent="0.35">
      <c r="A12" s="91"/>
      <c r="B12" s="92"/>
      <c r="C12" s="95"/>
      <c r="D12" s="92"/>
      <c r="E12" s="91"/>
      <c r="F12" s="92"/>
      <c r="G12" s="93"/>
      <c r="I12" s="31">
        <f t="shared" ref="I12:I74" ca="1" si="14">IF(ISNA(P12),0,D12*P12/IF(P12&gt;AH12,P12,AH12)*L12)</f>
        <v>0</v>
      </c>
      <c r="J12" s="31">
        <f ca="1">IF(ISNA(MATCH($V12,Hajoamiskertoimet!A$21:A$53,0)),0,$I12*OFFSET(Hajoamiskertoimet!$C$20,MATCH($V12,Hajoamiskertoimet!A$21:A$53,0),0))</f>
        <v>0</v>
      </c>
      <c r="L12" s="181">
        <f t="shared" ref="L12:L75" ca="1" si="15">IF(ISNA(AA12),0,IF(OR(AA12=0,AA12=1,AA12=4,AA12=5,AA12=12,AA12=154,AA12=157,AA12=158,AA12=165),1,0))</f>
        <v>1</v>
      </c>
      <c r="M12" s="180" t="e">
        <f ca="1">OFFSET('ewc02'!$H$10,MATCH($R12,Ewc_ID,0),0)</f>
        <v>#N/A</v>
      </c>
      <c r="N12" s="180" t="e">
        <f t="shared" ca="1" si="0"/>
        <v>#N/A</v>
      </c>
      <c r="O12" s="180" t="e">
        <f ca="1">IF($L12=0,-1,OFFSET('Kuiva-aine'!$C$10,AE12+AF12-1,0))</f>
        <v>#N/A</v>
      </c>
      <c r="P12" s="180" t="e">
        <f t="shared" ref="P12" ca="1" si="16">IF(AND(E12&gt;0,E12&lt;100),E12,AG12)</f>
        <v>#N/A</v>
      </c>
      <c r="Q12" s="180" t="e">
        <f ca="1">OFFSET('ewc02'!$A$10,MATCH($C12,EWC_Koodi,0),0)</f>
        <v>#N/A</v>
      </c>
      <c r="R12" s="180" t="e">
        <f t="shared" ref="R12" ca="1" si="17">IF(OR(Q12=77,Q12=80,Q12=89,Q12=97),IF(AD12=2,95,IF(AD12=1,96,Q12)),Q12)</f>
        <v>#N/A</v>
      </c>
      <c r="S12" s="180" t="e">
        <f ca="1">OFFSET('ewc02'!$K$10,Y12,0)</f>
        <v>#N/A</v>
      </c>
      <c r="T12" s="180" t="e">
        <f t="shared" ref="T12" ca="1" si="18">IF(X12=1,4,IF(AI12=1,5,S12))</f>
        <v>#N/A</v>
      </c>
      <c r="U12" s="180" t="e">
        <f ca="1">OFFSET('ewc02'!$L$10,Y12,0)</f>
        <v>#N/A</v>
      </c>
      <c r="V12" s="180" t="e">
        <f ca="1">OFFSET('ewc02'!$M$10,Y12,0)</f>
        <v>#N/A</v>
      </c>
      <c r="W12" s="180" t="e">
        <f ca="1">OFFSET('ewc02'!$N$10,Y12,0)</f>
        <v>#N/A</v>
      </c>
      <c r="X12" s="180" t="e">
        <f ca="1">IF(AND(OFFSET('ewc02'!I$10,Y12,0)=12,OR(G12="2.3",G12="2.6",G12="2.7",G12="2.9")),1,0)</f>
        <v>#N/A</v>
      </c>
      <c r="Y12" s="180" t="e">
        <f t="shared" ca="1" si="4"/>
        <v>#N/A</v>
      </c>
      <c r="Z12" s="37">
        <f t="shared" si="5"/>
        <v>0</v>
      </c>
      <c r="AA12" s="180">
        <f ca="1">IF($Z12=0,0, OFFSET(rd!$A$10,MATCH($Z12,RD_tunnus,0),0))</f>
        <v>0</v>
      </c>
      <c r="AB12" s="180" t="e">
        <f t="shared" ref="AB12" si="19">MATCH("*kuituliet*",B12,0)</f>
        <v>#N/A</v>
      </c>
      <c r="AC12" s="180" t="e">
        <f t="shared" ref="AC12" si="20">MATCH("*liet*",B12,0)</f>
        <v>#N/A</v>
      </c>
      <c r="AD12" s="100">
        <f>IF(ISNA(AC12),0,IF(ISNA(AB12),1,2))</f>
        <v>0</v>
      </c>
      <c r="AE12" s="180" t="e">
        <f t="shared" ca="1" si="8"/>
        <v>#N/A</v>
      </c>
      <c r="AF12" s="180" t="e">
        <f t="shared" ca="1" si="9"/>
        <v>#N/A</v>
      </c>
      <c r="AG12" s="100" t="e">
        <f ca="1">OFFSET('Kuiva-aine'!$D$10,AE12+AF12-1,0)</f>
        <v>#N/A</v>
      </c>
      <c r="AH12" s="100" t="e">
        <f ca="1">OFFSET('Kuiva-aine'!$E$10,AE12+AF12-1,0)</f>
        <v>#N/A</v>
      </c>
      <c r="AI12" s="180" t="e">
        <f t="shared" ref="AI12" ca="1" si="21">IF(AND(OR(R12=918,R12=919),OR(G12="2.4",AL12=1)),1,0)</f>
        <v>#N/A</v>
      </c>
      <c r="AJ12" s="180" t="e">
        <f t="shared" ref="AJ12" si="22">MATCH("*raken*",B12,0)</f>
        <v>#N/A</v>
      </c>
      <c r="AK12" s="180" t="e">
        <f t="shared" ref="AK12" si="23">MATCH("*rak.*",B12,0)</f>
        <v>#N/A</v>
      </c>
      <c r="AL12" s="180">
        <f t="shared" ref="AL12" si="24">IF(AND(ISNA(AJ12),ISNA(AK12)),0,1)</f>
        <v>0</v>
      </c>
    </row>
    <row r="13" spans="1:38" x14ac:dyDescent="0.35">
      <c r="A13" s="91"/>
      <c r="B13" s="92"/>
      <c r="C13" s="95"/>
      <c r="D13" s="92"/>
      <c r="E13" s="91"/>
      <c r="F13" s="92"/>
      <c r="G13" s="93"/>
      <c r="I13" s="31">
        <f t="shared" ca="1" si="14"/>
        <v>0</v>
      </c>
      <c r="J13" s="31">
        <f ca="1">IF(ISNA(MATCH($V13,Hajoamiskertoimet!A$21:A$53,0)),0,$I13*OFFSET(Hajoamiskertoimet!$C$20,MATCH($V13,Hajoamiskertoimet!A$21:A$53,0),0))</f>
        <v>0</v>
      </c>
      <c r="L13" s="181">
        <f t="shared" ca="1" si="15"/>
        <v>1</v>
      </c>
      <c r="M13" s="180" t="e">
        <f ca="1">OFFSET('ewc02'!$H$10,MATCH($R13,Ewc_ID,0),0)</f>
        <v>#N/A</v>
      </c>
      <c r="N13" s="180" t="e">
        <f t="shared" ca="1" si="0"/>
        <v>#N/A</v>
      </c>
      <c r="O13" s="180" t="e">
        <f ca="1">IF($L13=0,-1,OFFSET('Kuiva-aine'!$C$10,AE13+AF13-1,0))</f>
        <v>#N/A</v>
      </c>
      <c r="P13" s="180" t="e">
        <f t="shared" ref="P13:P76" ca="1" si="25">IF(AND(E13&gt;0,E13&lt;100),E13,AG13)</f>
        <v>#N/A</v>
      </c>
      <c r="Q13" s="180" t="e">
        <f ca="1">OFFSET('ewc02'!$A$10,MATCH($C13,EWC_Koodi,0),0)</f>
        <v>#N/A</v>
      </c>
      <c r="R13" s="180" t="e">
        <f t="shared" ref="R13:R76" ca="1" si="26">IF(OR(Q13=77,Q13=80,Q13=89,Q13=97),IF(AD13=2,95,IF(AD13=1,96,Q13)),Q13)</f>
        <v>#N/A</v>
      </c>
      <c r="S13" s="180" t="e">
        <f ca="1">OFFSET('ewc02'!$K$10,Y13,0)</f>
        <v>#N/A</v>
      </c>
      <c r="T13" s="180" t="e">
        <f t="shared" ref="T13:T76" ca="1" si="27">IF(X13=1,4,IF(AI13=1,5,S13))</f>
        <v>#N/A</v>
      </c>
      <c r="U13" s="180" t="e">
        <f ca="1">OFFSET('ewc02'!$L$10,Y13,0)</f>
        <v>#N/A</v>
      </c>
      <c r="V13" s="180" t="e">
        <f ca="1">OFFSET('ewc02'!$M$10,Y13,0)</f>
        <v>#N/A</v>
      </c>
      <c r="W13" s="180" t="e">
        <f ca="1">OFFSET('ewc02'!$N$10,Y13,0)</f>
        <v>#N/A</v>
      </c>
      <c r="X13" s="180" t="e">
        <f ca="1">IF(AND(OFFSET('ewc02'!I$10,Y13,0)=12,OR(G13="2.3",G13="2.6",G13="2.7",G13="2.9")),1,0)</f>
        <v>#N/A</v>
      </c>
      <c r="Y13" s="180" t="e">
        <f t="shared" ca="1" si="4"/>
        <v>#N/A</v>
      </c>
      <c r="Z13" s="37">
        <f t="shared" si="5"/>
        <v>0</v>
      </c>
      <c r="AA13" s="180">
        <f ca="1">IF($Z13=0,0, OFFSET(rd!$A$10,MATCH($Z13,RD_tunnus,0),0))</f>
        <v>0</v>
      </c>
      <c r="AB13" s="180" t="e">
        <f t="shared" ref="AB13:AB76" si="28">MATCH("*kuituliet*",B13,0)</f>
        <v>#N/A</v>
      </c>
      <c r="AC13" s="180" t="e">
        <f t="shared" ref="AC13:AC76" si="29">MATCH("*liet*",B13,0)</f>
        <v>#N/A</v>
      </c>
      <c r="AD13" s="100">
        <f t="shared" ref="AD13:AD76" si="30">IF(ISNA(AC13),0,IF(ISNA(AB13),1,2))</f>
        <v>0</v>
      </c>
      <c r="AE13" s="180" t="e">
        <f t="shared" ca="1" si="8"/>
        <v>#N/A</v>
      </c>
      <c r="AF13" s="180" t="e">
        <f t="shared" ca="1" si="9"/>
        <v>#N/A</v>
      </c>
      <c r="AG13" s="100" t="e">
        <f ca="1">OFFSET('Kuiva-aine'!$D$10,AE13+AF13-1,0)</f>
        <v>#N/A</v>
      </c>
      <c r="AH13" s="100" t="e">
        <f ca="1">OFFSET('Kuiva-aine'!$E$10,AE13+AF13-1,0)</f>
        <v>#N/A</v>
      </c>
      <c r="AI13" s="180" t="e">
        <f t="shared" ref="AI13:AI76" ca="1" si="31">IF(AND(OR(R13=918,R13=919),OR(G13="2.4",AL13=1)),1,0)</f>
        <v>#N/A</v>
      </c>
      <c r="AJ13" s="180" t="e">
        <f t="shared" ref="AJ13:AJ76" si="32">MATCH("*raken*",B13,0)</f>
        <v>#N/A</v>
      </c>
      <c r="AK13" s="180" t="e">
        <f t="shared" ref="AK13:AK76" si="33">MATCH("*rak.*",B13,0)</f>
        <v>#N/A</v>
      </c>
      <c r="AL13" s="180">
        <f t="shared" ref="AL13:AL76" si="34">IF(AND(ISNA(AJ13),ISNA(AK13)),0,1)</f>
        <v>0</v>
      </c>
    </row>
    <row r="14" spans="1:38" x14ac:dyDescent="0.35">
      <c r="A14" s="91"/>
      <c r="B14" s="92"/>
      <c r="C14" s="93"/>
      <c r="D14" s="92"/>
      <c r="E14" s="91"/>
      <c r="F14" s="92"/>
      <c r="G14" s="94"/>
      <c r="I14" s="31">
        <f t="shared" ca="1" si="14"/>
        <v>0</v>
      </c>
      <c r="J14" s="31">
        <f ca="1">IF(ISNA(MATCH($V14,Hajoamiskertoimet!A$21:A$53,0)),0,$I14*OFFSET(Hajoamiskertoimet!$C$20,MATCH($V14,Hajoamiskertoimet!A$21:A$53,0),0))</f>
        <v>0</v>
      </c>
      <c r="L14" s="181">
        <f t="shared" ca="1" si="15"/>
        <v>1</v>
      </c>
      <c r="M14" s="180" t="e">
        <f ca="1">OFFSET('ewc02'!$H$10,MATCH($R14,Ewc_ID,0),0)</f>
        <v>#N/A</v>
      </c>
      <c r="N14" s="180" t="e">
        <f t="shared" ca="1" si="0"/>
        <v>#N/A</v>
      </c>
      <c r="O14" s="180" t="e">
        <f ca="1">IF($L14=0,-1,OFFSET('Kuiva-aine'!$C$10,AE14+AF14-1,0))</f>
        <v>#N/A</v>
      </c>
      <c r="P14" s="180" t="e">
        <f t="shared" ca="1" si="25"/>
        <v>#N/A</v>
      </c>
      <c r="Q14" s="180" t="e">
        <f ca="1">OFFSET('ewc02'!$A$10,MATCH($C14,EWC_Koodi,0),0)</f>
        <v>#N/A</v>
      </c>
      <c r="R14" s="180" t="e">
        <f t="shared" ca="1" si="26"/>
        <v>#N/A</v>
      </c>
      <c r="S14" s="180" t="e">
        <f ca="1">OFFSET('ewc02'!$K$10,Y14,0)</f>
        <v>#N/A</v>
      </c>
      <c r="T14" s="180" t="e">
        <f t="shared" ca="1" si="27"/>
        <v>#N/A</v>
      </c>
      <c r="U14" s="180" t="e">
        <f ca="1">OFFSET('ewc02'!$L$10,Y14,0)</f>
        <v>#N/A</v>
      </c>
      <c r="V14" s="180" t="e">
        <f ca="1">OFFSET('ewc02'!$M$10,Y14,0)</f>
        <v>#N/A</v>
      </c>
      <c r="W14" s="180" t="e">
        <f ca="1">OFFSET('ewc02'!$N$10,Y14,0)</f>
        <v>#N/A</v>
      </c>
      <c r="X14" s="180" t="e">
        <f ca="1">IF(AND(OFFSET('ewc02'!I$10,Y14,0)=12,OR(G14="2.3",G14="2.6",G14="2.7",G14="2.9")),1,0)</f>
        <v>#N/A</v>
      </c>
      <c r="Y14" s="180" t="e">
        <f t="shared" ca="1" si="4"/>
        <v>#N/A</v>
      </c>
      <c r="Z14" s="37">
        <f>IF(F14="",0,TRIM(F14))</f>
        <v>0</v>
      </c>
      <c r="AA14" s="180">
        <f ca="1">IF($Z14=0,0, OFFSET(rd!$A$10,MATCH($Z14,RD_tunnus,0),0))</f>
        <v>0</v>
      </c>
      <c r="AB14" s="180" t="e">
        <f t="shared" si="28"/>
        <v>#N/A</v>
      </c>
      <c r="AC14" s="180" t="e">
        <f t="shared" si="29"/>
        <v>#N/A</v>
      </c>
      <c r="AD14" s="100">
        <f t="shared" si="30"/>
        <v>0</v>
      </c>
      <c r="AE14" s="180" t="e">
        <f t="shared" ca="1" si="8"/>
        <v>#N/A</v>
      </c>
      <c r="AF14" s="180" t="e">
        <f t="shared" ca="1" si="9"/>
        <v>#N/A</v>
      </c>
      <c r="AG14" s="100" t="e">
        <f ca="1">OFFSET('Kuiva-aine'!$D$10,AE14+AF14-1,0)</f>
        <v>#N/A</v>
      </c>
      <c r="AH14" s="100" t="e">
        <f ca="1">OFFSET('Kuiva-aine'!$E$10,AE14+AF14-1,0)</f>
        <v>#N/A</v>
      </c>
      <c r="AI14" s="180" t="e">
        <f t="shared" ca="1" si="31"/>
        <v>#N/A</v>
      </c>
      <c r="AJ14" s="180" t="e">
        <f t="shared" si="32"/>
        <v>#N/A</v>
      </c>
      <c r="AK14" s="180" t="e">
        <f t="shared" si="33"/>
        <v>#N/A</v>
      </c>
      <c r="AL14" s="180">
        <f t="shared" si="34"/>
        <v>0</v>
      </c>
    </row>
    <row r="15" spans="1:38" x14ac:dyDescent="0.35">
      <c r="A15" s="91"/>
      <c r="B15" s="92"/>
      <c r="C15" s="93"/>
      <c r="D15" s="92"/>
      <c r="E15" s="91"/>
      <c r="F15" s="92"/>
      <c r="G15" s="94"/>
      <c r="I15" s="31">
        <f t="shared" ca="1" si="14"/>
        <v>0</v>
      </c>
      <c r="J15" s="31">
        <f ca="1">IF(ISNA(MATCH($V15,Hajoamiskertoimet!A$21:A$53,0)),0,$I15*OFFSET(Hajoamiskertoimet!$C$20,MATCH($V15,Hajoamiskertoimet!A$21:A$53,0),0))</f>
        <v>0</v>
      </c>
      <c r="L15" s="181">
        <f t="shared" ca="1" si="15"/>
        <v>1</v>
      </c>
      <c r="M15" s="180" t="e">
        <f ca="1">OFFSET('ewc02'!$H$10,MATCH($R15,Ewc_ID,0),0)</f>
        <v>#N/A</v>
      </c>
      <c r="N15" s="180" t="e">
        <f t="shared" ca="1" si="0"/>
        <v>#N/A</v>
      </c>
      <c r="O15" s="180" t="e">
        <f ca="1">IF($L15=0,-1,OFFSET('Kuiva-aine'!$C$10,AE15+AF15-1,0))</f>
        <v>#N/A</v>
      </c>
      <c r="P15" s="180" t="e">
        <f t="shared" ca="1" si="25"/>
        <v>#N/A</v>
      </c>
      <c r="Q15" s="180" t="e">
        <f ca="1">OFFSET('ewc02'!$A$10,MATCH($C15,EWC_Koodi,0),0)</f>
        <v>#N/A</v>
      </c>
      <c r="R15" s="180" t="e">
        <f t="shared" ca="1" si="26"/>
        <v>#N/A</v>
      </c>
      <c r="S15" s="180" t="e">
        <f ca="1">OFFSET('ewc02'!$K$10,Y15,0)</f>
        <v>#N/A</v>
      </c>
      <c r="T15" s="180" t="e">
        <f t="shared" ca="1" si="27"/>
        <v>#N/A</v>
      </c>
      <c r="U15" s="180" t="e">
        <f ca="1">OFFSET('ewc02'!$L$10,Y15,0)</f>
        <v>#N/A</v>
      </c>
      <c r="V15" s="180" t="e">
        <f ca="1">OFFSET('ewc02'!$M$10,Y15,0)</f>
        <v>#N/A</v>
      </c>
      <c r="W15" s="180" t="e">
        <f ca="1">OFFSET('ewc02'!$N$10,Y15,0)</f>
        <v>#N/A</v>
      </c>
      <c r="X15" s="180" t="e">
        <f ca="1">IF(AND(OFFSET('ewc02'!I$10,Y15,0)=12,OR(G15="2.3",G15="2.6",G15="2.7",G15="2.9")),1,0)</f>
        <v>#N/A</v>
      </c>
      <c r="Y15" s="180" t="e">
        <f t="shared" ca="1" si="4"/>
        <v>#N/A</v>
      </c>
      <c r="Z15" s="37">
        <f t="shared" si="5"/>
        <v>0</v>
      </c>
      <c r="AA15" s="180">
        <f ca="1">IF($Z15=0,0, OFFSET(rd!$A$10,MATCH($Z15,RD_tunnus,0),0))</f>
        <v>0</v>
      </c>
      <c r="AB15" s="180" t="e">
        <f t="shared" si="28"/>
        <v>#N/A</v>
      </c>
      <c r="AC15" s="180" t="e">
        <f t="shared" si="29"/>
        <v>#N/A</v>
      </c>
      <c r="AD15" s="100">
        <f t="shared" si="30"/>
        <v>0</v>
      </c>
      <c r="AE15" s="180" t="e">
        <f t="shared" ca="1" si="8"/>
        <v>#N/A</v>
      </c>
      <c r="AF15" s="180" t="e">
        <f t="shared" ca="1" si="9"/>
        <v>#N/A</v>
      </c>
      <c r="AG15" s="100" t="e">
        <f ca="1">OFFSET('Kuiva-aine'!$D$10,AE15+AF15-1,0)</f>
        <v>#N/A</v>
      </c>
      <c r="AH15" s="100" t="e">
        <f ca="1">OFFSET('Kuiva-aine'!$E$10,AE15+AF15-1,0)</f>
        <v>#N/A</v>
      </c>
      <c r="AI15" s="180" t="e">
        <f t="shared" ca="1" si="31"/>
        <v>#N/A</v>
      </c>
      <c r="AJ15" s="180" t="e">
        <f t="shared" si="32"/>
        <v>#N/A</v>
      </c>
      <c r="AK15" s="180" t="e">
        <f t="shared" si="33"/>
        <v>#N/A</v>
      </c>
      <c r="AL15" s="180">
        <f t="shared" si="34"/>
        <v>0</v>
      </c>
    </row>
    <row r="16" spans="1:38" x14ac:dyDescent="0.35">
      <c r="A16" s="91"/>
      <c r="B16" s="92"/>
      <c r="C16" s="93"/>
      <c r="D16" s="92"/>
      <c r="E16" s="91"/>
      <c r="F16" s="92"/>
      <c r="G16" s="94"/>
      <c r="I16" s="31">
        <f t="shared" ca="1" si="14"/>
        <v>0</v>
      </c>
      <c r="J16" s="31">
        <f ca="1">IF(ISNA(MATCH($V16,Hajoamiskertoimet!A$21:A$53,0)),0,$I16*OFFSET(Hajoamiskertoimet!$C$20,MATCH($V16,Hajoamiskertoimet!A$21:A$53,0),0))</f>
        <v>0</v>
      </c>
      <c r="L16" s="181">
        <f t="shared" ca="1" si="15"/>
        <v>1</v>
      </c>
      <c r="M16" s="180" t="e">
        <f ca="1">OFFSET('ewc02'!$H$10,MATCH($R16,Ewc_ID,0),0)</f>
        <v>#N/A</v>
      </c>
      <c r="N16" s="180" t="e">
        <f t="shared" ca="1" si="0"/>
        <v>#N/A</v>
      </c>
      <c r="O16" s="180" t="e">
        <f ca="1">IF($L16=0,-1,OFFSET('Kuiva-aine'!$C$10,AE16+AF16-1,0))</f>
        <v>#N/A</v>
      </c>
      <c r="P16" s="180" t="e">
        <f t="shared" ca="1" si="25"/>
        <v>#N/A</v>
      </c>
      <c r="Q16" s="180" t="e">
        <f ca="1">OFFSET('ewc02'!$A$10,MATCH($C16,EWC_Koodi,0),0)</f>
        <v>#N/A</v>
      </c>
      <c r="R16" s="180" t="e">
        <f t="shared" ca="1" si="26"/>
        <v>#N/A</v>
      </c>
      <c r="S16" s="180" t="e">
        <f ca="1">OFFSET('ewc02'!$K$10,Y16,0)</f>
        <v>#N/A</v>
      </c>
      <c r="T16" s="180" t="e">
        <f t="shared" ca="1" si="27"/>
        <v>#N/A</v>
      </c>
      <c r="U16" s="180" t="e">
        <f ca="1">OFFSET('ewc02'!$L$10,Y16,0)</f>
        <v>#N/A</v>
      </c>
      <c r="V16" s="180" t="e">
        <f ca="1">OFFSET('ewc02'!$M$10,Y16,0)</f>
        <v>#N/A</v>
      </c>
      <c r="W16" s="180" t="e">
        <f ca="1">OFFSET('ewc02'!$N$10,Y16,0)</f>
        <v>#N/A</v>
      </c>
      <c r="X16" s="180" t="e">
        <f ca="1">IF(AND(OFFSET('ewc02'!I$10,Y16,0)=12,OR(G16="2.3",G16="2.6",G16="2.7",G16="2.9")),1,0)</f>
        <v>#N/A</v>
      </c>
      <c r="Y16" s="180" t="e">
        <f t="shared" ca="1" si="4"/>
        <v>#N/A</v>
      </c>
      <c r="Z16" s="37">
        <f t="shared" si="5"/>
        <v>0</v>
      </c>
      <c r="AA16" s="180">
        <f ca="1">IF($Z16=0,0, OFFSET(rd!$A$10,MATCH($Z16,RD_tunnus,0),0))</f>
        <v>0</v>
      </c>
      <c r="AB16" s="180" t="e">
        <f t="shared" si="28"/>
        <v>#N/A</v>
      </c>
      <c r="AC16" s="180" t="e">
        <f t="shared" si="29"/>
        <v>#N/A</v>
      </c>
      <c r="AD16" s="100">
        <f t="shared" si="30"/>
        <v>0</v>
      </c>
      <c r="AE16" s="180" t="e">
        <f t="shared" ca="1" si="8"/>
        <v>#N/A</v>
      </c>
      <c r="AF16" s="180" t="e">
        <f t="shared" ca="1" si="9"/>
        <v>#N/A</v>
      </c>
      <c r="AG16" s="100" t="e">
        <f ca="1">OFFSET('Kuiva-aine'!$D$10,AE16+AF16-1,0)</f>
        <v>#N/A</v>
      </c>
      <c r="AH16" s="100" t="e">
        <f ca="1">OFFSET('Kuiva-aine'!$E$10,AE16+AF16-1,0)</f>
        <v>#N/A</v>
      </c>
      <c r="AI16" s="180" t="e">
        <f t="shared" ca="1" si="31"/>
        <v>#N/A</v>
      </c>
      <c r="AJ16" s="180" t="e">
        <f t="shared" si="32"/>
        <v>#N/A</v>
      </c>
      <c r="AK16" s="180" t="e">
        <f t="shared" si="33"/>
        <v>#N/A</v>
      </c>
      <c r="AL16" s="180">
        <f t="shared" si="34"/>
        <v>0</v>
      </c>
    </row>
    <row r="17" spans="1:38" x14ac:dyDescent="0.35">
      <c r="A17" s="91"/>
      <c r="B17" s="92"/>
      <c r="C17" s="93"/>
      <c r="D17" s="92"/>
      <c r="E17" s="91"/>
      <c r="F17" s="92"/>
      <c r="G17" s="94"/>
      <c r="I17" s="31">
        <f t="shared" ca="1" si="14"/>
        <v>0</v>
      </c>
      <c r="J17" s="31">
        <f ca="1">IF(ISNA(MATCH($V17,Hajoamiskertoimet!A$21:A$53,0)),0,$I17*OFFSET(Hajoamiskertoimet!$C$20,MATCH($V17,Hajoamiskertoimet!A$21:A$53,0),0))</f>
        <v>0</v>
      </c>
      <c r="L17" s="181">
        <f t="shared" ca="1" si="15"/>
        <v>1</v>
      </c>
      <c r="M17" s="180" t="e">
        <f ca="1">OFFSET('ewc02'!$H$10,MATCH($R17,Ewc_ID,0),0)</f>
        <v>#N/A</v>
      </c>
      <c r="N17" s="180" t="e">
        <f t="shared" ca="1" si="0"/>
        <v>#N/A</v>
      </c>
      <c r="O17" s="180" t="e">
        <f ca="1">IF($L17=0,-1,OFFSET('Kuiva-aine'!$C$10,AE17+AF17-1,0))</f>
        <v>#N/A</v>
      </c>
      <c r="P17" s="180" t="e">
        <f t="shared" ca="1" si="25"/>
        <v>#N/A</v>
      </c>
      <c r="Q17" s="180" t="e">
        <f ca="1">OFFSET('ewc02'!$A$10,MATCH($C17,EWC_Koodi,0),0)</f>
        <v>#N/A</v>
      </c>
      <c r="R17" s="180" t="e">
        <f t="shared" ca="1" si="26"/>
        <v>#N/A</v>
      </c>
      <c r="S17" s="180" t="e">
        <f ca="1">OFFSET('ewc02'!$K$10,Y17,0)</f>
        <v>#N/A</v>
      </c>
      <c r="T17" s="180" t="e">
        <f t="shared" ca="1" si="27"/>
        <v>#N/A</v>
      </c>
      <c r="U17" s="180" t="e">
        <f ca="1">OFFSET('ewc02'!$L$10,Y17,0)</f>
        <v>#N/A</v>
      </c>
      <c r="V17" s="180" t="e">
        <f ca="1">OFFSET('ewc02'!$M$10,Y17,0)</f>
        <v>#N/A</v>
      </c>
      <c r="W17" s="180" t="e">
        <f ca="1">OFFSET('ewc02'!$N$10,Y17,0)</f>
        <v>#N/A</v>
      </c>
      <c r="X17" s="180" t="e">
        <f ca="1">IF(AND(OFFSET('ewc02'!I$10,Y17,0)=12,OR(G17="2.3",G17="2.6",G17="2.7",G17="2.9")),1,0)</f>
        <v>#N/A</v>
      </c>
      <c r="Y17" s="180" t="e">
        <f t="shared" ca="1" si="4"/>
        <v>#N/A</v>
      </c>
      <c r="Z17" s="37">
        <f t="shared" si="5"/>
        <v>0</v>
      </c>
      <c r="AA17" s="180">
        <f ca="1">IF($Z17=0,0, OFFSET(rd!$A$10,MATCH($Z17,RD_tunnus,0),0))</f>
        <v>0</v>
      </c>
      <c r="AB17" s="180" t="e">
        <f t="shared" si="28"/>
        <v>#N/A</v>
      </c>
      <c r="AC17" s="180" t="e">
        <f t="shared" si="29"/>
        <v>#N/A</v>
      </c>
      <c r="AD17" s="100">
        <f t="shared" si="30"/>
        <v>0</v>
      </c>
      <c r="AE17" s="180" t="e">
        <f t="shared" ca="1" si="8"/>
        <v>#N/A</v>
      </c>
      <c r="AF17" s="180" t="e">
        <f t="shared" ca="1" si="9"/>
        <v>#N/A</v>
      </c>
      <c r="AG17" s="100" t="e">
        <f ca="1">OFFSET('Kuiva-aine'!$D$10,AE17+AF17-1,0)</f>
        <v>#N/A</v>
      </c>
      <c r="AH17" s="100" t="e">
        <f ca="1">OFFSET('Kuiva-aine'!$E$10,AE17+AF17-1,0)</f>
        <v>#N/A</v>
      </c>
      <c r="AI17" s="180" t="e">
        <f t="shared" ca="1" si="31"/>
        <v>#N/A</v>
      </c>
      <c r="AJ17" s="180" t="e">
        <f t="shared" si="32"/>
        <v>#N/A</v>
      </c>
      <c r="AK17" s="180" t="e">
        <f t="shared" si="33"/>
        <v>#N/A</v>
      </c>
      <c r="AL17" s="180">
        <f t="shared" si="34"/>
        <v>0</v>
      </c>
    </row>
    <row r="18" spans="1:38" x14ac:dyDescent="0.35">
      <c r="A18" s="91"/>
      <c r="B18" s="92"/>
      <c r="C18" s="93"/>
      <c r="D18" s="92"/>
      <c r="E18" s="91"/>
      <c r="F18" s="92"/>
      <c r="G18" s="94"/>
      <c r="I18" s="31">
        <f t="shared" ca="1" si="14"/>
        <v>0</v>
      </c>
      <c r="J18" s="31">
        <f ca="1">IF(ISNA(MATCH($V18,Hajoamiskertoimet!A$21:A$53,0)),0,$I18*OFFSET(Hajoamiskertoimet!$C$20,MATCH($V18,Hajoamiskertoimet!A$21:A$53,0),0))</f>
        <v>0</v>
      </c>
      <c r="L18" s="181">
        <f t="shared" ca="1" si="15"/>
        <v>1</v>
      </c>
      <c r="M18" s="180" t="e">
        <f ca="1">OFFSET('ewc02'!$H$10,MATCH($R18,Ewc_ID,0),0)</f>
        <v>#N/A</v>
      </c>
      <c r="N18" s="180" t="e">
        <f t="shared" ca="1" si="0"/>
        <v>#N/A</v>
      </c>
      <c r="O18" s="180" t="e">
        <f ca="1">IF($L18=0,-1,OFFSET('Kuiva-aine'!$C$10,AE18+AF18-1,0))</f>
        <v>#N/A</v>
      </c>
      <c r="P18" s="180" t="e">
        <f t="shared" ca="1" si="25"/>
        <v>#N/A</v>
      </c>
      <c r="Q18" s="180" t="e">
        <f ca="1">OFFSET('ewc02'!$A$10,MATCH($C18,EWC_Koodi,0),0)</f>
        <v>#N/A</v>
      </c>
      <c r="R18" s="180" t="e">
        <f t="shared" ca="1" si="26"/>
        <v>#N/A</v>
      </c>
      <c r="S18" s="180" t="e">
        <f ca="1">OFFSET('ewc02'!$K$10,Y18,0)</f>
        <v>#N/A</v>
      </c>
      <c r="T18" s="180" t="e">
        <f t="shared" ca="1" si="27"/>
        <v>#N/A</v>
      </c>
      <c r="U18" s="180" t="e">
        <f ca="1">OFFSET('ewc02'!$L$10,Y18,0)</f>
        <v>#N/A</v>
      </c>
      <c r="V18" s="180" t="e">
        <f ca="1">OFFSET('ewc02'!$M$10,Y18,0)</f>
        <v>#N/A</v>
      </c>
      <c r="W18" s="180" t="e">
        <f ca="1">OFFSET('ewc02'!$N$10,Y18,0)</f>
        <v>#N/A</v>
      </c>
      <c r="X18" s="180" t="e">
        <f ca="1">IF(AND(OFFSET('ewc02'!I$10,Y18,0)=12,OR(G18="2.3",G18="2.6",G18="2.7",G18="2.9")),1,0)</f>
        <v>#N/A</v>
      </c>
      <c r="Y18" s="180" t="e">
        <f t="shared" ca="1" si="4"/>
        <v>#N/A</v>
      </c>
      <c r="Z18" s="37">
        <f t="shared" si="5"/>
        <v>0</v>
      </c>
      <c r="AA18" s="180">
        <f ca="1">IF($Z18=0,0, OFFSET(rd!$A$10,MATCH($Z18,RD_tunnus,0),0))</f>
        <v>0</v>
      </c>
      <c r="AB18" s="180" t="e">
        <f t="shared" si="28"/>
        <v>#N/A</v>
      </c>
      <c r="AC18" s="180" t="e">
        <f t="shared" si="29"/>
        <v>#N/A</v>
      </c>
      <c r="AD18" s="100">
        <f t="shared" si="30"/>
        <v>0</v>
      </c>
      <c r="AE18" s="180" t="e">
        <f t="shared" ca="1" si="8"/>
        <v>#N/A</v>
      </c>
      <c r="AF18" s="180" t="e">
        <f t="shared" ca="1" si="9"/>
        <v>#N/A</v>
      </c>
      <c r="AG18" s="100" t="e">
        <f ca="1">OFFSET('Kuiva-aine'!$D$10,AE18+AF18-1,0)</f>
        <v>#N/A</v>
      </c>
      <c r="AH18" s="100" t="e">
        <f ca="1">OFFSET('Kuiva-aine'!$E$10,AE18+AF18-1,0)</f>
        <v>#N/A</v>
      </c>
      <c r="AI18" s="180" t="e">
        <f t="shared" ca="1" si="31"/>
        <v>#N/A</v>
      </c>
      <c r="AJ18" s="180" t="e">
        <f t="shared" si="32"/>
        <v>#N/A</v>
      </c>
      <c r="AK18" s="180" t="e">
        <f t="shared" si="33"/>
        <v>#N/A</v>
      </c>
      <c r="AL18" s="180">
        <f t="shared" si="34"/>
        <v>0</v>
      </c>
    </row>
    <row r="19" spans="1:38" x14ac:dyDescent="0.35">
      <c r="A19" s="91"/>
      <c r="B19" s="92"/>
      <c r="C19" s="93"/>
      <c r="D19" s="92"/>
      <c r="E19" s="91"/>
      <c r="F19" s="92"/>
      <c r="G19" s="94"/>
      <c r="I19" s="31">
        <f t="shared" ca="1" si="14"/>
        <v>0</v>
      </c>
      <c r="J19" s="31">
        <f ca="1">IF(ISNA(MATCH($V19,Hajoamiskertoimet!A$21:A$53,0)),0,$I19*OFFSET(Hajoamiskertoimet!$C$20,MATCH($V19,Hajoamiskertoimet!A$21:A$53,0),0))</f>
        <v>0</v>
      </c>
      <c r="L19" s="181">
        <f t="shared" ca="1" si="15"/>
        <v>1</v>
      </c>
      <c r="M19" s="180" t="e">
        <f ca="1">OFFSET('ewc02'!$H$10,MATCH($R19,Ewc_ID,0),0)</f>
        <v>#N/A</v>
      </c>
      <c r="N19" s="180" t="e">
        <f t="shared" ca="1" si="0"/>
        <v>#N/A</v>
      </c>
      <c r="O19" s="180" t="e">
        <f ca="1">IF($L19=0,-1,OFFSET('Kuiva-aine'!$C$10,AE19+AF19-1,0))</f>
        <v>#N/A</v>
      </c>
      <c r="P19" s="180" t="e">
        <f t="shared" ca="1" si="25"/>
        <v>#N/A</v>
      </c>
      <c r="Q19" s="180" t="e">
        <f ca="1">OFFSET('ewc02'!$A$10,MATCH($C19,EWC_Koodi,0),0)</f>
        <v>#N/A</v>
      </c>
      <c r="R19" s="180" t="e">
        <f t="shared" ca="1" si="26"/>
        <v>#N/A</v>
      </c>
      <c r="S19" s="180" t="e">
        <f ca="1">OFFSET('ewc02'!$K$10,Y19,0)</f>
        <v>#N/A</v>
      </c>
      <c r="T19" s="180" t="e">
        <f t="shared" ca="1" si="27"/>
        <v>#N/A</v>
      </c>
      <c r="U19" s="180" t="e">
        <f ca="1">OFFSET('ewc02'!$L$10,Y19,0)</f>
        <v>#N/A</v>
      </c>
      <c r="V19" s="180" t="e">
        <f ca="1">OFFSET('ewc02'!$M$10,Y19,0)</f>
        <v>#N/A</v>
      </c>
      <c r="W19" s="180" t="e">
        <f ca="1">OFFSET('ewc02'!$N$10,Y19,0)</f>
        <v>#N/A</v>
      </c>
      <c r="X19" s="180" t="e">
        <f ca="1">IF(AND(OFFSET('ewc02'!I$10,Y19,0)=12,OR(G19="2.3",G19="2.6",G19="2.7",G19="2.9")),1,0)</f>
        <v>#N/A</v>
      </c>
      <c r="Y19" s="180" t="e">
        <f t="shared" ca="1" si="4"/>
        <v>#N/A</v>
      </c>
      <c r="Z19" s="37">
        <f t="shared" si="5"/>
        <v>0</v>
      </c>
      <c r="AA19" s="180">
        <f ca="1">IF($Z19=0,0, OFFSET(rd!$A$10,MATCH($Z19,RD_tunnus,0),0))</f>
        <v>0</v>
      </c>
      <c r="AB19" s="180" t="e">
        <f t="shared" si="28"/>
        <v>#N/A</v>
      </c>
      <c r="AC19" s="180" t="e">
        <f t="shared" si="29"/>
        <v>#N/A</v>
      </c>
      <c r="AD19" s="100">
        <f t="shared" si="30"/>
        <v>0</v>
      </c>
      <c r="AE19" s="180" t="e">
        <f t="shared" ca="1" si="8"/>
        <v>#N/A</v>
      </c>
      <c r="AF19" s="180" t="e">
        <f t="shared" ca="1" si="9"/>
        <v>#N/A</v>
      </c>
      <c r="AG19" s="100" t="e">
        <f ca="1">OFFSET('Kuiva-aine'!$D$10,AE19+AF19-1,0)</f>
        <v>#N/A</v>
      </c>
      <c r="AH19" s="100" t="e">
        <f ca="1">OFFSET('Kuiva-aine'!$E$10,AE19+AF19-1,0)</f>
        <v>#N/A</v>
      </c>
      <c r="AI19" s="180" t="e">
        <f t="shared" ca="1" si="31"/>
        <v>#N/A</v>
      </c>
      <c r="AJ19" s="180" t="e">
        <f t="shared" si="32"/>
        <v>#N/A</v>
      </c>
      <c r="AK19" s="180" t="e">
        <f t="shared" si="33"/>
        <v>#N/A</v>
      </c>
      <c r="AL19" s="180">
        <f t="shared" si="34"/>
        <v>0</v>
      </c>
    </row>
    <row r="20" spans="1:38" x14ac:dyDescent="0.35">
      <c r="A20" s="91"/>
      <c r="B20" s="92"/>
      <c r="C20" s="93"/>
      <c r="D20" s="92"/>
      <c r="E20" s="91"/>
      <c r="F20" s="92"/>
      <c r="G20" s="94"/>
      <c r="I20" s="31">
        <f t="shared" ca="1" si="14"/>
        <v>0</v>
      </c>
      <c r="J20" s="31">
        <f ca="1">IF(ISNA(MATCH($V20,Hajoamiskertoimet!A$21:A$53,0)),0,$I20*OFFSET(Hajoamiskertoimet!$C$20,MATCH($V20,Hajoamiskertoimet!A$21:A$53,0),0))</f>
        <v>0</v>
      </c>
      <c r="L20" s="181">
        <f t="shared" ca="1" si="15"/>
        <v>1</v>
      </c>
      <c r="M20" s="180" t="e">
        <f ca="1">OFFSET('ewc02'!$H$10,MATCH($R20,Ewc_ID,0),0)</f>
        <v>#N/A</v>
      </c>
      <c r="N20" s="180" t="e">
        <f t="shared" ca="1" si="0"/>
        <v>#N/A</v>
      </c>
      <c r="O20" s="180" t="e">
        <f ca="1">IF($L20=0,-1,OFFSET('Kuiva-aine'!$C$10,AE20+AF20-1,0))</f>
        <v>#N/A</v>
      </c>
      <c r="P20" s="180" t="e">
        <f t="shared" ca="1" si="25"/>
        <v>#N/A</v>
      </c>
      <c r="Q20" s="180" t="e">
        <f ca="1">OFFSET('ewc02'!$A$10,MATCH($C20,EWC_Koodi,0),0)</f>
        <v>#N/A</v>
      </c>
      <c r="R20" s="180" t="e">
        <f t="shared" ca="1" si="26"/>
        <v>#N/A</v>
      </c>
      <c r="S20" s="180" t="e">
        <f ca="1">OFFSET('ewc02'!$K$10,Y20,0)</f>
        <v>#N/A</v>
      </c>
      <c r="T20" s="180" t="e">
        <f t="shared" ca="1" si="27"/>
        <v>#N/A</v>
      </c>
      <c r="U20" s="180" t="e">
        <f ca="1">OFFSET('ewc02'!$L$10,Y20,0)</f>
        <v>#N/A</v>
      </c>
      <c r="V20" s="180" t="e">
        <f ca="1">OFFSET('ewc02'!$M$10,Y20,0)</f>
        <v>#N/A</v>
      </c>
      <c r="W20" s="180" t="e">
        <f ca="1">OFFSET('ewc02'!$N$10,Y20,0)</f>
        <v>#N/A</v>
      </c>
      <c r="X20" s="180" t="e">
        <f ca="1">IF(AND(OFFSET('ewc02'!I$10,Y20,0)=12,OR(G20="2.3",G20="2.6",G20="2.7",G20="2.9")),1,0)</f>
        <v>#N/A</v>
      </c>
      <c r="Y20" s="180" t="e">
        <f t="shared" ca="1" si="4"/>
        <v>#N/A</v>
      </c>
      <c r="Z20" s="37">
        <f t="shared" si="5"/>
        <v>0</v>
      </c>
      <c r="AA20" s="180">
        <f ca="1">IF($Z20=0,0, OFFSET(rd!$A$10,MATCH($Z20,RD_tunnus,0),0))</f>
        <v>0</v>
      </c>
      <c r="AB20" s="180" t="e">
        <f t="shared" si="28"/>
        <v>#N/A</v>
      </c>
      <c r="AC20" s="180" t="e">
        <f t="shared" si="29"/>
        <v>#N/A</v>
      </c>
      <c r="AD20" s="100">
        <f t="shared" si="30"/>
        <v>0</v>
      </c>
      <c r="AE20" s="180" t="e">
        <f t="shared" ca="1" si="8"/>
        <v>#N/A</v>
      </c>
      <c r="AF20" s="180" t="e">
        <f t="shared" ca="1" si="9"/>
        <v>#N/A</v>
      </c>
      <c r="AG20" s="100" t="e">
        <f ca="1">OFFSET('Kuiva-aine'!$D$10,AE20+AF20-1,0)</f>
        <v>#N/A</v>
      </c>
      <c r="AH20" s="100" t="e">
        <f ca="1">OFFSET('Kuiva-aine'!$E$10,AE20+AF20-1,0)</f>
        <v>#N/A</v>
      </c>
      <c r="AI20" s="180" t="e">
        <f t="shared" ca="1" si="31"/>
        <v>#N/A</v>
      </c>
      <c r="AJ20" s="180" t="e">
        <f t="shared" si="32"/>
        <v>#N/A</v>
      </c>
      <c r="AK20" s="180" t="e">
        <f t="shared" si="33"/>
        <v>#N/A</v>
      </c>
      <c r="AL20" s="180">
        <f t="shared" si="34"/>
        <v>0</v>
      </c>
    </row>
    <row r="21" spans="1:38" x14ac:dyDescent="0.35">
      <c r="A21" s="91"/>
      <c r="B21" s="92"/>
      <c r="C21" s="93"/>
      <c r="D21" s="92"/>
      <c r="E21" s="91"/>
      <c r="F21" s="92"/>
      <c r="G21" s="94"/>
      <c r="I21" s="31">
        <f t="shared" ca="1" si="14"/>
        <v>0</v>
      </c>
      <c r="J21" s="31">
        <f ca="1">IF(ISNA(MATCH($V21,Hajoamiskertoimet!A$21:A$53,0)),0,$I21*OFFSET(Hajoamiskertoimet!$C$20,MATCH($V21,Hajoamiskertoimet!A$21:A$53,0),0))</f>
        <v>0</v>
      </c>
      <c r="L21" s="181">
        <f t="shared" ca="1" si="15"/>
        <v>1</v>
      </c>
      <c r="M21" s="180" t="e">
        <f ca="1">OFFSET('ewc02'!$H$10,MATCH($R21,Ewc_ID,0),0)</f>
        <v>#N/A</v>
      </c>
      <c r="N21" s="180" t="e">
        <f t="shared" ca="1" si="0"/>
        <v>#N/A</v>
      </c>
      <c r="O21" s="180" t="e">
        <f ca="1">IF($L21=0,-1,OFFSET('Kuiva-aine'!$C$10,AE21+AF21-1,0))</f>
        <v>#N/A</v>
      </c>
      <c r="P21" s="180" t="e">
        <f t="shared" ca="1" si="25"/>
        <v>#N/A</v>
      </c>
      <c r="Q21" s="180" t="e">
        <f ca="1">OFFSET('ewc02'!$A$10,MATCH($C21,EWC_Koodi,0),0)</f>
        <v>#N/A</v>
      </c>
      <c r="R21" s="180" t="e">
        <f t="shared" ca="1" si="26"/>
        <v>#N/A</v>
      </c>
      <c r="S21" s="180" t="e">
        <f ca="1">OFFSET('ewc02'!$K$10,Y21,0)</f>
        <v>#N/A</v>
      </c>
      <c r="T21" s="180" t="e">
        <f t="shared" ca="1" si="27"/>
        <v>#N/A</v>
      </c>
      <c r="U21" s="180" t="e">
        <f ca="1">OFFSET('ewc02'!$L$10,Y21,0)</f>
        <v>#N/A</v>
      </c>
      <c r="V21" s="180" t="e">
        <f ca="1">OFFSET('ewc02'!$M$10,Y21,0)</f>
        <v>#N/A</v>
      </c>
      <c r="W21" s="180" t="e">
        <f ca="1">OFFSET('ewc02'!$N$10,Y21,0)</f>
        <v>#N/A</v>
      </c>
      <c r="X21" s="180" t="e">
        <f ca="1">IF(AND(OFFSET('ewc02'!I$10,Y21,0)=12,OR(G21="2.3",G21="2.6",G21="2.7",G21="2.9")),1,0)</f>
        <v>#N/A</v>
      </c>
      <c r="Y21" s="180" t="e">
        <f t="shared" ca="1" si="4"/>
        <v>#N/A</v>
      </c>
      <c r="Z21" s="37">
        <f t="shared" si="5"/>
        <v>0</v>
      </c>
      <c r="AA21" s="180">
        <f ca="1">IF($Z21=0,0, OFFSET(rd!$A$10,MATCH($Z21,RD_tunnus,0),0))</f>
        <v>0</v>
      </c>
      <c r="AB21" s="180" t="e">
        <f t="shared" si="28"/>
        <v>#N/A</v>
      </c>
      <c r="AC21" s="180" t="e">
        <f t="shared" si="29"/>
        <v>#N/A</v>
      </c>
      <c r="AD21" s="100">
        <f t="shared" si="30"/>
        <v>0</v>
      </c>
      <c r="AE21" s="180" t="e">
        <f t="shared" ca="1" si="8"/>
        <v>#N/A</v>
      </c>
      <c r="AF21" s="180" t="e">
        <f t="shared" ca="1" si="9"/>
        <v>#N/A</v>
      </c>
      <c r="AG21" s="100" t="e">
        <f ca="1">OFFSET('Kuiva-aine'!$D$10,AE21+AF21-1,0)</f>
        <v>#N/A</v>
      </c>
      <c r="AH21" s="100" t="e">
        <f ca="1">OFFSET('Kuiva-aine'!$E$10,AE21+AF21-1,0)</f>
        <v>#N/A</v>
      </c>
      <c r="AI21" s="180" t="e">
        <f t="shared" ca="1" si="31"/>
        <v>#N/A</v>
      </c>
      <c r="AJ21" s="180" t="e">
        <f t="shared" si="32"/>
        <v>#N/A</v>
      </c>
      <c r="AK21" s="180" t="e">
        <f t="shared" si="33"/>
        <v>#N/A</v>
      </c>
      <c r="AL21" s="180">
        <f t="shared" si="34"/>
        <v>0</v>
      </c>
    </row>
    <row r="22" spans="1:38" x14ac:dyDescent="0.35">
      <c r="A22" s="91"/>
      <c r="B22" s="92"/>
      <c r="C22" s="93"/>
      <c r="D22" s="92"/>
      <c r="E22" s="91"/>
      <c r="F22" s="92"/>
      <c r="G22" s="94"/>
      <c r="I22" s="31">
        <f t="shared" ca="1" si="14"/>
        <v>0</v>
      </c>
      <c r="J22" s="31">
        <f ca="1">IF(ISNA(MATCH($V22,Hajoamiskertoimet!A$21:A$53,0)),0,$I22*OFFSET(Hajoamiskertoimet!$C$20,MATCH($V22,Hajoamiskertoimet!A$21:A$53,0),0))</f>
        <v>0</v>
      </c>
      <c r="L22" s="181">
        <f t="shared" ca="1" si="15"/>
        <v>1</v>
      </c>
      <c r="M22" s="180" t="e">
        <f ca="1">OFFSET('ewc02'!$H$10,MATCH($R22,Ewc_ID,0),0)</f>
        <v>#N/A</v>
      </c>
      <c r="N22" s="180" t="e">
        <f t="shared" ca="1" si="0"/>
        <v>#N/A</v>
      </c>
      <c r="O22" s="180" t="e">
        <f ca="1">IF($L22=0,-1,OFFSET('Kuiva-aine'!$C$10,AE22+AF22-1,0))</f>
        <v>#N/A</v>
      </c>
      <c r="P22" s="180" t="e">
        <f t="shared" ca="1" si="25"/>
        <v>#N/A</v>
      </c>
      <c r="Q22" s="180" t="e">
        <f ca="1">OFFSET('ewc02'!$A$10,MATCH($C22,EWC_Koodi,0),0)</f>
        <v>#N/A</v>
      </c>
      <c r="R22" s="180" t="e">
        <f t="shared" ca="1" si="26"/>
        <v>#N/A</v>
      </c>
      <c r="S22" s="180" t="e">
        <f ca="1">OFFSET('ewc02'!$K$10,Y22,0)</f>
        <v>#N/A</v>
      </c>
      <c r="T22" s="180" t="e">
        <f t="shared" ca="1" si="27"/>
        <v>#N/A</v>
      </c>
      <c r="U22" s="180" t="e">
        <f ca="1">OFFSET('ewc02'!$L$10,Y22,0)</f>
        <v>#N/A</v>
      </c>
      <c r="V22" s="180" t="e">
        <f ca="1">OFFSET('ewc02'!$M$10,Y22,0)</f>
        <v>#N/A</v>
      </c>
      <c r="W22" s="180" t="e">
        <f ca="1">OFFSET('ewc02'!$N$10,Y22,0)</f>
        <v>#N/A</v>
      </c>
      <c r="X22" s="180" t="e">
        <f ca="1">IF(AND(OFFSET('ewc02'!I$10,Y22,0)=12,OR(G22="2.3",G22="2.6",G22="2.7",G22="2.9")),1,0)</f>
        <v>#N/A</v>
      </c>
      <c r="Y22" s="180" t="e">
        <f t="shared" ca="1" si="4"/>
        <v>#N/A</v>
      </c>
      <c r="Z22" s="37">
        <f t="shared" si="5"/>
        <v>0</v>
      </c>
      <c r="AA22" s="180">
        <f ca="1">IF($Z22=0,0, OFFSET(rd!$A$10,MATCH($Z22,RD_tunnus,0),0))</f>
        <v>0</v>
      </c>
      <c r="AB22" s="180" t="e">
        <f t="shared" si="28"/>
        <v>#N/A</v>
      </c>
      <c r="AC22" s="180" t="e">
        <f t="shared" si="29"/>
        <v>#N/A</v>
      </c>
      <c r="AD22" s="100">
        <f t="shared" si="30"/>
        <v>0</v>
      </c>
      <c r="AE22" s="180" t="e">
        <f t="shared" ca="1" si="8"/>
        <v>#N/A</v>
      </c>
      <c r="AF22" s="180" t="e">
        <f t="shared" ca="1" si="9"/>
        <v>#N/A</v>
      </c>
      <c r="AG22" s="100" t="e">
        <f ca="1">OFFSET('Kuiva-aine'!$D$10,AE22+AF22-1,0)</f>
        <v>#N/A</v>
      </c>
      <c r="AH22" s="100" t="e">
        <f ca="1">OFFSET('Kuiva-aine'!$E$10,AE22+AF22-1,0)</f>
        <v>#N/A</v>
      </c>
      <c r="AI22" s="180" t="e">
        <f t="shared" ca="1" si="31"/>
        <v>#N/A</v>
      </c>
      <c r="AJ22" s="180" t="e">
        <f t="shared" si="32"/>
        <v>#N/A</v>
      </c>
      <c r="AK22" s="180" t="e">
        <f t="shared" si="33"/>
        <v>#N/A</v>
      </c>
      <c r="AL22" s="180">
        <f t="shared" si="34"/>
        <v>0</v>
      </c>
    </row>
    <row r="23" spans="1:38" x14ac:dyDescent="0.35">
      <c r="A23" s="91"/>
      <c r="B23" s="92"/>
      <c r="C23" s="93"/>
      <c r="D23" s="92"/>
      <c r="E23" s="91"/>
      <c r="F23" s="92"/>
      <c r="G23" s="94"/>
      <c r="I23" s="31">
        <f t="shared" ca="1" si="14"/>
        <v>0</v>
      </c>
      <c r="J23" s="31">
        <f ca="1">IF(ISNA(MATCH($V23,Hajoamiskertoimet!A$21:A$53,0)),0,$I23*OFFSET(Hajoamiskertoimet!$C$20,MATCH($V23,Hajoamiskertoimet!A$21:A$53,0),0))</f>
        <v>0</v>
      </c>
      <c r="L23" s="181">
        <f t="shared" ca="1" si="15"/>
        <v>1</v>
      </c>
      <c r="M23" s="180" t="e">
        <f ca="1">OFFSET('ewc02'!$H$10,MATCH($R23,Ewc_ID,0),0)</f>
        <v>#N/A</v>
      </c>
      <c r="N23" s="180" t="e">
        <f t="shared" ca="1" si="0"/>
        <v>#N/A</v>
      </c>
      <c r="O23" s="180" t="e">
        <f ca="1">IF($L23=0,-1,OFFSET('Kuiva-aine'!$C$10,AE23+AF23-1,0))</f>
        <v>#N/A</v>
      </c>
      <c r="P23" s="180" t="e">
        <f t="shared" ca="1" si="25"/>
        <v>#N/A</v>
      </c>
      <c r="Q23" s="180" t="e">
        <f ca="1">OFFSET('ewc02'!$A$10,MATCH($C23,EWC_Koodi,0),0)</f>
        <v>#N/A</v>
      </c>
      <c r="R23" s="180" t="e">
        <f t="shared" ca="1" si="26"/>
        <v>#N/A</v>
      </c>
      <c r="S23" s="180" t="e">
        <f ca="1">OFFSET('ewc02'!$K$10,Y23,0)</f>
        <v>#N/A</v>
      </c>
      <c r="T23" s="180" t="e">
        <f t="shared" ca="1" si="27"/>
        <v>#N/A</v>
      </c>
      <c r="U23" s="180" t="e">
        <f ca="1">OFFSET('ewc02'!$L$10,Y23,0)</f>
        <v>#N/A</v>
      </c>
      <c r="V23" s="180" t="e">
        <f ca="1">OFFSET('ewc02'!$M$10,Y23,0)</f>
        <v>#N/A</v>
      </c>
      <c r="W23" s="180" t="e">
        <f ca="1">OFFSET('ewc02'!$N$10,Y23,0)</f>
        <v>#N/A</v>
      </c>
      <c r="X23" s="180" t="e">
        <f ca="1">IF(AND(OFFSET('ewc02'!I$10,Y23,0)=12,OR(G23="2.3",G23="2.6",G23="2.7",G23="2.9")),1,0)</f>
        <v>#N/A</v>
      </c>
      <c r="Y23" s="180" t="e">
        <f t="shared" ca="1" si="4"/>
        <v>#N/A</v>
      </c>
      <c r="Z23" s="37">
        <f t="shared" si="5"/>
        <v>0</v>
      </c>
      <c r="AA23" s="180">
        <f ca="1">IF($Z23=0,0, OFFSET(rd!$A$10,MATCH($Z23,RD_tunnus,0),0))</f>
        <v>0</v>
      </c>
      <c r="AB23" s="180" t="e">
        <f t="shared" si="28"/>
        <v>#N/A</v>
      </c>
      <c r="AC23" s="180" t="e">
        <f t="shared" si="29"/>
        <v>#N/A</v>
      </c>
      <c r="AD23" s="100">
        <f t="shared" si="30"/>
        <v>0</v>
      </c>
      <c r="AE23" s="180" t="e">
        <f t="shared" ca="1" si="8"/>
        <v>#N/A</v>
      </c>
      <c r="AF23" s="180" t="e">
        <f t="shared" ca="1" si="9"/>
        <v>#N/A</v>
      </c>
      <c r="AG23" s="100" t="e">
        <f ca="1">OFFSET('Kuiva-aine'!$D$10,AE23+AF23-1,0)</f>
        <v>#N/A</v>
      </c>
      <c r="AH23" s="100" t="e">
        <f ca="1">OFFSET('Kuiva-aine'!$E$10,AE23+AF23-1,0)</f>
        <v>#N/A</v>
      </c>
      <c r="AI23" s="180" t="e">
        <f t="shared" ca="1" si="31"/>
        <v>#N/A</v>
      </c>
      <c r="AJ23" s="180" t="e">
        <f t="shared" si="32"/>
        <v>#N/A</v>
      </c>
      <c r="AK23" s="180" t="e">
        <f t="shared" si="33"/>
        <v>#N/A</v>
      </c>
      <c r="AL23" s="180">
        <f t="shared" si="34"/>
        <v>0</v>
      </c>
    </row>
    <row r="24" spans="1:38" x14ac:dyDescent="0.35">
      <c r="A24" s="91"/>
      <c r="B24" s="92"/>
      <c r="C24" s="93"/>
      <c r="D24" s="92"/>
      <c r="E24" s="91"/>
      <c r="F24" s="92"/>
      <c r="G24" s="94"/>
      <c r="I24" s="31">
        <f t="shared" ca="1" si="14"/>
        <v>0</v>
      </c>
      <c r="J24" s="31">
        <f ca="1">IF(ISNA(MATCH($V24,Hajoamiskertoimet!A$21:A$53,0)),0,$I24*OFFSET(Hajoamiskertoimet!$C$20,MATCH($V24,Hajoamiskertoimet!A$21:A$53,0),0))</f>
        <v>0</v>
      </c>
      <c r="L24" s="181">
        <f t="shared" ca="1" si="15"/>
        <v>1</v>
      </c>
      <c r="M24" s="180" t="e">
        <f ca="1">OFFSET('ewc02'!$H$10,MATCH($R24,Ewc_ID,0),0)</f>
        <v>#N/A</v>
      </c>
      <c r="N24" s="180" t="e">
        <f t="shared" ca="1" si="0"/>
        <v>#N/A</v>
      </c>
      <c r="O24" s="180" t="e">
        <f ca="1">IF($L24=0,-1,OFFSET('Kuiva-aine'!$C$10,AE24+AF24-1,0))</f>
        <v>#N/A</v>
      </c>
      <c r="P24" s="180" t="e">
        <f t="shared" ca="1" si="25"/>
        <v>#N/A</v>
      </c>
      <c r="Q24" s="180" t="e">
        <f ca="1">OFFSET('ewc02'!$A$10,MATCH($C24,EWC_Koodi,0),0)</f>
        <v>#N/A</v>
      </c>
      <c r="R24" s="180" t="e">
        <f t="shared" ca="1" si="26"/>
        <v>#N/A</v>
      </c>
      <c r="S24" s="180" t="e">
        <f ca="1">OFFSET('ewc02'!$K$10,Y24,0)</f>
        <v>#N/A</v>
      </c>
      <c r="T24" s="180" t="e">
        <f t="shared" ca="1" si="27"/>
        <v>#N/A</v>
      </c>
      <c r="U24" s="180" t="e">
        <f ca="1">OFFSET('ewc02'!$L$10,Y24,0)</f>
        <v>#N/A</v>
      </c>
      <c r="V24" s="180" t="e">
        <f ca="1">OFFSET('ewc02'!$M$10,Y24,0)</f>
        <v>#N/A</v>
      </c>
      <c r="W24" s="180" t="e">
        <f ca="1">OFFSET('ewc02'!$N$10,Y24,0)</f>
        <v>#N/A</v>
      </c>
      <c r="X24" s="180" t="e">
        <f ca="1">IF(AND(OFFSET('ewc02'!I$10,Y24,0)=12,OR(G24="2.3",G24="2.6",G24="2.7",G24="2.9")),1,0)</f>
        <v>#N/A</v>
      </c>
      <c r="Y24" s="180" t="e">
        <f t="shared" ca="1" si="4"/>
        <v>#N/A</v>
      </c>
      <c r="Z24" s="37">
        <f t="shared" si="5"/>
        <v>0</v>
      </c>
      <c r="AA24" s="180">
        <f ca="1">IF($Z24=0,0, OFFSET(rd!$A$10,MATCH($Z24,RD_tunnus,0),0))</f>
        <v>0</v>
      </c>
      <c r="AB24" s="180" t="e">
        <f t="shared" si="28"/>
        <v>#N/A</v>
      </c>
      <c r="AC24" s="180" t="e">
        <f t="shared" si="29"/>
        <v>#N/A</v>
      </c>
      <c r="AD24" s="100">
        <f t="shared" si="30"/>
        <v>0</v>
      </c>
      <c r="AE24" s="180" t="e">
        <f t="shared" ca="1" si="8"/>
        <v>#N/A</v>
      </c>
      <c r="AF24" s="180" t="e">
        <f t="shared" ca="1" si="9"/>
        <v>#N/A</v>
      </c>
      <c r="AG24" s="100" t="e">
        <f ca="1">OFFSET('Kuiva-aine'!$D$10,AE24+AF24-1,0)</f>
        <v>#N/A</v>
      </c>
      <c r="AH24" s="100" t="e">
        <f ca="1">OFFSET('Kuiva-aine'!$E$10,AE24+AF24-1,0)</f>
        <v>#N/A</v>
      </c>
      <c r="AI24" s="180" t="e">
        <f t="shared" ca="1" si="31"/>
        <v>#N/A</v>
      </c>
      <c r="AJ24" s="180" t="e">
        <f t="shared" si="32"/>
        <v>#N/A</v>
      </c>
      <c r="AK24" s="180" t="e">
        <f t="shared" si="33"/>
        <v>#N/A</v>
      </c>
      <c r="AL24" s="180">
        <f t="shared" si="34"/>
        <v>0</v>
      </c>
    </row>
    <row r="25" spans="1:38" x14ac:dyDescent="0.35">
      <c r="A25" s="91"/>
      <c r="B25" s="92"/>
      <c r="C25" s="93"/>
      <c r="D25" s="92"/>
      <c r="E25" s="91"/>
      <c r="F25" s="92"/>
      <c r="G25" s="94"/>
      <c r="I25" s="31">
        <f t="shared" ca="1" si="14"/>
        <v>0</v>
      </c>
      <c r="J25" s="31">
        <f ca="1">IF(ISNA(MATCH($V25,Hajoamiskertoimet!A$21:A$53,0)),0,$I25*OFFSET(Hajoamiskertoimet!$C$20,MATCH($V25,Hajoamiskertoimet!A$21:A$53,0),0))</f>
        <v>0</v>
      </c>
      <c r="L25" s="181">
        <f t="shared" ca="1" si="15"/>
        <v>1</v>
      </c>
      <c r="M25" s="180" t="e">
        <f ca="1">OFFSET('ewc02'!$H$10,MATCH($R25,Ewc_ID,0),0)</f>
        <v>#N/A</v>
      </c>
      <c r="N25" s="180" t="e">
        <f t="shared" ca="1" si="0"/>
        <v>#N/A</v>
      </c>
      <c r="O25" s="180" t="e">
        <f ca="1">IF($L25=0,-1,OFFSET('Kuiva-aine'!$C$10,AE25+AF25-1,0))</f>
        <v>#N/A</v>
      </c>
      <c r="P25" s="180" t="e">
        <f t="shared" ca="1" si="25"/>
        <v>#N/A</v>
      </c>
      <c r="Q25" s="180" t="e">
        <f ca="1">OFFSET('ewc02'!$A$10,MATCH($C25,EWC_Koodi,0),0)</f>
        <v>#N/A</v>
      </c>
      <c r="R25" s="180" t="e">
        <f t="shared" ca="1" si="26"/>
        <v>#N/A</v>
      </c>
      <c r="S25" s="180" t="e">
        <f ca="1">OFFSET('ewc02'!$K$10,Y25,0)</f>
        <v>#N/A</v>
      </c>
      <c r="T25" s="180" t="e">
        <f t="shared" ca="1" si="27"/>
        <v>#N/A</v>
      </c>
      <c r="U25" s="180" t="e">
        <f ca="1">OFFSET('ewc02'!$L$10,Y25,0)</f>
        <v>#N/A</v>
      </c>
      <c r="V25" s="180" t="e">
        <f ca="1">OFFSET('ewc02'!$M$10,Y25,0)</f>
        <v>#N/A</v>
      </c>
      <c r="W25" s="180" t="e">
        <f ca="1">OFFSET('ewc02'!$N$10,Y25,0)</f>
        <v>#N/A</v>
      </c>
      <c r="X25" s="180" t="e">
        <f ca="1">IF(AND(OFFSET('ewc02'!I$10,Y25,0)=12,OR(G25="2.3",G25="2.6",G25="2.7",G25="2.9")),1,0)</f>
        <v>#N/A</v>
      </c>
      <c r="Y25" s="180" t="e">
        <f t="shared" ca="1" si="4"/>
        <v>#N/A</v>
      </c>
      <c r="Z25" s="37">
        <f t="shared" si="5"/>
        <v>0</v>
      </c>
      <c r="AA25" s="180">
        <f ca="1">IF($Z25=0,0, OFFSET(rd!$A$10,MATCH($Z25,RD_tunnus,0),0))</f>
        <v>0</v>
      </c>
      <c r="AB25" s="180" t="e">
        <f t="shared" si="28"/>
        <v>#N/A</v>
      </c>
      <c r="AC25" s="180" t="e">
        <f t="shared" si="29"/>
        <v>#N/A</v>
      </c>
      <c r="AD25" s="100">
        <f t="shared" si="30"/>
        <v>0</v>
      </c>
      <c r="AE25" s="180" t="e">
        <f t="shared" ca="1" si="8"/>
        <v>#N/A</v>
      </c>
      <c r="AF25" s="180" t="e">
        <f t="shared" ca="1" si="9"/>
        <v>#N/A</v>
      </c>
      <c r="AG25" s="100" t="e">
        <f ca="1">OFFSET('Kuiva-aine'!$D$10,AE25+AF25-1,0)</f>
        <v>#N/A</v>
      </c>
      <c r="AH25" s="100" t="e">
        <f ca="1">OFFSET('Kuiva-aine'!$E$10,AE25+AF25-1,0)</f>
        <v>#N/A</v>
      </c>
      <c r="AI25" s="180" t="e">
        <f t="shared" ca="1" si="31"/>
        <v>#N/A</v>
      </c>
      <c r="AJ25" s="180" t="e">
        <f t="shared" si="32"/>
        <v>#N/A</v>
      </c>
      <c r="AK25" s="180" t="e">
        <f t="shared" si="33"/>
        <v>#N/A</v>
      </c>
      <c r="AL25" s="180">
        <f t="shared" si="34"/>
        <v>0</v>
      </c>
    </row>
    <row r="26" spans="1:38" x14ac:dyDescent="0.35">
      <c r="A26" s="91"/>
      <c r="B26" s="92"/>
      <c r="C26" s="93"/>
      <c r="D26" s="92"/>
      <c r="E26" s="91"/>
      <c r="F26" s="92"/>
      <c r="G26" s="94"/>
      <c r="I26" s="31">
        <f t="shared" ca="1" si="14"/>
        <v>0</v>
      </c>
      <c r="J26" s="31">
        <f ca="1">IF(ISNA(MATCH($V26,Hajoamiskertoimet!A$21:A$53,0)),0,$I26*OFFSET(Hajoamiskertoimet!$C$20,MATCH($V26,Hajoamiskertoimet!A$21:A$53,0),0))</f>
        <v>0</v>
      </c>
      <c r="L26" s="181">
        <f t="shared" ca="1" si="15"/>
        <v>1</v>
      </c>
      <c r="M26" s="180" t="e">
        <f ca="1">OFFSET('ewc02'!$H$10,MATCH($R26,Ewc_ID,0),0)</f>
        <v>#N/A</v>
      </c>
      <c r="N26" s="180" t="e">
        <f t="shared" ca="1" si="0"/>
        <v>#N/A</v>
      </c>
      <c r="O26" s="180" t="e">
        <f ca="1">IF($L26=0,-1,OFFSET('Kuiva-aine'!$C$10,AE26+AF26-1,0))</f>
        <v>#N/A</v>
      </c>
      <c r="P26" s="180" t="e">
        <f t="shared" ca="1" si="25"/>
        <v>#N/A</v>
      </c>
      <c r="Q26" s="180" t="e">
        <f ca="1">OFFSET('ewc02'!$A$10,MATCH($C26,EWC_Koodi,0),0)</f>
        <v>#N/A</v>
      </c>
      <c r="R26" s="180" t="e">
        <f t="shared" ca="1" si="26"/>
        <v>#N/A</v>
      </c>
      <c r="S26" s="180" t="e">
        <f ca="1">OFFSET('ewc02'!$K$10,Y26,0)</f>
        <v>#N/A</v>
      </c>
      <c r="T26" s="180" t="e">
        <f t="shared" ca="1" si="27"/>
        <v>#N/A</v>
      </c>
      <c r="U26" s="180" t="e">
        <f ca="1">OFFSET('ewc02'!$L$10,Y26,0)</f>
        <v>#N/A</v>
      </c>
      <c r="V26" s="180" t="e">
        <f ca="1">OFFSET('ewc02'!$M$10,Y26,0)</f>
        <v>#N/A</v>
      </c>
      <c r="W26" s="180" t="e">
        <f ca="1">OFFSET('ewc02'!$N$10,Y26,0)</f>
        <v>#N/A</v>
      </c>
      <c r="X26" s="180" t="e">
        <f ca="1">IF(AND(OFFSET('ewc02'!I$10,Y26,0)=12,OR(G26="2.3",G26="2.6",G26="2.7",G26="2.9")),1,0)</f>
        <v>#N/A</v>
      </c>
      <c r="Y26" s="180" t="e">
        <f t="shared" ca="1" si="4"/>
        <v>#N/A</v>
      </c>
      <c r="Z26" s="37">
        <f t="shared" si="5"/>
        <v>0</v>
      </c>
      <c r="AA26" s="180">
        <f ca="1">IF($Z26=0,0, OFFSET(rd!$A$10,MATCH($Z26,RD_tunnus,0),0))</f>
        <v>0</v>
      </c>
      <c r="AB26" s="180" t="e">
        <f t="shared" si="28"/>
        <v>#N/A</v>
      </c>
      <c r="AC26" s="180" t="e">
        <f t="shared" si="29"/>
        <v>#N/A</v>
      </c>
      <c r="AD26" s="100">
        <f t="shared" si="30"/>
        <v>0</v>
      </c>
      <c r="AE26" s="180" t="e">
        <f t="shared" ca="1" si="8"/>
        <v>#N/A</v>
      </c>
      <c r="AF26" s="180" t="e">
        <f t="shared" ca="1" si="9"/>
        <v>#N/A</v>
      </c>
      <c r="AG26" s="100" t="e">
        <f ca="1">OFFSET('Kuiva-aine'!$D$10,AE26+AF26-1,0)</f>
        <v>#N/A</v>
      </c>
      <c r="AH26" s="100" t="e">
        <f ca="1">OFFSET('Kuiva-aine'!$E$10,AE26+AF26-1,0)</f>
        <v>#N/A</v>
      </c>
      <c r="AI26" s="180" t="e">
        <f t="shared" ca="1" si="31"/>
        <v>#N/A</v>
      </c>
      <c r="AJ26" s="180" t="e">
        <f t="shared" si="32"/>
        <v>#N/A</v>
      </c>
      <c r="AK26" s="180" t="e">
        <f t="shared" si="33"/>
        <v>#N/A</v>
      </c>
      <c r="AL26" s="180">
        <f t="shared" si="34"/>
        <v>0</v>
      </c>
    </row>
    <row r="27" spans="1:38" x14ac:dyDescent="0.35">
      <c r="A27" s="91"/>
      <c r="B27" s="92"/>
      <c r="C27" s="93"/>
      <c r="D27" s="92"/>
      <c r="E27" s="91"/>
      <c r="F27" s="92"/>
      <c r="G27" s="94"/>
      <c r="I27" s="31">
        <f t="shared" ca="1" si="14"/>
        <v>0</v>
      </c>
      <c r="J27" s="31">
        <f ca="1">IF(ISNA(MATCH($V27,Hajoamiskertoimet!A$21:A$53,0)),0,$I27*OFFSET(Hajoamiskertoimet!$C$20,MATCH($V27,Hajoamiskertoimet!A$21:A$53,0),0))</f>
        <v>0</v>
      </c>
      <c r="L27" s="181">
        <f t="shared" ca="1" si="15"/>
        <v>1</v>
      </c>
      <c r="M27" s="180" t="e">
        <f ca="1">OFFSET('ewc02'!$H$10,MATCH($R27,Ewc_ID,0),0)</f>
        <v>#N/A</v>
      </c>
      <c r="N27" s="180" t="e">
        <f t="shared" ca="1" si="0"/>
        <v>#N/A</v>
      </c>
      <c r="O27" s="180" t="e">
        <f ca="1">IF($L27=0,-1,OFFSET('Kuiva-aine'!$C$10,AE27+AF27-1,0))</f>
        <v>#N/A</v>
      </c>
      <c r="P27" s="180" t="e">
        <f t="shared" ca="1" si="25"/>
        <v>#N/A</v>
      </c>
      <c r="Q27" s="180" t="e">
        <f ca="1">OFFSET('ewc02'!$A$10,MATCH($C27,EWC_Koodi,0),0)</f>
        <v>#N/A</v>
      </c>
      <c r="R27" s="180" t="e">
        <f t="shared" ca="1" si="26"/>
        <v>#N/A</v>
      </c>
      <c r="S27" s="180" t="e">
        <f ca="1">OFFSET('ewc02'!$K$10,Y27,0)</f>
        <v>#N/A</v>
      </c>
      <c r="T27" s="180" t="e">
        <f t="shared" ca="1" si="27"/>
        <v>#N/A</v>
      </c>
      <c r="U27" s="180" t="e">
        <f ca="1">OFFSET('ewc02'!$L$10,Y27,0)</f>
        <v>#N/A</v>
      </c>
      <c r="V27" s="180" t="e">
        <f ca="1">OFFSET('ewc02'!$M$10,Y27,0)</f>
        <v>#N/A</v>
      </c>
      <c r="W27" s="180" t="e">
        <f ca="1">OFFSET('ewc02'!$N$10,Y27,0)</f>
        <v>#N/A</v>
      </c>
      <c r="X27" s="180" t="e">
        <f ca="1">IF(AND(OFFSET('ewc02'!I$10,Y27,0)=12,OR(G27="2.3",G27="2.6",G27="2.7",G27="2.9")),1,0)</f>
        <v>#N/A</v>
      </c>
      <c r="Y27" s="180" t="e">
        <f t="shared" ca="1" si="4"/>
        <v>#N/A</v>
      </c>
      <c r="Z27" s="37">
        <f t="shared" si="5"/>
        <v>0</v>
      </c>
      <c r="AA27" s="180">
        <f ca="1">IF($Z27=0,0, OFFSET(rd!$A$10,MATCH($Z27,RD_tunnus,0),0))</f>
        <v>0</v>
      </c>
      <c r="AB27" s="180" t="e">
        <f t="shared" si="28"/>
        <v>#N/A</v>
      </c>
      <c r="AC27" s="180" t="e">
        <f t="shared" si="29"/>
        <v>#N/A</v>
      </c>
      <c r="AD27" s="100">
        <f t="shared" si="30"/>
        <v>0</v>
      </c>
      <c r="AE27" s="180" t="e">
        <f t="shared" ca="1" si="8"/>
        <v>#N/A</v>
      </c>
      <c r="AF27" s="180" t="e">
        <f t="shared" ca="1" si="9"/>
        <v>#N/A</v>
      </c>
      <c r="AG27" s="100" t="e">
        <f ca="1">OFFSET('Kuiva-aine'!$D$10,AE27+AF27-1,0)</f>
        <v>#N/A</v>
      </c>
      <c r="AH27" s="100" t="e">
        <f ca="1">OFFSET('Kuiva-aine'!$E$10,AE27+AF27-1,0)</f>
        <v>#N/A</v>
      </c>
      <c r="AI27" s="180" t="e">
        <f t="shared" ca="1" si="31"/>
        <v>#N/A</v>
      </c>
      <c r="AJ27" s="180" t="e">
        <f t="shared" si="32"/>
        <v>#N/A</v>
      </c>
      <c r="AK27" s="180" t="e">
        <f t="shared" si="33"/>
        <v>#N/A</v>
      </c>
      <c r="AL27" s="180">
        <f t="shared" si="34"/>
        <v>0</v>
      </c>
    </row>
    <row r="28" spans="1:38" x14ac:dyDescent="0.35">
      <c r="A28" s="91"/>
      <c r="B28" s="92"/>
      <c r="C28" s="93"/>
      <c r="D28" s="92"/>
      <c r="E28" s="91"/>
      <c r="F28" s="92"/>
      <c r="G28" s="94"/>
      <c r="I28" s="31">
        <f t="shared" ca="1" si="14"/>
        <v>0</v>
      </c>
      <c r="J28" s="31">
        <f ca="1">IF(ISNA(MATCH($V28,Hajoamiskertoimet!A$21:A$53,0)),0,$I28*OFFSET(Hajoamiskertoimet!$C$20,MATCH($V28,Hajoamiskertoimet!A$21:A$53,0),0))</f>
        <v>0</v>
      </c>
      <c r="L28" s="181">
        <f t="shared" ca="1" si="15"/>
        <v>1</v>
      </c>
      <c r="M28" s="180" t="e">
        <f ca="1">OFFSET('ewc02'!$H$10,MATCH($R28,Ewc_ID,0),0)</f>
        <v>#N/A</v>
      </c>
      <c r="N28" s="180" t="e">
        <f t="shared" ca="1" si="0"/>
        <v>#N/A</v>
      </c>
      <c r="O28" s="180" t="e">
        <f ca="1">IF($L28=0,-1,OFFSET('Kuiva-aine'!$C$10,AE28+AF28-1,0))</f>
        <v>#N/A</v>
      </c>
      <c r="P28" s="180" t="e">
        <f t="shared" ca="1" si="25"/>
        <v>#N/A</v>
      </c>
      <c r="Q28" s="180" t="e">
        <f ca="1">OFFSET('ewc02'!$A$10,MATCH($C28,EWC_Koodi,0),0)</f>
        <v>#N/A</v>
      </c>
      <c r="R28" s="180" t="e">
        <f t="shared" ca="1" si="26"/>
        <v>#N/A</v>
      </c>
      <c r="S28" s="180" t="e">
        <f ca="1">OFFSET('ewc02'!$K$10,Y28,0)</f>
        <v>#N/A</v>
      </c>
      <c r="T28" s="180" t="e">
        <f t="shared" ca="1" si="27"/>
        <v>#N/A</v>
      </c>
      <c r="U28" s="180" t="e">
        <f ca="1">OFFSET('ewc02'!$L$10,Y28,0)</f>
        <v>#N/A</v>
      </c>
      <c r="V28" s="180" t="e">
        <f ca="1">OFFSET('ewc02'!$M$10,Y28,0)</f>
        <v>#N/A</v>
      </c>
      <c r="W28" s="180" t="e">
        <f ca="1">OFFSET('ewc02'!$N$10,Y28,0)</f>
        <v>#N/A</v>
      </c>
      <c r="X28" s="180" t="e">
        <f ca="1">IF(AND(OFFSET('ewc02'!I$10,Y28,0)=12,OR(G28="2.3",G28="2.6",G28="2.7",G28="2.9")),1,0)</f>
        <v>#N/A</v>
      </c>
      <c r="Y28" s="180" t="e">
        <f t="shared" ca="1" si="4"/>
        <v>#N/A</v>
      </c>
      <c r="Z28" s="37">
        <f t="shared" si="5"/>
        <v>0</v>
      </c>
      <c r="AA28" s="180">
        <f ca="1">IF($Z28=0,0, OFFSET(rd!$A$10,MATCH($Z28,RD_tunnus,0),0))</f>
        <v>0</v>
      </c>
      <c r="AB28" s="180" t="e">
        <f t="shared" si="28"/>
        <v>#N/A</v>
      </c>
      <c r="AC28" s="180" t="e">
        <f t="shared" si="29"/>
        <v>#N/A</v>
      </c>
      <c r="AD28" s="100">
        <f t="shared" si="30"/>
        <v>0</v>
      </c>
      <c r="AE28" s="180" t="e">
        <f t="shared" ca="1" si="8"/>
        <v>#N/A</v>
      </c>
      <c r="AF28" s="180" t="e">
        <f t="shared" ca="1" si="9"/>
        <v>#N/A</v>
      </c>
      <c r="AG28" s="100" t="e">
        <f ca="1">OFFSET('Kuiva-aine'!$D$10,AE28+AF28-1,0)</f>
        <v>#N/A</v>
      </c>
      <c r="AH28" s="100" t="e">
        <f ca="1">OFFSET('Kuiva-aine'!$E$10,AE28+AF28-1,0)</f>
        <v>#N/A</v>
      </c>
      <c r="AI28" s="180" t="e">
        <f t="shared" ca="1" si="31"/>
        <v>#N/A</v>
      </c>
      <c r="AJ28" s="180" t="e">
        <f t="shared" si="32"/>
        <v>#N/A</v>
      </c>
      <c r="AK28" s="180" t="e">
        <f t="shared" si="33"/>
        <v>#N/A</v>
      </c>
      <c r="AL28" s="180">
        <f t="shared" si="34"/>
        <v>0</v>
      </c>
    </row>
    <row r="29" spans="1:38" x14ac:dyDescent="0.35">
      <c r="A29" s="91"/>
      <c r="B29" s="92"/>
      <c r="C29" s="93"/>
      <c r="D29" s="92"/>
      <c r="E29" s="91"/>
      <c r="F29" s="92"/>
      <c r="G29" s="94"/>
      <c r="I29" s="31">
        <f t="shared" ca="1" si="14"/>
        <v>0</v>
      </c>
      <c r="J29" s="31">
        <f ca="1">IF(ISNA(MATCH($V29,Hajoamiskertoimet!A$21:A$53,0)),0,$I29*OFFSET(Hajoamiskertoimet!$C$20,MATCH($V29,Hajoamiskertoimet!A$21:A$53,0),0))</f>
        <v>0</v>
      </c>
      <c r="L29" s="181">
        <f t="shared" ca="1" si="15"/>
        <v>1</v>
      </c>
      <c r="M29" s="180" t="e">
        <f ca="1">OFFSET('ewc02'!$H$10,MATCH($R29,Ewc_ID,0),0)</f>
        <v>#N/A</v>
      </c>
      <c r="N29" s="180" t="e">
        <f t="shared" ca="1" si="0"/>
        <v>#N/A</v>
      </c>
      <c r="O29" s="180" t="e">
        <f ca="1">IF($L29=0,-1,OFFSET('Kuiva-aine'!$C$10,AE29+AF29-1,0))</f>
        <v>#N/A</v>
      </c>
      <c r="P29" s="180" t="e">
        <f t="shared" ca="1" si="25"/>
        <v>#N/A</v>
      </c>
      <c r="Q29" s="180" t="e">
        <f ca="1">OFFSET('ewc02'!$A$10,MATCH($C29,EWC_Koodi,0),0)</f>
        <v>#N/A</v>
      </c>
      <c r="R29" s="180" t="e">
        <f t="shared" ca="1" si="26"/>
        <v>#N/A</v>
      </c>
      <c r="S29" s="180" t="e">
        <f ca="1">OFFSET('ewc02'!$K$10,Y29,0)</f>
        <v>#N/A</v>
      </c>
      <c r="T29" s="180" t="e">
        <f t="shared" ca="1" si="27"/>
        <v>#N/A</v>
      </c>
      <c r="U29" s="180" t="e">
        <f ca="1">OFFSET('ewc02'!$L$10,Y29,0)</f>
        <v>#N/A</v>
      </c>
      <c r="V29" s="180" t="e">
        <f ca="1">OFFSET('ewc02'!$M$10,Y29,0)</f>
        <v>#N/A</v>
      </c>
      <c r="W29" s="180" t="e">
        <f ca="1">OFFSET('ewc02'!$N$10,Y29,0)</f>
        <v>#N/A</v>
      </c>
      <c r="X29" s="180" t="e">
        <f ca="1">IF(AND(OFFSET('ewc02'!I$10,Y29,0)=12,OR(G29="2.3",G29="2.6",G29="2.7",G29="2.9")),1,0)</f>
        <v>#N/A</v>
      </c>
      <c r="Y29" s="180" t="e">
        <f t="shared" ca="1" si="4"/>
        <v>#N/A</v>
      </c>
      <c r="Z29" s="37">
        <f t="shared" si="5"/>
        <v>0</v>
      </c>
      <c r="AA29" s="180">
        <f ca="1">IF($Z29=0,0, OFFSET(rd!$A$10,MATCH($Z29,RD_tunnus,0),0))</f>
        <v>0</v>
      </c>
      <c r="AB29" s="180" t="e">
        <f t="shared" si="28"/>
        <v>#N/A</v>
      </c>
      <c r="AC29" s="180" t="e">
        <f t="shared" si="29"/>
        <v>#N/A</v>
      </c>
      <c r="AD29" s="100">
        <f t="shared" si="30"/>
        <v>0</v>
      </c>
      <c r="AE29" s="180" t="e">
        <f t="shared" ca="1" si="8"/>
        <v>#N/A</v>
      </c>
      <c r="AF29" s="180" t="e">
        <f t="shared" ca="1" si="9"/>
        <v>#N/A</v>
      </c>
      <c r="AG29" s="100" t="e">
        <f ca="1">OFFSET('Kuiva-aine'!$D$10,AE29+AF29-1,0)</f>
        <v>#N/A</v>
      </c>
      <c r="AH29" s="100" t="e">
        <f ca="1">OFFSET('Kuiva-aine'!$E$10,AE29+AF29-1,0)</f>
        <v>#N/A</v>
      </c>
      <c r="AI29" s="180" t="e">
        <f t="shared" ca="1" si="31"/>
        <v>#N/A</v>
      </c>
      <c r="AJ29" s="180" t="e">
        <f t="shared" si="32"/>
        <v>#N/A</v>
      </c>
      <c r="AK29" s="180" t="e">
        <f t="shared" si="33"/>
        <v>#N/A</v>
      </c>
      <c r="AL29" s="180">
        <f t="shared" si="34"/>
        <v>0</v>
      </c>
    </row>
    <row r="30" spans="1:38" x14ac:dyDescent="0.35">
      <c r="A30" s="91"/>
      <c r="B30" s="92"/>
      <c r="C30" s="93"/>
      <c r="D30" s="92"/>
      <c r="E30" s="91"/>
      <c r="F30" s="92"/>
      <c r="G30" s="94"/>
      <c r="I30" s="31">
        <f t="shared" ca="1" si="14"/>
        <v>0</v>
      </c>
      <c r="J30" s="31">
        <f ca="1">IF(ISNA(MATCH($V30,Hajoamiskertoimet!A$21:A$53,0)),0,$I30*OFFSET(Hajoamiskertoimet!$C$20,MATCH($V30,Hajoamiskertoimet!A$21:A$53,0),0))</f>
        <v>0</v>
      </c>
      <c r="L30" s="181">
        <f t="shared" ca="1" si="15"/>
        <v>1</v>
      </c>
      <c r="M30" s="180" t="e">
        <f ca="1">OFFSET('ewc02'!$H$10,MATCH($R30,Ewc_ID,0),0)</f>
        <v>#N/A</v>
      </c>
      <c r="N30" s="180" t="e">
        <f t="shared" ca="1" si="0"/>
        <v>#N/A</v>
      </c>
      <c r="O30" s="180" t="e">
        <f ca="1">IF($L30=0,-1,OFFSET('Kuiva-aine'!$C$10,AE30+AF30-1,0))</f>
        <v>#N/A</v>
      </c>
      <c r="P30" s="180" t="e">
        <f t="shared" ca="1" si="25"/>
        <v>#N/A</v>
      </c>
      <c r="Q30" s="180" t="e">
        <f ca="1">OFFSET('ewc02'!$A$10,MATCH($C30,EWC_Koodi,0),0)</f>
        <v>#N/A</v>
      </c>
      <c r="R30" s="180" t="e">
        <f t="shared" ca="1" si="26"/>
        <v>#N/A</v>
      </c>
      <c r="S30" s="180" t="e">
        <f ca="1">OFFSET('ewc02'!$K$10,Y30,0)</f>
        <v>#N/A</v>
      </c>
      <c r="T30" s="180" t="e">
        <f t="shared" ca="1" si="27"/>
        <v>#N/A</v>
      </c>
      <c r="U30" s="180" t="e">
        <f ca="1">OFFSET('ewc02'!$L$10,Y30,0)</f>
        <v>#N/A</v>
      </c>
      <c r="V30" s="180" t="e">
        <f ca="1">OFFSET('ewc02'!$M$10,Y30,0)</f>
        <v>#N/A</v>
      </c>
      <c r="W30" s="180" t="e">
        <f ca="1">OFFSET('ewc02'!$N$10,Y30,0)</f>
        <v>#N/A</v>
      </c>
      <c r="X30" s="180" t="e">
        <f ca="1">IF(AND(OFFSET('ewc02'!I$10,Y30,0)=12,OR(G30="2.3",G30="2.6",G30="2.7",G30="2.9")),1,0)</f>
        <v>#N/A</v>
      </c>
      <c r="Y30" s="180" t="e">
        <f t="shared" ca="1" si="4"/>
        <v>#N/A</v>
      </c>
      <c r="Z30" s="37">
        <f t="shared" si="5"/>
        <v>0</v>
      </c>
      <c r="AA30" s="180">
        <f ca="1">IF($Z30=0,0, OFFSET(rd!$A$10,MATCH($Z30,RD_tunnus,0),0))</f>
        <v>0</v>
      </c>
      <c r="AB30" s="180" t="e">
        <f t="shared" si="28"/>
        <v>#N/A</v>
      </c>
      <c r="AC30" s="180" t="e">
        <f t="shared" si="29"/>
        <v>#N/A</v>
      </c>
      <c r="AD30" s="100">
        <f t="shared" si="30"/>
        <v>0</v>
      </c>
      <c r="AE30" s="180" t="e">
        <f t="shared" ca="1" si="8"/>
        <v>#N/A</v>
      </c>
      <c r="AF30" s="180" t="e">
        <f t="shared" ca="1" si="9"/>
        <v>#N/A</v>
      </c>
      <c r="AG30" s="100" t="e">
        <f ca="1">OFFSET('Kuiva-aine'!$D$10,AE30+AF30-1,0)</f>
        <v>#N/A</v>
      </c>
      <c r="AH30" s="100" t="e">
        <f ca="1">OFFSET('Kuiva-aine'!$E$10,AE30+AF30-1,0)</f>
        <v>#N/A</v>
      </c>
      <c r="AI30" s="180" t="e">
        <f t="shared" ca="1" si="31"/>
        <v>#N/A</v>
      </c>
      <c r="AJ30" s="180" t="e">
        <f t="shared" si="32"/>
        <v>#N/A</v>
      </c>
      <c r="AK30" s="180" t="e">
        <f t="shared" si="33"/>
        <v>#N/A</v>
      </c>
      <c r="AL30" s="180">
        <f t="shared" si="34"/>
        <v>0</v>
      </c>
    </row>
    <row r="31" spans="1:38" x14ac:dyDescent="0.35">
      <c r="A31" s="91"/>
      <c r="B31" s="92"/>
      <c r="C31" s="93"/>
      <c r="D31" s="92"/>
      <c r="E31" s="91"/>
      <c r="F31" s="92"/>
      <c r="G31" s="94"/>
      <c r="I31" s="31">
        <f t="shared" ca="1" si="14"/>
        <v>0</v>
      </c>
      <c r="J31" s="31">
        <f ca="1">IF(ISNA(MATCH($V31,Hajoamiskertoimet!A$21:A$53,0)),0,$I31*OFFSET(Hajoamiskertoimet!$C$20,MATCH($V31,Hajoamiskertoimet!A$21:A$53,0),0))</f>
        <v>0</v>
      </c>
      <c r="L31" s="181">
        <f t="shared" ca="1" si="15"/>
        <v>1</v>
      </c>
      <c r="M31" s="180" t="e">
        <f ca="1">OFFSET('ewc02'!$H$10,MATCH($R31,Ewc_ID,0),0)</f>
        <v>#N/A</v>
      </c>
      <c r="N31" s="180" t="e">
        <f t="shared" ca="1" si="0"/>
        <v>#N/A</v>
      </c>
      <c r="O31" s="180" t="e">
        <f ca="1">IF($L31=0,-1,OFFSET('Kuiva-aine'!$C$10,AE31+AF31-1,0))</f>
        <v>#N/A</v>
      </c>
      <c r="P31" s="180" t="e">
        <f t="shared" ca="1" si="25"/>
        <v>#N/A</v>
      </c>
      <c r="Q31" s="180" t="e">
        <f ca="1">OFFSET('ewc02'!$A$10,MATCH($C31,EWC_Koodi,0),0)</f>
        <v>#N/A</v>
      </c>
      <c r="R31" s="180" t="e">
        <f t="shared" ca="1" si="26"/>
        <v>#N/A</v>
      </c>
      <c r="S31" s="180" t="e">
        <f ca="1">OFFSET('ewc02'!$K$10,Y31,0)</f>
        <v>#N/A</v>
      </c>
      <c r="T31" s="180" t="e">
        <f t="shared" ca="1" si="27"/>
        <v>#N/A</v>
      </c>
      <c r="U31" s="180" t="e">
        <f ca="1">OFFSET('ewc02'!$L$10,Y31,0)</f>
        <v>#N/A</v>
      </c>
      <c r="V31" s="180" t="e">
        <f ca="1">OFFSET('ewc02'!$M$10,Y31,0)</f>
        <v>#N/A</v>
      </c>
      <c r="W31" s="180" t="e">
        <f ca="1">OFFSET('ewc02'!$N$10,Y31,0)</f>
        <v>#N/A</v>
      </c>
      <c r="X31" s="180" t="e">
        <f ca="1">IF(AND(OFFSET('ewc02'!I$10,Y31,0)=12,OR(G31="2.3",G31="2.6",G31="2.7",G31="2.9")),1,0)</f>
        <v>#N/A</v>
      </c>
      <c r="Y31" s="180" t="e">
        <f t="shared" ca="1" si="4"/>
        <v>#N/A</v>
      </c>
      <c r="Z31" s="37">
        <f t="shared" si="5"/>
        <v>0</v>
      </c>
      <c r="AA31" s="180">
        <f ca="1">IF($Z31=0,0, OFFSET(rd!$A$10,MATCH($Z31,RD_tunnus,0),0))</f>
        <v>0</v>
      </c>
      <c r="AB31" s="180" t="e">
        <f t="shared" si="28"/>
        <v>#N/A</v>
      </c>
      <c r="AC31" s="180" t="e">
        <f t="shared" si="29"/>
        <v>#N/A</v>
      </c>
      <c r="AD31" s="100">
        <f t="shared" si="30"/>
        <v>0</v>
      </c>
      <c r="AE31" s="180" t="e">
        <f t="shared" ca="1" si="8"/>
        <v>#N/A</v>
      </c>
      <c r="AF31" s="180" t="e">
        <f t="shared" ca="1" si="9"/>
        <v>#N/A</v>
      </c>
      <c r="AG31" s="100" t="e">
        <f ca="1">OFFSET('Kuiva-aine'!$D$10,AE31+AF31-1,0)</f>
        <v>#N/A</v>
      </c>
      <c r="AH31" s="100" t="e">
        <f ca="1">OFFSET('Kuiva-aine'!$E$10,AE31+AF31-1,0)</f>
        <v>#N/A</v>
      </c>
      <c r="AI31" s="180" t="e">
        <f t="shared" ca="1" si="31"/>
        <v>#N/A</v>
      </c>
      <c r="AJ31" s="180" t="e">
        <f t="shared" si="32"/>
        <v>#N/A</v>
      </c>
      <c r="AK31" s="180" t="e">
        <f t="shared" si="33"/>
        <v>#N/A</v>
      </c>
      <c r="AL31" s="180">
        <f t="shared" si="34"/>
        <v>0</v>
      </c>
    </row>
    <row r="32" spans="1:38" x14ac:dyDescent="0.35">
      <c r="A32" s="91"/>
      <c r="B32" s="92"/>
      <c r="C32" s="93"/>
      <c r="D32" s="92"/>
      <c r="E32" s="91"/>
      <c r="F32" s="92"/>
      <c r="G32" s="94"/>
      <c r="I32" s="31">
        <f t="shared" ca="1" si="14"/>
        <v>0</v>
      </c>
      <c r="J32" s="31">
        <f ca="1">IF(ISNA(MATCH($V32,Hajoamiskertoimet!A$21:A$53,0)),0,$I32*OFFSET(Hajoamiskertoimet!$C$20,MATCH($V32,Hajoamiskertoimet!A$21:A$53,0),0))</f>
        <v>0</v>
      </c>
      <c r="L32" s="181">
        <f t="shared" ca="1" si="15"/>
        <v>1</v>
      </c>
      <c r="M32" s="180" t="e">
        <f ca="1">OFFSET('ewc02'!$H$10,MATCH($R32,Ewc_ID,0),0)</f>
        <v>#N/A</v>
      </c>
      <c r="N32" s="180" t="e">
        <f t="shared" ca="1" si="0"/>
        <v>#N/A</v>
      </c>
      <c r="O32" s="180" t="e">
        <f ca="1">IF($L32=0,-1,OFFSET('Kuiva-aine'!$C$10,AE32+AF32-1,0))</f>
        <v>#N/A</v>
      </c>
      <c r="P32" s="180" t="e">
        <f t="shared" ca="1" si="25"/>
        <v>#N/A</v>
      </c>
      <c r="Q32" s="180" t="e">
        <f ca="1">OFFSET('ewc02'!$A$10,MATCH($C32,EWC_Koodi,0),0)</f>
        <v>#N/A</v>
      </c>
      <c r="R32" s="180" t="e">
        <f t="shared" ca="1" si="26"/>
        <v>#N/A</v>
      </c>
      <c r="S32" s="180" t="e">
        <f ca="1">OFFSET('ewc02'!$K$10,Y32,0)</f>
        <v>#N/A</v>
      </c>
      <c r="T32" s="180" t="e">
        <f t="shared" ca="1" si="27"/>
        <v>#N/A</v>
      </c>
      <c r="U32" s="180" t="e">
        <f ca="1">OFFSET('ewc02'!$L$10,Y32,0)</f>
        <v>#N/A</v>
      </c>
      <c r="V32" s="180" t="e">
        <f ca="1">OFFSET('ewc02'!$M$10,Y32,0)</f>
        <v>#N/A</v>
      </c>
      <c r="W32" s="180" t="e">
        <f ca="1">OFFSET('ewc02'!$N$10,Y32,0)</f>
        <v>#N/A</v>
      </c>
      <c r="X32" s="180" t="e">
        <f ca="1">IF(AND(OFFSET('ewc02'!I$10,Y32,0)=12,OR(G32="2.3",G32="2.6",G32="2.7",G32="2.9")),1,0)</f>
        <v>#N/A</v>
      </c>
      <c r="Y32" s="180" t="e">
        <f t="shared" ca="1" si="4"/>
        <v>#N/A</v>
      </c>
      <c r="Z32" s="37">
        <f t="shared" si="5"/>
        <v>0</v>
      </c>
      <c r="AA32" s="180">
        <f ca="1">IF($Z32=0,0, OFFSET(rd!$A$10,MATCH($Z32,RD_tunnus,0),0))</f>
        <v>0</v>
      </c>
      <c r="AB32" s="180" t="e">
        <f t="shared" si="28"/>
        <v>#N/A</v>
      </c>
      <c r="AC32" s="180" t="e">
        <f t="shared" si="29"/>
        <v>#N/A</v>
      </c>
      <c r="AD32" s="100">
        <f t="shared" si="30"/>
        <v>0</v>
      </c>
      <c r="AE32" s="180" t="e">
        <f t="shared" ca="1" si="8"/>
        <v>#N/A</v>
      </c>
      <c r="AF32" s="180" t="e">
        <f t="shared" ca="1" si="9"/>
        <v>#N/A</v>
      </c>
      <c r="AG32" s="100" t="e">
        <f ca="1">OFFSET('Kuiva-aine'!$D$10,AE32+AF32-1,0)</f>
        <v>#N/A</v>
      </c>
      <c r="AH32" s="100" t="e">
        <f ca="1">OFFSET('Kuiva-aine'!$E$10,AE32+AF32-1,0)</f>
        <v>#N/A</v>
      </c>
      <c r="AI32" s="180" t="e">
        <f t="shared" ca="1" si="31"/>
        <v>#N/A</v>
      </c>
      <c r="AJ32" s="180" t="e">
        <f t="shared" si="32"/>
        <v>#N/A</v>
      </c>
      <c r="AK32" s="180" t="e">
        <f t="shared" si="33"/>
        <v>#N/A</v>
      </c>
      <c r="AL32" s="180">
        <f t="shared" si="34"/>
        <v>0</v>
      </c>
    </row>
    <row r="33" spans="1:38" x14ac:dyDescent="0.35">
      <c r="A33" s="91"/>
      <c r="B33" s="92"/>
      <c r="C33" s="93"/>
      <c r="D33" s="92"/>
      <c r="E33" s="91"/>
      <c r="F33" s="92"/>
      <c r="G33" s="94"/>
      <c r="I33" s="31">
        <f t="shared" ca="1" si="14"/>
        <v>0</v>
      </c>
      <c r="J33" s="31">
        <f ca="1">IF(ISNA(MATCH($V33,Hajoamiskertoimet!A$21:A$53,0)),0,$I33*OFFSET(Hajoamiskertoimet!$C$20,MATCH($V33,Hajoamiskertoimet!A$21:A$53,0),0))</f>
        <v>0</v>
      </c>
      <c r="L33" s="181">
        <f t="shared" ca="1" si="15"/>
        <v>1</v>
      </c>
      <c r="M33" s="180" t="e">
        <f ca="1">OFFSET('ewc02'!$H$10,MATCH($R33,Ewc_ID,0),0)</f>
        <v>#N/A</v>
      </c>
      <c r="N33" s="180" t="e">
        <f t="shared" ca="1" si="0"/>
        <v>#N/A</v>
      </c>
      <c r="O33" s="180" t="e">
        <f ca="1">IF($L33=0,-1,OFFSET('Kuiva-aine'!$C$10,AE33+AF33-1,0))</f>
        <v>#N/A</v>
      </c>
      <c r="P33" s="180" t="e">
        <f t="shared" ca="1" si="25"/>
        <v>#N/A</v>
      </c>
      <c r="Q33" s="180" t="e">
        <f ca="1">OFFSET('ewc02'!$A$10,MATCH($C33,EWC_Koodi,0),0)</f>
        <v>#N/A</v>
      </c>
      <c r="R33" s="180" t="e">
        <f t="shared" ca="1" si="26"/>
        <v>#N/A</v>
      </c>
      <c r="S33" s="180" t="e">
        <f ca="1">OFFSET('ewc02'!$K$10,Y33,0)</f>
        <v>#N/A</v>
      </c>
      <c r="T33" s="180" t="e">
        <f t="shared" ca="1" si="27"/>
        <v>#N/A</v>
      </c>
      <c r="U33" s="180" t="e">
        <f ca="1">OFFSET('ewc02'!$L$10,Y33,0)</f>
        <v>#N/A</v>
      </c>
      <c r="V33" s="180" t="e">
        <f ca="1">OFFSET('ewc02'!$M$10,Y33,0)</f>
        <v>#N/A</v>
      </c>
      <c r="W33" s="180" t="e">
        <f ca="1">OFFSET('ewc02'!$N$10,Y33,0)</f>
        <v>#N/A</v>
      </c>
      <c r="X33" s="180" t="e">
        <f ca="1">IF(AND(OFFSET('ewc02'!I$10,Y33,0)=12,OR(G33="2.3",G33="2.6",G33="2.7",G33="2.9")),1,0)</f>
        <v>#N/A</v>
      </c>
      <c r="Y33" s="180" t="e">
        <f t="shared" ca="1" si="4"/>
        <v>#N/A</v>
      </c>
      <c r="Z33" s="37">
        <f t="shared" si="5"/>
        <v>0</v>
      </c>
      <c r="AA33" s="180">
        <f ca="1">IF($Z33=0,0, OFFSET(rd!$A$10,MATCH($Z33,RD_tunnus,0),0))</f>
        <v>0</v>
      </c>
      <c r="AB33" s="180" t="e">
        <f t="shared" si="28"/>
        <v>#N/A</v>
      </c>
      <c r="AC33" s="180" t="e">
        <f t="shared" si="29"/>
        <v>#N/A</v>
      </c>
      <c r="AD33" s="100">
        <f t="shared" si="30"/>
        <v>0</v>
      </c>
      <c r="AE33" s="180" t="e">
        <f t="shared" ca="1" si="8"/>
        <v>#N/A</v>
      </c>
      <c r="AF33" s="180" t="e">
        <f t="shared" ca="1" si="9"/>
        <v>#N/A</v>
      </c>
      <c r="AG33" s="100" t="e">
        <f ca="1">OFFSET('Kuiva-aine'!$D$10,AE33+AF33-1,0)</f>
        <v>#N/A</v>
      </c>
      <c r="AH33" s="100" t="e">
        <f ca="1">OFFSET('Kuiva-aine'!$E$10,AE33+AF33-1,0)</f>
        <v>#N/A</v>
      </c>
      <c r="AI33" s="180" t="e">
        <f t="shared" ca="1" si="31"/>
        <v>#N/A</v>
      </c>
      <c r="AJ33" s="180" t="e">
        <f t="shared" si="32"/>
        <v>#N/A</v>
      </c>
      <c r="AK33" s="180" t="e">
        <f t="shared" si="33"/>
        <v>#N/A</v>
      </c>
      <c r="AL33" s="180">
        <f t="shared" si="34"/>
        <v>0</v>
      </c>
    </row>
    <row r="34" spans="1:38" x14ac:dyDescent="0.35">
      <c r="A34" s="91"/>
      <c r="B34" s="92"/>
      <c r="C34" s="93"/>
      <c r="D34" s="92"/>
      <c r="E34" s="91"/>
      <c r="F34" s="92"/>
      <c r="G34" s="94"/>
      <c r="I34" s="31">
        <f t="shared" ca="1" si="14"/>
        <v>0</v>
      </c>
      <c r="J34" s="31">
        <f ca="1">IF(ISNA(MATCH($V34,Hajoamiskertoimet!A$21:A$53,0)),0,$I34*OFFSET(Hajoamiskertoimet!$C$20,MATCH($V34,Hajoamiskertoimet!A$21:A$53,0),0))</f>
        <v>0</v>
      </c>
      <c r="L34" s="181">
        <f t="shared" ca="1" si="15"/>
        <v>1</v>
      </c>
      <c r="M34" s="180" t="e">
        <f ca="1">OFFSET('ewc02'!$H$10,MATCH($R34,Ewc_ID,0),0)</f>
        <v>#N/A</v>
      </c>
      <c r="N34" s="180" t="e">
        <f t="shared" ca="1" si="0"/>
        <v>#N/A</v>
      </c>
      <c r="O34" s="180" t="e">
        <f ca="1">IF($L34=0,-1,OFFSET('Kuiva-aine'!$C$10,AE34+AF34-1,0))</f>
        <v>#N/A</v>
      </c>
      <c r="P34" s="180" t="e">
        <f t="shared" ca="1" si="25"/>
        <v>#N/A</v>
      </c>
      <c r="Q34" s="180" t="e">
        <f ca="1">OFFSET('ewc02'!$A$10,MATCH($C34,EWC_Koodi,0),0)</f>
        <v>#N/A</v>
      </c>
      <c r="R34" s="180" t="e">
        <f t="shared" ca="1" si="26"/>
        <v>#N/A</v>
      </c>
      <c r="S34" s="180" t="e">
        <f ca="1">OFFSET('ewc02'!$K$10,Y34,0)</f>
        <v>#N/A</v>
      </c>
      <c r="T34" s="180" t="e">
        <f t="shared" ca="1" si="27"/>
        <v>#N/A</v>
      </c>
      <c r="U34" s="180" t="e">
        <f ca="1">OFFSET('ewc02'!$L$10,Y34,0)</f>
        <v>#N/A</v>
      </c>
      <c r="V34" s="180" t="e">
        <f ca="1">OFFSET('ewc02'!$M$10,Y34,0)</f>
        <v>#N/A</v>
      </c>
      <c r="W34" s="180" t="e">
        <f ca="1">OFFSET('ewc02'!$N$10,Y34,0)</f>
        <v>#N/A</v>
      </c>
      <c r="X34" s="180" t="e">
        <f ca="1">IF(AND(OFFSET('ewc02'!I$10,Y34,0)=12,OR(G34="2.3",G34="2.6",G34="2.7",G34="2.9")),1,0)</f>
        <v>#N/A</v>
      </c>
      <c r="Y34" s="180" t="e">
        <f t="shared" ca="1" si="4"/>
        <v>#N/A</v>
      </c>
      <c r="Z34" s="37">
        <f t="shared" si="5"/>
        <v>0</v>
      </c>
      <c r="AA34" s="180">
        <f ca="1">IF($Z34=0,0, OFFSET(rd!$A$10,MATCH($Z34,RD_tunnus,0),0))</f>
        <v>0</v>
      </c>
      <c r="AB34" s="180" t="e">
        <f t="shared" si="28"/>
        <v>#N/A</v>
      </c>
      <c r="AC34" s="180" t="e">
        <f t="shared" si="29"/>
        <v>#N/A</v>
      </c>
      <c r="AD34" s="100">
        <f t="shared" si="30"/>
        <v>0</v>
      </c>
      <c r="AE34" s="180" t="e">
        <f t="shared" ca="1" si="8"/>
        <v>#N/A</v>
      </c>
      <c r="AF34" s="180" t="e">
        <f t="shared" ca="1" si="9"/>
        <v>#N/A</v>
      </c>
      <c r="AG34" s="100" t="e">
        <f ca="1">OFFSET('Kuiva-aine'!$D$10,AE34+AF34-1,0)</f>
        <v>#N/A</v>
      </c>
      <c r="AH34" s="100" t="e">
        <f ca="1">OFFSET('Kuiva-aine'!$E$10,AE34+AF34-1,0)</f>
        <v>#N/A</v>
      </c>
      <c r="AI34" s="180" t="e">
        <f t="shared" ca="1" si="31"/>
        <v>#N/A</v>
      </c>
      <c r="AJ34" s="180" t="e">
        <f t="shared" si="32"/>
        <v>#N/A</v>
      </c>
      <c r="AK34" s="180" t="e">
        <f t="shared" si="33"/>
        <v>#N/A</v>
      </c>
      <c r="AL34" s="180">
        <f t="shared" si="34"/>
        <v>0</v>
      </c>
    </row>
    <row r="35" spans="1:38" x14ac:dyDescent="0.35">
      <c r="A35" s="91"/>
      <c r="B35" s="92"/>
      <c r="C35" s="93"/>
      <c r="D35" s="92"/>
      <c r="E35" s="91"/>
      <c r="F35" s="92"/>
      <c r="G35" s="94"/>
      <c r="I35" s="31">
        <f t="shared" ca="1" si="14"/>
        <v>0</v>
      </c>
      <c r="J35" s="31">
        <f ca="1">IF(ISNA(MATCH($V35,Hajoamiskertoimet!A$21:A$53,0)),0,$I35*OFFSET(Hajoamiskertoimet!$C$20,MATCH($V35,Hajoamiskertoimet!A$21:A$53,0),0))</f>
        <v>0</v>
      </c>
      <c r="L35" s="181">
        <f t="shared" ca="1" si="15"/>
        <v>1</v>
      </c>
      <c r="M35" s="180" t="e">
        <f ca="1">OFFSET('ewc02'!$H$10,MATCH($R35,Ewc_ID,0),0)</f>
        <v>#N/A</v>
      </c>
      <c r="N35" s="180" t="e">
        <f t="shared" ca="1" si="0"/>
        <v>#N/A</v>
      </c>
      <c r="O35" s="180" t="e">
        <f ca="1">IF($L35=0,-1,OFFSET('Kuiva-aine'!$C$10,AE35+AF35-1,0))</f>
        <v>#N/A</v>
      </c>
      <c r="P35" s="180" t="e">
        <f t="shared" ca="1" si="25"/>
        <v>#N/A</v>
      </c>
      <c r="Q35" s="180" t="e">
        <f ca="1">OFFSET('ewc02'!$A$10,MATCH($C35,EWC_Koodi,0),0)</f>
        <v>#N/A</v>
      </c>
      <c r="R35" s="180" t="e">
        <f t="shared" ca="1" si="26"/>
        <v>#N/A</v>
      </c>
      <c r="S35" s="180" t="e">
        <f ca="1">OFFSET('ewc02'!$K$10,Y35,0)</f>
        <v>#N/A</v>
      </c>
      <c r="T35" s="180" t="e">
        <f t="shared" ca="1" si="27"/>
        <v>#N/A</v>
      </c>
      <c r="U35" s="180" t="e">
        <f ca="1">OFFSET('ewc02'!$L$10,Y35,0)</f>
        <v>#N/A</v>
      </c>
      <c r="V35" s="180" t="e">
        <f ca="1">OFFSET('ewc02'!$M$10,Y35,0)</f>
        <v>#N/A</v>
      </c>
      <c r="W35" s="180" t="e">
        <f ca="1">OFFSET('ewc02'!$N$10,Y35,0)</f>
        <v>#N/A</v>
      </c>
      <c r="X35" s="180" t="e">
        <f ca="1">IF(AND(OFFSET('ewc02'!I$10,Y35,0)=12,OR(G35="2.3",G35="2.6",G35="2.7",G35="2.9")),1,0)</f>
        <v>#N/A</v>
      </c>
      <c r="Y35" s="180" t="e">
        <f t="shared" ca="1" si="4"/>
        <v>#N/A</v>
      </c>
      <c r="Z35" s="37">
        <f t="shared" si="5"/>
        <v>0</v>
      </c>
      <c r="AA35" s="180">
        <f ca="1">IF($Z35=0,0, OFFSET(rd!$A$10,MATCH($Z35,RD_tunnus,0),0))</f>
        <v>0</v>
      </c>
      <c r="AB35" s="180" t="e">
        <f t="shared" si="28"/>
        <v>#N/A</v>
      </c>
      <c r="AC35" s="180" t="e">
        <f t="shared" si="29"/>
        <v>#N/A</v>
      </c>
      <c r="AD35" s="100">
        <f t="shared" si="30"/>
        <v>0</v>
      </c>
      <c r="AE35" s="180" t="e">
        <f t="shared" ca="1" si="8"/>
        <v>#N/A</v>
      </c>
      <c r="AF35" s="180" t="e">
        <f t="shared" ca="1" si="9"/>
        <v>#N/A</v>
      </c>
      <c r="AG35" s="100" t="e">
        <f ca="1">OFFSET('Kuiva-aine'!$D$10,AE35+AF35-1,0)</f>
        <v>#N/A</v>
      </c>
      <c r="AH35" s="100" t="e">
        <f ca="1">OFFSET('Kuiva-aine'!$E$10,AE35+AF35-1,0)</f>
        <v>#N/A</v>
      </c>
      <c r="AI35" s="180" t="e">
        <f t="shared" ca="1" si="31"/>
        <v>#N/A</v>
      </c>
      <c r="AJ35" s="180" t="e">
        <f t="shared" si="32"/>
        <v>#N/A</v>
      </c>
      <c r="AK35" s="180" t="e">
        <f t="shared" si="33"/>
        <v>#N/A</v>
      </c>
      <c r="AL35" s="180">
        <f t="shared" si="34"/>
        <v>0</v>
      </c>
    </row>
    <row r="36" spans="1:38" x14ac:dyDescent="0.35">
      <c r="A36" s="91"/>
      <c r="B36" s="92"/>
      <c r="C36" s="93"/>
      <c r="D36" s="92"/>
      <c r="E36" s="91"/>
      <c r="F36" s="92"/>
      <c r="G36" s="94"/>
      <c r="I36" s="31">
        <f t="shared" ca="1" si="14"/>
        <v>0</v>
      </c>
      <c r="J36" s="31">
        <f ca="1">IF(ISNA(MATCH($V36,Hajoamiskertoimet!A$21:A$53,0)),0,$I36*OFFSET(Hajoamiskertoimet!$C$20,MATCH($V36,Hajoamiskertoimet!A$21:A$53,0),0))</f>
        <v>0</v>
      </c>
      <c r="L36" s="181">
        <f t="shared" ca="1" si="15"/>
        <v>1</v>
      </c>
      <c r="M36" s="180" t="e">
        <f ca="1">OFFSET('ewc02'!$H$10,MATCH($R36,Ewc_ID,0),0)</f>
        <v>#N/A</v>
      </c>
      <c r="N36" s="180" t="e">
        <f t="shared" ca="1" si="0"/>
        <v>#N/A</v>
      </c>
      <c r="O36" s="180" t="e">
        <f ca="1">IF($L36=0,-1,OFFSET('Kuiva-aine'!$C$10,AE36+AF36-1,0))</f>
        <v>#N/A</v>
      </c>
      <c r="P36" s="180" t="e">
        <f t="shared" ca="1" si="25"/>
        <v>#N/A</v>
      </c>
      <c r="Q36" s="180" t="e">
        <f ca="1">OFFSET('ewc02'!$A$10,MATCH($C36,EWC_Koodi,0),0)</f>
        <v>#N/A</v>
      </c>
      <c r="R36" s="180" t="e">
        <f t="shared" ca="1" si="26"/>
        <v>#N/A</v>
      </c>
      <c r="S36" s="180" t="e">
        <f ca="1">OFFSET('ewc02'!$K$10,Y36,0)</f>
        <v>#N/A</v>
      </c>
      <c r="T36" s="180" t="e">
        <f t="shared" ca="1" si="27"/>
        <v>#N/A</v>
      </c>
      <c r="U36" s="180" t="e">
        <f ca="1">OFFSET('ewc02'!$L$10,Y36,0)</f>
        <v>#N/A</v>
      </c>
      <c r="V36" s="180" t="e">
        <f ca="1">OFFSET('ewc02'!$M$10,Y36,0)</f>
        <v>#N/A</v>
      </c>
      <c r="W36" s="180" t="e">
        <f ca="1">OFFSET('ewc02'!$N$10,Y36,0)</f>
        <v>#N/A</v>
      </c>
      <c r="X36" s="180" t="e">
        <f ca="1">IF(AND(OFFSET('ewc02'!I$10,Y36,0)=12,OR(G36="2.3",G36="2.6",G36="2.7",G36="2.9")),1,0)</f>
        <v>#N/A</v>
      </c>
      <c r="Y36" s="180" t="e">
        <f t="shared" ca="1" si="4"/>
        <v>#N/A</v>
      </c>
      <c r="Z36" s="37">
        <f t="shared" si="5"/>
        <v>0</v>
      </c>
      <c r="AA36" s="180">
        <f ca="1">IF($Z36=0,0, OFFSET(rd!$A$10,MATCH($Z36,RD_tunnus,0),0))</f>
        <v>0</v>
      </c>
      <c r="AB36" s="180" t="e">
        <f t="shared" si="28"/>
        <v>#N/A</v>
      </c>
      <c r="AC36" s="180" t="e">
        <f t="shared" si="29"/>
        <v>#N/A</v>
      </c>
      <c r="AD36" s="100">
        <f t="shared" si="30"/>
        <v>0</v>
      </c>
      <c r="AE36" s="180" t="e">
        <f t="shared" ca="1" si="8"/>
        <v>#N/A</v>
      </c>
      <c r="AF36" s="180" t="e">
        <f t="shared" ca="1" si="9"/>
        <v>#N/A</v>
      </c>
      <c r="AG36" s="100" t="e">
        <f ca="1">OFFSET('Kuiva-aine'!$D$10,AE36+AF36-1,0)</f>
        <v>#N/A</v>
      </c>
      <c r="AH36" s="100" t="e">
        <f ca="1">OFFSET('Kuiva-aine'!$E$10,AE36+AF36-1,0)</f>
        <v>#N/A</v>
      </c>
      <c r="AI36" s="180" t="e">
        <f t="shared" ca="1" si="31"/>
        <v>#N/A</v>
      </c>
      <c r="AJ36" s="180" t="e">
        <f t="shared" si="32"/>
        <v>#N/A</v>
      </c>
      <c r="AK36" s="180" t="e">
        <f t="shared" si="33"/>
        <v>#N/A</v>
      </c>
      <c r="AL36" s="180">
        <f t="shared" si="34"/>
        <v>0</v>
      </c>
    </row>
    <row r="37" spans="1:38" x14ac:dyDescent="0.35">
      <c r="A37" s="91"/>
      <c r="B37" s="92"/>
      <c r="C37" s="93"/>
      <c r="D37" s="92"/>
      <c r="E37" s="91"/>
      <c r="F37" s="92"/>
      <c r="G37" s="94"/>
      <c r="I37" s="31">
        <f t="shared" ca="1" si="14"/>
        <v>0</v>
      </c>
      <c r="J37" s="31">
        <f ca="1">IF(ISNA(MATCH($V37,Hajoamiskertoimet!A$21:A$53,0)),0,$I37*OFFSET(Hajoamiskertoimet!$C$20,MATCH($V37,Hajoamiskertoimet!A$21:A$53,0),0))</f>
        <v>0</v>
      </c>
      <c r="L37" s="181">
        <f t="shared" ca="1" si="15"/>
        <v>1</v>
      </c>
      <c r="M37" s="180" t="e">
        <f ca="1">OFFSET('ewc02'!$H$10,MATCH($R37,Ewc_ID,0),0)</f>
        <v>#N/A</v>
      </c>
      <c r="N37" s="180" t="e">
        <f t="shared" ca="1" si="0"/>
        <v>#N/A</v>
      </c>
      <c r="O37" s="180" t="e">
        <f ca="1">IF($L37=0,-1,OFFSET('Kuiva-aine'!$C$10,AE37+AF37-1,0))</f>
        <v>#N/A</v>
      </c>
      <c r="P37" s="180" t="e">
        <f t="shared" ca="1" si="25"/>
        <v>#N/A</v>
      </c>
      <c r="Q37" s="180" t="e">
        <f ca="1">OFFSET('ewc02'!$A$10,MATCH($C37,EWC_Koodi,0),0)</f>
        <v>#N/A</v>
      </c>
      <c r="R37" s="180" t="e">
        <f t="shared" ca="1" si="26"/>
        <v>#N/A</v>
      </c>
      <c r="S37" s="180" t="e">
        <f ca="1">OFFSET('ewc02'!$K$10,Y37,0)</f>
        <v>#N/A</v>
      </c>
      <c r="T37" s="180" t="e">
        <f t="shared" ca="1" si="27"/>
        <v>#N/A</v>
      </c>
      <c r="U37" s="180" t="e">
        <f ca="1">OFFSET('ewc02'!$L$10,Y37,0)</f>
        <v>#N/A</v>
      </c>
      <c r="V37" s="180" t="e">
        <f ca="1">OFFSET('ewc02'!$M$10,Y37,0)</f>
        <v>#N/A</v>
      </c>
      <c r="W37" s="180" t="e">
        <f ca="1">OFFSET('ewc02'!$N$10,Y37,0)</f>
        <v>#N/A</v>
      </c>
      <c r="X37" s="180" t="e">
        <f ca="1">IF(AND(OFFSET('ewc02'!I$10,Y37,0)=12,OR(G37="2.3",G37="2.6",G37="2.7",G37="2.9")),1,0)</f>
        <v>#N/A</v>
      </c>
      <c r="Y37" s="180" t="e">
        <f t="shared" ca="1" si="4"/>
        <v>#N/A</v>
      </c>
      <c r="Z37" s="37">
        <f t="shared" si="5"/>
        <v>0</v>
      </c>
      <c r="AA37" s="180">
        <f ca="1">IF($Z37=0,0, OFFSET(rd!$A$10,MATCH($Z37,RD_tunnus,0),0))</f>
        <v>0</v>
      </c>
      <c r="AB37" s="180" t="e">
        <f t="shared" si="28"/>
        <v>#N/A</v>
      </c>
      <c r="AC37" s="180" t="e">
        <f t="shared" si="29"/>
        <v>#N/A</v>
      </c>
      <c r="AD37" s="100">
        <f t="shared" si="30"/>
        <v>0</v>
      </c>
      <c r="AE37" s="180" t="e">
        <f t="shared" ca="1" si="8"/>
        <v>#N/A</v>
      </c>
      <c r="AF37" s="180" t="e">
        <f t="shared" ca="1" si="9"/>
        <v>#N/A</v>
      </c>
      <c r="AG37" s="100" t="e">
        <f ca="1">OFFSET('Kuiva-aine'!$D$10,AE37+AF37-1,0)</f>
        <v>#N/A</v>
      </c>
      <c r="AH37" s="100" t="e">
        <f ca="1">OFFSET('Kuiva-aine'!$E$10,AE37+AF37-1,0)</f>
        <v>#N/A</v>
      </c>
      <c r="AI37" s="180" t="e">
        <f t="shared" ca="1" si="31"/>
        <v>#N/A</v>
      </c>
      <c r="AJ37" s="180" t="e">
        <f t="shared" si="32"/>
        <v>#N/A</v>
      </c>
      <c r="AK37" s="180" t="e">
        <f t="shared" si="33"/>
        <v>#N/A</v>
      </c>
      <c r="AL37" s="180">
        <f t="shared" si="34"/>
        <v>0</v>
      </c>
    </row>
    <row r="38" spans="1:38" x14ac:dyDescent="0.35">
      <c r="A38" s="91"/>
      <c r="B38" s="92"/>
      <c r="C38" s="93"/>
      <c r="D38" s="92"/>
      <c r="E38" s="91"/>
      <c r="F38" s="92"/>
      <c r="G38" s="94"/>
      <c r="I38" s="31">
        <f t="shared" ca="1" si="14"/>
        <v>0</v>
      </c>
      <c r="J38" s="31">
        <f ca="1">IF(ISNA(MATCH($V38,Hajoamiskertoimet!A$21:A$53,0)),0,$I38*OFFSET(Hajoamiskertoimet!$C$20,MATCH($V38,Hajoamiskertoimet!A$21:A$53,0),0))</f>
        <v>0</v>
      </c>
      <c r="L38" s="181">
        <f t="shared" ca="1" si="15"/>
        <v>1</v>
      </c>
      <c r="M38" s="180" t="e">
        <f ca="1">OFFSET('ewc02'!$H$10,MATCH($R38,Ewc_ID,0),0)</f>
        <v>#N/A</v>
      </c>
      <c r="N38" s="180" t="e">
        <f t="shared" ca="1" si="0"/>
        <v>#N/A</v>
      </c>
      <c r="O38" s="180" t="e">
        <f ca="1">IF($L38=0,-1,OFFSET('Kuiva-aine'!$C$10,AE38+AF38-1,0))</f>
        <v>#N/A</v>
      </c>
      <c r="P38" s="180" t="e">
        <f t="shared" ca="1" si="25"/>
        <v>#N/A</v>
      </c>
      <c r="Q38" s="180" t="e">
        <f ca="1">OFFSET('ewc02'!$A$10,MATCH($C38,EWC_Koodi,0),0)</f>
        <v>#N/A</v>
      </c>
      <c r="R38" s="180" t="e">
        <f t="shared" ca="1" si="26"/>
        <v>#N/A</v>
      </c>
      <c r="S38" s="180" t="e">
        <f ca="1">OFFSET('ewc02'!$K$10,Y38,0)</f>
        <v>#N/A</v>
      </c>
      <c r="T38" s="180" t="e">
        <f t="shared" ca="1" si="27"/>
        <v>#N/A</v>
      </c>
      <c r="U38" s="180" t="e">
        <f ca="1">OFFSET('ewc02'!$L$10,Y38,0)</f>
        <v>#N/A</v>
      </c>
      <c r="V38" s="180" t="e">
        <f ca="1">OFFSET('ewc02'!$M$10,Y38,0)</f>
        <v>#N/A</v>
      </c>
      <c r="W38" s="180" t="e">
        <f ca="1">OFFSET('ewc02'!$N$10,Y38,0)</f>
        <v>#N/A</v>
      </c>
      <c r="X38" s="180" t="e">
        <f ca="1">IF(AND(OFFSET('ewc02'!I$10,Y38,0)=12,OR(G38="2.3",G38="2.6",G38="2.7",G38="2.9")),1,0)</f>
        <v>#N/A</v>
      </c>
      <c r="Y38" s="180" t="e">
        <f t="shared" ca="1" si="4"/>
        <v>#N/A</v>
      </c>
      <c r="Z38" s="37">
        <f t="shared" si="5"/>
        <v>0</v>
      </c>
      <c r="AA38" s="180">
        <f ca="1">IF($Z38=0,0, OFFSET(rd!$A$10,MATCH($Z38,RD_tunnus,0),0))</f>
        <v>0</v>
      </c>
      <c r="AB38" s="180" t="e">
        <f t="shared" si="28"/>
        <v>#N/A</v>
      </c>
      <c r="AC38" s="180" t="e">
        <f t="shared" si="29"/>
        <v>#N/A</v>
      </c>
      <c r="AD38" s="100">
        <f t="shared" si="30"/>
        <v>0</v>
      </c>
      <c r="AE38" s="180" t="e">
        <f t="shared" ca="1" si="8"/>
        <v>#N/A</v>
      </c>
      <c r="AF38" s="180" t="e">
        <f t="shared" ca="1" si="9"/>
        <v>#N/A</v>
      </c>
      <c r="AG38" s="100" t="e">
        <f ca="1">OFFSET('Kuiva-aine'!$D$10,AE38+AF38-1,0)</f>
        <v>#N/A</v>
      </c>
      <c r="AH38" s="100" t="e">
        <f ca="1">OFFSET('Kuiva-aine'!$E$10,AE38+AF38-1,0)</f>
        <v>#N/A</v>
      </c>
      <c r="AI38" s="180" t="e">
        <f t="shared" ca="1" si="31"/>
        <v>#N/A</v>
      </c>
      <c r="AJ38" s="180" t="e">
        <f t="shared" si="32"/>
        <v>#N/A</v>
      </c>
      <c r="AK38" s="180" t="e">
        <f t="shared" si="33"/>
        <v>#N/A</v>
      </c>
      <c r="AL38" s="180">
        <f t="shared" si="34"/>
        <v>0</v>
      </c>
    </row>
    <row r="39" spans="1:38" x14ac:dyDescent="0.35">
      <c r="A39" s="91"/>
      <c r="B39" s="92"/>
      <c r="C39" s="93"/>
      <c r="D39" s="92"/>
      <c r="E39" s="91"/>
      <c r="F39" s="92"/>
      <c r="G39" s="94"/>
      <c r="I39" s="31">
        <f t="shared" ca="1" si="14"/>
        <v>0</v>
      </c>
      <c r="J39" s="31">
        <f ca="1">IF(ISNA(MATCH($V39,Hajoamiskertoimet!A$21:A$53,0)),0,$I39*OFFSET(Hajoamiskertoimet!$C$20,MATCH($V39,Hajoamiskertoimet!A$21:A$53,0),0))</f>
        <v>0</v>
      </c>
      <c r="L39" s="181">
        <f t="shared" ca="1" si="15"/>
        <v>1</v>
      </c>
      <c r="M39" s="180" t="e">
        <f ca="1">OFFSET('ewc02'!$H$10,MATCH($R39,Ewc_ID,0),0)</f>
        <v>#N/A</v>
      </c>
      <c r="N39" s="180" t="e">
        <f t="shared" ca="1" si="0"/>
        <v>#N/A</v>
      </c>
      <c r="O39" s="180" t="e">
        <f ca="1">IF($L39=0,-1,OFFSET('Kuiva-aine'!$C$10,AE39+AF39-1,0))</f>
        <v>#N/A</v>
      </c>
      <c r="P39" s="180" t="e">
        <f t="shared" ca="1" si="25"/>
        <v>#N/A</v>
      </c>
      <c r="Q39" s="180" t="e">
        <f ca="1">OFFSET('ewc02'!$A$10,MATCH($C39,EWC_Koodi,0),0)</f>
        <v>#N/A</v>
      </c>
      <c r="R39" s="180" t="e">
        <f t="shared" ca="1" si="26"/>
        <v>#N/A</v>
      </c>
      <c r="S39" s="180" t="e">
        <f ca="1">OFFSET('ewc02'!$K$10,Y39,0)</f>
        <v>#N/A</v>
      </c>
      <c r="T39" s="180" t="e">
        <f t="shared" ca="1" si="27"/>
        <v>#N/A</v>
      </c>
      <c r="U39" s="180" t="e">
        <f ca="1">OFFSET('ewc02'!$L$10,Y39,0)</f>
        <v>#N/A</v>
      </c>
      <c r="V39" s="180" t="e">
        <f ca="1">OFFSET('ewc02'!$M$10,Y39,0)</f>
        <v>#N/A</v>
      </c>
      <c r="W39" s="180" t="e">
        <f ca="1">OFFSET('ewc02'!$N$10,Y39,0)</f>
        <v>#N/A</v>
      </c>
      <c r="X39" s="180" t="e">
        <f ca="1">IF(AND(OFFSET('ewc02'!I$10,Y39,0)=12,OR(G39="2.3",G39="2.6",G39="2.7",G39="2.9")),1,0)</f>
        <v>#N/A</v>
      </c>
      <c r="Y39" s="180" t="e">
        <f t="shared" ca="1" si="4"/>
        <v>#N/A</v>
      </c>
      <c r="Z39" s="37">
        <f t="shared" si="5"/>
        <v>0</v>
      </c>
      <c r="AA39" s="180">
        <f ca="1">IF($Z39=0,0, OFFSET(rd!$A$10,MATCH($Z39,RD_tunnus,0),0))</f>
        <v>0</v>
      </c>
      <c r="AB39" s="180" t="e">
        <f t="shared" si="28"/>
        <v>#N/A</v>
      </c>
      <c r="AC39" s="180" t="e">
        <f t="shared" si="29"/>
        <v>#N/A</v>
      </c>
      <c r="AD39" s="100">
        <f t="shared" si="30"/>
        <v>0</v>
      </c>
      <c r="AE39" s="180" t="e">
        <f t="shared" ca="1" si="8"/>
        <v>#N/A</v>
      </c>
      <c r="AF39" s="180" t="e">
        <f t="shared" ca="1" si="9"/>
        <v>#N/A</v>
      </c>
      <c r="AG39" s="100" t="e">
        <f ca="1">OFFSET('Kuiva-aine'!$D$10,AE39+AF39-1,0)</f>
        <v>#N/A</v>
      </c>
      <c r="AH39" s="100" t="e">
        <f ca="1">OFFSET('Kuiva-aine'!$E$10,AE39+AF39-1,0)</f>
        <v>#N/A</v>
      </c>
      <c r="AI39" s="180" t="e">
        <f t="shared" ca="1" si="31"/>
        <v>#N/A</v>
      </c>
      <c r="AJ39" s="180" t="e">
        <f t="shared" si="32"/>
        <v>#N/A</v>
      </c>
      <c r="AK39" s="180" t="e">
        <f t="shared" si="33"/>
        <v>#N/A</v>
      </c>
      <c r="AL39" s="180">
        <f t="shared" si="34"/>
        <v>0</v>
      </c>
    </row>
    <row r="40" spans="1:38" x14ac:dyDescent="0.35">
      <c r="A40" s="91"/>
      <c r="B40" s="92"/>
      <c r="C40" s="93"/>
      <c r="D40" s="92"/>
      <c r="E40" s="91"/>
      <c r="F40" s="92"/>
      <c r="G40" s="94"/>
      <c r="I40" s="31">
        <f t="shared" ca="1" si="14"/>
        <v>0</v>
      </c>
      <c r="J40" s="31">
        <f ca="1">IF(ISNA(MATCH($V40,Hajoamiskertoimet!A$21:A$53,0)),0,$I40*OFFSET(Hajoamiskertoimet!$C$20,MATCH($V40,Hajoamiskertoimet!A$21:A$53,0),0))</f>
        <v>0</v>
      </c>
      <c r="L40" s="181">
        <f t="shared" ca="1" si="15"/>
        <v>1</v>
      </c>
      <c r="M40" s="180" t="e">
        <f ca="1">OFFSET('ewc02'!$H$10,MATCH($R40,Ewc_ID,0),0)</f>
        <v>#N/A</v>
      </c>
      <c r="N40" s="180" t="e">
        <f t="shared" ca="1" si="0"/>
        <v>#N/A</v>
      </c>
      <c r="O40" s="180" t="e">
        <f ca="1">IF($L40=0,-1,OFFSET('Kuiva-aine'!$C$10,AE40+AF40-1,0))</f>
        <v>#N/A</v>
      </c>
      <c r="P40" s="180" t="e">
        <f t="shared" ca="1" si="25"/>
        <v>#N/A</v>
      </c>
      <c r="Q40" s="180" t="e">
        <f ca="1">OFFSET('ewc02'!$A$10,MATCH($C40,EWC_Koodi,0),0)</f>
        <v>#N/A</v>
      </c>
      <c r="R40" s="180" t="e">
        <f t="shared" ca="1" si="26"/>
        <v>#N/A</v>
      </c>
      <c r="S40" s="180" t="e">
        <f ca="1">OFFSET('ewc02'!$K$10,Y40,0)</f>
        <v>#N/A</v>
      </c>
      <c r="T40" s="180" t="e">
        <f t="shared" ca="1" si="27"/>
        <v>#N/A</v>
      </c>
      <c r="U40" s="180" t="e">
        <f ca="1">OFFSET('ewc02'!$L$10,Y40,0)</f>
        <v>#N/A</v>
      </c>
      <c r="V40" s="180" t="e">
        <f ca="1">OFFSET('ewc02'!$M$10,Y40,0)</f>
        <v>#N/A</v>
      </c>
      <c r="W40" s="180" t="e">
        <f ca="1">OFFSET('ewc02'!$N$10,Y40,0)</f>
        <v>#N/A</v>
      </c>
      <c r="X40" s="180" t="e">
        <f ca="1">IF(AND(OFFSET('ewc02'!I$10,Y40,0)=12,OR(G40="2.3",G40="2.6",G40="2.7",G40="2.9")),1,0)</f>
        <v>#N/A</v>
      </c>
      <c r="Y40" s="180" t="e">
        <f t="shared" ca="1" si="4"/>
        <v>#N/A</v>
      </c>
      <c r="Z40" s="37">
        <f t="shared" si="5"/>
        <v>0</v>
      </c>
      <c r="AA40" s="180">
        <f ca="1">IF($Z40=0,0, OFFSET(rd!$A$10,MATCH($Z40,RD_tunnus,0),0))</f>
        <v>0</v>
      </c>
      <c r="AB40" s="180" t="e">
        <f t="shared" si="28"/>
        <v>#N/A</v>
      </c>
      <c r="AC40" s="180" t="e">
        <f t="shared" si="29"/>
        <v>#N/A</v>
      </c>
      <c r="AD40" s="100">
        <f t="shared" si="30"/>
        <v>0</v>
      </c>
      <c r="AE40" s="180" t="e">
        <f t="shared" ca="1" si="8"/>
        <v>#N/A</v>
      </c>
      <c r="AF40" s="180" t="e">
        <f t="shared" ca="1" si="9"/>
        <v>#N/A</v>
      </c>
      <c r="AG40" s="100" t="e">
        <f ca="1">OFFSET('Kuiva-aine'!$D$10,AE40+AF40-1,0)</f>
        <v>#N/A</v>
      </c>
      <c r="AH40" s="100" t="e">
        <f ca="1">OFFSET('Kuiva-aine'!$E$10,AE40+AF40-1,0)</f>
        <v>#N/A</v>
      </c>
      <c r="AI40" s="180" t="e">
        <f t="shared" ca="1" si="31"/>
        <v>#N/A</v>
      </c>
      <c r="AJ40" s="180" t="e">
        <f t="shared" si="32"/>
        <v>#N/A</v>
      </c>
      <c r="AK40" s="180" t="e">
        <f t="shared" si="33"/>
        <v>#N/A</v>
      </c>
      <c r="AL40" s="180">
        <f t="shared" si="34"/>
        <v>0</v>
      </c>
    </row>
    <row r="41" spans="1:38" x14ac:dyDescent="0.35">
      <c r="A41" s="91"/>
      <c r="B41" s="92"/>
      <c r="C41" s="93"/>
      <c r="D41" s="92"/>
      <c r="E41" s="91"/>
      <c r="F41" s="92"/>
      <c r="G41" s="94"/>
      <c r="I41" s="31">
        <f t="shared" ca="1" si="14"/>
        <v>0</v>
      </c>
      <c r="J41" s="31">
        <f ca="1">IF(ISNA(MATCH($V41,Hajoamiskertoimet!A$21:A$53,0)),0,$I41*OFFSET(Hajoamiskertoimet!$C$20,MATCH($V41,Hajoamiskertoimet!A$21:A$53,0),0))</f>
        <v>0</v>
      </c>
      <c r="L41" s="181">
        <f t="shared" ca="1" si="15"/>
        <v>1</v>
      </c>
      <c r="M41" s="180" t="e">
        <f ca="1">OFFSET('ewc02'!$H$10,MATCH($R41,Ewc_ID,0),0)</f>
        <v>#N/A</v>
      </c>
      <c r="N41" s="180" t="e">
        <f t="shared" ca="1" si="0"/>
        <v>#N/A</v>
      </c>
      <c r="O41" s="180" t="e">
        <f ca="1">IF($L41=0,-1,OFFSET('Kuiva-aine'!$C$10,AE41+AF41-1,0))</f>
        <v>#N/A</v>
      </c>
      <c r="P41" s="180" t="e">
        <f t="shared" ca="1" si="25"/>
        <v>#N/A</v>
      </c>
      <c r="Q41" s="180" t="e">
        <f ca="1">OFFSET('ewc02'!$A$10,MATCH($C41,EWC_Koodi,0),0)</f>
        <v>#N/A</v>
      </c>
      <c r="R41" s="180" t="e">
        <f t="shared" ca="1" si="26"/>
        <v>#N/A</v>
      </c>
      <c r="S41" s="180" t="e">
        <f ca="1">OFFSET('ewc02'!$K$10,Y41,0)</f>
        <v>#N/A</v>
      </c>
      <c r="T41" s="180" t="e">
        <f t="shared" ca="1" si="27"/>
        <v>#N/A</v>
      </c>
      <c r="U41" s="180" t="e">
        <f ca="1">OFFSET('ewc02'!$L$10,Y41,0)</f>
        <v>#N/A</v>
      </c>
      <c r="V41" s="180" t="e">
        <f ca="1">OFFSET('ewc02'!$M$10,Y41,0)</f>
        <v>#N/A</v>
      </c>
      <c r="W41" s="180" t="e">
        <f ca="1">OFFSET('ewc02'!$N$10,Y41,0)</f>
        <v>#N/A</v>
      </c>
      <c r="X41" s="180" t="e">
        <f ca="1">IF(AND(OFFSET('ewc02'!I$10,Y41,0)=12,OR(G41="2.3",G41="2.6",G41="2.7",G41="2.9")),1,0)</f>
        <v>#N/A</v>
      </c>
      <c r="Y41" s="180" t="e">
        <f t="shared" ca="1" si="4"/>
        <v>#N/A</v>
      </c>
      <c r="Z41" s="37">
        <f t="shared" si="5"/>
        <v>0</v>
      </c>
      <c r="AA41" s="180">
        <f ca="1">IF($Z41=0,0, OFFSET(rd!$A$10,MATCH($Z41,RD_tunnus,0),0))</f>
        <v>0</v>
      </c>
      <c r="AB41" s="180" t="e">
        <f t="shared" si="28"/>
        <v>#N/A</v>
      </c>
      <c r="AC41" s="180" t="e">
        <f t="shared" si="29"/>
        <v>#N/A</v>
      </c>
      <c r="AD41" s="100">
        <f t="shared" si="30"/>
        <v>0</v>
      </c>
      <c r="AE41" s="180" t="e">
        <f t="shared" ca="1" si="8"/>
        <v>#N/A</v>
      </c>
      <c r="AF41" s="180" t="e">
        <f t="shared" ca="1" si="9"/>
        <v>#N/A</v>
      </c>
      <c r="AG41" s="100" t="e">
        <f ca="1">OFFSET('Kuiva-aine'!$D$10,AE41+AF41-1,0)</f>
        <v>#N/A</v>
      </c>
      <c r="AH41" s="100" t="e">
        <f ca="1">OFFSET('Kuiva-aine'!$E$10,AE41+AF41-1,0)</f>
        <v>#N/A</v>
      </c>
      <c r="AI41" s="180" t="e">
        <f t="shared" ca="1" si="31"/>
        <v>#N/A</v>
      </c>
      <c r="AJ41" s="180" t="e">
        <f t="shared" si="32"/>
        <v>#N/A</v>
      </c>
      <c r="AK41" s="180" t="e">
        <f t="shared" si="33"/>
        <v>#N/A</v>
      </c>
      <c r="AL41" s="180">
        <f t="shared" si="34"/>
        <v>0</v>
      </c>
    </row>
    <row r="42" spans="1:38" x14ac:dyDescent="0.35">
      <c r="A42" s="91"/>
      <c r="B42" s="92"/>
      <c r="C42" s="93"/>
      <c r="D42" s="92"/>
      <c r="E42" s="91"/>
      <c r="F42" s="92"/>
      <c r="G42" s="94"/>
      <c r="I42" s="31">
        <f t="shared" ca="1" si="14"/>
        <v>0</v>
      </c>
      <c r="J42" s="31">
        <f ca="1">IF(ISNA(MATCH($V42,Hajoamiskertoimet!A$21:A$53,0)),0,$I42*OFFSET(Hajoamiskertoimet!$C$20,MATCH($V42,Hajoamiskertoimet!A$21:A$53,0),0))</f>
        <v>0</v>
      </c>
      <c r="L42" s="181">
        <f t="shared" ca="1" si="15"/>
        <v>1</v>
      </c>
      <c r="M42" s="180" t="e">
        <f ca="1">OFFSET('ewc02'!$H$10,MATCH($R42,Ewc_ID,0),0)</f>
        <v>#N/A</v>
      </c>
      <c r="N42" s="180" t="e">
        <f t="shared" ca="1" si="0"/>
        <v>#N/A</v>
      </c>
      <c r="O42" s="180" t="e">
        <f ca="1">IF($L42=0,-1,OFFSET('Kuiva-aine'!$C$10,AE42+AF42-1,0))</f>
        <v>#N/A</v>
      </c>
      <c r="P42" s="180" t="e">
        <f t="shared" ca="1" si="25"/>
        <v>#N/A</v>
      </c>
      <c r="Q42" s="180" t="e">
        <f ca="1">OFFSET('ewc02'!$A$10,MATCH($C42,EWC_Koodi,0),0)</f>
        <v>#N/A</v>
      </c>
      <c r="R42" s="180" t="e">
        <f t="shared" ca="1" si="26"/>
        <v>#N/A</v>
      </c>
      <c r="S42" s="180" t="e">
        <f ca="1">OFFSET('ewc02'!$K$10,Y42,0)</f>
        <v>#N/A</v>
      </c>
      <c r="T42" s="180" t="e">
        <f t="shared" ca="1" si="27"/>
        <v>#N/A</v>
      </c>
      <c r="U42" s="180" t="e">
        <f ca="1">OFFSET('ewc02'!$L$10,Y42,0)</f>
        <v>#N/A</v>
      </c>
      <c r="V42" s="180" t="e">
        <f ca="1">OFFSET('ewc02'!$M$10,Y42,0)</f>
        <v>#N/A</v>
      </c>
      <c r="W42" s="180" t="e">
        <f ca="1">OFFSET('ewc02'!$N$10,Y42,0)</f>
        <v>#N/A</v>
      </c>
      <c r="X42" s="180" t="e">
        <f ca="1">IF(AND(OFFSET('ewc02'!I$10,Y42,0)=12,OR(G42="2.3",G42="2.6",G42="2.7",G42="2.9")),1,0)</f>
        <v>#N/A</v>
      </c>
      <c r="Y42" s="180" t="e">
        <f t="shared" ca="1" si="4"/>
        <v>#N/A</v>
      </c>
      <c r="Z42" s="37">
        <f t="shared" si="5"/>
        <v>0</v>
      </c>
      <c r="AA42" s="180">
        <f ca="1">IF($Z42=0,0, OFFSET(rd!$A$10,MATCH($Z42,RD_tunnus,0),0))</f>
        <v>0</v>
      </c>
      <c r="AB42" s="180" t="e">
        <f t="shared" si="28"/>
        <v>#N/A</v>
      </c>
      <c r="AC42" s="180" t="e">
        <f t="shared" si="29"/>
        <v>#N/A</v>
      </c>
      <c r="AD42" s="100">
        <f t="shared" si="30"/>
        <v>0</v>
      </c>
      <c r="AE42" s="180" t="e">
        <f t="shared" ca="1" si="8"/>
        <v>#N/A</v>
      </c>
      <c r="AF42" s="180" t="e">
        <f t="shared" ca="1" si="9"/>
        <v>#N/A</v>
      </c>
      <c r="AG42" s="100" t="e">
        <f ca="1">OFFSET('Kuiva-aine'!$D$10,AE42+AF42-1,0)</f>
        <v>#N/A</v>
      </c>
      <c r="AH42" s="100" t="e">
        <f ca="1">OFFSET('Kuiva-aine'!$E$10,AE42+AF42-1,0)</f>
        <v>#N/A</v>
      </c>
      <c r="AI42" s="180" t="e">
        <f t="shared" ca="1" si="31"/>
        <v>#N/A</v>
      </c>
      <c r="AJ42" s="180" t="e">
        <f t="shared" si="32"/>
        <v>#N/A</v>
      </c>
      <c r="AK42" s="180" t="e">
        <f t="shared" si="33"/>
        <v>#N/A</v>
      </c>
      <c r="AL42" s="180">
        <f t="shared" si="34"/>
        <v>0</v>
      </c>
    </row>
    <row r="43" spans="1:38" x14ac:dyDescent="0.35">
      <c r="A43" s="91"/>
      <c r="B43" s="92"/>
      <c r="C43" s="93"/>
      <c r="D43" s="92"/>
      <c r="E43" s="91"/>
      <c r="F43" s="92"/>
      <c r="G43" s="94"/>
      <c r="I43" s="31">
        <f t="shared" ca="1" si="14"/>
        <v>0</v>
      </c>
      <c r="J43" s="31">
        <f ca="1">IF(ISNA(MATCH($V43,Hajoamiskertoimet!A$21:A$53,0)),0,$I43*OFFSET(Hajoamiskertoimet!$C$20,MATCH($V43,Hajoamiskertoimet!A$21:A$53,0),0))</f>
        <v>0</v>
      </c>
      <c r="L43" s="181">
        <f t="shared" ca="1" si="15"/>
        <v>1</v>
      </c>
      <c r="M43" s="180" t="e">
        <f ca="1">OFFSET('ewc02'!$H$10,MATCH($R43,Ewc_ID,0),0)</f>
        <v>#N/A</v>
      </c>
      <c r="N43" s="180" t="e">
        <f t="shared" ca="1" si="0"/>
        <v>#N/A</v>
      </c>
      <c r="O43" s="180" t="e">
        <f ca="1">IF($L43=0,-1,OFFSET('Kuiva-aine'!$C$10,AE43+AF43-1,0))</f>
        <v>#N/A</v>
      </c>
      <c r="P43" s="180" t="e">
        <f t="shared" ca="1" si="25"/>
        <v>#N/A</v>
      </c>
      <c r="Q43" s="180" t="e">
        <f ca="1">OFFSET('ewc02'!$A$10,MATCH($C43,EWC_Koodi,0),0)</f>
        <v>#N/A</v>
      </c>
      <c r="R43" s="180" t="e">
        <f t="shared" ca="1" si="26"/>
        <v>#N/A</v>
      </c>
      <c r="S43" s="180" t="e">
        <f ca="1">OFFSET('ewc02'!$K$10,Y43,0)</f>
        <v>#N/A</v>
      </c>
      <c r="T43" s="180" t="e">
        <f t="shared" ca="1" si="27"/>
        <v>#N/A</v>
      </c>
      <c r="U43" s="180" t="e">
        <f ca="1">OFFSET('ewc02'!$L$10,Y43,0)</f>
        <v>#N/A</v>
      </c>
      <c r="V43" s="180" t="e">
        <f ca="1">OFFSET('ewc02'!$M$10,Y43,0)</f>
        <v>#N/A</v>
      </c>
      <c r="W43" s="180" t="e">
        <f ca="1">OFFSET('ewc02'!$N$10,Y43,0)</f>
        <v>#N/A</v>
      </c>
      <c r="X43" s="180" t="e">
        <f ca="1">IF(AND(OFFSET('ewc02'!I$10,Y43,0)=12,OR(G43="2.3",G43="2.6",G43="2.7",G43="2.9")),1,0)</f>
        <v>#N/A</v>
      </c>
      <c r="Y43" s="180" t="e">
        <f t="shared" ca="1" si="4"/>
        <v>#N/A</v>
      </c>
      <c r="Z43" s="37">
        <f t="shared" si="5"/>
        <v>0</v>
      </c>
      <c r="AA43" s="180">
        <f ca="1">IF($Z43=0,0, OFFSET(rd!$A$10,MATCH($Z43,RD_tunnus,0),0))</f>
        <v>0</v>
      </c>
      <c r="AB43" s="180" t="e">
        <f t="shared" si="28"/>
        <v>#N/A</v>
      </c>
      <c r="AC43" s="180" t="e">
        <f t="shared" si="29"/>
        <v>#N/A</v>
      </c>
      <c r="AD43" s="100">
        <f t="shared" si="30"/>
        <v>0</v>
      </c>
      <c r="AE43" s="180" t="e">
        <f t="shared" ca="1" si="8"/>
        <v>#N/A</v>
      </c>
      <c r="AF43" s="180" t="e">
        <f t="shared" ca="1" si="9"/>
        <v>#N/A</v>
      </c>
      <c r="AG43" s="100" t="e">
        <f ca="1">OFFSET('Kuiva-aine'!$D$10,AE43+AF43-1,0)</f>
        <v>#N/A</v>
      </c>
      <c r="AH43" s="100" t="e">
        <f ca="1">OFFSET('Kuiva-aine'!$E$10,AE43+AF43-1,0)</f>
        <v>#N/A</v>
      </c>
      <c r="AI43" s="180" t="e">
        <f t="shared" ca="1" si="31"/>
        <v>#N/A</v>
      </c>
      <c r="AJ43" s="180" t="e">
        <f t="shared" si="32"/>
        <v>#N/A</v>
      </c>
      <c r="AK43" s="180" t="e">
        <f t="shared" si="33"/>
        <v>#N/A</v>
      </c>
      <c r="AL43" s="180">
        <f t="shared" si="34"/>
        <v>0</v>
      </c>
    </row>
    <row r="44" spans="1:38" x14ac:dyDescent="0.35">
      <c r="A44" s="91"/>
      <c r="B44" s="92"/>
      <c r="C44" s="93"/>
      <c r="D44" s="92"/>
      <c r="E44" s="91"/>
      <c r="F44" s="92"/>
      <c r="G44" s="94"/>
      <c r="I44" s="31">
        <f t="shared" ca="1" si="14"/>
        <v>0</v>
      </c>
      <c r="J44" s="31">
        <f ca="1">IF(ISNA(MATCH($V44,Hajoamiskertoimet!A$21:A$53,0)),0,$I44*OFFSET(Hajoamiskertoimet!$C$20,MATCH($V44,Hajoamiskertoimet!A$21:A$53,0),0))</f>
        <v>0</v>
      </c>
      <c r="L44" s="181">
        <f t="shared" ca="1" si="15"/>
        <v>1</v>
      </c>
      <c r="M44" s="180" t="e">
        <f ca="1">OFFSET('ewc02'!$H$10,MATCH($R44,Ewc_ID,0),0)</f>
        <v>#N/A</v>
      </c>
      <c r="N44" s="180" t="e">
        <f t="shared" ca="1" si="0"/>
        <v>#N/A</v>
      </c>
      <c r="O44" s="180" t="e">
        <f ca="1">IF($L44=0,-1,OFFSET('Kuiva-aine'!$C$10,AE44+AF44-1,0))</f>
        <v>#N/A</v>
      </c>
      <c r="P44" s="180" t="e">
        <f t="shared" ca="1" si="25"/>
        <v>#N/A</v>
      </c>
      <c r="Q44" s="180" t="e">
        <f ca="1">OFFSET('ewc02'!$A$10,MATCH($C44,EWC_Koodi,0),0)</f>
        <v>#N/A</v>
      </c>
      <c r="R44" s="180" t="e">
        <f t="shared" ca="1" si="26"/>
        <v>#N/A</v>
      </c>
      <c r="S44" s="180" t="e">
        <f ca="1">OFFSET('ewc02'!$K$10,Y44,0)</f>
        <v>#N/A</v>
      </c>
      <c r="T44" s="180" t="e">
        <f t="shared" ca="1" si="27"/>
        <v>#N/A</v>
      </c>
      <c r="U44" s="180" t="e">
        <f ca="1">OFFSET('ewc02'!$L$10,Y44,0)</f>
        <v>#N/A</v>
      </c>
      <c r="V44" s="180" t="e">
        <f ca="1">OFFSET('ewc02'!$M$10,Y44,0)</f>
        <v>#N/A</v>
      </c>
      <c r="W44" s="180" t="e">
        <f ca="1">OFFSET('ewc02'!$N$10,Y44,0)</f>
        <v>#N/A</v>
      </c>
      <c r="X44" s="180" t="e">
        <f ca="1">IF(AND(OFFSET('ewc02'!I$10,Y44,0)=12,OR(G44="2.3",G44="2.6",G44="2.7",G44="2.9")),1,0)</f>
        <v>#N/A</v>
      </c>
      <c r="Y44" s="180" t="e">
        <f t="shared" ca="1" si="4"/>
        <v>#N/A</v>
      </c>
      <c r="Z44" s="37">
        <f t="shared" si="5"/>
        <v>0</v>
      </c>
      <c r="AA44" s="180">
        <f ca="1">IF($Z44=0,0, OFFSET(rd!$A$10,MATCH($Z44,RD_tunnus,0),0))</f>
        <v>0</v>
      </c>
      <c r="AB44" s="180" t="e">
        <f t="shared" si="28"/>
        <v>#N/A</v>
      </c>
      <c r="AC44" s="180" t="e">
        <f t="shared" si="29"/>
        <v>#N/A</v>
      </c>
      <c r="AD44" s="100">
        <f t="shared" si="30"/>
        <v>0</v>
      </c>
      <c r="AE44" s="180" t="e">
        <f t="shared" ca="1" si="8"/>
        <v>#N/A</v>
      </c>
      <c r="AF44" s="180" t="e">
        <f t="shared" ca="1" si="9"/>
        <v>#N/A</v>
      </c>
      <c r="AG44" s="100" t="e">
        <f ca="1">OFFSET('Kuiva-aine'!$D$10,AE44+AF44-1,0)</f>
        <v>#N/A</v>
      </c>
      <c r="AH44" s="100" t="e">
        <f ca="1">OFFSET('Kuiva-aine'!$E$10,AE44+AF44-1,0)</f>
        <v>#N/A</v>
      </c>
      <c r="AI44" s="180" t="e">
        <f t="shared" ca="1" si="31"/>
        <v>#N/A</v>
      </c>
      <c r="AJ44" s="180" t="e">
        <f t="shared" si="32"/>
        <v>#N/A</v>
      </c>
      <c r="AK44" s="180" t="e">
        <f t="shared" si="33"/>
        <v>#N/A</v>
      </c>
      <c r="AL44" s="180">
        <f t="shared" si="34"/>
        <v>0</v>
      </c>
    </row>
    <row r="45" spans="1:38" x14ac:dyDescent="0.35">
      <c r="A45" s="91"/>
      <c r="B45" s="92"/>
      <c r="C45" s="93"/>
      <c r="D45" s="92"/>
      <c r="E45" s="91"/>
      <c r="F45" s="92"/>
      <c r="G45" s="94"/>
      <c r="I45" s="31">
        <f t="shared" ca="1" si="14"/>
        <v>0</v>
      </c>
      <c r="J45" s="31">
        <f ca="1">IF(ISNA(MATCH($V45,Hajoamiskertoimet!A$21:A$53,0)),0,$I45*OFFSET(Hajoamiskertoimet!$C$20,MATCH($V45,Hajoamiskertoimet!A$21:A$53,0),0))</f>
        <v>0</v>
      </c>
      <c r="L45" s="181">
        <f t="shared" ca="1" si="15"/>
        <v>1</v>
      </c>
      <c r="M45" s="180" t="e">
        <f ca="1">OFFSET('ewc02'!$H$10,MATCH($R45,Ewc_ID,0),0)</f>
        <v>#N/A</v>
      </c>
      <c r="N45" s="180" t="e">
        <f t="shared" ca="1" si="0"/>
        <v>#N/A</v>
      </c>
      <c r="O45" s="180" t="e">
        <f ca="1">IF($L45=0,-1,OFFSET('Kuiva-aine'!$C$10,AE45+AF45-1,0))</f>
        <v>#N/A</v>
      </c>
      <c r="P45" s="180" t="e">
        <f t="shared" ca="1" si="25"/>
        <v>#N/A</v>
      </c>
      <c r="Q45" s="180" t="e">
        <f ca="1">OFFSET('ewc02'!$A$10,MATCH($C45,EWC_Koodi,0),0)</f>
        <v>#N/A</v>
      </c>
      <c r="R45" s="180" t="e">
        <f t="shared" ca="1" si="26"/>
        <v>#N/A</v>
      </c>
      <c r="S45" s="180" t="e">
        <f ca="1">OFFSET('ewc02'!$K$10,Y45,0)</f>
        <v>#N/A</v>
      </c>
      <c r="T45" s="180" t="e">
        <f t="shared" ca="1" si="27"/>
        <v>#N/A</v>
      </c>
      <c r="U45" s="180" t="e">
        <f ca="1">OFFSET('ewc02'!$L$10,Y45,0)</f>
        <v>#N/A</v>
      </c>
      <c r="V45" s="180" t="e">
        <f ca="1">OFFSET('ewc02'!$M$10,Y45,0)</f>
        <v>#N/A</v>
      </c>
      <c r="W45" s="180" t="e">
        <f ca="1">OFFSET('ewc02'!$N$10,Y45,0)</f>
        <v>#N/A</v>
      </c>
      <c r="X45" s="180" t="e">
        <f ca="1">IF(AND(OFFSET('ewc02'!I$10,Y45,0)=12,OR(G45="2.3",G45="2.6",G45="2.7",G45="2.9")),1,0)</f>
        <v>#N/A</v>
      </c>
      <c r="Y45" s="180" t="e">
        <f t="shared" ca="1" si="4"/>
        <v>#N/A</v>
      </c>
      <c r="Z45" s="37">
        <f t="shared" si="5"/>
        <v>0</v>
      </c>
      <c r="AA45" s="180">
        <f ca="1">IF($Z45=0,0, OFFSET(rd!$A$10,MATCH($Z45,RD_tunnus,0),0))</f>
        <v>0</v>
      </c>
      <c r="AB45" s="180" t="e">
        <f t="shared" si="28"/>
        <v>#N/A</v>
      </c>
      <c r="AC45" s="180" t="e">
        <f t="shared" si="29"/>
        <v>#N/A</v>
      </c>
      <c r="AD45" s="100">
        <f t="shared" si="30"/>
        <v>0</v>
      </c>
      <c r="AE45" s="180" t="e">
        <f t="shared" ca="1" si="8"/>
        <v>#N/A</v>
      </c>
      <c r="AF45" s="180" t="e">
        <f t="shared" ca="1" si="9"/>
        <v>#N/A</v>
      </c>
      <c r="AG45" s="100" t="e">
        <f ca="1">OFFSET('Kuiva-aine'!$D$10,AE45+AF45-1,0)</f>
        <v>#N/A</v>
      </c>
      <c r="AH45" s="100" t="e">
        <f ca="1">OFFSET('Kuiva-aine'!$E$10,AE45+AF45-1,0)</f>
        <v>#N/A</v>
      </c>
      <c r="AI45" s="180" t="e">
        <f t="shared" ca="1" si="31"/>
        <v>#N/A</v>
      </c>
      <c r="AJ45" s="180" t="e">
        <f t="shared" si="32"/>
        <v>#N/A</v>
      </c>
      <c r="AK45" s="180" t="e">
        <f t="shared" si="33"/>
        <v>#N/A</v>
      </c>
      <c r="AL45" s="180">
        <f t="shared" si="34"/>
        <v>0</v>
      </c>
    </row>
    <row r="46" spans="1:38" x14ac:dyDescent="0.35">
      <c r="A46" s="91"/>
      <c r="B46" s="92"/>
      <c r="C46" s="93"/>
      <c r="D46" s="92"/>
      <c r="E46" s="91"/>
      <c r="F46" s="92"/>
      <c r="G46" s="94"/>
      <c r="I46" s="31">
        <f t="shared" ca="1" si="14"/>
        <v>0</v>
      </c>
      <c r="J46" s="31">
        <f ca="1">IF(ISNA(MATCH($V46,Hajoamiskertoimet!A$21:A$53,0)),0,$I46*OFFSET(Hajoamiskertoimet!$C$20,MATCH($V46,Hajoamiskertoimet!A$21:A$53,0),0))</f>
        <v>0</v>
      </c>
      <c r="L46" s="181">
        <f t="shared" ca="1" si="15"/>
        <v>1</v>
      </c>
      <c r="M46" s="180" t="e">
        <f ca="1">OFFSET('ewc02'!$H$10,MATCH($R46,Ewc_ID,0),0)</f>
        <v>#N/A</v>
      </c>
      <c r="N46" s="180" t="e">
        <f t="shared" ca="1" si="0"/>
        <v>#N/A</v>
      </c>
      <c r="O46" s="180" t="e">
        <f ca="1">IF($L46=0,-1,OFFSET('Kuiva-aine'!$C$10,AE46+AF46-1,0))</f>
        <v>#N/A</v>
      </c>
      <c r="P46" s="180" t="e">
        <f t="shared" ca="1" si="25"/>
        <v>#N/A</v>
      </c>
      <c r="Q46" s="180" t="e">
        <f ca="1">OFFSET('ewc02'!$A$10,MATCH($C46,EWC_Koodi,0),0)</f>
        <v>#N/A</v>
      </c>
      <c r="R46" s="180" t="e">
        <f t="shared" ca="1" si="26"/>
        <v>#N/A</v>
      </c>
      <c r="S46" s="180" t="e">
        <f ca="1">OFFSET('ewc02'!$K$10,Y46,0)</f>
        <v>#N/A</v>
      </c>
      <c r="T46" s="180" t="e">
        <f t="shared" ca="1" si="27"/>
        <v>#N/A</v>
      </c>
      <c r="U46" s="180" t="e">
        <f ca="1">OFFSET('ewc02'!$L$10,Y46,0)</f>
        <v>#N/A</v>
      </c>
      <c r="V46" s="180" t="e">
        <f ca="1">OFFSET('ewc02'!$M$10,Y46,0)</f>
        <v>#N/A</v>
      </c>
      <c r="W46" s="180" t="e">
        <f ca="1">OFFSET('ewc02'!$N$10,Y46,0)</f>
        <v>#N/A</v>
      </c>
      <c r="X46" s="180" t="e">
        <f ca="1">IF(AND(OFFSET('ewc02'!I$10,Y46,0)=12,OR(G46="2.3",G46="2.6",G46="2.7",G46="2.9")),1,0)</f>
        <v>#N/A</v>
      </c>
      <c r="Y46" s="180" t="e">
        <f t="shared" ca="1" si="4"/>
        <v>#N/A</v>
      </c>
      <c r="Z46" s="37">
        <f t="shared" si="5"/>
        <v>0</v>
      </c>
      <c r="AA46" s="180">
        <f ca="1">IF($Z46=0,0, OFFSET(rd!$A$10,MATCH($Z46,RD_tunnus,0),0))</f>
        <v>0</v>
      </c>
      <c r="AB46" s="180" t="e">
        <f t="shared" si="28"/>
        <v>#N/A</v>
      </c>
      <c r="AC46" s="180" t="e">
        <f t="shared" si="29"/>
        <v>#N/A</v>
      </c>
      <c r="AD46" s="100">
        <f t="shared" si="30"/>
        <v>0</v>
      </c>
      <c r="AE46" s="180" t="e">
        <f t="shared" ca="1" si="8"/>
        <v>#N/A</v>
      </c>
      <c r="AF46" s="180" t="e">
        <f t="shared" ca="1" si="9"/>
        <v>#N/A</v>
      </c>
      <c r="AG46" s="100" t="e">
        <f ca="1">OFFSET('Kuiva-aine'!$D$10,AE46+AF46-1,0)</f>
        <v>#N/A</v>
      </c>
      <c r="AH46" s="100" t="e">
        <f ca="1">OFFSET('Kuiva-aine'!$E$10,AE46+AF46-1,0)</f>
        <v>#N/A</v>
      </c>
      <c r="AI46" s="180" t="e">
        <f t="shared" ca="1" si="31"/>
        <v>#N/A</v>
      </c>
      <c r="AJ46" s="180" t="e">
        <f t="shared" si="32"/>
        <v>#N/A</v>
      </c>
      <c r="AK46" s="180" t="e">
        <f t="shared" si="33"/>
        <v>#N/A</v>
      </c>
      <c r="AL46" s="180">
        <f t="shared" si="34"/>
        <v>0</v>
      </c>
    </row>
    <row r="47" spans="1:38" x14ac:dyDescent="0.35">
      <c r="A47" s="91"/>
      <c r="B47" s="92"/>
      <c r="C47" s="93"/>
      <c r="D47" s="92"/>
      <c r="E47" s="91"/>
      <c r="F47" s="92"/>
      <c r="G47" s="94"/>
      <c r="I47" s="31">
        <f t="shared" ca="1" si="14"/>
        <v>0</v>
      </c>
      <c r="J47" s="31">
        <f ca="1">IF(ISNA(MATCH($V47,Hajoamiskertoimet!A$21:A$53,0)),0,$I47*OFFSET(Hajoamiskertoimet!$C$20,MATCH($V47,Hajoamiskertoimet!A$21:A$53,0),0))</f>
        <v>0</v>
      </c>
      <c r="L47" s="181">
        <f t="shared" ca="1" si="15"/>
        <v>1</v>
      </c>
      <c r="M47" s="180" t="e">
        <f ca="1">OFFSET('ewc02'!$H$10,MATCH($R47,Ewc_ID,0),0)</f>
        <v>#N/A</v>
      </c>
      <c r="N47" s="180" t="e">
        <f t="shared" ca="1" si="0"/>
        <v>#N/A</v>
      </c>
      <c r="O47" s="180" t="e">
        <f ca="1">IF($L47=0,-1,OFFSET('Kuiva-aine'!$C$10,AE47+AF47-1,0))</f>
        <v>#N/A</v>
      </c>
      <c r="P47" s="180" t="e">
        <f t="shared" ca="1" si="25"/>
        <v>#N/A</v>
      </c>
      <c r="Q47" s="180" t="e">
        <f ca="1">OFFSET('ewc02'!$A$10,MATCH($C47,EWC_Koodi,0),0)</f>
        <v>#N/A</v>
      </c>
      <c r="R47" s="180" t="e">
        <f t="shared" ca="1" si="26"/>
        <v>#N/A</v>
      </c>
      <c r="S47" s="180" t="e">
        <f ca="1">OFFSET('ewc02'!$K$10,Y47,0)</f>
        <v>#N/A</v>
      </c>
      <c r="T47" s="180" t="e">
        <f t="shared" ca="1" si="27"/>
        <v>#N/A</v>
      </c>
      <c r="U47" s="180" t="e">
        <f ca="1">OFFSET('ewc02'!$L$10,Y47,0)</f>
        <v>#N/A</v>
      </c>
      <c r="V47" s="180" t="e">
        <f ca="1">OFFSET('ewc02'!$M$10,Y47,0)</f>
        <v>#N/A</v>
      </c>
      <c r="W47" s="180" t="e">
        <f ca="1">OFFSET('ewc02'!$N$10,Y47,0)</f>
        <v>#N/A</v>
      </c>
      <c r="X47" s="180" t="e">
        <f ca="1">IF(AND(OFFSET('ewc02'!I$10,Y47,0)=12,OR(G47="2.3",G47="2.6",G47="2.7",G47="2.9")),1,0)</f>
        <v>#N/A</v>
      </c>
      <c r="Y47" s="180" t="e">
        <f t="shared" ca="1" si="4"/>
        <v>#N/A</v>
      </c>
      <c r="Z47" s="37">
        <f t="shared" si="5"/>
        <v>0</v>
      </c>
      <c r="AA47" s="180">
        <f ca="1">IF($Z47=0,0, OFFSET(rd!$A$10,MATCH($Z47,RD_tunnus,0),0))</f>
        <v>0</v>
      </c>
      <c r="AB47" s="180" t="e">
        <f t="shared" si="28"/>
        <v>#N/A</v>
      </c>
      <c r="AC47" s="180" t="e">
        <f t="shared" si="29"/>
        <v>#N/A</v>
      </c>
      <c r="AD47" s="100">
        <f t="shared" si="30"/>
        <v>0</v>
      </c>
      <c r="AE47" s="180" t="e">
        <f t="shared" ca="1" si="8"/>
        <v>#N/A</v>
      </c>
      <c r="AF47" s="180" t="e">
        <f t="shared" ca="1" si="9"/>
        <v>#N/A</v>
      </c>
      <c r="AG47" s="100" t="e">
        <f ca="1">OFFSET('Kuiva-aine'!$D$10,AE47+AF47-1,0)</f>
        <v>#N/A</v>
      </c>
      <c r="AH47" s="100" t="e">
        <f ca="1">OFFSET('Kuiva-aine'!$E$10,AE47+AF47-1,0)</f>
        <v>#N/A</v>
      </c>
      <c r="AI47" s="180" t="e">
        <f t="shared" ca="1" si="31"/>
        <v>#N/A</v>
      </c>
      <c r="AJ47" s="180" t="e">
        <f t="shared" si="32"/>
        <v>#N/A</v>
      </c>
      <c r="AK47" s="180" t="e">
        <f t="shared" si="33"/>
        <v>#N/A</v>
      </c>
      <c r="AL47" s="180">
        <f t="shared" si="34"/>
        <v>0</v>
      </c>
    </row>
    <row r="48" spans="1:38" x14ac:dyDescent="0.35">
      <c r="A48" s="91"/>
      <c r="B48" s="92"/>
      <c r="C48" s="93"/>
      <c r="D48" s="92"/>
      <c r="E48" s="91"/>
      <c r="F48" s="92"/>
      <c r="G48" s="94"/>
      <c r="I48" s="31">
        <f t="shared" ca="1" si="14"/>
        <v>0</v>
      </c>
      <c r="J48" s="31">
        <f ca="1">IF(ISNA(MATCH($V48,Hajoamiskertoimet!A$21:A$53,0)),0,$I48*OFFSET(Hajoamiskertoimet!$C$20,MATCH($V48,Hajoamiskertoimet!A$21:A$53,0),0))</f>
        <v>0</v>
      </c>
      <c r="L48" s="181">
        <f t="shared" ca="1" si="15"/>
        <v>1</v>
      </c>
      <c r="M48" s="180" t="e">
        <f ca="1">OFFSET('ewc02'!$H$10,MATCH($R48,Ewc_ID,0),0)</f>
        <v>#N/A</v>
      </c>
      <c r="N48" s="180" t="e">
        <f t="shared" ca="1" si="0"/>
        <v>#N/A</v>
      </c>
      <c r="O48" s="180" t="e">
        <f ca="1">IF($L48=0,-1,OFFSET('Kuiva-aine'!$C$10,AE48+AF48-1,0))</f>
        <v>#N/A</v>
      </c>
      <c r="P48" s="180" t="e">
        <f t="shared" ca="1" si="25"/>
        <v>#N/A</v>
      </c>
      <c r="Q48" s="180" t="e">
        <f ca="1">OFFSET('ewc02'!$A$10,MATCH($C48,EWC_Koodi,0),0)</f>
        <v>#N/A</v>
      </c>
      <c r="R48" s="180" t="e">
        <f t="shared" ca="1" si="26"/>
        <v>#N/A</v>
      </c>
      <c r="S48" s="180" t="e">
        <f ca="1">OFFSET('ewc02'!$K$10,Y48,0)</f>
        <v>#N/A</v>
      </c>
      <c r="T48" s="180" t="e">
        <f t="shared" ca="1" si="27"/>
        <v>#N/A</v>
      </c>
      <c r="U48" s="180" t="e">
        <f ca="1">OFFSET('ewc02'!$L$10,Y48,0)</f>
        <v>#N/A</v>
      </c>
      <c r="V48" s="180" t="e">
        <f ca="1">OFFSET('ewc02'!$M$10,Y48,0)</f>
        <v>#N/A</v>
      </c>
      <c r="W48" s="180" t="e">
        <f ca="1">OFFSET('ewc02'!$N$10,Y48,0)</f>
        <v>#N/A</v>
      </c>
      <c r="X48" s="180" t="e">
        <f ca="1">IF(AND(OFFSET('ewc02'!I$10,Y48,0)=12,OR(G48="2.3",G48="2.6",G48="2.7",G48="2.9")),1,0)</f>
        <v>#N/A</v>
      </c>
      <c r="Y48" s="180" t="e">
        <f t="shared" ca="1" si="4"/>
        <v>#N/A</v>
      </c>
      <c r="Z48" s="37">
        <f t="shared" si="5"/>
        <v>0</v>
      </c>
      <c r="AA48" s="180">
        <f ca="1">IF($Z48=0,0, OFFSET(rd!$A$10,MATCH($Z48,RD_tunnus,0),0))</f>
        <v>0</v>
      </c>
      <c r="AB48" s="180" t="e">
        <f t="shared" si="28"/>
        <v>#N/A</v>
      </c>
      <c r="AC48" s="180" t="e">
        <f t="shared" si="29"/>
        <v>#N/A</v>
      </c>
      <c r="AD48" s="100">
        <f t="shared" si="30"/>
        <v>0</v>
      </c>
      <c r="AE48" s="180" t="e">
        <f t="shared" ca="1" si="8"/>
        <v>#N/A</v>
      </c>
      <c r="AF48" s="180" t="e">
        <f t="shared" ca="1" si="9"/>
        <v>#N/A</v>
      </c>
      <c r="AG48" s="100" t="e">
        <f ca="1">OFFSET('Kuiva-aine'!$D$10,AE48+AF48-1,0)</f>
        <v>#N/A</v>
      </c>
      <c r="AH48" s="100" t="e">
        <f ca="1">OFFSET('Kuiva-aine'!$E$10,AE48+AF48-1,0)</f>
        <v>#N/A</v>
      </c>
      <c r="AI48" s="180" t="e">
        <f t="shared" ca="1" si="31"/>
        <v>#N/A</v>
      </c>
      <c r="AJ48" s="180" t="e">
        <f t="shared" si="32"/>
        <v>#N/A</v>
      </c>
      <c r="AK48" s="180" t="e">
        <f t="shared" si="33"/>
        <v>#N/A</v>
      </c>
      <c r="AL48" s="180">
        <f t="shared" si="34"/>
        <v>0</v>
      </c>
    </row>
    <row r="49" spans="1:38" x14ac:dyDescent="0.35">
      <c r="A49" s="91"/>
      <c r="B49" s="92"/>
      <c r="C49" s="93"/>
      <c r="D49" s="92"/>
      <c r="E49" s="91"/>
      <c r="F49" s="92"/>
      <c r="G49" s="94"/>
      <c r="I49" s="31">
        <f t="shared" ca="1" si="14"/>
        <v>0</v>
      </c>
      <c r="J49" s="31">
        <f ca="1">IF(ISNA(MATCH($V49,Hajoamiskertoimet!A$21:A$53,0)),0,$I49*OFFSET(Hajoamiskertoimet!$C$20,MATCH($V49,Hajoamiskertoimet!A$21:A$53,0),0))</f>
        <v>0</v>
      </c>
      <c r="L49" s="181">
        <f t="shared" ca="1" si="15"/>
        <v>1</v>
      </c>
      <c r="M49" s="180" t="e">
        <f ca="1">OFFSET('ewc02'!$H$10,MATCH($R49,Ewc_ID,0),0)</f>
        <v>#N/A</v>
      </c>
      <c r="N49" s="180" t="e">
        <f t="shared" ca="1" si="0"/>
        <v>#N/A</v>
      </c>
      <c r="O49" s="180" t="e">
        <f ca="1">IF($L49=0,-1,OFFSET('Kuiva-aine'!$C$10,AE49+AF49-1,0))</f>
        <v>#N/A</v>
      </c>
      <c r="P49" s="180" t="e">
        <f t="shared" ca="1" si="25"/>
        <v>#N/A</v>
      </c>
      <c r="Q49" s="180" t="e">
        <f ca="1">OFFSET('ewc02'!$A$10,MATCH($C49,EWC_Koodi,0),0)</f>
        <v>#N/A</v>
      </c>
      <c r="R49" s="180" t="e">
        <f t="shared" ca="1" si="26"/>
        <v>#N/A</v>
      </c>
      <c r="S49" s="180" t="e">
        <f ca="1">OFFSET('ewc02'!$K$10,Y49,0)</f>
        <v>#N/A</v>
      </c>
      <c r="T49" s="180" t="e">
        <f t="shared" ca="1" si="27"/>
        <v>#N/A</v>
      </c>
      <c r="U49" s="180" t="e">
        <f ca="1">OFFSET('ewc02'!$L$10,Y49,0)</f>
        <v>#N/A</v>
      </c>
      <c r="V49" s="180" t="e">
        <f ca="1">OFFSET('ewc02'!$M$10,Y49,0)</f>
        <v>#N/A</v>
      </c>
      <c r="W49" s="180" t="e">
        <f ca="1">OFFSET('ewc02'!$N$10,Y49,0)</f>
        <v>#N/A</v>
      </c>
      <c r="X49" s="180" t="e">
        <f ca="1">IF(AND(OFFSET('ewc02'!I$10,Y49,0)=12,OR(G49="2.3",G49="2.6",G49="2.7",G49="2.9")),1,0)</f>
        <v>#N/A</v>
      </c>
      <c r="Y49" s="180" t="e">
        <f t="shared" ca="1" si="4"/>
        <v>#N/A</v>
      </c>
      <c r="Z49" s="37">
        <f t="shared" si="5"/>
        <v>0</v>
      </c>
      <c r="AA49" s="180">
        <f ca="1">IF($Z49=0,0, OFFSET(rd!$A$10,MATCH($Z49,RD_tunnus,0),0))</f>
        <v>0</v>
      </c>
      <c r="AB49" s="180" t="e">
        <f t="shared" si="28"/>
        <v>#N/A</v>
      </c>
      <c r="AC49" s="180" t="e">
        <f t="shared" si="29"/>
        <v>#N/A</v>
      </c>
      <c r="AD49" s="100">
        <f t="shared" si="30"/>
        <v>0</v>
      </c>
      <c r="AE49" s="180" t="e">
        <f t="shared" ca="1" si="8"/>
        <v>#N/A</v>
      </c>
      <c r="AF49" s="180" t="e">
        <f t="shared" ca="1" si="9"/>
        <v>#N/A</v>
      </c>
      <c r="AG49" s="100" t="e">
        <f ca="1">OFFSET('Kuiva-aine'!$D$10,AE49+AF49-1,0)</f>
        <v>#N/A</v>
      </c>
      <c r="AH49" s="100" t="e">
        <f ca="1">OFFSET('Kuiva-aine'!$E$10,AE49+AF49-1,0)</f>
        <v>#N/A</v>
      </c>
      <c r="AI49" s="180" t="e">
        <f t="shared" ca="1" si="31"/>
        <v>#N/A</v>
      </c>
      <c r="AJ49" s="180" t="e">
        <f t="shared" si="32"/>
        <v>#N/A</v>
      </c>
      <c r="AK49" s="180" t="e">
        <f t="shared" si="33"/>
        <v>#N/A</v>
      </c>
      <c r="AL49" s="180">
        <f t="shared" si="34"/>
        <v>0</v>
      </c>
    </row>
    <row r="50" spans="1:38" x14ac:dyDescent="0.35">
      <c r="A50" s="91"/>
      <c r="B50" s="92"/>
      <c r="C50" s="93"/>
      <c r="D50" s="92"/>
      <c r="E50" s="91"/>
      <c r="F50" s="92"/>
      <c r="G50" s="94"/>
      <c r="I50" s="31">
        <f t="shared" ca="1" si="14"/>
        <v>0</v>
      </c>
      <c r="J50" s="31">
        <f ca="1">IF(ISNA(MATCH($V50,Hajoamiskertoimet!A$21:A$53,0)),0,$I50*OFFSET(Hajoamiskertoimet!$C$20,MATCH($V50,Hajoamiskertoimet!A$21:A$53,0),0))</f>
        <v>0</v>
      </c>
      <c r="L50" s="181">
        <f t="shared" ca="1" si="15"/>
        <v>1</v>
      </c>
      <c r="M50" s="180" t="e">
        <f ca="1">OFFSET('ewc02'!$H$10,MATCH($R50,Ewc_ID,0),0)</f>
        <v>#N/A</v>
      </c>
      <c r="N50" s="180" t="e">
        <f t="shared" ca="1" si="0"/>
        <v>#N/A</v>
      </c>
      <c r="O50" s="180" t="e">
        <f ca="1">IF($L50=0,-1,OFFSET('Kuiva-aine'!$C$10,AE50+AF50-1,0))</f>
        <v>#N/A</v>
      </c>
      <c r="P50" s="180" t="e">
        <f t="shared" ca="1" si="25"/>
        <v>#N/A</v>
      </c>
      <c r="Q50" s="180" t="e">
        <f ca="1">OFFSET('ewc02'!$A$10,MATCH($C50,EWC_Koodi,0),0)</f>
        <v>#N/A</v>
      </c>
      <c r="R50" s="180" t="e">
        <f t="shared" ca="1" si="26"/>
        <v>#N/A</v>
      </c>
      <c r="S50" s="180" t="e">
        <f ca="1">OFFSET('ewc02'!$K$10,Y50,0)</f>
        <v>#N/A</v>
      </c>
      <c r="T50" s="180" t="e">
        <f t="shared" ca="1" si="27"/>
        <v>#N/A</v>
      </c>
      <c r="U50" s="180" t="e">
        <f ca="1">OFFSET('ewc02'!$L$10,Y50,0)</f>
        <v>#N/A</v>
      </c>
      <c r="V50" s="180" t="e">
        <f ca="1">OFFSET('ewc02'!$M$10,Y50,0)</f>
        <v>#N/A</v>
      </c>
      <c r="W50" s="180" t="e">
        <f ca="1">OFFSET('ewc02'!$N$10,Y50,0)</f>
        <v>#N/A</v>
      </c>
      <c r="X50" s="180" t="e">
        <f ca="1">IF(AND(OFFSET('ewc02'!I$10,Y50,0)=12,OR(G50="2.3",G50="2.6",G50="2.7",G50="2.9")),1,0)</f>
        <v>#N/A</v>
      </c>
      <c r="Y50" s="180" t="e">
        <f t="shared" ca="1" si="4"/>
        <v>#N/A</v>
      </c>
      <c r="Z50" s="37">
        <f t="shared" si="5"/>
        <v>0</v>
      </c>
      <c r="AA50" s="180">
        <f ca="1">IF($Z50=0,0, OFFSET(rd!$A$10,MATCH($Z50,RD_tunnus,0),0))</f>
        <v>0</v>
      </c>
      <c r="AB50" s="180" t="e">
        <f t="shared" si="28"/>
        <v>#N/A</v>
      </c>
      <c r="AC50" s="180" t="e">
        <f t="shared" si="29"/>
        <v>#N/A</v>
      </c>
      <c r="AD50" s="100">
        <f t="shared" si="30"/>
        <v>0</v>
      </c>
      <c r="AE50" s="180" t="e">
        <f t="shared" ca="1" si="8"/>
        <v>#N/A</v>
      </c>
      <c r="AF50" s="180" t="e">
        <f t="shared" ca="1" si="9"/>
        <v>#N/A</v>
      </c>
      <c r="AG50" s="100" t="e">
        <f ca="1">OFFSET('Kuiva-aine'!$D$10,AE50+AF50-1,0)</f>
        <v>#N/A</v>
      </c>
      <c r="AH50" s="100" t="e">
        <f ca="1">OFFSET('Kuiva-aine'!$E$10,AE50+AF50-1,0)</f>
        <v>#N/A</v>
      </c>
      <c r="AI50" s="180" t="e">
        <f t="shared" ca="1" si="31"/>
        <v>#N/A</v>
      </c>
      <c r="AJ50" s="180" t="e">
        <f t="shared" si="32"/>
        <v>#N/A</v>
      </c>
      <c r="AK50" s="180" t="e">
        <f t="shared" si="33"/>
        <v>#N/A</v>
      </c>
      <c r="AL50" s="180">
        <f t="shared" si="34"/>
        <v>0</v>
      </c>
    </row>
    <row r="51" spans="1:38" x14ac:dyDescent="0.35">
      <c r="A51" s="91"/>
      <c r="B51" s="92"/>
      <c r="C51" s="93"/>
      <c r="D51" s="92"/>
      <c r="E51" s="91"/>
      <c r="F51" s="92"/>
      <c r="G51" s="94"/>
      <c r="I51" s="31">
        <f t="shared" ca="1" si="14"/>
        <v>0</v>
      </c>
      <c r="J51" s="31">
        <f ca="1">IF(ISNA(MATCH($V51,Hajoamiskertoimet!A$21:A$53,0)),0,$I51*OFFSET(Hajoamiskertoimet!$C$20,MATCH($V51,Hajoamiskertoimet!A$21:A$53,0),0))</f>
        <v>0</v>
      </c>
      <c r="L51" s="181">
        <f t="shared" ca="1" si="15"/>
        <v>1</v>
      </c>
      <c r="M51" s="180" t="e">
        <f ca="1">OFFSET('ewc02'!$H$10,MATCH($R51,Ewc_ID,0),0)</f>
        <v>#N/A</v>
      </c>
      <c r="N51" s="180" t="e">
        <f t="shared" ca="1" si="0"/>
        <v>#N/A</v>
      </c>
      <c r="O51" s="180" t="e">
        <f ca="1">IF($L51=0,-1,OFFSET('Kuiva-aine'!$C$10,AE51+AF51-1,0))</f>
        <v>#N/A</v>
      </c>
      <c r="P51" s="180" t="e">
        <f t="shared" ca="1" si="25"/>
        <v>#N/A</v>
      </c>
      <c r="Q51" s="180" t="e">
        <f ca="1">OFFSET('ewc02'!$A$10,MATCH($C51,EWC_Koodi,0),0)</f>
        <v>#N/A</v>
      </c>
      <c r="R51" s="180" t="e">
        <f t="shared" ca="1" si="26"/>
        <v>#N/A</v>
      </c>
      <c r="S51" s="180" t="e">
        <f ca="1">OFFSET('ewc02'!$K$10,Y51,0)</f>
        <v>#N/A</v>
      </c>
      <c r="T51" s="180" t="e">
        <f t="shared" ca="1" si="27"/>
        <v>#N/A</v>
      </c>
      <c r="U51" s="180" t="e">
        <f ca="1">OFFSET('ewc02'!$L$10,Y51,0)</f>
        <v>#N/A</v>
      </c>
      <c r="V51" s="180" t="e">
        <f ca="1">OFFSET('ewc02'!$M$10,Y51,0)</f>
        <v>#N/A</v>
      </c>
      <c r="W51" s="180" t="e">
        <f ca="1">OFFSET('ewc02'!$N$10,Y51,0)</f>
        <v>#N/A</v>
      </c>
      <c r="X51" s="180" t="e">
        <f ca="1">IF(AND(OFFSET('ewc02'!I$10,Y51,0)=12,OR(G51="2.3",G51="2.6",G51="2.7",G51="2.9")),1,0)</f>
        <v>#N/A</v>
      </c>
      <c r="Y51" s="180" t="e">
        <f t="shared" ca="1" si="4"/>
        <v>#N/A</v>
      </c>
      <c r="Z51" s="37">
        <f t="shared" si="5"/>
        <v>0</v>
      </c>
      <c r="AA51" s="180">
        <f ca="1">IF($Z51=0,0, OFFSET(rd!$A$10,MATCH($Z51,RD_tunnus,0),0))</f>
        <v>0</v>
      </c>
      <c r="AB51" s="180" t="e">
        <f t="shared" si="28"/>
        <v>#N/A</v>
      </c>
      <c r="AC51" s="180" t="e">
        <f t="shared" si="29"/>
        <v>#N/A</v>
      </c>
      <c r="AD51" s="100">
        <f t="shared" si="30"/>
        <v>0</v>
      </c>
      <c r="AE51" s="180" t="e">
        <f t="shared" ca="1" si="8"/>
        <v>#N/A</v>
      </c>
      <c r="AF51" s="180" t="e">
        <f t="shared" ca="1" si="9"/>
        <v>#N/A</v>
      </c>
      <c r="AG51" s="100" t="e">
        <f ca="1">OFFSET('Kuiva-aine'!$D$10,AE51+AF51-1,0)</f>
        <v>#N/A</v>
      </c>
      <c r="AH51" s="100" t="e">
        <f ca="1">OFFSET('Kuiva-aine'!$E$10,AE51+AF51-1,0)</f>
        <v>#N/A</v>
      </c>
      <c r="AI51" s="180" t="e">
        <f t="shared" ca="1" si="31"/>
        <v>#N/A</v>
      </c>
      <c r="AJ51" s="180" t="e">
        <f t="shared" si="32"/>
        <v>#N/A</v>
      </c>
      <c r="AK51" s="180" t="e">
        <f t="shared" si="33"/>
        <v>#N/A</v>
      </c>
      <c r="AL51" s="180">
        <f t="shared" si="34"/>
        <v>0</v>
      </c>
    </row>
    <row r="52" spans="1:38" x14ac:dyDescent="0.35">
      <c r="A52" s="91"/>
      <c r="B52" s="92"/>
      <c r="C52" s="93"/>
      <c r="D52" s="92"/>
      <c r="E52" s="91"/>
      <c r="F52" s="92"/>
      <c r="G52" s="94"/>
      <c r="I52" s="31">
        <f t="shared" ca="1" si="14"/>
        <v>0</v>
      </c>
      <c r="J52" s="31">
        <f ca="1">IF(ISNA(MATCH($V52,Hajoamiskertoimet!A$21:A$53,0)),0,$I52*OFFSET(Hajoamiskertoimet!$C$20,MATCH($V52,Hajoamiskertoimet!A$21:A$53,0),0))</f>
        <v>0</v>
      </c>
      <c r="L52" s="181">
        <f t="shared" ca="1" si="15"/>
        <v>1</v>
      </c>
      <c r="M52" s="180" t="e">
        <f ca="1">OFFSET('ewc02'!$H$10,MATCH($R52,Ewc_ID,0),0)</f>
        <v>#N/A</v>
      </c>
      <c r="N52" s="180" t="e">
        <f t="shared" ca="1" si="0"/>
        <v>#N/A</v>
      </c>
      <c r="O52" s="180" t="e">
        <f ca="1">IF($L52=0,-1,OFFSET('Kuiva-aine'!$C$10,AE52+AF52-1,0))</f>
        <v>#N/A</v>
      </c>
      <c r="P52" s="180" t="e">
        <f t="shared" ca="1" si="25"/>
        <v>#N/A</v>
      </c>
      <c r="Q52" s="180" t="e">
        <f ca="1">OFFSET('ewc02'!$A$10,MATCH($C52,EWC_Koodi,0),0)</f>
        <v>#N/A</v>
      </c>
      <c r="R52" s="180" t="e">
        <f t="shared" ca="1" si="26"/>
        <v>#N/A</v>
      </c>
      <c r="S52" s="180" t="e">
        <f ca="1">OFFSET('ewc02'!$K$10,Y52,0)</f>
        <v>#N/A</v>
      </c>
      <c r="T52" s="180" t="e">
        <f t="shared" ca="1" si="27"/>
        <v>#N/A</v>
      </c>
      <c r="U52" s="180" t="e">
        <f ca="1">OFFSET('ewc02'!$L$10,Y52,0)</f>
        <v>#N/A</v>
      </c>
      <c r="V52" s="180" t="e">
        <f ca="1">OFFSET('ewc02'!$M$10,Y52,0)</f>
        <v>#N/A</v>
      </c>
      <c r="W52" s="180" t="e">
        <f ca="1">OFFSET('ewc02'!$N$10,Y52,0)</f>
        <v>#N/A</v>
      </c>
      <c r="X52" s="180" t="e">
        <f ca="1">IF(AND(OFFSET('ewc02'!I$10,Y52,0)=12,OR(G52="2.3",G52="2.6",G52="2.7",G52="2.9")),1,0)</f>
        <v>#N/A</v>
      </c>
      <c r="Y52" s="180" t="e">
        <f t="shared" ca="1" si="4"/>
        <v>#N/A</v>
      </c>
      <c r="Z52" s="37">
        <f t="shared" si="5"/>
        <v>0</v>
      </c>
      <c r="AA52" s="180">
        <f ca="1">IF($Z52=0,0, OFFSET(rd!$A$10,MATCH($Z52,RD_tunnus,0),0))</f>
        <v>0</v>
      </c>
      <c r="AB52" s="180" t="e">
        <f t="shared" si="28"/>
        <v>#N/A</v>
      </c>
      <c r="AC52" s="180" t="e">
        <f t="shared" si="29"/>
        <v>#N/A</v>
      </c>
      <c r="AD52" s="100">
        <f t="shared" si="30"/>
        <v>0</v>
      </c>
      <c r="AE52" s="180" t="e">
        <f t="shared" ca="1" si="8"/>
        <v>#N/A</v>
      </c>
      <c r="AF52" s="180" t="e">
        <f t="shared" ca="1" si="9"/>
        <v>#N/A</v>
      </c>
      <c r="AG52" s="100" t="e">
        <f ca="1">OFFSET('Kuiva-aine'!$D$10,AE52+AF52-1,0)</f>
        <v>#N/A</v>
      </c>
      <c r="AH52" s="100" t="e">
        <f ca="1">OFFSET('Kuiva-aine'!$E$10,AE52+AF52-1,0)</f>
        <v>#N/A</v>
      </c>
      <c r="AI52" s="180" t="e">
        <f t="shared" ca="1" si="31"/>
        <v>#N/A</v>
      </c>
      <c r="AJ52" s="180" t="e">
        <f t="shared" si="32"/>
        <v>#N/A</v>
      </c>
      <c r="AK52" s="180" t="e">
        <f t="shared" si="33"/>
        <v>#N/A</v>
      </c>
      <c r="AL52" s="180">
        <f t="shared" si="34"/>
        <v>0</v>
      </c>
    </row>
    <row r="53" spans="1:38" x14ac:dyDescent="0.35">
      <c r="A53" s="91"/>
      <c r="B53" s="92"/>
      <c r="C53" s="93"/>
      <c r="D53" s="92"/>
      <c r="E53" s="91"/>
      <c r="F53" s="92"/>
      <c r="G53" s="94"/>
      <c r="I53" s="31">
        <f t="shared" ca="1" si="14"/>
        <v>0</v>
      </c>
      <c r="J53" s="31">
        <f ca="1">IF(ISNA(MATCH($V53,Hajoamiskertoimet!A$21:A$53,0)),0,$I53*OFFSET(Hajoamiskertoimet!$C$20,MATCH($V53,Hajoamiskertoimet!A$21:A$53,0),0))</f>
        <v>0</v>
      </c>
      <c r="L53" s="181">
        <f t="shared" ca="1" si="15"/>
        <v>1</v>
      </c>
      <c r="M53" s="180" t="e">
        <f ca="1">OFFSET('ewc02'!$H$10,MATCH($R53,Ewc_ID,0),0)</f>
        <v>#N/A</v>
      </c>
      <c r="N53" s="180" t="e">
        <f t="shared" ca="1" si="0"/>
        <v>#N/A</v>
      </c>
      <c r="O53" s="180" t="e">
        <f ca="1">IF($L53=0,-1,OFFSET('Kuiva-aine'!$C$10,AE53+AF53-1,0))</f>
        <v>#N/A</v>
      </c>
      <c r="P53" s="180" t="e">
        <f t="shared" ca="1" si="25"/>
        <v>#N/A</v>
      </c>
      <c r="Q53" s="180" t="e">
        <f ca="1">OFFSET('ewc02'!$A$10,MATCH($C53,EWC_Koodi,0),0)</f>
        <v>#N/A</v>
      </c>
      <c r="R53" s="180" t="e">
        <f t="shared" ca="1" si="26"/>
        <v>#N/A</v>
      </c>
      <c r="S53" s="180" t="e">
        <f ca="1">OFFSET('ewc02'!$K$10,Y53,0)</f>
        <v>#N/A</v>
      </c>
      <c r="T53" s="180" t="e">
        <f t="shared" ca="1" si="27"/>
        <v>#N/A</v>
      </c>
      <c r="U53" s="180" t="e">
        <f ca="1">OFFSET('ewc02'!$L$10,Y53,0)</f>
        <v>#N/A</v>
      </c>
      <c r="V53" s="180" t="e">
        <f ca="1">OFFSET('ewc02'!$M$10,Y53,0)</f>
        <v>#N/A</v>
      </c>
      <c r="W53" s="180" t="e">
        <f ca="1">OFFSET('ewc02'!$N$10,Y53,0)</f>
        <v>#N/A</v>
      </c>
      <c r="X53" s="180" t="e">
        <f ca="1">IF(AND(OFFSET('ewc02'!I$10,Y53,0)=12,OR(G53="2.3",G53="2.6",G53="2.7",G53="2.9")),1,0)</f>
        <v>#N/A</v>
      </c>
      <c r="Y53" s="180" t="e">
        <f t="shared" ca="1" si="4"/>
        <v>#N/A</v>
      </c>
      <c r="Z53" s="37">
        <f t="shared" si="5"/>
        <v>0</v>
      </c>
      <c r="AA53" s="180">
        <f ca="1">IF($Z53=0,0, OFFSET(rd!$A$10,MATCH($Z53,RD_tunnus,0),0))</f>
        <v>0</v>
      </c>
      <c r="AB53" s="180" t="e">
        <f t="shared" si="28"/>
        <v>#N/A</v>
      </c>
      <c r="AC53" s="180" t="e">
        <f t="shared" si="29"/>
        <v>#N/A</v>
      </c>
      <c r="AD53" s="100">
        <f t="shared" si="30"/>
        <v>0</v>
      </c>
      <c r="AE53" s="180" t="e">
        <f t="shared" ca="1" si="8"/>
        <v>#N/A</v>
      </c>
      <c r="AF53" s="180" t="e">
        <f t="shared" ca="1" si="9"/>
        <v>#N/A</v>
      </c>
      <c r="AG53" s="100" t="e">
        <f ca="1">OFFSET('Kuiva-aine'!$D$10,AE53+AF53-1,0)</f>
        <v>#N/A</v>
      </c>
      <c r="AH53" s="100" t="e">
        <f ca="1">OFFSET('Kuiva-aine'!$E$10,AE53+AF53-1,0)</f>
        <v>#N/A</v>
      </c>
      <c r="AI53" s="180" t="e">
        <f t="shared" ca="1" si="31"/>
        <v>#N/A</v>
      </c>
      <c r="AJ53" s="180" t="e">
        <f t="shared" si="32"/>
        <v>#N/A</v>
      </c>
      <c r="AK53" s="180" t="e">
        <f t="shared" si="33"/>
        <v>#N/A</v>
      </c>
      <c r="AL53" s="180">
        <f t="shared" si="34"/>
        <v>0</v>
      </c>
    </row>
    <row r="54" spans="1:38" x14ac:dyDescent="0.35">
      <c r="A54" s="91"/>
      <c r="B54" s="92"/>
      <c r="C54" s="93"/>
      <c r="D54" s="92"/>
      <c r="E54" s="91"/>
      <c r="F54" s="92"/>
      <c r="G54" s="94"/>
      <c r="I54" s="31">
        <f t="shared" ca="1" si="14"/>
        <v>0</v>
      </c>
      <c r="J54" s="31">
        <f ca="1">IF(ISNA(MATCH($V54,Hajoamiskertoimet!A$21:A$53,0)),0,$I54*OFFSET(Hajoamiskertoimet!$C$20,MATCH($V54,Hajoamiskertoimet!A$21:A$53,0),0))</f>
        <v>0</v>
      </c>
      <c r="L54" s="181">
        <f t="shared" ca="1" si="15"/>
        <v>1</v>
      </c>
      <c r="M54" s="180" t="e">
        <f ca="1">OFFSET('ewc02'!$H$10,MATCH($R54,Ewc_ID,0),0)</f>
        <v>#N/A</v>
      </c>
      <c r="N54" s="180" t="e">
        <f t="shared" ca="1" si="0"/>
        <v>#N/A</v>
      </c>
      <c r="O54" s="180" t="e">
        <f ca="1">IF($L54=0,-1,OFFSET('Kuiva-aine'!$C$10,AE54+AF54-1,0))</f>
        <v>#N/A</v>
      </c>
      <c r="P54" s="180" t="e">
        <f t="shared" ca="1" si="25"/>
        <v>#N/A</v>
      </c>
      <c r="Q54" s="180" t="e">
        <f ca="1">OFFSET('ewc02'!$A$10,MATCH($C54,EWC_Koodi,0),0)</f>
        <v>#N/A</v>
      </c>
      <c r="R54" s="180" t="e">
        <f t="shared" ca="1" si="26"/>
        <v>#N/A</v>
      </c>
      <c r="S54" s="180" t="e">
        <f ca="1">OFFSET('ewc02'!$K$10,Y54,0)</f>
        <v>#N/A</v>
      </c>
      <c r="T54" s="180" t="e">
        <f t="shared" ca="1" si="27"/>
        <v>#N/A</v>
      </c>
      <c r="U54" s="180" t="e">
        <f ca="1">OFFSET('ewc02'!$L$10,Y54,0)</f>
        <v>#N/A</v>
      </c>
      <c r="V54" s="180" t="e">
        <f ca="1">OFFSET('ewc02'!$M$10,Y54,0)</f>
        <v>#N/A</v>
      </c>
      <c r="W54" s="180" t="e">
        <f ca="1">OFFSET('ewc02'!$N$10,Y54,0)</f>
        <v>#N/A</v>
      </c>
      <c r="X54" s="180" t="e">
        <f ca="1">IF(AND(OFFSET('ewc02'!I$10,Y54,0)=12,OR(G54="2.3",G54="2.6",G54="2.7",G54="2.9")),1,0)</f>
        <v>#N/A</v>
      </c>
      <c r="Y54" s="180" t="e">
        <f t="shared" ca="1" si="4"/>
        <v>#N/A</v>
      </c>
      <c r="Z54" s="37">
        <f t="shared" si="5"/>
        <v>0</v>
      </c>
      <c r="AA54" s="180">
        <f ca="1">IF($Z54=0,0, OFFSET(rd!$A$10,MATCH($Z54,RD_tunnus,0),0))</f>
        <v>0</v>
      </c>
      <c r="AB54" s="180" t="e">
        <f t="shared" si="28"/>
        <v>#N/A</v>
      </c>
      <c r="AC54" s="180" t="e">
        <f t="shared" si="29"/>
        <v>#N/A</v>
      </c>
      <c r="AD54" s="100">
        <f t="shared" si="30"/>
        <v>0</v>
      </c>
      <c r="AE54" s="180" t="e">
        <f t="shared" ca="1" si="8"/>
        <v>#N/A</v>
      </c>
      <c r="AF54" s="180" t="e">
        <f t="shared" ca="1" si="9"/>
        <v>#N/A</v>
      </c>
      <c r="AG54" s="100" t="e">
        <f ca="1">OFFSET('Kuiva-aine'!$D$10,AE54+AF54-1,0)</f>
        <v>#N/A</v>
      </c>
      <c r="AH54" s="100" t="e">
        <f ca="1">OFFSET('Kuiva-aine'!$E$10,AE54+AF54-1,0)</f>
        <v>#N/A</v>
      </c>
      <c r="AI54" s="180" t="e">
        <f t="shared" ca="1" si="31"/>
        <v>#N/A</v>
      </c>
      <c r="AJ54" s="180" t="e">
        <f t="shared" si="32"/>
        <v>#N/A</v>
      </c>
      <c r="AK54" s="180" t="e">
        <f t="shared" si="33"/>
        <v>#N/A</v>
      </c>
      <c r="AL54" s="180">
        <f t="shared" si="34"/>
        <v>0</v>
      </c>
    </row>
    <row r="55" spans="1:38" x14ac:dyDescent="0.35">
      <c r="A55" s="91"/>
      <c r="B55" s="92"/>
      <c r="C55" s="93"/>
      <c r="D55" s="92"/>
      <c r="E55" s="91"/>
      <c r="F55" s="92"/>
      <c r="G55" s="94"/>
      <c r="I55" s="31">
        <f t="shared" ca="1" si="14"/>
        <v>0</v>
      </c>
      <c r="J55" s="31">
        <f ca="1">IF(ISNA(MATCH($V55,Hajoamiskertoimet!A$21:A$53,0)),0,$I55*OFFSET(Hajoamiskertoimet!$C$20,MATCH($V55,Hajoamiskertoimet!A$21:A$53,0),0))</f>
        <v>0</v>
      </c>
      <c r="L55" s="181">
        <f t="shared" ca="1" si="15"/>
        <v>1</v>
      </c>
      <c r="M55" s="180" t="e">
        <f ca="1">OFFSET('ewc02'!$H$10,MATCH($R55,Ewc_ID,0),0)</f>
        <v>#N/A</v>
      </c>
      <c r="N55" s="180" t="e">
        <f t="shared" ca="1" si="0"/>
        <v>#N/A</v>
      </c>
      <c r="O55" s="180" t="e">
        <f ca="1">IF($L55=0,-1,OFFSET('Kuiva-aine'!$C$10,AE55+AF55-1,0))</f>
        <v>#N/A</v>
      </c>
      <c r="P55" s="180" t="e">
        <f t="shared" ca="1" si="25"/>
        <v>#N/A</v>
      </c>
      <c r="Q55" s="180" t="e">
        <f ca="1">OFFSET('ewc02'!$A$10,MATCH($C55,EWC_Koodi,0),0)</f>
        <v>#N/A</v>
      </c>
      <c r="R55" s="180" t="e">
        <f t="shared" ca="1" si="26"/>
        <v>#N/A</v>
      </c>
      <c r="S55" s="180" t="e">
        <f ca="1">OFFSET('ewc02'!$K$10,Y55,0)</f>
        <v>#N/A</v>
      </c>
      <c r="T55" s="180" t="e">
        <f t="shared" ca="1" si="27"/>
        <v>#N/A</v>
      </c>
      <c r="U55" s="180" t="e">
        <f ca="1">OFFSET('ewc02'!$L$10,Y55,0)</f>
        <v>#N/A</v>
      </c>
      <c r="V55" s="180" t="e">
        <f ca="1">OFFSET('ewc02'!$M$10,Y55,0)</f>
        <v>#N/A</v>
      </c>
      <c r="W55" s="180" t="e">
        <f ca="1">OFFSET('ewc02'!$N$10,Y55,0)</f>
        <v>#N/A</v>
      </c>
      <c r="X55" s="180" t="e">
        <f ca="1">IF(AND(OFFSET('ewc02'!I$10,Y55,0)=12,OR(G55="2.3",G55="2.6",G55="2.7",G55="2.9")),1,0)</f>
        <v>#N/A</v>
      </c>
      <c r="Y55" s="180" t="e">
        <f t="shared" ca="1" si="4"/>
        <v>#N/A</v>
      </c>
      <c r="Z55" s="37">
        <f t="shared" si="5"/>
        <v>0</v>
      </c>
      <c r="AA55" s="180">
        <f ca="1">IF($Z55=0,0, OFFSET(rd!$A$10,MATCH($Z55,RD_tunnus,0),0))</f>
        <v>0</v>
      </c>
      <c r="AB55" s="180" t="e">
        <f t="shared" si="28"/>
        <v>#N/A</v>
      </c>
      <c r="AC55" s="180" t="e">
        <f t="shared" si="29"/>
        <v>#N/A</v>
      </c>
      <c r="AD55" s="100">
        <f t="shared" si="30"/>
        <v>0</v>
      </c>
      <c r="AE55" s="180" t="e">
        <f t="shared" ca="1" si="8"/>
        <v>#N/A</v>
      </c>
      <c r="AF55" s="180" t="e">
        <f t="shared" ca="1" si="9"/>
        <v>#N/A</v>
      </c>
      <c r="AG55" s="100" t="e">
        <f ca="1">OFFSET('Kuiva-aine'!$D$10,AE55+AF55-1,0)</f>
        <v>#N/A</v>
      </c>
      <c r="AH55" s="100" t="e">
        <f ca="1">OFFSET('Kuiva-aine'!$E$10,AE55+AF55-1,0)</f>
        <v>#N/A</v>
      </c>
      <c r="AI55" s="180" t="e">
        <f t="shared" ca="1" si="31"/>
        <v>#N/A</v>
      </c>
      <c r="AJ55" s="180" t="e">
        <f t="shared" si="32"/>
        <v>#N/A</v>
      </c>
      <c r="AK55" s="180" t="e">
        <f t="shared" si="33"/>
        <v>#N/A</v>
      </c>
      <c r="AL55" s="180">
        <f t="shared" si="34"/>
        <v>0</v>
      </c>
    </row>
    <row r="56" spans="1:38" x14ac:dyDescent="0.35">
      <c r="A56" s="91"/>
      <c r="B56" s="92"/>
      <c r="C56" s="93"/>
      <c r="D56" s="92"/>
      <c r="E56" s="91"/>
      <c r="F56" s="92"/>
      <c r="G56" s="94"/>
      <c r="I56" s="31">
        <f t="shared" ca="1" si="14"/>
        <v>0</v>
      </c>
      <c r="J56" s="31">
        <f ca="1">IF(ISNA(MATCH($V56,Hajoamiskertoimet!A$21:A$53,0)),0,$I56*OFFSET(Hajoamiskertoimet!$C$20,MATCH($V56,Hajoamiskertoimet!A$21:A$53,0),0))</f>
        <v>0</v>
      </c>
      <c r="L56" s="181">
        <f t="shared" ca="1" si="15"/>
        <v>1</v>
      </c>
      <c r="M56" s="180" t="e">
        <f ca="1">OFFSET('ewc02'!$H$10,MATCH($R56,Ewc_ID,0),0)</f>
        <v>#N/A</v>
      </c>
      <c r="N56" s="180" t="e">
        <f t="shared" ca="1" si="0"/>
        <v>#N/A</v>
      </c>
      <c r="O56" s="180" t="e">
        <f ca="1">IF($L56=0,-1,OFFSET('Kuiva-aine'!$C$10,AE56+AF56-1,0))</f>
        <v>#N/A</v>
      </c>
      <c r="P56" s="180" t="e">
        <f t="shared" ca="1" si="25"/>
        <v>#N/A</v>
      </c>
      <c r="Q56" s="180" t="e">
        <f ca="1">OFFSET('ewc02'!$A$10,MATCH($C56,EWC_Koodi,0),0)</f>
        <v>#N/A</v>
      </c>
      <c r="R56" s="180" t="e">
        <f t="shared" ca="1" si="26"/>
        <v>#N/A</v>
      </c>
      <c r="S56" s="180" t="e">
        <f ca="1">OFFSET('ewc02'!$K$10,Y56,0)</f>
        <v>#N/A</v>
      </c>
      <c r="T56" s="180" t="e">
        <f t="shared" ca="1" si="27"/>
        <v>#N/A</v>
      </c>
      <c r="U56" s="180" t="e">
        <f ca="1">OFFSET('ewc02'!$L$10,Y56,0)</f>
        <v>#N/A</v>
      </c>
      <c r="V56" s="180" t="e">
        <f ca="1">OFFSET('ewc02'!$M$10,Y56,0)</f>
        <v>#N/A</v>
      </c>
      <c r="W56" s="180" t="e">
        <f ca="1">OFFSET('ewc02'!$N$10,Y56,0)</f>
        <v>#N/A</v>
      </c>
      <c r="X56" s="180" t="e">
        <f ca="1">IF(AND(OFFSET('ewc02'!I$10,Y56,0)=12,OR(G56="2.3",G56="2.6",G56="2.7",G56="2.9")),1,0)</f>
        <v>#N/A</v>
      </c>
      <c r="Y56" s="180" t="e">
        <f t="shared" ca="1" si="4"/>
        <v>#N/A</v>
      </c>
      <c r="Z56" s="37">
        <f t="shared" si="5"/>
        <v>0</v>
      </c>
      <c r="AA56" s="180">
        <f ca="1">IF($Z56=0,0, OFFSET(rd!$A$10,MATCH($Z56,RD_tunnus,0),0))</f>
        <v>0</v>
      </c>
      <c r="AB56" s="180" t="e">
        <f t="shared" si="28"/>
        <v>#N/A</v>
      </c>
      <c r="AC56" s="180" t="e">
        <f t="shared" si="29"/>
        <v>#N/A</v>
      </c>
      <c r="AD56" s="100">
        <f t="shared" si="30"/>
        <v>0</v>
      </c>
      <c r="AE56" s="180" t="e">
        <f t="shared" ca="1" si="8"/>
        <v>#N/A</v>
      </c>
      <c r="AF56" s="180" t="e">
        <f t="shared" ca="1" si="9"/>
        <v>#N/A</v>
      </c>
      <c r="AG56" s="100" t="e">
        <f ca="1">OFFSET('Kuiva-aine'!$D$10,AE56+AF56-1,0)</f>
        <v>#N/A</v>
      </c>
      <c r="AH56" s="100" t="e">
        <f ca="1">OFFSET('Kuiva-aine'!$E$10,AE56+AF56-1,0)</f>
        <v>#N/A</v>
      </c>
      <c r="AI56" s="180" t="e">
        <f t="shared" ca="1" si="31"/>
        <v>#N/A</v>
      </c>
      <c r="AJ56" s="180" t="e">
        <f t="shared" si="32"/>
        <v>#N/A</v>
      </c>
      <c r="AK56" s="180" t="e">
        <f t="shared" si="33"/>
        <v>#N/A</v>
      </c>
      <c r="AL56" s="180">
        <f t="shared" si="34"/>
        <v>0</v>
      </c>
    </row>
    <row r="57" spans="1:38" x14ac:dyDescent="0.35">
      <c r="A57" s="91"/>
      <c r="B57" s="92"/>
      <c r="C57" s="93"/>
      <c r="D57" s="92"/>
      <c r="E57" s="91"/>
      <c r="F57" s="92"/>
      <c r="G57" s="94"/>
      <c r="I57" s="31">
        <f t="shared" ca="1" si="14"/>
        <v>0</v>
      </c>
      <c r="J57" s="31">
        <f ca="1">IF(ISNA(MATCH($V57,Hajoamiskertoimet!A$21:A$53,0)),0,$I57*OFFSET(Hajoamiskertoimet!$C$20,MATCH($V57,Hajoamiskertoimet!A$21:A$53,0),0))</f>
        <v>0</v>
      </c>
      <c r="L57" s="181">
        <f t="shared" ca="1" si="15"/>
        <v>1</v>
      </c>
      <c r="M57" s="180" t="e">
        <f ca="1">OFFSET('ewc02'!$H$10,MATCH($R57,Ewc_ID,0),0)</f>
        <v>#N/A</v>
      </c>
      <c r="N57" s="180" t="e">
        <f t="shared" ca="1" si="0"/>
        <v>#N/A</v>
      </c>
      <c r="O57" s="180" t="e">
        <f ca="1">IF($L57=0,-1,OFFSET('Kuiva-aine'!$C$10,AE57+AF57-1,0))</f>
        <v>#N/A</v>
      </c>
      <c r="P57" s="180" t="e">
        <f t="shared" ca="1" si="25"/>
        <v>#N/A</v>
      </c>
      <c r="Q57" s="180" t="e">
        <f ca="1">OFFSET('ewc02'!$A$10,MATCH($C57,EWC_Koodi,0),0)</f>
        <v>#N/A</v>
      </c>
      <c r="R57" s="180" t="e">
        <f t="shared" ca="1" si="26"/>
        <v>#N/A</v>
      </c>
      <c r="S57" s="180" t="e">
        <f ca="1">OFFSET('ewc02'!$K$10,Y57,0)</f>
        <v>#N/A</v>
      </c>
      <c r="T57" s="180" t="e">
        <f t="shared" ca="1" si="27"/>
        <v>#N/A</v>
      </c>
      <c r="U57" s="180" t="e">
        <f ca="1">OFFSET('ewc02'!$L$10,Y57,0)</f>
        <v>#N/A</v>
      </c>
      <c r="V57" s="180" t="e">
        <f ca="1">OFFSET('ewc02'!$M$10,Y57,0)</f>
        <v>#N/A</v>
      </c>
      <c r="W57" s="180" t="e">
        <f ca="1">OFFSET('ewc02'!$N$10,Y57,0)</f>
        <v>#N/A</v>
      </c>
      <c r="X57" s="180" t="e">
        <f ca="1">IF(AND(OFFSET('ewc02'!I$10,Y57,0)=12,OR(G57="2.3",G57="2.6",G57="2.7",G57="2.9")),1,0)</f>
        <v>#N/A</v>
      </c>
      <c r="Y57" s="180" t="e">
        <f t="shared" ca="1" si="4"/>
        <v>#N/A</v>
      </c>
      <c r="Z57" s="37">
        <f t="shared" si="5"/>
        <v>0</v>
      </c>
      <c r="AA57" s="180">
        <f ca="1">IF($Z57=0,0, OFFSET(rd!$A$10,MATCH($Z57,RD_tunnus,0),0))</f>
        <v>0</v>
      </c>
      <c r="AB57" s="180" t="e">
        <f t="shared" si="28"/>
        <v>#N/A</v>
      </c>
      <c r="AC57" s="180" t="e">
        <f t="shared" si="29"/>
        <v>#N/A</v>
      </c>
      <c r="AD57" s="100">
        <f t="shared" si="30"/>
        <v>0</v>
      </c>
      <c r="AE57" s="180" t="e">
        <f t="shared" ca="1" si="8"/>
        <v>#N/A</v>
      </c>
      <c r="AF57" s="180" t="e">
        <f t="shared" ca="1" si="9"/>
        <v>#N/A</v>
      </c>
      <c r="AG57" s="100" t="e">
        <f ca="1">OFFSET('Kuiva-aine'!$D$10,AE57+AF57-1,0)</f>
        <v>#N/A</v>
      </c>
      <c r="AH57" s="100" t="e">
        <f ca="1">OFFSET('Kuiva-aine'!$E$10,AE57+AF57-1,0)</f>
        <v>#N/A</v>
      </c>
      <c r="AI57" s="180" t="e">
        <f t="shared" ca="1" si="31"/>
        <v>#N/A</v>
      </c>
      <c r="AJ57" s="180" t="e">
        <f t="shared" si="32"/>
        <v>#N/A</v>
      </c>
      <c r="AK57" s="180" t="e">
        <f t="shared" si="33"/>
        <v>#N/A</v>
      </c>
      <c r="AL57" s="180">
        <f t="shared" si="34"/>
        <v>0</v>
      </c>
    </row>
    <row r="58" spans="1:38" x14ac:dyDescent="0.35">
      <c r="A58" s="91"/>
      <c r="B58" s="92"/>
      <c r="C58" s="93"/>
      <c r="D58" s="92"/>
      <c r="E58" s="91"/>
      <c r="F58" s="92"/>
      <c r="G58" s="94"/>
      <c r="I58" s="31">
        <f t="shared" ca="1" si="14"/>
        <v>0</v>
      </c>
      <c r="J58" s="31">
        <f ca="1">IF(ISNA(MATCH($V58,Hajoamiskertoimet!A$21:A$53,0)),0,$I58*OFFSET(Hajoamiskertoimet!$C$20,MATCH($V58,Hajoamiskertoimet!A$21:A$53,0),0))</f>
        <v>0</v>
      </c>
      <c r="L58" s="181">
        <f t="shared" ca="1" si="15"/>
        <v>1</v>
      </c>
      <c r="M58" s="180" t="e">
        <f ca="1">OFFSET('ewc02'!$H$10,MATCH($R58,Ewc_ID,0),0)</f>
        <v>#N/A</v>
      </c>
      <c r="N58" s="180" t="e">
        <f t="shared" ca="1" si="0"/>
        <v>#N/A</v>
      </c>
      <c r="O58" s="180" t="e">
        <f ca="1">IF($L58=0,-1,OFFSET('Kuiva-aine'!$C$10,AE58+AF58-1,0))</f>
        <v>#N/A</v>
      </c>
      <c r="P58" s="180" t="e">
        <f t="shared" ca="1" si="25"/>
        <v>#N/A</v>
      </c>
      <c r="Q58" s="180" t="e">
        <f ca="1">OFFSET('ewc02'!$A$10,MATCH($C58,EWC_Koodi,0),0)</f>
        <v>#N/A</v>
      </c>
      <c r="R58" s="180" t="e">
        <f t="shared" ca="1" si="26"/>
        <v>#N/A</v>
      </c>
      <c r="S58" s="180" t="e">
        <f ca="1">OFFSET('ewc02'!$K$10,Y58,0)</f>
        <v>#N/A</v>
      </c>
      <c r="T58" s="180" t="e">
        <f t="shared" ca="1" si="27"/>
        <v>#N/A</v>
      </c>
      <c r="U58" s="180" t="e">
        <f ca="1">OFFSET('ewc02'!$L$10,Y58,0)</f>
        <v>#N/A</v>
      </c>
      <c r="V58" s="180" t="e">
        <f ca="1">OFFSET('ewc02'!$M$10,Y58,0)</f>
        <v>#N/A</v>
      </c>
      <c r="W58" s="180" t="e">
        <f ca="1">OFFSET('ewc02'!$N$10,Y58,0)</f>
        <v>#N/A</v>
      </c>
      <c r="X58" s="180" t="e">
        <f ca="1">IF(AND(OFFSET('ewc02'!I$10,Y58,0)=12,OR(G58="2.3",G58="2.6",G58="2.7",G58="2.9")),1,0)</f>
        <v>#N/A</v>
      </c>
      <c r="Y58" s="180" t="e">
        <f t="shared" ca="1" si="4"/>
        <v>#N/A</v>
      </c>
      <c r="Z58" s="37">
        <f t="shared" si="5"/>
        <v>0</v>
      </c>
      <c r="AA58" s="180">
        <f ca="1">IF($Z58=0,0, OFFSET(rd!$A$10,MATCH($Z58,RD_tunnus,0),0))</f>
        <v>0</v>
      </c>
      <c r="AB58" s="180" t="e">
        <f t="shared" si="28"/>
        <v>#N/A</v>
      </c>
      <c r="AC58" s="180" t="e">
        <f t="shared" si="29"/>
        <v>#N/A</v>
      </c>
      <c r="AD58" s="100">
        <f t="shared" si="30"/>
        <v>0</v>
      </c>
      <c r="AE58" s="180" t="e">
        <f t="shared" ca="1" si="8"/>
        <v>#N/A</v>
      </c>
      <c r="AF58" s="180" t="e">
        <f t="shared" ca="1" si="9"/>
        <v>#N/A</v>
      </c>
      <c r="AG58" s="100" t="e">
        <f ca="1">OFFSET('Kuiva-aine'!$D$10,AE58+AF58-1,0)</f>
        <v>#N/A</v>
      </c>
      <c r="AH58" s="100" t="e">
        <f ca="1">OFFSET('Kuiva-aine'!$E$10,AE58+AF58-1,0)</f>
        <v>#N/A</v>
      </c>
      <c r="AI58" s="180" t="e">
        <f t="shared" ca="1" si="31"/>
        <v>#N/A</v>
      </c>
      <c r="AJ58" s="180" t="e">
        <f t="shared" si="32"/>
        <v>#N/A</v>
      </c>
      <c r="AK58" s="180" t="e">
        <f t="shared" si="33"/>
        <v>#N/A</v>
      </c>
      <c r="AL58" s="180">
        <f t="shared" si="34"/>
        <v>0</v>
      </c>
    </row>
    <row r="59" spans="1:38" x14ac:dyDescent="0.35">
      <c r="A59" s="91"/>
      <c r="B59" s="92"/>
      <c r="C59" s="93"/>
      <c r="D59" s="92"/>
      <c r="E59" s="91"/>
      <c r="F59" s="92"/>
      <c r="G59" s="94"/>
      <c r="I59" s="31">
        <f t="shared" ca="1" si="14"/>
        <v>0</v>
      </c>
      <c r="J59" s="31">
        <f ca="1">IF(ISNA(MATCH($V59,Hajoamiskertoimet!A$21:A$53,0)),0,$I59*OFFSET(Hajoamiskertoimet!$C$20,MATCH($V59,Hajoamiskertoimet!A$21:A$53,0),0))</f>
        <v>0</v>
      </c>
      <c r="L59" s="181">
        <f t="shared" ca="1" si="15"/>
        <v>1</v>
      </c>
      <c r="M59" s="180" t="e">
        <f ca="1">OFFSET('ewc02'!$H$10,MATCH($R59,Ewc_ID,0),0)</f>
        <v>#N/A</v>
      </c>
      <c r="N59" s="180" t="e">
        <f t="shared" ca="1" si="0"/>
        <v>#N/A</v>
      </c>
      <c r="O59" s="180" t="e">
        <f ca="1">IF($L59=0,-1,OFFSET('Kuiva-aine'!$C$10,AE59+AF59-1,0))</f>
        <v>#N/A</v>
      </c>
      <c r="P59" s="180" t="e">
        <f t="shared" ca="1" si="25"/>
        <v>#N/A</v>
      </c>
      <c r="Q59" s="180" t="e">
        <f ca="1">OFFSET('ewc02'!$A$10,MATCH($C59,EWC_Koodi,0),0)</f>
        <v>#N/A</v>
      </c>
      <c r="R59" s="180" t="e">
        <f t="shared" ca="1" si="26"/>
        <v>#N/A</v>
      </c>
      <c r="S59" s="180" t="e">
        <f ca="1">OFFSET('ewc02'!$K$10,Y59,0)</f>
        <v>#N/A</v>
      </c>
      <c r="T59" s="180" t="e">
        <f t="shared" ca="1" si="27"/>
        <v>#N/A</v>
      </c>
      <c r="U59" s="180" t="e">
        <f ca="1">OFFSET('ewc02'!$L$10,Y59,0)</f>
        <v>#N/A</v>
      </c>
      <c r="V59" s="180" t="e">
        <f ca="1">OFFSET('ewc02'!$M$10,Y59,0)</f>
        <v>#N/A</v>
      </c>
      <c r="W59" s="180" t="e">
        <f ca="1">OFFSET('ewc02'!$N$10,Y59,0)</f>
        <v>#N/A</v>
      </c>
      <c r="X59" s="180" t="e">
        <f ca="1">IF(AND(OFFSET('ewc02'!I$10,Y59,0)=12,OR(G59="2.3",G59="2.6",G59="2.7",G59="2.9")),1,0)</f>
        <v>#N/A</v>
      </c>
      <c r="Y59" s="180" t="e">
        <f t="shared" ca="1" si="4"/>
        <v>#N/A</v>
      </c>
      <c r="Z59" s="37">
        <f t="shared" si="5"/>
        <v>0</v>
      </c>
      <c r="AA59" s="180">
        <f ca="1">IF($Z59=0,0, OFFSET(rd!$A$10,MATCH($Z59,RD_tunnus,0),0))</f>
        <v>0</v>
      </c>
      <c r="AB59" s="180" t="e">
        <f t="shared" si="28"/>
        <v>#N/A</v>
      </c>
      <c r="AC59" s="180" t="e">
        <f t="shared" si="29"/>
        <v>#N/A</v>
      </c>
      <c r="AD59" s="100">
        <f t="shared" si="30"/>
        <v>0</v>
      </c>
      <c r="AE59" s="180" t="e">
        <f t="shared" ca="1" si="8"/>
        <v>#N/A</v>
      </c>
      <c r="AF59" s="180" t="e">
        <f t="shared" ca="1" si="9"/>
        <v>#N/A</v>
      </c>
      <c r="AG59" s="100" t="e">
        <f ca="1">OFFSET('Kuiva-aine'!$D$10,AE59+AF59-1,0)</f>
        <v>#N/A</v>
      </c>
      <c r="AH59" s="100" t="e">
        <f ca="1">OFFSET('Kuiva-aine'!$E$10,AE59+AF59-1,0)</f>
        <v>#N/A</v>
      </c>
      <c r="AI59" s="180" t="e">
        <f t="shared" ca="1" si="31"/>
        <v>#N/A</v>
      </c>
      <c r="AJ59" s="180" t="e">
        <f t="shared" si="32"/>
        <v>#N/A</v>
      </c>
      <c r="AK59" s="180" t="e">
        <f t="shared" si="33"/>
        <v>#N/A</v>
      </c>
      <c r="AL59" s="180">
        <f t="shared" si="34"/>
        <v>0</v>
      </c>
    </row>
    <row r="60" spans="1:38" x14ac:dyDescent="0.35">
      <c r="A60" s="91"/>
      <c r="B60" s="92"/>
      <c r="C60" s="93"/>
      <c r="D60" s="92"/>
      <c r="E60" s="91"/>
      <c r="F60" s="92"/>
      <c r="G60" s="94"/>
      <c r="I60" s="31">
        <f t="shared" ca="1" si="14"/>
        <v>0</v>
      </c>
      <c r="J60" s="31">
        <f ca="1">IF(ISNA(MATCH($V60,Hajoamiskertoimet!A$21:A$53,0)),0,$I60*OFFSET(Hajoamiskertoimet!$C$20,MATCH($V60,Hajoamiskertoimet!A$21:A$53,0),0))</f>
        <v>0</v>
      </c>
      <c r="L60" s="181">
        <f t="shared" ca="1" si="15"/>
        <v>1</v>
      </c>
      <c r="M60" s="180" t="e">
        <f ca="1">OFFSET('ewc02'!$H$10,MATCH($R60,Ewc_ID,0),0)</f>
        <v>#N/A</v>
      </c>
      <c r="N60" s="180" t="e">
        <f t="shared" ca="1" si="0"/>
        <v>#N/A</v>
      </c>
      <c r="O60" s="180" t="e">
        <f ca="1">IF($L60=0,-1,OFFSET('Kuiva-aine'!$C$10,AE60+AF60-1,0))</f>
        <v>#N/A</v>
      </c>
      <c r="P60" s="180" t="e">
        <f t="shared" ca="1" si="25"/>
        <v>#N/A</v>
      </c>
      <c r="Q60" s="180" t="e">
        <f ca="1">OFFSET('ewc02'!$A$10,MATCH($C60,EWC_Koodi,0),0)</f>
        <v>#N/A</v>
      </c>
      <c r="R60" s="180" t="e">
        <f t="shared" ca="1" si="26"/>
        <v>#N/A</v>
      </c>
      <c r="S60" s="180" t="e">
        <f ca="1">OFFSET('ewc02'!$K$10,Y60,0)</f>
        <v>#N/A</v>
      </c>
      <c r="T60" s="180" t="e">
        <f t="shared" ca="1" si="27"/>
        <v>#N/A</v>
      </c>
      <c r="U60" s="180" t="e">
        <f ca="1">OFFSET('ewc02'!$L$10,Y60,0)</f>
        <v>#N/A</v>
      </c>
      <c r="V60" s="180" t="e">
        <f ca="1">OFFSET('ewc02'!$M$10,Y60,0)</f>
        <v>#N/A</v>
      </c>
      <c r="W60" s="180" t="e">
        <f ca="1">OFFSET('ewc02'!$N$10,Y60,0)</f>
        <v>#N/A</v>
      </c>
      <c r="X60" s="180" t="e">
        <f ca="1">IF(AND(OFFSET('ewc02'!I$10,Y60,0)=12,OR(G60="2.3",G60="2.6",G60="2.7",G60="2.9")),1,0)</f>
        <v>#N/A</v>
      </c>
      <c r="Y60" s="180" t="e">
        <f t="shared" ca="1" si="4"/>
        <v>#N/A</v>
      </c>
      <c r="Z60" s="37">
        <f t="shared" si="5"/>
        <v>0</v>
      </c>
      <c r="AA60" s="180">
        <f ca="1">IF($Z60=0,0, OFFSET(rd!$A$10,MATCH($Z60,RD_tunnus,0),0))</f>
        <v>0</v>
      </c>
      <c r="AB60" s="180" t="e">
        <f t="shared" si="28"/>
        <v>#N/A</v>
      </c>
      <c r="AC60" s="180" t="e">
        <f t="shared" si="29"/>
        <v>#N/A</v>
      </c>
      <c r="AD60" s="100">
        <f t="shared" si="30"/>
        <v>0</v>
      </c>
      <c r="AE60" s="180" t="e">
        <f t="shared" ca="1" si="8"/>
        <v>#N/A</v>
      </c>
      <c r="AF60" s="180" t="e">
        <f t="shared" ca="1" si="9"/>
        <v>#N/A</v>
      </c>
      <c r="AG60" s="100" t="e">
        <f ca="1">OFFSET('Kuiva-aine'!$D$10,AE60+AF60-1,0)</f>
        <v>#N/A</v>
      </c>
      <c r="AH60" s="100" t="e">
        <f ca="1">OFFSET('Kuiva-aine'!$E$10,AE60+AF60-1,0)</f>
        <v>#N/A</v>
      </c>
      <c r="AI60" s="180" t="e">
        <f t="shared" ca="1" si="31"/>
        <v>#N/A</v>
      </c>
      <c r="AJ60" s="180" t="e">
        <f t="shared" si="32"/>
        <v>#N/A</v>
      </c>
      <c r="AK60" s="180" t="e">
        <f t="shared" si="33"/>
        <v>#N/A</v>
      </c>
      <c r="AL60" s="180">
        <f t="shared" si="34"/>
        <v>0</v>
      </c>
    </row>
    <row r="61" spans="1:38" x14ac:dyDescent="0.35">
      <c r="A61" s="91"/>
      <c r="B61" s="92"/>
      <c r="C61" s="93"/>
      <c r="D61" s="92"/>
      <c r="E61" s="91"/>
      <c r="F61" s="92"/>
      <c r="G61" s="94"/>
      <c r="I61" s="31">
        <f t="shared" ca="1" si="14"/>
        <v>0</v>
      </c>
      <c r="J61" s="31">
        <f ca="1">IF(ISNA(MATCH($V61,Hajoamiskertoimet!A$21:A$53,0)),0,$I61*OFFSET(Hajoamiskertoimet!$C$20,MATCH($V61,Hajoamiskertoimet!A$21:A$53,0),0))</f>
        <v>0</v>
      </c>
      <c r="L61" s="181">
        <f t="shared" ca="1" si="15"/>
        <v>1</v>
      </c>
      <c r="M61" s="180" t="e">
        <f ca="1">OFFSET('ewc02'!$H$10,MATCH($R61,Ewc_ID,0),0)</f>
        <v>#N/A</v>
      </c>
      <c r="N61" s="180" t="e">
        <f t="shared" ca="1" si="0"/>
        <v>#N/A</v>
      </c>
      <c r="O61" s="180" t="e">
        <f ca="1">IF($L61=0,-1,OFFSET('Kuiva-aine'!$C$10,AE61+AF61-1,0))</f>
        <v>#N/A</v>
      </c>
      <c r="P61" s="180" t="e">
        <f t="shared" ca="1" si="25"/>
        <v>#N/A</v>
      </c>
      <c r="Q61" s="180" t="e">
        <f ca="1">OFFSET('ewc02'!$A$10,MATCH($C61,EWC_Koodi,0),0)</f>
        <v>#N/A</v>
      </c>
      <c r="R61" s="180" t="e">
        <f t="shared" ca="1" si="26"/>
        <v>#N/A</v>
      </c>
      <c r="S61" s="180" t="e">
        <f ca="1">OFFSET('ewc02'!$K$10,Y61,0)</f>
        <v>#N/A</v>
      </c>
      <c r="T61" s="180" t="e">
        <f t="shared" ca="1" si="27"/>
        <v>#N/A</v>
      </c>
      <c r="U61" s="180" t="e">
        <f ca="1">OFFSET('ewc02'!$L$10,Y61,0)</f>
        <v>#N/A</v>
      </c>
      <c r="V61" s="180" t="e">
        <f ca="1">OFFSET('ewc02'!$M$10,Y61,0)</f>
        <v>#N/A</v>
      </c>
      <c r="W61" s="180" t="e">
        <f ca="1">OFFSET('ewc02'!$N$10,Y61,0)</f>
        <v>#N/A</v>
      </c>
      <c r="X61" s="180" t="e">
        <f ca="1">IF(AND(OFFSET('ewc02'!I$10,Y61,0)=12,OR(G61="2.3",G61="2.6",G61="2.7",G61="2.9")),1,0)</f>
        <v>#N/A</v>
      </c>
      <c r="Y61" s="180" t="e">
        <f t="shared" ca="1" si="4"/>
        <v>#N/A</v>
      </c>
      <c r="Z61" s="37">
        <f t="shared" si="5"/>
        <v>0</v>
      </c>
      <c r="AA61" s="180">
        <f ca="1">IF($Z61=0,0, OFFSET(rd!$A$10,MATCH($Z61,RD_tunnus,0),0))</f>
        <v>0</v>
      </c>
      <c r="AB61" s="180" t="e">
        <f t="shared" si="28"/>
        <v>#N/A</v>
      </c>
      <c r="AC61" s="180" t="e">
        <f t="shared" si="29"/>
        <v>#N/A</v>
      </c>
      <c r="AD61" s="100">
        <f t="shared" si="30"/>
        <v>0</v>
      </c>
      <c r="AE61" s="180" t="e">
        <f t="shared" ca="1" si="8"/>
        <v>#N/A</v>
      </c>
      <c r="AF61" s="180" t="e">
        <f t="shared" ca="1" si="9"/>
        <v>#N/A</v>
      </c>
      <c r="AG61" s="100" t="e">
        <f ca="1">OFFSET('Kuiva-aine'!$D$10,AE61+AF61-1,0)</f>
        <v>#N/A</v>
      </c>
      <c r="AH61" s="100" t="e">
        <f ca="1">OFFSET('Kuiva-aine'!$E$10,AE61+AF61-1,0)</f>
        <v>#N/A</v>
      </c>
      <c r="AI61" s="180" t="e">
        <f t="shared" ca="1" si="31"/>
        <v>#N/A</v>
      </c>
      <c r="AJ61" s="180" t="e">
        <f t="shared" si="32"/>
        <v>#N/A</v>
      </c>
      <c r="AK61" s="180" t="e">
        <f t="shared" si="33"/>
        <v>#N/A</v>
      </c>
      <c r="AL61" s="180">
        <f t="shared" si="34"/>
        <v>0</v>
      </c>
    </row>
    <row r="62" spans="1:38" x14ac:dyDescent="0.35">
      <c r="A62" s="91"/>
      <c r="B62" s="92"/>
      <c r="C62" s="93"/>
      <c r="D62" s="92"/>
      <c r="E62" s="91"/>
      <c r="F62" s="92"/>
      <c r="G62" s="93"/>
      <c r="I62" s="31">
        <f t="shared" ca="1" si="14"/>
        <v>0</v>
      </c>
      <c r="J62" s="31">
        <f ca="1">IF(ISNA(MATCH($V62,Hajoamiskertoimet!A$21:A$53,0)),0,$I62*OFFSET(Hajoamiskertoimet!$C$20,MATCH($V62,Hajoamiskertoimet!A$21:A$53,0),0))</f>
        <v>0</v>
      </c>
      <c r="L62" s="181">
        <f t="shared" ca="1" si="15"/>
        <v>1</v>
      </c>
      <c r="M62" s="180" t="e">
        <f ca="1">OFFSET('ewc02'!$H$10,MATCH($R62,Ewc_ID,0),0)</f>
        <v>#N/A</v>
      </c>
      <c r="N62" s="180" t="e">
        <f t="shared" ca="1" si="0"/>
        <v>#N/A</v>
      </c>
      <c r="O62" s="180" t="e">
        <f ca="1">IF($L62=0,-1,OFFSET('Kuiva-aine'!$C$10,AE62+AF62-1,0))</f>
        <v>#N/A</v>
      </c>
      <c r="P62" s="180" t="e">
        <f t="shared" ca="1" si="25"/>
        <v>#N/A</v>
      </c>
      <c r="Q62" s="180" t="e">
        <f ca="1">OFFSET('ewc02'!$A$10,MATCH($C62,EWC_Koodi,0),0)</f>
        <v>#N/A</v>
      </c>
      <c r="R62" s="180" t="e">
        <f t="shared" ca="1" si="26"/>
        <v>#N/A</v>
      </c>
      <c r="S62" s="180" t="e">
        <f ca="1">OFFSET('ewc02'!$K$10,Y62,0)</f>
        <v>#N/A</v>
      </c>
      <c r="T62" s="180" t="e">
        <f t="shared" ca="1" si="27"/>
        <v>#N/A</v>
      </c>
      <c r="U62" s="180" t="e">
        <f ca="1">OFFSET('ewc02'!$L$10,Y62,0)</f>
        <v>#N/A</v>
      </c>
      <c r="V62" s="180" t="e">
        <f ca="1">OFFSET('ewc02'!$M$10,Y62,0)</f>
        <v>#N/A</v>
      </c>
      <c r="W62" s="180" t="e">
        <f ca="1">OFFSET('ewc02'!$N$10,Y62,0)</f>
        <v>#N/A</v>
      </c>
      <c r="X62" s="180" t="e">
        <f ca="1">IF(AND(OFFSET('ewc02'!I$10,Y62,0)=12,OR(G62="2.3",G62="2.6",G62="2.7",G62="2.9")),1,0)</f>
        <v>#N/A</v>
      </c>
      <c r="Y62" s="180" t="e">
        <f t="shared" ca="1" si="4"/>
        <v>#N/A</v>
      </c>
      <c r="Z62" s="37">
        <f t="shared" si="5"/>
        <v>0</v>
      </c>
      <c r="AA62" s="180">
        <f ca="1">IF($Z62=0,0, OFFSET(rd!$A$10,MATCH($Z62,RD_tunnus,0),0))</f>
        <v>0</v>
      </c>
      <c r="AB62" s="180" t="e">
        <f t="shared" si="28"/>
        <v>#N/A</v>
      </c>
      <c r="AC62" s="180" t="e">
        <f t="shared" si="29"/>
        <v>#N/A</v>
      </c>
      <c r="AD62" s="100">
        <f t="shared" si="30"/>
        <v>0</v>
      </c>
      <c r="AE62" s="180" t="e">
        <f t="shared" ca="1" si="8"/>
        <v>#N/A</v>
      </c>
      <c r="AF62" s="180" t="e">
        <f t="shared" ca="1" si="9"/>
        <v>#N/A</v>
      </c>
      <c r="AG62" s="100" t="e">
        <f ca="1">OFFSET('Kuiva-aine'!$D$10,AE62+AF62-1,0)</f>
        <v>#N/A</v>
      </c>
      <c r="AH62" s="100" t="e">
        <f ca="1">OFFSET('Kuiva-aine'!$E$10,AE62+AF62-1,0)</f>
        <v>#N/A</v>
      </c>
      <c r="AI62" s="180" t="e">
        <f t="shared" ca="1" si="31"/>
        <v>#N/A</v>
      </c>
      <c r="AJ62" s="180" t="e">
        <f t="shared" si="32"/>
        <v>#N/A</v>
      </c>
      <c r="AK62" s="180" t="e">
        <f t="shared" si="33"/>
        <v>#N/A</v>
      </c>
      <c r="AL62" s="180">
        <f t="shared" si="34"/>
        <v>0</v>
      </c>
    </row>
    <row r="63" spans="1:38" x14ac:dyDescent="0.35">
      <c r="A63" s="91"/>
      <c r="B63" s="92"/>
      <c r="C63" s="93"/>
      <c r="D63" s="92"/>
      <c r="E63" s="91"/>
      <c r="F63" s="92"/>
      <c r="G63" s="94"/>
      <c r="I63" s="31">
        <f t="shared" ca="1" si="14"/>
        <v>0</v>
      </c>
      <c r="J63" s="31">
        <f ca="1">IF(ISNA(MATCH($V63,Hajoamiskertoimet!A$21:A$53,0)),0,$I63*OFFSET(Hajoamiskertoimet!$C$20,MATCH($V63,Hajoamiskertoimet!A$21:A$53,0),0))</f>
        <v>0</v>
      </c>
      <c r="L63" s="181">
        <f t="shared" ca="1" si="15"/>
        <v>1</v>
      </c>
      <c r="M63" s="180" t="e">
        <f ca="1">OFFSET('ewc02'!$H$10,MATCH($R63,Ewc_ID,0),0)</f>
        <v>#N/A</v>
      </c>
      <c r="N63" s="180" t="e">
        <f t="shared" ca="1" si="0"/>
        <v>#N/A</v>
      </c>
      <c r="O63" s="180" t="e">
        <f ca="1">IF($L63=0,-1,OFFSET('Kuiva-aine'!$C$10,AE63+AF63-1,0))</f>
        <v>#N/A</v>
      </c>
      <c r="P63" s="180" t="e">
        <f t="shared" ca="1" si="25"/>
        <v>#N/A</v>
      </c>
      <c r="Q63" s="180" t="e">
        <f ca="1">OFFSET('ewc02'!$A$10,MATCH($C63,EWC_Koodi,0),0)</f>
        <v>#N/A</v>
      </c>
      <c r="R63" s="180" t="e">
        <f t="shared" ca="1" si="26"/>
        <v>#N/A</v>
      </c>
      <c r="S63" s="180" t="e">
        <f ca="1">OFFSET('ewc02'!$K$10,Y63,0)</f>
        <v>#N/A</v>
      </c>
      <c r="T63" s="180" t="e">
        <f t="shared" ca="1" si="27"/>
        <v>#N/A</v>
      </c>
      <c r="U63" s="180" t="e">
        <f ca="1">OFFSET('ewc02'!$L$10,Y63,0)</f>
        <v>#N/A</v>
      </c>
      <c r="V63" s="180" t="e">
        <f ca="1">OFFSET('ewc02'!$M$10,Y63,0)</f>
        <v>#N/A</v>
      </c>
      <c r="W63" s="180" t="e">
        <f ca="1">OFFSET('ewc02'!$N$10,Y63,0)</f>
        <v>#N/A</v>
      </c>
      <c r="X63" s="180" t="e">
        <f ca="1">IF(AND(OFFSET('ewc02'!I$10,Y63,0)=12,OR(G63="2.3",G63="2.6",G63="2.7",G63="2.9")),1,0)</f>
        <v>#N/A</v>
      </c>
      <c r="Y63" s="180" t="e">
        <f t="shared" ca="1" si="4"/>
        <v>#N/A</v>
      </c>
      <c r="Z63" s="37">
        <f t="shared" si="5"/>
        <v>0</v>
      </c>
      <c r="AA63" s="180">
        <f ca="1">IF($Z63=0,0, OFFSET(rd!$A$10,MATCH($Z63,RD_tunnus,0),0))</f>
        <v>0</v>
      </c>
      <c r="AB63" s="180" t="e">
        <f t="shared" si="28"/>
        <v>#N/A</v>
      </c>
      <c r="AC63" s="180" t="e">
        <f t="shared" si="29"/>
        <v>#N/A</v>
      </c>
      <c r="AD63" s="100">
        <f t="shared" si="30"/>
        <v>0</v>
      </c>
      <c r="AE63" s="180" t="e">
        <f t="shared" ca="1" si="8"/>
        <v>#N/A</v>
      </c>
      <c r="AF63" s="180" t="e">
        <f t="shared" ca="1" si="9"/>
        <v>#N/A</v>
      </c>
      <c r="AG63" s="100" t="e">
        <f ca="1">OFFSET('Kuiva-aine'!$D$10,AE63+AF63-1,0)</f>
        <v>#N/A</v>
      </c>
      <c r="AH63" s="100" t="e">
        <f ca="1">OFFSET('Kuiva-aine'!$E$10,AE63+AF63-1,0)</f>
        <v>#N/A</v>
      </c>
      <c r="AI63" s="180" t="e">
        <f t="shared" ca="1" si="31"/>
        <v>#N/A</v>
      </c>
      <c r="AJ63" s="180" t="e">
        <f t="shared" si="32"/>
        <v>#N/A</v>
      </c>
      <c r="AK63" s="180" t="e">
        <f t="shared" si="33"/>
        <v>#N/A</v>
      </c>
      <c r="AL63" s="180">
        <f t="shared" si="34"/>
        <v>0</v>
      </c>
    </row>
    <row r="64" spans="1:38" x14ac:dyDescent="0.35">
      <c r="A64" s="91"/>
      <c r="B64" s="92"/>
      <c r="C64" s="93"/>
      <c r="D64" s="92"/>
      <c r="E64" s="91"/>
      <c r="F64" s="92"/>
      <c r="G64" s="94"/>
      <c r="I64" s="31">
        <f t="shared" ca="1" si="14"/>
        <v>0</v>
      </c>
      <c r="J64" s="31">
        <f ca="1">IF(ISNA(MATCH($V64,Hajoamiskertoimet!A$21:A$53,0)),0,$I64*OFFSET(Hajoamiskertoimet!$C$20,MATCH($V64,Hajoamiskertoimet!A$21:A$53,0),0))</f>
        <v>0</v>
      </c>
      <c r="L64" s="181">
        <f t="shared" ca="1" si="15"/>
        <v>1</v>
      </c>
      <c r="M64" s="180" t="e">
        <f ca="1">OFFSET('ewc02'!$H$10,MATCH($R64,Ewc_ID,0),0)</f>
        <v>#N/A</v>
      </c>
      <c r="N64" s="180" t="e">
        <f t="shared" ca="1" si="0"/>
        <v>#N/A</v>
      </c>
      <c r="O64" s="180" t="e">
        <f ca="1">IF($L64=0,-1,OFFSET('Kuiva-aine'!$C$10,AE64+AF64-1,0))</f>
        <v>#N/A</v>
      </c>
      <c r="P64" s="180" t="e">
        <f t="shared" ca="1" si="25"/>
        <v>#N/A</v>
      </c>
      <c r="Q64" s="180" t="e">
        <f ca="1">OFFSET('ewc02'!$A$10,MATCH($C64,EWC_Koodi,0),0)</f>
        <v>#N/A</v>
      </c>
      <c r="R64" s="180" t="e">
        <f t="shared" ca="1" si="26"/>
        <v>#N/A</v>
      </c>
      <c r="S64" s="180" t="e">
        <f ca="1">OFFSET('ewc02'!$K$10,Y64,0)</f>
        <v>#N/A</v>
      </c>
      <c r="T64" s="180" t="e">
        <f t="shared" ca="1" si="27"/>
        <v>#N/A</v>
      </c>
      <c r="U64" s="180" t="e">
        <f ca="1">OFFSET('ewc02'!$L$10,Y64,0)</f>
        <v>#N/A</v>
      </c>
      <c r="V64" s="180" t="e">
        <f ca="1">OFFSET('ewc02'!$M$10,Y64,0)</f>
        <v>#N/A</v>
      </c>
      <c r="W64" s="180" t="e">
        <f ca="1">OFFSET('ewc02'!$N$10,Y64,0)</f>
        <v>#N/A</v>
      </c>
      <c r="X64" s="180" t="e">
        <f ca="1">IF(AND(OFFSET('ewc02'!I$10,Y64,0)=12,OR(G64="2.3",G64="2.6",G64="2.7",G64="2.9")),1,0)</f>
        <v>#N/A</v>
      </c>
      <c r="Y64" s="180" t="e">
        <f t="shared" ca="1" si="4"/>
        <v>#N/A</v>
      </c>
      <c r="Z64" s="37">
        <f t="shared" si="5"/>
        <v>0</v>
      </c>
      <c r="AA64" s="180">
        <f ca="1">IF($Z64=0,0, OFFSET(rd!$A$10,MATCH($Z64,RD_tunnus,0),0))</f>
        <v>0</v>
      </c>
      <c r="AB64" s="180" t="e">
        <f t="shared" si="28"/>
        <v>#N/A</v>
      </c>
      <c r="AC64" s="180" t="e">
        <f t="shared" si="29"/>
        <v>#N/A</v>
      </c>
      <c r="AD64" s="100">
        <f t="shared" si="30"/>
        <v>0</v>
      </c>
      <c r="AE64" s="180" t="e">
        <f t="shared" ca="1" si="8"/>
        <v>#N/A</v>
      </c>
      <c r="AF64" s="180" t="e">
        <f t="shared" ca="1" si="9"/>
        <v>#N/A</v>
      </c>
      <c r="AG64" s="100" t="e">
        <f ca="1">OFFSET('Kuiva-aine'!$D$10,AE64+AF64-1,0)</f>
        <v>#N/A</v>
      </c>
      <c r="AH64" s="100" t="e">
        <f ca="1">OFFSET('Kuiva-aine'!$E$10,AE64+AF64-1,0)</f>
        <v>#N/A</v>
      </c>
      <c r="AI64" s="180" t="e">
        <f t="shared" ca="1" si="31"/>
        <v>#N/A</v>
      </c>
      <c r="AJ64" s="180" t="e">
        <f t="shared" si="32"/>
        <v>#N/A</v>
      </c>
      <c r="AK64" s="180" t="e">
        <f t="shared" si="33"/>
        <v>#N/A</v>
      </c>
      <c r="AL64" s="180">
        <f t="shared" si="34"/>
        <v>0</v>
      </c>
    </row>
    <row r="65" spans="1:38" x14ac:dyDescent="0.35">
      <c r="A65" s="91"/>
      <c r="B65" s="92"/>
      <c r="C65" s="93"/>
      <c r="D65" s="92"/>
      <c r="E65" s="91"/>
      <c r="F65" s="92"/>
      <c r="G65" s="94"/>
      <c r="I65" s="31">
        <f t="shared" ca="1" si="14"/>
        <v>0</v>
      </c>
      <c r="J65" s="31">
        <f ca="1">IF(ISNA(MATCH($V65,Hajoamiskertoimet!A$21:A$53,0)),0,$I65*OFFSET(Hajoamiskertoimet!$C$20,MATCH($V65,Hajoamiskertoimet!A$21:A$53,0),0))</f>
        <v>0</v>
      </c>
      <c r="L65" s="181">
        <f t="shared" ca="1" si="15"/>
        <v>1</v>
      </c>
      <c r="M65" s="180" t="e">
        <f ca="1">OFFSET('ewc02'!$H$10,MATCH($R65,Ewc_ID,0),0)</f>
        <v>#N/A</v>
      </c>
      <c r="N65" s="180" t="e">
        <f t="shared" ca="1" si="0"/>
        <v>#N/A</v>
      </c>
      <c r="O65" s="180" t="e">
        <f ca="1">IF($L65=0,-1,OFFSET('Kuiva-aine'!$C$10,AE65+AF65-1,0))</f>
        <v>#N/A</v>
      </c>
      <c r="P65" s="180" t="e">
        <f t="shared" ca="1" si="25"/>
        <v>#N/A</v>
      </c>
      <c r="Q65" s="180" t="e">
        <f ca="1">OFFSET('ewc02'!$A$10,MATCH($C65,EWC_Koodi,0),0)</f>
        <v>#N/A</v>
      </c>
      <c r="R65" s="180" t="e">
        <f t="shared" ca="1" si="26"/>
        <v>#N/A</v>
      </c>
      <c r="S65" s="180" t="e">
        <f ca="1">OFFSET('ewc02'!$K$10,Y65,0)</f>
        <v>#N/A</v>
      </c>
      <c r="T65" s="180" t="e">
        <f t="shared" ca="1" si="27"/>
        <v>#N/A</v>
      </c>
      <c r="U65" s="180" t="e">
        <f ca="1">OFFSET('ewc02'!$L$10,Y65,0)</f>
        <v>#N/A</v>
      </c>
      <c r="V65" s="180" t="e">
        <f ca="1">OFFSET('ewc02'!$M$10,Y65,0)</f>
        <v>#N/A</v>
      </c>
      <c r="W65" s="180" t="e">
        <f ca="1">OFFSET('ewc02'!$N$10,Y65,0)</f>
        <v>#N/A</v>
      </c>
      <c r="X65" s="180" t="e">
        <f ca="1">IF(AND(OFFSET('ewc02'!I$10,Y65,0)=12,OR(G65="2.3",G65="2.6",G65="2.7",G65="2.9")),1,0)</f>
        <v>#N/A</v>
      </c>
      <c r="Y65" s="180" t="e">
        <f t="shared" ca="1" si="4"/>
        <v>#N/A</v>
      </c>
      <c r="Z65" s="37">
        <f t="shared" si="5"/>
        <v>0</v>
      </c>
      <c r="AA65" s="180">
        <f ca="1">IF($Z65=0,0, OFFSET(rd!$A$10,MATCH($Z65,RD_tunnus,0),0))</f>
        <v>0</v>
      </c>
      <c r="AB65" s="180" t="e">
        <f t="shared" si="28"/>
        <v>#N/A</v>
      </c>
      <c r="AC65" s="180" t="e">
        <f t="shared" si="29"/>
        <v>#N/A</v>
      </c>
      <c r="AD65" s="100">
        <f t="shared" si="30"/>
        <v>0</v>
      </c>
      <c r="AE65" s="180" t="e">
        <f t="shared" ca="1" si="8"/>
        <v>#N/A</v>
      </c>
      <c r="AF65" s="180" t="e">
        <f t="shared" ca="1" si="9"/>
        <v>#N/A</v>
      </c>
      <c r="AG65" s="100" t="e">
        <f ca="1">OFFSET('Kuiva-aine'!$D$10,AE65+AF65-1,0)</f>
        <v>#N/A</v>
      </c>
      <c r="AH65" s="100" t="e">
        <f ca="1">OFFSET('Kuiva-aine'!$E$10,AE65+AF65-1,0)</f>
        <v>#N/A</v>
      </c>
      <c r="AI65" s="180" t="e">
        <f t="shared" ca="1" si="31"/>
        <v>#N/A</v>
      </c>
      <c r="AJ65" s="180" t="e">
        <f t="shared" si="32"/>
        <v>#N/A</v>
      </c>
      <c r="AK65" s="180" t="e">
        <f t="shared" si="33"/>
        <v>#N/A</v>
      </c>
      <c r="AL65" s="180">
        <f t="shared" si="34"/>
        <v>0</v>
      </c>
    </row>
    <row r="66" spans="1:38" x14ac:dyDescent="0.35">
      <c r="A66" s="91"/>
      <c r="B66" s="92"/>
      <c r="C66" s="93"/>
      <c r="D66" s="92"/>
      <c r="E66" s="91"/>
      <c r="F66" s="92"/>
      <c r="G66" s="94"/>
      <c r="I66" s="31">
        <f t="shared" ca="1" si="14"/>
        <v>0</v>
      </c>
      <c r="J66" s="31">
        <f ca="1">IF(ISNA(MATCH($V66,Hajoamiskertoimet!A$21:A$53,0)),0,$I66*OFFSET(Hajoamiskertoimet!$C$20,MATCH($V66,Hajoamiskertoimet!A$21:A$53,0),0))</f>
        <v>0</v>
      </c>
      <c r="L66" s="181">
        <f t="shared" ca="1" si="15"/>
        <v>1</v>
      </c>
      <c r="M66" s="180" t="e">
        <f ca="1">OFFSET('ewc02'!$H$10,MATCH($R66,Ewc_ID,0),0)</f>
        <v>#N/A</v>
      </c>
      <c r="N66" s="180" t="e">
        <f t="shared" ca="1" si="0"/>
        <v>#N/A</v>
      </c>
      <c r="O66" s="180" t="e">
        <f ca="1">IF($L66=0,-1,OFFSET('Kuiva-aine'!$C$10,AE66+AF66-1,0))</f>
        <v>#N/A</v>
      </c>
      <c r="P66" s="180" t="e">
        <f t="shared" ca="1" si="25"/>
        <v>#N/A</v>
      </c>
      <c r="Q66" s="180" t="e">
        <f ca="1">OFFSET('ewc02'!$A$10,MATCH($C66,EWC_Koodi,0),0)</f>
        <v>#N/A</v>
      </c>
      <c r="R66" s="180" t="e">
        <f t="shared" ca="1" si="26"/>
        <v>#N/A</v>
      </c>
      <c r="S66" s="180" t="e">
        <f ca="1">OFFSET('ewc02'!$K$10,Y66,0)</f>
        <v>#N/A</v>
      </c>
      <c r="T66" s="180" t="e">
        <f t="shared" ca="1" si="27"/>
        <v>#N/A</v>
      </c>
      <c r="U66" s="180" t="e">
        <f ca="1">OFFSET('ewc02'!$L$10,Y66,0)</f>
        <v>#N/A</v>
      </c>
      <c r="V66" s="180" t="e">
        <f ca="1">OFFSET('ewc02'!$M$10,Y66,0)</f>
        <v>#N/A</v>
      </c>
      <c r="W66" s="180" t="e">
        <f ca="1">OFFSET('ewc02'!$N$10,Y66,0)</f>
        <v>#N/A</v>
      </c>
      <c r="X66" s="180" t="e">
        <f ca="1">IF(AND(OFFSET('ewc02'!I$10,Y66,0)=12,OR(G66="2.3",G66="2.6",G66="2.7",G66="2.9")),1,0)</f>
        <v>#N/A</v>
      </c>
      <c r="Y66" s="180" t="e">
        <f t="shared" ca="1" si="4"/>
        <v>#N/A</v>
      </c>
      <c r="Z66" s="37">
        <f t="shared" si="5"/>
        <v>0</v>
      </c>
      <c r="AA66" s="180">
        <f ca="1">IF($Z66=0,0, OFFSET(rd!$A$10,MATCH($Z66,RD_tunnus,0),0))</f>
        <v>0</v>
      </c>
      <c r="AB66" s="180" t="e">
        <f t="shared" si="28"/>
        <v>#N/A</v>
      </c>
      <c r="AC66" s="180" t="e">
        <f t="shared" si="29"/>
        <v>#N/A</v>
      </c>
      <c r="AD66" s="100">
        <f t="shared" si="30"/>
        <v>0</v>
      </c>
      <c r="AE66" s="180" t="e">
        <f t="shared" ca="1" si="8"/>
        <v>#N/A</v>
      </c>
      <c r="AF66" s="180" t="e">
        <f t="shared" ca="1" si="9"/>
        <v>#N/A</v>
      </c>
      <c r="AG66" s="100" t="e">
        <f ca="1">OFFSET('Kuiva-aine'!$D$10,AE66+AF66-1,0)</f>
        <v>#N/A</v>
      </c>
      <c r="AH66" s="100" t="e">
        <f ca="1">OFFSET('Kuiva-aine'!$E$10,AE66+AF66-1,0)</f>
        <v>#N/A</v>
      </c>
      <c r="AI66" s="180" t="e">
        <f t="shared" ca="1" si="31"/>
        <v>#N/A</v>
      </c>
      <c r="AJ66" s="180" t="e">
        <f t="shared" si="32"/>
        <v>#N/A</v>
      </c>
      <c r="AK66" s="180" t="e">
        <f t="shared" si="33"/>
        <v>#N/A</v>
      </c>
      <c r="AL66" s="180">
        <f t="shared" si="34"/>
        <v>0</v>
      </c>
    </row>
    <row r="67" spans="1:38" x14ac:dyDescent="0.35">
      <c r="A67" s="91"/>
      <c r="B67" s="92"/>
      <c r="C67" s="93"/>
      <c r="D67" s="92"/>
      <c r="E67" s="91"/>
      <c r="F67" s="92"/>
      <c r="G67" s="94"/>
      <c r="I67" s="31">
        <f t="shared" ca="1" si="14"/>
        <v>0</v>
      </c>
      <c r="J67" s="31">
        <f ca="1">IF(ISNA(MATCH($V67,Hajoamiskertoimet!A$21:A$53,0)),0,$I67*OFFSET(Hajoamiskertoimet!$C$20,MATCH($V67,Hajoamiskertoimet!A$21:A$53,0),0))</f>
        <v>0</v>
      </c>
      <c r="L67" s="181">
        <f t="shared" ca="1" si="15"/>
        <v>1</v>
      </c>
      <c r="M67" s="180" t="e">
        <f ca="1">OFFSET('ewc02'!$H$10,MATCH($R67,Ewc_ID,0),0)</f>
        <v>#N/A</v>
      </c>
      <c r="N67" s="180" t="e">
        <f t="shared" ca="1" si="0"/>
        <v>#N/A</v>
      </c>
      <c r="O67" s="180" t="e">
        <f ca="1">IF($L67=0,-1,OFFSET('Kuiva-aine'!$C$10,AE67+AF67-1,0))</f>
        <v>#N/A</v>
      </c>
      <c r="P67" s="180" t="e">
        <f t="shared" ca="1" si="25"/>
        <v>#N/A</v>
      </c>
      <c r="Q67" s="180" t="e">
        <f ca="1">OFFSET('ewc02'!$A$10,MATCH($C67,EWC_Koodi,0),0)</f>
        <v>#N/A</v>
      </c>
      <c r="R67" s="180" t="e">
        <f t="shared" ca="1" si="26"/>
        <v>#N/A</v>
      </c>
      <c r="S67" s="180" t="e">
        <f ca="1">OFFSET('ewc02'!$K$10,Y67,0)</f>
        <v>#N/A</v>
      </c>
      <c r="T67" s="180" t="e">
        <f t="shared" ca="1" si="27"/>
        <v>#N/A</v>
      </c>
      <c r="U67" s="180" t="e">
        <f ca="1">OFFSET('ewc02'!$L$10,Y67,0)</f>
        <v>#N/A</v>
      </c>
      <c r="V67" s="180" t="e">
        <f ca="1">OFFSET('ewc02'!$M$10,Y67,0)</f>
        <v>#N/A</v>
      </c>
      <c r="W67" s="180" t="e">
        <f ca="1">OFFSET('ewc02'!$N$10,Y67,0)</f>
        <v>#N/A</v>
      </c>
      <c r="X67" s="180" t="e">
        <f ca="1">IF(AND(OFFSET('ewc02'!I$10,Y67,0)=12,OR(G67="2.3",G67="2.6",G67="2.7",G67="2.9")),1,0)</f>
        <v>#N/A</v>
      </c>
      <c r="Y67" s="180" t="e">
        <f t="shared" ca="1" si="4"/>
        <v>#N/A</v>
      </c>
      <c r="Z67" s="37">
        <f t="shared" si="5"/>
        <v>0</v>
      </c>
      <c r="AA67" s="180">
        <f ca="1">IF($Z67=0,0, OFFSET(rd!$A$10,MATCH($Z67,RD_tunnus,0),0))</f>
        <v>0</v>
      </c>
      <c r="AB67" s="180" t="e">
        <f t="shared" si="28"/>
        <v>#N/A</v>
      </c>
      <c r="AC67" s="180" t="e">
        <f t="shared" si="29"/>
        <v>#N/A</v>
      </c>
      <c r="AD67" s="100">
        <f t="shared" si="30"/>
        <v>0</v>
      </c>
      <c r="AE67" s="180" t="e">
        <f t="shared" ca="1" si="8"/>
        <v>#N/A</v>
      </c>
      <c r="AF67" s="180" t="e">
        <f t="shared" ca="1" si="9"/>
        <v>#N/A</v>
      </c>
      <c r="AG67" s="100" t="e">
        <f ca="1">OFFSET('Kuiva-aine'!$D$10,AE67+AF67-1,0)</f>
        <v>#N/A</v>
      </c>
      <c r="AH67" s="100" t="e">
        <f ca="1">OFFSET('Kuiva-aine'!$E$10,AE67+AF67-1,0)</f>
        <v>#N/A</v>
      </c>
      <c r="AI67" s="180" t="e">
        <f t="shared" ca="1" si="31"/>
        <v>#N/A</v>
      </c>
      <c r="AJ67" s="180" t="e">
        <f t="shared" si="32"/>
        <v>#N/A</v>
      </c>
      <c r="AK67" s="180" t="e">
        <f t="shared" si="33"/>
        <v>#N/A</v>
      </c>
      <c r="AL67" s="180">
        <f t="shared" si="34"/>
        <v>0</v>
      </c>
    </row>
    <row r="68" spans="1:38" x14ac:dyDescent="0.35">
      <c r="A68" s="91"/>
      <c r="B68" s="92"/>
      <c r="C68" s="93"/>
      <c r="D68" s="92"/>
      <c r="E68" s="91"/>
      <c r="F68" s="92"/>
      <c r="G68" s="94"/>
      <c r="I68" s="31">
        <f t="shared" ca="1" si="14"/>
        <v>0</v>
      </c>
      <c r="J68" s="31">
        <f ca="1">IF(ISNA(MATCH($V68,Hajoamiskertoimet!A$21:A$53,0)),0,$I68*OFFSET(Hajoamiskertoimet!$C$20,MATCH($V68,Hajoamiskertoimet!A$21:A$53,0),0))</f>
        <v>0</v>
      </c>
      <c r="L68" s="181">
        <f t="shared" ca="1" si="15"/>
        <v>1</v>
      </c>
      <c r="M68" s="180" t="e">
        <f ca="1">OFFSET('ewc02'!$H$10,MATCH($R68,Ewc_ID,0),0)</f>
        <v>#N/A</v>
      </c>
      <c r="N68" s="180" t="e">
        <f t="shared" ca="1" si="0"/>
        <v>#N/A</v>
      </c>
      <c r="O68" s="180" t="e">
        <f ca="1">IF($L68=0,-1,OFFSET('Kuiva-aine'!$C$10,AE68+AF68-1,0))</f>
        <v>#N/A</v>
      </c>
      <c r="P68" s="180" t="e">
        <f t="shared" ca="1" si="25"/>
        <v>#N/A</v>
      </c>
      <c r="Q68" s="180" t="e">
        <f ca="1">OFFSET('ewc02'!$A$10,MATCH($C68,EWC_Koodi,0),0)</f>
        <v>#N/A</v>
      </c>
      <c r="R68" s="180" t="e">
        <f t="shared" ca="1" si="26"/>
        <v>#N/A</v>
      </c>
      <c r="S68" s="180" t="e">
        <f ca="1">OFFSET('ewc02'!$K$10,Y68,0)</f>
        <v>#N/A</v>
      </c>
      <c r="T68" s="180" t="e">
        <f t="shared" ca="1" si="27"/>
        <v>#N/A</v>
      </c>
      <c r="U68" s="180" t="e">
        <f ca="1">OFFSET('ewc02'!$L$10,Y68,0)</f>
        <v>#N/A</v>
      </c>
      <c r="V68" s="180" t="e">
        <f ca="1">OFFSET('ewc02'!$M$10,Y68,0)</f>
        <v>#N/A</v>
      </c>
      <c r="W68" s="180" t="e">
        <f ca="1">OFFSET('ewc02'!$N$10,Y68,0)</f>
        <v>#N/A</v>
      </c>
      <c r="X68" s="180" t="e">
        <f ca="1">IF(AND(OFFSET('ewc02'!I$10,Y68,0)=12,OR(G68="2.3",G68="2.6",G68="2.7",G68="2.9")),1,0)</f>
        <v>#N/A</v>
      </c>
      <c r="Y68" s="180" t="e">
        <f t="shared" ca="1" si="4"/>
        <v>#N/A</v>
      </c>
      <c r="Z68" s="37">
        <f t="shared" si="5"/>
        <v>0</v>
      </c>
      <c r="AA68" s="180">
        <f ca="1">IF($Z68=0,0, OFFSET(rd!$A$10,MATCH($Z68,RD_tunnus,0),0))</f>
        <v>0</v>
      </c>
      <c r="AB68" s="180" t="e">
        <f t="shared" si="28"/>
        <v>#N/A</v>
      </c>
      <c r="AC68" s="180" t="e">
        <f t="shared" si="29"/>
        <v>#N/A</v>
      </c>
      <c r="AD68" s="100">
        <f t="shared" si="30"/>
        <v>0</v>
      </c>
      <c r="AE68" s="180" t="e">
        <f t="shared" ca="1" si="8"/>
        <v>#N/A</v>
      </c>
      <c r="AF68" s="180" t="e">
        <f t="shared" ca="1" si="9"/>
        <v>#N/A</v>
      </c>
      <c r="AG68" s="100" t="e">
        <f ca="1">OFFSET('Kuiva-aine'!$D$10,AE68+AF68-1,0)</f>
        <v>#N/A</v>
      </c>
      <c r="AH68" s="100" t="e">
        <f ca="1">OFFSET('Kuiva-aine'!$E$10,AE68+AF68-1,0)</f>
        <v>#N/A</v>
      </c>
      <c r="AI68" s="180" t="e">
        <f t="shared" ca="1" si="31"/>
        <v>#N/A</v>
      </c>
      <c r="AJ68" s="180" t="e">
        <f t="shared" si="32"/>
        <v>#N/A</v>
      </c>
      <c r="AK68" s="180" t="e">
        <f t="shared" si="33"/>
        <v>#N/A</v>
      </c>
      <c r="AL68" s="180">
        <f t="shared" si="34"/>
        <v>0</v>
      </c>
    </row>
    <row r="69" spans="1:38" x14ac:dyDescent="0.35">
      <c r="A69" s="91"/>
      <c r="B69" s="92"/>
      <c r="C69" s="93"/>
      <c r="D69" s="92"/>
      <c r="E69" s="91"/>
      <c r="F69" s="92"/>
      <c r="G69" s="94"/>
      <c r="I69" s="31">
        <f t="shared" ca="1" si="14"/>
        <v>0</v>
      </c>
      <c r="J69" s="31">
        <f ca="1">IF(ISNA(MATCH($V69,Hajoamiskertoimet!A$21:A$53,0)),0,$I69*OFFSET(Hajoamiskertoimet!$C$20,MATCH($V69,Hajoamiskertoimet!A$21:A$53,0),0))</f>
        <v>0</v>
      </c>
      <c r="L69" s="181">
        <f t="shared" ca="1" si="15"/>
        <v>1</v>
      </c>
      <c r="M69" s="180" t="e">
        <f ca="1">OFFSET('ewc02'!$H$10,MATCH($R69,Ewc_ID,0),0)</f>
        <v>#N/A</v>
      </c>
      <c r="N69" s="180" t="e">
        <f t="shared" ca="1" si="0"/>
        <v>#N/A</v>
      </c>
      <c r="O69" s="180" t="e">
        <f ca="1">IF($L69=0,-1,OFFSET('Kuiva-aine'!$C$10,AE69+AF69-1,0))</f>
        <v>#N/A</v>
      </c>
      <c r="P69" s="180" t="e">
        <f t="shared" ca="1" si="25"/>
        <v>#N/A</v>
      </c>
      <c r="Q69" s="180" t="e">
        <f ca="1">OFFSET('ewc02'!$A$10,MATCH($C69,EWC_Koodi,0),0)</f>
        <v>#N/A</v>
      </c>
      <c r="R69" s="180" t="e">
        <f t="shared" ca="1" si="26"/>
        <v>#N/A</v>
      </c>
      <c r="S69" s="180" t="e">
        <f ca="1">OFFSET('ewc02'!$K$10,Y69,0)</f>
        <v>#N/A</v>
      </c>
      <c r="T69" s="180" t="e">
        <f t="shared" ca="1" si="27"/>
        <v>#N/A</v>
      </c>
      <c r="U69" s="180" t="e">
        <f ca="1">OFFSET('ewc02'!$L$10,Y69,0)</f>
        <v>#N/A</v>
      </c>
      <c r="V69" s="180" t="e">
        <f ca="1">OFFSET('ewc02'!$M$10,Y69,0)</f>
        <v>#N/A</v>
      </c>
      <c r="W69" s="180" t="e">
        <f ca="1">OFFSET('ewc02'!$N$10,Y69,0)</f>
        <v>#N/A</v>
      </c>
      <c r="X69" s="180" t="e">
        <f ca="1">IF(AND(OFFSET('ewc02'!I$10,Y69,0)=12,OR(G69="2.3",G69="2.6",G69="2.7",G69="2.9")),1,0)</f>
        <v>#N/A</v>
      </c>
      <c r="Y69" s="180" t="e">
        <f t="shared" ca="1" si="4"/>
        <v>#N/A</v>
      </c>
      <c r="Z69" s="37">
        <f t="shared" si="5"/>
        <v>0</v>
      </c>
      <c r="AA69" s="180">
        <f ca="1">IF($Z69=0,0, OFFSET(rd!$A$10,MATCH($Z69,RD_tunnus,0),0))</f>
        <v>0</v>
      </c>
      <c r="AB69" s="180" t="e">
        <f t="shared" si="28"/>
        <v>#N/A</v>
      </c>
      <c r="AC69" s="180" t="e">
        <f t="shared" si="29"/>
        <v>#N/A</v>
      </c>
      <c r="AD69" s="100">
        <f t="shared" si="30"/>
        <v>0</v>
      </c>
      <c r="AE69" s="180" t="e">
        <f t="shared" ca="1" si="8"/>
        <v>#N/A</v>
      </c>
      <c r="AF69" s="180" t="e">
        <f t="shared" ca="1" si="9"/>
        <v>#N/A</v>
      </c>
      <c r="AG69" s="100" t="e">
        <f ca="1">OFFSET('Kuiva-aine'!$D$10,AE69+AF69-1,0)</f>
        <v>#N/A</v>
      </c>
      <c r="AH69" s="100" t="e">
        <f ca="1">OFFSET('Kuiva-aine'!$E$10,AE69+AF69-1,0)</f>
        <v>#N/A</v>
      </c>
      <c r="AI69" s="180" t="e">
        <f t="shared" ca="1" si="31"/>
        <v>#N/A</v>
      </c>
      <c r="AJ69" s="180" t="e">
        <f t="shared" si="32"/>
        <v>#N/A</v>
      </c>
      <c r="AK69" s="180" t="e">
        <f t="shared" si="33"/>
        <v>#N/A</v>
      </c>
      <c r="AL69" s="180">
        <f t="shared" si="34"/>
        <v>0</v>
      </c>
    </row>
    <row r="70" spans="1:38" x14ac:dyDescent="0.35">
      <c r="A70" s="91"/>
      <c r="B70" s="92"/>
      <c r="C70" s="93"/>
      <c r="D70" s="92"/>
      <c r="E70" s="91"/>
      <c r="F70" s="92"/>
      <c r="G70" s="94"/>
      <c r="I70" s="31">
        <f t="shared" ca="1" si="14"/>
        <v>0</v>
      </c>
      <c r="J70" s="31">
        <f ca="1">IF(ISNA(MATCH($V70,Hajoamiskertoimet!A$21:A$53,0)),0,$I70*OFFSET(Hajoamiskertoimet!$C$20,MATCH($V70,Hajoamiskertoimet!A$21:A$53,0),0))</f>
        <v>0</v>
      </c>
      <c r="L70" s="181">
        <f t="shared" ca="1" si="15"/>
        <v>1</v>
      </c>
      <c r="M70" s="180" t="e">
        <f ca="1">OFFSET('ewc02'!$H$10,MATCH($R70,Ewc_ID,0),0)</f>
        <v>#N/A</v>
      </c>
      <c r="N70" s="180" t="e">
        <f t="shared" ca="1" si="0"/>
        <v>#N/A</v>
      </c>
      <c r="O70" s="180" t="e">
        <f ca="1">IF($L70=0,-1,OFFSET('Kuiva-aine'!$C$10,AE70+AF70-1,0))</f>
        <v>#N/A</v>
      </c>
      <c r="P70" s="180" t="e">
        <f t="shared" ca="1" si="25"/>
        <v>#N/A</v>
      </c>
      <c r="Q70" s="180" t="e">
        <f ca="1">OFFSET('ewc02'!$A$10,MATCH($C70,EWC_Koodi,0),0)</f>
        <v>#N/A</v>
      </c>
      <c r="R70" s="180" t="e">
        <f t="shared" ca="1" si="26"/>
        <v>#N/A</v>
      </c>
      <c r="S70" s="180" t="e">
        <f ca="1">OFFSET('ewc02'!$K$10,Y70,0)</f>
        <v>#N/A</v>
      </c>
      <c r="T70" s="180" t="e">
        <f t="shared" ca="1" si="27"/>
        <v>#N/A</v>
      </c>
      <c r="U70" s="180" t="e">
        <f ca="1">OFFSET('ewc02'!$L$10,Y70,0)</f>
        <v>#N/A</v>
      </c>
      <c r="V70" s="180" t="e">
        <f ca="1">OFFSET('ewc02'!$M$10,Y70,0)</f>
        <v>#N/A</v>
      </c>
      <c r="W70" s="180" t="e">
        <f ca="1">OFFSET('ewc02'!$N$10,Y70,0)</f>
        <v>#N/A</v>
      </c>
      <c r="X70" s="180" t="e">
        <f ca="1">IF(AND(OFFSET('ewc02'!I$10,Y70,0)=12,OR(G70="2.3",G70="2.6",G70="2.7",G70="2.9")),1,0)</f>
        <v>#N/A</v>
      </c>
      <c r="Y70" s="180" t="e">
        <f t="shared" ca="1" si="4"/>
        <v>#N/A</v>
      </c>
      <c r="Z70" s="37">
        <f t="shared" si="5"/>
        <v>0</v>
      </c>
      <c r="AA70" s="180">
        <f ca="1">IF($Z70=0,0, OFFSET(rd!$A$10,MATCH($Z70,RD_tunnus,0),0))</f>
        <v>0</v>
      </c>
      <c r="AB70" s="180" t="e">
        <f t="shared" si="28"/>
        <v>#N/A</v>
      </c>
      <c r="AC70" s="180" t="e">
        <f t="shared" si="29"/>
        <v>#N/A</v>
      </c>
      <c r="AD70" s="100">
        <f t="shared" si="30"/>
        <v>0</v>
      </c>
      <c r="AE70" s="180" t="e">
        <f t="shared" ca="1" si="8"/>
        <v>#N/A</v>
      </c>
      <c r="AF70" s="180" t="e">
        <f t="shared" ca="1" si="9"/>
        <v>#N/A</v>
      </c>
      <c r="AG70" s="100" t="e">
        <f ca="1">OFFSET('Kuiva-aine'!$D$10,AE70+AF70-1,0)</f>
        <v>#N/A</v>
      </c>
      <c r="AH70" s="100" t="e">
        <f ca="1">OFFSET('Kuiva-aine'!$E$10,AE70+AF70-1,0)</f>
        <v>#N/A</v>
      </c>
      <c r="AI70" s="180" t="e">
        <f t="shared" ca="1" si="31"/>
        <v>#N/A</v>
      </c>
      <c r="AJ70" s="180" t="e">
        <f t="shared" si="32"/>
        <v>#N/A</v>
      </c>
      <c r="AK70" s="180" t="e">
        <f t="shared" si="33"/>
        <v>#N/A</v>
      </c>
      <c r="AL70" s="180">
        <f t="shared" si="34"/>
        <v>0</v>
      </c>
    </row>
    <row r="71" spans="1:38" x14ac:dyDescent="0.35">
      <c r="A71" s="91"/>
      <c r="B71" s="92"/>
      <c r="C71" s="93"/>
      <c r="D71" s="92"/>
      <c r="E71" s="91"/>
      <c r="F71" s="92"/>
      <c r="G71" s="94"/>
      <c r="I71" s="31">
        <f t="shared" ca="1" si="14"/>
        <v>0</v>
      </c>
      <c r="J71" s="31">
        <f ca="1">IF(ISNA(MATCH($V71,Hajoamiskertoimet!A$21:A$53,0)),0,$I71*OFFSET(Hajoamiskertoimet!$C$20,MATCH($V71,Hajoamiskertoimet!A$21:A$53,0),0))</f>
        <v>0</v>
      </c>
      <c r="L71" s="181">
        <f t="shared" ca="1" si="15"/>
        <v>1</v>
      </c>
      <c r="M71" s="180" t="e">
        <f ca="1">OFFSET('ewc02'!$H$10,MATCH($R71,Ewc_ID,0),0)</f>
        <v>#N/A</v>
      </c>
      <c r="N71" s="180" t="e">
        <f t="shared" ca="1" si="0"/>
        <v>#N/A</v>
      </c>
      <c r="O71" s="180" t="e">
        <f ca="1">IF($L71=0,-1,OFFSET('Kuiva-aine'!$C$10,AE71+AF71-1,0))</f>
        <v>#N/A</v>
      </c>
      <c r="P71" s="180" t="e">
        <f t="shared" ca="1" si="25"/>
        <v>#N/A</v>
      </c>
      <c r="Q71" s="180" t="e">
        <f ca="1">OFFSET('ewc02'!$A$10,MATCH($C71,EWC_Koodi,0),0)</f>
        <v>#N/A</v>
      </c>
      <c r="R71" s="180" t="e">
        <f t="shared" ca="1" si="26"/>
        <v>#N/A</v>
      </c>
      <c r="S71" s="180" t="e">
        <f ca="1">OFFSET('ewc02'!$K$10,Y71,0)</f>
        <v>#N/A</v>
      </c>
      <c r="T71" s="180" t="e">
        <f t="shared" ca="1" si="27"/>
        <v>#N/A</v>
      </c>
      <c r="U71" s="180" t="e">
        <f ca="1">OFFSET('ewc02'!$L$10,Y71,0)</f>
        <v>#N/A</v>
      </c>
      <c r="V71" s="180" t="e">
        <f ca="1">OFFSET('ewc02'!$M$10,Y71,0)</f>
        <v>#N/A</v>
      </c>
      <c r="W71" s="180" t="e">
        <f ca="1">OFFSET('ewc02'!$N$10,Y71,0)</f>
        <v>#N/A</v>
      </c>
      <c r="X71" s="180" t="e">
        <f ca="1">IF(AND(OFFSET('ewc02'!I$10,Y71,0)=12,OR(G71="2.3",G71="2.6",G71="2.7",G71="2.9")),1,0)</f>
        <v>#N/A</v>
      </c>
      <c r="Y71" s="180" t="e">
        <f t="shared" ca="1" si="4"/>
        <v>#N/A</v>
      </c>
      <c r="Z71" s="37">
        <f t="shared" si="5"/>
        <v>0</v>
      </c>
      <c r="AA71" s="180">
        <f ca="1">IF($Z71=0,0, OFFSET(rd!$A$10,MATCH($Z71,RD_tunnus,0),0))</f>
        <v>0</v>
      </c>
      <c r="AB71" s="180" t="e">
        <f t="shared" si="28"/>
        <v>#N/A</v>
      </c>
      <c r="AC71" s="180" t="e">
        <f t="shared" si="29"/>
        <v>#N/A</v>
      </c>
      <c r="AD71" s="100">
        <f t="shared" si="30"/>
        <v>0</v>
      </c>
      <c r="AE71" s="180" t="e">
        <f t="shared" ca="1" si="8"/>
        <v>#N/A</v>
      </c>
      <c r="AF71" s="180" t="e">
        <f t="shared" ca="1" si="9"/>
        <v>#N/A</v>
      </c>
      <c r="AG71" s="100" t="e">
        <f ca="1">OFFSET('Kuiva-aine'!$D$10,AE71+AF71-1,0)</f>
        <v>#N/A</v>
      </c>
      <c r="AH71" s="100" t="e">
        <f ca="1">OFFSET('Kuiva-aine'!$E$10,AE71+AF71-1,0)</f>
        <v>#N/A</v>
      </c>
      <c r="AI71" s="180" t="e">
        <f t="shared" ca="1" si="31"/>
        <v>#N/A</v>
      </c>
      <c r="AJ71" s="180" t="e">
        <f t="shared" si="32"/>
        <v>#N/A</v>
      </c>
      <c r="AK71" s="180" t="e">
        <f t="shared" si="33"/>
        <v>#N/A</v>
      </c>
      <c r="AL71" s="180">
        <f t="shared" si="34"/>
        <v>0</v>
      </c>
    </row>
    <row r="72" spans="1:38" x14ac:dyDescent="0.35">
      <c r="A72" s="91"/>
      <c r="B72" s="92"/>
      <c r="C72" s="93"/>
      <c r="D72" s="92"/>
      <c r="E72" s="91"/>
      <c r="F72" s="92"/>
      <c r="G72" s="94"/>
      <c r="I72" s="31">
        <f t="shared" ca="1" si="14"/>
        <v>0</v>
      </c>
      <c r="J72" s="31">
        <f ca="1">IF(ISNA(MATCH($V72,Hajoamiskertoimet!A$21:A$53,0)),0,$I72*OFFSET(Hajoamiskertoimet!$C$20,MATCH($V72,Hajoamiskertoimet!A$21:A$53,0),0))</f>
        <v>0</v>
      </c>
      <c r="L72" s="181">
        <f t="shared" ca="1" si="15"/>
        <v>1</v>
      </c>
      <c r="M72" s="180" t="e">
        <f ca="1">OFFSET('ewc02'!$H$10,MATCH($R72,Ewc_ID,0),0)</f>
        <v>#N/A</v>
      </c>
      <c r="N72" s="180" t="e">
        <f t="shared" ca="1" si="0"/>
        <v>#N/A</v>
      </c>
      <c r="O72" s="180" t="e">
        <f ca="1">IF($L72=0,-1,OFFSET('Kuiva-aine'!$C$10,AE72+AF72-1,0))</f>
        <v>#N/A</v>
      </c>
      <c r="P72" s="180" t="e">
        <f t="shared" ca="1" si="25"/>
        <v>#N/A</v>
      </c>
      <c r="Q72" s="180" t="e">
        <f ca="1">OFFSET('ewc02'!$A$10,MATCH($C72,EWC_Koodi,0),0)</f>
        <v>#N/A</v>
      </c>
      <c r="R72" s="180" t="e">
        <f t="shared" ca="1" si="26"/>
        <v>#N/A</v>
      </c>
      <c r="S72" s="180" t="e">
        <f ca="1">OFFSET('ewc02'!$K$10,Y72,0)</f>
        <v>#N/A</v>
      </c>
      <c r="T72" s="180" t="e">
        <f t="shared" ca="1" si="27"/>
        <v>#N/A</v>
      </c>
      <c r="U72" s="180" t="e">
        <f ca="1">OFFSET('ewc02'!$L$10,Y72,0)</f>
        <v>#N/A</v>
      </c>
      <c r="V72" s="180" t="e">
        <f ca="1">OFFSET('ewc02'!$M$10,Y72,0)</f>
        <v>#N/A</v>
      </c>
      <c r="W72" s="180" t="e">
        <f ca="1">OFFSET('ewc02'!$N$10,Y72,0)</f>
        <v>#N/A</v>
      </c>
      <c r="X72" s="180" t="e">
        <f ca="1">IF(AND(OFFSET('ewc02'!I$10,Y72,0)=12,OR(G72="2.3",G72="2.6",G72="2.7",G72="2.9")),1,0)</f>
        <v>#N/A</v>
      </c>
      <c r="Y72" s="180" t="e">
        <f t="shared" ca="1" si="4"/>
        <v>#N/A</v>
      </c>
      <c r="Z72" s="37">
        <f t="shared" si="5"/>
        <v>0</v>
      </c>
      <c r="AA72" s="180">
        <f ca="1">IF($Z72=0,0, OFFSET(rd!$A$10,MATCH($Z72,RD_tunnus,0),0))</f>
        <v>0</v>
      </c>
      <c r="AB72" s="180" t="e">
        <f t="shared" si="28"/>
        <v>#N/A</v>
      </c>
      <c r="AC72" s="180" t="e">
        <f t="shared" si="29"/>
        <v>#N/A</v>
      </c>
      <c r="AD72" s="100">
        <f t="shared" si="30"/>
        <v>0</v>
      </c>
      <c r="AE72" s="180" t="e">
        <f t="shared" ca="1" si="8"/>
        <v>#N/A</v>
      </c>
      <c r="AF72" s="180" t="e">
        <f t="shared" ca="1" si="9"/>
        <v>#N/A</v>
      </c>
      <c r="AG72" s="100" t="e">
        <f ca="1">OFFSET('Kuiva-aine'!$D$10,AE72+AF72-1,0)</f>
        <v>#N/A</v>
      </c>
      <c r="AH72" s="100" t="e">
        <f ca="1">OFFSET('Kuiva-aine'!$E$10,AE72+AF72-1,0)</f>
        <v>#N/A</v>
      </c>
      <c r="AI72" s="180" t="e">
        <f t="shared" ca="1" si="31"/>
        <v>#N/A</v>
      </c>
      <c r="AJ72" s="180" t="e">
        <f t="shared" si="32"/>
        <v>#N/A</v>
      </c>
      <c r="AK72" s="180" t="e">
        <f t="shared" si="33"/>
        <v>#N/A</v>
      </c>
      <c r="AL72" s="180">
        <f t="shared" si="34"/>
        <v>0</v>
      </c>
    </row>
    <row r="73" spans="1:38" x14ac:dyDescent="0.35">
      <c r="A73" s="91"/>
      <c r="B73" s="92"/>
      <c r="C73" s="93"/>
      <c r="D73" s="92"/>
      <c r="E73" s="91"/>
      <c r="F73" s="92"/>
      <c r="G73" s="94"/>
      <c r="I73" s="31">
        <f t="shared" ca="1" si="14"/>
        <v>0</v>
      </c>
      <c r="J73" s="31">
        <f ca="1">IF(ISNA(MATCH($V73,Hajoamiskertoimet!A$21:A$53,0)),0,$I73*OFFSET(Hajoamiskertoimet!$C$20,MATCH($V73,Hajoamiskertoimet!A$21:A$53,0),0))</f>
        <v>0</v>
      </c>
      <c r="L73" s="181">
        <f t="shared" ca="1" si="15"/>
        <v>1</v>
      </c>
      <c r="M73" s="180" t="e">
        <f ca="1">OFFSET('ewc02'!$H$10,MATCH($R73,Ewc_ID,0),0)</f>
        <v>#N/A</v>
      </c>
      <c r="N73" s="180" t="e">
        <f t="shared" ca="1" si="0"/>
        <v>#N/A</v>
      </c>
      <c r="O73" s="180" t="e">
        <f ca="1">IF($L73=0,-1,OFFSET('Kuiva-aine'!$C$10,AE73+AF73-1,0))</f>
        <v>#N/A</v>
      </c>
      <c r="P73" s="180" t="e">
        <f t="shared" ca="1" si="25"/>
        <v>#N/A</v>
      </c>
      <c r="Q73" s="180" t="e">
        <f ca="1">OFFSET('ewc02'!$A$10,MATCH($C73,EWC_Koodi,0),0)</f>
        <v>#N/A</v>
      </c>
      <c r="R73" s="180" t="e">
        <f t="shared" ca="1" si="26"/>
        <v>#N/A</v>
      </c>
      <c r="S73" s="180" t="e">
        <f ca="1">OFFSET('ewc02'!$K$10,Y73,0)</f>
        <v>#N/A</v>
      </c>
      <c r="T73" s="180" t="e">
        <f t="shared" ca="1" si="27"/>
        <v>#N/A</v>
      </c>
      <c r="U73" s="180" t="e">
        <f ca="1">OFFSET('ewc02'!$L$10,Y73,0)</f>
        <v>#N/A</v>
      </c>
      <c r="V73" s="180" t="e">
        <f ca="1">OFFSET('ewc02'!$M$10,Y73,0)</f>
        <v>#N/A</v>
      </c>
      <c r="W73" s="180" t="e">
        <f ca="1">OFFSET('ewc02'!$N$10,Y73,0)</f>
        <v>#N/A</v>
      </c>
      <c r="X73" s="180" t="e">
        <f ca="1">IF(AND(OFFSET('ewc02'!I$10,Y73,0)=12,OR(G73="2.3",G73="2.6",G73="2.7",G73="2.9")),1,0)</f>
        <v>#N/A</v>
      </c>
      <c r="Y73" s="180" t="e">
        <f t="shared" ca="1" si="4"/>
        <v>#N/A</v>
      </c>
      <c r="Z73" s="37">
        <f t="shared" si="5"/>
        <v>0</v>
      </c>
      <c r="AA73" s="180">
        <f ca="1">IF($Z73=0,0, OFFSET(rd!$A$10,MATCH($Z73,RD_tunnus,0),0))</f>
        <v>0</v>
      </c>
      <c r="AB73" s="180" t="e">
        <f t="shared" si="28"/>
        <v>#N/A</v>
      </c>
      <c r="AC73" s="180" t="e">
        <f t="shared" si="29"/>
        <v>#N/A</v>
      </c>
      <c r="AD73" s="100">
        <f t="shared" si="30"/>
        <v>0</v>
      </c>
      <c r="AE73" s="180" t="e">
        <f t="shared" ca="1" si="8"/>
        <v>#N/A</v>
      </c>
      <c r="AF73" s="180" t="e">
        <f t="shared" ca="1" si="9"/>
        <v>#N/A</v>
      </c>
      <c r="AG73" s="100" t="e">
        <f ca="1">OFFSET('Kuiva-aine'!$D$10,AE73+AF73-1,0)</f>
        <v>#N/A</v>
      </c>
      <c r="AH73" s="100" t="e">
        <f ca="1">OFFSET('Kuiva-aine'!$E$10,AE73+AF73-1,0)</f>
        <v>#N/A</v>
      </c>
      <c r="AI73" s="180" t="e">
        <f t="shared" ca="1" si="31"/>
        <v>#N/A</v>
      </c>
      <c r="AJ73" s="180" t="e">
        <f t="shared" si="32"/>
        <v>#N/A</v>
      </c>
      <c r="AK73" s="180" t="e">
        <f t="shared" si="33"/>
        <v>#N/A</v>
      </c>
      <c r="AL73" s="180">
        <f t="shared" si="34"/>
        <v>0</v>
      </c>
    </row>
    <row r="74" spans="1:38" x14ac:dyDescent="0.35">
      <c r="A74" s="91"/>
      <c r="B74" s="92"/>
      <c r="C74" s="93"/>
      <c r="D74" s="92"/>
      <c r="E74" s="91"/>
      <c r="F74" s="92"/>
      <c r="G74" s="94"/>
      <c r="I74" s="31">
        <f t="shared" ca="1" si="14"/>
        <v>0</v>
      </c>
      <c r="J74" s="31">
        <f ca="1">IF(ISNA(MATCH($V74,Hajoamiskertoimet!A$21:A$53,0)),0,$I74*OFFSET(Hajoamiskertoimet!$C$20,MATCH($V74,Hajoamiskertoimet!A$21:A$53,0),0))</f>
        <v>0</v>
      </c>
      <c r="L74" s="181">
        <f t="shared" ca="1" si="15"/>
        <v>1</v>
      </c>
      <c r="M74" s="180" t="e">
        <f ca="1">OFFSET('ewc02'!$H$10,MATCH($R74,Ewc_ID,0),0)</f>
        <v>#N/A</v>
      </c>
      <c r="N74" s="180" t="e">
        <f t="shared" ca="1" si="0"/>
        <v>#N/A</v>
      </c>
      <c r="O74" s="180" t="e">
        <f ca="1">IF($L74=0,-1,OFFSET('Kuiva-aine'!$C$10,AE74+AF74-1,0))</f>
        <v>#N/A</v>
      </c>
      <c r="P74" s="180" t="e">
        <f t="shared" ca="1" si="25"/>
        <v>#N/A</v>
      </c>
      <c r="Q74" s="180" t="e">
        <f ca="1">OFFSET('ewc02'!$A$10,MATCH($C74,EWC_Koodi,0),0)</f>
        <v>#N/A</v>
      </c>
      <c r="R74" s="180" t="e">
        <f t="shared" ca="1" si="26"/>
        <v>#N/A</v>
      </c>
      <c r="S74" s="180" t="e">
        <f ca="1">OFFSET('ewc02'!$K$10,Y74,0)</f>
        <v>#N/A</v>
      </c>
      <c r="T74" s="180" t="e">
        <f t="shared" ca="1" si="27"/>
        <v>#N/A</v>
      </c>
      <c r="U74" s="180" t="e">
        <f ca="1">OFFSET('ewc02'!$L$10,Y74,0)</f>
        <v>#N/A</v>
      </c>
      <c r="V74" s="180" t="e">
        <f ca="1">OFFSET('ewc02'!$M$10,Y74,0)</f>
        <v>#N/A</v>
      </c>
      <c r="W74" s="180" t="e">
        <f ca="1">OFFSET('ewc02'!$N$10,Y74,0)</f>
        <v>#N/A</v>
      </c>
      <c r="X74" s="180" t="e">
        <f ca="1">IF(AND(OFFSET('ewc02'!I$10,Y74,0)=12,OR(G74="2.3",G74="2.6",G74="2.7",G74="2.9")),1,0)</f>
        <v>#N/A</v>
      </c>
      <c r="Y74" s="180" t="e">
        <f t="shared" ca="1" si="4"/>
        <v>#N/A</v>
      </c>
      <c r="Z74" s="37">
        <f t="shared" si="5"/>
        <v>0</v>
      </c>
      <c r="AA74" s="180">
        <f ca="1">IF($Z74=0,0, OFFSET(rd!$A$10,MATCH($Z74,RD_tunnus,0),0))</f>
        <v>0</v>
      </c>
      <c r="AB74" s="180" t="e">
        <f t="shared" si="28"/>
        <v>#N/A</v>
      </c>
      <c r="AC74" s="180" t="e">
        <f t="shared" si="29"/>
        <v>#N/A</v>
      </c>
      <c r="AD74" s="100">
        <f t="shared" si="30"/>
        <v>0</v>
      </c>
      <c r="AE74" s="180" t="e">
        <f t="shared" ca="1" si="8"/>
        <v>#N/A</v>
      </c>
      <c r="AF74" s="180" t="e">
        <f t="shared" ca="1" si="9"/>
        <v>#N/A</v>
      </c>
      <c r="AG74" s="100" t="e">
        <f ca="1">OFFSET('Kuiva-aine'!$D$10,AE74+AF74-1,0)</f>
        <v>#N/A</v>
      </c>
      <c r="AH74" s="100" t="e">
        <f ca="1">OFFSET('Kuiva-aine'!$E$10,AE74+AF74-1,0)</f>
        <v>#N/A</v>
      </c>
      <c r="AI74" s="180" t="e">
        <f t="shared" ca="1" si="31"/>
        <v>#N/A</v>
      </c>
      <c r="AJ74" s="180" t="e">
        <f t="shared" si="32"/>
        <v>#N/A</v>
      </c>
      <c r="AK74" s="180" t="e">
        <f t="shared" si="33"/>
        <v>#N/A</v>
      </c>
      <c r="AL74" s="180">
        <f t="shared" si="34"/>
        <v>0</v>
      </c>
    </row>
    <row r="75" spans="1:38" x14ac:dyDescent="0.35">
      <c r="A75" s="91"/>
      <c r="B75" s="92"/>
      <c r="C75" s="93"/>
      <c r="D75" s="92"/>
      <c r="E75" s="91"/>
      <c r="F75" s="92"/>
      <c r="G75" s="94"/>
      <c r="I75" s="31">
        <f t="shared" ref="I75:I138" ca="1" si="35">IF(ISNA(P75),0,D75*P75/IF(P75&gt;AH75,P75,AH75)*L75)</f>
        <v>0</v>
      </c>
      <c r="J75" s="31">
        <f ca="1">IF(ISNA(MATCH($V75,Hajoamiskertoimet!A$21:A$53,0)),0,$I75*OFFSET(Hajoamiskertoimet!$C$20,MATCH($V75,Hajoamiskertoimet!A$21:A$53,0),0))</f>
        <v>0</v>
      </c>
      <c r="L75" s="181">
        <f t="shared" ca="1" si="15"/>
        <v>1</v>
      </c>
      <c r="M75" s="180" t="e">
        <f ca="1">OFFSET('ewc02'!$H$10,MATCH($R75,Ewc_ID,0),0)</f>
        <v>#N/A</v>
      </c>
      <c r="N75" s="180" t="e">
        <f t="shared" ref="N75:N138" ca="1" si="36">A75&amp;"_"&amp;O75</f>
        <v>#N/A</v>
      </c>
      <c r="O75" s="180" t="e">
        <f ca="1">IF($L75=0,-1,OFFSET('Kuiva-aine'!$C$10,AE75+AF75-1,0))</f>
        <v>#N/A</v>
      </c>
      <c r="P75" s="180" t="e">
        <f t="shared" ca="1" si="25"/>
        <v>#N/A</v>
      </c>
      <c r="Q75" s="180" t="e">
        <f ca="1">OFFSET('ewc02'!$A$10,MATCH($C75,EWC_Koodi,0),0)</f>
        <v>#N/A</v>
      </c>
      <c r="R75" s="180" t="e">
        <f t="shared" ca="1" si="26"/>
        <v>#N/A</v>
      </c>
      <c r="S75" s="180" t="e">
        <f ca="1">OFFSET('ewc02'!$K$10,Y75,0)</f>
        <v>#N/A</v>
      </c>
      <c r="T75" s="180" t="e">
        <f t="shared" ca="1" si="27"/>
        <v>#N/A</v>
      </c>
      <c r="U75" s="180" t="e">
        <f ca="1">OFFSET('ewc02'!$L$10,Y75,0)</f>
        <v>#N/A</v>
      </c>
      <c r="V75" s="180" t="e">
        <f ca="1">OFFSET('ewc02'!$M$10,Y75,0)</f>
        <v>#N/A</v>
      </c>
      <c r="W75" s="180" t="e">
        <f ca="1">OFFSET('ewc02'!$N$10,Y75,0)</f>
        <v>#N/A</v>
      </c>
      <c r="X75" s="180" t="e">
        <f ca="1">IF(AND(OFFSET('ewc02'!I$10,Y75,0)=12,OR(G75="2.3",G75="2.6",G75="2.7",G75="2.9")),1,0)</f>
        <v>#N/A</v>
      </c>
      <c r="Y75" s="180" t="e">
        <f t="shared" ref="Y75:Y138" ca="1" si="37">MATCH($R75,Ewc_ID,0)</f>
        <v>#N/A</v>
      </c>
      <c r="Z75" s="37">
        <f t="shared" ref="Z75:Z138" si="38">IF(F75="",0,TRIM(F75))</f>
        <v>0</v>
      </c>
      <c r="AA75" s="180">
        <f ca="1">IF($Z75=0,0, OFFSET(rd!$A$10,MATCH($Z75,RD_tunnus,0),0))</f>
        <v>0</v>
      </c>
      <c r="AB75" s="180" t="e">
        <f t="shared" si="28"/>
        <v>#N/A</v>
      </c>
      <c r="AC75" s="180" t="e">
        <f t="shared" si="29"/>
        <v>#N/A</v>
      </c>
      <c r="AD75" s="100">
        <f t="shared" si="30"/>
        <v>0</v>
      </c>
      <c r="AE75" s="180" t="e">
        <f t="shared" ref="AE75:AE138" ca="1" si="39">MATCH($T75,Ryhma,0)</f>
        <v>#N/A</v>
      </c>
      <c r="AF75" s="180" t="e">
        <f t="shared" ref="AF75:AF138" ca="1" si="40">MATCH(U75,OFFSET(Ryhma2,AE75-1,0,50,1),0)</f>
        <v>#N/A</v>
      </c>
      <c r="AG75" s="100" t="e">
        <f ca="1">OFFSET('Kuiva-aine'!$D$10,AE75+AF75-1,0)</f>
        <v>#N/A</v>
      </c>
      <c r="AH75" s="100" t="e">
        <f ca="1">OFFSET('Kuiva-aine'!$E$10,AE75+AF75-1,0)</f>
        <v>#N/A</v>
      </c>
      <c r="AI75" s="180" t="e">
        <f t="shared" ca="1" si="31"/>
        <v>#N/A</v>
      </c>
      <c r="AJ75" s="180" t="e">
        <f t="shared" si="32"/>
        <v>#N/A</v>
      </c>
      <c r="AK75" s="180" t="e">
        <f t="shared" si="33"/>
        <v>#N/A</v>
      </c>
      <c r="AL75" s="180">
        <f t="shared" si="34"/>
        <v>0</v>
      </c>
    </row>
    <row r="76" spans="1:38" x14ac:dyDescent="0.35">
      <c r="A76" s="91"/>
      <c r="B76" s="92"/>
      <c r="C76" s="93"/>
      <c r="D76" s="92"/>
      <c r="E76" s="91"/>
      <c r="F76" s="92"/>
      <c r="G76" s="94"/>
      <c r="I76" s="31">
        <f t="shared" ca="1" si="35"/>
        <v>0</v>
      </c>
      <c r="J76" s="31">
        <f ca="1">IF(ISNA(MATCH($V76,Hajoamiskertoimet!A$21:A$53,0)),0,$I76*OFFSET(Hajoamiskertoimet!$C$20,MATCH($V76,Hajoamiskertoimet!A$21:A$53,0),0))</f>
        <v>0</v>
      </c>
      <c r="L76" s="181">
        <f t="shared" ref="L76:L139" ca="1" si="41">IF(ISNA(AA76),0,IF(OR(AA76=0,AA76=1,AA76=4,AA76=5,AA76=12,AA76=154,AA76=157,AA76=158,AA76=165),1,0))</f>
        <v>1</v>
      </c>
      <c r="M76" s="180" t="e">
        <f ca="1">OFFSET('ewc02'!$H$10,MATCH($R76,Ewc_ID,0),0)</f>
        <v>#N/A</v>
      </c>
      <c r="N76" s="180" t="e">
        <f t="shared" ca="1" si="36"/>
        <v>#N/A</v>
      </c>
      <c r="O76" s="180" t="e">
        <f ca="1">IF($L76=0,-1,OFFSET('Kuiva-aine'!$C$10,AE76+AF76-1,0))</f>
        <v>#N/A</v>
      </c>
      <c r="P76" s="180" t="e">
        <f t="shared" ca="1" si="25"/>
        <v>#N/A</v>
      </c>
      <c r="Q76" s="180" t="e">
        <f ca="1">OFFSET('ewc02'!$A$10,MATCH($C76,EWC_Koodi,0),0)</f>
        <v>#N/A</v>
      </c>
      <c r="R76" s="180" t="e">
        <f t="shared" ca="1" si="26"/>
        <v>#N/A</v>
      </c>
      <c r="S76" s="180" t="e">
        <f ca="1">OFFSET('ewc02'!$K$10,Y76,0)</f>
        <v>#N/A</v>
      </c>
      <c r="T76" s="180" t="e">
        <f t="shared" ca="1" si="27"/>
        <v>#N/A</v>
      </c>
      <c r="U76" s="180" t="e">
        <f ca="1">OFFSET('ewc02'!$L$10,Y76,0)</f>
        <v>#N/A</v>
      </c>
      <c r="V76" s="180" t="e">
        <f ca="1">OFFSET('ewc02'!$M$10,Y76,0)</f>
        <v>#N/A</v>
      </c>
      <c r="W76" s="180" t="e">
        <f ca="1">OFFSET('ewc02'!$N$10,Y76,0)</f>
        <v>#N/A</v>
      </c>
      <c r="X76" s="180" t="e">
        <f ca="1">IF(AND(OFFSET('ewc02'!I$10,Y76,0)=12,OR(G76="2.3",G76="2.6",G76="2.7",G76="2.9")),1,0)</f>
        <v>#N/A</v>
      </c>
      <c r="Y76" s="180" t="e">
        <f t="shared" ca="1" si="37"/>
        <v>#N/A</v>
      </c>
      <c r="Z76" s="37">
        <f t="shared" si="38"/>
        <v>0</v>
      </c>
      <c r="AA76" s="180">
        <f ca="1">IF($Z76=0,0, OFFSET(rd!$A$10,MATCH($Z76,RD_tunnus,0),0))</f>
        <v>0</v>
      </c>
      <c r="AB76" s="180" t="e">
        <f t="shared" si="28"/>
        <v>#N/A</v>
      </c>
      <c r="AC76" s="180" t="e">
        <f t="shared" si="29"/>
        <v>#N/A</v>
      </c>
      <c r="AD76" s="100">
        <f t="shared" si="30"/>
        <v>0</v>
      </c>
      <c r="AE76" s="180" t="e">
        <f t="shared" ca="1" si="39"/>
        <v>#N/A</v>
      </c>
      <c r="AF76" s="180" t="e">
        <f t="shared" ca="1" si="40"/>
        <v>#N/A</v>
      </c>
      <c r="AG76" s="100" t="e">
        <f ca="1">OFFSET('Kuiva-aine'!$D$10,AE76+AF76-1,0)</f>
        <v>#N/A</v>
      </c>
      <c r="AH76" s="100" t="e">
        <f ca="1">OFFSET('Kuiva-aine'!$E$10,AE76+AF76-1,0)</f>
        <v>#N/A</v>
      </c>
      <c r="AI76" s="180" t="e">
        <f t="shared" ca="1" si="31"/>
        <v>#N/A</v>
      </c>
      <c r="AJ76" s="180" t="e">
        <f t="shared" si="32"/>
        <v>#N/A</v>
      </c>
      <c r="AK76" s="180" t="e">
        <f t="shared" si="33"/>
        <v>#N/A</v>
      </c>
      <c r="AL76" s="180">
        <f t="shared" si="34"/>
        <v>0</v>
      </c>
    </row>
    <row r="77" spans="1:38" x14ac:dyDescent="0.35">
      <c r="A77" s="91"/>
      <c r="B77" s="92"/>
      <c r="C77" s="93"/>
      <c r="D77" s="92"/>
      <c r="E77" s="91"/>
      <c r="F77" s="92"/>
      <c r="G77" s="94"/>
      <c r="I77" s="31">
        <f t="shared" ca="1" si="35"/>
        <v>0</v>
      </c>
      <c r="J77" s="31">
        <f ca="1">IF(ISNA(MATCH($V77,Hajoamiskertoimet!A$21:A$53,0)),0,$I77*OFFSET(Hajoamiskertoimet!$C$20,MATCH($V77,Hajoamiskertoimet!A$21:A$53,0),0))</f>
        <v>0</v>
      </c>
      <c r="L77" s="181">
        <f t="shared" ca="1" si="41"/>
        <v>1</v>
      </c>
      <c r="M77" s="180" t="e">
        <f ca="1">OFFSET('ewc02'!$H$10,MATCH($R77,Ewc_ID,0),0)</f>
        <v>#N/A</v>
      </c>
      <c r="N77" s="180" t="e">
        <f t="shared" ca="1" si="36"/>
        <v>#N/A</v>
      </c>
      <c r="O77" s="180" t="e">
        <f ca="1">IF($L77=0,-1,OFFSET('Kuiva-aine'!$C$10,AE77+AF77-1,0))</f>
        <v>#N/A</v>
      </c>
      <c r="P77" s="180" t="e">
        <f t="shared" ref="P77:P140" ca="1" si="42">IF(AND(E77&gt;0,E77&lt;100),E77,AG77)</f>
        <v>#N/A</v>
      </c>
      <c r="Q77" s="180" t="e">
        <f ca="1">OFFSET('ewc02'!$A$10,MATCH($C77,EWC_Koodi,0),0)</f>
        <v>#N/A</v>
      </c>
      <c r="R77" s="180" t="e">
        <f t="shared" ref="R77:R140" ca="1" si="43">IF(OR(Q77=77,Q77=80,Q77=89,Q77=97),IF(AD77=2,95,IF(AD77=1,96,Q77)),Q77)</f>
        <v>#N/A</v>
      </c>
      <c r="S77" s="180" t="e">
        <f ca="1">OFFSET('ewc02'!$K$10,Y77,0)</f>
        <v>#N/A</v>
      </c>
      <c r="T77" s="180" t="e">
        <f t="shared" ref="T77:T140" ca="1" si="44">IF(X77=1,4,IF(AI77=1,5,S77))</f>
        <v>#N/A</v>
      </c>
      <c r="U77" s="180" t="e">
        <f ca="1">OFFSET('ewc02'!$L$10,Y77,0)</f>
        <v>#N/A</v>
      </c>
      <c r="V77" s="180" t="e">
        <f ca="1">OFFSET('ewc02'!$M$10,Y77,0)</f>
        <v>#N/A</v>
      </c>
      <c r="W77" s="180" t="e">
        <f ca="1">OFFSET('ewc02'!$N$10,Y77,0)</f>
        <v>#N/A</v>
      </c>
      <c r="X77" s="180" t="e">
        <f ca="1">IF(AND(OFFSET('ewc02'!I$10,Y77,0)=12,OR(G77="2.3",G77="2.6",G77="2.7",G77="2.9")),1,0)</f>
        <v>#N/A</v>
      </c>
      <c r="Y77" s="180" t="e">
        <f t="shared" ca="1" si="37"/>
        <v>#N/A</v>
      </c>
      <c r="Z77" s="37">
        <f t="shared" si="38"/>
        <v>0</v>
      </c>
      <c r="AA77" s="180">
        <f ca="1">IF($Z77=0,0, OFFSET(rd!$A$10,MATCH($Z77,RD_tunnus,0),0))</f>
        <v>0</v>
      </c>
      <c r="AB77" s="180" t="e">
        <f t="shared" ref="AB77:AB140" si="45">MATCH("*kuituliet*",B77,0)</f>
        <v>#N/A</v>
      </c>
      <c r="AC77" s="180" t="e">
        <f t="shared" ref="AC77:AC140" si="46">MATCH("*liet*",B77,0)</f>
        <v>#N/A</v>
      </c>
      <c r="AD77" s="100">
        <f t="shared" ref="AD77:AD140" si="47">IF(ISNA(AC77),0,IF(ISNA(AB77),1,2))</f>
        <v>0</v>
      </c>
      <c r="AE77" s="180" t="e">
        <f t="shared" ca="1" si="39"/>
        <v>#N/A</v>
      </c>
      <c r="AF77" s="180" t="e">
        <f t="shared" ca="1" si="40"/>
        <v>#N/A</v>
      </c>
      <c r="AG77" s="100" t="e">
        <f ca="1">OFFSET('Kuiva-aine'!$D$10,AE77+AF77-1,0)</f>
        <v>#N/A</v>
      </c>
      <c r="AH77" s="100" t="e">
        <f ca="1">OFFSET('Kuiva-aine'!$E$10,AE77+AF77-1,0)</f>
        <v>#N/A</v>
      </c>
      <c r="AI77" s="180" t="e">
        <f t="shared" ref="AI77:AI140" ca="1" si="48">IF(AND(OR(R77=918,R77=919),OR(G77="2.4",AL77=1)),1,0)</f>
        <v>#N/A</v>
      </c>
      <c r="AJ77" s="180" t="e">
        <f t="shared" ref="AJ77:AJ140" si="49">MATCH("*raken*",B77,0)</f>
        <v>#N/A</v>
      </c>
      <c r="AK77" s="180" t="e">
        <f t="shared" ref="AK77:AK140" si="50">MATCH("*rak.*",B77,0)</f>
        <v>#N/A</v>
      </c>
      <c r="AL77" s="180">
        <f t="shared" ref="AL77:AL140" si="51">IF(AND(ISNA(AJ77),ISNA(AK77)),0,1)</f>
        <v>0</v>
      </c>
    </row>
    <row r="78" spans="1:38" x14ac:dyDescent="0.35">
      <c r="A78" s="91"/>
      <c r="B78" s="92"/>
      <c r="C78" s="93"/>
      <c r="D78" s="92"/>
      <c r="E78" s="91"/>
      <c r="F78" s="92"/>
      <c r="G78" s="94"/>
      <c r="I78" s="31">
        <f t="shared" ca="1" si="35"/>
        <v>0</v>
      </c>
      <c r="J78" s="31">
        <f ca="1">IF(ISNA(MATCH($V78,Hajoamiskertoimet!A$21:A$53,0)),0,$I78*OFFSET(Hajoamiskertoimet!$C$20,MATCH($V78,Hajoamiskertoimet!A$21:A$53,0),0))</f>
        <v>0</v>
      </c>
      <c r="L78" s="181">
        <f t="shared" ca="1" si="41"/>
        <v>1</v>
      </c>
      <c r="M78" s="180" t="e">
        <f ca="1">OFFSET('ewc02'!$H$10,MATCH($R78,Ewc_ID,0),0)</f>
        <v>#N/A</v>
      </c>
      <c r="N78" s="180" t="e">
        <f t="shared" ca="1" si="36"/>
        <v>#N/A</v>
      </c>
      <c r="O78" s="180" t="e">
        <f ca="1">IF($L78=0,-1,OFFSET('Kuiva-aine'!$C$10,AE78+AF78-1,0))</f>
        <v>#N/A</v>
      </c>
      <c r="P78" s="180" t="e">
        <f t="shared" ca="1" si="42"/>
        <v>#N/A</v>
      </c>
      <c r="Q78" s="180" t="e">
        <f ca="1">OFFSET('ewc02'!$A$10,MATCH($C78,EWC_Koodi,0),0)</f>
        <v>#N/A</v>
      </c>
      <c r="R78" s="180" t="e">
        <f t="shared" ca="1" si="43"/>
        <v>#N/A</v>
      </c>
      <c r="S78" s="180" t="e">
        <f ca="1">OFFSET('ewc02'!$K$10,Y78,0)</f>
        <v>#N/A</v>
      </c>
      <c r="T78" s="180" t="e">
        <f t="shared" ca="1" si="44"/>
        <v>#N/A</v>
      </c>
      <c r="U78" s="180" t="e">
        <f ca="1">OFFSET('ewc02'!$L$10,Y78,0)</f>
        <v>#N/A</v>
      </c>
      <c r="V78" s="180" t="e">
        <f ca="1">OFFSET('ewc02'!$M$10,Y78,0)</f>
        <v>#N/A</v>
      </c>
      <c r="W78" s="180" t="e">
        <f ca="1">OFFSET('ewc02'!$N$10,Y78,0)</f>
        <v>#N/A</v>
      </c>
      <c r="X78" s="180" t="e">
        <f ca="1">IF(AND(OFFSET('ewc02'!I$10,Y78,0)=12,OR(G78="2.3",G78="2.6",G78="2.7",G78="2.9")),1,0)</f>
        <v>#N/A</v>
      </c>
      <c r="Y78" s="180" t="e">
        <f t="shared" ca="1" si="37"/>
        <v>#N/A</v>
      </c>
      <c r="Z78" s="37">
        <f t="shared" si="38"/>
        <v>0</v>
      </c>
      <c r="AA78" s="180">
        <f ca="1">IF($Z78=0,0, OFFSET(rd!$A$10,MATCH($Z78,RD_tunnus,0),0))</f>
        <v>0</v>
      </c>
      <c r="AB78" s="180" t="e">
        <f t="shared" si="45"/>
        <v>#N/A</v>
      </c>
      <c r="AC78" s="180" t="e">
        <f t="shared" si="46"/>
        <v>#N/A</v>
      </c>
      <c r="AD78" s="100">
        <f t="shared" si="47"/>
        <v>0</v>
      </c>
      <c r="AE78" s="180" t="e">
        <f t="shared" ca="1" si="39"/>
        <v>#N/A</v>
      </c>
      <c r="AF78" s="180" t="e">
        <f t="shared" ca="1" si="40"/>
        <v>#N/A</v>
      </c>
      <c r="AG78" s="100" t="e">
        <f ca="1">OFFSET('Kuiva-aine'!$D$10,AE78+AF78-1,0)</f>
        <v>#N/A</v>
      </c>
      <c r="AH78" s="100" t="e">
        <f ca="1">OFFSET('Kuiva-aine'!$E$10,AE78+AF78-1,0)</f>
        <v>#N/A</v>
      </c>
      <c r="AI78" s="180" t="e">
        <f t="shared" ca="1" si="48"/>
        <v>#N/A</v>
      </c>
      <c r="AJ78" s="180" t="e">
        <f t="shared" si="49"/>
        <v>#N/A</v>
      </c>
      <c r="AK78" s="180" t="e">
        <f t="shared" si="50"/>
        <v>#N/A</v>
      </c>
      <c r="AL78" s="180">
        <f t="shared" si="51"/>
        <v>0</v>
      </c>
    </row>
    <row r="79" spans="1:38" x14ac:dyDescent="0.35">
      <c r="A79" s="91"/>
      <c r="B79" s="92"/>
      <c r="C79" s="93"/>
      <c r="D79" s="92"/>
      <c r="E79" s="91"/>
      <c r="F79" s="92"/>
      <c r="G79" s="94"/>
      <c r="I79" s="31">
        <f t="shared" ca="1" si="35"/>
        <v>0</v>
      </c>
      <c r="J79" s="31">
        <f ca="1">IF(ISNA(MATCH($V79,Hajoamiskertoimet!A$21:A$53,0)),0,$I79*OFFSET(Hajoamiskertoimet!$C$20,MATCH($V79,Hajoamiskertoimet!A$21:A$53,0),0))</f>
        <v>0</v>
      </c>
      <c r="L79" s="181">
        <f t="shared" ca="1" si="41"/>
        <v>1</v>
      </c>
      <c r="M79" s="180" t="e">
        <f ca="1">OFFSET('ewc02'!$H$10,MATCH($R79,Ewc_ID,0),0)</f>
        <v>#N/A</v>
      </c>
      <c r="N79" s="180" t="e">
        <f t="shared" ca="1" si="36"/>
        <v>#N/A</v>
      </c>
      <c r="O79" s="180" t="e">
        <f ca="1">IF($L79=0,-1,OFFSET('Kuiva-aine'!$C$10,AE79+AF79-1,0))</f>
        <v>#N/A</v>
      </c>
      <c r="P79" s="180" t="e">
        <f t="shared" ca="1" si="42"/>
        <v>#N/A</v>
      </c>
      <c r="Q79" s="180" t="e">
        <f ca="1">OFFSET('ewc02'!$A$10,MATCH($C79,EWC_Koodi,0),0)</f>
        <v>#N/A</v>
      </c>
      <c r="R79" s="180" t="e">
        <f t="shared" ca="1" si="43"/>
        <v>#N/A</v>
      </c>
      <c r="S79" s="180" t="e">
        <f ca="1">OFFSET('ewc02'!$K$10,Y79,0)</f>
        <v>#N/A</v>
      </c>
      <c r="T79" s="180" t="e">
        <f t="shared" ca="1" si="44"/>
        <v>#N/A</v>
      </c>
      <c r="U79" s="180" t="e">
        <f ca="1">OFFSET('ewc02'!$L$10,Y79,0)</f>
        <v>#N/A</v>
      </c>
      <c r="V79" s="180" t="e">
        <f ca="1">OFFSET('ewc02'!$M$10,Y79,0)</f>
        <v>#N/A</v>
      </c>
      <c r="W79" s="180" t="e">
        <f ca="1">OFFSET('ewc02'!$N$10,Y79,0)</f>
        <v>#N/A</v>
      </c>
      <c r="X79" s="180" t="e">
        <f ca="1">IF(AND(OFFSET('ewc02'!I$10,Y79,0)=12,OR(G79="2.3",G79="2.6",G79="2.7",G79="2.9")),1,0)</f>
        <v>#N/A</v>
      </c>
      <c r="Y79" s="180" t="e">
        <f t="shared" ca="1" si="37"/>
        <v>#N/A</v>
      </c>
      <c r="Z79" s="37">
        <f t="shared" si="38"/>
        <v>0</v>
      </c>
      <c r="AA79" s="180">
        <f ca="1">IF($Z79=0,0, OFFSET(rd!$A$10,MATCH($Z79,RD_tunnus,0),0))</f>
        <v>0</v>
      </c>
      <c r="AB79" s="180" t="e">
        <f t="shared" si="45"/>
        <v>#N/A</v>
      </c>
      <c r="AC79" s="180" t="e">
        <f t="shared" si="46"/>
        <v>#N/A</v>
      </c>
      <c r="AD79" s="100">
        <f t="shared" si="47"/>
        <v>0</v>
      </c>
      <c r="AE79" s="180" t="e">
        <f t="shared" ca="1" si="39"/>
        <v>#N/A</v>
      </c>
      <c r="AF79" s="180" t="e">
        <f t="shared" ca="1" si="40"/>
        <v>#N/A</v>
      </c>
      <c r="AG79" s="100" t="e">
        <f ca="1">OFFSET('Kuiva-aine'!$D$10,AE79+AF79-1,0)</f>
        <v>#N/A</v>
      </c>
      <c r="AH79" s="100" t="e">
        <f ca="1">OFFSET('Kuiva-aine'!$E$10,AE79+AF79-1,0)</f>
        <v>#N/A</v>
      </c>
      <c r="AI79" s="180" t="e">
        <f t="shared" ca="1" si="48"/>
        <v>#N/A</v>
      </c>
      <c r="AJ79" s="180" t="e">
        <f t="shared" si="49"/>
        <v>#N/A</v>
      </c>
      <c r="AK79" s="180" t="e">
        <f t="shared" si="50"/>
        <v>#N/A</v>
      </c>
      <c r="AL79" s="180">
        <f t="shared" si="51"/>
        <v>0</v>
      </c>
    </row>
    <row r="80" spans="1:38" x14ac:dyDescent="0.35">
      <c r="A80" s="91"/>
      <c r="B80" s="92"/>
      <c r="C80" s="93"/>
      <c r="D80" s="92"/>
      <c r="E80" s="91"/>
      <c r="F80" s="92"/>
      <c r="G80" s="94"/>
      <c r="I80" s="31">
        <f t="shared" ca="1" si="35"/>
        <v>0</v>
      </c>
      <c r="J80" s="31">
        <f ca="1">IF(ISNA(MATCH($V80,Hajoamiskertoimet!A$21:A$53,0)),0,$I80*OFFSET(Hajoamiskertoimet!$C$20,MATCH($V80,Hajoamiskertoimet!A$21:A$53,0),0))</f>
        <v>0</v>
      </c>
      <c r="L80" s="181">
        <f t="shared" ca="1" si="41"/>
        <v>1</v>
      </c>
      <c r="M80" s="180" t="e">
        <f ca="1">OFFSET('ewc02'!$H$10,MATCH($R80,Ewc_ID,0),0)</f>
        <v>#N/A</v>
      </c>
      <c r="N80" s="180" t="e">
        <f t="shared" ca="1" si="36"/>
        <v>#N/A</v>
      </c>
      <c r="O80" s="180" t="e">
        <f ca="1">IF($L80=0,-1,OFFSET('Kuiva-aine'!$C$10,AE80+AF80-1,0))</f>
        <v>#N/A</v>
      </c>
      <c r="P80" s="180" t="e">
        <f t="shared" ca="1" si="42"/>
        <v>#N/A</v>
      </c>
      <c r="Q80" s="180" t="e">
        <f ca="1">OFFSET('ewc02'!$A$10,MATCH($C80,EWC_Koodi,0),0)</f>
        <v>#N/A</v>
      </c>
      <c r="R80" s="180" t="e">
        <f t="shared" ca="1" si="43"/>
        <v>#N/A</v>
      </c>
      <c r="S80" s="180" t="e">
        <f ca="1">OFFSET('ewc02'!$K$10,Y80,0)</f>
        <v>#N/A</v>
      </c>
      <c r="T80" s="180" t="e">
        <f t="shared" ca="1" si="44"/>
        <v>#N/A</v>
      </c>
      <c r="U80" s="180" t="e">
        <f ca="1">OFFSET('ewc02'!$L$10,Y80,0)</f>
        <v>#N/A</v>
      </c>
      <c r="V80" s="180" t="e">
        <f ca="1">OFFSET('ewc02'!$M$10,Y80,0)</f>
        <v>#N/A</v>
      </c>
      <c r="W80" s="180" t="e">
        <f ca="1">OFFSET('ewc02'!$N$10,Y80,0)</f>
        <v>#N/A</v>
      </c>
      <c r="X80" s="180" t="e">
        <f ca="1">IF(AND(OFFSET('ewc02'!I$10,Y80,0)=12,OR(G80="2.3",G80="2.6",G80="2.7",G80="2.9")),1,0)</f>
        <v>#N/A</v>
      </c>
      <c r="Y80" s="180" t="e">
        <f t="shared" ca="1" si="37"/>
        <v>#N/A</v>
      </c>
      <c r="Z80" s="37">
        <f t="shared" si="38"/>
        <v>0</v>
      </c>
      <c r="AA80" s="180">
        <f ca="1">IF($Z80=0,0, OFFSET(rd!$A$10,MATCH($Z80,RD_tunnus,0),0))</f>
        <v>0</v>
      </c>
      <c r="AB80" s="180" t="e">
        <f t="shared" si="45"/>
        <v>#N/A</v>
      </c>
      <c r="AC80" s="180" t="e">
        <f t="shared" si="46"/>
        <v>#N/A</v>
      </c>
      <c r="AD80" s="100">
        <f t="shared" si="47"/>
        <v>0</v>
      </c>
      <c r="AE80" s="180" t="e">
        <f t="shared" ca="1" si="39"/>
        <v>#N/A</v>
      </c>
      <c r="AF80" s="180" t="e">
        <f t="shared" ca="1" si="40"/>
        <v>#N/A</v>
      </c>
      <c r="AG80" s="100" t="e">
        <f ca="1">OFFSET('Kuiva-aine'!$D$10,AE80+AF80-1,0)</f>
        <v>#N/A</v>
      </c>
      <c r="AH80" s="100" t="e">
        <f ca="1">OFFSET('Kuiva-aine'!$E$10,AE80+AF80-1,0)</f>
        <v>#N/A</v>
      </c>
      <c r="AI80" s="180" t="e">
        <f t="shared" ca="1" si="48"/>
        <v>#N/A</v>
      </c>
      <c r="AJ80" s="180" t="e">
        <f t="shared" si="49"/>
        <v>#N/A</v>
      </c>
      <c r="AK80" s="180" t="e">
        <f t="shared" si="50"/>
        <v>#N/A</v>
      </c>
      <c r="AL80" s="180">
        <f t="shared" si="51"/>
        <v>0</v>
      </c>
    </row>
    <row r="81" spans="1:38" x14ac:dyDescent="0.35">
      <c r="A81" s="91"/>
      <c r="B81" s="92"/>
      <c r="C81" s="93"/>
      <c r="D81" s="92"/>
      <c r="E81" s="91"/>
      <c r="F81" s="92"/>
      <c r="G81" s="94"/>
      <c r="I81" s="31">
        <f t="shared" ca="1" si="35"/>
        <v>0</v>
      </c>
      <c r="J81" s="31">
        <f ca="1">IF(ISNA(MATCH($V81,Hajoamiskertoimet!A$21:A$53,0)),0,$I81*OFFSET(Hajoamiskertoimet!$C$20,MATCH($V81,Hajoamiskertoimet!A$21:A$53,0),0))</f>
        <v>0</v>
      </c>
      <c r="L81" s="181">
        <f t="shared" ca="1" si="41"/>
        <v>1</v>
      </c>
      <c r="M81" s="180" t="e">
        <f ca="1">OFFSET('ewc02'!$H$10,MATCH($R81,Ewc_ID,0),0)</f>
        <v>#N/A</v>
      </c>
      <c r="N81" s="180" t="e">
        <f t="shared" ca="1" si="36"/>
        <v>#N/A</v>
      </c>
      <c r="O81" s="180" t="e">
        <f ca="1">IF($L81=0,-1,OFFSET('Kuiva-aine'!$C$10,AE81+AF81-1,0))</f>
        <v>#N/A</v>
      </c>
      <c r="P81" s="180" t="e">
        <f t="shared" ca="1" si="42"/>
        <v>#N/A</v>
      </c>
      <c r="Q81" s="180" t="e">
        <f ca="1">OFFSET('ewc02'!$A$10,MATCH($C81,EWC_Koodi,0),0)</f>
        <v>#N/A</v>
      </c>
      <c r="R81" s="180" t="e">
        <f t="shared" ca="1" si="43"/>
        <v>#N/A</v>
      </c>
      <c r="S81" s="180" t="e">
        <f ca="1">OFFSET('ewc02'!$K$10,Y81,0)</f>
        <v>#N/A</v>
      </c>
      <c r="T81" s="180" t="e">
        <f t="shared" ca="1" si="44"/>
        <v>#N/A</v>
      </c>
      <c r="U81" s="180" t="e">
        <f ca="1">OFFSET('ewc02'!$L$10,Y81,0)</f>
        <v>#N/A</v>
      </c>
      <c r="V81" s="180" t="e">
        <f ca="1">OFFSET('ewc02'!$M$10,Y81,0)</f>
        <v>#N/A</v>
      </c>
      <c r="W81" s="180" t="e">
        <f ca="1">OFFSET('ewc02'!$N$10,Y81,0)</f>
        <v>#N/A</v>
      </c>
      <c r="X81" s="180" t="e">
        <f ca="1">IF(AND(OFFSET('ewc02'!I$10,Y81,0)=12,OR(G81="2.3",G81="2.6",G81="2.7",G81="2.9")),1,0)</f>
        <v>#N/A</v>
      </c>
      <c r="Y81" s="180" t="e">
        <f t="shared" ca="1" si="37"/>
        <v>#N/A</v>
      </c>
      <c r="Z81" s="37">
        <f t="shared" si="38"/>
        <v>0</v>
      </c>
      <c r="AA81" s="180">
        <f ca="1">IF($Z81=0,0, OFFSET(rd!$A$10,MATCH($Z81,RD_tunnus,0),0))</f>
        <v>0</v>
      </c>
      <c r="AB81" s="180" t="e">
        <f t="shared" si="45"/>
        <v>#N/A</v>
      </c>
      <c r="AC81" s="180" t="e">
        <f t="shared" si="46"/>
        <v>#N/A</v>
      </c>
      <c r="AD81" s="100">
        <f t="shared" si="47"/>
        <v>0</v>
      </c>
      <c r="AE81" s="180" t="e">
        <f t="shared" ca="1" si="39"/>
        <v>#N/A</v>
      </c>
      <c r="AF81" s="180" t="e">
        <f t="shared" ca="1" si="40"/>
        <v>#N/A</v>
      </c>
      <c r="AG81" s="100" t="e">
        <f ca="1">OFFSET('Kuiva-aine'!$D$10,AE81+AF81-1,0)</f>
        <v>#N/A</v>
      </c>
      <c r="AH81" s="100" t="e">
        <f ca="1">OFFSET('Kuiva-aine'!$E$10,AE81+AF81-1,0)</f>
        <v>#N/A</v>
      </c>
      <c r="AI81" s="180" t="e">
        <f t="shared" ca="1" si="48"/>
        <v>#N/A</v>
      </c>
      <c r="AJ81" s="180" t="e">
        <f t="shared" si="49"/>
        <v>#N/A</v>
      </c>
      <c r="AK81" s="180" t="e">
        <f t="shared" si="50"/>
        <v>#N/A</v>
      </c>
      <c r="AL81" s="180">
        <f t="shared" si="51"/>
        <v>0</v>
      </c>
    </row>
    <row r="82" spans="1:38" x14ac:dyDescent="0.35">
      <c r="A82" s="91"/>
      <c r="B82" s="92"/>
      <c r="C82" s="93"/>
      <c r="D82" s="92"/>
      <c r="E82" s="91"/>
      <c r="F82" s="92"/>
      <c r="G82" s="94"/>
      <c r="I82" s="31">
        <f t="shared" ca="1" si="35"/>
        <v>0</v>
      </c>
      <c r="J82" s="31">
        <f ca="1">IF(ISNA(MATCH($V82,Hajoamiskertoimet!A$21:A$53,0)),0,$I82*OFFSET(Hajoamiskertoimet!$C$20,MATCH($V82,Hajoamiskertoimet!A$21:A$53,0),0))</f>
        <v>0</v>
      </c>
      <c r="L82" s="181">
        <f t="shared" ca="1" si="41"/>
        <v>1</v>
      </c>
      <c r="M82" s="180" t="e">
        <f ca="1">OFFSET('ewc02'!$H$10,MATCH($R82,Ewc_ID,0),0)</f>
        <v>#N/A</v>
      </c>
      <c r="N82" s="180" t="e">
        <f t="shared" ca="1" si="36"/>
        <v>#N/A</v>
      </c>
      <c r="O82" s="180" t="e">
        <f ca="1">IF($L82=0,-1,OFFSET('Kuiva-aine'!$C$10,AE82+AF82-1,0))</f>
        <v>#N/A</v>
      </c>
      <c r="P82" s="180" t="e">
        <f t="shared" ca="1" si="42"/>
        <v>#N/A</v>
      </c>
      <c r="Q82" s="180" t="e">
        <f ca="1">OFFSET('ewc02'!$A$10,MATCH($C82,EWC_Koodi,0),0)</f>
        <v>#N/A</v>
      </c>
      <c r="R82" s="180" t="e">
        <f t="shared" ca="1" si="43"/>
        <v>#N/A</v>
      </c>
      <c r="S82" s="180" t="e">
        <f ca="1">OFFSET('ewc02'!$K$10,Y82,0)</f>
        <v>#N/A</v>
      </c>
      <c r="T82" s="180" t="e">
        <f t="shared" ca="1" si="44"/>
        <v>#N/A</v>
      </c>
      <c r="U82" s="180" t="e">
        <f ca="1">OFFSET('ewc02'!$L$10,Y82,0)</f>
        <v>#N/A</v>
      </c>
      <c r="V82" s="180" t="e">
        <f ca="1">OFFSET('ewc02'!$M$10,Y82,0)</f>
        <v>#N/A</v>
      </c>
      <c r="W82" s="180" t="e">
        <f ca="1">OFFSET('ewc02'!$N$10,Y82,0)</f>
        <v>#N/A</v>
      </c>
      <c r="X82" s="180" t="e">
        <f ca="1">IF(AND(OFFSET('ewc02'!I$10,Y82,0)=12,OR(G82="2.3",G82="2.6",G82="2.7",G82="2.9")),1,0)</f>
        <v>#N/A</v>
      </c>
      <c r="Y82" s="180" t="e">
        <f t="shared" ca="1" si="37"/>
        <v>#N/A</v>
      </c>
      <c r="Z82" s="37">
        <f t="shared" si="38"/>
        <v>0</v>
      </c>
      <c r="AA82" s="180">
        <f ca="1">IF($Z82=0,0, OFFSET(rd!$A$10,MATCH($Z82,RD_tunnus,0),0))</f>
        <v>0</v>
      </c>
      <c r="AB82" s="180" t="e">
        <f t="shared" si="45"/>
        <v>#N/A</v>
      </c>
      <c r="AC82" s="180" t="e">
        <f t="shared" si="46"/>
        <v>#N/A</v>
      </c>
      <c r="AD82" s="100">
        <f t="shared" si="47"/>
        <v>0</v>
      </c>
      <c r="AE82" s="180" t="e">
        <f t="shared" ca="1" si="39"/>
        <v>#N/A</v>
      </c>
      <c r="AF82" s="180" t="e">
        <f t="shared" ca="1" si="40"/>
        <v>#N/A</v>
      </c>
      <c r="AG82" s="100" t="e">
        <f ca="1">OFFSET('Kuiva-aine'!$D$10,AE82+AF82-1,0)</f>
        <v>#N/A</v>
      </c>
      <c r="AH82" s="100" t="e">
        <f ca="1">OFFSET('Kuiva-aine'!$E$10,AE82+AF82-1,0)</f>
        <v>#N/A</v>
      </c>
      <c r="AI82" s="180" t="e">
        <f t="shared" ca="1" si="48"/>
        <v>#N/A</v>
      </c>
      <c r="AJ82" s="180" t="e">
        <f t="shared" si="49"/>
        <v>#N/A</v>
      </c>
      <c r="AK82" s="180" t="e">
        <f t="shared" si="50"/>
        <v>#N/A</v>
      </c>
      <c r="AL82" s="180">
        <f t="shared" si="51"/>
        <v>0</v>
      </c>
    </row>
    <row r="83" spans="1:38" x14ac:dyDescent="0.35">
      <c r="A83" s="91"/>
      <c r="B83" s="92"/>
      <c r="C83" s="93"/>
      <c r="D83" s="92"/>
      <c r="E83" s="91"/>
      <c r="F83" s="92"/>
      <c r="G83" s="94"/>
      <c r="I83" s="31">
        <f t="shared" ca="1" si="35"/>
        <v>0</v>
      </c>
      <c r="J83" s="31">
        <f ca="1">IF(ISNA(MATCH($V83,Hajoamiskertoimet!A$21:A$53,0)),0,$I83*OFFSET(Hajoamiskertoimet!$C$20,MATCH($V83,Hajoamiskertoimet!A$21:A$53,0),0))</f>
        <v>0</v>
      </c>
      <c r="L83" s="181">
        <f t="shared" ca="1" si="41"/>
        <v>1</v>
      </c>
      <c r="M83" s="180" t="e">
        <f ca="1">OFFSET('ewc02'!$H$10,MATCH($R83,Ewc_ID,0),0)</f>
        <v>#N/A</v>
      </c>
      <c r="N83" s="180" t="e">
        <f t="shared" ca="1" si="36"/>
        <v>#N/A</v>
      </c>
      <c r="O83" s="180" t="e">
        <f ca="1">IF($L83=0,-1,OFFSET('Kuiva-aine'!$C$10,AE83+AF83-1,0))</f>
        <v>#N/A</v>
      </c>
      <c r="P83" s="180" t="e">
        <f t="shared" ca="1" si="42"/>
        <v>#N/A</v>
      </c>
      <c r="Q83" s="180" t="e">
        <f ca="1">OFFSET('ewc02'!$A$10,MATCH($C83,EWC_Koodi,0),0)</f>
        <v>#N/A</v>
      </c>
      <c r="R83" s="180" t="e">
        <f t="shared" ca="1" si="43"/>
        <v>#N/A</v>
      </c>
      <c r="S83" s="180" t="e">
        <f ca="1">OFFSET('ewc02'!$K$10,Y83,0)</f>
        <v>#N/A</v>
      </c>
      <c r="T83" s="180" t="e">
        <f t="shared" ca="1" si="44"/>
        <v>#N/A</v>
      </c>
      <c r="U83" s="180" t="e">
        <f ca="1">OFFSET('ewc02'!$L$10,Y83,0)</f>
        <v>#N/A</v>
      </c>
      <c r="V83" s="180" t="e">
        <f ca="1">OFFSET('ewc02'!$M$10,Y83,0)</f>
        <v>#N/A</v>
      </c>
      <c r="W83" s="180" t="e">
        <f ca="1">OFFSET('ewc02'!$N$10,Y83,0)</f>
        <v>#N/A</v>
      </c>
      <c r="X83" s="180" t="e">
        <f ca="1">IF(AND(OFFSET('ewc02'!I$10,Y83,0)=12,OR(G83="2.3",G83="2.6",G83="2.7",G83="2.9")),1,0)</f>
        <v>#N/A</v>
      </c>
      <c r="Y83" s="180" t="e">
        <f t="shared" ca="1" si="37"/>
        <v>#N/A</v>
      </c>
      <c r="Z83" s="37">
        <f t="shared" si="38"/>
        <v>0</v>
      </c>
      <c r="AA83" s="180">
        <f ca="1">IF($Z83=0,0, OFFSET(rd!$A$10,MATCH($Z83,RD_tunnus,0),0))</f>
        <v>0</v>
      </c>
      <c r="AB83" s="180" t="e">
        <f t="shared" si="45"/>
        <v>#N/A</v>
      </c>
      <c r="AC83" s="180" t="e">
        <f t="shared" si="46"/>
        <v>#N/A</v>
      </c>
      <c r="AD83" s="100">
        <f t="shared" si="47"/>
        <v>0</v>
      </c>
      <c r="AE83" s="180" t="e">
        <f t="shared" ca="1" si="39"/>
        <v>#N/A</v>
      </c>
      <c r="AF83" s="180" t="e">
        <f t="shared" ca="1" si="40"/>
        <v>#N/A</v>
      </c>
      <c r="AG83" s="100" t="e">
        <f ca="1">OFFSET('Kuiva-aine'!$D$10,AE83+AF83-1,0)</f>
        <v>#N/A</v>
      </c>
      <c r="AH83" s="100" t="e">
        <f ca="1">OFFSET('Kuiva-aine'!$E$10,AE83+AF83-1,0)</f>
        <v>#N/A</v>
      </c>
      <c r="AI83" s="180" t="e">
        <f t="shared" ca="1" si="48"/>
        <v>#N/A</v>
      </c>
      <c r="AJ83" s="180" t="e">
        <f t="shared" si="49"/>
        <v>#N/A</v>
      </c>
      <c r="AK83" s="180" t="e">
        <f t="shared" si="50"/>
        <v>#N/A</v>
      </c>
      <c r="AL83" s="180">
        <f t="shared" si="51"/>
        <v>0</v>
      </c>
    </row>
    <row r="84" spans="1:38" x14ac:dyDescent="0.35">
      <c r="A84" s="91"/>
      <c r="B84" s="92"/>
      <c r="C84" s="93"/>
      <c r="D84" s="92"/>
      <c r="E84" s="91"/>
      <c r="F84" s="92"/>
      <c r="G84" s="94"/>
      <c r="I84" s="31">
        <f t="shared" ca="1" si="35"/>
        <v>0</v>
      </c>
      <c r="J84" s="31">
        <f ca="1">IF(ISNA(MATCH($V84,Hajoamiskertoimet!A$21:A$53,0)),0,$I84*OFFSET(Hajoamiskertoimet!$C$20,MATCH($V84,Hajoamiskertoimet!A$21:A$53,0),0))</f>
        <v>0</v>
      </c>
      <c r="L84" s="181">
        <f t="shared" ca="1" si="41"/>
        <v>1</v>
      </c>
      <c r="M84" s="180" t="e">
        <f ca="1">OFFSET('ewc02'!$H$10,MATCH($R84,Ewc_ID,0),0)</f>
        <v>#N/A</v>
      </c>
      <c r="N84" s="180" t="e">
        <f t="shared" ca="1" si="36"/>
        <v>#N/A</v>
      </c>
      <c r="O84" s="180" t="e">
        <f ca="1">IF($L84=0,-1,OFFSET('Kuiva-aine'!$C$10,AE84+AF84-1,0))</f>
        <v>#N/A</v>
      </c>
      <c r="P84" s="180" t="e">
        <f t="shared" ca="1" si="42"/>
        <v>#N/A</v>
      </c>
      <c r="Q84" s="180" t="e">
        <f ca="1">OFFSET('ewc02'!$A$10,MATCH($C84,EWC_Koodi,0),0)</f>
        <v>#N/A</v>
      </c>
      <c r="R84" s="180" t="e">
        <f t="shared" ca="1" si="43"/>
        <v>#N/A</v>
      </c>
      <c r="S84" s="180" t="e">
        <f ca="1">OFFSET('ewc02'!$K$10,Y84,0)</f>
        <v>#N/A</v>
      </c>
      <c r="T84" s="180" t="e">
        <f t="shared" ca="1" si="44"/>
        <v>#N/A</v>
      </c>
      <c r="U84" s="180" t="e">
        <f ca="1">OFFSET('ewc02'!$L$10,Y84,0)</f>
        <v>#N/A</v>
      </c>
      <c r="V84" s="180" t="e">
        <f ca="1">OFFSET('ewc02'!$M$10,Y84,0)</f>
        <v>#N/A</v>
      </c>
      <c r="W84" s="180" t="e">
        <f ca="1">OFFSET('ewc02'!$N$10,Y84,0)</f>
        <v>#N/A</v>
      </c>
      <c r="X84" s="180" t="e">
        <f ca="1">IF(AND(OFFSET('ewc02'!I$10,Y84,0)=12,OR(G84="2.3",G84="2.6",G84="2.7",G84="2.9")),1,0)</f>
        <v>#N/A</v>
      </c>
      <c r="Y84" s="180" t="e">
        <f t="shared" ca="1" si="37"/>
        <v>#N/A</v>
      </c>
      <c r="Z84" s="37">
        <f t="shared" si="38"/>
        <v>0</v>
      </c>
      <c r="AA84" s="180">
        <f ca="1">IF($Z84=0,0, OFFSET(rd!$A$10,MATCH($Z84,RD_tunnus,0),0))</f>
        <v>0</v>
      </c>
      <c r="AB84" s="180" t="e">
        <f t="shared" si="45"/>
        <v>#N/A</v>
      </c>
      <c r="AC84" s="180" t="e">
        <f t="shared" si="46"/>
        <v>#N/A</v>
      </c>
      <c r="AD84" s="100">
        <f t="shared" si="47"/>
        <v>0</v>
      </c>
      <c r="AE84" s="180" t="e">
        <f t="shared" ca="1" si="39"/>
        <v>#N/A</v>
      </c>
      <c r="AF84" s="180" t="e">
        <f t="shared" ca="1" si="40"/>
        <v>#N/A</v>
      </c>
      <c r="AG84" s="100" t="e">
        <f ca="1">OFFSET('Kuiva-aine'!$D$10,AE84+AF84-1,0)</f>
        <v>#N/A</v>
      </c>
      <c r="AH84" s="100" t="e">
        <f ca="1">OFFSET('Kuiva-aine'!$E$10,AE84+AF84-1,0)</f>
        <v>#N/A</v>
      </c>
      <c r="AI84" s="180" t="e">
        <f t="shared" ca="1" si="48"/>
        <v>#N/A</v>
      </c>
      <c r="AJ84" s="180" t="e">
        <f t="shared" si="49"/>
        <v>#N/A</v>
      </c>
      <c r="AK84" s="180" t="e">
        <f t="shared" si="50"/>
        <v>#N/A</v>
      </c>
      <c r="AL84" s="180">
        <f t="shared" si="51"/>
        <v>0</v>
      </c>
    </row>
    <row r="85" spans="1:38" x14ac:dyDescent="0.35">
      <c r="A85" s="91"/>
      <c r="B85" s="92"/>
      <c r="C85" s="93"/>
      <c r="D85" s="92"/>
      <c r="E85" s="91"/>
      <c r="F85" s="92"/>
      <c r="G85" s="94"/>
      <c r="I85" s="31">
        <f t="shared" ca="1" si="35"/>
        <v>0</v>
      </c>
      <c r="J85" s="31">
        <f ca="1">IF(ISNA(MATCH($V85,Hajoamiskertoimet!A$21:A$53,0)),0,$I85*OFFSET(Hajoamiskertoimet!$C$20,MATCH($V85,Hajoamiskertoimet!A$21:A$53,0),0))</f>
        <v>0</v>
      </c>
      <c r="L85" s="181">
        <f t="shared" ca="1" si="41"/>
        <v>1</v>
      </c>
      <c r="M85" s="180" t="e">
        <f ca="1">OFFSET('ewc02'!$H$10,MATCH($R85,Ewc_ID,0),0)</f>
        <v>#N/A</v>
      </c>
      <c r="N85" s="180" t="e">
        <f t="shared" ca="1" si="36"/>
        <v>#N/A</v>
      </c>
      <c r="O85" s="180" t="e">
        <f ca="1">IF($L85=0,-1,OFFSET('Kuiva-aine'!$C$10,AE85+AF85-1,0))</f>
        <v>#N/A</v>
      </c>
      <c r="P85" s="180" t="e">
        <f t="shared" ca="1" si="42"/>
        <v>#N/A</v>
      </c>
      <c r="Q85" s="180" t="e">
        <f ca="1">OFFSET('ewc02'!$A$10,MATCH($C85,EWC_Koodi,0),0)</f>
        <v>#N/A</v>
      </c>
      <c r="R85" s="180" t="e">
        <f t="shared" ca="1" si="43"/>
        <v>#N/A</v>
      </c>
      <c r="S85" s="180" t="e">
        <f ca="1">OFFSET('ewc02'!$K$10,Y85,0)</f>
        <v>#N/A</v>
      </c>
      <c r="T85" s="180" t="e">
        <f t="shared" ca="1" si="44"/>
        <v>#N/A</v>
      </c>
      <c r="U85" s="180" t="e">
        <f ca="1">OFFSET('ewc02'!$L$10,Y85,0)</f>
        <v>#N/A</v>
      </c>
      <c r="V85" s="180" t="e">
        <f ca="1">OFFSET('ewc02'!$M$10,Y85,0)</f>
        <v>#N/A</v>
      </c>
      <c r="W85" s="180" t="e">
        <f ca="1">OFFSET('ewc02'!$N$10,Y85,0)</f>
        <v>#N/A</v>
      </c>
      <c r="X85" s="180" t="e">
        <f ca="1">IF(AND(OFFSET('ewc02'!I$10,Y85,0)=12,OR(G85="2.3",G85="2.6",G85="2.7",G85="2.9")),1,0)</f>
        <v>#N/A</v>
      </c>
      <c r="Y85" s="180" t="e">
        <f t="shared" ca="1" si="37"/>
        <v>#N/A</v>
      </c>
      <c r="Z85" s="37">
        <f t="shared" si="38"/>
        <v>0</v>
      </c>
      <c r="AA85" s="180">
        <f ca="1">IF($Z85=0,0, OFFSET(rd!$A$10,MATCH($Z85,RD_tunnus,0),0))</f>
        <v>0</v>
      </c>
      <c r="AB85" s="180" t="e">
        <f t="shared" si="45"/>
        <v>#N/A</v>
      </c>
      <c r="AC85" s="180" t="e">
        <f t="shared" si="46"/>
        <v>#N/A</v>
      </c>
      <c r="AD85" s="100">
        <f t="shared" si="47"/>
        <v>0</v>
      </c>
      <c r="AE85" s="180" t="e">
        <f t="shared" ca="1" si="39"/>
        <v>#N/A</v>
      </c>
      <c r="AF85" s="180" t="e">
        <f t="shared" ca="1" si="40"/>
        <v>#N/A</v>
      </c>
      <c r="AG85" s="100" t="e">
        <f ca="1">OFFSET('Kuiva-aine'!$D$10,AE85+AF85-1,0)</f>
        <v>#N/A</v>
      </c>
      <c r="AH85" s="100" t="e">
        <f ca="1">OFFSET('Kuiva-aine'!$E$10,AE85+AF85-1,0)</f>
        <v>#N/A</v>
      </c>
      <c r="AI85" s="180" t="e">
        <f t="shared" ca="1" si="48"/>
        <v>#N/A</v>
      </c>
      <c r="AJ85" s="180" t="e">
        <f t="shared" si="49"/>
        <v>#N/A</v>
      </c>
      <c r="AK85" s="180" t="e">
        <f t="shared" si="50"/>
        <v>#N/A</v>
      </c>
      <c r="AL85" s="180">
        <f t="shared" si="51"/>
        <v>0</v>
      </c>
    </row>
    <row r="86" spans="1:38" x14ac:dyDescent="0.35">
      <c r="A86" s="91"/>
      <c r="B86" s="92"/>
      <c r="C86" s="93"/>
      <c r="D86" s="92"/>
      <c r="E86" s="91"/>
      <c r="F86" s="92"/>
      <c r="G86" s="94"/>
      <c r="I86" s="31">
        <f t="shared" ca="1" si="35"/>
        <v>0</v>
      </c>
      <c r="J86" s="31">
        <f ca="1">IF(ISNA(MATCH($V86,Hajoamiskertoimet!A$21:A$53,0)),0,$I86*OFFSET(Hajoamiskertoimet!$C$20,MATCH($V86,Hajoamiskertoimet!A$21:A$53,0),0))</f>
        <v>0</v>
      </c>
      <c r="L86" s="181">
        <f t="shared" ca="1" si="41"/>
        <v>1</v>
      </c>
      <c r="M86" s="180" t="e">
        <f ca="1">OFFSET('ewc02'!$H$10,MATCH($R86,Ewc_ID,0),0)</f>
        <v>#N/A</v>
      </c>
      <c r="N86" s="180" t="e">
        <f t="shared" ca="1" si="36"/>
        <v>#N/A</v>
      </c>
      <c r="O86" s="180" t="e">
        <f ca="1">IF($L86=0,-1,OFFSET('Kuiva-aine'!$C$10,AE86+AF86-1,0))</f>
        <v>#N/A</v>
      </c>
      <c r="P86" s="180" t="e">
        <f t="shared" ca="1" si="42"/>
        <v>#N/A</v>
      </c>
      <c r="Q86" s="180" t="e">
        <f ca="1">OFFSET('ewc02'!$A$10,MATCH($C86,EWC_Koodi,0),0)</f>
        <v>#N/A</v>
      </c>
      <c r="R86" s="180" t="e">
        <f t="shared" ca="1" si="43"/>
        <v>#N/A</v>
      </c>
      <c r="S86" s="180" t="e">
        <f ca="1">OFFSET('ewc02'!$K$10,Y86,0)</f>
        <v>#N/A</v>
      </c>
      <c r="T86" s="180" t="e">
        <f t="shared" ca="1" si="44"/>
        <v>#N/A</v>
      </c>
      <c r="U86" s="180" t="e">
        <f ca="1">OFFSET('ewc02'!$L$10,Y86,0)</f>
        <v>#N/A</v>
      </c>
      <c r="V86" s="180" t="e">
        <f ca="1">OFFSET('ewc02'!$M$10,Y86,0)</f>
        <v>#N/A</v>
      </c>
      <c r="W86" s="180" t="e">
        <f ca="1">OFFSET('ewc02'!$N$10,Y86,0)</f>
        <v>#N/A</v>
      </c>
      <c r="X86" s="180" t="e">
        <f ca="1">IF(AND(OFFSET('ewc02'!I$10,Y86,0)=12,OR(G86="2.3",G86="2.6",G86="2.7",G86="2.9")),1,0)</f>
        <v>#N/A</v>
      </c>
      <c r="Y86" s="180" t="e">
        <f t="shared" ca="1" si="37"/>
        <v>#N/A</v>
      </c>
      <c r="Z86" s="37">
        <f t="shared" si="38"/>
        <v>0</v>
      </c>
      <c r="AA86" s="180">
        <f ca="1">IF($Z86=0,0, OFFSET(rd!$A$10,MATCH($Z86,RD_tunnus,0),0))</f>
        <v>0</v>
      </c>
      <c r="AB86" s="180" t="e">
        <f t="shared" si="45"/>
        <v>#N/A</v>
      </c>
      <c r="AC86" s="180" t="e">
        <f t="shared" si="46"/>
        <v>#N/A</v>
      </c>
      <c r="AD86" s="100">
        <f t="shared" si="47"/>
        <v>0</v>
      </c>
      <c r="AE86" s="180" t="e">
        <f t="shared" ca="1" si="39"/>
        <v>#N/A</v>
      </c>
      <c r="AF86" s="180" t="e">
        <f t="shared" ca="1" si="40"/>
        <v>#N/A</v>
      </c>
      <c r="AG86" s="100" t="e">
        <f ca="1">OFFSET('Kuiva-aine'!$D$10,AE86+AF86-1,0)</f>
        <v>#N/A</v>
      </c>
      <c r="AH86" s="100" t="e">
        <f ca="1">OFFSET('Kuiva-aine'!$E$10,AE86+AF86-1,0)</f>
        <v>#N/A</v>
      </c>
      <c r="AI86" s="180" t="e">
        <f t="shared" ca="1" si="48"/>
        <v>#N/A</v>
      </c>
      <c r="AJ86" s="180" t="e">
        <f t="shared" si="49"/>
        <v>#N/A</v>
      </c>
      <c r="AK86" s="180" t="e">
        <f t="shared" si="50"/>
        <v>#N/A</v>
      </c>
      <c r="AL86" s="180">
        <f t="shared" si="51"/>
        <v>0</v>
      </c>
    </row>
    <row r="87" spans="1:38" x14ac:dyDescent="0.35">
      <c r="A87" s="91"/>
      <c r="B87" s="92"/>
      <c r="C87" s="93"/>
      <c r="D87" s="92"/>
      <c r="E87" s="91"/>
      <c r="F87" s="92"/>
      <c r="G87" s="94"/>
      <c r="I87" s="31">
        <f t="shared" ca="1" si="35"/>
        <v>0</v>
      </c>
      <c r="J87" s="31">
        <f ca="1">IF(ISNA(MATCH($V87,Hajoamiskertoimet!A$21:A$53,0)),0,$I87*OFFSET(Hajoamiskertoimet!$C$20,MATCH($V87,Hajoamiskertoimet!A$21:A$53,0),0))</f>
        <v>0</v>
      </c>
      <c r="L87" s="181">
        <f t="shared" ca="1" si="41"/>
        <v>1</v>
      </c>
      <c r="M87" s="180" t="e">
        <f ca="1">OFFSET('ewc02'!$H$10,MATCH($R87,Ewc_ID,0),0)</f>
        <v>#N/A</v>
      </c>
      <c r="N87" s="180" t="e">
        <f t="shared" ca="1" si="36"/>
        <v>#N/A</v>
      </c>
      <c r="O87" s="180" t="e">
        <f ca="1">IF($L87=0,-1,OFFSET('Kuiva-aine'!$C$10,AE87+AF87-1,0))</f>
        <v>#N/A</v>
      </c>
      <c r="P87" s="180" t="e">
        <f t="shared" ca="1" si="42"/>
        <v>#N/A</v>
      </c>
      <c r="Q87" s="180" t="e">
        <f ca="1">OFFSET('ewc02'!$A$10,MATCH($C87,EWC_Koodi,0),0)</f>
        <v>#N/A</v>
      </c>
      <c r="R87" s="180" t="e">
        <f t="shared" ca="1" si="43"/>
        <v>#N/A</v>
      </c>
      <c r="S87" s="180" t="e">
        <f ca="1">OFFSET('ewc02'!$K$10,Y87,0)</f>
        <v>#N/A</v>
      </c>
      <c r="T87" s="180" t="e">
        <f t="shared" ca="1" si="44"/>
        <v>#N/A</v>
      </c>
      <c r="U87" s="180" t="e">
        <f ca="1">OFFSET('ewc02'!$L$10,Y87,0)</f>
        <v>#N/A</v>
      </c>
      <c r="V87" s="180" t="e">
        <f ca="1">OFFSET('ewc02'!$M$10,Y87,0)</f>
        <v>#N/A</v>
      </c>
      <c r="W87" s="180" t="e">
        <f ca="1">OFFSET('ewc02'!$N$10,Y87,0)</f>
        <v>#N/A</v>
      </c>
      <c r="X87" s="180" t="e">
        <f ca="1">IF(AND(OFFSET('ewc02'!I$10,Y87,0)=12,OR(G87="2.3",G87="2.6",G87="2.7",G87="2.9")),1,0)</f>
        <v>#N/A</v>
      </c>
      <c r="Y87" s="180" t="e">
        <f t="shared" ca="1" si="37"/>
        <v>#N/A</v>
      </c>
      <c r="Z87" s="37">
        <f t="shared" si="38"/>
        <v>0</v>
      </c>
      <c r="AA87" s="180">
        <f ca="1">IF($Z87=0,0, OFFSET(rd!$A$10,MATCH($Z87,RD_tunnus,0),0))</f>
        <v>0</v>
      </c>
      <c r="AB87" s="180" t="e">
        <f t="shared" si="45"/>
        <v>#N/A</v>
      </c>
      <c r="AC87" s="180" t="e">
        <f t="shared" si="46"/>
        <v>#N/A</v>
      </c>
      <c r="AD87" s="100">
        <f t="shared" si="47"/>
        <v>0</v>
      </c>
      <c r="AE87" s="180" t="e">
        <f t="shared" ca="1" si="39"/>
        <v>#N/A</v>
      </c>
      <c r="AF87" s="180" t="e">
        <f t="shared" ca="1" si="40"/>
        <v>#N/A</v>
      </c>
      <c r="AG87" s="100" t="e">
        <f ca="1">OFFSET('Kuiva-aine'!$D$10,AE87+AF87-1,0)</f>
        <v>#N/A</v>
      </c>
      <c r="AH87" s="100" t="e">
        <f ca="1">OFFSET('Kuiva-aine'!$E$10,AE87+AF87-1,0)</f>
        <v>#N/A</v>
      </c>
      <c r="AI87" s="180" t="e">
        <f t="shared" ca="1" si="48"/>
        <v>#N/A</v>
      </c>
      <c r="AJ87" s="180" t="e">
        <f t="shared" si="49"/>
        <v>#N/A</v>
      </c>
      <c r="AK87" s="180" t="e">
        <f t="shared" si="50"/>
        <v>#N/A</v>
      </c>
      <c r="AL87" s="180">
        <f t="shared" si="51"/>
        <v>0</v>
      </c>
    </row>
    <row r="88" spans="1:38" x14ac:dyDescent="0.35">
      <c r="A88" s="91"/>
      <c r="B88" s="92"/>
      <c r="C88" s="93"/>
      <c r="D88" s="92"/>
      <c r="E88" s="91"/>
      <c r="F88" s="92"/>
      <c r="G88" s="94"/>
      <c r="I88" s="31">
        <f t="shared" ca="1" si="35"/>
        <v>0</v>
      </c>
      <c r="J88" s="31">
        <f ca="1">IF(ISNA(MATCH($V88,Hajoamiskertoimet!A$21:A$53,0)),0,$I88*OFFSET(Hajoamiskertoimet!$C$20,MATCH($V88,Hajoamiskertoimet!A$21:A$53,0),0))</f>
        <v>0</v>
      </c>
      <c r="L88" s="181">
        <f t="shared" ca="1" si="41"/>
        <v>1</v>
      </c>
      <c r="M88" s="180" t="e">
        <f ca="1">OFFSET('ewc02'!$H$10,MATCH($R88,Ewc_ID,0),0)</f>
        <v>#N/A</v>
      </c>
      <c r="N88" s="180" t="e">
        <f t="shared" ca="1" si="36"/>
        <v>#N/A</v>
      </c>
      <c r="O88" s="180" t="e">
        <f ca="1">IF($L88=0,-1,OFFSET('Kuiva-aine'!$C$10,AE88+AF88-1,0))</f>
        <v>#N/A</v>
      </c>
      <c r="P88" s="180" t="e">
        <f t="shared" ca="1" si="42"/>
        <v>#N/A</v>
      </c>
      <c r="Q88" s="180" t="e">
        <f ca="1">OFFSET('ewc02'!$A$10,MATCH($C88,EWC_Koodi,0),0)</f>
        <v>#N/A</v>
      </c>
      <c r="R88" s="180" t="e">
        <f t="shared" ca="1" si="43"/>
        <v>#N/A</v>
      </c>
      <c r="S88" s="180" t="e">
        <f ca="1">OFFSET('ewc02'!$K$10,Y88,0)</f>
        <v>#N/A</v>
      </c>
      <c r="T88" s="180" t="e">
        <f t="shared" ca="1" si="44"/>
        <v>#N/A</v>
      </c>
      <c r="U88" s="180" t="e">
        <f ca="1">OFFSET('ewc02'!$L$10,Y88,0)</f>
        <v>#N/A</v>
      </c>
      <c r="V88" s="180" t="e">
        <f ca="1">OFFSET('ewc02'!$M$10,Y88,0)</f>
        <v>#N/A</v>
      </c>
      <c r="W88" s="180" t="e">
        <f ca="1">OFFSET('ewc02'!$N$10,Y88,0)</f>
        <v>#N/A</v>
      </c>
      <c r="X88" s="180" t="e">
        <f ca="1">IF(AND(OFFSET('ewc02'!I$10,Y88,0)=12,OR(G88="2.3",G88="2.6",G88="2.7",G88="2.9")),1,0)</f>
        <v>#N/A</v>
      </c>
      <c r="Y88" s="180" t="e">
        <f t="shared" ca="1" si="37"/>
        <v>#N/A</v>
      </c>
      <c r="Z88" s="37">
        <f t="shared" si="38"/>
        <v>0</v>
      </c>
      <c r="AA88" s="180">
        <f ca="1">IF($Z88=0,0, OFFSET(rd!$A$10,MATCH($Z88,RD_tunnus,0),0))</f>
        <v>0</v>
      </c>
      <c r="AB88" s="180" t="e">
        <f t="shared" si="45"/>
        <v>#N/A</v>
      </c>
      <c r="AC88" s="180" t="e">
        <f t="shared" si="46"/>
        <v>#N/A</v>
      </c>
      <c r="AD88" s="100">
        <f t="shared" si="47"/>
        <v>0</v>
      </c>
      <c r="AE88" s="180" t="e">
        <f t="shared" ca="1" si="39"/>
        <v>#N/A</v>
      </c>
      <c r="AF88" s="180" t="e">
        <f t="shared" ca="1" si="40"/>
        <v>#N/A</v>
      </c>
      <c r="AG88" s="100" t="e">
        <f ca="1">OFFSET('Kuiva-aine'!$D$10,AE88+AF88-1,0)</f>
        <v>#N/A</v>
      </c>
      <c r="AH88" s="100" t="e">
        <f ca="1">OFFSET('Kuiva-aine'!$E$10,AE88+AF88-1,0)</f>
        <v>#N/A</v>
      </c>
      <c r="AI88" s="180" t="e">
        <f t="shared" ca="1" si="48"/>
        <v>#N/A</v>
      </c>
      <c r="AJ88" s="180" t="e">
        <f t="shared" si="49"/>
        <v>#N/A</v>
      </c>
      <c r="AK88" s="180" t="e">
        <f t="shared" si="50"/>
        <v>#N/A</v>
      </c>
      <c r="AL88" s="180">
        <f t="shared" si="51"/>
        <v>0</v>
      </c>
    </row>
    <row r="89" spans="1:38" x14ac:dyDescent="0.35">
      <c r="A89" s="91"/>
      <c r="B89" s="92"/>
      <c r="C89" s="93"/>
      <c r="D89" s="92"/>
      <c r="E89" s="91"/>
      <c r="F89" s="92"/>
      <c r="G89" s="94"/>
      <c r="I89" s="31">
        <f t="shared" ca="1" si="35"/>
        <v>0</v>
      </c>
      <c r="J89" s="31">
        <f ca="1">IF(ISNA(MATCH($V89,Hajoamiskertoimet!A$21:A$53,0)),0,$I89*OFFSET(Hajoamiskertoimet!$C$20,MATCH($V89,Hajoamiskertoimet!A$21:A$53,0),0))</f>
        <v>0</v>
      </c>
      <c r="L89" s="181">
        <f t="shared" ca="1" si="41"/>
        <v>1</v>
      </c>
      <c r="M89" s="180" t="e">
        <f ca="1">OFFSET('ewc02'!$H$10,MATCH($R89,Ewc_ID,0),0)</f>
        <v>#N/A</v>
      </c>
      <c r="N89" s="180" t="e">
        <f t="shared" ca="1" si="36"/>
        <v>#N/A</v>
      </c>
      <c r="O89" s="180" t="e">
        <f ca="1">IF($L89=0,-1,OFFSET('Kuiva-aine'!$C$10,AE89+AF89-1,0))</f>
        <v>#N/A</v>
      </c>
      <c r="P89" s="180" t="e">
        <f t="shared" ca="1" si="42"/>
        <v>#N/A</v>
      </c>
      <c r="Q89" s="180" t="e">
        <f ca="1">OFFSET('ewc02'!$A$10,MATCH($C89,EWC_Koodi,0),0)</f>
        <v>#N/A</v>
      </c>
      <c r="R89" s="180" t="e">
        <f t="shared" ca="1" si="43"/>
        <v>#N/A</v>
      </c>
      <c r="S89" s="180" t="e">
        <f ca="1">OFFSET('ewc02'!$K$10,Y89,0)</f>
        <v>#N/A</v>
      </c>
      <c r="T89" s="180" t="e">
        <f t="shared" ca="1" si="44"/>
        <v>#N/A</v>
      </c>
      <c r="U89" s="180" t="e">
        <f ca="1">OFFSET('ewc02'!$L$10,Y89,0)</f>
        <v>#N/A</v>
      </c>
      <c r="V89" s="180" t="e">
        <f ca="1">OFFSET('ewc02'!$M$10,Y89,0)</f>
        <v>#N/A</v>
      </c>
      <c r="W89" s="180" t="e">
        <f ca="1">OFFSET('ewc02'!$N$10,Y89,0)</f>
        <v>#N/A</v>
      </c>
      <c r="X89" s="180" t="e">
        <f ca="1">IF(AND(OFFSET('ewc02'!I$10,Y89,0)=12,OR(G89="2.3",G89="2.6",G89="2.7",G89="2.9")),1,0)</f>
        <v>#N/A</v>
      </c>
      <c r="Y89" s="180" t="e">
        <f t="shared" ca="1" si="37"/>
        <v>#N/A</v>
      </c>
      <c r="Z89" s="37">
        <f t="shared" si="38"/>
        <v>0</v>
      </c>
      <c r="AA89" s="180">
        <f ca="1">IF($Z89=0,0, OFFSET(rd!$A$10,MATCH($Z89,RD_tunnus,0),0))</f>
        <v>0</v>
      </c>
      <c r="AB89" s="180" t="e">
        <f t="shared" si="45"/>
        <v>#N/A</v>
      </c>
      <c r="AC89" s="180" t="e">
        <f t="shared" si="46"/>
        <v>#N/A</v>
      </c>
      <c r="AD89" s="100">
        <f t="shared" si="47"/>
        <v>0</v>
      </c>
      <c r="AE89" s="180" t="e">
        <f t="shared" ca="1" si="39"/>
        <v>#N/A</v>
      </c>
      <c r="AF89" s="180" t="e">
        <f t="shared" ca="1" si="40"/>
        <v>#N/A</v>
      </c>
      <c r="AG89" s="100" t="e">
        <f ca="1">OFFSET('Kuiva-aine'!$D$10,AE89+AF89-1,0)</f>
        <v>#N/A</v>
      </c>
      <c r="AH89" s="100" t="e">
        <f ca="1">OFFSET('Kuiva-aine'!$E$10,AE89+AF89-1,0)</f>
        <v>#N/A</v>
      </c>
      <c r="AI89" s="180" t="e">
        <f t="shared" ca="1" si="48"/>
        <v>#N/A</v>
      </c>
      <c r="AJ89" s="180" t="e">
        <f t="shared" si="49"/>
        <v>#N/A</v>
      </c>
      <c r="AK89" s="180" t="e">
        <f t="shared" si="50"/>
        <v>#N/A</v>
      </c>
      <c r="AL89" s="180">
        <f t="shared" si="51"/>
        <v>0</v>
      </c>
    </row>
    <row r="90" spans="1:38" x14ac:dyDescent="0.35">
      <c r="A90" s="91"/>
      <c r="B90" s="92"/>
      <c r="C90" s="93"/>
      <c r="D90" s="92"/>
      <c r="E90" s="91"/>
      <c r="F90" s="92"/>
      <c r="G90" s="94"/>
      <c r="I90" s="31">
        <f t="shared" ca="1" si="35"/>
        <v>0</v>
      </c>
      <c r="J90" s="31">
        <f ca="1">IF(ISNA(MATCH($V90,Hajoamiskertoimet!A$21:A$53,0)),0,$I90*OFFSET(Hajoamiskertoimet!$C$20,MATCH($V90,Hajoamiskertoimet!A$21:A$53,0),0))</f>
        <v>0</v>
      </c>
      <c r="L90" s="181">
        <f t="shared" ca="1" si="41"/>
        <v>1</v>
      </c>
      <c r="M90" s="180" t="e">
        <f ca="1">OFFSET('ewc02'!$H$10,MATCH($R90,Ewc_ID,0),0)</f>
        <v>#N/A</v>
      </c>
      <c r="N90" s="180" t="e">
        <f t="shared" ca="1" si="36"/>
        <v>#N/A</v>
      </c>
      <c r="O90" s="180" t="e">
        <f ca="1">IF($L90=0,-1,OFFSET('Kuiva-aine'!$C$10,AE90+AF90-1,0))</f>
        <v>#N/A</v>
      </c>
      <c r="P90" s="180" t="e">
        <f t="shared" ca="1" si="42"/>
        <v>#N/A</v>
      </c>
      <c r="Q90" s="180" t="e">
        <f ca="1">OFFSET('ewc02'!$A$10,MATCH($C90,EWC_Koodi,0),0)</f>
        <v>#N/A</v>
      </c>
      <c r="R90" s="180" t="e">
        <f t="shared" ca="1" si="43"/>
        <v>#N/A</v>
      </c>
      <c r="S90" s="180" t="e">
        <f ca="1">OFFSET('ewc02'!$K$10,Y90,0)</f>
        <v>#N/A</v>
      </c>
      <c r="T90" s="180" t="e">
        <f t="shared" ca="1" si="44"/>
        <v>#N/A</v>
      </c>
      <c r="U90" s="180" t="e">
        <f ca="1">OFFSET('ewc02'!$L$10,Y90,0)</f>
        <v>#N/A</v>
      </c>
      <c r="V90" s="180" t="e">
        <f ca="1">OFFSET('ewc02'!$M$10,Y90,0)</f>
        <v>#N/A</v>
      </c>
      <c r="W90" s="180" t="e">
        <f ca="1">OFFSET('ewc02'!$N$10,Y90,0)</f>
        <v>#N/A</v>
      </c>
      <c r="X90" s="180" t="e">
        <f ca="1">IF(AND(OFFSET('ewc02'!I$10,Y90,0)=12,OR(G90="2.3",G90="2.6",G90="2.7",G90="2.9")),1,0)</f>
        <v>#N/A</v>
      </c>
      <c r="Y90" s="180" t="e">
        <f t="shared" ca="1" si="37"/>
        <v>#N/A</v>
      </c>
      <c r="Z90" s="37">
        <f t="shared" si="38"/>
        <v>0</v>
      </c>
      <c r="AA90" s="180">
        <f ca="1">IF($Z90=0,0, OFFSET(rd!$A$10,MATCH($Z90,RD_tunnus,0),0))</f>
        <v>0</v>
      </c>
      <c r="AB90" s="180" t="e">
        <f t="shared" si="45"/>
        <v>#N/A</v>
      </c>
      <c r="AC90" s="180" t="e">
        <f t="shared" si="46"/>
        <v>#N/A</v>
      </c>
      <c r="AD90" s="100">
        <f t="shared" si="47"/>
        <v>0</v>
      </c>
      <c r="AE90" s="180" t="e">
        <f t="shared" ca="1" si="39"/>
        <v>#N/A</v>
      </c>
      <c r="AF90" s="180" t="e">
        <f t="shared" ca="1" si="40"/>
        <v>#N/A</v>
      </c>
      <c r="AG90" s="100" t="e">
        <f ca="1">OFFSET('Kuiva-aine'!$D$10,AE90+AF90-1,0)</f>
        <v>#N/A</v>
      </c>
      <c r="AH90" s="100" t="e">
        <f ca="1">OFFSET('Kuiva-aine'!$E$10,AE90+AF90-1,0)</f>
        <v>#N/A</v>
      </c>
      <c r="AI90" s="180" t="e">
        <f t="shared" ca="1" si="48"/>
        <v>#N/A</v>
      </c>
      <c r="AJ90" s="180" t="e">
        <f t="shared" si="49"/>
        <v>#N/A</v>
      </c>
      <c r="AK90" s="180" t="e">
        <f t="shared" si="50"/>
        <v>#N/A</v>
      </c>
      <c r="AL90" s="180">
        <f t="shared" si="51"/>
        <v>0</v>
      </c>
    </row>
    <row r="91" spans="1:38" x14ac:dyDescent="0.35">
      <c r="A91" s="91"/>
      <c r="B91" s="92"/>
      <c r="C91" s="93"/>
      <c r="D91" s="92"/>
      <c r="E91" s="91"/>
      <c r="F91" s="92"/>
      <c r="G91" s="94"/>
      <c r="I91" s="31">
        <f t="shared" ca="1" si="35"/>
        <v>0</v>
      </c>
      <c r="J91" s="31">
        <f ca="1">IF(ISNA(MATCH($V91,Hajoamiskertoimet!A$21:A$53,0)),0,$I91*OFFSET(Hajoamiskertoimet!$C$20,MATCH($V91,Hajoamiskertoimet!A$21:A$53,0),0))</f>
        <v>0</v>
      </c>
      <c r="L91" s="181">
        <f t="shared" ca="1" si="41"/>
        <v>1</v>
      </c>
      <c r="M91" s="180" t="e">
        <f ca="1">OFFSET('ewc02'!$H$10,MATCH($R91,Ewc_ID,0),0)</f>
        <v>#N/A</v>
      </c>
      <c r="N91" s="180" t="e">
        <f t="shared" ca="1" si="36"/>
        <v>#N/A</v>
      </c>
      <c r="O91" s="180" t="e">
        <f ca="1">IF($L91=0,-1,OFFSET('Kuiva-aine'!$C$10,AE91+AF91-1,0))</f>
        <v>#N/A</v>
      </c>
      <c r="P91" s="180" t="e">
        <f t="shared" ca="1" si="42"/>
        <v>#N/A</v>
      </c>
      <c r="Q91" s="180" t="e">
        <f ca="1">OFFSET('ewc02'!$A$10,MATCH($C91,EWC_Koodi,0),0)</f>
        <v>#N/A</v>
      </c>
      <c r="R91" s="180" t="e">
        <f t="shared" ca="1" si="43"/>
        <v>#N/A</v>
      </c>
      <c r="S91" s="180" t="e">
        <f ca="1">OFFSET('ewc02'!$K$10,Y91,0)</f>
        <v>#N/A</v>
      </c>
      <c r="T91" s="180" t="e">
        <f t="shared" ca="1" si="44"/>
        <v>#N/A</v>
      </c>
      <c r="U91" s="180" t="e">
        <f ca="1">OFFSET('ewc02'!$L$10,Y91,0)</f>
        <v>#N/A</v>
      </c>
      <c r="V91" s="180" t="e">
        <f ca="1">OFFSET('ewc02'!$M$10,Y91,0)</f>
        <v>#N/A</v>
      </c>
      <c r="W91" s="180" t="e">
        <f ca="1">OFFSET('ewc02'!$N$10,Y91,0)</f>
        <v>#N/A</v>
      </c>
      <c r="X91" s="180" t="e">
        <f ca="1">IF(AND(OFFSET('ewc02'!I$10,Y91,0)=12,OR(G91="2.3",G91="2.6",G91="2.7",G91="2.9")),1,0)</f>
        <v>#N/A</v>
      </c>
      <c r="Y91" s="180" t="e">
        <f t="shared" ca="1" si="37"/>
        <v>#N/A</v>
      </c>
      <c r="Z91" s="37">
        <f t="shared" si="38"/>
        <v>0</v>
      </c>
      <c r="AA91" s="180">
        <f ca="1">IF($Z91=0,0, OFFSET(rd!$A$10,MATCH($Z91,RD_tunnus,0),0))</f>
        <v>0</v>
      </c>
      <c r="AB91" s="180" t="e">
        <f t="shared" si="45"/>
        <v>#N/A</v>
      </c>
      <c r="AC91" s="180" t="e">
        <f t="shared" si="46"/>
        <v>#N/A</v>
      </c>
      <c r="AD91" s="100">
        <f t="shared" si="47"/>
        <v>0</v>
      </c>
      <c r="AE91" s="180" t="e">
        <f t="shared" ca="1" si="39"/>
        <v>#N/A</v>
      </c>
      <c r="AF91" s="180" t="e">
        <f t="shared" ca="1" si="40"/>
        <v>#N/A</v>
      </c>
      <c r="AG91" s="100" t="e">
        <f ca="1">OFFSET('Kuiva-aine'!$D$10,AE91+AF91-1,0)</f>
        <v>#N/A</v>
      </c>
      <c r="AH91" s="100" t="e">
        <f ca="1">OFFSET('Kuiva-aine'!$E$10,AE91+AF91-1,0)</f>
        <v>#N/A</v>
      </c>
      <c r="AI91" s="180" t="e">
        <f t="shared" ca="1" si="48"/>
        <v>#N/A</v>
      </c>
      <c r="AJ91" s="180" t="e">
        <f t="shared" si="49"/>
        <v>#N/A</v>
      </c>
      <c r="AK91" s="180" t="e">
        <f t="shared" si="50"/>
        <v>#N/A</v>
      </c>
      <c r="AL91" s="180">
        <f t="shared" si="51"/>
        <v>0</v>
      </c>
    </row>
    <row r="92" spans="1:38" x14ac:dyDescent="0.35">
      <c r="A92" s="91"/>
      <c r="B92" s="92"/>
      <c r="C92" s="93"/>
      <c r="D92" s="92"/>
      <c r="E92" s="91"/>
      <c r="F92" s="92"/>
      <c r="G92" s="94"/>
      <c r="I92" s="31">
        <f t="shared" ca="1" si="35"/>
        <v>0</v>
      </c>
      <c r="J92" s="31">
        <f ca="1">IF(ISNA(MATCH($V92,Hajoamiskertoimet!A$21:A$53,0)),0,$I92*OFFSET(Hajoamiskertoimet!$C$20,MATCH($V92,Hajoamiskertoimet!A$21:A$53,0),0))</f>
        <v>0</v>
      </c>
      <c r="L92" s="181">
        <f t="shared" ca="1" si="41"/>
        <v>1</v>
      </c>
      <c r="M92" s="180" t="e">
        <f ca="1">OFFSET('ewc02'!$H$10,MATCH($R92,Ewc_ID,0),0)</f>
        <v>#N/A</v>
      </c>
      <c r="N92" s="180" t="e">
        <f t="shared" ca="1" si="36"/>
        <v>#N/A</v>
      </c>
      <c r="O92" s="180" t="e">
        <f ca="1">IF($L92=0,-1,OFFSET('Kuiva-aine'!$C$10,AE92+AF92-1,0))</f>
        <v>#N/A</v>
      </c>
      <c r="P92" s="180" t="e">
        <f t="shared" ca="1" si="42"/>
        <v>#N/A</v>
      </c>
      <c r="Q92" s="180" t="e">
        <f ca="1">OFFSET('ewc02'!$A$10,MATCH($C92,EWC_Koodi,0),0)</f>
        <v>#N/A</v>
      </c>
      <c r="R92" s="180" t="e">
        <f t="shared" ca="1" si="43"/>
        <v>#N/A</v>
      </c>
      <c r="S92" s="180" t="e">
        <f ca="1">OFFSET('ewc02'!$K$10,Y92,0)</f>
        <v>#N/A</v>
      </c>
      <c r="T92" s="180" t="e">
        <f t="shared" ca="1" si="44"/>
        <v>#N/A</v>
      </c>
      <c r="U92" s="180" t="e">
        <f ca="1">OFFSET('ewc02'!$L$10,Y92,0)</f>
        <v>#N/A</v>
      </c>
      <c r="V92" s="180" t="e">
        <f ca="1">OFFSET('ewc02'!$M$10,Y92,0)</f>
        <v>#N/A</v>
      </c>
      <c r="W92" s="180" t="e">
        <f ca="1">OFFSET('ewc02'!$N$10,Y92,0)</f>
        <v>#N/A</v>
      </c>
      <c r="X92" s="180" t="e">
        <f ca="1">IF(AND(OFFSET('ewc02'!I$10,Y92,0)=12,OR(G92="2.3",G92="2.6",G92="2.7",G92="2.9")),1,0)</f>
        <v>#N/A</v>
      </c>
      <c r="Y92" s="180" t="e">
        <f t="shared" ca="1" si="37"/>
        <v>#N/A</v>
      </c>
      <c r="Z92" s="37">
        <f t="shared" si="38"/>
        <v>0</v>
      </c>
      <c r="AA92" s="180">
        <f ca="1">IF($Z92=0,0, OFFSET(rd!$A$10,MATCH($Z92,RD_tunnus,0),0))</f>
        <v>0</v>
      </c>
      <c r="AB92" s="180" t="e">
        <f t="shared" si="45"/>
        <v>#N/A</v>
      </c>
      <c r="AC92" s="180" t="e">
        <f t="shared" si="46"/>
        <v>#N/A</v>
      </c>
      <c r="AD92" s="100">
        <f t="shared" si="47"/>
        <v>0</v>
      </c>
      <c r="AE92" s="180" t="e">
        <f t="shared" ca="1" si="39"/>
        <v>#N/A</v>
      </c>
      <c r="AF92" s="180" t="e">
        <f t="shared" ca="1" si="40"/>
        <v>#N/A</v>
      </c>
      <c r="AG92" s="100" t="e">
        <f ca="1">OFFSET('Kuiva-aine'!$D$10,AE92+AF92-1,0)</f>
        <v>#N/A</v>
      </c>
      <c r="AH92" s="100" t="e">
        <f ca="1">OFFSET('Kuiva-aine'!$E$10,AE92+AF92-1,0)</f>
        <v>#N/A</v>
      </c>
      <c r="AI92" s="180" t="e">
        <f t="shared" ca="1" si="48"/>
        <v>#N/A</v>
      </c>
      <c r="AJ92" s="180" t="e">
        <f t="shared" si="49"/>
        <v>#N/A</v>
      </c>
      <c r="AK92" s="180" t="e">
        <f t="shared" si="50"/>
        <v>#N/A</v>
      </c>
      <c r="AL92" s="180">
        <f t="shared" si="51"/>
        <v>0</v>
      </c>
    </row>
    <row r="93" spans="1:38" x14ac:dyDescent="0.35">
      <c r="A93" s="91"/>
      <c r="B93" s="92"/>
      <c r="C93" s="93"/>
      <c r="D93" s="92"/>
      <c r="E93" s="91"/>
      <c r="F93" s="92"/>
      <c r="G93" s="94"/>
      <c r="I93" s="31">
        <f t="shared" ca="1" si="35"/>
        <v>0</v>
      </c>
      <c r="J93" s="31">
        <f ca="1">IF(ISNA(MATCH($V93,Hajoamiskertoimet!A$21:A$53,0)),0,$I93*OFFSET(Hajoamiskertoimet!$C$20,MATCH($V93,Hajoamiskertoimet!A$21:A$53,0),0))</f>
        <v>0</v>
      </c>
      <c r="L93" s="181">
        <f t="shared" ca="1" si="41"/>
        <v>1</v>
      </c>
      <c r="M93" s="180" t="e">
        <f ca="1">OFFSET('ewc02'!$H$10,MATCH($R93,Ewc_ID,0),0)</f>
        <v>#N/A</v>
      </c>
      <c r="N93" s="180" t="e">
        <f t="shared" ca="1" si="36"/>
        <v>#N/A</v>
      </c>
      <c r="O93" s="180" t="e">
        <f ca="1">IF($L93=0,-1,OFFSET('Kuiva-aine'!$C$10,AE93+AF93-1,0))</f>
        <v>#N/A</v>
      </c>
      <c r="P93" s="180" t="e">
        <f t="shared" ca="1" si="42"/>
        <v>#N/A</v>
      </c>
      <c r="Q93" s="180" t="e">
        <f ca="1">OFFSET('ewc02'!$A$10,MATCH($C93,EWC_Koodi,0),0)</f>
        <v>#N/A</v>
      </c>
      <c r="R93" s="180" t="e">
        <f t="shared" ca="1" si="43"/>
        <v>#N/A</v>
      </c>
      <c r="S93" s="180" t="e">
        <f ca="1">OFFSET('ewc02'!$K$10,Y93,0)</f>
        <v>#N/A</v>
      </c>
      <c r="T93" s="180" t="e">
        <f t="shared" ca="1" si="44"/>
        <v>#N/A</v>
      </c>
      <c r="U93" s="180" t="e">
        <f ca="1">OFFSET('ewc02'!$L$10,Y93,0)</f>
        <v>#N/A</v>
      </c>
      <c r="V93" s="180" t="e">
        <f ca="1">OFFSET('ewc02'!$M$10,Y93,0)</f>
        <v>#N/A</v>
      </c>
      <c r="W93" s="180" t="e">
        <f ca="1">OFFSET('ewc02'!$N$10,Y93,0)</f>
        <v>#N/A</v>
      </c>
      <c r="X93" s="180" t="e">
        <f ca="1">IF(AND(OFFSET('ewc02'!I$10,Y93,0)=12,OR(G93="2.3",G93="2.6",G93="2.7",G93="2.9")),1,0)</f>
        <v>#N/A</v>
      </c>
      <c r="Y93" s="180" t="e">
        <f t="shared" ca="1" si="37"/>
        <v>#N/A</v>
      </c>
      <c r="Z93" s="37">
        <f t="shared" si="38"/>
        <v>0</v>
      </c>
      <c r="AA93" s="180">
        <f ca="1">IF($Z93=0,0, OFFSET(rd!$A$10,MATCH($Z93,RD_tunnus,0),0))</f>
        <v>0</v>
      </c>
      <c r="AB93" s="180" t="e">
        <f t="shared" si="45"/>
        <v>#N/A</v>
      </c>
      <c r="AC93" s="180" t="e">
        <f t="shared" si="46"/>
        <v>#N/A</v>
      </c>
      <c r="AD93" s="100">
        <f t="shared" si="47"/>
        <v>0</v>
      </c>
      <c r="AE93" s="180" t="e">
        <f t="shared" ca="1" si="39"/>
        <v>#N/A</v>
      </c>
      <c r="AF93" s="180" t="e">
        <f t="shared" ca="1" si="40"/>
        <v>#N/A</v>
      </c>
      <c r="AG93" s="100" t="e">
        <f ca="1">OFFSET('Kuiva-aine'!$D$10,AE93+AF93-1,0)</f>
        <v>#N/A</v>
      </c>
      <c r="AH93" s="100" t="e">
        <f ca="1">OFFSET('Kuiva-aine'!$E$10,AE93+AF93-1,0)</f>
        <v>#N/A</v>
      </c>
      <c r="AI93" s="180" t="e">
        <f t="shared" ca="1" si="48"/>
        <v>#N/A</v>
      </c>
      <c r="AJ93" s="180" t="e">
        <f t="shared" si="49"/>
        <v>#N/A</v>
      </c>
      <c r="AK93" s="180" t="e">
        <f t="shared" si="50"/>
        <v>#N/A</v>
      </c>
      <c r="AL93" s="180">
        <f t="shared" si="51"/>
        <v>0</v>
      </c>
    </row>
    <row r="94" spans="1:38" x14ac:dyDescent="0.35">
      <c r="A94" s="91"/>
      <c r="B94" s="92"/>
      <c r="C94" s="93"/>
      <c r="D94" s="92"/>
      <c r="E94" s="91"/>
      <c r="F94" s="92"/>
      <c r="G94" s="94"/>
      <c r="I94" s="31">
        <f t="shared" ca="1" si="35"/>
        <v>0</v>
      </c>
      <c r="J94" s="31">
        <f ca="1">IF(ISNA(MATCH($V94,Hajoamiskertoimet!A$21:A$53,0)),0,$I94*OFFSET(Hajoamiskertoimet!$C$20,MATCH($V94,Hajoamiskertoimet!A$21:A$53,0),0))</f>
        <v>0</v>
      </c>
      <c r="L94" s="181">
        <f t="shared" ca="1" si="41"/>
        <v>1</v>
      </c>
      <c r="M94" s="180" t="e">
        <f ca="1">OFFSET('ewc02'!$H$10,MATCH($R94,Ewc_ID,0),0)</f>
        <v>#N/A</v>
      </c>
      <c r="N94" s="180" t="e">
        <f t="shared" ca="1" si="36"/>
        <v>#N/A</v>
      </c>
      <c r="O94" s="180" t="e">
        <f ca="1">IF($L94=0,-1,OFFSET('Kuiva-aine'!$C$10,AE94+AF94-1,0))</f>
        <v>#N/A</v>
      </c>
      <c r="P94" s="180" t="e">
        <f t="shared" ca="1" si="42"/>
        <v>#N/A</v>
      </c>
      <c r="Q94" s="180" t="e">
        <f ca="1">OFFSET('ewc02'!$A$10,MATCH($C94,EWC_Koodi,0),0)</f>
        <v>#N/A</v>
      </c>
      <c r="R94" s="180" t="e">
        <f t="shared" ca="1" si="43"/>
        <v>#N/A</v>
      </c>
      <c r="S94" s="180" t="e">
        <f ca="1">OFFSET('ewc02'!$K$10,Y94,0)</f>
        <v>#N/A</v>
      </c>
      <c r="T94" s="180" t="e">
        <f t="shared" ca="1" si="44"/>
        <v>#N/A</v>
      </c>
      <c r="U94" s="180" t="e">
        <f ca="1">OFFSET('ewc02'!$L$10,Y94,0)</f>
        <v>#N/A</v>
      </c>
      <c r="V94" s="180" t="e">
        <f ca="1">OFFSET('ewc02'!$M$10,Y94,0)</f>
        <v>#N/A</v>
      </c>
      <c r="W94" s="180" t="e">
        <f ca="1">OFFSET('ewc02'!$N$10,Y94,0)</f>
        <v>#N/A</v>
      </c>
      <c r="X94" s="180" t="e">
        <f ca="1">IF(AND(OFFSET('ewc02'!I$10,Y94,0)=12,OR(G94="2.3",G94="2.6",G94="2.7",G94="2.9")),1,0)</f>
        <v>#N/A</v>
      </c>
      <c r="Y94" s="180" t="e">
        <f t="shared" ca="1" si="37"/>
        <v>#N/A</v>
      </c>
      <c r="Z94" s="37">
        <f t="shared" si="38"/>
        <v>0</v>
      </c>
      <c r="AA94" s="180">
        <f ca="1">IF($Z94=0,0, OFFSET(rd!$A$10,MATCH($Z94,RD_tunnus,0),0))</f>
        <v>0</v>
      </c>
      <c r="AB94" s="180" t="e">
        <f t="shared" si="45"/>
        <v>#N/A</v>
      </c>
      <c r="AC94" s="180" t="e">
        <f t="shared" si="46"/>
        <v>#N/A</v>
      </c>
      <c r="AD94" s="100">
        <f t="shared" si="47"/>
        <v>0</v>
      </c>
      <c r="AE94" s="180" t="e">
        <f t="shared" ca="1" si="39"/>
        <v>#N/A</v>
      </c>
      <c r="AF94" s="180" t="e">
        <f t="shared" ca="1" si="40"/>
        <v>#N/A</v>
      </c>
      <c r="AG94" s="100" t="e">
        <f ca="1">OFFSET('Kuiva-aine'!$D$10,AE94+AF94-1,0)</f>
        <v>#N/A</v>
      </c>
      <c r="AH94" s="100" t="e">
        <f ca="1">OFFSET('Kuiva-aine'!$E$10,AE94+AF94-1,0)</f>
        <v>#N/A</v>
      </c>
      <c r="AI94" s="180" t="e">
        <f t="shared" ca="1" si="48"/>
        <v>#N/A</v>
      </c>
      <c r="AJ94" s="180" t="e">
        <f t="shared" si="49"/>
        <v>#N/A</v>
      </c>
      <c r="AK94" s="180" t="e">
        <f t="shared" si="50"/>
        <v>#N/A</v>
      </c>
      <c r="AL94" s="180">
        <f t="shared" si="51"/>
        <v>0</v>
      </c>
    </row>
    <row r="95" spans="1:38" x14ac:dyDescent="0.35">
      <c r="A95" s="91"/>
      <c r="B95" s="92"/>
      <c r="C95" s="93"/>
      <c r="D95" s="92"/>
      <c r="E95" s="91"/>
      <c r="F95" s="92"/>
      <c r="G95" s="94"/>
      <c r="I95" s="31">
        <f t="shared" ca="1" si="35"/>
        <v>0</v>
      </c>
      <c r="J95" s="31">
        <f ca="1">IF(ISNA(MATCH($V95,Hajoamiskertoimet!A$21:A$53,0)),0,$I95*OFFSET(Hajoamiskertoimet!$C$20,MATCH($V95,Hajoamiskertoimet!A$21:A$53,0),0))</f>
        <v>0</v>
      </c>
      <c r="L95" s="181">
        <f t="shared" ca="1" si="41"/>
        <v>1</v>
      </c>
      <c r="M95" s="180" t="e">
        <f ca="1">OFFSET('ewc02'!$H$10,MATCH($R95,Ewc_ID,0),0)</f>
        <v>#N/A</v>
      </c>
      <c r="N95" s="180" t="e">
        <f t="shared" ca="1" si="36"/>
        <v>#N/A</v>
      </c>
      <c r="O95" s="180" t="e">
        <f ca="1">IF($L95=0,-1,OFFSET('Kuiva-aine'!$C$10,AE95+AF95-1,0))</f>
        <v>#N/A</v>
      </c>
      <c r="P95" s="180" t="e">
        <f t="shared" ca="1" si="42"/>
        <v>#N/A</v>
      </c>
      <c r="Q95" s="180" t="e">
        <f ca="1">OFFSET('ewc02'!$A$10,MATCH($C95,EWC_Koodi,0),0)</f>
        <v>#N/A</v>
      </c>
      <c r="R95" s="180" t="e">
        <f t="shared" ca="1" si="43"/>
        <v>#N/A</v>
      </c>
      <c r="S95" s="180" t="e">
        <f ca="1">OFFSET('ewc02'!$K$10,Y95,0)</f>
        <v>#N/A</v>
      </c>
      <c r="T95" s="180" t="e">
        <f t="shared" ca="1" si="44"/>
        <v>#N/A</v>
      </c>
      <c r="U95" s="180" t="e">
        <f ca="1">OFFSET('ewc02'!$L$10,Y95,0)</f>
        <v>#N/A</v>
      </c>
      <c r="V95" s="180" t="e">
        <f ca="1">OFFSET('ewc02'!$M$10,Y95,0)</f>
        <v>#N/A</v>
      </c>
      <c r="W95" s="180" t="e">
        <f ca="1">OFFSET('ewc02'!$N$10,Y95,0)</f>
        <v>#N/A</v>
      </c>
      <c r="X95" s="180" t="e">
        <f ca="1">IF(AND(OFFSET('ewc02'!I$10,Y95,0)=12,OR(G95="2.3",G95="2.6",G95="2.7",G95="2.9")),1,0)</f>
        <v>#N/A</v>
      </c>
      <c r="Y95" s="180" t="e">
        <f t="shared" ca="1" si="37"/>
        <v>#N/A</v>
      </c>
      <c r="Z95" s="37">
        <f t="shared" si="38"/>
        <v>0</v>
      </c>
      <c r="AA95" s="180">
        <f ca="1">IF($Z95=0,0, OFFSET(rd!$A$10,MATCH($Z95,RD_tunnus,0),0))</f>
        <v>0</v>
      </c>
      <c r="AB95" s="180" t="e">
        <f t="shared" si="45"/>
        <v>#N/A</v>
      </c>
      <c r="AC95" s="180" t="e">
        <f t="shared" si="46"/>
        <v>#N/A</v>
      </c>
      <c r="AD95" s="100">
        <f t="shared" si="47"/>
        <v>0</v>
      </c>
      <c r="AE95" s="180" t="e">
        <f t="shared" ca="1" si="39"/>
        <v>#N/A</v>
      </c>
      <c r="AF95" s="180" t="e">
        <f t="shared" ca="1" si="40"/>
        <v>#N/A</v>
      </c>
      <c r="AG95" s="100" t="e">
        <f ca="1">OFFSET('Kuiva-aine'!$D$10,AE95+AF95-1,0)</f>
        <v>#N/A</v>
      </c>
      <c r="AH95" s="100" t="e">
        <f ca="1">OFFSET('Kuiva-aine'!$E$10,AE95+AF95-1,0)</f>
        <v>#N/A</v>
      </c>
      <c r="AI95" s="180" t="e">
        <f t="shared" ca="1" si="48"/>
        <v>#N/A</v>
      </c>
      <c r="AJ95" s="180" t="e">
        <f t="shared" si="49"/>
        <v>#N/A</v>
      </c>
      <c r="AK95" s="180" t="e">
        <f t="shared" si="50"/>
        <v>#N/A</v>
      </c>
      <c r="AL95" s="180">
        <f t="shared" si="51"/>
        <v>0</v>
      </c>
    </row>
    <row r="96" spans="1:38" x14ac:dyDescent="0.35">
      <c r="A96" s="91"/>
      <c r="B96" s="92"/>
      <c r="C96" s="93"/>
      <c r="D96" s="92"/>
      <c r="E96" s="91"/>
      <c r="F96" s="92"/>
      <c r="G96" s="94"/>
      <c r="I96" s="31">
        <f t="shared" ca="1" si="35"/>
        <v>0</v>
      </c>
      <c r="J96" s="31">
        <f ca="1">IF(ISNA(MATCH($V96,Hajoamiskertoimet!A$21:A$53,0)),0,$I96*OFFSET(Hajoamiskertoimet!$C$20,MATCH($V96,Hajoamiskertoimet!A$21:A$53,0),0))</f>
        <v>0</v>
      </c>
      <c r="L96" s="181">
        <f t="shared" ca="1" si="41"/>
        <v>1</v>
      </c>
      <c r="M96" s="180" t="e">
        <f ca="1">OFFSET('ewc02'!$H$10,MATCH($R96,Ewc_ID,0),0)</f>
        <v>#N/A</v>
      </c>
      <c r="N96" s="180" t="e">
        <f t="shared" ca="1" si="36"/>
        <v>#N/A</v>
      </c>
      <c r="O96" s="180" t="e">
        <f ca="1">IF($L96=0,-1,OFFSET('Kuiva-aine'!$C$10,AE96+AF96-1,0))</f>
        <v>#N/A</v>
      </c>
      <c r="P96" s="180" t="e">
        <f t="shared" ca="1" si="42"/>
        <v>#N/A</v>
      </c>
      <c r="Q96" s="180" t="e">
        <f ca="1">OFFSET('ewc02'!$A$10,MATCH($C96,EWC_Koodi,0),0)</f>
        <v>#N/A</v>
      </c>
      <c r="R96" s="180" t="e">
        <f t="shared" ca="1" si="43"/>
        <v>#N/A</v>
      </c>
      <c r="S96" s="180" t="e">
        <f ca="1">OFFSET('ewc02'!$K$10,Y96,0)</f>
        <v>#N/A</v>
      </c>
      <c r="T96" s="180" t="e">
        <f t="shared" ca="1" si="44"/>
        <v>#N/A</v>
      </c>
      <c r="U96" s="180" t="e">
        <f ca="1">OFFSET('ewc02'!$L$10,Y96,0)</f>
        <v>#N/A</v>
      </c>
      <c r="V96" s="180" t="e">
        <f ca="1">OFFSET('ewc02'!$M$10,Y96,0)</f>
        <v>#N/A</v>
      </c>
      <c r="W96" s="180" t="e">
        <f ca="1">OFFSET('ewc02'!$N$10,Y96,0)</f>
        <v>#N/A</v>
      </c>
      <c r="X96" s="180" t="e">
        <f ca="1">IF(AND(OFFSET('ewc02'!I$10,Y96,0)=12,OR(G96="2.3",G96="2.6",G96="2.7",G96="2.9")),1,0)</f>
        <v>#N/A</v>
      </c>
      <c r="Y96" s="180" t="e">
        <f t="shared" ca="1" si="37"/>
        <v>#N/A</v>
      </c>
      <c r="Z96" s="37">
        <f t="shared" si="38"/>
        <v>0</v>
      </c>
      <c r="AA96" s="180">
        <f ca="1">IF($Z96=0,0, OFFSET(rd!$A$10,MATCH($Z96,RD_tunnus,0),0))</f>
        <v>0</v>
      </c>
      <c r="AB96" s="180" t="e">
        <f t="shared" si="45"/>
        <v>#N/A</v>
      </c>
      <c r="AC96" s="180" t="e">
        <f t="shared" si="46"/>
        <v>#N/A</v>
      </c>
      <c r="AD96" s="100">
        <f t="shared" si="47"/>
        <v>0</v>
      </c>
      <c r="AE96" s="180" t="e">
        <f t="shared" ca="1" si="39"/>
        <v>#N/A</v>
      </c>
      <c r="AF96" s="180" t="e">
        <f t="shared" ca="1" si="40"/>
        <v>#N/A</v>
      </c>
      <c r="AG96" s="100" t="e">
        <f ca="1">OFFSET('Kuiva-aine'!$D$10,AE96+AF96-1,0)</f>
        <v>#N/A</v>
      </c>
      <c r="AH96" s="100" t="e">
        <f ca="1">OFFSET('Kuiva-aine'!$E$10,AE96+AF96-1,0)</f>
        <v>#N/A</v>
      </c>
      <c r="AI96" s="180" t="e">
        <f t="shared" ca="1" si="48"/>
        <v>#N/A</v>
      </c>
      <c r="AJ96" s="180" t="e">
        <f t="shared" si="49"/>
        <v>#N/A</v>
      </c>
      <c r="AK96" s="180" t="e">
        <f t="shared" si="50"/>
        <v>#N/A</v>
      </c>
      <c r="AL96" s="180">
        <f t="shared" si="51"/>
        <v>0</v>
      </c>
    </row>
    <row r="97" spans="1:38" x14ac:dyDescent="0.35">
      <c r="A97" s="91"/>
      <c r="B97" s="92"/>
      <c r="C97" s="93"/>
      <c r="D97" s="92"/>
      <c r="E97" s="91"/>
      <c r="F97" s="92"/>
      <c r="G97" s="94"/>
      <c r="I97" s="31">
        <f t="shared" ca="1" si="35"/>
        <v>0</v>
      </c>
      <c r="J97" s="31">
        <f ca="1">IF(ISNA(MATCH($V97,Hajoamiskertoimet!A$21:A$53,0)),0,$I97*OFFSET(Hajoamiskertoimet!$C$20,MATCH($V97,Hajoamiskertoimet!A$21:A$53,0),0))</f>
        <v>0</v>
      </c>
      <c r="L97" s="181">
        <f t="shared" ca="1" si="41"/>
        <v>1</v>
      </c>
      <c r="M97" s="180" t="e">
        <f ca="1">OFFSET('ewc02'!$H$10,MATCH($R97,Ewc_ID,0),0)</f>
        <v>#N/A</v>
      </c>
      <c r="N97" s="180" t="e">
        <f t="shared" ca="1" si="36"/>
        <v>#N/A</v>
      </c>
      <c r="O97" s="180" t="e">
        <f ca="1">IF($L97=0,-1,OFFSET('Kuiva-aine'!$C$10,AE97+AF97-1,0))</f>
        <v>#N/A</v>
      </c>
      <c r="P97" s="180" t="e">
        <f t="shared" ca="1" si="42"/>
        <v>#N/A</v>
      </c>
      <c r="Q97" s="180" t="e">
        <f ca="1">OFFSET('ewc02'!$A$10,MATCH($C97,EWC_Koodi,0),0)</f>
        <v>#N/A</v>
      </c>
      <c r="R97" s="180" t="e">
        <f t="shared" ca="1" si="43"/>
        <v>#N/A</v>
      </c>
      <c r="S97" s="180" t="e">
        <f ca="1">OFFSET('ewc02'!$K$10,Y97,0)</f>
        <v>#N/A</v>
      </c>
      <c r="T97" s="180" t="e">
        <f t="shared" ca="1" si="44"/>
        <v>#N/A</v>
      </c>
      <c r="U97" s="180" t="e">
        <f ca="1">OFFSET('ewc02'!$L$10,Y97,0)</f>
        <v>#N/A</v>
      </c>
      <c r="V97" s="180" t="e">
        <f ca="1">OFFSET('ewc02'!$M$10,Y97,0)</f>
        <v>#N/A</v>
      </c>
      <c r="W97" s="180" t="e">
        <f ca="1">OFFSET('ewc02'!$N$10,Y97,0)</f>
        <v>#N/A</v>
      </c>
      <c r="X97" s="180" t="e">
        <f ca="1">IF(AND(OFFSET('ewc02'!I$10,Y97,0)=12,OR(G97="2.3",G97="2.6",G97="2.7",G97="2.9")),1,0)</f>
        <v>#N/A</v>
      </c>
      <c r="Y97" s="180" t="e">
        <f t="shared" ca="1" si="37"/>
        <v>#N/A</v>
      </c>
      <c r="Z97" s="37">
        <f t="shared" si="38"/>
        <v>0</v>
      </c>
      <c r="AA97" s="180">
        <f ca="1">IF($Z97=0,0, OFFSET(rd!$A$10,MATCH($Z97,RD_tunnus,0),0))</f>
        <v>0</v>
      </c>
      <c r="AB97" s="180" t="e">
        <f t="shared" si="45"/>
        <v>#N/A</v>
      </c>
      <c r="AC97" s="180" t="e">
        <f t="shared" si="46"/>
        <v>#N/A</v>
      </c>
      <c r="AD97" s="100">
        <f t="shared" si="47"/>
        <v>0</v>
      </c>
      <c r="AE97" s="180" t="e">
        <f t="shared" ca="1" si="39"/>
        <v>#N/A</v>
      </c>
      <c r="AF97" s="180" t="e">
        <f t="shared" ca="1" si="40"/>
        <v>#N/A</v>
      </c>
      <c r="AG97" s="100" t="e">
        <f ca="1">OFFSET('Kuiva-aine'!$D$10,AE97+AF97-1,0)</f>
        <v>#N/A</v>
      </c>
      <c r="AH97" s="100" t="e">
        <f ca="1">OFFSET('Kuiva-aine'!$E$10,AE97+AF97-1,0)</f>
        <v>#N/A</v>
      </c>
      <c r="AI97" s="180" t="e">
        <f t="shared" ca="1" si="48"/>
        <v>#N/A</v>
      </c>
      <c r="AJ97" s="180" t="e">
        <f t="shared" si="49"/>
        <v>#N/A</v>
      </c>
      <c r="AK97" s="180" t="e">
        <f t="shared" si="50"/>
        <v>#N/A</v>
      </c>
      <c r="AL97" s="180">
        <f t="shared" si="51"/>
        <v>0</v>
      </c>
    </row>
    <row r="98" spans="1:38" x14ac:dyDescent="0.35">
      <c r="A98" s="91"/>
      <c r="B98" s="92"/>
      <c r="C98" s="93"/>
      <c r="D98" s="92"/>
      <c r="E98" s="91"/>
      <c r="F98" s="92"/>
      <c r="G98" s="94"/>
      <c r="I98" s="31">
        <f t="shared" ca="1" si="35"/>
        <v>0</v>
      </c>
      <c r="J98" s="31">
        <f ca="1">IF(ISNA(MATCH($V98,Hajoamiskertoimet!A$21:A$53,0)),0,$I98*OFFSET(Hajoamiskertoimet!$C$20,MATCH($V98,Hajoamiskertoimet!A$21:A$53,0),0))</f>
        <v>0</v>
      </c>
      <c r="L98" s="181">
        <f t="shared" ca="1" si="41"/>
        <v>1</v>
      </c>
      <c r="M98" s="180" t="e">
        <f ca="1">OFFSET('ewc02'!$H$10,MATCH($R98,Ewc_ID,0),0)</f>
        <v>#N/A</v>
      </c>
      <c r="N98" s="180" t="e">
        <f t="shared" ca="1" si="36"/>
        <v>#N/A</v>
      </c>
      <c r="O98" s="180" t="e">
        <f ca="1">IF($L98=0,-1,OFFSET('Kuiva-aine'!$C$10,AE98+AF98-1,0))</f>
        <v>#N/A</v>
      </c>
      <c r="P98" s="180" t="e">
        <f t="shared" ca="1" si="42"/>
        <v>#N/A</v>
      </c>
      <c r="Q98" s="180" t="e">
        <f ca="1">OFFSET('ewc02'!$A$10,MATCH($C98,EWC_Koodi,0),0)</f>
        <v>#N/A</v>
      </c>
      <c r="R98" s="180" t="e">
        <f t="shared" ca="1" si="43"/>
        <v>#N/A</v>
      </c>
      <c r="S98" s="180" t="e">
        <f ca="1">OFFSET('ewc02'!$K$10,Y98,0)</f>
        <v>#N/A</v>
      </c>
      <c r="T98" s="180" t="e">
        <f t="shared" ca="1" si="44"/>
        <v>#N/A</v>
      </c>
      <c r="U98" s="180" t="e">
        <f ca="1">OFFSET('ewc02'!$L$10,Y98,0)</f>
        <v>#N/A</v>
      </c>
      <c r="V98" s="180" t="e">
        <f ca="1">OFFSET('ewc02'!$M$10,Y98,0)</f>
        <v>#N/A</v>
      </c>
      <c r="W98" s="180" t="e">
        <f ca="1">OFFSET('ewc02'!$N$10,Y98,0)</f>
        <v>#N/A</v>
      </c>
      <c r="X98" s="180" t="e">
        <f ca="1">IF(AND(OFFSET('ewc02'!I$10,Y98,0)=12,OR(G98="2.3",G98="2.6",G98="2.7",G98="2.9")),1,0)</f>
        <v>#N/A</v>
      </c>
      <c r="Y98" s="180" t="e">
        <f t="shared" ca="1" si="37"/>
        <v>#N/A</v>
      </c>
      <c r="Z98" s="37">
        <f t="shared" si="38"/>
        <v>0</v>
      </c>
      <c r="AA98" s="180">
        <f ca="1">IF($Z98=0,0, OFFSET(rd!$A$10,MATCH($Z98,RD_tunnus,0),0))</f>
        <v>0</v>
      </c>
      <c r="AB98" s="180" t="e">
        <f t="shared" si="45"/>
        <v>#N/A</v>
      </c>
      <c r="AC98" s="180" t="e">
        <f t="shared" si="46"/>
        <v>#N/A</v>
      </c>
      <c r="AD98" s="100">
        <f t="shared" si="47"/>
        <v>0</v>
      </c>
      <c r="AE98" s="180" t="e">
        <f t="shared" ca="1" si="39"/>
        <v>#N/A</v>
      </c>
      <c r="AF98" s="180" t="e">
        <f t="shared" ca="1" si="40"/>
        <v>#N/A</v>
      </c>
      <c r="AG98" s="100" t="e">
        <f ca="1">OFFSET('Kuiva-aine'!$D$10,AE98+AF98-1,0)</f>
        <v>#N/A</v>
      </c>
      <c r="AH98" s="100" t="e">
        <f ca="1">OFFSET('Kuiva-aine'!$E$10,AE98+AF98-1,0)</f>
        <v>#N/A</v>
      </c>
      <c r="AI98" s="180" t="e">
        <f t="shared" ca="1" si="48"/>
        <v>#N/A</v>
      </c>
      <c r="AJ98" s="180" t="e">
        <f t="shared" si="49"/>
        <v>#N/A</v>
      </c>
      <c r="AK98" s="180" t="e">
        <f t="shared" si="50"/>
        <v>#N/A</v>
      </c>
      <c r="AL98" s="180">
        <f t="shared" si="51"/>
        <v>0</v>
      </c>
    </row>
    <row r="99" spans="1:38" x14ac:dyDescent="0.35">
      <c r="A99" s="91"/>
      <c r="B99" s="92"/>
      <c r="C99" s="93"/>
      <c r="D99" s="92"/>
      <c r="E99" s="91"/>
      <c r="F99" s="92"/>
      <c r="G99" s="94"/>
      <c r="I99" s="31">
        <f t="shared" ca="1" si="35"/>
        <v>0</v>
      </c>
      <c r="J99" s="31">
        <f ca="1">IF(ISNA(MATCH($V99,Hajoamiskertoimet!A$21:A$53,0)),0,$I99*OFFSET(Hajoamiskertoimet!$C$20,MATCH($V99,Hajoamiskertoimet!A$21:A$53,0),0))</f>
        <v>0</v>
      </c>
      <c r="L99" s="181">
        <f t="shared" ca="1" si="41"/>
        <v>1</v>
      </c>
      <c r="M99" s="180" t="e">
        <f ca="1">OFFSET('ewc02'!$H$10,MATCH($R99,Ewc_ID,0),0)</f>
        <v>#N/A</v>
      </c>
      <c r="N99" s="180" t="e">
        <f t="shared" ca="1" si="36"/>
        <v>#N/A</v>
      </c>
      <c r="O99" s="180" t="e">
        <f ca="1">IF($L99=0,-1,OFFSET('Kuiva-aine'!$C$10,AE99+AF99-1,0))</f>
        <v>#N/A</v>
      </c>
      <c r="P99" s="180" t="e">
        <f t="shared" ca="1" si="42"/>
        <v>#N/A</v>
      </c>
      <c r="Q99" s="180" t="e">
        <f ca="1">OFFSET('ewc02'!$A$10,MATCH($C99,EWC_Koodi,0),0)</f>
        <v>#N/A</v>
      </c>
      <c r="R99" s="180" t="e">
        <f t="shared" ca="1" si="43"/>
        <v>#N/A</v>
      </c>
      <c r="S99" s="180" t="e">
        <f ca="1">OFFSET('ewc02'!$K$10,Y99,0)</f>
        <v>#N/A</v>
      </c>
      <c r="T99" s="180" t="e">
        <f t="shared" ca="1" si="44"/>
        <v>#N/A</v>
      </c>
      <c r="U99" s="180" t="e">
        <f ca="1">OFFSET('ewc02'!$L$10,Y99,0)</f>
        <v>#N/A</v>
      </c>
      <c r="V99" s="180" t="e">
        <f ca="1">OFFSET('ewc02'!$M$10,Y99,0)</f>
        <v>#N/A</v>
      </c>
      <c r="W99" s="180" t="e">
        <f ca="1">OFFSET('ewc02'!$N$10,Y99,0)</f>
        <v>#N/A</v>
      </c>
      <c r="X99" s="180" t="e">
        <f ca="1">IF(AND(OFFSET('ewc02'!I$10,Y99,0)=12,OR(G99="2.3",G99="2.6",G99="2.7",G99="2.9")),1,0)</f>
        <v>#N/A</v>
      </c>
      <c r="Y99" s="180" t="e">
        <f t="shared" ca="1" si="37"/>
        <v>#N/A</v>
      </c>
      <c r="Z99" s="37">
        <f t="shared" si="38"/>
        <v>0</v>
      </c>
      <c r="AA99" s="180">
        <f ca="1">IF($Z99=0,0, OFFSET(rd!$A$10,MATCH($Z99,RD_tunnus,0),0))</f>
        <v>0</v>
      </c>
      <c r="AB99" s="180" t="e">
        <f t="shared" si="45"/>
        <v>#N/A</v>
      </c>
      <c r="AC99" s="180" t="e">
        <f t="shared" si="46"/>
        <v>#N/A</v>
      </c>
      <c r="AD99" s="100">
        <f t="shared" si="47"/>
        <v>0</v>
      </c>
      <c r="AE99" s="180" t="e">
        <f t="shared" ca="1" si="39"/>
        <v>#N/A</v>
      </c>
      <c r="AF99" s="180" t="e">
        <f t="shared" ca="1" si="40"/>
        <v>#N/A</v>
      </c>
      <c r="AG99" s="100" t="e">
        <f ca="1">OFFSET('Kuiva-aine'!$D$10,AE99+AF99-1,0)</f>
        <v>#N/A</v>
      </c>
      <c r="AH99" s="100" t="e">
        <f ca="1">OFFSET('Kuiva-aine'!$E$10,AE99+AF99-1,0)</f>
        <v>#N/A</v>
      </c>
      <c r="AI99" s="180" t="e">
        <f t="shared" ca="1" si="48"/>
        <v>#N/A</v>
      </c>
      <c r="AJ99" s="180" t="e">
        <f t="shared" si="49"/>
        <v>#N/A</v>
      </c>
      <c r="AK99" s="180" t="e">
        <f t="shared" si="50"/>
        <v>#N/A</v>
      </c>
      <c r="AL99" s="180">
        <f t="shared" si="51"/>
        <v>0</v>
      </c>
    </row>
    <row r="100" spans="1:38" x14ac:dyDescent="0.35">
      <c r="A100" s="91"/>
      <c r="B100" s="92"/>
      <c r="C100" s="93"/>
      <c r="D100" s="92"/>
      <c r="E100" s="91"/>
      <c r="F100" s="92"/>
      <c r="G100" s="94"/>
      <c r="I100" s="31">
        <f t="shared" ca="1" si="35"/>
        <v>0</v>
      </c>
      <c r="J100" s="31">
        <f ca="1">IF(ISNA(MATCH($V100,Hajoamiskertoimet!A$21:A$53,0)),0,$I100*OFFSET(Hajoamiskertoimet!$C$20,MATCH($V100,Hajoamiskertoimet!A$21:A$53,0),0))</f>
        <v>0</v>
      </c>
      <c r="L100" s="181">
        <f t="shared" ca="1" si="41"/>
        <v>1</v>
      </c>
      <c r="M100" s="180" t="e">
        <f ca="1">OFFSET('ewc02'!$H$10,MATCH($R100,Ewc_ID,0),0)</f>
        <v>#N/A</v>
      </c>
      <c r="N100" s="180" t="e">
        <f t="shared" ca="1" si="36"/>
        <v>#N/A</v>
      </c>
      <c r="O100" s="180" t="e">
        <f ca="1">IF($L100=0,-1,OFFSET('Kuiva-aine'!$C$10,AE100+AF100-1,0))</f>
        <v>#N/A</v>
      </c>
      <c r="P100" s="180" t="e">
        <f t="shared" ca="1" si="42"/>
        <v>#N/A</v>
      </c>
      <c r="Q100" s="180" t="e">
        <f ca="1">OFFSET('ewc02'!$A$10,MATCH($C100,EWC_Koodi,0),0)</f>
        <v>#N/A</v>
      </c>
      <c r="R100" s="180" t="e">
        <f t="shared" ca="1" si="43"/>
        <v>#N/A</v>
      </c>
      <c r="S100" s="180" t="e">
        <f ca="1">OFFSET('ewc02'!$K$10,Y100,0)</f>
        <v>#N/A</v>
      </c>
      <c r="T100" s="180" t="e">
        <f t="shared" ca="1" si="44"/>
        <v>#N/A</v>
      </c>
      <c r="U100" s="180" t="e">
        <f ca="1">OFFSET('ewc02'!$L$10,Y100,0)</f>
        <v>#N/A</v>
      </c>
      <c r="V100" s="180" t="e">
        <f ca="1">OFFSET('ewc02'!$M$10,Y100,0)</f>
        <v>#N/A</v>
      </c>
      <c r="W100" s="180" t="e">
        <f ca="1">OFFSET('ewc02'!$N$10,Y100,0)</f>
        <v>#N/A</v>
      </c>
      <c r="X100" s="180" t="e">
        <f ca="1">IF(AND(OFFSET('ewc02'!I$10,Y100,0)=12,OR(G100="2.3",G100="2.6",G100="2.7",G100="2.9")),1,0)</f>
        <v>#N/A</v>
      </c>
      <c r="Y100" s="180" t="e">
        <f t="shared" ca="1" si="37"/>
        <v>#N/A</v>
      </c>
      <c r="Z100" s="37">
        <f t="shared" si="38"/>
        <v>0</v>
      </c>
      <c r="AA100" s="180">
        <f ca="1">IF($Z100=0,0, OFFSET(rd!$A$10,MATCH($Z100,RD_tunnus,0),0))</f>
        <v>0</v>
      </c>
      <c r="AB100" s="180" t="e">
        <f t="shared" si="45"/>
        <v>#N/A</v>
      </c>
      <c r="AC100" s="180" t="e">
        <f t="shared" si="46"/>
        <v>#N/A</v>
      </c>
      <c r="AD100" s="100">
        <f t="shared" si="47"/>
        <v>0</v>
      </c>
      <c r="AE100" s="180" t="e">
        <f t="shared" ca="1" si="39"/>
        <v>#N/A</v>
      </c>
      <c r="AF100" s="180" t="e">
        <f t="shared" ca="1" si="40"/>
        <v>#N/A</v>
      </c>
      <c r="AG100" s="100" t="e">
        <f ca="1">OFFSET('Kuiva-aine'!$D$10,AE100+AF100-1,0)</f>
        <v>#N/A</v>
      </c>
      <c r="AH100" s="100" t="e">
        <f ca="1">OFFSET('Kuiva-aine'!$E$10,AE100+AF100-1,0)</f>
        <v>#N/A</v>
      </c>
      <c r="AI100" s="180" t="e">
        <f t="shared" ca="1" si="48"/>
        <v>#N/A</v>
      </c>
      <c r="AJ100" s="180" t="e">
        <f t="shared" si="49"/>
        <v>#N/A</v>
      </c>
      <c r="AK100" s="180" t="e">
        <f t="shared" si="50"/>
        <v>#N/A</v>
      </c>
      <c r="AL100" s="180">
        <f t="shared" si="51"/>
        <v>0</v>
      </c>
    </row>
    <row r="101" spans="1:38" x14ac:dyDescent="0.35">
      <c r="A101" s="91"/>
      <c r="B101" s="92"/>
      <c r="C101" s="93"/>
      <c r="D101" s="92"/>
      <c r="E101" s="91"/>
      <c r="F101" s="92"/>
      <c r="G101" s="94"/>
      <c r="I101" s="31">
        <f t="shared" ca="1" si="35"/>
        <v>0</v>
      </c>
      <c r="J101" s="31">
        <f ca="1">IF(ISNA(MATCH($V101,Hajoamiskertoimet!A$21:A$53,0)),0,$I101*OFFSET(Hajoamiskertoimet!$C$20,MATCH($V101,Hajoamiskertoimet!A$21:A$53,0),0))</f>
        <v>0</v>
      </c>
      <c r="L101" s="181">
        <f t="shared" ca="1" si="41"/>
        <v>1</v>
      </c>
      <c r="M101" s="180" t="e">
        <f ca="1">OFFSET('ewc02'!$H$10,MATCH($R101,Ewc_ID,0),0)</f>
        <v>#N/A</v>
      </c>
      <c r="N101" s="180" t="e">
        <f t="shared" ca="1" si="36"/>
        <v>#N/A</v>
      </c>
      <c r="O101" s="180" t="e">
        <f ca="1">IF($L101=0,-1,OFFSET('Kuiva-aine'!$C$10,AE101+AF101-1,0))</f>
        <v>#N/A</v>
      </c>
      <c r="P101" s="180" t="e">
        <f t="shared" ca="1" si="42"/>
        <v>#N/A</v>
      </c>
      <c r="Q101" s="180" t="e">
        <f ca="1">OFFSET('ewc02'!$A$10,MATCH($C101,EWC_Koodi,0),0)</f>
        <v>#N/A</v>
      </c>
      <c r="R101" s="180" t="e">
        <f t="shared" ca="1" si="43"/>
        <v>#N/A</v>
      </c>
      <c r="S101" s="180" t="e">
        <f ca="1">OFFSET('ewc02'!$K$10,Y101,0)</f>
        <v>#N/A</v>
      </c>
      <c r="T101" s="180" t="e">
        <f t="shared" ca="1" si="44"/>
        <v>#N/A</v>
      </c>
      <c r="U101" s="180" t="e">
        <f ca="1">OFFSET('ewc02'!$L$10,Y101,0)</f>
        <v>#N/A</v>
      </c>
      <c r="V101" s="180" t="e">
        <f ca="1">OFFSET('ewc02'!$M$10,Y101,0)</f>
        <v>#N/A</v>
      </c>
      <c r="W101" s="180" t="e">
        <f ca="1">OFFSET('ewc02'!$N$10,Y101,0)</f>
        <v>#N/A</v>
      </c>
      <c r="X101" s="180" t="e">
        <f ca="1">IF(AND(OFFSET('ewc02'!I$10,Y101,0)=12,OR(G101="2.3",G101="2.6",G101="2.7",G101="2.9")),1,0)</f>
        <v>#N/A</v>
      </c>
      <c r="Y101" s="180" t="e">
        <f t="shared" ca="1" si="37"/>
        <v>#N/A</v>
      </c>
      <c r="Z101" s="37">
        <f t="shared" si="38"/>
        <v>0</v>
      </c>
      <c r="AA101" s="180">
        <f ca="1">IF($Z101=0,0, OFFSET(rd!$A$10,MATCH($Z101,RD_tunnus,0),0))</f>
        <v>0</v>
      </c>
      <c r="AB101" s="180" t="e">
        <f t="shared" si="45"/>
        <v>#N/A</v>
      </c>
      <c r="AC101" s="180" t="e">
        <f t="shared" si="46"/>
        <v>#N/A</v>
      </c>
      <c r="AD101" s="100">
        <f t="shared" si="47"/>
        <v>0</v>
      </c>
      <c r="AE101" s="180" t="e">
        <f t="shared" ca="1" si="39"/>
        <v>#N/A</v>
      </c>
      <c r="AF101" s="180" t="e">
        <f t="shared" ca="1" si="40"/>
        <v>#N/A</v>
      </c>
      <c r="AG101" s="100" t="e">
        <f ca="1">OFFSET('Kuiva-aine'!$D$10,AE101+AF101-1,0)</f>
        <v>#N/A</v>
      </c>
      <c r="AH101" s="100" t="e">
        <f ca="1">OFFSET('Kuiva-aine'!$E$10,AE101+AF101-1,0)</f>
        <v>#N/A</v>
      </c>
      <c r="AI101" s="180" t="e">
        <f t="shared" ca="1" si="48"/>
        <v>#N/A</v>
      </c>
      <c r="AJ101" s="180" t="e">
        <f t="shared" si="49"/>
        <v>#N/A</v>
      </c>
      <c r="AK101" s="180" t="e">
        <f t="shared" si="50"/>
        <v>#N/A</v>
      </c>
      <c r="AL101" s="180">
        <f t="shared" si="51"/>
        <v>0</v>
      </c>
    </row>
    <row r="102" spans="1:38" x14ac:dyDescent="0.35">
      <c r="A102" s="91"/>
      <c r="B102" s="92"/>
      <c r="C102" s="93"/>
      <c r="D102" s="92"/>
      <c r="E102" s="91"/>
      <c r="F102" s="92"/>
      <c r="G102" s="94"/>
      <c r="I102" s="31">
        <f t="shared" ca="1" si="35"/>
        <v>0</v>
      </c>
      <c r="J102" s="31">
        <f ca="1">IF(ISNA(MATCH($V102,Hajoamiskertoimet!A$21:A$53,0)),0,$I102*OFFSET(Hajoamiskertoimet!$C$20,MATCH($V102,Hajoamiskertoimet!A$21:A$53,0),0))</f>
        <v>0</v>
      </c>
      <c r="L102" s="181">
        <f t="shared" ca="1" si="41"/>
        <v>1</v>
      </c>
      <c r="M102" s="180" t="e">
        <f ca="1">OFFSET('ewc02'!$H$10,MATCH($R102,Ewc_ID,0),0)</f>
        <v>#N/A</v>
      </c>
      <c r="N102" s="180" t="e">
        <f t="shared" ca="1" si="36"/>
        <v>#N/A</v>
      </c>
      <c r="O102" s="180" t="e">
        <f ca="1">IF($L102=0,-1,OFFSET('Kuiva-aine'!$C$10,AE102+AF102-1,0))</f>
        <v>#N/A</v>
      </c>
      <c r="P102" s="180" t="e">
        <f t="shared" ca="1" si="42"/>
        <v>#N/A</v>
      </c>
      <c r="Q102" s="180" t="e">
        <f ca="1">OFFSET('ewc02'!$A$10,MATCH($C102,EWC_Koodi,0),0)</f>
        <v>#N/A</v>
      </c>
      <c r="R102" s="180" t="e">
        <f t="shared" ca="1" si="43"/>
        <v>#N/A</v>
      </c>
      <c r="S102" s="180" t="e">
        <f ca="1">OFFSET('ewc02'!$K$10,Y102,0)</f>
        <v>#N/A</v>
      </c>
      <c r="T102" s="180" t="e">
        <f t="shared" ca="1" si="44"/>
        <v>#N/A</v>
      </c>
      <c r="U102" s="180" t="e">
        <f ca="1">OFFSET('ewc02'!$L$10,Y102,0)</f>
        <v>#N/A</v>
      </c>
      <c r="V102" s="180" t="e">
        <f ca="1">OFFSET('ewc02'!$M$10,Y102,0)</f>
        <v>#N/A</v>
      </c>
      <c r="W102" s="180" t="e">
        <f ca="1">OFFSET('ewc02'!$N$10,Y102,0)</f>
        <v>#N/A</v>
      </c>
      <c r="X102" s="180" t="e">
        <f ca="1">IF(AND(OFFSET('ewc02'!I$10,Y102,0)=12,OR(G102="2.3",G102="2.6",G102="2.7",G102="2.9")),1,0)</f>
        <v>#N/A</v>
      </c>
      <c r="Y102" s="180" t="e">
        <f t="shared" ca="1" si="37"/>
        <v>#N/A</v>
      </c>
      <c r="Z102" s="37">
        <f t="shared" si="38"/>
        <v>0</v>
      </c>
      <c r="AA102" s="180">
        <f ca="1">IF($Z102=0,0, OFFSET(rd!$A$10,MATCH($Z102,RD_tunnus,0),0))</f>
        <v>0</v>
      </c>
      <c r="AB102" s="180" t="e">
        <f t="shared" si="45"/>
        <v>#N/A</v>
      </c>
      <c r="AC102" s="180" t="e">
        <f t="shared" si="46"/>
        <v>#N/A</v>
      </c>
      <c r="AD102" s="100">
        <f t="shared" si="47"/>
        <v>0</v>
      </c>
      <c r="AE102" s="180" t="e">
        <f t="shared" ca="1" si="39"/>
        <v>#N/A</v>
      </c>
      <c r="AF102" s="180" t="e">
        <f t="shared" ca="1" si="40"/>
        <v>#N/A</v>
      </c>
      <c r="AG102" s="100" t="e">
        <f ca="1">OFFSET('Kuiva-aine'!$D$10,AE102+AF102-1,0)</f>
        <v>#N/A</v>
      </c>
      <c r="AH102" s="100" t="e">
        <f ca="1">OFFSET('Kuiva-aine'!$E$10,AE102+AF102-1,0)</f>
        <v>#N/A</v>
      </c>
      <c r="AI102" s="180" t="e">
        <f t="shared" ca="1" si="48"/>
        <v>#N/A</v>
      </c>
      <c r="AJ102" s="180" t="e">
        <f t="shared" si="49"/>
        <v>#N/A</v>
      </c>
      <c r="AK102" s="180" t="e">
        <f t="shared" si="50"/>
        <v>#N/A</v>
      </c>
      <c r="AL102" s="180">
        <f t="shared" si="51"/>
        <v>0</v>
      </c>
    </row>
    <row r="103" spans="1:38" x14ac:dyDescent="0.35">
      <c r="A103" s="91"/>
      <c r="B103" s="92"/>
      <c r="C103" s="93"/>
      <c r="D103" s="92"/>
      <c r="E103" s="91"/>
      <c r="F103" s="92"/>
      <c r="G103" s="94"/>
      <c r="I103" s="31">
        <f t="shared" ca="1" si="35"/>
        <v>0</v>
      </c>
      <c r="J103" s="31">
        <f ca="1">IF(ISNA(MATCH($V103,Hajoamiskertoimet!A$21:A$53,0)),0,$I103*OFFSET(Hajoamiskertoimet!$C$20,MATCH($V103,Hajoamiskertoimet!A$21:A$53,0),0))</f>
        <v>0</v>
      </c>
      <c r="L103" s="181">
        <f t="shared" ca="1" si="41"/>
        <v>1</v>
      </c>
      <c r="M103" s="180" t="e">
        <f ca="1">OFFSET('ewc02'!$H$10,MATCH($R103,Ewc_ID,0),0)</f>
        <v>#N/A</v>
      </c>
      <c r="N103" s="180" t="e">
        <f t="shared" ca="1" si="36"/>
        <v>#N/A</v>
      </c>
      <c r="O103" s="180" t="e">
        <f ca="1">IF($L103=0,-1,OFFSET('Kuiva-aine'!$C$10,AE103+AF103-1,0))</f>
        <v>#N/A</v>
      </c>
      <c r="P103" s="180" t="e">
        <f t="shared" ca="1" si="42"/>
        <v>#N/A</v>
      </c>
      <c r="Q103" s="180" t="e">
        <f ca="1">OFFSET('ewc02'!$A$10,MATCH($C103,EWC_Koodi,0),0)</f>
        <v>#N/A</v>
      </c>
      <c r="R103" s="180" t="e">
        <f t="shared" ca="1" si="43"/>
        <v>#N/A</v>
      </c>
      <c r="S103" s="180" t="e">
        <f ca="1">OFFSET('ewc02'!$K$10,Y103,0)</f>
        <v>#N/A</v>
      </c>
      <c r="T103" s="180" t="e">
        <f t="shared" ca="1" si="44"/>
        <v>#N/A</v>
      </c>
      <c r="U103" s="180" t="e">
        <f ca="1">OFFSET('ewc02'!$L$10,Y103,0)</f>
        <v>#N/A</v>
      </c>
      <c r="V103" s="180" t="e">
        <f ca="1">OFFSET('ewc02'!$M$10,Y103,0)</f>
        <v>#N/A</v>
      </c>
      <c r="W103" s="180" t="e">
        <f ca="1">OFFSET('ewc02'!$N$10,Y103,0)</f>
        <v>#N/A</v>
      </c>
      <c r="X103" s="180" t="e">
        <f ca="1">IF(AND(OFFSET('ewc02'!I$10,Y103,0)=12,OR(G103="2.3",G103="2.6",G103="2.7",G103="2.9")),1,0)</f>
        <v>#N/A</v>
      </c>
      <c r="Y103" s="180" t="e">
        <f t="shared" ca="1" si="37"/>
        <v>#N/A</v>
      </c>
      <c r="Z103" s="37">
        <f t="shared" si="38"/>
        <v>0</v>
      </c>
      <c r="AA103" s="180">
        <f ca="1">IF($Z103=0,0, OFFSET(rd!$A$10,MATCH($Z103,RD_tunnus,0),0))</f>
        <v>0</v>
      </c>
      <c r="AB103" s="180" t="e">
        <f t="shared" si="45"/>
        <v>#N/A</v>
      </c>
      <c r="AC103" s="180" t="e">
        <f t="shared" si="46"/>
        <v>#N/A</v>
      </c>
      <c r="AD103" s="100">
        <f t="shared" si="47"/>
        <v>0</v>
      </c>
      <c r="AE103" s="180" t="e">
        <f t="shared" ca="1" si="39"/>
        <v>#N/A</v>
      </c>
      <c r="AF103" s="180" t="e">
        <f t="shared" ca="1" si="40"/>
        <v>#N/A</v>
      </c>
      <c r="AG103" s="100" t="e">
        <f ca="1">OFFSET('Kuiva-aine'!$D$10,AE103+AF103-1,0)</f>
        <v>#N/A</v>
      </c>
      <c r="AH103" s="100" t="e">
        <f ca="1">OFFSET('Kuiva-aine'!$E$10,AE103+AF103-1,0)</f>
        <v>#N/A</v>
      </c>
      <c r="AI103" s="180" t="e">
        <f t="shared" ca="1" si="48"/>
        <v>#N/A</v>
      </c>
      <c r="AJ103" s="180" t="e">
        <f t="shared" si="49"/>
        <v>#N/A</v>
      </c>
      <c r="AK103" s="180" t="e">
        <f t="shared" si="50"/>
        <v>#N/A</v>
      </c>
      <c r="AL103" s="180">
        <f t="shared" si="51"/>
        <v>0</v>
      </c>
    </row>
    <row r="104" spans="1:38" x14ac:dyDescent="0.35">
      <c r="A104" s="91"/>
      <c r="B104" s="92"/>
      <c r="C104" s="93"/>
      <c r="D104" s="92"/>
      <c r="E104" s="91"/>
      <c r="F104" s="92"/>
      <c r="G104" s="94"/>
      <c r="I104" s="31">
        <f t="shared" ca="1" si="35"/>
        <v>0</v>
      </c>
      <c r="J104" s="31">
        <f ca="1">IF(ISNA(MATCH($V104,Hajoamiskertoimet!A$21:A$53,0)),0,$I104*OFFSET(Hajoamiskertoimet!$C$20,MATCH($V104,Hajoamiskertoimet!A$21:A$53,0),0))</f>
        <v>0</v>
      </c>
      <c r="L104" s="181">
        <f t="shared" ca="1" si="41"/>
        <v>1</v>
      </c>
      <c r="M104" s="180" t="e">
        <f ca="1">OFFSET('ewc02'!$H$10,MATCH($R104,Ewc_ID,0),0)</f>
        <v>#N/A</v>
      </c>
      <c r="N104" s="180" t="e">
        <f t="shared" ca="1" si="36"/>
        <v>#N/A</v>
      </c>
      <c r="O104" s="180" t="e">
        <f ca="1">IF($L104=0,-1,OFFSET('Kuiva-aine'!$C$10,AE104+AF104-1,0))</f>
        <v>#N/A</v>
      </c>
      <c r="P104" s="180" t="e">
        <f t="shared" ca="1" si="42"/>
        <v>#N/A</v>
      </c>
      <c r="Q104" s="180" t="e">
        <f ca="1">OFFSET('ewc02'!$A$10,MATCH($C104,EWC_Koodi,0),0)</f>
        <v>#N/A</v>
      </c>
      <c r="R104" s="180" t="e">
        <f t="shared" ca="1" si="43"/>
        <v>#N/A</v>
      </c>
      <c r="S104" s="180" t="e">
        <f ca="1">OFFSET('ewc02'!$K$10,Y104,0)</f>
        <v>#N/A</v>
      </c>
      <c r="T104" s="180" t="e">
        <f t="shared" ca="1" si="44"/>
        <v>#N/A</v>
      </c>
      <c r="U104" s="180" t="e">
        <f ca="1">OFFSET('ewc02'!$L$10,Y104,0)</f>
        <v>#N/A</v>
      </c>
      <c r="V104" s="180" t="e">
        <f ca="1">OFFSET('ewc02'!$M$10,Y104,0)</f>
        <v>#N/A</v>
      </c>
      <c r="W104" s="180" t="e">
        <f ca="1">OFFSET('ewc02'!$N$10,Y104,0)</f>
        <v>#N/A</v>
      </c>
      <c r="X104" s="180" t="e">
        <f ca="1">IF(AND(OFFSET('ewc02'!I$10,Y104,0)=12,OR(G104="2.3",G104="2.6",G104="2.7",G104="2.9")),1,0)</f>
        <v>#N/A</v>
      </c>
      <c r="Y104" s="180" t="e">
        <f t="shared" ca="1" si="37"/>
        <v>#N/A</v>
      </c>
      <c r="Z104" s="37">
        <f t="shared" si="38"/>
        <v>0</v>
      </c>
      <c r="AA104" s="180">
        <f ca="1">IF($Z104=0,0, OFFSET(rd!$A$10,MATCH($Z104,RD_tunnus,0),0))</f>
        <v>0</v>
      </c>
      <c r="AB104" s="180" t="e">
        <f t="shared" si="45"/>
        <v>#N/A</v>
      </c>
      <c r="AC104" s="180" t="e">
        <f t="shared" si="46"/>
        <v>#N/A</v>
      </c>
      <c r="AD104" s="100">
        <f t="shared" si="47"/>
        <v>0</v>
      </c>
      <c r="AE104" s="180" t="e">
        <f t="shared" ca="1" si="39"/>
        <v>#N/A</v>
      </c>
      <c r="AF104" s="180" t="e">
        <f t="shared" ca="1" si="40"/>
        <v>#N/A</v>
      </c>
      <c r="AG104" s="100" t="e">
        <f ca="1">OFFSET('Kuiva-aine'!$D$10,AE104+AF104-1,0)</f>
        <v>#N/A</v>
      </c>
      <c r="AH104" s="100" t="e">
        <f ca="1">OFFSET('Kuiva-aine'!$E$10,AE104+AF104-1,0)</f>
        <v>#N/A</v>
      </c>
      <c r="AI104" s="180" t="e">
        <f t="shared" ca="1" si="48"/>
        <v>#N/A</v>
      </c>
      <c r="AJ104" s="180" t="e">
        <f t="shared" si="49"/>
        <v>#N/A</v>
      </c>
      <c r="AK104" s="180" t="e">
        <f t="shared" si="50"/>
        <v>#N/A</v>
      </c>
      <c r="AL104" s="180">
        <f t="shared" si="51"/>
        <v>0</v>
      </c>
    </row>
    <row r="105" spans="1:38" x14ac:dyDescent="0.35">
      <c r="A105" s="91"/>
      <c r="B105" s="92"/>
      <c r="C105" s="93"/>
      <c r="D105" s="92"/>
      <c r="E105" s="91"/>
      <c r="F105" s="92"/>
      <c r="G105" s="94"/>
      <c r="I105" s="31">
        <f t="shared" ca="1" si="35"/>
        <v>0</v>
      </c>
      <c r="J105" s="31">
        <f ca="1">IF(ISNA(MATCH($V105,Hajoamiskertoimet!A$21:A$53,0)),0,$I105*OFFSET(Hajoamiskertoimet!$C$20,MATCH($V105,Hajoamiskertoimet!A$21:A$53,0),0))</f>
        <v>0</v>
      </c>
      <c r="L105" s="181">
        <f t="shared" ca="1" si="41"/>
        <v>1</v>
      </c>
      <c r="M105" s="180" t="e">
        <f ca="1">OFFSET('ewc02'!$H$10,MATCH($R105,Ewc_ID,0),0)</f>
        <v>#N/A</v>
      </c>
      <c r="N105" s="180" t="e">
        <f t="shared" ca="1" si="36"/>
        <v>#N/A</v>
      </c>
      <c r="O105" s="180" t="e">
        <f ca="1">IF($L105=0,-1,OFFSET('Kuiva-aine'!$C$10,AE105+AF105-1,0))</f>
        <v>#N/A</v>
      </c>
      <c r="P105" s="180" t="e">
        <f t="shared" ca="1" si="42"/>
        <v>#N/A</v>
      </c>
      <c r="Q105" s="180" t="e">
        <f ca="1">OFFSET('ewc02'!$A$10,MATCH($C105,EWC_Koodi,0),0)</f>
        <v>#N/A</v>
      </c>
      <c r="R105" s="180" t="e">
        <f t="shared" ca="1" si="43"/>
        <v>#N/A</v>
      </c>
      <c r="S105" s="180" t="e">
        <f ca="1">OFFSET('ewc02'!$K$10,Y105,0)</f>
        <v>#N/A</v>
      </c>
      <c r="T105" s="180" t="e">
        <f t="shared" ca="1" si="44"/>
        <v>#N/A</v>
      </c>
      <c r="U105" s="180" t="e">
        <f ca="1">OFFSET('ewc02'!$L$10,Y105,0)</f>
        <v>#N/A</v>
      </c>
      <c r="V105" s="180" t="e">
        <f ca="1">OFFSET('ewc02'!$M$10,Y105,0)</f>
        <v>#N/A</v>
      </c>
      <c r="W105" s="180" t="e">
        <f ca="1">OFFSET('ewc02'!$N$10,Y105,0)</f>
        <v>#N/A</v>
      </c>
      <c r="X105" s="180" t="e">
        <f ca="1">IF(AND(OFFSET('ewc02'!I$10,Y105,0)=12,OR(G105="2.3",G105="2.6",G105="2.7",G105="2.9")),1,0)</f>
        <v>#N/A</v>
      </c>
      <c r="Y105" s="180" t="e">
        <f t="shared" ca="1" si="37"/>
        <v>#N/A</v>
      </c>
      <c r="Z105" s="37">
        <f t="shared" si="38"/>
        <v>0</v>
      </c>
      <c r="AA105" s="180">
        <f ca="1">IF($Z105=0,0, OFFSET(rd!$A$10,MATCH($Z105,RD_tunnus,0),0))</f>
        <v>0</v>
      </c>
      <c r="AB105" s="180" t="e">
        <f t="shared" si="45"/>
        <v>#N/A</v>
      </c>
      <c r="AC105" s="180" t="e">
        <f t="shared" si="46"/>
        <v>#N/A</v>
      </c>
      <c r="AD105" s="100">
        <f t="shared" si="47"/>
        <v>0</v>
      </c>
      <c r="AE105" s="180" t="e">
        <f t="shared" ca="1" si="39"/>
        <v>#N/A</v>
      </c>
      <c r="AF105" s="180" t="e">
        <f t="shared" ca="1" si="40"/>
        <v>#N/A</v>
      </c>
      <c r="AG105" s="100" t="e">
        <f ca="1">OFFSET('Kuiva-aine'!$D$10,AE105+AF105-1,0)</f>
        <v>#N/A</v>
      </c>
      <c r="AH105" s="100" t="e">
        <f ca="1">OFFSET('Kuiva-aine'!$E$10,AE105+AF105-1,0)</f>
        <v>#N/A</v>
      </c>
      <c r="AI105" s="180" t="e">
        <f t="shared" ca="1" si="48"/>
        <v>#N/A</v>
      </c>
      <c r="AJ105" s="180" t="e">
        <f t="shared" si="49"/>
        <v>#N/A</v>
      </c>
      <c r="AK105" s="180" t="e">
        <f t="shared" si="50"/>
        <v>#N/A</v>
      </c>
      <c r="AL105" s="180">
        <f t="shared" si="51"/>
        <v>0</v>
      </c>
    </row>
    <row r="106" spans="1:38" x14ac:dyDescent="0.35">
      <c r="A106" s="91"/>
      <c r="B106" s="92"/>
      <c r="C106" s="93"/>
      <c r="D106" s="92"/>
      <c r="E106" s="91"/>
      <c r="F106" s="92"/>
      <c r="G106" s="94"/>
      <c r="I106" s="31">
        <f t="shared" ca="1" si="35"/>
        <v>0</v>
      </c>
      <c r="J106" s="31">
        <f ca="1">IF(ISNA(MATCH($V106,Hajoamiskertoimet!A$21:A$53,0)),0,$I106*OFFSET(Hajoamiskertoimet!$C$20,MATCH($V106,Hajoamiskertoimet!A$21:A$53,0),0))</f>
        <v>0</v>
      </c>
      <c r="L106" s="181">
        <f t="shared" ca="1" si="41"/>
        <v>1</v>
      </c>
      <c r="M106" s="180" t="e">
        <f ca="1">OFFSET('ewc02'!$H$10,MATCH($R106,Ewc_ID,0),0)</f>
        <v>#N/A</v>
      </c>
      <c r="N106" s="180" t="e">
        <f t="shared" ca="1" si="36"/>
        <v>#N/A</v>
      </c>
      <c r="O106" s="180" t="e">
        <f ca="1">IF($L106=0,-1,OFFSET('Kuiva-aine'!$C$10,AE106+AF106-1,0))</f>
        <v>#N/A</v>
      </c>
      <c r="P106" s="180" t="e">
        <f t="shared" ca="1" si="42"/>
        <v>#N/A</v>
      </c>
      <c r="Q106" s="180" t="e">
        <f ca="1">OFFSET('ewc02'!$A$10,MATCH($C106,EWC_Koodi,0),0)</f>
        <v>#N/A</v>
      </c>
      <c r="R106" s="180" t="e">
        <f t="shared" ca="1" si="43"/>
        <v>#N/A</v>
      </c>
      <c r="S106" s="180" t="e">
        <f ca="1">OFFSET('ewc02'!$K$10,Y106,0)</f>
        <v>#N/A</v>
      </c>
      <c r="T106" s="180" t="e">
        <f t="shared" ca="1" si="44"/>
        <v>#N/A</v>
      </c>
      <c r="U106" s="180" t="e">
        <f ca="1">OFFSET('ewc02'!$L$10,Y106,0)</f>
        <v>#N/A</v>
      </c>
      <c r="V106" s="180" t="e">
        <f ca="1">OFFSET('ewc02'!$M$10,Y106,0)</f>
        <v>#N/A</v>
      </c>
      <c r="W106" s="180" t="e">
        <f ca="1">OFFSET('ewc02'!$N$10,Y106,0)</f>
        <v>#N/A</v>
      </c>
      <c r="X106" s="180" t="e">
        <f ca="1">IF(AND(OFFSET('ewc02'!I$10,Y106,0)=12,OR(G106="2.3",G106="2.6",G106="2.7",G106="2.9")),1,0)</f>
        <v>#N/A</v>
      </c>
      <c r="Y106" s="180" t="e">
        <f t="shared" ca="1" si="37"/>
        <v>#N/A</v>
      </c>
      <c r="Z106" s="37">
        <f t="shared" si="38"/>
        <v>0</v>
      </c>
      <c r="AA106" s="180">
        <f ca="1">IF($Z106=0,0, OFFSET(rd!$A$10,MATCH($Z106,RD_tunnus,0),0))</f>
        <v>0</v>
      </c>
      <c r="AB106" s="180" t="e">
        <f t="shared" si="45"/>
        <v>#N/A</v>
      </c>
      <c r="AC106" s="180" t="e">
        <f t="shared" si="46"/>
        <v>#N/A</v>
      </c>
      <c r="AD106" s="100">
        <f t="shared" si="47"/>
        <v>0</v>
      </c>
      <c r="AE106" s="180" t="e">
        <f t="shared" ca="1" si="39"/>
        <v>#N/A</v>
      </c>
      <c r="AF106" s="180" t="e">
        <f t="shared" ca="1" si="40"/>
        <v>#N/A</v>
      </c>
      <c r="AG106" s="100" t="e">
        <f ca="1">OFFSET('Kuiva-aine'!$D$10,AE106+AF106-1,0)</f>
        <v>#N/A</v>
      </c>
      <c r="AH106" s="100" t="e">
        <f ca="1">OFFSET('Kuiva-aine'!$E$10,AE106+AF106-1,0)</f>
        <v>#N/A</v>
      </c>
      <c r="AI106" s="180" t="e">
        <f t="shared" ca="1" si="48"/>
        <v>#N/A</v>
      </c>
      <c r="AJ106" s="180" t="e">
        <f t="shared" si="49"/>
        <v>#N/A</v>
      </c>
      <c r="AK106" s="180" t="e">
        <f t="shared" si="50"/>
        <v>#N/A</v>
      </c>
      <c r="AL106" s="180">
        <f t="shared" si="51"/>
        <v>0</v>
      </c>
    </row>
    <row r="107" spans="1:38" x14ac:dyDescent="0.35">
      <c r="A107" s="91"/>
      <c r="B107" s="92"/>
      <c r="C107" s="93"/>
      <c r="D107" s="92"/>
      <c r="E107" s="91"/>
      <c r="F107" s="92"/>
      <c r="G107" s="94"/>
      <c r="I107" s="31">
        <f t="shared" ca="1" si="35"/>
        <v>0</v>
      </c>
      <c r="J107" s="31">
        <f ca="1">IF(ISNA(MATCH($V107,Hajoamiskertoimet!A$21:A$53,0)),0,$I107*OFFSET(Hajoamiskertoimet!$C$20,MATCH($V107,Hajoamiskertoimet!A$21:A$53,0),0))</f>
        <v>0</v>
      </c>
      <c r="L107" s="181">
        <f t="shared" ca="1" si="41"/>
        <v>1</v>
      </c>
      <c r="M107" s="180" t="e">
        <f ca="1">OFFSET('ewc02'!$H$10,MATCH($R107,Ewc_ID,0),0)</f>
        <v>#N/A</v>
      </c>
      <c r="N107" s="180" t="e">
        <f t="shared" ca="1" si="36"/>
        <v>#N/A</v>
      </c>
      <c r="O107" s="180" t="e">
        <f ca="1">IF($L107=0,-1,OFFSET('Kuiva-aine'!$C$10,AE107+AF107-1,0))</f>
        <v>#N/A</v>
      </c>
      <c r="P107" s="180" t="e">
        <f t="shared" ca="1" si="42"/>
        <v>#N/A</v>
      </c>
      <c r="Q107" s="180" t="e">
        <f ca="1">OFFSET('ewc02'!$A$10,MATCH($C107,EWC_Koodi,0),0)</f>
        <v>#N/A</v>
      </c>
      <c r="R107" s="180" t="e">
        <f t="shared" ca="1" si="43"/>
        <v>#N/A</v>
      </c>
      <c r="S107" s="180" t="e">
        <f ca="1">OFFSET('ewc02'!$K$10,Y107,0)</f>
        <v>#N/A</v>
      </c>
      <c r="T107" s="180" t="e">
        <f t="shared" ca="1" si="44"/>
        <v>#N/A</v>
      </c>
      <c r="U107" s="180" t="e">
        <f ca="1">OFFSET('ewc02'!$L$10,Y107,0)</f>
        <v>#N/A</v>
      </c>
      <c r="V107" s="180" t="e">
        <f ca="1">OFFSET('ewc02'!$M$10,Y107,0)</f>
        <v>#N/A</v>
      </c>
      <c r="W107" s="180" t="e">
        <f ca="1">OFFSET('ewc02'!$N$10,Y107,0)</f>
        <v>#N/A</v>
      </c>
      <c r="X107" s="180" t="e">
        <f ca="1">IF(AND(OFFSET('ewc02'!I$10,Y107,0)=12,OR(G107="2.3",G107="2.6",G107="2.7",G107="2.9")),1,0)</f>
        <v>#N/A</v>
      </c>
      <c r="Y107" s="180" t="e">
        <f t="shared" ca="1" si="37"/>
        <v>#N/A</v>
      </c>
      <c r="Z107" s="37">
        <f t="shared" si="38"/>
        <v>0</v>
      </c>
      <c r="AA107" s="180">
        <f ca="1">IF($Z107=0,0, OFFSET(rd!$A$10,MATCH($Z107,RD_tunnus,0),0))</f>
        <v>0</v>
      </c>
      <c r="AB107" s="180" t="e">
        <f t="shared" si="45"/>
        <v>#N/A</v>
      </c>
      <c r="AC107" s="180" t="e">
        <f t="shared" si="46"/>
        <v>#N/A</v>
      </c>
      <c r="AD107" s="100">
        <f t="shared" si="47"/>
        <v>0</v>
      </c>
      <c r="AE107" s="180" t="e">
        <f t="shared" ca="1" si="39"/>
        <v>#N/A</v>
      </c>
      <c r="AF107" s="180" t="e">
        <f t="shared" ca="1" si="40"/>
        <v>#N/A</v>
      </c>
      <c r="AG107" s="100" t="e">
        <f ca="1">OFFSET('Kuiva-aine'!$D$10,AE107+AF107-1,0)</f>
        <v>#N/A</v>
      </c>
      <c r="AH107" s="100" t="e">
        <f ca="1">OFFSET('Kuiva-aine'!$E$10,AE107+AF107-1,0)</f>
        <v>#N/A</v>
      </c>
      <c r="AI107" s="180" t="e">
        <f t="shared" ca="1" si="48"/>
        <v>#N/A</v>
      </c>
      <c r="AJ107" s="180" t="e">
        <f t="shared" si="49"/>
        <v>#N/A</v>
      </c>
      <c r="AK107" s="180" t="e">
        <f t="shared" si="50"/>
        <v>#N/A</v>
      </c>
      <c r="AL107" s="180">
        <f t="shared" si="51"/>
        <v>0</v>
      </c>
    </row>
    <row r="108" spans="1:38" x14ac:dyDescent="0.35">
      <c r="A108" s="91"/>
      <c r="B108" s="92"/>
      <c r="C108" s="93"/>
      <c r="D108" s="92"/>
      <c r="E108" s="91"/>
      <c r="F108" s="92"/>
      <c r="G108" s="94"/>
      <c r="I108" s="31">
        <f t="shared" ca="1" si="35"/>
        <v>0</v>
      </c>
      <c r="J108" s="31">
        <f ca="1">IF(ISNA(MATCH($V108,Hajoamiskertoimet!A$21:A$53,0)),0,$I108*OFFSET(Hajoamiskertoimet!$C$20,MATCH($V108,Hajoamiskertoimet!A$21:A$53,0),0))</f>
        <v>0</v>
      </c>
      <c r="L108" s="181">
        <f t="shared" ca="1" si="41"/>
        <v>1</v>
      </c>
      <c r="M108" s="180" t="e">
        <f ca="1">OFFSET('ewc02'!$H$10,MATCH($R108,Ewc_ID,0),0)</f>
        <v>#N/A</v>
      </c>
      <c r="N108" s="180" t="e">
        <f t="shared" ca="1" si="36"/>
        <v>#N/A</v>
      </c>
      <c r="O108" s="180" t="e">
        <f ca="1">IF($L108=0,-1,OFFSET('Kuiva-aine'!$C$10,AE108+AF108-1,0))</f>
        <v>#N/A</v>
      </c>
      <c r="P108" s="180" t="e">
        <f t="shared" ca="1" si="42"/>
        <v>#N/A</v>
      </c>
      <c r="Q108" s="180" t="e">
        <f ca="1">OFFSET('ewc02'!$A$10,MATCH($C108,EWC_Koodi,0),0)</f>
        <v>#N/A</v>
      </c>
      <c r="R108" s="180" t="e">
        <f t="shared" ca="1" si="43"/>
        <v>#N/A</v>
      </c>
      <c r="S108" s="180" t="e">
        <f ca="1">OFFSET('ewc02'!$K$10,Y108,0)</f>
        <v>#N/A</v>
      </c>
      <c r="T108" s="180" t="e">
        <f t="shared" ca="1" si="44"/>
        <v>#N/A</v>
      </c>
      <c r="U108" s="180" t="e">
        <f ca="1">OFFSET('ewc02'!$L$10,Y108,0)</f>
        <v>#N/A</v>
      </c>
      <c r="V108" s="180" t="e">
        <f ca="1">OFFSET('ewc02'!$M$10,Y108,0)</f>
        <v>#N/A</v>
      </c>
      <c r="W108" s="180" t="e">
        <f ca="1">OFFSET('ewc02'!$N$10,Y108,0)</f>
        <v>#N/A</v>
      </c>
      <c r="X108" s="180" t="e">
        <f ca="1">IF(AND(OFFSET('ewc02'!I$10,Y108,0)=12,OR(G108="2.3",G108="2.6",G108="2.7",G108="2.9")),1,0)</f>
        <v>#N/A</v>
      </c>
      <c r="Y108" s="180" t="e">
        <f t="shared" ca="1" si="37"/>
        <v>#N/A</v>
      </c>
      <c r="Z108" s="37">
        <f t="shared" si="38"/>
        <v>0</v>
      </c>
      <c r="AA108" s="180">
        <f ca="1">IF($Z108=0,0, OFFSET(rd!$A$10,MATCH($Z108,RD_tunnus,0),0))</f>
        <v>0</v>
      </c>
      <c r="AB108" s="180" t="e">
        <f t="shared" si="45"/>
        <v>#N/A</v>
      </c>
      <c r="AC108" s="180" t="e">
        <f t="shared" si="46"/>
        <v>#N/A</v>
      </c>
      <c r="AD108" s="100">
        <f t="shared" si="47"/>
        <v>0</v>
      </c>
      <c r="AE108" s="180" t="e">
        <f t="shared" ca="1" si="39"/>
        <v>#N/A</v>
      </c>
      <c r="AF108" s="180" t="e">
        <f t="shared" ca="1" si="40"/>
        <v>#N/A</v>
      </c>
      <c r="AG108" s="100" t="e">
        <f ca="1">OFFSET('Kuiva-aine'!$D$10,AE108+AF108-1,0)</f>
        <v>#N/A</v>
      </c>
      <c r="AH108" s="100" t="e">
        <f ca="1">OFFSET('Kuiva-aine'!$E$10,AE108+AF108-1,0)</f>
        <v>#N/A</v>
      </c>
      <c r="AI108" s="180" t="e">
        <f t="shared" ca="1" si="48"/>
        <v>#N/A</v>
      </c>
      <c r="AJ108" s="180" t="e">
        <f t="shared" si="49"/>
        <v>#N/A</v>
      </c>
      <c r="AK108" s="180" t="e">
        <f t="shared" si="50"/>
        <v>#N/A</v>
      </c>
      <c r="AL108" s="180">
        <f t="shared" si="51"/>
        <v>0</v>
      </c>
    </row>
    <row r="109" spans="1:38" x14ac:dyDescent="0.35">
      <c r="A109" s="91"/>
      <c r="B109" s="92"/>
      <c r="C109" s="93"/>
      <c r="D109" s="92"/>
      <c r="E109" s="91"/>
      <c r="F109" s="92"/>
      <c r="G109" s="94"/>
      <c r="I109" s="31">
        <f t="shared" ca="1" si="35"/>
        <v>0</v>
      </c>
      <c r="J109" s="31">
        <f ca="1">IF(ISNA(MATCH($V109,Hajoamiskertoimet!A$21:A$53,0)),0,$I109*OFFSET(Hajoamiskertoimet!$C$20,MATCH($V109,Hajoamiskertoimet!A$21:A$53,0),0))</f>
        <v>0</v>
      </c>
      <c r="L109" s="181">
        <f t="shared" ca="1" si="41"/>
        <v>1</v>
      </c>
      <c r="M109" s="180" t="e">
        <f ca="1">OFFSET('ewc02'!$H$10,MATCH($R109,Ewc_ID,0),0)</f>
        <v>#N/A</v>
      </c>
      <c r="N109" s="180" t="e">
        <f t="shared" ca="1" si="36"/>
        <v>#N/A</v>
      </c>
      <c r="O109" s="180" t="e">
        <f ca="1">IF($L109=0,-1,OFFSET('Kuiva-aine'!$C$10,AE109+AF109-1,0))</f>
        <v>#N/A</v>
      </c>
      <c r="P109" s="180" t="e">
        <f t="shared" ca="1" si="42"/>
        <v>#N/A</v>
      </c>
      <c r="Q109" s="180" t="e">
        <f ca="1">OFFSET('ewc02'!$A$10,MATCH($C109,EWC_Koodi,0),0)</f>
        <v>#N/A</v>
      </c>
      <c r="R109" s="180" t="e">
        <f t="shared" ca="1" si="43"/>
        <v>#N/A</v>
      </c>
      <c r="S109" s="180" t="e">
        <f ca="1">OFFSET('ewc02'!$K$10,Y109,0)</f>
        <v>#N/A</v>
      </c>
      <c r="T109" s="180" t="e">
        <f t="shared" ca="1" si="44"/>
        <v>#N/A</v>
      </c>
      <c r="U109" s="180" t="e">
        <f ca="1">OFFSET('ewc02'!$L$10,Y109,0)</f>
        <v>#N/A</v>
      </c>
      <c r="V109" s="180" t="e">
        <f ca="1">OFFSET('ewc02'!$M$10,Y109,0)</f>
        <v>#N/A</v>
      </c>
      <c r="W109" s="180" t="e">
        <f ca="1">OFFSET('ewc02'!$N$10,Y109,0)</f>
        <v>#N/A</v>
      </c>
      <c r="X109" s="180" t="e">
        <f ca="1">IF(AND(OFFSET('ewc02'!I$10,Y109,0)=12,OR(G109="2.3",G109="2.6",G109="2.7",G109="2.9")),1,0)</f>
        <v>#N/A</v>
      </c>
      <c r="Y109" s="180" t="e">
        <f t="shared" ca="1" si="37"/>
        <v>#N/A</v>
      </c>
      <c r="Z109" s="37">
        <f t="shared" si="38"/>
        <v>0</v>
      </c>
      <c r="AA109" s="180">
        <f ca="1">IF($Z109=0,0, OFFSET(rd!$A$10,MATCH($Z109,RD_tunnus,0),0))</f>
        <v>0</v>
      </c>
      <c r="AB109" s="180" t="e">
        <f t="shared" si="45"/>
        <v>#N/A</v>
      </c>
      <c r="AC109" s="180" t="e">
        <f t="shared" si="46"/>
        <v>#N/A</v>
      </c>
      <c r="AD109" s="100">
        <f t="shared" si="47"/>
        <v>0</v>
      </c>
      <c r="AE109" s="180" t="e">
        <f t="shared" ca="1" si="39"/>
        <v>#N/A</v>
      </c>
      <c r="AF109" s="180" t="e">
        <f t="shared" ca="1" si="40"/>
        <v>#N/A</v>
      </c>
      <c r="AG109" s="100" t="e">
        <f ca="1">OFFSET('Kuiva-aine'!$D$10,AE109+AF109-1,0)</f>
        <v>#N/A</v>
      </c>
      <c r="AH109" s="100" t="e">
        <f ca="1">OFFSET('Kuiva-aine'!$E$10,AE109+AF109-1,0)</f>
        <v>#N/A</v>
      </c>
      <c r="AI109" s="180" t="e">
        <f t="shared" ca="1" si="48"/>
        <v>#N/A</v>
      </c>
      <c r="AJ109" s="180" t="e">
        <f t="shared" si="49"/>
        <v>#N/A</v>
      </c>
      <c r="AK109" s="180" t="e">
        <f t="shared" si="50"/>
        <v>#N/A</v>
      </c>
      <c r="AL109" s="180">
        <f t="shared" si="51"/>
        <v>0</v>
      </c>
    </row>
    <row r="110" spans="1:38" x14ac:dyDescent="0.35">
      <c r="A110" s="91"/>
      <c r="B110" s="92"/>
      <c r="C110" s="93"/>
      <c r="D110" s="92"/>
      <c r="E110" s="91"/>
      <c r="F110" s="92"/>
      <c r="G110" s="94"/>
      <c r="I110" s="31">
        <f t="shared" ca="1" si="35"/>
        <v>0</v>
      </c>
      <c r="J110" s="31">
        <f ca="1">IF(ISNA(MATCH($V110,Hajoamiskertoimet!A$21:A$53,0)),0,$I110*OFFSET(Hajoamiskertoimet!$C$20,MATCH($V110,Hajoamiskertoimet!A$21:A$53,0),0))</f>
        <v>0</v>
      </c>
      <c r="L110" s="181">
        <f t="shared" ca="1" si="41"/>
        <v>1</v>
      </c>
      <c r="M110" s="180" t="e">
        <f ca="1">OFFSET('ewc02'!$H$10,MATCH($R110,Ewc_ID,0),0)</f>
        <v>#N/A</v>
      </c>
      <c r="N110" s="180" t="e">
        <f t="shared" ca="1" si="36"/>
        <v>#N/A</v>
      </c>
      <c r="O110" s="180" t="e">
        <f ca="1">IF($L110=0,-1,OFFSET('Kuiva-aine'!$C$10,AE110+AF110-1,0))</f>
        <v>#N/A</v>
      </c>
      <c r="P110" s="180" t="e">
        <f t="shared" ca="1" si="42"/>
        <v>#N/A</v>
      </c>
      <c r="Q110" s="180" t="e">
        <f ca="1">OFFSET('ewc02'!$A$10,MATCH($C110,EWC_Koodi,0),0)</f>
        <v>#N/A</v>
      </c>
      <c r="R110" s="180" t="e">
        <f t="shared" ca="1" si="43"/>
        <v>#N/A</v>
      </c>
      <c r="S110" s="180" t="e">
        <f ca="1">OFFSET('ewc02'!$K$10,Y110,0)</f>
        <v>#N/A</v>
      </c>
      <c r="T110" s="180" t="e">
        <f t="shared" ca="1" si="44"/>
        <v>#N/A</v>
      </c>
      <c r="U110" s="180" t="e">
        <f ca="1">OFFSET('ewc02'!$L$10,Y110,0)</f>
        <v>#N/A</v>
      </c>
      <c r="V110" s="180" t="e">
        <f ca="1">OFFSET('ewc02'!$M$10,Y110,0)</f>
        <v>#N/A</v>
      </c>
      <c r="W110" s="180" t="e">
        <f ca="1">OFFSET('ewc02'!$N$10,Y110,0)</f>
        <v>#N/A</v>
      </c>
      <c r="X110" s="180" t="e">
        <f ca="1">IF(AND(OFFSET('ewc02'!I$10,Y110,0)=12,OR(G110="2.3",G110="2.6",G110="2.7",G110="2.9")),1,0)</f>
        <v>#N/A</v>
      </c>
      <c r="Y110" s="180" t="e">
        <f t="shared" ca="1" si="37"/>
        <v>#N/A</v>
      </c>
      <c r="Z110" s="37">
        <f t="shared" si="38"/>
        <v>0</v>
      </c>
      <c r="AA110" s="180">
        <f ca="1">IF($Z110=0,0, OFFSET(rd!$A$10,MATCH($Z110,RD_tunnus,0),0))</f>
        <v>0</v>
      </c>
      <c r="AB110" s="180" t="e">
        <f t="shared" si="45"/>
        <v>#N/A</v>
      </c>
      <c r="AC110" s="180" t="e">
        <f t="shared" si="46"/>
        <v>#N/A</v>
      </c>
      <c r="AD110" s="100">
        <f t="shared" si="47"/>
        <v>0</v>
      </c>
      <c r="AE110" s="180" t="e">
        <f t="shared" ca="1" si="39"/>
        <v>#N/A</v>
      </c>
      <c r="AF110" s="180" t="e">
        <f t="shared" ca="1" si="40"/>
        <v>#N/A</v>
      </c>
      <c r="AG110" s="100" t="e">
        <f ca="1">OFFSET('Kuiva-aine'!$D$10,AE110+AF110-1,0)</f>
        <v>#N/A</v>
      </c>
      <c r="AH110" s="100" t="e">
        <f ca="1">OFFSET('Kuiva-aine'!$E$10,AE110+AF110-1,0)</f>
        <v>#N/A</v>
      </c>
      <c r="AI110" s="180" t="e">
        <f t="shared" ca="1" si="48"/>
        <v>#N/A</v>
      </c>
      <c r="AJ110" s="180" t="e">
        <f t="shared" si="49"/>
        <v>#N/A</v>
      </c>
      <c r="AK110" s="180" t="e">
        <f t="shared" si="50"/>
        <v>#N/A</v>
      </c>
      <c r="AL110" s="180">
        <f t="shared" si="51"/>
        <v>0</v>
      </c>
    </row>
    <row r="111" spans="1:38" x14ac:dyDescent="0.35">
      <c r="A111" s="91"/>
      <c r="B111" s="92"/>
      <c r="C111" s="93"/>
      <c r="D111" s="92"/>
      <c r="E111" s="91"/>
      <c r="F111" s="92"/>
      <c r="G111" s="94"/>
      <c r="I111" s="31">
        <f t="shared" ca="1" si="35"/>
        <v>0</v>
      </c>
      <c r="J111" s="31">
        <f ca="1">IF(ISNA(MATCH($V111,Hajoamiskertoimet!A$21:A$53,0)),0,$I111*OFFSET(Hajoamiskertoimet!$C$20,MATCH($V111,Hajoamiskertoimet!A$21:A$53,0),0))</f>
        <v>0</v>
      </c>
      <c r="L111" s="181">
        <f t="shared" ca="1" si="41"/>
        <v>1</v>
      </c>
      <c r="M111" s="180" t="e">
        <f ca="1">OFFSET('ewc02'!$H$10,MATCH($R111,Ewc_ID,0),0)</f>
        <v>#N/A</v>
      </c>
      <c r="N111" s="180" t="e">
        <f t="shared" ca="1" si="36"/>
        <v>#N/A</v>
      </c>
      <c r="O111" s="180" t="e">
        <f ca="1">IF($L111=0,-1,OFFSET('Kuiva-aine'!$C$10,AE111+AF111-1,0))</f>
        <v>#N/A</v>
      </c>
      <c r="P111" s="180" t="e">
        <f t="shared" ca="1" si="42"/>
        <v>#N/A</v>
      </c>
      <c r="Q111" s="180" t="e">
        <f ca="1">OFFSET('ewc02'!$A$10,MATCH($C111,EWC_Koodi,0),0)</f>
        <v>#N/A</v>
      </c>
      <c r="R111" s="180" t="e">
        <f t="shared" ca="1" si="43"/>
        <v>#N/A</v>
      </c>
      <c r="S111" s="180" t="e">
        <f ca="1">OFFSET('ewc02'!$K$10,Y111,0)</f>
        <v>#N/A</v>
      </c>
      <c r="T111" s="180" t="e">
        <f t="shared" ca="1" si="44"/>
        <v>#N/A</v>
      </c>
      <c r="U111" s="180" t="e">
        <f ca="1">OFFSET('ewc02'!$L$10,Y111,0)</f>
        <v>#N/A</v>
      </c>
      <c r="V111" s="180" t="e">
        <f ca="1">OFFSET('ewc02'!$M$10,Y111,0)</f>
        <v>#N/A</v>
      </c>
      <c r="W111" s="180" t="e">
        <f ca="1">OFFSET('ewc02'!$N$10,Y111,0)</f>
        <v>#N/A</v>
      </c>
      <c r="X111" s="180" t="e">
        <f ca="1">IF(AND(OFFSET('ewc02'!I$10,Y111,0)=12,OR(G111="2.3",G111="2.6",G111="2.7",G111="2.9")),1,0)</f>
        <v>#N/A</v>
      </c>
      <c r="Y111" s="180" t="e">
        <f t="shared" ca="1" si="37"/>
        <v>#N/A</v>
      </c>
      <c r="Z111" s="37">
        <f t="shared" si="38"/>
        <v>0</v>
      </c>
      <c r="AA111" s="180">
        <f ca="1">IF($Z111=0,0, OFFSET(rd!$A$10,MATCH($Z111,RD_tunnus,0),0))</f>
        <v>0</v>
      </c>
      <c r="AB111" s="180" t="e">
        <f t="shared" si="45"/>
        <v>#N/A</v>
      </c>
      <c r="AC111" s="180" t="e">
        <f t="shared" si="46"/>
        <v>#N/A</v>
      </c>
      <c r="AD111" s="100">
        <f t="shared" si="47"/>
        <v>0</v>
      </c>
      <c r="AE111" s="180" t="e">
        <f t="shared" ca="1" si="39"/>
        <v>#N/A</v>
      </c>
      <c r="AF111" s="180" t="e">
        <f t="shared" ca="1" si="40"/>
        <v>#N/A</v>
      </c>
      <c r="AG111" s="100" t="e">
        <f ca="1">OFFSET('Kuiva-aine'!$D$10,AE111+AF111-1,0)</f>
        <v>#N/A</v>
      </c>
      <c r="AH111" s="100" t="e">
        <f ca="1">OFFSET('Kuiva-aine'!$E$10,AE111+AF111-1,0)</f>
        <v>#N/A</v>
      </c>
      <c r="AI111" s="180" t="e">
        <f t="shared" ca="1" si="48"/>
        <v>#N/A</v>
      </c>
      <c r="AJ111" s="180" t="e">
        <f t="shared" si="49"/>
        <v>#N/A</v>
      </c>
      <c r="AK111" s="180" t="e">
        <f t="shared" si="50"/>
        <v>#N/A</v>
      </c>
      <c r="AL111" s="180">
        <f t="shared" si="51"/>
        <v>0</v>
      </c>
    </row>
    <row r="112" spans="1:38" x14ac:dyDescent="0.35">
      <c r="A112" s="91"/>
      <c r="B112" s="92"/>
      <c r="C112" s="93"/>
      <c r="D112" s="92"/>
      <c r="E112" s="91"/>
      <c r="F112" s="92"/>
      <c r="G112" s="94"/>
      <c r="I112" s="31">
        <f t="shared" ca="1" si="35"/>
        <v>0</v>
      </c>
      <c r="J112" s="31">
        <f ca="1">IF(ISNA(MATCH($V112,Hajoamiskertoimet!A$21:A$53,0)),0,$I112*OFFSET(Hajoamiskertoimet!$C$20,MATCH($V112,Hajoamiskertoimet!A$21:A$53,0),0))</f>
        <v>0</v>
      </c>
      <c r="L112" s="181">
        <f t="shared" ca="1" si="41"/>
        <v>1</v>
      </c>
      <c r="M112" s="180" t="e">
        <f ca="1">OFFSET('ewc02'!$H$10,MATCH($R112,Ewc_ID,0),0)</f>
        <v>#N/A</v>
      </c>
      <c r="N112" s="180" t="e">
        <f t="shared" ca="1" si="36"/>
        <v>#N/A</v>
      </c>
      <c r="O112" s="180" t="e">
        <f ca="1">IF($L112=0,-1,OFFSET('Kuiva-aine'!$C$10,AE112+AF112-1,0))</f>
        <v>#N/A</v>
      </c>
      <c r="P112" s="180" t="e">
        <f t="shared" ca="1" si="42"/>
        <v>#N/A</v>
      </c>
      <c r="Q112" s="180" t="e">
        <f ca="1">OFFSET('ewc02'!$A$10,MATCH($C112,EWC_Koodi,0),0)</f>
        <v>#N/A</v>
      </c>
      <c r="R112" s="180" t="e">
        <f t="shared" ca="1" si="43"/>
        <v>#N/A</v>
      </c>
      <c r="S112" s="180" t="e">
        <f ca="1">OFFSET('ewc02'!$K$10,Y112,0)</f>
        <v>#N/A</v>
      </c>
      <c r="T112" s="180" t="e">
        <f t="shared" ca="1" si="44"/>
        <v>#N/A</v>
      </c>
      <c r="U112" s="180" t="e">
        <f ca="1">OFFSET('ewc02'!$L$10,Y112,0)</f>
        <v>#N/A</v>
      </c>
      <c r="V112" s="180" t="e">
        <f ca="1">OFFSET('ewc02'!$M$10,Y112,0)</f>
        <v>#N/A</v>
      </c>
      <c r="W112" s="180" t="e">
        <f ca="1">OFFSET('ewc02'!$N$10,Y112,0)</f>
        <v>#N/A</v>
      </c>
      <c r="X112" s="180" t="e">
        <f ca="1">IF(AND(OFFSET('ewc02'!I$10,Y112,0)=12,OR(G112="2.3",G112="2.6",G112="2.7",G112="2.9")),1,0)</f>
        <v>#N/A</v>
      </c>
      <c r="Y112" s="180" t="e">
        <f t="shared" ca="1" si="37"/>
        <v>#N/A</v>
      </c>
      <c r="Z112" s="37">
        <f t="shared" si="38"/>
        <v>0</v>
      </c>
      <c r="AA112" s="180">
        <f ca="1">IF($Z112=0,0, OFFSET(rd!$A$10,MATCH($Z112,RD_tunnus,0),0))</f>
        <v>0</v>
      </c>
      <c r="AB112" s="180" t="e">
        <f t="shared" si="45"/>
        <v>#N/A</v>
      </c>
      <c r="AC112" s="180" t="e">
        <f t="shared" si="46"/>
        <v>#N/A</v>
      </c>
      <c r="AD112" s="100">
        <f t="shared" si="47"/>
        <v>0</v>
      </c>
      <c r="AE112" s="180" t="e">
        <f t="shared" ca="1" si="39"/>
        <v>#N/A</v>
      </c>
      <c r="AF112" s="180" t="e">
        <f t="shared" ca="1" si="40"/>
        <v>#N/A</v>
      </c>
      <c r="AG112" s="100" t="e">
        <f ca="1">OFFSET('Kuiva-aine'!$D$10,AE112+AF112-1,0)</f>
        <v>#N/A</v>
      </c>
      <c r="AH112" s="100" t="e">
        <f ca="1">OFFSET('Kuiva-aine'!$E$10,AE112+AF112-1,0)</f>
        <v>#N/A</v>
      </c>
      <c r="AI112" s="180" t="e">
        <f t="shared" ca="1" si="48"/>
        <v>#N/A</v>
      </c>
      <c r="AJ112" s="180" t="e">
        <f t="shared" si="49"/>
        <v>#N/A</v>
      </c>
      <c r="AK112" s="180" t="e">
        <f t="shared" si="50"/>
        <v>#N/A</v>
      </c>
      <c r="AL112" s="180">
        <f t="shared" si="51"/>
        <v>0</v>
      </c>
    </row>
    <row r="113" spans="1:38" x14ac:dyDescent="0.35">
      <c r="A113" s="91"/>
      <c r="B113" s="92"/>
      <c r="C113" s="93"/>
      <c r="D113" s="92"/>
      <c r="E113" s="91"/>
      <c r="F113" s="92"/>
      <c r="G113" s="94"/>
      <c r="I113" s="31">
        <f t="shared" ca="1" si="35"/>
        <v>0</v>
      </c>
      <c r="J113" s="31">
        <f ca="1">IF(ISNA(MATCH($V113,Hajoamiskertoimet!A$21:A$53,0)),0,$I113*OFFSET(Hajoamiskertoimet!$C$20,MATCH($V113,Hajoamiskertoimet!A$21:A$53,0),0))</f>
        <v>0</v>
      </c>
      <c r="L113" s="181">
        <f t="shared" ca="1" si="41"/>
        <v>1</v>
      </c>
      <c r="M113" s="180" t="e">
        <f ca="1">OFFSET('ewc02'!$H$10,MATCH($R113,Ewc_ID,0),0)</f>
        <v>#N/A</v>
      </c>
      <c r="N113" s="180" t="e">
        <f t="shared" ca="1" si="36"/>
        <v>#N/A</v>
      </c>
      <c r="O113" s="180" t="e">
        <f ca="1">IF($L113=0,-1,OFFSET('Kuiva-aine'!$C$10,AE113+AF113-1,0))</f>
        <v>#N/A</v>
      </c>
      <c r="P113" s="180" t="e">
        <f t="shared" ca="1" si="42"/>
        <v>#N/A</v>
      </c>
      <c r="Q113" s="180" t="e">
        <f ca="1">OFFSET('ewc02'!$A$10,MATCH($C113,EWC_Koodi,0),0)</f>
        <v>#N/A</v>
      </c>
      <c r="R113" s="180" t="e">
        <f t="shared" ca="1" si="43"/>
        <v>#N/A</v>
      </c>
      <c r="S113" s="180" t="e">
        <f ca="1">OFFSET('ewc02'!$K$10,Y113,0)</f>
        <v>#N/A</v>
      </c>
      <c r="T113" s="180" t="e">
        <f t="shared" ca="1" si="44"/>
        <v>#N/A</v>
      </c>
      <c r="U113" s="180" t="e">
        <f ca="1">OFFSET('ewc02'!$L$10,Y113,0)</f>
        <v>#N/A</v>
      </c>
      <c r="V113" s="180" t="e">
        <f ca="1">OFFSET('ewc02'!$M$10,Y113,0)</f>
        <v>#N/A</v>
      </c>
      <c r="W113" s="180" t="e">
        <f ca="1">OFFSET('ewc02'!$N$10,Y113,0)</f>
        <v>#N/A</v>
      </c>
      <c r="X113" s="180" t="e">
        <f ca="1">IF(AND(OFFSET('ewc02'!I$10,Y113,0)=12,OR(G113="2.3",G113="2.6",G113="2.7",G113="2.9")),1,0)</f>
        <v>#N/A</v>
      </c>
      <c r="Y113" s="180" t="e">
        <f t="shared" ca="1" si="37"/>
        <v>#N/A</v>
      </c>
      <c r="Z113" s="37">
        <f t="shared" si="38"/>
        <v>0</v>
      </c>
      <c r="AA113" s="180">
        <f ca="1">IF($Z113=0,0, OFFSET(rd!$A$10,MATCH($Z113,RD_tunnus,0),0))</f>
        <v>0</v>
      </c>
      <c r="AB113" s="180" t="e">
        <f t="shared" si="45"/>
        <v>#N/A</v>
      </c>
      <c r="AC113" s="180" t="e">
        <f t="shared" si="46"/>
        <v>#N/A</v>
      </c>
      <c r="AD113" s="100">
        <f t="shared" si="47"/>
        <v>0</v>
      </c>
      <c r="AE113" s="180" t="e">
        <f t="shared" ca="1" si="39"/>
        <v>#N/A</v>
      </c>
      <c r="AF113" s="180" t="e">
        <f t="shared" ca="1" si="40"/>
        <v>#N/A</v>
      </c>
      <c r="AG113" s="100" t="e">
        <f ca="1">OFFSET('Kuiva-aine'!$D$10,AE113+AF113-1,0)</f>
        <v>#N/A</v>
      </c>
      <c r="AH113" s="100" t="e">
        <f ca="1">OFFSET('Kuiva-aine'!$E$10,AE113+AF113-1,0)</f>
        <v>#N/A</v>
      </c>
      <c r="AI113" s="180" t="e">
        <f t="shared" ca="1" si="48"/>
        <v>#N/A</v>
      </c>
      <c r="AJ113" s="180" t="e">
        <f t="shared" si="49"/>
        <v>#N/A</v>
      </c>
      <c r="AK113" s="180" t="e">
        <f t="shared" si="50"/>
        <v>#N/A</v>
      </c>
      <c r="AL113" s="180">
        <f t="shared" si="51"/>
        <v>0</v>
      </c>
    </row>
    <row r="114" spans="1:38" x14ac:dyDescent="0.35">
      <c r="A114" s="91"/>
      <c r="B114" s="92"/>
      <c r="C114" s="93"/>
      <c r="D114" s="92"/>
      <c r="E114" s="91"/>
      <c r="F114" s="92"/>
      <c r="G114" s="94"/>
      <c r="I114" s="31">
        <f t="shared" ca="1" si="35"/>
        <v>0</v>
      </c>
      <c r="J114" s="31">
        <f ca="1">IF(ISNA(MATCH($V114,Hajoamiskertoimet!A$21:A$53,0)),0,$I114*OFFSET(Hajoamiskertoimet!$C$20,MATCH($V114,Hajoamiskertoimet!A$21:A$53,0),0))</f>
        <v>0</v>
      </c>
      <c r="L114" s="181">
        <f t="shared" ca="1" si="41"/>
        <v>1</v>
      </c>
      <c r="M114" s="180" t="e">
        <f ca="1">OFFSET('ewc02'!$H$10,MATCH($R114,Ewc_ID,0),0)</f>
        <v>#N/A</v>
      </c>
      <c r="N114" s="180" t="e">
        <f t="shared" ca="1" si="36"/>
        <v>#N/A</v>
      </c>
      <c r="O114" s="180" t="e">
        <f ca="1">IF($L114=0,-1,OFFSET('Kuiva-aine'!$C$10,AE114+AF114-1,0))</f>
        <v>#N/A</v>
      </c>
      <c r="P114" s="180" t="e">
        <f t="shared" ca="1" si="42"/>
        <v>#N/A</v>
      </c>
      <c r="Q114" s="180" t="e">
        <f ca="1">OFFSET('ewc02'!$A$10,MATCH($C114,EWC_Koodi,0),0)</f>
        <v>#N/A</v>
      </c>
      <c r="R114" s="180" t="e">
        <f t="shared" ca="1" si="43"/>
        <v>#N/A</v>
      </c>
      <c r="S114" s="180" t="e">
        <f ca="1">OFFSET('ewc02'!$K$10,Y114,0)</f>
        <v>#N/A</v>
      </c>
      <c r="T114" s="180" t="e">
        <f t="shared" ca="1" si="44"/>
        <v>#N/A</v>
      </c>
      <c r="U114" s="180" t="e">
        <f ca="1">OFFSET('ewc02'!$L$10,Y114,0)</f>
        <v>#N/A</v>
      </c>
      <c r="V114" s="180" t="e">
        <f ca="1">OFFSET('ewc02'!$M$10,Y114,0)</f>
        <v>#N/A</v>
      </c>
      <c r="W114" s="180" t="e">
        <f ca="1">OFFSET('ewc02'!$N$10,Y114,0)</f>
        <v>#N/A</v>
      </c>
      <c r="X114" s="180" t="e">
        <f ca="1">IF(AND(OFFSET('ewc02'!I$10,Y114,0)=12,OR(G114="2.3",G114="2.6",G114="2.7",G114="2.9")),1,0)</f>
        <v>#N/A</v>
      </c>
      <c r="Y114" s="180" t="e">
        <f t="shared" ca="1" si="37"/>
        <v>#N/A</v>
      </c>
      <c r="Z114" s="37">
        <f t="shared" si="38"/>
        <v>0</v>
      </c>
      <c r="AA114" s="180">
        <f ca="1">IF($Z114=0,0, OFFSET(rd!$A$10,MATCH($Z114,RD_tunnus,0),0))</f>
        <v>0</v>
      </c>
      <c r="AB114" s="180" t="e">
        <f t="shared" si="45"/>
        <v>#N/A</v>
      </c>
      <c r="AC114" s="180" t="e">
        <f t="shared" si="46"/>
        <v>#N/A</v>
      </c>
      <c r="AD114" s="100">
        <f t="shared" si="47"/>
        <v>0</v>
      </c>
      <c r="AE114" s="180" t="e">
        <f t="shared" ca="1" si="39"/>
        <v>#N/A</v>
      </c>
      <c r="AF114" s="180" t="e">
        <f t="shared" ca="1" si="40"/>
        <v>#N/A</v>
      </c>
      <c r="AG114" s="100" t="e">
        <f ca="1">OFFSET('Kuiva-aine'!$D$10,AE114+AF114-1,0)</f>
        <v>#N/A</v>
      </c>
      <c r="AH114" s="100" t="e">
        <f ca="1">OFFSET('Kuiva-aine'!$E$10,AE114+AF114-1,0)</f>
        <v>#N/A</v>
      </c>
      <c r="AI114" s="180" t="e">
        <f t="shared" ca="1" si="48"/>
        <v>#N/A</v>
      </c>
      <c r="AJ114" s="180" t="e">
        <f t="shared" si="49"/>
        <v>#N/A</v>
      </c>
      <c r="AK114" s="180" t="e">
        <f t="shared" si="50"/>
        <v>#N/A</v>
      </c>
      <c r="AL114" s="180">
        <f t="shared" si="51"/>
        <v>0</v>
      </c>
    </row>
    <row r="115" spans="1:38" x14ac:dyDescent="0.35">
      <c r="A115" s="91"/>
      <c r="B115" s="92"/>
      <c r="C115" s="93"/>
      <c r="D115" s="92"/>
      <c r="E115" s="91"/>
      <c r="F115" s="92"/>
      <c r="G115" s="94"/>
      <c r="I115" s="31">
        <f t="shared" ca="1" si="35"/>
        <v>0</v>
      </c>
      <c r="J115" s="31">
        <f ca="1">IF(ISNA(MATCH($V115,Hajoamiskertoimet!A$21:A$53,0)),0,$I115*OFFSET(Hajoamiskertoimet!$C$20,MATCH($V115,Hajoamiskertoimet!A$21:A$53,0),0))</f>
        <v>0</v>
      </c>
      <c r="L115" s="181">
        <f t="shared" ca="1" si="41"/>
        <v>1</v>
      </c>
      <c r="M115" s="180" t="e">
        <f ca="1">OFFSET('ewc02'!$H$10,MATCH($R115,Ewc_ID,0),0)</f>
        <v>#N/A</v>
      </c>
      <c r="N115" s="180" t="e">
        <f t="shared" ca="1" si="36"/>
        <v>#N/A</v>
      </c>
      <c r="O115" s="180" t="e">
        <f ca="1">IF($L115=0,-1,OFFSET('Kuiva-aine'!$C$10,AE115+AF115-1,0))</f>
        <v>#N/A</v>
      </c>
      <c r="P115" s="180" t="e">
        <f t="shared" ca="1" si="42"/>
        <v>#N/A</v>
      </c>
      <c r="Q115" s="180" t="e">
        <f ca="1">OFFSET('ewc02'!$A$10,MATCH($C115,EWC_Koodi,0),0)</f>
        <v>#N/A</v>
      </c>
      <c r="R115" s="180" t="e">
        <f t="shared" ca="1" si="43"/>
        <v>#N/A</v>
      </c>
      <c r="S115" s="180" t="e">
        <f ca="1">OFFSET('ewc02'!$K$10,Y115,0)</f>
        <v>#N/A</v>
      </c>
      <c r="T115" s="180" t="e">
        <f t="shared" ca="1" si="44"/>
        <v>#N/A</v>
      </c>
      <c r="U115" s="180" t="e">
        <f ca="1">OFFSET('ewc02'!$L$10,Y115,0)</f>
        <v>#N/A</v>
      </c>
      <c r="V115" s="180" t="e">
        <f ca="1">OFFSET('ewc02'!$M$10,Y115,0)</f>
        <v>#N/A</v>
      </c>
      <c r="W115" s="180" t="e">
        <f ca="1">OFFSET('ewc02'!$N$10,Y115,0)</f>
        <v>#N/A</v>
      </c>
      <c r="X115" s="180" t="e">
        <f ca="1">IF(AND(OFFSET('ewc02'!I$10,Y115,0)=12,OR(G115="2.3",G115="2.6",G115="2.7",G115="2.9")),1,0)</f>
        <v>#N/A</v>
      </c>
      <c r="Y115" s="180" t="e">
        <f t="shared" ca="1" si="37"/>
        <v>#N/A</v>
      </c>
      <c r="Z115" s="37">
        <f t="shared" si="38"/>
        <v>0</v>
      </c>
      <c r="AA115" s="180">
        <f ca="1">IF($Z115=0,0, OFFSET(rd!$A$10,MATCH($Z115,RD_tunnus,0),0))</f>
        <v>0</v>
      </c>
      <c r="AB115" s="180" t="e">
        <f t="shared" si="45"/>
        <v>#N/A</v>
      </c>
      <c r="AC115" s="180" t="e">
        <f t="shared" si="46"/>
        <v>#N/A</v>
      </c>
      <c r="AD115" s="100">
        <f t="shared" si="47"/>
        <v>0</v>
      </c>
      <c r="AE115" s="180" t="e">
        <f t="shared" ca="1" si="39"/>
        <v>#N/A</v>
      </c>
      <c r="AF115" s="180" t="e">
        <f t="shared" ca="1" si="40"/>
        <v>#N/A</v>
      </c>
      <c r="AG115" s="100" t="e">
        <f ca="1">OFFSET('Kuiva-aine'!$D$10,AE115+AF115-1,0)</f>
        <v>#N/A</v>
      </c>
      <c r="AH115" s="100" t="e">
        <f ca="1">OFFSET('Kuiva-aine'!$E$10,AE115+AF115-1,0)</f>
        <v>#N/A</v>
      </c>
      <c r="AI115" s="180" t="e">
        <f t="shared" ca="1" si="48"/>
        <v>#N/A</v>
      </c>
      <c r="AJ115" s="180" t="e">
        <f t="shared" si="49"/>
        <v>#N/A</v>
      </c>
      <c r="AK115" s="180" t="e">
        <f t="shared" si="50"/>
        <v>#N/A</v>
      </c>
      <c r="AL115" s="180">
        <f t="shared" si="51"/>
        <v>0</v>
      </c>
    </row>
    <row r="116" spans="1:38" x14ac:dyDescent="0.35">
      <c r="A116" s="91"/>
      <c r="B116" s="92"/>
      <c r="C116" s="93"/>
      <c r="D116" s="92"/>
      <c r="E116" s="91"/>
      <c r="F116" s="92"/>
      <c r="G116" s="94"/>
      <c r="I116" s="31">
        <f t="shared" ca="1" si="35"/>
        <v>0</v>
      </c>
      <c r="J116" s="31">
        <f ca="1">IF(ISNA(MATCH($V116,Hajoamiskertoimet!A$21:A$53,0)),0,$I116*OFFSET(Hajoamiskertoimet!$C$20,MATCH($V116,Hajoamiskertoimet!A$21:A$53,0),0))</f>
        <v>0</v>
      </c>
      <c r="L116" s="181">
        <f t="shared" ca="1" si="41"/>
        <v>1</v>
      </c>
      <c r="M116" s="180" t="e">
        <f ca="1">OFFSET('ewc02'!$H$10,MATCH($R116,Ewc_ID,0),0)</f>
        <v>#N/A</v>
      </c>
      <c r="N116" s="180" t="e">
        <f t="shared" ca="1" si="36"/>
        <v>#N/A</v>
      </c>
      <c r="O116" s="180" t="e">
        <f ca="1">IF($L116=0,-1,OFFSET('Kuiva-aine'!$C$10,AE116+AF116-1,0))</f>
        <v>#N/A</v>
      </c>
      <c r="P116" s="180" t="e">
        <f t="shared" ca="1" si="42"/>
        <v>#N/A</v>
      </c>
      <c r="Q116" s="180" t="e">
        <f ca="1">OFFSET('ewc02'!$A$10,MATCH($C116,EWC_Koodi,0),0)</f>
        <v>#N/A</v>
      </c>
      <c r="R116" s="180" t="e">
        <f t="shared" ca="1" si="43"/>
        <v>#N/A</v>
      </c>
      <c r="S116" s="180" t="e">
        <f ca="1">OFFSET('ewc02'!$K$10,Y116,0)</f>
        <v>#N/A</v>
      </c>
      <c r="T116" s="180" t="e">
        <f t="shared" ca="1" si="44"/>
        <v>#N/A</v>
      </c>
      <c r="U116" s="180" t="e">
        <f ca="1">OFFSET('ewc02'!$L$10,Y116,0)</f>
        <v>#N/A</v>
      </c>
      <c r="V116" s="180" t="e">
        <f ca="1">OFFSET('ewc02'!$M$10,Y116,0)</f>
        <v>#N/A</v>
      </c>
      <c r="W116" s="180" t="e">
        <f ca="1">OFFSET('ewc02'!$N$10,Y116,0)</f>
        <v>#N/A</v>
      </c>
      <c r="X116" s="180" t="e">
        <f ca="1">IF(AND(OFFSET('ewc02'!I$10,Y116,0)=12,OR(G116="2.3",G116="2.6",G116="2.7",G116="2.9")),1,0)</f>
        <v>#N/A</v>
      </c>
      <c r="Y116" s="180" t="e">
        <f t="shared" ca="1" si="37"/>
        <v>#N/A</v>
      </c>
      <c r="Z116" s="37">
        <f t="shared" si="38"/>
        <v>0</v>
      </c>
      <c r="AA116" s="180">
        <f ca="1">IF($Z116=0,0, OFFSET(rd!$A$10,MATCH($Z116,RD_tunnus,0),0))</f>
        <v>0</v>
      </c>
      <c r="AB116" s="180" t="e">
        <f t="shared" si="45"/>
        <v>#N/A</v>
      </c>
      <c r="AC116" s="180" t="e">
        <f t="shared" si="46"/>
        <v>#N/A</v>
      </c>
      <c r="AD116" s="100">
        <f t="shared" si="47"/>
        <v>0</v>
      </c>
      <c r="AE116" s="180" t="e">
        <f t="shared" ca="1" si="39"/>
        <v>#N/A</v>
      </c>
      <c r="AF116" s="180" t="e">
        <f t="shared" ca="1" si="40"/>
        <v>#N/A</v>
      </c>
      <c r="AG116" s="100" t="e">
        <f ca="1">OFFSET('Kuiva-aine'!$D$10,AE116+AF116-1,0)</f>
        <v>#N/A</v>
      </c>
      <c r="AH116" s="100" t="e">
        <f ca="1">OFFSET('Kuiva-aine'!$E$10,AE116+AF116-1,0)</f>
        <v>#N/A</v>
      </c>
      <c r="AI116" s="180" t="e">
        <f t="shared" ca="1" si="48"/>
        <v>#N/A</v>
      </c>
      <c r="AJ116" s="180" t="e">
        <f t="shared" si="49"/>
        <v>#N/A</v>
      </c>
      <c r="AK116" s="180" t="e">
        <f t="shared" si="50"/>
        <v>#N/A</v>
      </c>
      <c r="AL116" s="180">
        <f t="shared" si="51"/>
        <v>0</v>
      </c>
    </row>
    <row r="117" spans="1:38" x14ac:dyDescent="0.35">
      <c r="A117" s="91"/>
      <c r="B117" s="92"/>
      <c r="C117" s="93"/>
      <c r="D117" s="92"/>
      <c r="E117" s="91"/>
      <c r="F117" s="92"/>
      <c r="G117" s="94"/>
      <c r="I117" s="31">
        <f t="shared" ca="1" si="35"/>
        <v>0</v>
      </c>
      <c r="J117" s="31">
        <f ca="1">IF(ISNA(MATCH($V117,Hajoamiskertoimet!A$21:A$53,0)),0,$I117*OFFSET(Hajoamiskertoimet!$C$20,MATCH($V117,Hajoamiskertoimet!A$21:A$53,0),0))</f>
        <v>0</v>
      </c>
      <c r="L117" s="181">
        <f t="shared" ca="1" si="41"/>
        <v>1</v>
      </c>
      <c r="M117" s="180" t="e">
        <f ca="1">OFFSET('ewc02'!$H$10,MATCH($R117,Ewc_ID,0),0)</f>
        <v>#N/A</v>
      </c>
      <c r="N117" s="180" t="e">
        <f t="shared" ca="1" si="36"/>
        <v>#N/A</v>
      </c>
      <c r="O117" s="180" t="e">
        <f ca="1">IF($L117=0,-1,OFFSET('Kuiva-aine'!$C$10,AE117+AF117-1,0))</f>
        <v>#N/A</v>
      </c>
      <c r="P117" s="180" t="e">
        <f t="shared" ca="1" si="42"/>
        <v>#N/A</v>
      </c>
      <c r="Q117" s="180" t="e">
        <f ca="1">OFFSET('ewc02'!$A$10,MATCH($C117,EWC_Koodi,0),0)</f>
        <v>#N/A</v>
      </c>
      <c r="R117" s="180" t="e">
        <f t="shared" ca="1" si="43"/>
        <v>#N/A</v>
      </c>
      <c r="S117" s="180" t="e">
        <f ca="1">OFFSET('ewc02'!$K$10,Y117,0)</f>
        <v>#N/A</v>
      </c>
      <c r="T117" s="180" t="e">
        <f t="shared" ca="1" si="44"/>
        <v>#N/A</v>
      </c>
      <c r="U117" s="180" t="e">
        <f ca="1">OFFSET('ewc02'!$L$10,Y117,0)</f>
        <v>#N/A</v>
      </c>
      <c r="V117" s="180" t="e">
        <f ca="1">OFFSET('ewc02'!$M$10,Y117,0)</f>
        <v>#N/A</v>
      </c>
      <c r="W117" s="180" t="e">
        <f ca="1">OFFSET('ewc02'!$N$10,Y117,0)</f>
        <v>#N/A</v>
      </c>
      <c r="X117" s="180" t="e">
        <f ca="1">IF(AND(OFFSET('ewc02'!I$10,Y117,0)=12,OR(G117="2.3",G117="2.6",G117="2.7",G117="2.9")),1,0)</f>
        <v>#N/A</v>
      </c>
      <c r="Y117" s="180" t="e">
        <f t="shared" ca="1" si="37"/>
        <v>#N/A</v>
      </c>
      <c r="Z117" s="37">
        <f t="shared" si="38"/>
        <v>0</v>
      </c>
      <c r="AA117" s="180">
        <f ca="1">IF($Z117=0,0, OFFSET(rd!$A$10,MATCH($Z117,RD_tunnus,0),0))</f>
        <v>0</v>
      </c>
      <c r="AB117" s="180" t="e">
        <f t="shared" si="45"/>
        <v>#N/A</v>
      </c>
      <c r="AC117" s="180" t="e">
        <f t="shared" si="46"/>
        <v>#N/A</v>
      </c>
      <c r="AD117" s="100">
        <f t="shared" si="47"/>
        <v>0</v>
      </c>
      <c r="AE117" s="180" t="e">
        <f t="shared" ca="1" si="39"/>
        <v>#N/A</v>
      </c>
      <c r="AF117" s="180" t="e">
        <f t="shared" ca="1" si="40"/>
        <v>#N/A</v>
      </c>
      <c r="AG117" s="100" t="e">
        <f ca="1">OFFSET('Kuiva-aine'!$D$10,AE117+AF117-1,0)</f>
        <v>#N/A</v>
      </c>
      <c r="AH117" s="100" t="e">
        <f ca="1">OFFSET('Kuiva-aine'!$E$10,AE117+AF117-1,0)</f>
        <v>#N/A</v>
      </c>
      <c r="AI117" s="180" t="e">
        <f t="shared" ca="1" si="48"/>
        <v>#N/A</v>
      </c>
      <c r="AJ117" s="180" t="e">
        <f t="shared" si="49"/>
        <v>#N/A</v>
      </c>
      <c r="AK117" s="180" t="e">
        <f t="shared" si="50"/>
        <v>#N/A</v>
      </c>
      <c r="AL117" s="180">
        <f t="shared" si="51"/>
        <v>0</v>
      </c>
    </row>
    <row r="118" spans="1:38" x14ac:dyDescent="0.35">
      <c r="A118" s="91"/>
      <c r="B118" s="92"/>
      <c r="C118" s="93"/>
      <c r="D118" s="92"/>
      <c r="E118" s="91"/>
      <c r="F118" s="92"/>
      <c r="G118" s="94"/>
      <c r="I118" s="31">
        <f t="shared" ca="1" si="35"/>
        <v>0</v>
      </c>
      <c r="J118" s="31">
        <f ca="1">IF(ISNA(MATCH($V118,Hajoamiskertoimet!A$21:A$53,0)),0,$I118*OFFSET(Hajoamiskertoimet!$C$20,MATCH($V118,Hajoamiskertoimet!A$21:A$53,0),0))</f>
        <v>0</v>
      </c>
      <c r="L118" s="181">
        <f t="shared" ca="1" si="41"/>
        <v>1</v>
      </c>
      <c r="M118" s="180" t="e">
        <f ca="1">OFFSET('ewc02'!$H$10,MATCH($R118,Ewc_ID,0),0)</f>
        <v>#N/A</v>
      </c>
      <c r="N118" s="180" t="e">
        <f t="shared" ca="1" si="36"/>
        <v>#N/A</v>
      </c>
      <c r="O118" s="180" t="e">
        <f ca="1">IF($L118=0,-1,OFFSET('Kuiva-aine'!$C$10,AE118+AF118-1,0))</f>
        <v>#N/A</v>
      </c>
      <c r="P118" s="180" t="e">
        <f t="shared" ca="1" si="42"/>
        <v>#N/A</v>
      </c>
      <c r="Q118" s="180" t="e">
        <f ca="1">OFFSET('ewc02'!$A$10,MATCH($C118,EWC_Koodi,0),0)</f>
        <v>#N/A</v>
      </c>
      <c r="R118" s="180" t="e">
        <f t="shared" ca="1" si="43"/>
        <v>#N/A</v>
      </c>
      <c r="S118" s="180" t="e">
        <f ca="1">OFFSET('ewc02'!$K$10,Y118,0)</f>
        <v>#N/A</v>
      </c>
      <c r="T118" s="180" t="e">
        <f t="shared" ca="1" si="44"/>
        <v>#N/A</v>
      </c>
      <c r="U118" s="180" t="e">
        <f ca="1">OFFSET('ewc02'!$L$10,Y118,0)</f>
        <v>#N/A</v>
      </c>
      <c r="V118" s="180" t="e">
        <f ca="1">OFFSET('ewc02'!$M$10,Y118,0)</f>
        <v>#N/A</v>
      </c>
      <c r="W118" s="180" t="e">
        <f ca="1">OFFSET('ewc02'!$N$10,Y118,0)</f>
        <v>#N/A</v>
      </c>
      <c r="X118" s="180" t="e">
        <f ca="1">IF(AND(OFFSET('ewc02'!I$10,Y118,0)=12,OR(G118="2.3",G118="2.6",G118="2.7",G118="2.9")),1,0)</f>
        <v>#N/A</v>
      </c>
      <c r="Y118" s="180" t="e">
        <f t="shared" ca="1" si="37"/>
        <v>#N/A</v>
      </c>
      <c r="Z118" s="37">
        <f t="shared" si="38"/>
        <v>0</v>
      </c>
      <c r="AA118" s="180">
        <f ca="1">IF($Z118=0,0, OFFSET(rd!$A$10,MATCH($Z118,RD_tunnus,0),0))</f>
        <v>0</v>
      </c>
      <c r="AB118" s="180" t="e">
        <f t="shared" si="45"/>
        <v>#N/A</v>
      </c>
      <c r="AC118" s="180" t="e">
        <f t="shared" si="46"/>
        <v>#N/A</v>
      </c>
      <c r="AD118" s="100">
        <f t="shared" si="47"/>
        <v>0</v>
      </c>
      <c r="AE118" s="180" t="e">
        <f t="shared" ca="1" si="39"/>
        <v>#N/A</v>
      </c>
      <c r="AF118" s="180" t="e">
        <f t="shared" ca="1" si="40"/>
        <v>#N/A</v>
      </c>
      <c r="AG118" s="100" t="e">
        <f ca="1">OFFSET('Kuiva-aine'!$D$10,AE118+AF118-1,0)</f>
        <v>#N/A</v>
      </c>
      <c r="AH118" s="100" t="e">
        <f ca="1">OFFSET('Kuiva-aine'!$E$10,AE118+AF118-1,0)</f>
        <v>#N/A</v>
      </c>
      <c r="AI118" s="180" t="e">
        <f t="shared" ca="1" si="48"/>
        <v>#N/A</v>
      </c>
      <c r="AJ118" s="180" t="e">
        <f t="shared" si="49"/>
        <v>#N/A</v>
      </c>
      <c r="AK118" s="180" t="e">
        <f t="shared" si="50"/>
        <v>#N/A</v>
      </c>
      <c r="AL118" s="180">
        <f t="shared" si="51"/>
        <v>0</v>
      </c>
    </row>
    <row r="119" spans="1:38" x14ac:dyDescent="0.35">
      <c r="A119" s="91"/>
      <c r="B119" s="92"/>
      <c r="C119" s="93"/>
      <c r="D119" s="92"/>
      <c r="E119" s="91"/>
      <c r="F119" s="92"/>
      <c r="G119" s="94"/>
      <c r="I119" s="31">
        <f t="shared" ca="1" si="35"/>
        <v>0</v>
      </c>
      <c r="J119" s="31">
        <f ca="1">IF(ISNA(MATCH($V119,Hajoamiskertoimet!A$21:A$53,0)),0,$I119*OFFSET(Hajoamiskertoimet!$C$20,MATCH($V119,Hajoamiskertoimet!A$21:A$53,0),0))</f>
        <v>0</v>
      </c>
      <c r="L119" s="181">
        <f t="shared" ca="1" si="41"/>
        <v>1</v>
      </c>
      <c r="M119" s="180" t="e">
        <f ca="1">OFFSET('ewc02'!$H$10,MATCH($R119,Ewc_ID,0),0)</f>
        <v>#N/A</v>
      </c>
      <c r="N119" s="180" t="e">
        <f t="shared" ca="1" si="36"/>
        <v>#N/A</v>
      </c>
      <c r="O119" s="180" t="e">
        <f ca="1">IF($L119=0,-1,OFFSET('Kuiva-aine'!$C$10,AE119+AF119-1,0))</f>
        <v>#N/A</v>
      </c>
      <c r="P119" s="180" t="e">
        <f t="shared" ca="1" si="42"/>
        <v>#N/A</v>
      </c>
      <c r="Q119" s="180" t="e">
        <f ca="1">OFFSET('ewc02'!$A$10,MATCH($C119,EWC_Koodi,0),0)</f>
        <v>#N/A</v>
      </c>
      <c r="R119" s="180" t="e">
        <f t="shared" ca="1" si="43"/>
        <v>#N/A</v>
      </c>
      <c r="S119" s="180" t="e">
        <f ca="1">OFFSET('ewc02'!$K$10,Y119,0)</f>
        <v>#N/A</v>
      </c>
      <c r="T119" s="180" t="e">
        <f t="shared" ca="1" si="44"/>
        <v>#N/A</v>
      </c>
      <c r="U119" s="180" t="e">
        <f ca="1">OFFSET('ewc02'!$L$10,Y119,0)</f>
        <v>#N/A</v>
      </c>
      <c r="V119" s="180" t="e">
        <f ca="1">OFFSET('ewc02'!$M$10,Y119,0)</f>
        <v>#N/A</v>
      </c>
      <c r="W119" s="180" t="e">
        <f ca="1">OFFSET('ewc02'!$N$10,Y119,0)</f>
        <v>#N/A</v>
      </c>
      <c r="X119" s="180" t="e">
        <f ca="1">IF(AND(OFFSET('ewc02'!I$10,Y119,0)=12,OR(G119="2.3",G119="2.6",G119="2.7",G119="2.9")),1,0)</f>
        <v>#N/A</v>
      </c>
      <c r="Y119" s="180" t="e">
        <f t="shared" ca="1" si="37"/>
        <v>#N/A</v>
      </c>
      <c r="Z119" s="37">
        <f t="shared" si="38"/>
        <v>0</v>
      </c>
      <c r="AA119" s="180">
        <f ca="1">IF($Z119=0,0, OFFSET(rd!$A$10,MATCH($Z119,RD_tunnus,0),0))</f>
        <v>0</v>
      </c>
      <c r="AB119" s="180" t="e">
        <f t="shared" si="45"/>
        <v>#N/A</v>
      </c>
      <c r="AC119" s="180" t="e">
        <f t="shared" si="46"/>
        <v>#N/A</v>
      </c>
      <c r="AD119" s="100">
        <f t="shared" si="47"/>
        <v>0</v>
      </c>
      <c r="AE119" s="180" t="e">
        <f t="shared" ca="1" si="39"/>
        <v>#N/A</v>
      </c>
      <c r="AF119" s="180" t="e">
        <f t="shared" ca="1" si="40"/>
        <v>#N/A</v>
      </c>
      <c r="AG119" s="100" t="e">
        <f ca="1">OFFSET('Kuiva-aine'!$D$10,AE119+AF119-1,0)</f>
        <v>#N/A</v>
      </c>
      <c r="AH119" s="100" t="e">
        <f ca="1">OFFSET('Kuiva-aine'!$E$10,AE119+AF119-1,0)</f>
        <v>#N/A</v>
      </c>
      <c r="AI119" s="180" t="e">
        <f t="shared" ca="1" si="48"/>
        <v>#N/A</v>
      </c>
      <c r="AJ119" s="180" t="e">
        <f t="shared" si="49"/>
        <v>#N/A</v>
      </c>
      <c r="AK119" s="180" t="e">
        <f t="shared" si="50"/>
        <v>#N/A</v>
      </c>
      <c r="AL119" s="180">
        <f t="shared" si="51"/>
        <v>0</v>
      </c>
    </row>
    <row r="120" spans="1:38" x14ac:dyDescent="0.35">
      <c r="A120" s="91"/>
      <c r="B120" s="92"/>
      <c r="C120" s="93"/>
      <c r="D120" s="92"/>
      <c r="E120" s="91"/>
      <c r="F120" s="92"/>
      <c r="G120" s="94"/>
      <c r="I120" s="31">
        <f t="shared" ca="1" si="35"/>
        <v>0</v>
      </c>
      <c r="J120" s="31">
        <f ca="1">IF(ISNA(MATCH($V120,Hajoamiskertoimet!A$21:A$53,0)),0,$I120*OFFSET(Hajoamiskertoimet!$C$20,MATCH($V120,Hajoamiskertoimet!A$21:A$53,0),0))</f>
        <v>0</v>
      </c>
      <c r="L120" s="181">
        <f t="shared" ca="1" si="41"/>
        <v>1</v>
      </c>
      <c r="M120" s="180" t="e">
        <f ca="1">OFFSET('ewc02'!$H$10,MATCH($R120,Ewc_ID,0),0)</f>
        <v>#N/A</v>
      </c>
      <c r="N120" s="180" t="e">
        <f t="shared" ca="1" si="36"/>
        <v>#N/A</v>
      </c>
      <c r="O120" s="180" t="e">
        <f ca="1">IF($L120=0,-1,OFFSET('Kuiva-aine'!$C$10,AE120+AF120-1,0))</f>
        <v>#N/A</v>
      </c>
      <c r="P120" s="180" t="e">
        <f t="shared" ca="1" si="42"/>
        <v>#N/A</v>
      </c>
      <c r="Q120" s="180" t="e">
        <f ca="1">OFFSET('ewc02'!$A$10,MATCH($C120,EWC_Koodi,0),0)</f>
        <v>#N/A</v>
      </c>
      <c r="R120" s="180" t="e">
        <f t="shared" ca="1" si="43"/>
        <v>#N/A</v>
      </c>
      <c r="S120" s="180" t="e">
        <f ca="1">OFFSET('ewc02'!$K$10,Y120,0)</f>
        <v>#N/A</v>
      </c>
      <c r="T120" s="180" t="e">
        <f t="shared" ca="1" si="44"/>
        <v>#N/A</v>
      </c>
      <c r="U120" s="180" t="e">
        <f ca="1">OFFSET('ewc02'!$L$10,Y120,0)</f>
        <v>#N/A</v>
      </c>
      <c r="V120" s="180" t="e">
        <f ca="1">OFFSET('ewc02'!$M$10,Y120,0)</f>
        <v>#N/A</v>
      </c>
      <c r="W120" s="180" t="e">
        <f ca="1">OFFSET('ewc02'!$N$10,Y120,0)</f>
        <v>#N/A</v>
      </c>
      <c r="X120" s="180" t="e">
        <f ca="1">IF(AND(OFFSET('ewc02'!I$10,Y120,0)=12,OR(G120="2.3",G120="2.6",G120="2.7",G120="2.9")),1,0)</f>
        <v>#N/A</v>
      </c>
      <c r="Y120" s="180" t="e">
        <f t="shared" ca="1" si="37"/>
        <v>#N/A</v>
      </c>
      <c r="Z120" s="37">
        <f t="shared" si="38"/>
        <v>0</v>
      </c>
      <c r="AA120" s="180">
        <f ca="1">IF($Z120=0,0, OFFSET(rd!$A$10,MATCH($Z120,RD_tunnus,0),0))</f>
        <v>0</v>
      </c>
      <c r="AB120" s="180" t="e">
        <f t="shared" si="45"/>
        <v>#N/A</v>
      </c>
      <c r="AC120" s="180" t="e">
        <f t="shared" si="46"/>
        <v>#N/A</v>
      </c>
      <c r="AD120" s="100">
        <f t="shared" si="47"/>
        <v>0</v>
      </c>
      <c r="AE120" s="180" t="e">
        <f t="shared" ca="1" si="39"/>
        <v>#N/A</v>
      </c>
      <c r="AF120" s="180" t="e">
        <f t="shared" ca="1" si="40"/>
        <v>#N/A</v>
      </c>
      <c r="AG120" s="100" t="e">
        <f ca="1">OFFSET('Kuiva-aine'!$D$10,AE120+AF120-1,0)</f>
        <v>#N/A</v>
      </c>
      <c r="AH120" s="100" t="e">
        <f ca="1">OFFSET('Kuiva-aine'!$E$10,AE120+AF120-1,0)</f>
        <v>#N/A</v>
      </c>
      <c r="AI120" s="180" t="e">
        <f t="shared" ca="1" si="48"/>
        <v>#N/A</v>
      </c>
      <c r="AJ120" s="180" t="e">
        <f t="shared" si="49"/>
        <v>#N/A</v>
      </c>
      <c r="AK120" s="180" t="e">
        <f t="shared" si="50"/>
        <v>#N/A</v>
      </c>
      <c r="AL120" s="180">
        <f t="shared" si="51"/>
        <v>0</v>
      </c>
    </row>
    <row r="121" spans="1:38" x14ac:dyDescent="0.35">
      <c r="A121" s="91"/>
      <c r="B121" s="92"/>
      <c r="C121" s="93"/>
      <c r="D121" s="92"/>
      <c r="E121" s="91"/>
      <c r="F121" s="92"/>
      <c r="G121" s="94"/>
      <c r="I121" s="31">
        <f t="shared" ca="1" si="35"/>
        <v>0</v>
      </c>
      <c r="J121" s="31">
        <f ca="1">IF(ISNA(MATCH($V121,Hajoamiskertoimet!A$21:A$53,0)),0,$I121*OFFSET(Hajoamiskertoimet!$C$20,MATCH($V121,Hajoamiskertoimet!A$21:A$53,0),0))</f>
        <v>0</v>
      </c>
      <c r="L121" s="181">
        <f t="shared" ca="1" si="41"/>
        <v>1</v>
      </c>
      <c r="M121" s="180" t="e">
        <f ca="1">OFFSET('ewc02'!$H$10,MATCH($R121,Ewc_ID,0),0)</f>
        <v>#N/A</v>
      </c>
      <c r="N121" s="180" t="e">
        <f t="shared" ca="1" si="36"/>
        <v>#N/A</v>
      </c>
      <c r="O121" s="180" t="e">
        <f ca="1">IF($L121=0,-1,OFFSET('Kuiva-aine'!$C$10,AE121+AF121-1,0))</f>
        <v>#N/A</v>
      </c>
      <c r="P121" s="180" t="e">
        <f t="shared" ca="1" si="42"/>
        <v>#N/A</v>
      </c>
      <c r="Q121" s="180" t="e">
        <f ca="1">OFFSET('ewc02'!$A$10,MATCH($C121,EWC_Koodi,0),0)</f>
        <v>#N/A</v>
      </c>
      <c r="R121" s="180" t="e">
        <f t="shared" ca="1" si="43"/>
        <v>#N/A</v>
      </c>
      <c r="S121" s="180" t="e">
        <f ca="1">OFFSET('ewc02'!$K$10,Y121,0)</f>
        <v>#N/A</v>
      </c>
      <c r="T121" s="180" t="e">
        <f t="shared" ca="1" si="44"/>
        <v>#N/A</v>
      </c>
      <c r="U121" s="180" t="e">
        <f ca="1">OFFSET('ewc02'!$L$10,Y121,0)</f>
        <v>#N/A</v>
      </c>
      <c r="V121" s="180" t="e">
        <f ca="1">OFFSET('ewc02'!$M$10,Y121,0)</f>
        <v>#N/A</v>
      </c>
      <c r="W121" s="180" t="e">
        <f ca="1">OFFSET('ewc02'!$N$10,Y121,0)</f>
        <v>#N/A</v>
      </c>
      <c r="X121" s="180" t="e">
        <f ca="1">IF(AND(OFFSET('ewc02'!I$10,Y121,0)=12,OR(G121="2.3",G121="2.6",G121="2.7",G121="2.9")),1,0)</f>
        <v>#N/A</v>
      </c>
      <c r="Y121" s="180" t="e">
        <f t="shared" ca="1" si="37"/>
        <v>#N/A</v>
      </c>
      <c r="Z121" s="37">
        <f t="shared" si="38"/>
        <v>0</v>
      </c>
      <c r="AA121" s="180">
        <f ca="1">IF($Z121=0,0, OFFSET(rd!$A$10,MATCH($Z121,RD_tunnus,0),0))</f>
        <v>0</v>
      </c>
      <c r="AB121" s="180" t="e">
        <f t="shared" si="45"/>
        <v>#N/A</v>
      </c>
      <c r="AC121" s="180" t="e">
        <f t="shared" si="46"/>
        <v>#N/A</v>
      </c>
      <c r="AD121" s="100">
        <f t="shared" si="47"/>
        <v>0</v>
      </c>
      <c r="AE121" s="180" t="e">
        <f t="shared" ca="1" si="39"/>
        <v>#N/A</v>
      </c>
      <c r="AF121" s="180" t="e">
        <f t="shared" ca="1" si="40"/>
        <v>#N/A</v>
      </c>
      <c r="AG121" s="100" t="e">
        <f ca="1">OFFSET('Kuiva-aine'!$D$10,AE121+AF121-1,0)</f>
        <v>#N/A</v>
      </c>
      <c r="AH121" s="100" t="e">
        <f ca="1">OFFSET('Kuiva-aine'!$E$10,AE121+AF121-1,0)</f>
        <v>#N/A</v>
      </c>
      <c r="AI121" s="180" t="e">
        <f t="shared" ca="1" si="48"/>
        <v>#N/A</v>
      </c>
      <c r="AJ121" s="180" t="e">
        <f t="shared" si="49"/>
        <v>#N/A</v>
      </c>
      <c r="AK121" s="180" t="e">
        <f t="shared" si="50"/>
        <v>#N/A</v>
      </c>
      <c r="AL121" s="180">
        <f t="shared" si="51"/>
        <v>0</v>
      </c>
    </row>
    <row r="122" spans="1:38" x14ac:dyDescent="0.35">
      <c r="A122" s="91"/>
      <c r="B122" s="92"/>
      <c r="C122" s="93"/>
      <c r="D122" s="92"/>
      <c r="E122" s="91"/>
      <c r="F122" s="92"/>
      <c r="G122" s="94"/>
      <c r="I122" s="31">
        <f t="shared" ca="1" si="35"/>
        <v>0</v>
      </c>
      <c r="J122" s="31">
        <f ca="1">IF(ISNA(MATCH($V122,Hajoamiskertoimet!A$21:A$53,0)),0,$I122*OFFSET(Hajoamiskertoimet!$C$20,MATCH($V122,Hajoamiskertoimet!A$21:A$53,0),0))</f>
        <v>0</v>
      </c>
      <c r="L122" s="181">
        <f t="shared" ca="1" si="41"/>
        <v>1</v>
      </c>
      <c r="M122" s="180" t="e">
        <f ca="1">OFFSET('ewc02'!$H$10,MATCH($R122,Ewc_ID,0),0)</f>
        <v>#N/A</v>
      </c>
      <c r="N122" s="180" t="e">
        <f t="shared" ca="1" si="36"/>
        <v>#N/A</v>
      </c>
      <c r="O122" s="180" t="e">
        <f ca="1">IF($L122=0,-1,OFFSET('Kuiva-aine'!$C$10,AE122+AF122-1,0))</f>
        <v>#N/A</v>
      </c>
      <c r="P122" s="180" t="e">
        <f t="shared" ca="1" si="42"/>
        <v>#N/A</v>
      </c>
      <c r="Q122" s="180" t="e">
        <f ca="1">OFFSET('ewc02'!$A$10,MATCH($C122,EWC_Koodi,0),0)</f>
        <v>#N/A</v>
      </c>
      <c r="R122" s="180" t="e">
        <f t="shared" ca="1" si="43"/>
        <v>#N/A</v>
      </c>
      <c r="S122" s="180" t="e">
        <f ca="1">OFFSET('ewc02'!$K$10,Y122,0)</f>
        <v>#N/A</v>
      </c>
      <c r="T122" s="180" t="e">
        <f t="shared" ca="1" si="44"/>
        <v>#N/A</v>
      </c>
      <c r="U122" s="180" t="e">
        <f ca="1">OFFSET('ewc02'!$L$10,Y122,0)</f>
        <v>#N/A</v>
      </c>
      <c r="V122" s="180" t="e">
        <f ca="1">OFFSET('ewc02'!$M$10,Y122,0)</f>
        <v>#N/A</v>
      </c>
      <c r="W122" s="180" t="e">
        <f ca="1">OFFSET('ewc02'!$N$10,Y122,0)</f>
        <v>#N/A</v>
      </c>
      <c r="X122" s="180" t="e">
        <f ca="1">IF(AND(OFFSET('ewc02'!I$10,Y122,0)=12,OR(G122="2.3",G122="2.6",G122="2.7",G122="2.9")),1,0)</f>
        <v>#N/A</v>
      </c>
      <c r="Y122" s="180" t="e">
        <f t="shared" ca="1" si="37"/>
        <v>#N/A</v>
      </c>
      <c r="Z122" s="37">
        <f t="shared" si="38"/>
        <v>0</v>
      </c>
      <c r="AA122" s="180">
        <f ca="1">IF($Z122=0,0, OFFSET(rd!$A$10,MATCH($Z122,RD_tunnus,0),0))</f>
        <v>0</v>
      </c>
      <c r="AB122" s="180" t="e">
        <f t="shared" si="45"/>
        <v>#N/A</v>
      </c>
      <c r="AC122" s="180" t="e">
        <f t="shared" si="46"/>
        <v>#N/A</v>
      </c>
      <c r="AD122" s="100">
        <f t="shared" si="47"/>
        <v>0</v>
      </c>
      <c r="AE122" s="180" t="e">
        <f t="shared" ca="1" si="39"/>
        <v>#N/A</v>
      </c>
      <c r="AF122" s="180" t="e">
        <f t="shared" ca="1" si="40"/>
        <v>#N/A</v>
      </c>
      <c r="AG122" s="100" t="e">
        <f ca="1">OFFSET('Kuiva-aine'!$D$10,AE122+AF122-1,0)</f>
        <v>#N/A</v>
      </c>
      <c r="AH122" s="100" t="e">
        <f ca="1">OFFSET('Kuiva-aine'!$E$10,AE122+AF122-1,0)</f>
        <v>#N/A</v>
      </c>
      <c r="AI122" s="180" t="e">
        <f t="shared" ca="1" si="48"/>
        <v>#N/A</v>
      </c>
      <c r="AJ122" s="180" t="e">
        <f t="shared" si="49"/>
        <v>#N/A</v>
      </c>
      <c r="AK122" s="180" t="e">
        <f t="shared" si="50"/>
        <v>#N/A</v>
      </c>
      <c r="AL122" s="180">
        <f t="shared" si="51"/>
        <v>0</v>
      </c>
    </row>
    <row r="123" spans="1:38" x14ac:dyDescent="0.35">
      <c r="A123" s="91"/>
      <c r="B123" s="92"/>
      <c r="C123" s="93"/>
      <c r="D123" s="92"/>
      <c r="E123" s="91"/>
      <c r="F123" s="92"/>
      <c r="G123" s="94"/>
      <c r="I123" s="31">
        <f t="shared" ca="1" si="35"/>
        <v>0</v>
      </c>
      <c r="J123" s="31">
        <f ca="1">IF(ISNA(MATCH($V123,Hajoamiskertoimet!A$21:A$53,0)),0,$I123*OFFSET(Hajoamiskertoimet!$C$20,MATCH($V123,Hajoamiskertoimet!A$21:A$53,0),0))</f>
        <v>0</v>
      </c>
      <c r="L123" s="181">
        <f t="shared" ca="1" si="41"/>
        <v>1</v>
      </c>
      <c r="M123" s="180" t="e">
        <f ca="1">OFFSET('ewc02'!$H$10,MATCH($R123,Ewc_ID,0),0)</f>
        <v>#N/A</v>
      </c>
      <c r="N123" s="180" t="e">
        <f t="shared" ca="1" si="36"/>
        <v>#N/A</v>
      </c>
      <c r="O123" s="180" t="e">
        <f ca="1">IF($L123=0,-1,OFFSET('Kuiva-aine'!$C$10,AE123+AF123-1,0))</f>
        <v>#N/A</v>
      </c>
      <c r="P123" s="180" t="e">
        <f t="shared" ca="1" si="42"/>
        <v>#N/A</v>
      </c>
      <c r="Q123" s="180" t="e">
        <f ca="1">OFFSET('ewc02'!$A$10,MATCH($C123,EWC_Koodi,0),0)</f>
        <v>#N/A</v>
      </c>
      <c r="R123" s="180" t="e">
        <f t="shared" ca="1" si="43"/>
        <v>#N/A</v>
      </c>
      <c r="S123" s="180" t="e">
        <f ca="1">OFFSET('ewc02'!$K$10,Y123,0)</f>
        <v>#N/A</v>
      </c>
      <c r="T123" s="180" t="e">
        <f t="shared" ca="1" si="44"/>
        <v>#N/A</v>
      </c>
      <c r="U123" s="180" t="e">
        <f ca="1">OFFSET('ewc02'!$L$10,Y123,0)</f>
        <v>#N/A</v>
      </c>
      <c r="V123" s="180" t="e">
        <f ca="1">OFFSET('ewc02'!$M$10,Y123,0)</f>
        <v>#N/A</v>
      </c>
      <c r="W123" s="180" t="e">
        <f ca="1">OFFSET('ewc02'!$N$10,Y123,0)</f>
        <v>#N/A</v>
      </c>
      <c r="X123" s="180" t="e">
        <f ca="1">IF(AND(OFFSET('ewc02'!I$10,Y123,0)=12,OR(G123="2.3",G123="2.6",G123="2.7",G123="2.9")),1,0)</f>
        <v>#N/A</v>
      </c>
      <c r="Y123" s="180" t="e">
        <f t="shared" ca="1" si="37"/>
        <v>#N/A</v>
      </c>
      <c r="Z123" s="37">
        <f t="shared" si="38"/>
        <v>0</v>
      </c>
      <c r="AA123" s="180">
        <f ca="1">IF($Z123=0,0, OFFSET(rd!$A$10,MATCH($Z123,RD_tunnus,0),0))</f>
        <v>0</v>
      </c>
      <c r="AB123" s="180" t="e">
        <f t="shared" si="45"/>
        <v>#N/A</v>
      </c>
      <c r="AC123" s="180" t="e">
        <f t="shared" si="46"/>
        <v>#N/A</v>
      </c>
      <c r="AD123" s="100">
        <f t="shared" si="47"/>
        <v>0</v>
      </c>
      <c r="AE123" s="180" t="e">
        <f t="shared" ca="1" si="39"/>
        <v>#N/A</v>
      </c>
      <c r="AF123" s="180" t="e">
        <f t="shared" ca="1" si="40"/>
        <v>#N/A</v>
      </c>
      <c r="AG123" s="100" t="e">
        <f ca="1">OFFSET('Kuiva-aine'!$D$10,AE123+AF123-1,0)</f>
        <v>#N/A</v>
      </c>
      <c r="AH123" s="100" t="e">
        <f ca="1">OFFSET('Kuiva-aine'!$E$10,AE123+AF123-1,0)</f>
        <v>#N/A</v>
      </c>
      <c r="AI123" s="180" t="e">
        <f t="shared" ca="1" si="48"/>
        <v>#N/A</v>
      </c>
      <c r="AJ123" s="180" t="e">
        <f t="shared" si="49"/>
        <v>#N/A</v>
      </c>
      <c r="AK123" s="180" t="e">
        <f t="shared" si="50"/>
        <v>#N/A</v>
      </c>
      <c r="AL123" s="180">
        <f t="shared" si="51"/>
        <v>0</v>
      </c>
    </row>
    <row r="124" spans="1:38" x14ac:dyDescent="0.35">
      <c r="A124" s="91"/>
      <c r="B124" s="92"/>
      <c r="C124" s="93"/>
      <c r="D124" s="92"/>
      <c r="E124" s="91"/>
      <c r="F124" s="92"/>
      <c r="G124" s="94"/>
      <c r="I124" s="31">
        <f t="shared" ca="1" si="35"/>
        <v>0</v>
      </c>
      <c r="J124" s="31">
        <f ca="1">IF(ISNA(MATCH($V124,Hajoamiskertoimet!A$21:A$53,0)),0,$I124*OFFSET(Hajoamiskertoimet!$C$20,MATCH($V124,Hajoamiskertoimet!A$21:A$53,0),0))</f>
        <v>0</v>
      </c>
      <c r="L124" s="181">
        <f t="shared" ca="1" si="41"/>
        <v>1</v>
      </c>
      <c r="M124" s="180" t="e">
        <f ca="1">OFFSET('ewc02'!$H$10,MATCH($R124,Ewc_ID,0),0)</f>
        <v>#N/A</v>
      </c>
      <c r="N124" s="180" t="e">
        <f t="shared" ca="1" si="36"/>
        <v>#N/A</v>
      </c>
      <c r="O124" s="180" t="e">
        <f ca="1">IF($L124=0,-1,OFFSET('Kuiva-aine'!$C$10,AE124+AF124-1,0))</f>
        <v>#N/A</v>
      </c>
      <c r="P124" s="180" t="e">
        <f t="shared" ca="1" si="42"/>
        <v>#N/A</v>
      </c>
      <c r="Q124" s="180" t="e">
        <f ca="1">OFFSET('ewc02'!$A$10,MATCH($C124,EWC_Koodi,0),0)</f>
        <v>#N/A</v>
      </c>
      <c r="R124" s="180" t="e">
        <f t="shared" ca="1" si="43"/>
        <v>#N/A</v>
      </c>
      <c r="S124" s="180" t="e">
        <f ca="1">OFFSET('ewc02'!$K$10,Y124,0)</f>
        <v>#N/A</v>
      </c>
      <c r="T124" s="180" t="e">
        <f t="shared" ca="1" si="44"/>
        <v>#N/A</v>
      </c>
      <c r="U124" s="180" t="e">
        <f ca="1">OFFSET('ewc02'!$L$10,Y124,0)</f>
        <v>#N/A</v>
      </c>
      <c r="V124" s="180" t="e">
        <f ca="1">OFFSET('ewc02'!$M$10,Y124,0)</f>
        <v>#N/A</v>
      </c>
      <c r="W124" s="180" t="e">
        <f ca="1">OFFSET('ewc02'!$N$10,Y124,0)</f>
        <v>#N/A</v>
      </c>
      <c r="X124" s="180" t="e">
        <f ca="1">IF(AND(OFFSET('ewc02'!I$10,Y124,0)=12,OR(G124="2.3",G124="2.6",G124="2.7",G124="2.9")),1,0)</f>
        <v>#N/A</v>
      </c>
      <c r="Y124" s="180" t="e">
        <f t="shared" ca="1" si="37"/>
        <v>#N/A</v>
      </c>
      <c r="Z124" s="37">
        <f t="shared" si="38"/>
        <v>0</v>
      </c>
      <c r="AA124" s="180">
        <f ca="1">IF($Z124=0,0, OFFSET(rd!$A$10,MATCH($Z124,RD_tunnus,0),0))</f>
        <v>0</v>
      </c>
      <c r="AB124" s="180" t="e">
        <f t="shared" si="45"/>
        <v>#N/A</v>
      </c>
      <c r="AC124" s="180" t="e">
        <f t="shared" si="46"/>
        <v>#N/A</v>
      </c>
      <c r="AD124" s="100">
        <f t="shared" si="47"/>
        <v>0</v>
      </c>
      <c r="AE124" s="180" t="e">
        <f t="shared" ca="1" si="39"/>
        <v>#N/A</v>
      </c>
      <c r="AF124" s="180" t="e">
        <f t="shared" ca="1" si="40"/>
        <v>#N/A</v>
      </c>
      <c r="AG124" s="100" t="e">
        <f ca="1">OFFSET('Kuiva-aine'!$D$10,AE124+AF124-1,0)</f>
        <v>#N/A</v>
      </c>
      <c r="AH124" s="100" t="e">
        <f ca="1">OFFSET('Kuiva-aine'!$E$10,AE124+AF124-1,0)</f>
        <v>#N/A</v>
      </c>
      <c r="AI124" s="180" t="e">
        <f t="shared" ca="1" si="48"/>
        <v>#N/A</v>
      </c>
      <c r="AJ124" s="180" t="e">
        <f t="shared" si="49"/>
        <v>#N/A</v>
      </c>
      <c r="AK124" s="180" t="e">
        <f t="shared" si="50"/>
        <v>#N/A</v>
      </c>
      <c r="AL124" s="180">
        <f t="shared" si="51"/>
        <v>0</v>
      </c>
    </row>
    <row r="125" spans="1:38" x14ac:dyDescent="0.35">
      <c r="A125" s="91"/>
      <c r="B125" s="92"/>
      <c r="C125" s="93"/>
      <c r="D125" s="92"/>
      <c r="E125" s="91"/>
      <c r="F125" s="92"/>
      <c r="G125" s="94"/>
      <c r="I125" s="31">
        <f t="shared" ca="1" si="35"/>
        <v>0</v>
      </c>
      <c r="J125" s="31">
        <f ca="1">IF(ISNA(MATCH($V125,Hajoamiskertoimet!A$21:A$53,0)),0,$I125*OFFSET(Hajoamiskertoimet!$C$20,MATCH($V125,Hajoamiskertoimet!A$21:A$53,0),0))</f>
        <v>0</v>
      </c>
      <c r="L125" s="181">
        <f t="shared" ca="1" si="41"/>
        <v>1</v>
      </c>
      <c r="M125" s="180" t="e">
        <f ca="1">OFFSET('ewc02'!$H$10,MATCH($R125,Ewc_ID,0),0)</f>
        <v>#N/A</v>
      </c>
      <c r="N125" s="180" t="e">
        <f t="shared" ca="1" si="36"/>
        <v>#N/A</v>
      </c>
      <c r="O125" s="180" t="e">
        <f ca="1">IF($L125=0,-1,OFFSET('Kuiva-aine'!$C$10,AE125+AF125-1,0))</f>
        <v>#N/A</v>
      </c>
      <c r="P125" s="180" t="e">
        <f t="shared" ca="1" si="42"/>
        <v>#N/A</v>
      </c>
      <c r="Q125" s="180" t="e">
        <f ca="1">OFFSET('ewc02'!$A$10,MATCH($C125,EWC_Koodi,0),0)</f>
        <v>#N/A</v>
      </c>
      <c r="R125" s="180" t="e">
        <f t="shared" ca="1" si="43"/>
        <v>#N/A</v>
      </c>
      <c r="S125" s="180" t="e">
        <f ca="1">OFFSET('ewc02'!$K$10,Y125,0)</f>
        <v>#N/A</v>
      </c>
      <c r="T125" s="180" t="e">
        <f t="shared" ca="1" si="44"/>
        <v>#N/A</v>
      </c>
      <c r="U125" s="180" t="e">
        <f ca="1">OFFSET('ewc02'!$L$10,Y125,0)</f>
        <v>#N/A</v>
      </c>
      <c r="V125" s="180" t="e">
        <f ca="1">OFFSET('ewc02'!$M$10,Y125,0)</f>
        <v>#N/A</v>
      </c>
      <c r="W125" s="180" t="e">
        <f ca="1">OFFSET('ewc02'!$N$10,Y125,0)</f>
        <v>#N/A</v>
      </c>
      <c r="X125" s="180" t="e">
        <f ca="1">IF(AND(OFFSET('ewc02'!I$10,Y125,0)=12,OR(G125="2.3",G125="2.6",G125="2.7",G125="2.9")),1,0)</f>
        <v>#N/A</v>
      </c>
      <c r="Y125" s="180" t="e">
        <f t="shared" ca="1" si="37"/>
        <v>#N/A</v>
      </c>
      <c r="Z125" s="37">
        <f t="shared" si="38"/>
        <v>0</v>
      </c>
      <c r="AA125" s="180">
        <f ca="1">IF($Z125=0,0, OFFSET(rd!$A$10,MATCH($Z125,RD_tunnus,0),0))</f>
        <v>0</v>
      </c>
      <c r="AB125" s="180" t="e">
        <f t="shared" si="45"/>
        <v>#N/A</v>
      </c>
      <c r="AC125" s="180" t="e">
        <f t="shared" si="46"/>
        <v>#N/A</v>
      </c>
      <c r="AD125" s="100">
        <f t="shared" si="47"/>
        <v>0</v>
      </c>
      <c r="AE125" s="180" t="e">
        <f t="shared" ca="1" si="39"/>
        <v>#N/A</v>
      </c>
      <c r="AF125" s="180" t="e">
        <f t="shared" ca="1" si="40"/>
        <v>#N/A</v>
      </c>
      <c r="AG125" s="100" t="e">
        <f ca="1">OFFSET('Kuiva-aine'!$D$10,AE125+AF125-1,0)</f>
        <v>#N/A</v>
      </c>
      <c r="AH125" s="100" t="e">
        <f ca="1">OFFSET('Kuiva-aine'!$E$10,AE125+AF125-1,0)</f>
        <v>#N/A</v>
      </c>
      <c r="AI125" s="180" t="e">
        <f t="shared" ca="1" si="48"/>
        <v>#N/A</v>
      </c>
      <c r="AJ125" s="180" t="e">
        <f t="shared" si="49"/>
        <v>#N/A</v>
      </c>
      <c r="AK125" s="180" t="e">
        <f t="shared" si="50"/>
        <v>#N/A</v>
      </c>
      <c r="AL125" s="180">
        <f t="shared" si="51"/>
        <v>0</v>
      </c>
    </row>
    <row r="126" spans="1:38" x14ac:dyDescent="0.35">
      <c r="A126" s="91"/>
      <c r="B126" s="92"/>
      <c r="C126" s="93"/>
      <c r="D126" s="92"/>
      <c r="E126" s="91"/>
      <c r="F126" s="92"/>
      <c r="G126" s="94"/>
      <c r="I126" s="31">
        <f t="shared" ca="1" si="35"/>
        <v>0</v>
      </c>
      <c r="J126" s="31">
        <f ca="1">IF(ISNA(MATCH($V126,Hajoamiskertoimet!A$21:A$53,0)),0,$I126*OFFSET(Hajoamiskertoimet!$C$20,MATCH($V126,Hajoamiskertoimet!A$21:A$53,0),0))</f>
        <v>0</v>
      </c>
      <c r="L126" s="181">
        <f t="shared" ca="1" si="41"/>
        <v>1</v>
      </c>
      <c r="M126" s="180" t="e">
        <f ca="1">OFFSET('ewc02'!$H$10,MATCH($R126,Ewc_ID,0),0)</f>
        <v>#N/A</v>
      </c>
      <c r="N126" s="180" t="e">
        <f t="shared" ca="1" si="36"/>
        <v>#N/A</v>
      </c>
      <c r="O126" s="180" t="e">
        <f ca="1">IF($L126=0,-1,OFFSET('Kuiva-aine'!$C$10,AE126+AF126-1,0))</f>
        <v>#N/A</v>
      </c>
      <c r="P126" s="180" t="e">
        <f t="shared" ca="1" si="42"/>
        <v>#N/A</v>
      </c>
      <c r="Q126" s="180" t="e">
        <f ca="1">OFFSET('ewc02'!$A$10,MATCH($C126,EWC_Koodi,0),0)</f>
        <v>#N/A</v>
      </c>
      <c r="R126" s="180" t="e">
        <f t="shared" ca="1" si="43"/>
        <v>#N/A</v>
      </c>
      <c r="S126" s="180" t="e">
        <f ca="1">OFFSET('ewc02'!$K$10,Y126,0)</f>
        <v>#N/A</v>
      </c>
      <c r="T126" s="180" t="e">
        <f t="shared" ca="1" si="44"/>
        <v>#N/A</v>
      </c>
      <c r="U126" s="180" t="e">
        <f ca="1">OFFSET('ewc02'!$L$10,Y126,0)</f>
        <v>#N/A</v>
      </c>
      <c r="V126" s="180" t="e">
        <f ca="1">OFFSET('ewc02'!$M$10,Y126,0)</f>
        <v>#N/A</v>
      </c>
      <c r="W126" s="180" t="e">
        <f ca="1">OFFSET('ewc02'!$N$10,Y126,0)</f>
        <v>#N/A</v>
      </c>
      <c r="X126" s="180" t="e">
        <f ca="1">IF(AND(OFFSET('ewc02'!I$10,Y126,0)=12,OR(G126="2.3",G126="2.6",G126="2.7",G126="2.9")),1,0)</f>
        <v>#N/A</v>
      </c>
      <c r="Y126" s="180" t="e">
        <f t="shared" ca="1" si="37"/>
        <v>#N/A</v>
      </c>
      <c r="Z126" s="37">
        <f t="shared" si="38"/>
        <v>0</v>
      </c>
      <c r="AA126" s="180">
        <f ca="1">IF($Z126=0,0, OFFSET(rd!$A$10,MATCH($Z126,RD_tunnus,0),0))</f>
        <v>0</v>
      </c>
      <c r="AB126" s="180" t="e">
        <f t="shared" si="45"/>
        <v>#N/A</v>
      </c>
      <c r="AC126" s="180" t="e">
        <f t="shared" si="46"/>
        <v>#N/A</v>
      </c>
      <c r="AD126" s="100">
        <f t="shared" si="47"/>
        <v>0</v>
      </c>
      <c r="AE126" s="180" t="e">
        <f t="shared" ca="1" si="39"/>
        <v>#N/A</v>
      </c>
      <c r="AF126" s="180" t="e">
        <f t="shared" ca="1" si="40"/>
        <v>#N/A</v>
      </c>
      <c r="AG126" s="100" t="e">
        <f ca="1">OFFSET('Kuiva-aine'!$D$10,AE126+AF126-1,0)</f>
        <v>#N/A</v>
      </c>
      <c r="AH126" s="100" t="e">
        <f ca="1">OFFSET('Kuiva-aine'!$E$10,AE126+AF126-1,0)</f>
        <v>#N/A</v>
      </c>
      <c r="AI126" s="180" t="e">
        <f t="shared" ca="1" si="48"/>
        <v>#N/A</v>
      </c>
      <c r="AJ126" s="180" t="e">
        <f t="shared" si="49"/>
        <v>#N/A</v>
      </c>
      <c r="AK126" s="180" t="e">
        <f t="shared" si="50"/>
        <v>#N/A</v>
      </c>
      <c r="AL126" s="180">
        <f t="shared" si="51"/>
        <v>0</v>
      </c>
    </row>
    <row r="127" spans="1:38" x14ac:dyDescent="0.35">
      <c r="A127" s="91"/>
      <c r="B127" s="92"/>
      <c r="C127" s="93"/>
      <c r="D127" s="92"/>
      <c r="E127" s="91"/>
      <c r="F127" s="92"/>
      <c r="G127" s="94"/>
      <c r="I127" s="31">
        <f t="shared" ca="1" si="35"/>
        <v>0</v>
      </c>
      <c r="J127" s="31">
        <f ca="1">IF(ISNA(MATCH($V127,Hajoamiskertoimet!A$21:A$53,0)),0,$I127*OFFSET(Hajoamiskertoimet!$C$20,MATCH($V127,Hajoamiskertoimet!A$21:A$53,0),0))</f>
        <v>0</v>
      </c>
      <c r="L127" s="181">
        <f t="shared" ca="1" si="41"/>
        <v>1</v>
      </c>
      <c r="M127" s="180" t="e">
        <f ca="1">OFFSET('ewc02'!$H$10,MATCH($R127,Ewc_ID,0),0)</f>
        <v>#N/A</v>
      </c>
      <c r="N127" s="180" t="e">
        <f t="shared" ca="1" si="36"/>
        <v>#N/A</v>
      </c>
      <c r="O127" s="180" t="e">
        <f ca="1">IF($L127=0,-1,OFFSET('Kuiva-aine'!$C$10,AE127+AF127-1,0))</f>
        <v>#N/A</v>
      </c>
      <c r="P127" s="180" t="e">
        <f t="shared" ca="1" si="42"/>
        <v>#N/A</v>
      </c>
      <c r="Q127" s="180" t="e">
        <f ca="1">OFFSET('ewc02'!$A$10,MATCH($C127,EWC_Koodi,0),0)</f>
        <v>#N/A</v>
      </c>
      <c r="R127" s="180" t="e">
        <f t="shared" ca="1" si="43"/>
        <v>#N/A</v>
      </c>
      <c r="S127" s="180" t="e">
        <f ca="1">OFFSET('ewc02'!$K$10,Y127,0)</f>
        <v>#N/A</v>
      </c>
      <c r="T127" s="180" t="e">
        <f t="shared" ca="1" si="44"/>
        <v>#N/A</v>
      </c>
      <c r="U127" s="180" t="e">
        <f ca="1">OFFSET('ewc02'!$L$10,Y127,0)</f>
        <v>#N/A</v>
      </c>
      <c r="V127" s="180" t="e">
        <f ca="1">OFFSET('ewc02'!$M$10,Y127,0)</f>
        <v>#N/A</v>
      </c>
      <c r="W127" s="180" t="e">
        <f ca="1">OFFSET('ewc02'!$N$10,Y127,0)</f>
        <v>#N/A</v>
      </c>
      <c r="X127" s="180" t="e">
        <f ca="1">IF(AND(OFFSET('ewc02'!I$10,Y127,0)=12,OR(G127="2.3",G127="2.6",G127="2.7",G127="2.9")),1,0)</f>
        <v>#N/A</v>
      </c>
      <c r="Y127" s="180" t="e">
        <f t="shared" ca="1" si="37"/>
        <v>#N/A</v>
      </c>
      <c r="Z127" s="37">
        <f t="shared" si="38"/>
        <v>0</v>
      </c>
      <c r="AA127" s="180">
        <f ca="1">IF($Z127=0,0, OFFSET(rd!$A$10,MATCH($Z127,RD_tunnus,0),0))</f>
        <v>0</v>
      </c>
      <c r="AB127" s="180" t="e">
        <f t="shared" si="45"/>
        <v>#N/A</v>
      </c>
      <c r="AC127" s="180" t="e">
        <f t="shared" si="46"/>
        <v>#N/A</v>
      </c>
      <c r="AD127" s="100">
        <f t="shared" si="47"/>
        <v>0</v>
      </c>
      <c r="AE127" s="180" t="e">
        <f t="shared" ca="1" si="39"/>
        <v>#N/A</v>
      </c>
      <c r="AF127" s="180" t="e">
        <f t="shared" ca="1" si="40"/>
        <v>#N/A</v>
      </c>
      <c r="AG127" s="100" t="e">
        <f ca="1">OFFSET('Kuiva-aine'!$D$10,AE127+AF127-1,0)</f>
        <v>#N/A</v>
      </c>
      <c r="AH127" s="100" t="e">
        <f ca="1">OFFSET('Kuiva-aine'!$E$10,AE127+AF127-1,0)</f>
        <v>#N/A</v>
      </c>
      <c r="AI127" s="180" t="e">
        <f t="shared" ca="1" si="48"/>
        <v>#N/A</v>
      </c>
      <c r="AJ127" s="180" t="e">
        <f t="shared" si="49"/>
        <v>#N/A</v>
      </c>
      <c r="AK127" s="180" t="e">
        <f t="shared" si="50"/>
        <v>#N/A</v>
      </c>
      <c r="AL127" s="180">
        <f t="shared" si="51"/>
        <v>0</v>
      </c>
    </row>
    <row r="128" spans="1:38" x14ac:dyDescent="0.35">
      <c r="A128" s="91"/>
      <c r="B128" s="92"/>
      <c r="C128" s="93"/>
      <c r="D128" s="92"/>
      <c r="E128" s="91"/>
      <c r="F128" s="92"/>
      <c r="G128" s="94"/>
      <c r="I128" s="31">
        <f t="shared" ca="1" si="35"/>
        <v>0</v>
      </c>
      <c r="J128" s="31">
        <f ca="1">IF(ISNA(MATCH($V128,Hajoamiskertoimet!A$21:A$53,0)),0,$I128*OFFSET(Hajoamiskertoimet!$C$20,MATCH($V128,Hajoamiskertoimet!A$21:A$53,0),0))</f>
        <v>0</v>
      </c>
      <c r="L128" s="181">
        <f t="shared" ca="1" si="41"/>
        <v>1</v>
      </c>
      <c r="M128" s="180" t="e">
        <f ca="1">OFFSET('ewc02'!$H$10,MATCH($R128,Ewc_ID,0),0)</f>
        <v>#N/A</v>
      </c>
      <c r="N128" s="180" t="e">
        <f t="shared" ca="1" si="36"/>
        <v>#N/A</v>
      </c>
      <c r="O128" s="180" t="e">
        <f ca="1">IF($L128=0,-1,OFFSET('Kuiva-aine'!$C$10,AE128+AF128-1,0))</f>
        <v>#N/A</v>
      </c>
      <c r="P128" s="180" t="e">
        <f t="shared" ca="1" si="42"/>
        <v>#N/A</v>
      </c>
      <c r="Q128" s="180" t="e">
        <f ca="1">OFFSET('ewc02'!$A$10,MATCH($C128,EWC_Koodi,0),0)</f>
        <v>#N/A</v>
      </c>
      <c r="R128" s="180" t="e">
        <f t="shared" ca="1" si="43"/>
        <v>#N/A</v>
      </c>
      <c r="S128" s="180" t="e">
        <f ca="1">OFFSET('ewc02'!$K$10,Y128,0)</f>
        <v>#N/A</v>
      </c>
      <c r="T128" s="180" t="e">
        <f t="shared" ca="1" si="44"/>
        <v>#N/A</v>
      </c>
      <c r="U128" s="180" t="e">
        <f ca="1">OFFSET('ewc02'!$L$10,Y128,0)</f>
        <v>#N/A</v>
      </c>
      <c r="V128" s="180" t="e">
        <f ca="1">OFFSET('ewc02'!$M$10,Y128,0)</f>
        <v>#N/A</v>
      </c>
      <c r="W128" s="180" t="e">
        <f ca="1">OFFSET('ewc02'!$N$10,Y128,0)</f>
        <v>#N/A</v>
      </c>
      <c r="X128" s="180" t="e">
        <f ca="1">IF(AND(OFFSET('ewc02'!I$10,Y128,0)=12,OR(G128="2.3",G128="2.6",G128="2.7",G128="2.9")),1,0)</f>
        <v>#N/A</v>
      </c>
      <c r="Y128" s="180" t="e">
        <f t="shared" ca="1" si="37"/>
        <v>#N/A</v>
      </c>
      <c r="Z128" s="37">
        <f t="shared" si="38"/>
        <v>0</v>
      </c>
      <c r="AA128" s="180">
        <f ca="1">IF($Z128=0,0, OFFSET(rd!$A$10,MATCH($Z128,RD_tunnus,0),0))</f>
        <v>0</v>
      </c>
      <c r="AB128" s="180" t="e">
        <f t="shared" si="45"/>
        <v>#N/A</v>
      </c>
      <c r="AC128" s="180" t="e">
        <f t="shared" si="46"/>
        <v>#N/A</v>
      </c>
      <c r="AD128" s="100">
        <f t="shared" si="47"/>
        <v>0</v>
      </c>
      <c r="AE128" s="180" t="e">
        <f t="shared" ca="1" si="39"/>
        <v>#N/A</v>
      </c>
      <c r="AF128" s="180" t="e">
        <f t="shared" ca="1" si="40"/>
        <v>#N/A</v>
      </c>
      <c r="AG128" s="100" t="e">
        <f ca="1">OFFSET('Kuiva-aine'!$D$10,AE128+AF128-1,0)</f>
        <v>#N/A</v>
      </c>
      <c r="AH128" s="100" t="e">
        <f ca="1">OFFSET('Kuiva-aine'!$E$10,AE128+AF128-1,0)</f>
        <v>#N/A</v>
      </c>
      <c r="AI128" s="180" t="e">
        <f t="shared" ca="1" si="48"/>
        <v>#N/A</v>
      </c>
      <c r="AJ128" s="180" t="e">
        <f t="shared" si="49"/>
        <v>#N/A</v>
      </c>
      <c r="AK128" s="180" t="e">
        <f t="shared" si="50"/>
        <v>#N/A</v>
      </c>
      <c r="AL128" s="180">
        <f t="shared" si="51"/>
        <v>0</v>
      </c>
    </row>
    <row r="129" spans="1:38" x14ac:dyDescent="0.35">
      <c r="A129" s="91"/>
      <c r="B129" s="92"/>
      <c r="C129" s="93"/>
      <c r="D129" s="92"/>
      <c r="E129" s="91"/>
      <c r="F129" s="92"/>
      <c r="G129" s="94"/>
      <c r="I129" s="31">
        <f t="shared" ca="1" si="35"/>
        <v>0</v>
      </c>
      <c r="J129" s="31">
        <f ca="1">IF(ISNA(MATCH($V129,Hajoamiskertoimet!A$21:A$53,0)),0,$I129*OFFSET(Hajoamiskertoimet!$C$20,MATCH($V129,Hajoamiskertoimet!A$21:A$53,0),0))</f>
        <v>0</v>
      </c>
      <c r="L129" s="181">
        <f t="shared" ca="1" si="41"/>
        <v>1</v>
      </c>
      <c r="M129" s="180" t="e">
        <f ca="1">OFFSET('ewc02'!$H$10,MATCH($R129,Ewc_ID,0),0)</f>
        <v>#N/A</v>
      </c>
      <c r="N129" s="180" t="e">
        <f t="shared" ca="1" si="36"/>
        <v>#N/A</v>
      </c>
      <c r="O129" s="180" t="e">
        <f ca="1">IF($L129=0,-1,OFFSET('Kuiva-aine'!$C$10,AE129+AF129-1,0))</f>
        <v>#N/A</v>
      </c>
      <c r="P129" s="180" t="e">
        <f t="shared" ca="1" si="42"/>
        <v>#N/A</v>
      </c>
      <c r="Q129" s="180" t="e">
        <f ca="1">OFFSET('ewc02'!$A$10,MATCH($C129,EWC_Koodi,0),0)</f>
        <v>#N/A</v>
      </c>
      <c r="R129" s="180" t="e">
        <f t="shared" ca="1" si="43"/>
        <v>#N/A</v>
      </c>
      <c r="S129" s="180" t="e">
        <f ca="1">OFFSET('ewc02'!$K$10,Y129,0)</f>
        <v>#N/A</v>
      </c>
      <c r="T129" s="180" t="e">
        <f t="shared" ca="1" si="44"/>
        <v>#N/A</v>
      </c>
      <c r="U129" s="180" t="e">
        <f ca="1">OFFSET('ewc02'!$L$10,Y129,0)</f>
        <v>#N/A</v>
      </c>
      <c r="V129" s="180" t="e">
        <f ca="1">OFFSET('ewc02'!$M$10,Y129,0)</f>
        <v>#N/A</v>
      </c>
      <c r="W129" s="180" t="e">
        <f ca="1">OFFSET('ewc02'!$N$10,Y129,0)</f>
        <v>#N/A</v>
      </c>
      <c r="X129" s="180" t="e">
        <f ca="1">IF(AND(OFFSET('ewc02'!I$10,Y129,0)=12,OR(G129="2.3",G129="2.6",G129="2.7",G129="2.9")),1,0)</f>
        <v>#N/A</v>
      </c>
      <c r="Y129" s="180" t="e">
        <f t="shared" ca="1" si="37"/>
        <v>#N/A</v>
      </c>
      <c r="Z129" s="37">
        <f t="shared" si="38"/>
        <v>0</v>
      </c>
      <c r="AA129" s="180">
        <f ca="1">IF($Z129=0,0, OFFSET(rd!$A$10,MATCH($Z129,RD_tunnus,0),0))</f>
        <v>0</v>
      </c>
      <c r="AB129" s="180" t="e">
        <f t="shared" si="45"/>
        <v>#N/A</v>
      </c>
      <c r="AC129" s="180" t="e">
        <f t="shared" si="46"/>
        <v>#N/A</v>
      </c>
      <c r="AD129" s="100">
        <f t="shared" si="47"/>
        <v>0</v>
      </c>
      <c r="AE129" s="180" t="e">
        <f t="shared" ca="1" si="39"/>
        <v>#N/A</v>
      </c>
      <c r="AF129" s="180" t="e">
        <f t="shared" ca="1" si="40"/>
        <v>#N/A</v>
      </c>
      <c r="AG129" s="100" t="e">
        <f ca="1">OFFSET('Kuiva-aine'!$D$10,AE129+AF129-1,0)</f>
        <v>#N/A</v>
      </c>
      <c r="AH129" s="100" t="e">
        <f ca="1">OFFSET('Kuiva-aine'!$E$10,AE129+AF129-1,0)</f>
        <v>#N/A</v>
      </c>
      <c r="AI129" s="180" t="e">
        <f t="shared" ca="1" si="48"/>
        <v>#N/A</v>
      </c>
      <c r="AJ129" s="180" t="e">
        <f t="shared" si="49"/>
        <v>#N/A</v>
      </c>
      <c r="AK129" s="180" t="e">
        <f t="shared" si="50"/>
        <v>#N/A</v>
      </c>
      <c r="AL129" s="180">
        <f t="shared" si="51"/>
        <v>0</v>
      </c>
    </row>
    <row r="130" spans="1:38" x14ac:dyDescent="0.35">
      <c r="A130" s="91"/>
      <c r="B130" s="92"/>
      <c r="C130" s="93"/>
      <c r="D130" s="92"/>
      <c r="E130" s="91"/>
      <c r="F130" s="92"/>
      <c r="G130" s="94"/>
      <c r="I130" s="31">
        <f t="shared" ca="1" si="35"/>
        <v>0</v>
      </c>
      <c r="J130" s="31">
        <f ca="1">IF(ISNA(MATCH($V130,Hajoamiskertoimet!A$21:A$53,0)),0,$I130*OFFSET(Hajoamiskertoimet!$C$20,MATCH($V130,Hajoamiskertoimet!A$21:A$53,0),0))</f>
        <v>0</v>
      </c>
      <c r="L130" s="181">
        <f t="shared" ca="1" si="41"/>
        <v>1</v>
      </c>
      <c r="M130" s="180" t="e">
        <f ca="1">OFFSET('ewc02'!$H$10,MATCH($R130,Ewc_ID,0),0)</f>
        <v>#N/A</v>
      </c>
      <c r="N130" s="180" t="e">
        <f t="shared" ca="1" si="36"/>
        <v>#N/A</v>
      </c>
      <c r="O130" s="180" t="e">
        <f ca="1">IF($L130=0,-1,OFFSET('Kuiva-aine'!$C$10,AE130+AF130-1,0))</f>
        <v>#N/A</v>
      </c>
      <c r="P130" s="180" t="e">
        <f t="shared" ca="1" si="42"/>
        <v>#N/A</v>
      </c>
      <c r="Q130" s="180" t="e">
        <f ca="1">OFFSET('ewc02'!$A$10,MATCH($C130,EWC_Koodi,0),0)</f>
        <v>#N/A</v>
      </c>
      <c r="R130" s="180" t="e">
        <f t="shared" ca="1" si="43"/>
        <v>#N/A</v>
      </c>
      <c r="S130" s="180" t="e">
        <f ca="1">OFFSET('ewc02'!$K$10,Y130,0)</f>
        <v>#N/A</v>
      </c>
      <c r="T130" s="180" t="e">
        <f t="shared" ca="1" si="44"/>
        <v>#N/A</v>
      </c>
      <c r="U130" s="180" t="e">
        <f ca="1">OFFSET('ewc02'!$L$10,Y130,0)</f>
        <v>#N/A</v>
      </c>
      <c r="V130" s="180" t="e">
        <f ca="1">OFFSET('ewc02'!$M$10,Y130,0)</f>
        <v>#N/A</v>
      </c>
      <c r="W130" s="180" t="e">
        <f ca="1">OFFSET('ewc02'!$N$10,Y130,0)</f>
        <v>#N/A</v>
      </c>
      <c r="X130" s="180" t="e">
        <f ca="1">IF(AND(OFFSET('ewc02'!I$10,Y130,0)=12,OR(G130="2.3",G130="2.6",G130="2.7",G130="2.9")),1,0)</f>
        <v>#N/A</v>
      </c>
      <c r="Y130" s="180" t="e">
        <f t="shared" ca="1" si="37"/>
        <v>#N/A</v>
      </c>
      <c r="Z130" s="37">
        <f t="shared" si="38"/>
        <v>0</v>
      </c>
      <c r="AA130" s="180">
        <f ca="1">IF($Z130=0,0, OFFSET(rd!$A$10,MATCH($Z130,RD_tunnus,0),0))</f>
        <v>0</v>
      </c>
      <c r="AB130" s="180" t="e">
        <f t="shared" si="45"/>
        <v>#N/A</v>
      </c>
      <c r="AC130" s="180" t="e">
        <f t="shared" si="46"/>
        <v>#N/A</v>
      </c>
      <c r="AD130" s="100">
        <f t="shared" si="47"/>
        <v>0</v>
      </c>
      <c r="AE130" s="180" t="e">
        <f t="shared" ca="1" si="39"/>
        <v>#N/A</v>
      </c>
      <c r="AF130" s="180" t="e">
        <f t="shared" ca="1" si="40"/>
        <v>#N/A</v>
      </c>
      <c r="AG130" s="100" t="e">
        <f ca="1">OFFSET('Kuiva-aine'!$D$10,AE130+AF130-1,0)</f>
        <v>#N/A</v>
      </c>
      <c r="AH130" s="100" t="e">
        <f ca="1">OFFSET('Kuiva-aine'!$E$10,AE130+AF130-1,0)</f>
        <v>#N/A</v>
      </c>
      <c r="AI130" s="180" t="e">
        <f t="shared" ca="1" si="48"/>
        <v>#N/A</v>
      </c>
      <c r="AJ130" s="180" t="e">
        <f t="shared" si="49"/>
        <v>#N/A</v>
      </c>
      <c r="AK130" s="180" t="e">
        <f t="shared" si="50"/>
        <v>#N/A</v>
      </c>
      <c r="AL130" s="180">
        <f t="shared" si="51"/>
        <v>0</v>
      </c>
    </row>
    <row r="131" spans="1:38" x14ac:dyDescent="0.35">
      <c r="A131" s="91"/>
      <c r="B131" s="92"/>
      <c r="C131" s="93"/>
      <c r="D131" s="92"/>
      <c r="E131" s="91"/>
      <c r="F131" s="92"/>
      <c r="G131" s="94"/>
      <c r="I131" s="31">
        <f t="shared" ca="1" si="35"/>
        <v>0</v>
      </c>
      <c r="J131" s="31">
        <f ca="1">IF(ISNA(MATCH($V131,Hajoamiskertoimet!A$21:A$53,0)),0,$I131*OFFSET(Hajoamiskertoimet!$C$20,MATCH($V131,Hajoamiskertoimet!A$21:A$53,0),0))</f>
        <v>0</v>
      </c>
      <c r="L131" s="181">
        <f t="shared" ca="1" si="41"/>
        <v>1</v>
      </c>
      <c r="M131" s="180" t="e">
        <f ca="1">OFFSET('ewc02'!$H$10,MATCH($R131,Ewc_ID,0),0)</f>
        <v>#N/A</v>
      </c>
      <c r="N131" s="180" t="e">
        <f t="shared" ca="1" si="36"/>
        <v>#N/A</v>
      </c>
      <c r="O131" s="180" t="e">
        <f ca="1">IF($L131=0,-1,OFFSET('Kuiva-aine'!$C$10,AE131+AF131-1,0))</f>
        <v>#N/A</v>
      </c>
      <c r="P131" s="180" t="e">
        <f t="shared" ca="1" si="42"/>
        <v>#N/A</v>
      </c>
      <c r="Q131" s="180" t="e">
        <f ca="1">OFFSET('ewc02'!$A$10,MATCH($C131,EWC_Koodi,0),0)</f>
        <v>#N/A</v>
      </c>
      <c r="R131" s="180" t="e">
        <f t="shared" ca="1" si="43"/>
        <v>#N/A</v>
      </c>
      <c r="S131" s="180" t="e">
        <f ca="1">OFFSET('ewc02'!$K$10,Y131,0)</f>
        <v>#N/A</v>
      </c>
      <c r="T131" s="180" t="e">
        <f t="shared" ca="1" si="44"/>
        <v>#N/A</v>
      </c>
      <c r="U131" s="180" t="e">
        <f ca="1">OFFSET('ewc02'!$L$10,Y131,0)</f>
        <v>#N/A</v>
      </c>
      <c r="V131" s="180" t="e">
        <f ca="1">OFFSET('ewc02'!$M$10,Y131,0)</f>
        <v>#N/A</v>
      </c>
      <c r="W131" s="180" t="e">
        <f ca="1">OFFSET('ewc02'!$N$10,Y131,0)</f>
        <v>#N/A</v>
      </c>
      <c r="X131" s="180" t="e">
        <f ca="1">IF(AND(OFFSET('ewc02'!I$10,Y131,0)=12,OR(G131="2.3",G131="2.6",G131="2.7",G131="2.9")),1,0)</f>
        <v>#N/A</v>
      </c>
      <c r="Y131" s="180" t="e">
        <f t="shared" ca="1" si="37"/>
        <v>#N/A</v>
      </c>
      <c r="Z131" s="37">
        <f t="shared" si="38"/>
        <v>0</v>
      </c>
      <c r="AA131" s="180">
        <f ca="1">IF($Z131=0,0, OFFSET(rd!$A$10,MATCH($Z131,RD_tunnus,0),0))</f>
        <v>0</v>
      </c>
      <c r="AB131" s="180" t="e">
        <f t="shared" si="45"/>
        <v>#N/A</v>
      </c>
      <c r="AC131" s="180" t="e">
        <f t="shared" si="46"/>
        <v>#N/A</v>
      </c>
      <c r="AD131" s="100">
        <f t="shared" si="47"/>
        <v>0</v>
      </c>
      <c r="AE131" s="180" t="e">
        <f t="shared" ca="1" si="39"/>
        <v>#N/A</v>
      </c>
      <c r="AF131" s="180" t="e">
        <f t="shared" ca="1" si="40"/>
        <v>#N/A</v>
      </c>
      <c r="AG131" s="100" t="e">
        <f ca="1">OFFSET('Kuiva-aine'!$D$10,AE131+AF131-1,0)</f>
        <v>#N/A</v>
      </c>
      <c r="AH131" s="100" t="e">
        <f ca="1">OFFSET('Kuiva-aine'!$E$10,AE131+AF131-1,0)</f>
        <v>#N/A</v>
      </c>
      <c r="AI131" s="180" t="e">
        <f t="shared" ca="1" si="48"/>
        <v>#N/A</v>
      </c>
      <c r="AJ131" s="180" t="e">
        <f t="shared" si="49"/>
        <v>#N/A</v>
      </c>
      <c r="AK131" s="180" t="e">
        <f t="shared" si="50"/>
        <v>#N/A</v>
      </c>
      <c r="AL131" s="180">
        <f t="shared" si="51"/>
        <v>0</v>
      </c>
    </row>
    <row r="132" spans="1:38" x14ac:dyDescent="0.35">
      <c r="A132" s="91"/>
      <c r="B132" s="92"/>
      <c r="C132" s="93"/>
      <c r="D132" s="92"/>
      <c r="E132" s="91"/>
      <c r="F132" s="92"/>
      <c r="G132" s="94"/>
      <c r="I132" s="31">
        <f t="shared" ca="1" si="35"/>
        <v>0</v>
      </c>
      <c r="J132" s="31">
        <f ca="1">IF(ISNA(MATCH($V132,Hajoamiskertoimet!A$21:A$53,0)),0,$I132*OFFSET(Hajoamiskertoimet!$C$20,MATCH($V132,Hajoamiskertoimet!A$21:A$53,0),0))</f>
        <v>0</v>
      </c>
      <c r="L132" s="181">
        <f t="shared" ca="1" si="41"/>
        <v>1</v>
      </c>
      <c r="M132" s="180" t="e">
        <f ca="1">OFFSET('ewc02'!$H$10,MATCH($R132,Ewc_ID,0),0)</f>
        <v>#N/A</v>
      </c>
      <c r="N132" s="180" t="e">
        <f t="shared" ca="1" si="36"/>
        <v>#N/A</v>
      </c>
      <c r="O132" s="180" t="e">
        <f ca="1">IF($L132=0,-1,OFFSET('Kuiva-aine'!$C$10,AE132+AF132-1,0))</f>
        <v>#N/A</v>
      </c>
      <c r="P132" s="180" t="e">
        <f t="shared" ca="1" si="42"/>
        <v>#N/A</v>
      </c>
      <c r="Q132" s="180" t="e">
        <f ca="1">OFFSET('ewc02'!$A$10,MATCH($C132,EWC_Koodi,0),0)</f>
        <v>#N/A</v>
      </c>
      <c r="R132" s="180" t="e">
        <f t="shared" ca="1" si="43"/>
        <v>#N/A</v>
      </c>
      <c r="S132" s="180" t="e">
        <f ca="1">OFFSET('ewc02'!$K$10,Y132,0)</f>
        <v>#N/A</v>
      </c>
      <c r="T132" s="180" t="e">
        <f t="shared" ca="1" si="44"/>
        <v>#N/A</v>
      </c>
      <c r="U132" s="180" t="e">
        <f ca="1">OFFSET('ewc02'!$L$10,Y132,0)</f>
        <v>#N/A</v>
      </c>
      <c r="V132" s="180" t="e">
        <f ca="1">OFFSET('ewc02'!$M$10,Y132,0)</f>
        <v>#N/A</v>
      </c>
      <c r="W132" s="180" t="e">
        <f ca="1">OFFSET('ewc02'!$N$10,Y132,0)</f>
        <v>#N/A</v>
      </c>
      <c r="X132" s="180" t="e">
        <f ca="1">IF(AND(OFFSET('ewc02'!I$10,Y132,0)=12,OR(G132="2.3",G132="2.6",G132="2.7",G132="2.9")),1,0)</f>
        <v>#N/A</v>
      </c>
      <c r="Y132" s="180" t="e">
        <f t="shared" ca="1" si="37"/>
        <v>#N/A</v>
      </c>
      <c r="Z132" s="37">
        <f t="shared" si="38"/>
        <v>0</v>
      </c>
      <c r="AA132" s="180">
        <f ca="1">IF($Z132=0,0, OFFSET(rd!$A$10,MATCH($Z132,RD_tunnus,0),0))</f>
        <v>0</v>
      </c>
      <c r="AB132" s="180" t="e">
        <f t="shared" si="45"/>
        <v>#N/A</v>
      </c>
      <c r="AC132" s="180" t="e">
        <f t="shared" si="46"/>
        <v>#N/A</v>
      </c>
      <c r="AD132" s="100">
        <f t="shared" si="47"/>
        <v>0</v>
      </c>
      <c r="AE132" s="180" t="e">
        <f t="shared" ca="1" si="39"/>
        <v>#N/A</v>
      </c>
      <c r="AF132" s="180" t="e">
        <f t="shared" ca="1" si="40"/>
        <v>#N/A</v>
      </c>
      <c r="AG132" s="100" t="e">
        <f ca="1">OFFSET('Kuiva-aine'!$D$10,AE132+AF132-1,0)</f>
        <v>#N/A</v>
      </c>
      <c r="AH132" s="100" t="e">
        <f ca="1">OFFSET('Kuiva-aine'!$E$10,AE132+AF132-1,0)</f>
        <v>#N/A</v>
      </c>
      <c r="AI132" s="180" t="e">
        <f t="shared" ca="1" si="48"/>
        <v>#N/A</v>
      </c>
      <c r="AJ132" s="180" t="e">
        <f t="shared" si="49"/>
        <v>#N/A</v>
      </c>
      <c r="AK132" s="180" t="e">
        <f t="shared" si="50"/>
        <v>#N/A</v>
      </c>
      <c r="AL132" s="180">
        <f t="shared" si="51"/>
        <v>0</v>
      </c>
    </row>
    <row r="133" spans="1:38" x14ac:dyDescent="0.35">
      <c r="A133" s="91"/>
      <c r="B133" s="92"/>
      <c r="C133" s="93"/>
      <c r="D133" s="92"/>
      <c r="E133" s="91"/>
      <c r="F133" s="92"/>
      <c r="G133" s="94"/>
      <c r="I133" s="31">
        <f t="shared" ca="1" si="35"/>
        <v>0</v>
      </c>
      <c r="J133" s="31">
        <f ca="1">IF(ISNA(MATCH($V133,Hajoamiskertoimet!A$21:A$53,0)),0,$I133*OFFSET(Hajoamiskertoimet!$C$20,MATCH($V133,Hajoamiskertoimet!A$21:A$53,0),0))</f>
        <v>0</v>
      </c>
      <c r="L133" s="181">
        <f t="shared" ca="1" si="41"/>
        <v>1</v>
      </c>
      <c r="M133" s="180" t="e">
        <f ca="1">OFFSET('ewc02'!$H$10,MATCH($R133,Ewc_ID,0),0)</f>
        <v>#N/A</v>
      </c>
      <c r="N133" s="180" t="e">
        <f t="shared" ca="1" si="36"/>
        <v>#N/A</v>
      </c>
      <c r="O133" s="180" t="e">
        <f ca="1">IF($L133=0,-1,OFFSET('Kuiva-aine'!$C$10,AE133+AF133-1,0))</f>
        <v>#N/A</v>
      </c>
      <c r="P133" s="180" t="e">
        <f t="shared" ca="1" si="42"/>
        <v>#N/A</v>
      </c>
      <c r="Q133" s="180" t="e">
        <f ca="1">OFFSET('ewc02'!$A$10,MATCH($C133,EWC_Koodi,0),0)</f>
        <v>#N/A</v>
      </c>
      <c r="R133" s="180" t="e">
        <f t="shared" ca="1" si="43"/>
        <v>#N/A</v>
      </c>
      <c r="S133" s="180" t="e">
        <f ca="1">OFFSET('ewc02'!$K$10,Y133,0)</f>
        <v>#N/A</v>
      </c>
      <c r="T133" s="180" t="e">
        <f t="shared" ca="1" si="44"/>
        <v>#N/A</v>
      </c>
      <c r="U133" s="180" t="e">
        <f ca="1">OFFSET('ewc02'!$L$10,Y133,0)</f>
        <v>#N/A</v>
      </c>
      <c r="V133" s="180" t="e">
        <f ca="1">OFFSET('ewc02'!$M$10,Y133,0)</f>
        <v>#N/A</v>
      </c>
      <c r="W133" s="180" t="e">
        <f ca="1">OFFSET('ewc02'!$N$10,Y133,0)</f>
        <v>#N/A</v>
      </c>
      <c r="X133" s="180" t="e">
        <f ca="1">IF(AND(OFFSET('ewc02'!I$10,Y133,0)=12,OR(G133="2.3",G133="2.6",G133="2.7",G133="2.9")),1,0)</f>
        <v>#N/A</v>
      </c>
      <c r="Y133" s="180" t="e">
        <f t="shared" ca="1" si="37"/>
        <v>#N/A</v>
      </c>
      <c r="Z133" s="37">
        <f t="shared" si="38"/>
        <v>0</v>
      </c>
      <c r="AA133" s="180">
        <f ca="1">IF($Z133=0,0, OFFSET(rd!$A$10,MATCH($Z133,RD_tunnus,0),0))</f>
        <v>0</v>
      </c>
      <c r="AB133" s="180" t="e">
        <f t="shared" si="45"/>
        <v>#N/A</v>
      </c>
      <c r="AC133" s="180" t="e">
        <f t="shared" si="46"/>
        <v>#N/A</v>
      </c>
      <c r="AD133" s="100">
        <f t="shared" si="47"/>
        <v>0</v>
      </c>
      <c r="AE133" s="180" t="e">
        <f t="shared" ca="1" si="39"/>
        <v>#N/A</v>
      </c>
      <c r="AF133" s="180" t="e">
        <f t="shared" ca="1" si="40"/>
        <v>#N/A</v>
      </c>
      <c r="AG133" s="100" t="e">
        <f ca="1">OFFSET('Kuiva-aine'!$D$10,AE133+AF133-1,0)</f>
        <v>#N/A</v>
      </c>
      <c r="AH133" s="100" t="e">
        <f ca="1">OFFSET('Kuiva-aine'!$E$10,AE133+AF133-1,0)</f>
        <v>#N/A</v>
      </c>
      <c r="AI133" s="180" t="e">
        <f t="shared" ca="1" si="48"/>
        <v>#N/A</v>
      </c>
      <c r="AJ133" s="180" t="e">
        <f t="shared" si="49"/>
        <v>#N/A</v>
      </c>
      <c r="AK133" s="180" t="e">
        <f t="shared" si="50"/>
        <v>#N/A</v>
      </c>
      <c r="AL133" s="180">
        <f t="shared" si="51"/>
        <v>0</v>
      </c>
    </row>
    <row r="134" spans="1:38" x14ac:dyDescent="0.35">
      <c r="A134" s="91"/>
      <c r="B134" s="92"/>
      <c r="C134" s="93"/>
      <c r="D134" s="92"/>
      <c r="E134" s="91"/>
      <c r="F134" s="92"/>
      <c r="G134" s="94"/>
      <c r="I134" s="31">
        <f t="shared" ca="1" si="35"/>
        <v>0</v>
      </c>
      <c r="J134" s="31">
        <f ca="1">IF(ISNA(MATCH($V134,Hajoamiskertoimet!A$21:A$53,0)),0,$I134*OFFSET(Hajoamiskertoimet!$C$20,MATCH($V134,Hajoamiskertoimet!A$21:A$53,0),0))</f>
        <v>0</v>
      </c>
      <c r="L134" s="181">
        <f t="shared" ca="1" si="41"/>
        <v>1</v>
      </c>
      <c r="M134" s="180" t="e">
        <f ca="1">OFFSET('ewc02'!$H$10,MATCH($R134,Ewc_ID,0),0)</f>
        <v>#N/A</v>
      </c>
      <c r="N134" s="180" t="e">
        <f t="shared" ca="1" si="36"/>
        <v>#N/A</v>
      </c>
      <c r="O134" s="180" t="e">
        <f ca="1">IF($L134=0,-1,OFFSET('Kuiva-aine'!$C$10,AE134+AF134-1,0))</f>
        <v>#N/A</v>
      </c>
      <c r="P134" s="180" t="e">
        <f t="shared" ca="1" si="42"/>
        <v>#N/A</v>
      </c>
      <c r="Q134" s="180" t="e">
        <f ca="1">OFFSET('ewc02'!$A$10,MATCH($C134,EWC_Koodi,0),0)</f>
        <v>#N/A</v>
      </c>
      <c r="R134" s="180" t="e">
        <f t="shared" ca="1" si="43"/>
        <v>#N/A</v>
      </c>
      <c r="S134" s="180" t="e">
        <f ca="1">OFFSET('ewc02'!$K$10,Y134,0)</f>
        <v>#N/A</v>
      </c>
      <c r="T134" s="180" t="e">
        <f t="shared" ca="1" si="44"/>
        <v>#N/A</v>
      </c>
      <c r="U134" s="180" t="e">
        <f ca="1">OFFSET('ewc02'!$L$10,Y134,0)</f>
        <v>#N/A</v>
      </c>
      <c r="V134" s="180" t="e">
        <f ca="1">OFFSET('ewc02'!$M$10,Y134,0)</f>
        <v>#N/A</v>
      </c>
      <c r="W134" s="180" t="e">
        <f ca="1">OFFSET('ewc02'!$N$10,Y134,0)</f>
        <v>#N/A</v>
      </c>
      <c r="X134" s="180" t="e">
        <f ca="1">IF(AND(OFFSET('ewc02'!I$10,Y134,0)=12,OR(G134="2.3",G134="2.6",G134="2.7",G134="2.9")),1,0)</f>
        <v>#N/A</v>
      </c>
      <c r="Y134" s="180" t="e">
        <f t="shared" ca="1" si="37"/>
        <v>#N/A</v>
      </c>
      <c r="Z134" s="37">
        <f t="shared" si="38"/>
        <v>0</v>
      </c>
      <c r="AA134" s="180">
        <f ca="1">IF($Z134=0,0, OFFSET(rd!$A$10,MATCH($Z134,RD_tunnus,0),0))</f>
        <v>0</v>
      </c>
      <c r="AB134" s="180" t="e">
        <f t="shared" si="45"/>
        <v>#N/A</v>
      </c>
      <c r="AC134" s="180" t="e">
        <f t="shared" si="46"/>
        <v>#N/A</v>
      </c>
      <c r="AD134" s="100">
        <f t="shared" si="47"/>
        <v>0</v>
      </c>
      <c r="AE134" s="180" t="e">
        <f t="shared" ca="1" si="39"/>
        <v>#N/A</v>
      </c>
      <c r="AF134" s="180" t="e">
        <f t="shared" ca="1" si="40"/>
        <v>#N/A</v>
      </c>
      <c r="AG134" s="100" t="e">
        <f ca="1">OFFSET('Kuiva-aine'!$D$10,AE134+AF134-1,0)</f>
        <v>#N/A</v>
      </c>
      <c r="AH134" s="100" t="e">
        <f ca="1">OFFSET('Kuiva-aine'!$E$10,AE134+AF134-1,0)</f>
        <v>#N/A</v>
      </c>
      <c r="AI134" s="180" t="e">
        <f t="shared" ca="1" si="48"/>
        <v>#N/A</v>
      </c>
      <c r="AJ134" s="180" t="e">
        <f t="shared" si="49"/>
        <v>#N/A</v>
      </c>
      <c r="AK134" s="180" t="e">
        <f t="shared" si="50"/>
        <v>#N/A</v>
      </c>
      <c r="AL134" s="180">
        <f t="shared" si="51"/>
        <v>0</v>
      </c>
    </row>
    <row r="135" spans="1:38" x14ac:dyDescent="0.35">
      <c r="A135" s="91"/>
      <c r="B135" s="92"/>
      <c r="C135" s="93"/>
      <c r="D135" s="92"/>
      <c r="E135" s="91"/>
      <c r="F135" s="92"/>
      <c r="G135" s="94"/>
      <c r="I135" s="31">
        <f t="shared" ca="1" si="35"/>
        <v>0</v>
      </c>
      <c r="J135" s="31">
        <f ca="1">IF(ISNA(MATCH($V135,Hajoamiskertoimet!A$21:A$53,0)),0,$I135*OFFSET(Hajoamiskertoimet!$C$20,MATCH($V135,Hajoamiskertoimet!A$21:A$53,0),0))</f>
        <v>0</v>
      </c>
      <c r="L135" s="181">
        <f t="shared" ca="1" si="41"/>
        <v>1</v>
      </c>
      <c r="M135" s="180" t="e">
        <f ca="1">OFFSET('ewc02'!$H$10,MATCH($R135,Ewc_ID,0),0)</f>
        <v>#N/A</v>
      </c>
      <c r="N135" s="180" t="e">
        <f t="shared" ca="1" si="36"/>
        <v>#N/A</v>
      </c>
      <c r="O135" s="180" t="e">
        <f ca="1">IF($L135=0,-1,OFFSET('Kuiva-aine'!$C$10,AE135+AF135-1,0))</f>
        <v>#N/A</v>
      </c>
      <c r="P135" s="180" t="e">
        <f t="shared" ca="1" si="42"/>
        <v>#N/A</v>
      </c>
      <c r="Q135" s="180" t="e">
        <f ca="1">OFFSET('ewc02'!$A$10,MATCH($C135,EWC_Koodi,0),0)</f>
        <v>#N/A</v>
      </c>
      <c r="R135" s="180" t="e">
        <f t="shared" ca="1" si="43"/>
        <v>#N/A</v>
      </c>
      <c r="S135" s="180" t="e">
        <f ca="1">OFFSET('ewc02'!$K$10,Y135,0)</f>
        <v>#N/A</v>
      </c>
      <c r="T135" s="180" t="e">
        <f t="shared" ca="1" si="44"/>
        <v>#N/A</v>
      </c>
      <c r="U135" s="180" t="e">
        <f ca="1">OFFSET('ewc02'!$L$10,Y135,0)</f>
        <v>#N/A</v>
      </c>
      <c r="V135" s="180" t="e">
        <f ca="1">OFFSET('ewc02'!$M$10,Y135,0)</f>
        <v>#N/A</v>
      </c>
      <c r="W135" s="180" t="e">
        <f ca="1">OFFSET('ewc02'!$N$10,Y135,0)</f>
        <v>#N/A</v>
      </c>
      <c r="X135" s="180" t="e">
        <f ca="1">IF(AND(OFFSET('ewc02'!I$10,Y135,0)=12,OR(G135="2.3",G135="2.6",G135="2.7",G135="2.9")),1,0)</f>
        <v>#N/A</v>
      </c>
      <c r="Y135" s="180" t="e">
        <f t="shared" ca="1" si="37"/>
        <v>#N/A</v>
      </c>
      <c r="Z135" s="37">
        <f t="shared" si="38"/>
        <v>0</v>
      </c>
      <c r="AA135" s="180">
        <f ca="1">IF($Z135=0,0, OFFSET(rd!$A$10,MATCH($Z135,RD_tunnus,0),0))</f>
        <v>0</v>
      </c>
      <c r="AB135" s="180" t="e">
        <f t="shared" si="45"/>
        <v>#N/A</v>
      </c>
      <c r="AC135" s="180" t="e">
        <f t="shared" si="46"/>
        <v>#N/A</v>
      </c>
      <c r="AD135" s="100">
        <f t="shared" si="47"/>
        <v>0</v>
      </c>
      <c r="AE135" s="180" t="e">
        <f t="shared" ca="1" si="39"/>
        <v>#N/A</v>
      </c>
      <c r="AF135" s="180" t="e">
        <f t="shared" ca="1" si="40"/>
        <v>#N/A</v>
      </c>
      <c r="AG135" s="100" t="e">
        <f ca="1">OFFSET('Kuiva-aine'!$D$10,AE135+AF135-1,0)</f>
        <v>#N/A</v>
      </c>
      <c r="AH135" s="100" t="e">
        <f ca="1">OFFSET('Kuiva-aine'!$E$10,AE135+AF135-1,0)</f>
        <v>#N/A</v>
      </c>
      <c r="AI135" s="180" t="e">
        <f t="shared" ca="1" si="48"/>
        <v>#N/A</v>
      </c>
      <c r="AJ135" s="180" t="e">
        <f t="shared" si="49"/>
        <v>#N/A</v>
      </c>
      <c r="AK135" s="180" t="e">
        <f t="shared" si="50"/>
        <v>#N/A</v>
      </c>
      <c r="AL135" s="180">
        <f t="shared" si="51"/>
        <v>0</v>
      </c>
    </row>
    <row r="136" spans="1:38" x14ac:dyDescent="0.35">
      <c r="A136" s="91"/>
      <c r="B136" s="92"/>
      <c r="C136" s="93"/>
      <c r="D136" s="92"/>
      <c r="E136" s="91"/>
      <c r="F136" s="92"/>
      <c r="G136" s="94"/>
      <c r="I136" s="31">
        <f t="shared" ca="1" si="35"/>
        <v>0</v>
      </c>
      <c r="J136" s="31">
        <f ca="1">IF(ISNA(MATCH($V136,Hajoamiskertoimet!A$21:A$53,0)),0,$I136*OFFSET(Hajoamiskertoimet!$C$20,MATCH($V136,Hajoamiskertoimet!A$21:A$53,0),0))</f>
        <v>0</v>
      </c>
      <c r="L136" s="181">
        <f t="shared" ca="1" si="41"/>
        <v>1</v>
      </c>
      <c r="M136" s="180" t="e">
        <f ca="1">OFFSET('ewc02'!$H$10,MATCH($R136,Ewc_ID,0),0)</f>
        <v>#N/A</v>
      </c>
      <c r="N136" s="180" t="e">
        <f t="shared" ca="1" si="36"/>
        <v>#N/A</v>
      </c>
      <c r="O136" s="180" t="e">
        <f ca="1">IF($L136=0,-1,OFFSET('Kuiva-aine'!$C$10,AE136+AF136-1,0))</f>
        <v>#N/A</v>
      </c>
      <c r="P136" s="180" t="e">
        <f t="shared" ca="1" si="42"/>
        <v>#N/A</v>
      </c>
      <c r="Q136" s="180" t="e">
        <f ca="1">OFFSET('ewc02'!$A$10,MATCH($C136,EWC_Koodi,0),0)</f>
        <v>#N/A</v>
      </c>
      <c r="R136" s="180" t="e">
        <f t="shared" ca="1" si="43"/>
        <v>#N/A</v>
      </c>
      <c r="S136" s="180" t="e">
        <f ca="1">OFFSET('ewc02'!$K$10,Y136,0)</f>
        <v>#N/A</v>
      </c>
      <c r="T136" s="180" t="e">
        <f t="shared" ca="1" si="44"/>
        <v>#N/A</v>
      </c>
      <c r="U136" s="180" t="e">
        <f ca="1">OFFSET('ewc02'!$L$10,Y136,0)</f>
        <v>#N/A</v>
      </c>
      <c r="V136" s="180" t="e">
        <f ca="1">OFFSET('ewc02'!$M$10,Y136,0)</f>
        <v>#N/A</v>
      </c>
      <c r="W136" s="180" t="e">
        <f ca="1">OFFSET('ewc02'!$N$10,Y136,0)</f>
        <v>#N/A</v>
      </c>
      <c r="X136" s="180" t="e">
        <f ca="1">IF(AND(OFFSET('ewc02'!I$10,Y136,0)=12,OR(G136="2.3",G136="2.6",G136="2.7",G136="2.9")),1,0)</f>
        <v>#N/A</v>
      </c>
      <c r="Y136" s="180" t="e">
        <f t="shared" ca="1" si="37"/>
        <v>#N/A</v>
      </c>
      <c r="Z136" s="37">
        <f t="shared" si="38"/>
        <v>0</v>
      </c>
      <c r="AA136" s="180">
        <f ca="1">IF($Z136=0,0, OFFSET(rd!$A$10,MATCH($Z136,RD_tunnus,0),0))</f>
        <v>0</v>
      </c>
      <c r="AB136" s="180" t="e">
        <f t="shared" si="45"/>
        <v>#N/A</v>
      </c>
      <c r="AC136" s="180" t="e">
        <f t="shared" si="46"/>
        <v>#N/A</v>
      </c>
      <c r="AD136" s="100">
        <f t="shared" si="47"/>
        <v>0</v>
      </c>
      <c r="AE136" s="180" t="e">
        <f t="shared" ca="1" si="39"/>
        <v>#N/A</v>
      </c>
      <c r="AF136" s="180" t="e">
        <f t="shared" ca="1" si="40"/>
        <v>#N/A</v>
      </c>
      <c r="AG136" s="100" t="e">
        <f ca="1">OFFSET('Kuiva-aine'!$D$10,AE136+AF136-1,0)</f>
        <v>#N/A</v>
      </c>
      <c r="AH136" s="100" t="e">
        <f ca="1">OFFSET('Kuiva-aine'!$E$10,AE136+AF136-1,0)</f>
        <v>#N/A</v>
      </c>
      <c r="AI136" s="180" t="e">
        <f t="shared" ca="1" si="48"/>
        <v>#N/A</v>
      </c>
      <c r="AJ136" s="180" t="e">
        <f t="shared" si="49"/>
        <v>#N/A</v>
      </c>
      <c r="AK136" s="180" t="e">
        <f t="shared" si="50"/>
        <v>#N/A</v>
      </c>
      <c r="AL136" s="180">
        <f t="shared" si="51"/>
        <v>0</v>
      </c>
    </row>
    <row r="137" spans="1:38" x14ac:dyDescent="0.35">
      <c r="A137" s="91"/>
      <c r="B137" s="92"/>
      <c r="C137" s="93"/>
      <c r="D137" s="92"/>
      <c r="E137" s="91"/>
      <c r="F137" s="92"/>
      <c r="G137" s="94"/>
      <c r="I137" s="31">
        <f t="shared" ca="1" si="35"/>
        <v>0</v>
      </c>
      <c r="J137" s="31">
        <f ca="1">IF(ISNA(MATCH($V137,Hajoamiskertoimet!A$21:A$53,0)),0,$I137*OFFSET(Hajoamiskertoimet!$C$20,MATCH($V137,Hajoamiskertoimet!A$21:A$53,0),0))</f>
        <v>0</v>
      </c>
      <c r="L137" s="181">
        <f t="shared" ca="1" si="41"/>
        <v>1</v>
      </c>
      <c r="M137" s="180" t="e">
        <f ca="1">OFFSET('ewc02'!$H$10,MATCH($R137,Ewc_ID,0),0)</f>
        <v>#N/A</v>
      </c>
      <c r="N137" s="180" t="e">
        <f t="shared" ca="1" si="36"/>
        <v>#N/A</v>
      </c>
      <c r="O137" s="180" t="e">
        <f ca="1">IF($L137=0,-1,OFFSET('Kuiva-aine'!$C$10,AE137+AF137-1,0))</f>
        <v>#N/A</v>
      </c>
      <c r="P137" s="180" t="e">
        <f t="shared" ca="1" si="42"/>
        <v>#N/A</v>
      </c>
      <c r="Q137" s="180" t="e">
        <f ca="1">OFFSET('ewc02'!$A$10,MATCH($C137,EWC_Koodi,0),0)</f>
        <v>#N/A</v>
      </c>
      <c r="R137" s="180" t="e">
        <f t="shared" ca="1" si="43"/>
        <v>#N/A</v>
      </c>
      <c r="S137" s="180" t="e">
        <f ca="1">OFFSET('ewc02'!$K$10,Y137,0)</f>
        <v>#N/A</v>
      </c>
      <c r="T137" s="180" t="e">
        <f t="shared" ca="1" si="44"/>
        <v>#N/A</v>
      </c>
      <c r="U137" s="180" t="e">
        <f ca="1">OFFSET('ewc02'!$L$10,Y137,0)</f>
        <v>#N/A</v>
      </c>
      <c r="V137" s="180" t="e">
        <f ca="1">OFFSET('ewc02'!$M$10,Y137,0)</f>
        <v>#N/A</v>
      </c>
      <c r="W137" s="180" t="e">
        <f ca="1">OFFSET('ewc02'!$N$10,Y137,0)</f>
        <v>#N/A</v>
      </c>
      <c r="X137" s="180" t="e">
        <f ca="1">IF(AND(OFFSET('ewc02'!I$10,Y137,0)=12,OR(G137="2.3",G137="2.6",G137="2.7",G137="2.9")),1,0)</f>
        <v>#N/A</v>
      </c>
      <c r="Y137" s="180" t="e">
        <f t="shared" ca="1" si="37"/>
        <v>#N/A</v>
      </c>
      <c r="Z137" s="37">
        <f t="shared" si="38"/>
        <v>0</v>
      </c>
      <c r="AA137" s="180">
        <f ca="1">IF($Z137=0,0, OFFSET(rd!$A$10,MATCH($Z137,RD_tunnus,0),0))</f>
        <v>0</v>
      </c>
      <c r="AB137" s="180" t="e">
        <f t="shared" si="45"/>
        <v>#N/A</v>
      </c>
      <c r="AC137" s="180" t="e">
        <f t="shared" si="46"/>
        <v>#N/A</v>
      </c>
      <c r="AD137" s="100">
        <f t="shared" si="47"/>
        <v>0</v>
      </c>
      <c r="AE137" s="180" t="e">
        <f t="shared" ca="1" si="39"/>
        <v>#N/A</v>
      </c>
      <c r="AF137" s="180" t="e">
        <f t="shared" ca="1" si="40"/>
        <v>#N/A</v>
      </c>
      <c r="AG137" s="100" t="e">
        <f ca="1">OFFSET('Kuiva-aine'!$D$10,AE137+AF137-1,0)</f>
        <v>#N/A</v>
      </c>
      <c r="AH137" s="100" t="e">
        <f ca="1">OFFSET('Kuiva-aine'!$E$10,AE137+AF137-1,0)</f>
        <v>#N/A</v>
      </c>
      <c r="AI137" s="180" t="e">
        <f t="shared" ca="1" si="48"/>
        <v>#N/A</v>
      </c>
      <c r="AJ137" s="180" t="e">
        <f t="shared" si="49"/>
        <v>#N/A</v>
      </c>
      <c r="AK137" s="180" t="e">
        <f t="shared" si="50"/>
        <v>#N/A</v>
      </c>
      <c r="AL137" s="180">
        <f t="shared" si="51"/>
        <v>0</v>
      </c>
    </row>
    <row r="138" spans="1:38" x14ac:dyDescent="0.35">
      <c r="A138" s="91"/>
      <c r="B138" s="92"/>
      <c r="C138" s="93"/>
      <c r="D138" s="92"/>
      <c r="E138" s="91"/>
      <c r="F138" s="92"/>
      <c r="G138" s="94"/>
      <c r="I138" s="31">
        <f t="shared" ca="1" si="35"/>
        <v>0</v>
      </c>
      <c r="J138" s="31">
        <f ca="1">IF(ISNA(MATCH($V138,Hajoamiskertoimet!A$21:A$53,0)),0,$I138*OFFSET(Hajoamiskertoimet!$C$20,MATCH($V138,Hajoamiskertoimet!A$21:A$53,0),0))</f>
        <v>0</v>
      </c>
      <c r="L138" s="181">
        <f t="shared" ca="1" si="41"/>
        <v>1</v>
      </c>
      <c r="M138" s="180" t="e">
        <f ca="1">OFFSET('ewc02'!$H$10,MATCH($R138,Ewc_ID,0),0)</f>
        <v>#N/A</v>
      </c>
      <c r="N138" s="180" t="e">
        <f t="shared" ca="1" si="36"/>
        <v>#N/A</v>
      </c>
      <c r="O138" s="180" t="e">
        <f ca="1">IF($L138=0,-1,OFFSET('Kuiva-aine'!$C$10,AE138+AF138-1,0))</f>
        <v>#N/A</v>
      </c>
      <c r="P138" s="180" t="e">
        <f t="shared" ca="1" si="42"/>
        <v>#N/A</v>
      </c>
      <c r="Q138" s="180" t="e">
        <f ca="1">OFFSET('ewc02'!$A$10,MATCH($C138,EWC_Koodi,0),0)</f>
        <v>#N/A</v>
      </c>
      <c r="R138" s="180" t="e">
        <f t="shared" ca="1" si="43"/>
        <v>#N/A</v>
      </c>
      <c r="S138" s="180" t="e">
        <f ca="1">OFFSET('ewc02'!$K$10,Y138,0)</f>
        <v>#N/A</v>
      </c>
      <c r="T138" s="180" t="e">
        <f t="shared" ca="1" si="44"/>
        <v>#N/A</v>
      </c>
      <c r="U138" s="180" t="e">
        <f ca="1">OFFSET('ewc02'!$L$10,Y138,0)</f>
        <v>#N/A</v>
      </c>
      <c r="V138" s="180" t="e">
        <f ca="1">OFFSET('ewc02'!$M$10,Y138,0)</f>
        <v>#N/A</v>
      </c>
      <c r="W138" s="180" t="e">
        <f ca="1">OFFSET('ewc02'!$N$10,Y138,0)</f>
        <v>#N/A</v>
      </c>
      <c r="X138" s="180" t="e">
        <f ca="1">IF(AND(OFFSET('ewc02'!I$10,Y138,0)=12,OR(G138="2.3",G138="2.6",G138="2.7",G138="2.9")),1,0)</f>
        <v>#N/A</v>
      </c>
      <c r="Y138" s="180" t="e">
        <f t="shared" ca="1" si="37"/>
        <v>#N/A</v>
      </c>
      <c r="Z138" s="37">
        <f t="shared" si="38"/>
        <v>0</v>
      </c>
      <c r="AA138" s="180">
        <f ca="1">IF($Z138=0,0, OFFSET(rd!$A$10,MATCH($Z138,RD_tunnus,0),0))</f>
        <v>0</v>
      </c>
      <c r="AB138" s="180" t="e">
        <f t="shared" si="45"/>
        <v>#N/A</v>
      </c>
      <c r="AC138" s="180" t="e">
        <f t="shared" si="46"/>
        <v>#N/A</v>
      </c>
      <c r="AD138" s="100">
        <f t="shared" si="47"/>
        <v>0</v>
      </c>
      <c r="AE138" s="180" t="e">
        <f t="shared" ca="1" si="39"/>
        <v>#N/A</v>
      </c>
      <c r="AF138" s="180" t="e">
        <f t="shared" ca="1" si="40"/>
        <v>#N/A</v>
      </c>
      <c r="AG138" s="100" t="e">
        <f ca="1">OFFSET('Kuiva-aine'!$D$10,AE138+AF138-1,0)</f>
        <v>#N/A</v>
      </c>
      <c r="AH138" s="100" t="e">
        <f ca="1">OFFSET('Kuiva-aine'!$E$10,AE138+AF138-1,0)</f>
        <v>#N/A</v>
      </c>
      <c r="AI138" s="180" t="e">
        <f t="shared" ca="1" si="48"/>
        <v>#N/A</v>
      </c>
      <c r="AJ138" s="180" t="e">
        <f t="shared" si="49"/>
        <v>#N/A</v>
      </c>
      <c r="AK138" s="180" t="e">
        <f t="shared" si="50"/>
        <v>#N/A</v>
      </c>
      <c r="AL138" s="180">
        <f t="shared" si="51"/>
        <v>0</v>
      </c>
    </row>
    <row r="139" spans="1:38" x14ac:dyDescent="0.35">
      <c r="A139" s="91"/>
      <c r="B139" s="92"/>
      <c r="C139" s="93"/>
      <c r="D139" s="92"/>
      <c r="E139" s="91"/>
      <c r="F139" s="92"/>
      <c r="G139" s="94"/>
      <c r="I139" s="31">
        <f t="shared" ref="I139:I202" ca="1" si="52">IF(ISNA(P139),0,D139*P139/IF(P139&gt;AH139,P139,AH139)*L139)</f>
        <v>0</v>
      </c>
      <c r="J139" s="31">
        <f ca="1">IF(ISNA(MATCH($V139,Hajoamiskertoimet!A$21:A$53,0)),0,$I139*OFFSET(Hajoamiskertoimet!$C$20,MATCH($V139,Hajoamiskertoimet!A$21:A$53,0),0))</f>
        <v>0</v>
      </c>
      <c r="L139" s="181">
        <f t="shared" ca="1" si="41"/>
        <v>1</v>
      </c>
      <c r="M139" s="180" t="e">
        <f ca="1">OFFSET('ewc02'!$H$10,MATCH($R139,Ewc_ID,0),0)</f>
        <v>#N/A</v>
      </c>
      <c r="N139" s="180" t="e">
        <f t="shared" ref="N139:N202" ca="1" si="53">A139&amp;"_"&amp;O139</f>
        <v>#N/A</v>
      </c>
      <c r="O139" s="180" t="e">
        <f ca="1">IF($L139=0,-1,OFFSET('Kuiva-aine'!$C$10,AE139+AF139-1,0))</f>
        <v>#N/A</v>
      </c>
      <c r="P139" s="180" t="e">
        <f t="shared" ca="1" si="42"/>
        <v>#N/A</v>
      </c>
      <c r="Q139" s="180" t="e">
        <f ca="1">OFFSET('ewc02'!$A$10,MATCH($C139,EWC_Koodi,0),0)</f>
        <v>#N/A</v>
      </c>
      <c r="R139" s="180" t="e">
        <f t="shared" ca="1" si="43"/>
        <v>#N/A</v>
      </c>
      <c r="S139" s="180" t="e">
        <f ca="1">OFFSET('ewc02'!$K$10,Y139,0)</f>
        <v>#N/A</v>
      </c>
      <c r="T139" s="180" t="e">
        <f t="shared" ca="1" si="44"/>
        <v>#N/A</v>
      </c>
      <c r="U139" s="180" t="e">
        <f ca="1">OFFSET('ewc02'!$L$10,Y139,0)</f>
        <v>#N/A</v>
      </c>
      <c r="V139" s="180" t="e">
        <f ca="1">OFFSET('ewc02'!$M$10,Y139,0)</f>
        <v>#N/A</v>
      </c>
      <c r="W139" s="180" t="e">
        <f ca="1">OFFSET('ewc02'!$N$10,Y139,0)</f>
        <v>#N/A</v>
      </c>
      <c r="X139" s="180" t="e">
        <f ca="1">IF(AND(OFFSET('ewc02'!I$10,Y139,0)=12,OR(G139="2.3",G139="2.6",G139="2.7",G139="2.9")),1,0)</f>
        <v>#N/A</v>
      </c>
      <c r="Y139" s="180" t="e">
        <f t="shared" ref="Y139:Y202" ca="1" si="54">MATCH($R139,Ewc_ID,0)</f>
        <v>#N/A</v>
      </c>
      <c r="Z139" s="37">
        <f t="shared" ref="Z139:Z202" si="55">IF(F139="",0,TRIM(F139))</f>
        <v>0</v>
      </c>
      <c r="AA139" s="180">
        <f ca="1">IF($Z139=0,0, OFFSET(rd!$A$10,MATCH($Z139,RD_tunnus,0),0))</f>
        <v>0</v>
      </c>
      <c r="AB139" s="180" t="e">
        <f t="shared" si="45"/>
        <v>#N/A</v>
      </c>
      <c r="AC139" s="180" t="e">
        <f t="shared" si="46"/>
        <v>#N/A</v>
      </c>
      <c r="AD139" s="100">
        <f t="shared" si="47"/>
        <v>0</v>
      </c>
      <c r="AE139" s="180" t="e">
        <f t="shared" ref="AE139:AE202" ca="1" si="56">MATCH($T139,Ryhma,0)</f>
        <v>#N/A</v>
      </c>
      <c r="AF139" s="180" t="e">
        <f t="shared" ref="AF139:AF202" ca="1" si="57">MATCH(U139,OFFSET(Ryhma2,AE139-1,0,50,1),0)</f>
        <v>#N/A</v>
      </c>
      <c r="AG139" s="100" t="e">
        <f ca="1">OFFSET('Kuiva-aine'!$D$10,AE139+AF139-1,0)</f>
        <v>#N/A</v>
      </c>
      <c r="AH139" s="100" t="e">
        <f ca="1">OFFSET('Kuiva-aine'!$E$10,AE139+AF139-1,0)</f>
        <v>#N/A</v>
      </c>
      <c r="AI139" s="180" t="e">
        <f t="shared" ca="1" si="48"/>
        <v>#N/A</v>
      </c>
      <c r="AJ139" s="180" t="e">
        <f t="shared" si="49"/>
        <v>#N/A</v>
      </c>
      <c r="AK139" s="180" t="e">
        <f t="shared" si="50"/>
        <v>#N/A</v>
      </c>
      <c r="AL139" s="180">
        <f t="shared" si="51"/>
        <v>0</v>
      </c>
    </row>
    <row r="140" spans="1:38" x14ac:dyDescent="0.35">
      <c r="A140" s="91"/>
      <c r="B140" s="92"/>
      <c r="C140" s="93"/>
      <c r="D140" s="92"/>
      <c r="E140" s="91"/>
      <c r="F140" s="92"/>
      <c r="G140" s="94"/>
      <c r="I140" s="31">
        <f t="shared" ca="1" si="52"/>
        <v>0</v>
      </c>
      <c r="J140" s="31">
        <f ca="1">IF(ISNA(MATCH($V140,Hajoamiskertoimet!A$21:A$53,0)),0,$I140*OFFSET(Hajoamiskertoimet!$C$20,MATCH($V140,Hajoamiskertoimet!A$21:A$53,0),0))</f>
        <v>0</v>
      </c>
      <c r="L140" s="181">
        <f t="shared" ref="L140:L203" ca="1" si="58">IF(ISNA(AA140),0,IF(OR(AA140=0,AA140=1,AA140=4,AA140=5,AA140=12,AA140=154,AA140=157,AA140=158,AA140=165),1,0))</f>
        <v>1</v>
      </c>
      <c r="M140" s="180" t="e">
        <f ca="1">OFFSET('ewc02'!$H$10,MATCH($R140,Ewc_ID,0),0)</f>
        <v>#N/A</v>
      </c>
      <c r="N140" s="180" t="e">
        <f t="shared" ca="1" si="53"/>
        <v>#N/A</v>
      </c>
      <c r="O140" s="180" t="e">
        <f ca="1">IF($L140=0,-1,OFFSET('Kuiva-aine'!$C$10,AE140+AF140-1,0))</f>
        <v>#N/A</v>
      </c>
      <c r="P140" s="180" t="e">
        <f t="shared" ca="1" si="42"/>
        <v>#N/A</v>
      </c>
      <c r="Q140" s="180" t="e">
        <f ca="1">OFFSET('ewc02'!$A$10,MATCH($C140,EWC_Koodi,0),0)</f>
        <v>#N/A</v>
      </c>
      <c r="R140" s="180" t="e">
        <f t="shared" ca="1" si="43"/>
        <v>#N/A</v>
      </c>
      <c r="S140" s="180" t="e">
        <f ca="1">OFFSET('ewc02'!$K$10,Y140,0)</f>
        <v>#N/A</v>
      </c>
      <c r="T140" s="180" t="e">
        <f t="shared" ca="1" si="44"/>
        <v>#N/A</v>
      </c>
      <c r="U140" s="180" t="e">
        <f ca="1">OFFSET('ewc02'!$L$10,Y140,0)</f>
        <v>#N/A</v>
      </c>
      <c r="V140" s="180" t="e">
        <f ca="1">OFFSET('ewc02'!$M$10,Y140,0)</f>
        <v>#N/A</v>
      </c>
      <c r="W140" s="180" t="e">
        <f ca="1">OFFSET('ewc02'!$N$10,Y140,0)</f>
        <v>#N/A</v>
      </c>
      <c r="X140" s="180" t="e">
        <f ca="1">IF(AND(OFFSET('ewc02'!I$10,Y140,0)=12,OR(G140="2.3",G140="2.6",G140="2.7",G140="2.9")),1,0)</f>
        <v>#N/A</v>
      </c>
      <c r="Y140" s="180" t="e">
        <f t="shared" ca="1" si="54"/>
        <v>#N/A</v>
      </c>
      <c r="Z140" s="37">
        <f t="shared" si="55"/>
        <v>0</v>
      </c>
      <c r="AA140" s="180">
        <f ca="1">IF($Z140=0,0, OFFSET(rd!$A$10,MATCH($Z140,RD_tunnus,0),0))</f>
        <v>0</v>
      </c>
      <c r="AB140" s="180" t="e">
        <f t="shared" si="45"/>
        <v>#N/A</v>
      </c>
      <c r="AC140" s="180" t="e">
        <f t="shared" si="46"/>
        <v>#N/A</v>
      </c>
      <c r="AD140" s="100">
        <f t="shared" si="47"/>
        <v>0</v>
      </c>
      <c r="AE140" s="180" t="e">
        <f t="shared" ca="1" si="56"/>
        <v>#N/A</v>
      </c>
      <c r="AF140" s="180" t="e">
        <f t="shared" ca="1" si="57"/>
        <v>#N/A</v>
      </c>
      <c r="AG140" s="100" t="e">
        <f ca="1">OFFSET('Kuiva-aine'!$D$10,AE140+AF140-1,0)</f>
        <v>#N/A</v>
      </c>
      <c r="AH140" s="100" t="e">
        <f ca="1">OFFSET('Kuiva-aine'!$E$10,AE140+AF140-1,0)</f>
        <v>#N/A</v>
      </c>
      <c r="AI140" s="180" t="e">
        <f t="shared" ca="1" si="48"/>
        <v>#N/A</v>
      </c>
      <c r="AJ140" s="180" t="e">
        <f t="shared" si="49"/>
        <v>#N/A</v>
      </c>
      <c r="AK140" s="180" t="e">
        <f t="shared" si="50"/>
        <v>#N/A</v>
      </c>
      <c r="AL140" s="180">
        <f t="shared" si="51"/>
        <v>0</v>
      </c>
    </row>
    <row r="141" spans="1:38" x14ac:dyDescent="0.35">
      <c r="A141" s="91"/>
      <c r="B141" s="92"/>
      <c r="C141" s="93"/>
      <c r="D141" s="92"/>
      <c r="E141" s="91"/>
      <c r="F141" s="92"/>
      <c r="G141" s="94"/>
      <c r="I141" s="31">
        <f t="shared" ca="1" si="52"/>
        <v>0</v>
      </c>
      <c r="J141" s="31">
        <f ca="1">IF(ISNA(MATCH($V141,Hajoamiskertoimet!A$21:A$53,0)),0,$I141*OFFSET(Hajoamiskertoimet!$C$20,MATCH($V141,Hajoamiskertoimet!A$21:A$53,0),0))</f>
        <v>0</v>
      </c>
      <c r="L141" s="181">
        <f t="shared" ca="1" si="58"/>
        <v>1</v>
      </c>
      <c r="M141" s="180" t="e">
        <f ca="1">OFFSET('ewc02'!$H$10,MATCH($R141,Ewc_ID,0),0)</f>
        <v>#N/A</v>
      </c>
      <c r="N141" s="180" t="e">
        <f t="shared" ca="1" si="53"/>
        <v>#N/A</v>
      </c>
      <c r="O141" s="180" t="e">
        <f ca="1">IF($L141=0,-1,OFFSET('Kuiva-aine'!$C$10,AE141+AF141-1,0))</f>
        <v>#N/A</v>
      </c>
      <c r="P141" s="180" t="e">
        <f t="shared" ref="P141:P204" ca="1" si="59">IF(AND(E141&gt;0,E141&lt;100),E141,AG141)</f>
        <v>#N/A</v>
      </c>
      <c r="Q141" s="180" t="e">
        <f ca="1">OFFSET('ewc02'!$A$10,MATCH($C141,EWC_Koodi,0),0)</f>
        <v>#N/A</v>
      </c>
      <c r="R141" s="180" t="e">
        <f t="shared" ref="R141:R204" ca="1" si="60">IF(OR(Q141=77,Q141=80,Q141=89,Q141=97),IF(AD141=2,95,IF(AD141=1,96,Q141)),Q141)</f>
        <v>#N/A</v>
      </c>
      <c r="S141" s="180" t="e">
        <f ca="1">OFFSET('ewc02'!$K$10,Y141,0)</f>
        <v>#N/A</v>
      </c>
      <c r="T141" s="180" t="e">
        <f t="shared" ref="T141:T204" ca="1" si="61">IF(X141=1,4,IF(AI141=1,5,S141))</f>
        <v>#N/A</v>
      </c>
      <c r="U141" s="180" t="e">
        <f ca="1">OFFSET('ewc02'!$L$10,Y141,0)</f>
        <v>#N/A</v>
      </c>
      <c r="V141" s="180" t="e">
        <f ca="1">OFFSET('ewc02'!$M$10,Y141,0)</f>
        <v>#N/A</v>
      </c>
      <c r="W141" s="180" t="e">
        <f ca="1">OFFSET('ewc02'!$N$10,Y141,0)</f>
        <v>#N/A</v>
      </c>
      <c r="X141" s="180" t="e">
        <f ca="1">IF(AND(OFFSET('ewc02'!I$10,Y141,0)=12,OR(G141="2.3",G141="2.6",G141="2.7",G141="2.9")),1,0)</f>
        <v>#N/A</v>
      </c>
      <c r="Y141" s="180" t="e">
        <f t="shared" ca="1" si="54"/>
        <v>#N/A</v>
      </c>
      <c r="Z141" s="37">
        <f t="shared" si="55"/>
        <v>0</v>
      </c>
      <c r="AA141" s="180">
        <f ca="1">IF($Z141=0,0, OFFSET(rd!$A$10,MATCH($Z141,RD_tunnus,0),0))</f>
        <v>0</v>
      </c>
      <c r="AB141" s="180" t="e">
        <f t="shared" ref="AB141:AB204" si="62">MATCH("*kuituliet*",B141,0)</f>
        <v>#N/A</v>
      </c>
      <c r="AC141" s="180" t="e">
        <f t="shared" ref="AC141:AC204" si="63">MATCH("*liet*",B141,0)</f>
        <v>#N/A</v>
      </c>
      <c r="AD141" s="100">
        <f t="shared" ref="AD141:AD204" si="64">IF(ISNA(AC141),0,IF(ISNA(AB141),1,2))</f>
        <v>0</v>
      </c>
      <c r="AE141" s="180" t="e">
        <f t="shared" ca="1" si="56"/>
        <v>#N/A</v>
      </c>
      <c r="AF141" s="180" t="e">
        <f t="shared" ca="1" si="57"/>
        <v>#N/A</v>
      </c>
      <c r="AG141" s="100" t="e">
        <f ca="1">OFFSET('Kuiva-aine'!$D$10,AE141+AF141-1,0)</f>
        <v>#N/A</v>
      </c>
      <c r="AH141" s="100" t="e">
        <f ca="1">OFFSET('Kuiva-aine'!$E$10,AE141+AF141-1,0)</f>
        <v>#N/A</v>
      </c>
      <c r="AI141" s="180" t="e">
        <f t="shared" ref="AI141:AI204" ca="1" si="65">IF(AND(OR(R141=918,R141=919),OR(G141="2.4",AL141=1)),1,0)</f>
        <v>#N/A</v>
      </c>
      <c r="AJ141" s="180" t="e">
        <f t="shared" ref="AJ141:AJ204" si="66">MATCH("*raken*",B141,0)</f>
        <v>#N/A</v>
      </c>
      <c r="AK141" s="180" t="e">
        <f t="shared" ref="AK141:AK204" si="67">MATCH("*rak.*",B141,0)</f>
        <v>#N/A</v>
      </c>
      <c r="AL141" s="180">
        <f t="shared" ref="AL141:AL204" si="68">IF(AND(ISNA(AJ141),ISNA(AK141)),0,1)</f>
        <v>0</v>
      </c>
    </row>
    <row r="142" spans="1:38" x14ac:dyDescent="0.35">
      <c r="A142" s="91"/>
      <c r="B142" s="92"/>
      <c r="C142" s="93"/>
      <c r="D142" s="92"/>
      <c r="E142" s="91"/>
      <c r="F142" s="92"/>
      <c r="G142" s="94"/>
      <c r="I142" s="31">
        <f t="shared" ca="1" si="52"/>
        <v>0</v>
      </c>
      <c r="J142" s="31">
        <f ca="1">IF(ISNA(MATCH($V142,Hajoamiskertoimet!A$21:A$53,0)),0,$I142*OFFSET(Hajoamiskertoimet!$C$20,MATCH($V142,Hajoamiskertoimet!A$21:A$53,0),0))</f>
        <v>0</v>
      </c>
      <c r="L142" s="181">
        <f t="shared" ca="1" si="58"/>
        <v>1</v>
      </c>
      <c r="M142" s="180" t="e">
        <f ca="1">OFFSET('ewc02'!$H$10,MATCH($R142,Ewc_ID,0),0)</f>
        <v>#N/A</v>
      </c>
      <c r="N142" s="180" t="e">
        <f t="shared" ca="1" si="53"/>
        <v>#N/A</v>
      </c>
      <c r="O142" s="180" t="e">
        <f ca="1">IF($L142=0,-1,OFFSET('Kuiva-aine'!$C$10,AE142+AF142-1,0))</f>
        <v>#N/A</v>
      </c>
      <c r="P142" s="180" t="e">
        <f t="shared" ca="1" si="59"/>
        <v>#N/A</v>
      </c>
      <c r="Q142" s="180" t="e">
        <f ca="1">OFFSET('ewc02'!$A$10,MATCH($C142,EWC_Koodi,0),0)</f>
        <v>#N/A</v>
      </c>
      <c r="R142" s="180" t="e">
        <f t="shared" ca="1" si="60"/>
        <v>#N/A</v>
      </c>
      <c r="S142" s="180" t="e">
        <f ca="1">OFFSET('ewc02'!$K$10,Y142,0)</f>
        <v>#N/A</v>
      </c>
      <c r="T142" s="180" t="e">
        <f t="shared" ca="1" si="61"/>
        <v>#N/A</v>
      </c>
      <c r="U142" s="180" t="e">
        <f ca="1">OFFSET('ewc02'!$L$10,Y142,0)</f>
        <v>#N/A</v>
      </c>
      <c r="V142" s="180" t="e">
        <f ca="1">OFFSET('ewc02'!$M$10,Y142,0)</f>
        <v>#N/A</v>
      </c>
      <c r="W142" s="180" t="e">
        <f ca="1">OFFSET('ewc02'!$N$10,Y142,0)</f>
        <v>#N/A</v>
      </c>
      <c r="X142" s="180" t="e">
        <f ca="1">IF(AND(OFFSET('ewc02'!I$10,Y142,0)=12,OR(G142="2.3",G142="2.6",G142="2.7",G142="2.9")),1,0)</f>
        <v>#N/A</v>
      </c>
      <c r="Y142" s="180" t="e">
        <f t="shared" ca="1" si="54"/>
        <v>#N/A</v>
      </c>
      <c r="Z142" s="37">
        <f t="shared" si="55"/>
        <v>0</v>
      </c>
      <c r="AA142" s="180">
        <f ca="1">IF($Z142=0,0, OFFSET(rd!$A$10,MATCH($Z142,RD_tunnus,0),0))</f>
        <v>0</v>
      </c>
      <c r="AB142" s="180" t="e">
        <f t="shared" si="62"/>
        <v>#N/A</v>
      </c>
      <c r="AC142" s="180" t="e">
        <f t="shared" si="63"/>
        <v>#N/A</v>
      </c>
      <c r="AD142" s="100">
        <f t="shared" si="64"/>
        <v>0</v>
      </c>
      <c r="AE142" s="180" t="e">
        <f t="shared" ca="1" si="56"/>
        <v>#N/A</v>
      </c>
      <c r="AF142" s="180" t="e">
        <f t="shared" ca="1" si="57"/>
        <v>#N/A</v>
      </c>
      <c r="AG142" s="100" t="e">
        <f ca="1">OFFSET('Kuiva-aine'!$D$10,AE142+AF142-1,0)</f>
        <v>#N/A</v>
      </c>
      <c r="AH142" s="100" t="e">
        <f ca="1">OFFSET('Kuiva-aine'!$E$10,AE142+AF142-1,0)</f>
        <v>#N/A</v>
      </c>
      <c r="AI142" s="180" t="e">
        <f t="shared" ca="1" si="65"/>
        <v>#N/A</v>
      </c>
      <c r="AJ142" s="180" t="e">
        <f t="shared" si="66"/>
        <v>#N/A</v>
      </c>
      <c r="AK142" s="180" t="e">
        <f t="shared" si="67"/>
        <v>#N/A</v>
      </c>
      <c r="AL142" s="180">
        <f t="shared" si="68"/>
        <v>0</v>
      </c>
    </row>
    <row r="143" spans="1:38" x14ac:dyDescent="0.35">
      <c r="A143" s="91"/>
      <c r="B143" s="92"/>
      <c r="C143" s="93"/>
      <c r="D143" s="92"/>
      <c r="E143" s="91"/>
      <c r="F143" s="92"/>
      <c r="G143" s="94"/>
      <c r="I143" s="31">
        <f t="shared" ca="1" si="52"/>
        <v>0</v>
      </c>
      <c r="J143" s="31">
        <f ca="1">IF(ISNA(MATCH($V143,Hajoamiskertoimet!A$21:A$53,0)),0,$I143*OFFSET(Hajoamiskertoimet!$C$20,MATCH($V143,Hajoamiskertoimet!A$21:A$53,0),0))</f>
        <v>0</v>
      </c>
      <c r="L143" s="181">
        <f t="shared" ca="1" si="58"/>
        <v>1</v>
      </c>
      <c r="M143" s="180" t="e">
        <f ca="1">OFFSET('ewc02'!$H$10,MATCH($R143,Ewc_ID,0),0)</f>
        <v>#N/A</v>
      </c>
      <c r="N143" s="180" t="e">
        <f t="shared" ca="1" si="53"/>
        <v>#N/A</v>
      </c>
      <c r="O143" s="180" t="e">
        <f ca="1">IF($L143=0,-1,OFFSET('Kuiva-aine'!$C$10,AE143+AF143-1,0))</f>
        <v>#N/A</v>
      </c>
      <c r="P143" s="180" t="e">
        <f t="shared" ca="1" si="59"/>
        <v>#N/A</v>
      </c>
      <c r="Q143" s="180" t="e">
        <f ca="1">OFFSET('ewc02'!$A$10,MATCH($C143,EWC_Koodi,0),0)</f>
        <v>#N/A</v>
      </c>
      <c r="R143" s="180" t="e">
        <f t="shared" ca="1" si="60"/>
        <v>#N/A</v>
      </c>
      <c r="S143" s="180" t="e">
        <f ca="1">OFFSET('ewc02'!$K$10,Y143,0)</f>
        <v>#N/A</v>
      </c>
      <c r="T143" s="180" t="e">
        <f t="shared" ca="1" si="61"/>
        <v>#N/A</v>
      </c>
      <c r="U143" s="180" t="e">
        <f ca="1">OFFSET('ewc02'!$L$10,Y143,0)</f>
        <v>#N/A</v>
      </c>
      <c r="V143" s="180" t="e">
        <f ca="1">OFFSET('ewc02'!$M$10,Y143,0)</f>
        <v>#N/A</v>
      </c>
      <c r="W143" s="180" t="e">
        <f ca="1">OFFSET('ewc02'!$N$10,Y143,0)</f>
        <v>#N/A</v>
      </c>
      <c r="X143" s="180" t="e">
        <f ca="1">IF(AND(OFFSET('ewc02'!I$10,Y143,0)=12,OR(G143="2.3",G143="2.6",G143="2.7",G143="2.9")),1,0)</f>
        <v>#N/A</v>
      </c>
      <c r="Y143" s="180" t="e">
        <f t="shared" ca="1" si="54"/>
        <v>#N/A</v>
      </c>
      <c r="Z143" s="37">
        <f t="shared" si="55"/>
        <v>0</v>
      </c>
      <c r="AA143" s="180">
        <f ca="1">IF($Z143=0,0, OFFSET(rd!$A$10,MATCH($Z143,RD_tunnus,0),0))</f>
        <v>0</v>
      </c>
      <c r="AB143" s="180" t="e">
        <f t="shared" si="62"/>
        <v>#N/A</v>
      </c>
      <c r="AC143" s="180" t="e">
        <f t="shared" si="63"/>
        <v>#N/A</v>
      </c>
      <c r="AD143" s="100">
        <f t="shared" si="64"/>
        <v>0</v>
      </c>
      <c r="AE143" s="180" t="e">
        <f t="shared" ca="1" si="56"/>
        <v>#N/A</v>
      </c>
      <c r="AF143" s="180" t="e">
        <f t="shared" ca="1" si="57"/>
        <v>#N/A</v>
      </c>
      <c r="AG143" s="100" t="e">
        <f ca="1">OFFSET('Kuiva-aine'!$D$10,AE143+AF143-1,0)</f>
        <v>#N/A</v>
      </c>
      <c r="AH143" s="100" t="e">
        <f ca="1">OFFSET('Kuiva-aine'!$E$10,AE143+AF143-1,0)</f>
        <v>#N/A</v>
      </c>
      <c r="AI143" s="180" t="e">
        <f t="shared" ca="1" si="65"/>
        <v>#N/A</v>
      </c>
      <c r="AJ143" s="180" t="e">
        <f t="shared" si="66"/>
        <v>#N/A</v>
      </c>
      <c r="AK143" s="180" t="e">
        <f t="shared" si="67"/>
        <v>#N/A</v>
      </c>
      <c r="AL143" s="180">
        <f t="shared" si="68"/>
        <v>0</v>
      </c>
    </row>
    <row r="144" spans="1:38" x14ac:dyDescent="0.35">
      <c r="A144" s="91"/>
      <c r="B144" s="92"/>
      <c r="C144" s="93"/>
      <c r="D144" s="92"/>
      <c r="E144" s="91"/>
      <c r="F144" s="92"/>
      <c r="G144" s="94"/>
      <c r="I144" s="31">
        <f t="shared" ca="1" si="52"/>
        <v>0</v>
      </c>
      <c r="J144" s="31">
        <f ca="1">IF(ISNA(MATCH($V144,Hajoamiskertoimet!A$21:A$53,0)),0,$I144*OFFSET(Hajoamiskertoimet!$C$20,MATCH($V144,Hajoamiskertoimet!A$21:A$53,0),0))</f>
        <v>0</v>
      </c>
      <c r="L144" s="181">
        <f t="shared" ca="1" si="58"/>
        <v>1</v>
      </c>
      <c r="M144" s="180" t="e">
        <f ca="1">OFFSET('ewc02'!$H$10,MATCH($R144,Ewc_ID,0),0)</f>
        <v>#N/A</v>
      </c>
      <c r="N144" s="180" t="e">
        <f t="shared" ca="1" si="53"/>
        <v>#N/A</v>
      </c>
      <c r="O144" s="180" t="e">
        <f ca="1">IF($L144=0,-1,OFFSET('Kuiva-aine'!$C$10,AE144+AF144-1,0))</f>
        <v>#N/A</v>
      </c>
      <c r="P144" s="180" t="e">
        <f t="shared" ca="1" si="59"/>
        <v>#N/A</v>
      </c>
      <c r="Q144" s="180" t="e">
        <f ca="1">OFFSET('ewc02'!$A$10,MATCH($C144,EWC_Koodi,0),0)</f>
        <v>#N/A</v>
      </c>
      <c r="R144" s="180" t="e">
        <f t="shared" ca="1" si="60"/>
        <v>#N/A</v>
      </c>
      <c r="S144" s="180" t="e">
        <f ca="1">OFFSET('ewc02'!$K$10,Y144,0)</f>
        <v>#N/A</v>
      </c>
      <c r="T144" s="180" t="e">
        <f t="shared" ca="1" si="61"/>
        <v>#N/A</v>
      </c>
      <c r="U144" s="180" t="e">
        <f ca="1">OFFSET('ewc02'!$L$10,Y144,0)</f>
        <v>#N/A</v>
      </c>
      <c r="V144" s="180" t="e">
        <f ca="1">OFFSET('ewc02'!$M$10,Y144,0)</f>
        <v>#N/A</v>
      </c>
      <c r="W144" s="180" t="e">
        <f ca="1">OFFSET('ewc02'!$N$10,Y144,0)</f>
        <v>#N/A</v>
      </c>
      <c r="X144" s="180" t="e">
        <f ca="1">IF(AND(OFFSET('ewc02'!I$10,Y144,0)=12,OR(G144="2.3",G144="2.6",G144="2.7",G144="2.9")),1,0)</f>
        <v>#N/A</v>
      </c>
      <c r="Y144" s="180" t="e">
        <f t="shared" ca="1" si="54"/>
        <v>#N/A</v>
      </c>
      <c r="Z144" s="37">
        <f t="shared" si="55"/>
        <v>0</v>
      </c>
      <c r="AA144" s="180">
        <f ca="1">IF($Z144=0,0, OFFSET(rd!$A$10,MATCH($Z144,RD_tunnus,0),0))</f>
        <v>0</v>
      </c>
      <c r="AB144" s="180" t="e">
        <f t="shared" si="62"/>
        <v>#N/A</v>
      </c>
      <c r="AC144" s="180" t="e">
        <f t="shared" si="63"/>
        <v>#N/A</v>
      </c>
      <c r="AD144" s="100">
        <f t="shared" si="64"/>
        <v>0</v>
      </c>
      <c r="AE144" s="180" t="e">
        <f t="shared" ca="1" si="56"/>
        <v>#N/A</v>
      </c>
      <c r="AF144" s="180" t="e">
        <f t="shared" ca="1" si="57"/>
        <v>#N/A</v>
      </c>
      <c r="AG144" s="100" t="e">
        <f ca="1">OFFSET('Kuiva-aine'!$D$10,AE144+AF144-1,0)</f>
        <v>#N/A</v>
      </c>
      <c r="AH144" s="100" t="e">
        <f ca="1">OFFSET('Kuiva-aine'!$E$10,AE144+AF144-1,0)</f>
        <v>#N/A</v>
      </c>
      <c r="AI144" s="180" t="e">
        <f t="shared" ca="1" si="65"/>
        <v>#N/A</v>
      </c>
      <c r="AJ144" s="180" t="e">
        <f t="shared" si="66"/>
        <v>#N/A</v>
      </c>
      <c r="AK144" s="180" t="e">
        <f t="shared" si="67"/>
        <v>#N/A</v>
      </c>
      <c r="AL144" s="180">
        <f t="shared" si="68"/>
        <v>0</v>
      </c>
    </row>
    <row r="145" spans="1:38" x14ac:dyDescent="0.35">
      <c r="A145" s="91"/>
      <c r="B145" s="92"/>
      <c r="C145" s="93"/>
      <c r="D145" s="92"/>
      <c r="E145" s="91"/>
      <c r="F145" s="92"/>
      <c r="G145" s="94"/>
      <c r="I145" s="31">
        <f t="shared" ca="1" si="52"/>
        <v>0</v>
      </c>
      <c r="J145" s="31">
        <f ca="1">IF(ISNA(MATCH($V145,Hajoamiskertoimet!A$21:A$53,0)),0,$I145*OFFSET(Hajoamiskertoimet!$C$20,MATCH($V145,Hajoamiskertoimet!A$21:A$53,0),0))</f>
        <v>0</v>
      </c>
      <c r="L145" s="181">
        <f t="shared" ca="1" si="58"/>
        <v>1</v>
      </c>
      <c r="M145" s="180" t="e">
        <f ca="1">OFFSET('ewc02'!$H$10,MATCH($R145,Ewc_ID,0),0)</f>
        <v>#N/A</v>
      </c>
      <c r="N145" s="180" t="e">
        <f t="shared" ca="1" si="53"/>
        <v>#N/A</v>
      </c>
      <c r="O145" s="180" t="e">
        <f ca="1">IF($L145=0,-1,OFFSET('Kuiva-aine'!$C$10,AE145+AF145-1,0))</f>
        <v>#N/A</v>
      </c>
      <c r="P145" s="180" t="e">
        <f t="shared" ca="1" si="59"/>
        <v>#N/A</v>
      </c>
      <c r="Q145" s="180" t="e">
        <f ca="1">OFFSET('ewc02'!$A$10,MATCH($C145,EWC_Koodi,0),0)</f>
        <v>#N/A</v>
      </c>
      <c r="R145" s="180" t="e">
        <f t="shared" ca="1" si="60"/>
        <v>#N/A</v>
      </c>
      <c r="S145" s="180" t="e">
        <f ca="1">OFFSET('ewc02'!$K$10,Y145,0)</f>
        <v>#N/A</v>
      </c>
      <c r="T145" s="180" t="e">
        <f t="shared" ca="1" si="61"/>
        <v>#N/A</v>
      </c>
      <c r="U145" s="180" t="e">
        <f ca="1">OFFSET('ewc02'!$L$10,Y145,0)</f>
        <v>#N/A</v>
      </c>
      <c r="V145" s="180" t="e">
        <f ca="1">OFFSET('ewc02'!$M$10,Y145,0)</f>
        <v>#N/A</v>
      </c>
      <c r="W145" s="180" t="e">
        <f ca="1">OFFSET('ewc02'!$N$10,Y145,0)</f>
        <v>#N/A</v>
      </c>
      <c r="X145" s="180" t="e">
        <f ca="1">IF(AND(OFFSET('ewc02'!I$10,Y145,0)=12,OR(G145="2.3",G145="2.6",G145="2.7",G145="2.9")),1,0)</f>
        <v>#N/A</v>
      </c>
      <c r="Y145" s="180" t="e">
        <f t="shared" ca="1" si="54"/>
        <v>#N/A</v>
      </c>
      <c r="Z145" s="37">
        <f t="shared" si="55"/>
        <v>0</v>
      </c>
      <c r="AA145" s="180">
        <f ca="1">IF($Z145=0,0, OFFSET(rd!$A$10,MATCH($Z145,RD_tunnus,0),0))</f>
        <v>0</v>
      </c>
      <c r="AB145" s="180" t="e">
        <f t="shared" si="62"/>
        <v>#N/A</v>
      </c>
      <c r="AC145" s="180" t="e">
        <f t="shared" si="63"/>
        <v>#N/A</v>
      </c>
      <c r="AD145" s="100">
        <f t="shared" si="64"/>
        <v>0</v>
      </c>
      <c r="AE145" s="180" t="e">
        <f t="shared" ca="1" si="56"/>
        <v>#N/A</v>
      </c>
      <c r="AF145" s="180" t="e">
        <f t="shared" ca="1" si="57"/>
        <v>#N/A</v>
      </c>
      <c r="AG145" s="100" t="e">
        <f ca="1">OFFSET('Kuiva-aine'!$D$10,AE145+AF145-1,0)</f>
        <v>#N/A</v>
      </c>
      <c r="AH145" s="100" t="e">
        <f ca="1">OFFSET('Kuiva-aine'!$E$10,AE145+AF145-1,0)</f>
        <v>#N/A</v>
      </c>
      <c r="AI145" s="180" t="e">
        <f t="shared" ca="1" si="65"/>
        <v>#N/A</v>
      </c>
      <c r="AJ145" s="180" t="e">
        <f t="shared" si="66"/>
        <v>#N/A</v>
      </c>
      <c r="AK145" s="180" t="e">
        <f t="shared" si="67"/>
        <v>#N/A</v>
      </c>
      <c r="AL145" s="180">
        <f t="shared" si="68"/>
        <v>0</v>
      </c>
    </row>
    <row r="146" spans="1:38" x14ac:dyDescent="0.35">
      <c r="A146" s="91"/>
      <c r="B146" s="92"/>
      <c r="C146" s="93"/>
      <c r="D146" s="92"/>
      <c r="E146" s="91"/>
      <c r="F146" s="92"/>
      <c r="G146" s="94"/>
      <c r="I146" s="31">
        <f t="shared" ca="1" si="52"/>
        <v>0</v>
      </c>
      <c r="J146" s="31">
        <f ca="1">IF(ISNA(MATCH($V146,Hajoamiskertoimet!A$21:A$53,0)),0,$I146*OFFSET(Hajoamiskertoimet!$C$20,MATCH($V146,Hajoamiskertoimet!A$21:A$53,0),0))</f>
        <v>0</v>
      </c>
      <c r="L146" s="181">
        <f t="shared" ca="1" si="58"/>
        <v>1</v>
      </c>
      <c r="M146" s="180" t="e">
        <f ca="1">OFFSET('ewc02'!$H$10,MATCH($R146,Ewc_ID,0),0)</f>
        <v>#N/A</v>
      </c>
      <c r="N146" s="180" t="e">
        <f t="shared" ca="1" si="53"/>
        <v>#N/A</v>
      </c>
      <c r="O146" s="180" t="e">
        <f ca="1">IF($L146=0,-1,OFFSET('Kuiva-aine'!$C$10,AE146+AF146-1,0))</f>
        <v>#N/A</v>
      </c>
      <c r="P146" s="180" t="e">
        <f t="shared" ca="1" si="59"/>
        <v>#N/A</v>
      </c>
      <c r="Q146" s="180" t="e">
        <f ca="1">OFFSET('ewc02'!$A$10,MATCH($C146,EWC_Koodi,0),0)</f>
        <v>#N/A</v>
      </c>
      <c r="R146" s="180" t="e">
        <f t="shared" ca="1" si="60"/>
        <v>#N/A</v>
      </c>
      <c r="S146" s="180" t="e">
        <f ca="1">OFFSET('ewc02'!$K$10,Y146,0)</f>
        <v>#N/A</v>
      </c>
      <c r="T146" s="180" t="e">
        <f t="shared" ca="1" si="61"/>
        <v>#N/A</v>
      </c>
      <c r="U146" s="180" t="e">
        <f ca="1">OFFSET('ewc02'!$L$10,Y146,0)</f>
        <v>#N/A</v>
      </c>
      <c r="V146" s="180" t="e">
        <f ca="1">OFFSET('ewc02'!$M$10,Y146,0)</f>
        <v>#N/A</v>
      </c>
      <c r="W146" s="180" t="e">
        <f ca="1">OFFSET('ewc02'!$N$10,Y146,0)</f>
        <v>#N/A</v>
      </c>
      <c r="X146" s="180" t="e">
        <f ca="1">IF(AND(OFFSET('ewc02'!I$10,Y146,0)=12,OR(G146="2.3",G146="2.6",G146="2.7",G146="2.9")),1,0)</f>
        <v>#N/A</v>
      </c>
      <c r="Y146" s="180" t="e">
        <f t="shared" ca="1" si="54"/>
        <v>#N/A</v>
      </c>
      <c r="Z146" s="37">
        <f t="shared" si="55"/>
        <v>0</v>
      </c>
      <c r="AA146" s="180">
        <f ca="1">IF($Z146=0,0, OFFSET(rd!$A$10,MATCH($Z146,RD_tunnus,0),0))</f>
        <v>0</v>
      </c>
      <c r="AB146" s="180" t="e">
        <f t="shared" si="62"/>
        <v>#N/A</v>
      </c>
      <c r="AC146" s="180" t="e">
        <f t="shared" si="63"/>
        <v>#N/A</v>
      </c>
      <c r="AD146" s="100">
        <f t="shared" si="64"/>
        <v>0</v>
      </c>
      <c r="AE146" s="180" t="e">
        <f t="shared" ca="1" si="56"/>
        <v>#N/A</v>
      </c>
      <c r="AF146" s="180" t="e">
        <f t="shared" ca="1" si="57"/>
        <v>#N/A</v>
      </c>
      <c r="AG146" s="100" t="e">
        <f ca="1">OFFSET('Kuiva-aine'!$D$10,AE146+AF146-1,0)</f>
        <v>#N/A</v>
      </c>
      <c r="AH146" s="100" t="e">
        <f ca="1">OFFSET('Kuiva-aine'!$E$10,AE146+AF146-1,0)</f>
        <v>#N/A</v>
      </c>
      <c r="AI146" s="180" t="e">
        <f t="shared" ca="1" si="65"/>
        <v>#N/A</v>
      </c>
      <c r="AJ146" s="180" t="e">
        <f t="shared" si="66"/>
        <v>#N/A</v>
      </c>
      <c r="AK146" s="180" t="e">
        <f t="shared" si="67"/>
        <v>#N/A</v>
      </c>
      <c r="AL146" s="180">
        <f t="shared" si="68"/>
        <v>0</v>
      </c>
    </row>
    <row r="147" spans="1:38" x14ac:dyDescent="0.35">
      <c r="A147" s="91"/>
      <c r="B147" s="92"/>
      <c r="C147" s="93"/>
      <c r="D147" s="92"/>
      <c r="E147" s="91"/>
      <c r="F147" s="92"/>
      <c r="G147" s="94"/>
      <c r="I147" s="31">
        <f t="shared" ca="1" si="52"/>
        <v>0</v>
      </c>
      <c r="J147" s="31">
        <f ca="1">IF(ISNA(MATCH($V147,Hajoamiskertoimet!A$21:A$53,0)),0,$I147*OFFSET(Hajoamiskertoimet!$C$20,MATCH($V147,Hajoamiskertoimet!A$21:A$53,0),0))</f>
        <v>0</v>
      </c>
      <c r="L147" s="181">
        <f t="shared" ca="1" si="58"/>
        <v>1</v>
      </c>
      <c r="M147" s="180" t="e">
        <f ca="1">OFFSET('ewc02'!$H$10,MATCH($R147,Ewc_ID,0),0)</f>
        <v>#N/A</v>
      </c>
      <c r="N147" s="180" t="e">
        <f t="shared" ca="1" si="53"/>
        <v>#N/A</v>
      </c>
      <c r="O147" s="180" t="e">
        <f ca="1">IF($L147=0,-1,OFFSET('Kuiva-aine'!$C$10,AE147+AF147-1,0))</f>
        <v>#N/A</v>
      </c>
      <c r="P147" s="180" t="e">
        <f t="shared" ca="1" si="59"/>
        <v>#N/A</v>
      </c>
      <c r="Q147" s="180" t="e">
        <f ca="1">OFFSET('ewc02'!$A$10,MATCH($C147,EWC_Koodi,0),0)</f>
        <v>#N/A</v>
      </c>
      <c r="R147" s="180" t="e">
        <f t="shared" ca="1" si="60"/>
        <v>#N/A</v>
      </c>
      <c r="S147" s="180" t="e">
        <f ca="1">OFFSET('ewc02'!$K$10,Y147,0)</f>
        <v>#N/A</v>
      </c>
      <c r="T147" s="180" t="e">
        <f t="shared" ca="1" si="61"/>
        <v>#N/A</v>
      </c>
      <c r="U147" s="180" t="e">
        <f ca="1">OFFSET('ewc02'!$L$10,Y147,0)</f>
        <v>#N/A</v>
      </c>
      <c r="V147" s="180" t="e">
        <f ca="1">OFFSET('ewc02'!$M$10,Y147,0)</f>
        <v>#N/A</v>
      </c>
      <c r="W147" s="180" t="e">
        <f ca="1">OFFSET('ewc02'!$N$10,Y147,0)</f>
        <v>#N/A</v>
      </c>
      <c r="X147" s="180" t="e">
        <f ca="1">IF(AND(OFFSET('ewc02'!I$10,Y147,0)=12,OR(G147="2.3",G147="2.6",G147="2.7",G147="2.9")),1,0)</f>
        <v>#N/A</v>
      </c>
      <c r="Y147" s="180" t="e">
        <f t="shared" ca="1" si="54"/>
        <v>#N/A</v>
      </c>
      <c r="Z147" s="37">
        <f t="shared" si="55"/>
        <v>0</v>
      </c>
      <c r="AA147" s="180">
        <f ca="1">IF($Z147=0,0, OFFSET(rd!$A$10,MATCH($Z147,RD_tunnus,0),0))</f>
        <v>0</v>
      </c>
      <c r="AB147" s="180" t="e">
        <f t="shared" si="62"/>
        <v>#N/A</v>
      </c>
      <c r="AC147" s="180" t="e">
        <f t="shared" si="63"/>
        <v>#N/A</v>
      </c>
      <c r="AD147" s="100">
        <f t="shared" si="64"/>
        <v>0</v>
      </c>
      <c r="AE147" s="180" t="e">
        <f t="shared" ca="1" si="56"/>
        <v>#N/A</v>
      </c>
      <c r="AF147" s="180" t="e">
        <f t="shared" ca="1" si="57"/>
        <v>#N/A</v>
      </c>
      <c r="AG147" s="100" t="e">
        <f ca="1">OFFSET('Kuiva-aine'!$D$10,AE147+AF147-1,0)</f>
        <v>#N/A</v>
      </c>
      <c r="AH147" s="100" t="e">
        <f ca="1">OFFSET('Kuiva-aine'!$E$10,AE147+AF147-1,0)</f>
        <v>#N/A</v>
      </c>
      <c r="AI147" s="180" t="e">
        <f t="shared" ca="1" si="65"/>
        <v>#N/A</v>
      </c>
      <c r="AJ147" s="180" t="e">
        <f t="shared" si="66"/>
        <v>#N/A</v>
      </c>
      <c r="AK147" s="180" t="e">
        <f t="shared" si="67"/>
        <v>#N/A</v>
      </c>
      <c r="AL147" s="180">
        <f t="shared" si="68"/>
        <v>0</v>
      </c>
    </row>
    <row r="148" spans="1:38" x14ac:dyDescent="0.35">
      <c r="A148" s="91"/>
      <c r="B148" s="92"/>
      <c r="C148" s="93"/>
      <c r="D148" s="92"/>
      <c r="E148" s="91"/>
      <c r="F148" s="92"/>
      <c r="G148" s="94"/>
      <c r="I148" s="31">
        <f t="shared" ca="1" si="52"/>
        <v>0</v>
      </c>
      <c r="J148" s="31">
        <f ca="1">IF(ISNA(MATCH($V148,Hajoamiskertoimet!A$21:A$53,0)),0,$I148*OFFSET(Hajoamiskertoimet!$C$20,MATCH($V148,Hajoamiskertoimet!A$21:A$53,0),0))</f>
        <v>0</v>
      </c>
      <c r="L148" s="181">
        <f t="shared" ca="1" si="58"/>
        <v>1</v>
      </c>
      <c r="M148" s="180" t="e">
        <f ca="1">OFFSET('ewc02'!$H$10,MATCH($R148,Ewc_ID,0),0)</f>
        <v>#N/A</v>
      </c>
      <c r="N148" s="180" t="e">
        <f t="shared" ca="1" si="53"/>
        <v>#N/A</v>
      </c>
      <c r="O148" s="180" t="e">
        <f ca="1">IF($L148=0,-1,OFFSET('Kuiva-aine'!$C$10,AE148+AF148-1,0))</f>
        <v>#N/A</v>
      </c>
      <c r="P148" s="180" t="e">
        <f t="shared" ca="1" si="59"/>
        <v>#N/A</v>
      </c>
      <c r="Q148" s="180" t="e">
        <f ca="1">OFFSET('ewc02'!$A$10,MATCH($C148,EWC_Koodi,0),0)</f>
        <v>#N/A</v>
      </c>
      <c r="R148" s="180" t="e">
        <f t="shared" ca="1" si="60"/>
        <v>#N/A</v>
      </c>
      <c r="S148" s="180" t="e">
        <f ca="1">OFFSET('ewc02'!$K$10,Y148,0)</f>
        <v>#N/A</v>
      </c>
      <c r="T148" s="180" t="e">
        <f t="shared" ca="1" si="61"/>
        <v>#N/A</v>
      </c>
      <c r="U148" s="180" t="e">
        <f ca="1">OFFSET('ewc02'!$L$10,Y148,0)</f>
        <v>#N/A</v>
      </c>
      <c r="V148" s="180" t="e">
        <f ca="1">OFFSET('ewc02'!$M$10,Y148,0)</f>
        <v>#N/A</v>
      </c>
      <c r="W148" s="180" t="e">
        <f ca="1">OFFSET('ewc02'!$N$10,Y148,0)</f>
        <v>#N/A</v>
      </c>
      <c r="X148" s="180" t="e">
        <f ca="1">IF(AND(OFFSET('ewc02'!I$10,Y148,0)=12,OR(G148="2.3",G148="2.6",G148="2.7",G148="2.9")),1,0)</f>
        <v>#N/A</v>
      </c>
      <c r="Y148" s="180" t="e">
        <f t="shared" ca="1" si="54"/>
        <v>#N/A</v>
      </c>
      <c r="Z148" s="37">
        <f t="shared" si="55"/>
        <v>0</v>
      </c>
      <c r="AA148" s="180">
        <f ca="1">IF($Z148=0,0, OFFSET(rd!$A$10,MATCH($Z148,RD_tunnus,0),0))</f>
        <v>0</v>
      </c>
      <c r="AB148" s="180" t="e">
        <f t="shared" si="62"/>
        <v>#N/A</v>
      </c>
      <c r="AC148" s="180" t="e">
        <f t="shared" si="63"/>
        <v>#N/A</v>
      </c>
      <c r="AD148" s="100">
        <f t="shared" si="64"/>
        <v>0</v>
      </c>
      <c r="AE148" s="180" t="e">
        <f t="shared" ca="1" si="56"/>
        <v>#N/A</v>
      </c>
      <c r="AF148" s="180" t="e">
        <f t="shared" ca="1" si="57"/>
        <v>#N/A</v>
      </c>
      <c r="AG148" s="100" t="e">
        <f ca="1">OFFSET('Kuiva-aine'!$D$10,AE148+AF148-1,0)</f>
        <v>#N/A</v>
      </c>
      <c r="AH148" s="100" t="e">
        <f ca="1">OFFSET('Kuiva-aine'!$E$10,AE148+AF148-1,0)</f>
        <v>#N/A</v>
      </c>
      <c r="AI148" s="180" t="e">
        <f t="shared" ca="1" si="65"/>
        <v>#N/A</v>
      </c>
      <c r="AJ148" s="180" t="e">
        <f t="shared" si="66"/>
        <v>#N/A</v>
      </c>
      <c r="AK148" s="180" t="e">
        <f t="shared" si="67"/>
        <v>#N/A</v>
      </c>
      <c r="AL148" s="180">
        <f t="shared" si="68"/>
        <v>0</v>
      </c>
    </row>
    <row r="149" spans="1:38" x14ac:dyDescent="0.35">
      <c r="A149" s="91"/>
      <c r="B149" s="92"/>
      <c r="C149" s="93"/>
      <c r="D149" s="92"/>
      <c r="E149" s="91"/>
      <c r="F149" s="92"/>
      <c r="G149" s="94"/>
      <c r="I149" s="31">
        <f t="shared" ca="1" si="52"/>
        <v>0</v>
      </c>
      <c r="J149" s="31">
        <f ca="1">IF(ISNA(MATCH($V149,Hajoamiskertoimet!A$21:A$53,0)),0,$I149*OFFSET(Hajoamiskertoimet!$C$20,MATCH($V149,Hajoamiskertoimet!A$21:A$53,0),0))</f>
        <v>0</v>
      </c>
      <c r="L149" s="181">
        <f t="shared" ca="1" si="58"/>
        <v>1</v>
      </c>
      <c r="M149" s="180" t="e">
        <f ca="1">OFFSET('ewc02'!$H$10,MATCH($R149,Ewc_ID,0),0)</f>
        <v>#N/A</v>
      </c>
      <c r="N149" s="180" t="e">
        <f t="shared" ca="1" si="53"/>
        <v>#N/A</v>
      </c>
      <c r="O149" s="180" t="e">
        <f ca="1">IF($L149=0,-1,OFFSET('Kuiva-aine'!$C$10,AE149+AF149-1,0))</f>
        <v>#N/A</v>
      </c>
      <c r="P149" s="180" t="e">
        <f t="shared" ca="1" si="59"/>
        <v>#N/A</v>
      </c>
      <c r="Q149" s="180" t="e">
        <f ca="1">OFFSET('ewc02'!$A$10,MATCH($C149,EWC_Koodi,0),0)</f>
        <v>#N/A</v>
      </c>
      <c r="R149" s="180" t="e">
        <f t="shared" ca="1" si="60"/>
        <v>#N/A</v>
      </c>
      <c r="S149" s="180" t="e">
        <f ca="1">OFFSET('ewc02'!$K$10,Y149,0)</f>
        <v>#N/A</v>
      </c>
      <c r="T149" s="180" t="e">
        <f t="shared" ca="1" si="61"/>
        <v>#N/A</v>
      </c>
      <c r="U149" s="180" t="e">
        <f ca="1">OFFSET('ewc02'!$L$10,Y149,0)</f>
        <v>#N/A</v>
      </c>
      <c r="V149" s="180" t="e">
        <f ca="1">OFFSET('ewc02'!$M$10,Y149,0)</f>
        <v>#N/A</v>
      </c>
      <c r="W149" s="180" t="e">
        <f ca="1">OFFSET('ewc02'!$N$10,Y149,0)</f>
        <v>#N/A</v>
      </c>
      <c r="X149" s="180" t="e">
        <f ca="1">IF(AND(OFFSET('ewc02'!I$10,Y149,0)=12,OR(G149="2.3",G149="2.6",G149="2.7",G149="2.9")),1,0)</f>
        <v>#N/A</v>
      </c>
      <c r="Y149" s="180" t="e">
        <f t="shared" ca="1" si="54"/>
        <v>#N/A</v>
      </c>
      <c r="Z149" s="37">
        <f t="shared" si="55"/>
        <v>0</v>
      </c>
      <c r="AA149" s="180">
        <f ca="1">IF($Z149=0,0, OFFSET(rd!$A$10,MATCH($Z149,RD_tunnus,0),0))</f>
        <v>0</v>
      </c>
      <c r="AB149" s="180" t="e">
        <f t="shared" si="62"/>
        <v>#N/A</v>
      </c>
      <c r="AC149" s="180" t="e">
        <f t="shared" si="63"/>
        <v>#N/A</v>
      </c>
      <c r="AD149" s="100">
        <f t="shared" si="64"/>
        <v>0</v>
      </c>
      <c r="AE149" s="180" t="e">
        <f t="shared" ca="1" si="56"/>
        <v>#N/A</v>
      </c>
      <c r="AF149" s="180" t="e">
        <f t="shared" ca="1" si="57"/>
        <v>#N/A</v>
      </c>
      <c r="AG149" s="100" t="e">
        <f ca="1">OFFSET('Kuiva-aine'!$D$10,AE149+AF149-1,0)</f>
        <v>#N/A</v>
      </c>
      <c r="AH149" s="100" t="e">
        <f ca="1">OFFSET('Kuiva-aine'!$E$10,AE149+AF149-1,0)</f>
        <v>#N/A</v>
      </c>
      <c r="AI149" s="180" t="e">
        <f t="shared" ca="1" si="65"/>
        <v>#N/A</v>
      </c>
      <c r="AJ149" s="180" t="e">
        <f t="shared" si="66"/>
        <v>#N/A</v>
      </c>
      <c r="AK149" s="180" t="e">
        <f t="shared" si="67"/>
        <v>#N/A</v>
      </c>
      <c r="AL149" s="180">
        <f t="shared" si="68"/>
        <v>0</v>
      </c>
    </row>
    <row r="150" spans="1:38" x14ac:dyDescent="0.35">
      <c r="A150" s="91"/>
      <c r="B150" s="92"/>
      <c r="C150" s="93"/>
      <c r="D150" s="92"/>
      <c r="E150" s="91"/>
      <c r="F150" s="92"/>
      <c r="G150" s="94"/>
      <c r="I150" s="31">
        <f t="shared" ca="1" si="52"/>
        <v>0</v>
      </c>
      <c r="J150" s="31">
        <f ca="1">IF(ISNA(MATCH($V150,Hajoamiskertoimet!A$21:A$53,0)),0,$I150*OFFSET(Hajoamiskertoimet!$C$20,MATCH($V150,Hajoamiskertoimet!A$21:A$53,0),0))</f>
        <v>0</v>
      </c>
      <c r="L150" s="181">
        <f t="shared" ca="1" si="58"/>
        <v>1</v>
      </c>
      <c r="M150" s="180" t="e">
        <f ca="1">OFFSET('ewc02'!$H$10,MATCH($R150,Ewc_ID,0),0)</f>
        <v>#N/A</v>
      </c>
      <c r="N150" s="180" t="e">
        <f t="shared" ca="1" si="53"/>
        <v>#N/A</v>
      </c>
      <c r="O150" s="180" t="e">
        <f ca="1">IF($L150=0,-1,OFFSET('Kuiva-aine'!$C$10,AE150+AF150-1,0))</f>
        <v>#N/A</v>
      </c>
      <c r="P150" s="180" t="e">
        <f t="shared" ca="1" si="59"/>
        <v>#N/A</v>
      </c>
      <c r="Q150" s="180" t="e">
        <f ca="1">OFFSET('ewc02'!$A$10,MATCH($C150,EWC_Koodi,0),0)</f>
        <v>#N/A</v>
      </c>
      <c r="R150" s="180" t="e">
        <f t="shared" ca="1" si="60"/>
        <v>#N/A</v>
      </c>
      <c r="S150" s="180" t="e">
        <f ca="1">OFFSET('ewc02'!$K$10,Y150,0)</f>
        <v>#N/A</v>
      </c>
      <c r="T150" s="180" t="e">
        <f t="shared" ca="1" si="61"/>
        <v>#N/A</v>
      </c>
      <c r="U150" s="180" t="e">
        <f ca="1">OFFSET('ewc02'!$L$10,Y150,0)</f>
        <v>#N/A</v>
      </c>
      <c r="V150" s="180" t="e">
        <f ca="1">OFFSET('ewc02'!$M$10,Y150,0)</f>
        <v>#N/A</v>
      </c>
      <c r="W150" s="180" t="e">
        <f ca="1">OFFSET('ewc02'!$N$10,Y150,0)</f>
        <v>#N/A</v>
      </c>
      <c r="X150" s="180" t="e">
        <f ca="1">IF(AND(OFFSET('ewc02'!I$10,Y150,0)=12,OR(G150="2.3",G150="2.6",G150="2.7",G150="2.9")),1,0)</f>
        <v>#N/A</v>
      </c>
      <c r="Y150" s="180" t="e">
        <f t="shared" ca="1" si="54"/>
        <v>#N/A</v>
      </c>
      <c r="Z150" s="37">
        <f t="shared" si="55"/>
        <v>0</v>
      </c>
      <c r="AA150" s="180">
        <f ca="1">IF($Z150=0,0, OFFSET(rd!$A$10,MATCH($Z150,RD_tunnus,0),0))</f>
        <v>0</v>
      </c>
      <c r="AB150" s="180" t="e">
        <f t="shared" si="62"/>
        <v>#N/A</v>
      </c>
      <c r="AC150" s="180" t="e">
        <f t="shared" si="63"/>
        <v>#N/A</v>
      </c>
      <c r="AD150" s="100">
        <f t="shared" si="64"/>
        <v>0</v>
      </c>
      <c r="AE150" s="180" t="e">
        <f t="shared" ca="1" si="56"/>
        <v>#N/A</v>
      </c>
      <c r="AF150" s="180" t="e">
        <f t="shared" ca="1" si="57"/>
        <v>#N/A</v>
      </c>
      <c r="AG150" s="100" t="e">
        <f ca="1">OFFSET('Kuiva-aine'!$D$10,AE150+AF150-1,0)</f>
        <v>#N/A</v>
      </c>
      <c r="AH150" s="100" t="e">
        <f ca="1">OFFSET('Kuiva-aine'!$E$10,AE150+AF150-1,0)</f>
        <v>#N/A</v>
      </c>
      <c r="AI150" s="180" t="e">
        <f t="shared" ca="1" si="65"/>
        <v>#N/A</v>
      </c>
      <c r="AJ150" s="180" t="e">
        <f t="shared" si="66"/>
        <v>#N/A</v>
      </c>
      <c r="AK150" s="180" t="e">
        <f t="shared" si="67"/>
        <v>#N/A</v>
      </c>
      <c r="AL150" s="180">
        <f t="shared" si="68"/>
        <v>0</v>
      </c>
    </row>
    <row r="151" spans="1:38" x14ac:dyDescent="0.35">
      <c r="A151" s="91"/>
      <c r="B151" s="92"/>
      <c r="C151" s="93"/>
      <c r="D151" s="92"/>
      <c r="E151" s="91"/>
      <c r="F151" s="92"/>
      <c r="G151" s="94"/>
      <c r="I151" s="31">
        <f t="shared" ca="1" si="52"/>
        <v>0</v>
      </c>
      <c r="J151" s="31">
        <f ca="1">IF(ISNA(MATCH($V151,Hajoamiskertoimet!A$21:A$53,0)),0,$I151*OFFSET(Hajoamiskertoimet!$C$20,MATCH($V151,Hajoamiskertoimet!A$21:A$53,0),0))</f>
        <v>0</v>
      </c>
      <c r="L151" s="181">
        <f t="shared" ca="1" si="58"/>
        <v>1</v>
      </c>
      <c r="M151" s="180" t="e">
        <f ca="1">OFFSET('ewc02'!$H$10,MATCH($R151,Ewc_ID,0),0)</f>
        <v>#N/A</v>
      </c>
      <c r="N151" s="180" t="e">
        <f t="shared" ca="1" si="53"/>
        <v>#N/A</v>
      </c>
      <c r="O151" s="180" t="e">
        <f ca="1">IF($L151=0,-1,OFFSET('Kuiva-aine'!$C$10,AE151+AF151-1,0))</f>
        <v>#N/A</v>
      </c>
      <c r="P151" s="180" t="e">
        <f t="shared" ca="1" si="59"/>
        <v>#N/A</v>
      </c>
      <c r="Q151" s="180" t="e">
        <f ca="1">OFFSET('ewc02'!$A$10,MATCH($C151,EWC_Koodi,0),0)</f>
        <v>#N/A</v>
      </c>
      <c r="R151" s="180" t="e">
        <f t="shared" ca="1" si="60"/>
        <v>#N/A</v>
      </c>
      <c r="S151" s="180" t="e">
        <f ca="1">OFFSET('ewc02'!$K$10,Y151,0)</f>
        <v>#N/A</v>
      </c>
      <c r="T151" s="180" t="e">
        <f t="shared" ca="1" si="61"/>
        <v>#N/A</v>
      </c>
      <c r="U151" s="180" t="e">
        <f ca="1">OFFSET('ewc02'!$L$10,Y151,0)</f>
        <v>#N/A</v>
      </c>
      <c r="V151" s="180" t="e">
        <f ca="1">OFFSET('ewc02'!$M$10,Y151,0)</f>
        <v>#N/A</v>
      </c>
      <c r="W151" s="180" t="e">
        <f ca="1">OFFSET('ewc02'!$N$10,Y151,0)</f>
        <v>#N/A</v>
      </c>
      <c r="X151" s="180" t="e">
        <f ca="1">IF(AND(OFFSET('ewc02'!I$10,Y151,0)=12,OR(G151="2.3",G151="2.6",G151="2.7",G151="2.9")),1,0)</f>
        <v>#N/A</v>
      </c>
      <c r="Y151" s="180" t="e">
        <f t="shared" ca="1" si="54"/>
        <v>#N/A</v>
      </c>
      <c r="Z151" s="37">
        <f t="shared" si="55"/>
        <v>0</v>
      </c>
      <c r="AA151" s="180">
        <f ca="1">IF($Z151=0,0, OFFSET(rd!$A$10,MATCH($Z151,RD_tunnus,0),0))</f>
        <v>0</v>
      </c>
      <c r="AB151" s="180" t="e">
        <f t="shared" si="62"/>
        <v>#N/A</v>
      </c>
      <c r="AC151" s="180" t="e">
        <f t="shared" si="63"/>
        <v>#N/A</v>
      </c>
      <c r="AD151" s="100">
        <f t="shared" si="64"/>
        <v>0</v>
      </c>
      <c r="AE151" s="180" t="e">
        <f t="shared" ca="1" si="56"/>
        <v>#N/A</v>
      </c>
      <c r="AF151" s="180" t="e">
        <f t="shared" ca="1" si="57"/>
        <v>#N/A</v>
      </c>
      <c r="AG151" s="100" t="e">
        <f ca="1">OFFSET('Kuiva-aine'!$D$10,AE151+AF151-1,0)</f>
        <v>#N/A</v>
      </c>
      <c r="AH151" s="100" t="e">
        <f ca="1">OFFSET('Kuiva-aine'!$E$10,AE151+AF151-1,0)</f>
        <v>#N/A</v>
      </c>
      <c r="AI151" s="180" t="e">
        <f t="shared" ca="1" si="65"/>
        <v>#N/A</v>
      </c>
      <c r="AJ151" s="180" t="e">
        <f t="shared" si="66"/>
        <v>#N/A</v>
      </c>
      <c r="AK151" s="180" t="e">
        <f t="shared" si="67"/>
        <v>#N/A</v>
      </c>
      <c r="AL151" s="180">
        <f t="shared" si="68"/>
        <v>0</v>
      </c>
    </row>
    <row r="152" spans="1:38" x14ac:dyDescent="0.35">
      <c r="A152" s="91"/>
      <c r="B152" s="92"/>
      <c r="C152" s="93"/>
      <c r="D152" s="92"/>
      <c r="E152" s="91"/>
      <c r="F152" s="92"/>
      <c r="G152" s="94"/>
      <c r="I152" s="31">
        <f t="shared" ca="1" si="52"/>
        <v>0</v>
      </c>
      <c r="J152" s="31">
        <f ca="1">IF(ISNA(MATCH($V152,Hajoamiskertoimet!A$21:A$53,0)),0,$I152*OFFSET(Hajoamiskertoimet!$C$20,MATCH($V152,Hajoamiskertoimet!A$21:A$53,0),0))</f>
        <v>0</v>
      </c>
      <c r="L152" s="181">
        <f t="shared" ca="1" si="58"/>
        <v>1</v>
      </c>
      <c r="M152" s="180" t="e">
        <f ca="1">OFFSET('ewc02'!$H$10,MATCH($R152,Ewc_ID,0),0)</f>
        <v>#N/A</v>
      </c>
      <c r="N152" s="180" t="e">
        <f t="shared" ca="1" si="53"/>
        <v>#N/A</v>
      </c>
      <c r="O152" s="180" t="e">
        <f ca="1">IF($L152=0,-1,OFFSET('Kuiva-aine'!$C$10,AE152+AF152-1,0))</f>
        <v>#N/A</v>
      </c>
      <c r="P152" s="180" t="e">
        <f t="shared" ca="1" si="59"/>
        <v>#N/A</v>
      </c>
      <c r="Q152" s="180" t="e">
        <f ca="1">OFFSET('ewc02'!$A$10,MATCH($C152,EWC_Koodi,0),0)</f>
        <v>#N/A</v>
      </c>
      <c r="R152" s="180" t="e">
        <f t="shared" ca="1" si="60"/>
        <v>#N/A</v>
      </c>
      <c r="S152" s="180" t="e">
        <f ca="1">OFFSET('ewc02'!$K$10,Y152,0)</f>
        <v>#N/A</v>
      </c>
      <c r="T152" s="180" t="e">
        <f t="shared" ca="1" si="61"/>
        <v>#N/A</v>
      </c>
      <c r="U152" s="180" t="e">
        <f ca="1">OFFSET('ewc02'!$L$10,Y152,0)</f>
        <v>#N/A</v>
      </c>
      <c r="V152" s="180" t="e">
        <f ca="1">OFFSET('ewc02'!$M$10,Y152,0)</f>
        <v>#N/A</v>
      </c>
      <c r="W152" s="180" t="e">
        <f ca="1">OFFSET('ewc02'!$N$10,Y152,0)</f>
        <v>#N/A</v>
      </c>
      <c r="X152" s="180" t="e">
        <f ca="1">IF(AND(OFFSET('ewc02'!I$10,Y152,0)=12,OR(G152="2.3",G152="2.6",G152="2.7",G152="2.9")),1,0)</f>
        <v>#N/A</v>
      </c>
      <c r="Y152" s="180" t="e">
        <f t="shared" ca="1" si="54"/>
        <v>#N/A</v>
      </c>
      <c r="Z152" s="37">
        <f t="shared" si="55"/>
        <v>0</v>
      </c>
      <c r="AA152" s="180">
        <f ca="1">IF($Z152=0,0, OFFSET(rd!$A$10,MATCH($Z152,RD_tunnus,0),0))</f>
        <v>0</v>
      </c>
      <c r="AB152" s="180" t="e">
        <f t="shared" si="62"/>
        <v>#N/A</v>
      </c>
      <c r="AC152" s="180" t="e">
        <f t="shared" si="63"/>
        <v>#N/A</v>
      </c>
      <c r="AD152" s="100">
        <f t="shared" si="64"/>
        <v>0</v>
      </c>
      <c r="AE152" s="180" t="e">
        <f t="shared" ca="1" si="56"/>
        <v>#N/A</v>
      </c>
      <c r="AF152" s="180" t="e">
        <f t="shared" ca="1" si="57"/>
        <v>#N/A</v>
      </c>
      <c r="AG152" s="100" t="e">
        <f ca="1">OFFSET('Kuiva-aine'!$D$10,AE152+AF152-1,0)</f>
        <v>#N/A</v>
      </c>
      <c r="AH152" s="100" t="e">
        <f ca="1">OFFSET('Kuiva-aine'!$E$10,AE152+AF152-1,0)</f>
        <v>#N/A</v>
      </c>
      <c r="AI152" s="180" t="e">
        <f t="shared" ca="1" si="65"/>
        <v>#N/A</v>
      </c>
      <c r="AJ152" s="180" t="e">
        <f t="shared" si="66"/>
        <v>#N/A</v>
      </c>
      <c r="AK152" s="180" t="e">
        <f t="shared" si="67"/>
        <v>#N/A</v>
      </c>
      <c r="AL152" s="180">
        <f t="shared" si="68"/>
        <v>0</v>
      </c>
    </row>
    <row r="153" spans="1:38" x14ac:dyDescent="0.35">
      <c r="A153" s="91"/>
      <c r="B153" s="92"/>
      <c r="C153" s="93"/>
      <c r="D153" s="92"/>
      <c r="E153" s="91"/>
      <c r="F153" s="92"/>
      <c r="G153" s="94"/>
      <c r="I153" s="31">
        <f t="shared" ca="1" si="52"/>
        <v>0</v>
      </c>
      <c r="J153" s="31">
        <f ca="1">IF(ISNA(MATCH($V153,Hajoamiskertoimet!A$21:A$53,0)),0,$I153*OFFSET(Hajoamiskertoimet!$C$20,MATCH($V153,Hajoamiskertoimet!A$21:A$53,0),0))</f>
        <v>0</v>
      </c>
      <c r="L153" s="181">
        <f t="shared" ca="1" si="58"/>
        <v>1</v>
      </c>
      <c r="M153" s="180" t="e">
        <f ca="1">OFFSET('ewc02'!$H$10,MATCH($R153,Ewc_ID,0),0)</f>
        <v>#N/A</v>
      </c>
      <c r="N153" s="180" t="e">
        <f t="shared" ca="1" si="53"/>
        <v>#N/A</v>
      </c>
      <c r="O153" s="180" t="e">
        <f ca="1">IF($L153=0,-1,OFFSET('Kuiva-aine'!$C$10,AE153+AF153-1,0))</f>
        <v>#N/A</v>
      </c>
      <c r="P153" s="180" t="e">
        <f t="shared" ca="1" si="59"/>
        <v>#N/A</v>
      </c>
      <c r="Q153" s="180" t="e">
        <f ca="1">OFFSET('ewc02'!$A$10,MATCH($C153,EWC_Koodi,0),0)</f>
        <v>#N/A</v>
      </c>
      <c r="R153" s="180" t="e">
        <f t="shared" ca="1" si="60"/>
        <v>#N/A</v>
      </c>
      <c r="S153" s="180" t="e">
        <f ca="1">OFFSET('ewc02'!$K$10,Y153,0)</f>
        <v>#N/A</v>
      </c>
      <c r="T153" s="180" t="e">
        <f t="shared" ca="1" si="61"/>
        <v>#N/A</v>
      </c>
      <c r="U153" s="180" t="e">
        <f ca="1">OFFSET('ewc02'!$L$10,Y153,0)</f>
        <v>#N/A</v>
      </c>
      <c r="V153" s="180" t="e">
        <f ca="1">OFFSET('ewc02'!$M$10,Y153,0)</f>
        <v>#N/A</v>
      </c>
      <c r="W153" s="180" t="e">
        <f ca="1">OFFSET('ewc02'!$N$10,Y153,0)</f>
        <v>#N/A</v>
      </c>
      <c r="X153" s="180" t="e">
        <f ca="1">IF(AND(OFFSET('ewc02'!I$10,Y153,0)=12,OR(G153="2.3",G153="2.6",G153="2.7",G153="2.9")),1,0)</f>
        <v>#N/A</v>
      </c>
      <c r="Y153" s="180" t="e">
        <f t="shared" ca="1" si="54"/>
        <v>#N/A</v>
      </c>
      <c r="Z153" s="37">
        <f t="shared" si="55"/>
        <v>0</v>
      </c>
      <c r="AA153" s="180">
        <f ca="1">IF($Z153=0,0, OFFSET(rd!$A$10,MATCH($Z153,RD_tunnus,0),0))</f>
        <v>0</v>
      </c>
      <c r="AB153" s="180" t="e">
        <f t="shared" si="62"/>
        <v>#N/A</v>
      </c>
      <c r="AC153" s="180" t="e">
        <f t="shared" si="63"/>
        <v>#N/A</v>
      </c>
      <c r="AD153" s="100">
        <f t="shared" si="64"/>
        <v>0</v>
      </c>
      <c r="AE153" s="180" t="e">
        <f t="shared" ca="1" si="56"/>
        <v>#N/A</v>
      </c>
      <c r="AF153" s="180" t="e">
        <f t="shared" ca="1" si="57"/>
        <v>#N/A</v>
      </c>
      <c r="AG153" s="100" t="e">
        <f ca="1">OFFSET('Kuiva-aine'!$D$10,AE153+AF153-1,0)</f>
        <v>#N/A</v>
      </c>
      <c r="AH153" s="100" t="e">
        <f ca="1">OFFSET('Kuiva-aine'!$E$10,AE153+AF153-1,0)</f>
        <v>#N/A</v>
      </c>
      <c r="AI153" s="180" t="e">
        <f t="shared" ca="1" si="65"/>
        <v>#N/A</v>
      </c>
      <c r="AJ153" s="180" t="e">
        <f t="shared" si="66"/>
        <v>#N/A</v>
      </c>
      <c r="AK153" s="180" t="e">
        <f t="shared" si="67"/>
        <v>#N/A</v>
      </c>
      <c r="AL153" s="180">
        <f t="shared" si="68"/>
        <v>0</v>
      </c>
    </row>
    <row r="154" spans="1:38" x14ac:dyDescent="0.35">
      <c r="A154" s="91"/>
      <c r="B154" s="92"/>
      <c r="C154" s="93"/>
      <c r="D154" s="92"/>
      <c r="E154" s="91"/>
      <c r="F154" s="92"/>
      <c r="G154" s="94"/>
      <c r="I154" s="31">
        <f t="shared" ca="1" si="52"/>
        <v>0</v>
      </c>
      <c r="J154" s="31">
        <f ca="1">IF(ISNA(MATCH($V154,Hajoamiskertoimet!A$21:A$53,0)),0,$I154*OFFSET(Hajoamiskertoimet!$C$20,MATCH($V154,Hajoamiskertoimet!A$21:A$53,0),0))</f>
        <v>0</v>
      </c>
      <c r="L154" s="181">
        <f t="shared" ca="1" si="58"/>
        <v>1</v>
      </c>
      <c r="M154" s="180" t="e">
        <f ca="1">OFFSET('ewc02'!$H$10,MATCH($R154,Ewc_ID,0),0)</f>
        <v>#N/A</v>
      </c>
      <c r="N154" s="180" t="e">
        <f t="shared" ca="1" si="53"/>
        <v>#N/A</v>
      </c>
      <c r="O154" s="180" t="e">
        <f ca="1">IF($L154=0,-1,OFFSET('Kuiva-aine'!$C$10,AE154+AF154-1,0))</f>
        <v>#N/A</v>
      </c>
      <c r="P154" s="180" t="e">
        <f t="shared" ca="1" si="59"/>
        <v>#N/A</v>
      </c>
      <c r="Q154" s="180" t="e">
        <f ca="1">OFFSET('ewc02'!$A$10,MATCH($C154,EWC_Koodi,0),0)</f>
        <v>#N/A</v>
      </c>
      <c r="R154" s="180" t="e">
        <f t="shared" ca="1" si="60"/>
        <v>#N/A</v>
      </c>
      <c r="S154" s="180" t="e">
        <f ca="1">OFFSET('ewc02'!$K$10,Y154,0)</f>
        <v>#N/A</v>
      </c>
      <c r="T154" s="180" t="e">
        <f t="shared" ca="1" si="61"/>
        <v>#N/A</v>
      </c>
      <c r="U154" s="180" t="e">
        <f ca="1">OFFSET('ewc02'!$L$10,Y154,0)</f>
        <v>#N/A</v>
      </c>
      <c r="V154" s="180" t="e">
        <f ca="1">OFFSET('ewc02'!$M$10,Y154,0)</f>
        <v>#N/A</v>
      </c>
      <c r="W154" s="180" t="e">
        <f ca="1">OFFSET('ewc02'!$N$10,Y154,0)</f>
        <v>#N/A</v>
      </c>
      <c r="X154" s="180" t="e">
        <f ca="1">IF(AND(OFFSET('ewc02'!I$10,Y154,0)=12,OR(G154="2.3",G154="2.6",G154="2.7",G154="2.9")),1,0)</f>
        <v>#N/A</v>
      </c>
      <c r="Y154" s="180" t="e">
        <f t="shared" ca="1" si="54"/>
        <v>#N/A</v>
      </c>
      <c r="Z154" s="37">
        <f t="shared" si="55"/>
        <v>0</v>
      </c>
      <c r="AA154" s="180">
        <f ca="1">IF($Z154=0,0, OFFSET(rd!$A$10,MATCH($Z154,RD_tunnus,0),0))</f>
        <v>0</v>
      </c>
      <c r="AB154" s="180" t="e">
        <f t="shared" si="62"/>
        <v>#N/A</v>
      </c>
      <c r="AC154" s="180" t="e">
        <f t="shared" si="63"/>
        <v>#N/A</v>
      </c>
      <c r="AD154" s="100">
        <f t="shared" si="64"/>
        <v>0</v>
      </c>
      <c r="AE154" s="180" t="e">
        <f t="shared" ca="1" si="56"/>
        <v>#N/A</v>
      </c>
      <c r="AF154" s="180" t="e">
        <f t="shared" ca="1" si="57"/>
        <v>#N/A</v>
      </c>
      <c r="AG154" s="100" t="e">
        <f ca="1">OFFSET('Kuiva-aine'!$D$10,AE154+AF154-1,0)</f>
        <v>#N/A</v>
      </c>
      <c r="AH154" s="100" t="e">
        <f ca="1">OFFSET('Kuiva-aine'!$E$10,AE154+AF154-1,0)</f>
        <v>#N/A</v>
      </c>
      <c r="AI154" s="180" t="e">
        <f t="shared" ca="1" si="65"/>
        <v>#N/A</v>
      </c>
      <c r="AJ154" s="180" t="e">
        <f t="shared" si="66"/>
        <v>#N/A</v>
      </c>
      <c r="AK154" s="180" t="e">
        <f t="shared" si="67"/>
        <v>#N/A</v>
      </c>
      <c r="AL154" s="180">
        <f t="shared" si="68"/>
        <v>0</v>
      </c>
    </row>
    <row r="155" spans="1:38" x14ac:dyDescent="0.35">
      <c r="A155" s="91"/>
      <c r="B155" s="92"/>
      <c r="C155" s="93"/>
      <c r="D155" s="92"/>
      <c r="E155" s="91"/>
      <c r="F155" s="92"/>
      <c r="G155" s="94"/>
      <c r="I155" s="31">
        <f t="shared" ca="1" si="52"/>
        <v>0</v>
      </c>
      <c r="J155" s="31">
        <f ca="1">IF(ISNA(MATCH($V155,Hajoamiskertoimet!A$21:A$53,0)),0,$I155*OFFSET(Hajoamiskertoimet!$C$20,MATCH($V155,Hajoamiskertoimet!A$21:A$53,0),0))</f>
        <v>0</v>
      </c>
      <c r="L155" s="181">
        <f t="shared" ca="1" si="58"/>
        <v>1</v>
      </c>
      <c r="M155" s="180" t="e">
        <f ca="1">OFFSET('ewc02'!$H$10,MATCH($R155,Ewc_ID,0),0)</f>
        <v>#N/A</v>
      </c>
      <c r="N155" s="180" t="e">
        <f t="shared" ca="1" si="53"/>
        <v>#N/A</v>
      </c>
      <c r="O155" s="180" t="e">
        <f ca="1">IF($L155=0,-1,OFFSET('Kuiva-aine'!$C$10,AE155+AF155-1,0))</f>
        <v>#N/A</v>
      </c>
      <c r="P155" s="180" t="e">
        <f t="shared" ca="1" si="59"/>
        <v>#N/A</v>
      </c>
      <c r="Q155" s="180" t="e">
        <f ca="1">OFFSET('ewc02'!$A$10,MATCH($C155,EWC_Koodi,0),0)</f>
        <v>#N/A</v>
      </c>
      <c r="R155" s="180" t="e">
        <f t="shared" ca="1" si="60"/>
        <v>#N/A</v>
      </c>
      <c r="S155" s="180" t="e">
        <f ca="1">OFFSET('ewc02'!$K$10,Y155,0)</f>
        <v>#N/A</v>
      </c>
      <c r="T155" s="180" t="e">
        <f t="shared" ca="1" si="61"/>
        <v>#N/A</v>
      </c>
      <c r="U155" s="180" t="e">
        <f ca="1">OFFSET('ewc02'!$L$10,Y155,0)</f>
        <v>#N/A</v>
      </c>
      <c r="V155" s="180" t="e">
        <f ca="1">OFFSET('ewc02'!$M$10,Y155,0)</f>
        <v>#N/A</v>
      </c>
      <c r="W155" s="180" t="e">
        <f ca="1">OFFSET('ewc02'!$N$10,Y155,0)</f>
        <v>#N/A</v>
      </c>
      <c r="X155" s="180" t="e">
        <f ca="1">IF(AND(OFFSET('ewc02'!I$10,Y155,0)=12,OR(G155="2.3",G155="2.6",G155="2.7",G155="2.9")),1,0)</f>
        <v>#N/A</v>
      </c>
      <c r="Y155" s="180" t="e">
        <f t="shared" ca="1" si="54"/>
        <v>#N/A</v>
      </c>
      <c r="Z155" s="37">
        <f t="shared" si="55"/>
        <v>0</v>
      </c>
      <c r="AA155" s="180">
        <f ca="1">IF($Z155=0,0, OFFSET(rd!$A$10,MATCH($Z155,RD_tunnus,0),0))</f>
        <v>0</v>
      </c>
      <c r="AB155" s="180" t="e">
        <f t="shared" si="62"/>
        <v>#N/A</v>
      </c>
      <c r="AC155" s="180" t="e">
        <f t="shared" si="63"/>
        <v>#N/A</v>
      </c>
      <c r="AD155" s="100">
        <f t="shared" si="64"/>
        <v>0</v>
      </c>
      <c r="AE155" s="180" t="e">
        <f t="shared" ca="1" si="56"/>
        <v>#N/A</v>
      </c>
      <c r="AF155" s="180" t="e">
        <f t="shared" ca="1" si="57"/>
        <v>#N/A</v>
      </c>
      <c r="AG155" s="100" t="e">
        <f ca="1">OFFSET('Kuiva-aine'!$D$10,AE155+AF155-1,0)</f>
        <v>#N/A</v>
      </c>
      <c r="AH155" s="100" t="e">
        <f ca="1">OFFSET('Kuiva-aine'!$E$10,AE155+AF155-1,0)</f>
        <v>#N/A</v>
      </c>
      <c r="AI155" s="180" t="e">
        <f t="shared" ca="1" si="65"/>
        <v>#N/A</v>
      </c>
      <c r="AJ155" s="180" t="e">
        <f t="shared" si="66"/>
        <v>#N/A</v>
      </c>
      <c r="AK155" s="180" t="e">
        <f t="shared" si="67"/>
        <v>#N/A</v>
      </c>
      <c r="AL155" s="180">
        <f t="shared" si="68"/>
        <v>0</v>
      </c>
    </row>
    <row r="156" spans="1:38" x14ac:dyDescent="0.35">
      <c r="A156" s="91"/>
      <c r="B156" s="92"/>
      <c r="C156" s="93"/>
      <c r="D156" s="92"/>
      <c r="E156" s="91"/>
      <c r="F156" s="92"/>
      <c r="G156" s="94"/>
      <c r="I156" s="31">
        <f t="shared" ca="1" si="52"/>
        <v>0</v>
      </c>
      <c r="J156" s="31">
        <f ca="1">IF(ISNA(MATCH($V156,Hajoamiskertoimet!A$21:A$53,0)),0,$I156*OFFSET(Hajoamiskertoimet!$C$20,MATCH($V156,Hajoamiskertoimet!A$21:A$53,0),0))</f>
        <v>0</v>
      </c>
      <c r="L156" s="181">
        <f t="shared" ca="1" si="58"/>
        <v>1</v>
      </c>
      <c r="M156" s="180" t="e">
        <f ca="1">OFFSET('ewc02'!$H$10,MATCH($R156,Ewc_ID,0),0)</f>
        <v>#N/A</v>
      </c>
      <c r="N156" s="180" t="e">
        <f t="shared" ca="1" si="53"/>
        <v>#N/A</v>
      </c>
      <c r="O156" s="180" t="e">
        <f ca="1">IF($L156=0,-1,OFFSET('Kuiva-aine'!$C$10,AE156+AF156-1,0))</f>
        <v>#N/A</v>
      </c>
      <c r="P156" s="180" t="e">
        <f t="shared" ca="1" si="59"/>
        <v>#N/A</v>
      </c>
      <c r="Q156" s="180" t="e">
        <f ca="1">OFFSET('ewc02'!$A$10,MATCH($C156,EWC_Koodi,0),0)</f>
        <v>#N/A</v>
      </c>
      <c r="R156" s="180" t="e">
        <f t="shared" ca="1" si="60"/>
        <v>#N/A</v>
      </c>
      <c r="S156" s="180" t="e">
        <f ca="1">OFFSET('ewc02'!$K$10,Y156,0)</f>
        <v>#N/A</v>
      </c>
      <c r="T156" s="180" t="e">
        <f t="shared" ca="1" si="61"/>
        <v>#N/A</v>
      </c>
      <c r="U156" s="180" t="e">
        <f ca="1">OFFSET('ewc02'!$L$10,Y156,0)</f>
        <v>#N/A</v>
      </c>
      <c r="V156" s="180" t="e">
        <f ca="1">OFFSET('ewc02'!$M$10,Y156,0)</f>
        <v>#N/A</v>
      </c>
      <c r="W156" s="180" t="e">
        <f ca="1">OFFSET('ewc02'!$N$10,Y156,0)</f>
        <v>#N/A</v>
      </c>
      <c r="X156" s="180" t="e">
        <f ca="1">IF(AND(OFFSET('ewc02'!I$10,Y156,0)=12,OR(G156="2.3",G156="2.6",G156="2.7",G156="2.9")),1,0)</f>
        <v>#N/A</v>
      </c>
      <c r="Y156" s="180" t="e">
        <f t="shared" ca="1" si="54"/>
        <v>#N/A</v>
      </c>
      <c r="Z156" s="37">
        <f t="shared" si="55"/>
        <v>0</v>
      </c>
      <c r="AA156" s="180">
        <f ca="1">IF($Z156=0,0, OFFSET(rd!$A$10,MATCH($Z156,RD_tunnus,0),0))</f>
        <v>0</v>
      </c>
      <c r="AB156" s="180" t="e">
        <f t="shared" si="62"/>
        <v>#N/A</v>
      </c>
      <c r="AC156" s="180" t="e">
        <f t="shared" si="63"/>
        <v>#N/A</v>
      </c>
      <c r="AD156" s="100">
        <f t="shared" si="64"/>
        <v>0</v>
      </c>
      <c r="AE156" s="180" t="e">
        <f t="shared" ca="1" si="56"/>
        <v>#N/A</v>
      </c>
      <c r="AF156" s="180" t="e">
        <f t="shared" ca="1" si="57"/>
        <v>#N/A</v>
      </c>
      <c r="AG156" s="100" t="e">
        <f ca="1">OFFSET('Kuiva-aine'!$D$10,AE156+AF156-1,0)</f>
        <v>#N/A</v>
      </c>
      <c r="AH156" s="100" t="e">
        <f ca="1">OFFSET('Kuiva-aine'!$E$10,AE156+AF156-1,0)</f>
        <v>#N/A</v>
      </c>
      <c r="AI156" s="180" t="e">
        <f t="shared" ca="1" si="65"/>
        <v>#N/A</v>
      </c>
      <c r="AJ156" s="180" t="e">
        <f t="shared" si="66"/>
        <v>#N/A</v>
      </c>
      <c r="AK156" s="180" t="e">
        <f t="shared" si="67"/>
        <v>#N/A</v>
      </c>
      <c r="AL156" s="180">
        <f t="shared" si="68"/>
        <v>0</v>
      </c>
    </row>
    <row r="157" spans="1:38" x14ac:dyDescent="0.35">
      <c r="A157" s="91"/>
      <c r="B157" s="92"/>
      <c r="C157" s="93"/>
      <c r="D157" s="92"/>
      <c r="E157" s="91"/>
      <c r="F157" s="92"/>
      <c r="G157" s="94"/>
      <c r="I157" s="31">
        <f t="shared" ca="1" si="52"/>
        <v>0</v>
      </c>
      <c r="J157" s="31">
        <f ca="1">IF(ISNA(MATCH($V157,Hajoamiskertoimet!A$21:A$53,0)),0,$I157*OFFSET(Hajoamiskertoimet!$C$20,MATCH($V157,Hajoamiskertoimet!A$21:A$53,0),0))</f>
        <v>0</v>
      </c>
      <c r="L157" s="181">
        <f t="shared" ca="1" si="58"/>
        <v>1</v>
      </c>
      <c r="M157" s="180" t="e">
        <f ca="1">OFFSET('ewc02'!$H$10,MATCH($R157,Ewc_ID,0),0)</f>
        <v>#N/A</v>
      </c>
      <c r="N157" s="180" t="e">
        <f t="shared" ca="1" si="53"/>
        <v>#N/A</v>
      </c>
      <c r="O157" s="180" t="e">
        <f ca="1">IF($L157=0,-1,OFFSET('Kuiva-aine'!$C$10,AE157+AF157-1,0))</f>
        <v>#N/A</v>
      </c>
      <c r="P157" s="180" t="e">
        <f t="shared" ca="1" si="59"/>
        <v>#N/A</v>
      </c>
      <c r="Q157" s="180" t="e">
        <f ca="1">OFFSET('ewc02'!$A$10,MATCH($C157,EWC_Koodi,0),0)</f>
        <v>#N/A</v>
      </c>
      <c r="R157" s="180" t="e">
        <f t="shared" ca="1" si="60"/>
        <v>#N/A</v>
      </c>
      <c r="S157" s="180" t="e">
        <f ca="1">OFFSET('ewc02'!$K$10,Y157,0)</f>
        <v>#N/A</v>
      </c>
      <c r="T157" s="180" t="e">
        <f t="shared" ca="1" si="61"/>
        <v>#N/A</v>
      </c>
      <c r="U157" s="180" t="e">
        <f ca="1">OFFSET('ewc02'!$L$10,Y157,0)</f>
        <v>#N/A</v>
      </c>
      <c r="V157" s="180" t="e">
        <f ca="1">OFFSET('ewc02'!$M$10,Y157,0)</f>
        <v>#N/A</v>
      </c>
      <c r="W157" s="180" t="e">
        <f ca="1">OFFSET('ewc02'!$N$10,Y157,0)</f>
        <v>#N/A</v>
      </c>
      <c r="X157" s="180" t="e">
        <f ca="1">IF(AND(OFFSET('ewc02'!I$10,Y157,0)=12,OR(G157="2.3",G157="2.6",G157="2.7",G157="2.9")),1,0)</f>
        <v>#N/A</v>
      </c>
      <c r="Y157" s="180" t="e">
        <f t="shared" ca="1" si="54"/>
        <v>#N/A</v>
      </c>
      <c r="Z157" s="37">
        <f t="shared" si="55"/>
        <v>0</v>
      </c>
      <c r="AA157" s="180">
        <f ca="1">IF($Z157=0,0, OFFSET(rd!$A$10,MATCH($Z157,RD_tunnus,0),0))</f>
        <v>0</v>
      </c>
      <c r="AB157" s="180" t="e">
        <f t="shared" si="62"/>
        <v>#N/A</v>
      </c>
      <c r="AC157" s="180" t="e">
        <f t="shared" si="63"/>
        <v>#N/A</v>
      </c>
      <c r="AD157" s="100">
        <f t="shared" si="64"/>
        <v>0</v>
      </c>
      <c r="AE157" s="180" t="e">
        <f t="shared" ca="1" si="56"/>
        <v>#N/A</v>
      </c>
      <c r="AF157" s="180" t="e">
        <f t="shared" ca="1" si="57"/>
        <v>#N/A</v>
      </c>
      <c r="AG157" s="100" t="e">
        <f ca="1">OFFSET('Kuiva-aine'!$D$10,AE157+AF157-1,0)</f>
        <v>#N/A</v>
      </c>
      <c r="AH157" s="100" t="e">
        <f ca="1">OFFSET('Kuiva-aine'!$E$10,AE157+AF157-1,0)</f>
        <v>#N/A</v>
      </c>
      <c r="AI157" s="180" t="e">
        <f t="shared" ca="1" si="65"/>
        <v>#N/A</v>
      </c>
      <c r="AJ157" s="180" t="e">
        <f t="shared" si="66"/>
        <v>#N/A</v>
      </c>
      <c r="AK157" s="180" t="e">
        <f t="shared" si="67"/>
        <v>#N/A</v>
      </c>
      <c r="AL157" s="180">
        <f t="shared" si="68"/>
        <v>0</v>
      </c>
    </row>
    <row r="158" spans="1:38" x14ac:dyDescent="0.35">
      <c r="A158" s="91"/>
      <c r="B158" s="92"/>
      <c r="C158" s="93"/>
      <c r="D158" s="92"/>
      <c r="E158" s="91"/>
      <c r="F158" s="92"/>
      <c r="G158" s="94"/>
      <c r="I158" s="31">
        <f t="shared" ca="1" si="52"/>
        <v>0</v>
      </c>
      <c r="J158" s="31">
        <f ca="1">IF(ISNA(MATCH($V158,Hajoamiskertoimet!A$21:A$53,0)),0,$I158*OFFSET(Hajoamiskertoimet!$C$20,MATCH($V158,Hajoamiskertoimet!A$21:A$53,0),0))</f>
        <v>0</v>
      </c>
      <c r="L158" s="181">
        <f t="shared" ca="1" si="58"/>
        <v>1</v>
      </c>
      <c r="M158" s="180" t="e">
        <f ca="1">OFFSET('ewc02'!$H$10,MATCH($R158,Ewc_ID,0),0)</f>
        <v>#N/A</v>
      </c>
      <c r="N158" s="180" t="e">
        <f t="shared" ca="1" si="53"/>
        <v>#N/A</v>
      </c>
      <c r="O158" s="180" t="e">
        <f ca="1">IF($L158=0,-1,OFFSET('Kuiva-aine'!$C$10,AE158+AF158-1,0))</f>
        <v>#N/A</v>
      </c>
      <c r="P158" s="180" t="e">
        <f t="shared" ca="1" si="59"/>
        <v>#N/A</v>
      </c>
      <c r="Q158" s="180" t="e">
        <f ca="1">OFFSET('ewc02'!$A$10,MATCH($C158,EWC_Koodi,0),0)</f>
        <v>#N/A</v>
      </c>
      <c r="R158" s="180" t="e">
        <f t="shared" ca="1" si="60"/>
        <v>#N/A</v>
      </c>
      <c r="S158" s="180" t="e">
        <f ca="1">OFFSET('ewc02'!$K$10,Y158,0)</f>
        <v>#N/A</v>
      </c>
      <c r="T158" s="180" t="e">
        <f t="shared" ca="1" si="61"/>
        <v>#N/A</v>
      </c>
      <c r="U158" s="180" t="e">
        <f ca="1">OFFSET('ewc02'!$L$10,Y158,0)</f>
        <v>#N/A</v>
      </c>
      <c r="V158" s="180" t="e">
        <f ca="1">OFFSET('ewc02'!$M$10,Y158,0)</f>
        <v>#N/A</v>
      </c>
      <c r="W158" s="180" t="e">
        <f ca="1">OFFSET('ewc02'!$N$10,Y158,0)</f>
        <v>#N/A</v>
      </c>
      <c r="X158" s="180" t="e">
        <f ca="1">IF(AND(OFFSET('ewc02'!I$10,Y158,0)=12,OR(G158="2.3",G158="2.6",G158="2.7",G158="2.9")),1,0)</f>
        <v>#N/A</v>
      </c>
      <c r="Y158" s="180" t="e">
        <f t="shared" ca="1" si="54"/>
        <v>#N/A</v>
      </c>
      <c r="Z158" s="37">
        <f t="shared" si="55"/>
        <v>0</v>
      </c>
      <c r="AA158" s="180">
        <f ca="1">IF($Z158=0,0, OFFSET(rd!$A$10,MATCH($Z158,RD_tunnus,0),0))</f>
        <v>0</v>
      </c>
      <c r="AB158" s="180" t="e">
        <f t="shared" si="62"/>
        <v>#N/A</v>
      </c>
      <c r="AC158" s="180" t="e">
        <f t="shared" si="63"/>
        <v>#N/A</v>
      </c>
      <c r="AD158" s="100">
        <f t="shared" si="64"/>
        <v>0</v>
      </c>
      <c r="AE158" s="180" t="e">
        <f t="shared" ca="1" si="56"/>
        <v>#N/A</v>
      </c>
      <c r="AF158" s="180" t="e">
        <f t="shared" ca="1" si="57"/>
        <v>#N/A</v>
      </c>
      <c r="AG158" s="100" t="e">
        <f ca="1">OFFSET('Kuiva-aine'!$D$10,AE158+AF158-1,0)</f>
        <v>#N/A</v>
      </c>
      <c r="AH158" s="100" t="e">
        <f ca="1">OFFSET('Kuiva-aine'!$E$10,AE158+AF158-1,0)</f>
        <v>#N/A</v>
      </c>
      <c r="AI158" s="180" t="e">
        <f t="shared" ca="1" si="65"/>
        <v>#N/A</v>
      </c>
      <c r="AJ158" s="180" t="e">
        <f t="shared" si="66"/>
        <v>#N/A</v>
      </c>
      <c r="AK158" s="180" t="e">
        <f t="shared" si="67"/>
        <v>#N/A</v>
      </c>
      <c r="AL158" s="180">
        <f t="shared" si="68"/>
        <v>0</v>
      </c>
    </row>
    <row r="159" spans="1:38" x14ac:dyDescent="0.35">
      <c r="A159" s="91"/>
      <c r="B159" s="92"/>
      <c r="C159" s="93"/>
      <c r="D159" s="92"/>
      <c r="E159" s="91"/>
      <c r="F159" s="92"/>
      <c r="G159" s="94"/>
      <c r="I159" s="31">
        <f t="shared" ca="1" si="52"/>
        <v>0</v>
      </c>
      <c r="J159" s="31">
        <f ca="1">IF(ISNA(MATCH($V159,Hajoamiskertoimet!A$21:A$53,0)),0,$I159*OFFSET(Hajoamiskertoimet!$C$20,MATCH($V159,Hajoamiskertoimet!A$21:A$53,0),0))</f>
        <v>0</v>
      </c>
      <c r="L159" s="181">
        <f t="shared" ca="1" si="58"/>
        <v>1</v>
      </c>
      <c r="M159" s="180" t="e">
        <f ca="1">OFFSET('ewc02'!$H$10,MATCH($R159,Ewc_ID,0),0)</f>
        <v>#N/A</v>
      </c>
      <c r="N159" s="180" t="e">
        <f t="shared" ca="1" si="53"/>
        <v>#N/A</v>
      </c>
      <c r="O159" s="180" t="e">
        <f ca="1">IF($L159=0,-1,OFFSET('Kuiva-aine'!$C$10,AE159+AF159-1,0))</f>
        <v>#N/A</v>
      </c>
      <c r="P159" s="180" t="e">
        <f t="shared" ca="1" si="59"/>
        <v>#N/A</v>
      </c>
      <c r="Q159" s="180" t="e">
        <f ca="1">OFFSET('ewc02'!$A$10,MATCH($C159,EWC_Koodi,0),0)</f>
        <v>#N/A</v>
      </c>
      <c r="R159" s="180" t="e">
        <f t="shared" ca="1" si="60"/>
        <v>#N/A</v>
      </c>
      <c r="S159" s="180" t="e">
        <f ca="1">OFFSET('ewc02'!$K$10,Y159,0)</f>
        <v>#N/A</v>
      </c>
      <c r="T159" s="180" t="e">
        <f t="shared" ca="1" si="61"/>
        <v>#N/A</v>
      </c>
      <c r="U159" s="180" t="e">
        <f ca="1">OFFSET('ewc02'!$L$10,Y159,0)</f>
        <v>#N/A</v>
      </c>
      <c r="V159" s="180" t="e">
        <f ca="1">OFFSET('ewc02'!$M$10,Y159,0)</f>
        <v>#N/A</v>
      </c>
      <c r="W159" s="180" t="e">
        <f ca="1">OFFSET('ewc02'!$N$10,Y159,0)</f>
        <v>#N/A</v>
      </c>
      <c r="X159" s="180" t="e">
        <f ca="1">IF(AND(OFFSET('ewc02'!I$10,Y159,0)=12,OR(G159="2.3",G159="2.6",G159="2.7",G159="2.9")),1,0)</f>
        <v>#N/A</v>
      </c>
      <c r="Y159" s="180" t="e">
        <f t="shared" ca="1" si="54"/>
        <v>#N/A</v>
      </c>
      <c r="Z159" s="37">
        <f t="shared" si="55"/>
        <v>0</v>
      </c>
      <c r="AA159" s="180">
        <f ca="1">IF($Z159=0,0, OFFSET(rd!$A$10,MATCH($Z159,RD_tunnus,0),0))</f>
        <v>0</v>
      </c>
      <c r="AB159" s="180" t="e">
        <f t="shared" si="62"/>
        <v>#N/A</v>
      </c>
      <c r="AC159" s="180" t="e">
        <f t="shared" si="63"/>
        <v>#N/A</v>
      </c>
      <c r="AD159" s="100">
        <f t="shared" si="64"/>
        <v>0</v>
      </c>
      <c r="AE159" s="180" t="e">
        <f t="shared" ca="1" si="56"/>
        <v>#N/A</v>
      </c>
      <c r="AF159" s="180" t="e">
        <f t="shared" ca="1" si="57"/>
        <v>#N/A</v>
      </c>
      <c r="AG159" s="100" t="e">
        <f ca="1">OFFSET('Kuiva-aine'!$D$10,AE159+AF159-1,0)</f>
        <v>#N/A</v>
      </c>
      <c r="AH159" s="100" t="e">
        <f ca="1">OFFSET('Kuiva-aine'!$E$10,AE159+AF159-1,0)</f>
        <v>#N/A</v>
      </c>
      <c r="AI159" s="180" t="e">
        <f t="shared" ca="1" si="65"/>
        <v>#N/A</v>
      </c>
      <c r="AJ159" s="180" t="e">
        <f t="shared" si="66"/>
        <v>#N/A</v>
      </c>
      <c r="AK159" s="180" t="e">
        <f t="shared" si="67"/>
        <v>#N/A</v>
      </c>
      <c r="AL159" s="180">
        <f t="shared" si="68"/>
        <v>0</v>
      </c>
    </row>
    <row r="160" spans="1:38" x14ac:dyDescent="0.35">
      <c r="A160" s="91"/>
      <c r="B160" s="92"/>
      <c r="C160" s="93"/>
      <c r="D160" s="92"/>
      <c r="E160" s="91"/>
      <c r="F160" s="92"/>
      <c r="G160" s="94"/>
      <c r="I160" s="31">
        <f t="shared" ca="1" si="52"/>
        <v>0</v>
      </c>
      <c r="J160" s="31">
        <f ca="1">IF(ISNA(MATCH($V160,Hajoamiskertoimet!A$21:A$53,0)),0,$I160*OFFSET(Hajoamiskertoimet!$C$20,MATCH($V160,Hajoamiskertoimet!A$21:A$53,0),0))</f>
        <v>0</v>
      </c>
      <c r="L160" s="181">
        <f t="shared" ca="1" si="58"/>
        <v>1</v>
      </c>
      <c r="M160" s="180" t="e">
        <f ca="1">OFFSET('ewc02'!$H$10,MATCH($R160,Ewc_ID,0),0)</f>
        <v>#N/A</v>
      </c>
      <c r="N160" s="180" t="e">
        <f t="shared" ca="1" si="53"/>
        <v>#N/A</v>
      </c>
      <c r="O160" s="180" t="e">
        <f ca="1">IF($L160=0,-1,OFFSET('Kuiva-aine'!$C$10,AE160+AF160-1,0))</f>
        <v>#N/A</v>
      </c>
      <c r="P160" s="180" t="e">
        <f t="shared" ca="1" si="59"/>
        <v>#N/A</v>
      </c>
      <c r="Q160" s="180" t="e">
        <f ca="1">OFFSET('ewc02'!$A$10,MATCH($C160,EWC_Koodi,0),0)</f>
        <v>#N/A</v>
      </c>
      <c r="R160" s="180" t="e">
        <f t="shared" ca="1" si="60"/>
        <v>#N/A</v>
      </c>
      <c r="S160" s="180" t="e">
        <f ca="1">OFFSET('ewc02'!$K$10,Y160,0)</f>
        <v>#N/A</v>
      </c>
      <c r="T160" s="180" t="e">
        <f t="shared" ca="1" si="61"/>
        <v>#N/A</v>
      </c>
      <c r="U160" s="180" t="e">
        <f ca="1">OFFSET('ewc02'!$L$10,Y160,0)</f>
        <v>#N/A</v>
      </c>
      <c r="V160" s="180" t="e">
        <f ca="1">OFFSET('ewc02'!$M$10,Y160,0)</f>
        <v>#N/A</v>
      </c>
      <c r="W160" s="180" t="e">
        <f ca="1">OFFSET('ewc02'!$N$10,Y160,0)</f>
        <v>#N/A</v>
      </c>
      <c r="X160" s="180" t="e">
        <f ca="1">IF(AND(OFFSET('ewc02'!I$10,Y160,0)=12,OR(G160="2.3",G160="2.6",G160="2.7",G160="2.9")),1,0)</f>
        <v>#N/A</v>
      </c>
      <c r="Y160" s="180" t="e">
        <f t="shared" ca="1" si="54"/>
        <v>#N/A</v>
      </c>
      <c r="Z160" s="37">
        <f t="shared" si="55"/>
        <v>0</v>
      </c>
      <c r="AA160" s="180">
        <f ca="1">IF($Z160=0,0, OFFSET(rd!$A$10,MATCH($Z160,RD_tunnus,0),0))</f>
        <v>0</v>
      </c>
      <c r="AB160" s="180" t="e">
        <f t="shared" si="62"/>
        <v>#N/A</v>
      </c>
      <c r="AC160" s="180" t="e">
        <f t="shared" si="63"/>
        <v>#N/A</v>
      </c>
      <c r="AD160" s="100">
        <f t="shared" si="64"/>
        <v>0</v>
      </c>
      <c r="AE160" s="180" t="e">
        <f t="shared" ca="1" si="56"/>
        <v>#N/A</v>
      </c>
      <c r="AF160" s="180" t="e">
        <f t="shared" ca="1" si="57"/>
        <v>#N/A</v>
      </c>
      <c r="AG160" s="100" t="e">
        <f ca="1">OFFSET('Kuiva-aine'!$D$10,AE160+AF160-1,0)</f>
        <v>#N/A</v>
      </c>
      <c r="AH160" s="100" t="e">
        <f ca="1">OFFSET('Kuiva-aine'!$E$10,AE160+AF160-1,0)</f>
        <v>#N/A</v>
      </c>
      <c r="AI160" s="180" t="e">
        <f t="shared" ca="1" si="65"/>
        <v>#N/A</v>
      </c>
      <c r="AJ160" s="180" t="e">
        <f t="shared" si="66"/>
        <v>#N/A</v>
      </c>
      <c r="AK160" s="180" t="e">
        <f t="shared" si="67"/>
        <v>#N/A</v>
      </c>
      <c r="AL160" s="180">
        <f t="shared" si="68"/>
        <v>0</v>
      </c>
    </row>
    <row r="161" spans="1:38" x14ac:dyDescent="0.35">
      <c r="A161" s="91"/>
      <c r="B161" s="92"/>
      <c r="C161" s="93"/>
      <c r="D161" s="92"/>
      <c r="E161" s="91"/>
      <c r="F161" s="92"/>
      <c r="G161" s="94"/>
      <c r="I161" s="31">
        <f t="shared" ca="1" si="52"/>
        <v>0</v>
      </c>
      <c r="J161" s="31">
        <f ca="1">IF(ISNA(MATCH($V161,Hajoamiskertoimet!A$21:A$53,0)),0,$I161*OFFSET(Hajoamiskertoimet!$C$20,MATCH($V161,Hajoamiskertoimet!A$21:A$53,0),0))</f>
        <v>0</v>
      </c>
      <c r="L161" s="181">
        <f t="shared" ca="1" si="58"/>
        <v>1</v>
      </c>
      <c r="M161" s="180" t="e">
        <f ca="1">OFFSET('ewc02'!$H$10,MATCH($R161,Ewc_ID,0),0)</f>
        <v>#N/A</v>
      </c>
      <c r="N161" s="180" t="e">
        <f t="shared" ca="1" si="53"/>
        <v>#N/A</v>
      </c>
      <c r="O161" s="180" t="e">
        <f ca="1">IF($L161=0,-1,OFFSET('Kuiva-aine'!$C$10,AE161+AF161-1,0))</f>
        <v>#N/A</v>
      </c>
      <c r="P161" s="180" t="e">
        <f t="shared" ca="1" si="59"/>
        <v>#N/A</v>
      </c>
      <c r="Q161" s="180" t="e">
        <f ca="1">OFFSET('ewc02'!$A$10,MATCH($C161,EWC_Koodi,0),0)</f>
        <v>#N/A</v>
      </c>
      <c r="R161" s="180" t="e">
        <f t="shared" ca="1" si="60"/>
        <v>#N/A</v>
      </c>
      <c r="S161" s="180" t="e">
        <f ca="1">OFFSET('ewc02'!$K$10,Y161,0)</f>
        <v>#N/A</v>
      </c>
      <c r="T161" s="180" t="e">
        <f t="shared" ca="1" si="61"/>
        <v>#N/A</v>
      </c>
      <c r="U161" s="180" t="e">
        <f ca="1">OFFSET('ewc02'!$L$10,Y161,0)</f>
        <v>#N/A</v>
      </c>
      <c r="V161" s="180" t="e">
        <f ca="1">OFFSET('ewc02'!$M$10,Y161,0)</f>
        <v>#N/A</v>
      </c>
      <c r="W161" s="180" t="e">
        <f ca="1">OFFSET('ewc02'!$N$10,Y161,0)</f>
        <v>#N/A</v>
      </c>
      <c r="X161" s="180" t="e">
        <f ca="1">IF(AND(OFFSET('ewc02'!I$10,Y161,0)=12,OR(G161="2.3",G161="2.6",G161="2.7",G161="2.9")),1,0)</f>
        <v>#N/A</v>
      </c>
      <c r="Y161" s="180" t="e">
        <f t="shared" ca="1" si="54"/>
        <v>#N/A</v>
      </c>
      <c r="Z161" s="37">
        <f t="shared" si="55"/>
        <v>0</v>
      </c>
      <c r="AA161" s="180">
        <f ca="1">IF($Z161=0,0, OFFSET(rd!$A$10,MATCH($Z161,RD_tunnus,0),0))</f>
        <v>0</v>
      </c>
      <c r="AB161" s="180" t="e">
        <f t="shared" si="62"/>
        <v>#N/A</v>
      </c>
      <c r="AC161" s="180" t="e">
        <f t="shared" si="63"/>
        <v>#N/A</v>
      </c>
      <c r="AD161" s="100">
        <f t="shared" si="64"/>
        <v>0</v>
      </c>
      <c r="AE161" s="180" t="e">
        <f t="shared" ca="1" si="56"/>
        <v>#N/A</v>
      </c>
      <c r="AF161" s="180" t="e">
        <f t="shared" ca="1" si="57"/>
        <v>#N/A</v>
      </c>
      <c r="AG161" s="100" t="e">
        <f ca="1">OFFSET('Kuiva-aine'!$D$10,AE161+AF161-1,0)</f>
        <v>#N/A</v>
      </c>
      <c r="AH161" s="100" t="e">
        <f ca="1">OFFSET('Kuiva-aine'!$E$10,AE161+AF161-1,0)</f>
        <v>#N/A</v>
      </c>
      <c r="AI161" s="180" t="e">
        <f t="shared" ca="1" si="65"/>
        <v>#N/A</v>
      </c>
      <c r="AJ161" s="180" t="e">
        <f t="shared" si="66"/>
        <v>#N/A</v>
      </c>
      <c r="AK161" s="180" t="e">
        <f t="shared" si="67"/>
        <v>#N/A</v>
      </c>
      <c r="AL161" s="180">
        <f t="shared" si="68"/>
        <v>0</v>
      </c>
    </row>
    <row r="162" spans="1:38" x14ac:dyDescent="0.35">
      <c r="A162" s="91"/>
      <c r="B162" s="92"/>
      <c r="C162" s="93"/>
      <c r="D162" s="92"/>
      <c r="E162" s="91"/>
      <c r="F162" s="92"/>
      <c r="G162" s="94"/>
      <c r="I162" s="31">
        <f t="shared" ca="1" si="52"/>
        <v>0</v>
      </c>
      <c r="J162" s="31">
        <f ca="1">IF(ISNA(MATCH($V162,Hajoamiskertoimet!A$21:A$53,0)),0,$I162*OFFSET(Hajoamiskertoimet!$C$20,MATCH($V162,Hajoamiskertoimet!A$21:A$53,0),0))</f>
        <v>0</v>
      </c>
      <c r="L162" s="181">
        <f t="shared" ca="1" si="58"/>
        <v>1</v>
      </c>
      <c r="M162" s="180" t="e">
        <f ca="1">OFFSET('ewc02'!$H$10,MATCH($R162,Ewc_ID,0),0)</f>
        <v>#N/A</v>
      </c>
      <c r="N162" s="180" t="e">
        <f t="shared" ca="1" si="53"/>
        <v>#N/A</v>
      </c>
      <c r="O162" s="180" t="e">
        <f ca="1">IF($L162=0,-1,OFFSET('Kuiva-aine'!$C$10,AE162+AF162-1,0))</f>
        <v>#N/A</v>
      </c>
      <c r="P162" s="180" t="e">
        <f t="shared" ca="1" si="59"/>
        <v>#N/A</v>
      </c>
      <c r="Q162" s="180" t="e">
        <f ca="1">OFFSET('ewc02'!$A$10,MATCH($C162,EWC_Koodi,0),0)</f>
        <v>#N/A</v>
      </c>
      <c r="R162" s="180" t="e">
        <f t="shared" ca="1" si="60"/>
        <v>#N/A</v>
      </c>
      <c r="S162" s="180" t="e">
        <f ca="1">OFFSET('ewc02'!$K$10,Y162,0)</f>
        <v>#N/A</v>
      </c>
      <c r="T162" s="180" t="e">
        <f t="shared" ca="1" si="61"/>
        <v>#N/A</v>
      </c>
      <c r="U162" s="180" t="e">
        <f ca="1">OFFSET('ewc02'!$L$10,Y162,0)</f>
        <v>#N/A</v>
      </c>
      <c r="V162" s="180" t="e">
        <f ca="1">OFFSET('ewc02'!$M$10,Y162,0)</f>
        <v>#N/A</v>
      </c>
      <c r="W162" s="180" t="e">
        <f ca="1">OFFSET('ewc02'!$N$10,Y162,0)</f>
        <v>#N/A</v>
      </c>
      <c r="X162" s="180" t="e">
        <f ca="1">IF(AND(OFFSET('ewc02'!I$10,Y162,0)=12,OR(G162="2.3",G162="2.6",G162="2.7",G162="2.9")),1,0)</f>
        <v>#N/A</v>
      </c>
      <c r="Y162" s="180" t="e">
        <f t="shared" ca="1" si="54"/>
        <v>#N/A</v>
      </c>
      <c r="Z162" s="37">
        <f t="shared" si="55"/>
        <v>0</v>
      </c>
      <c r="AA162" s="180">
        <f ca="1">IF($Z162=0,0, OFFSET(rd!$A$10,MATCH($Z162,RD_tunnus,0),0))</f>
        <v>0</v>
      </c>
      <c r="AB162" s="180" t="e">
        <f t="shared" si="62"/>
        <v>#N/A</v>
      </c>
      <c r="AC162" s="180" t="e">
        <f t="shared" si="63"/>
        <v>#N/A</v>
      </c>
      <c r="AD162" s="100">
        <f t="shared" si="64"/>
        <v>0</v>
      </c>
      <c r="AE162" s="180" t="e">
        <f t="shared" ca="1" si="56"/>
        <v>#N/A</v>
      </c>
      <c r="AF162" s="180" t="e">
        <f t="shared" ca="1" si="57"/>
        <v>#N/A</v>
      </c>
      <c r="AG162" s="100" t="e">
        <f ca="1">OFFSET('Kuiva-aine'!$D$10,AE162+AF162-1,0)</f>
        <v>#N/A</v>
      </c>
      <c r="AH162" s="100" t="e">
        <f ca="1">OFFSET('Kuiva-aine'!$E$10,AE162+AF162-1,0)</f>
        <v>#N/A</v>
      </c>
      <c r="AI162" s="180" t="e">
        <f t="shared" ca="1" si="65"/>
        <v>#N/A</v>
      </c>
      <c r="AJ162" s="180" t="e">
        <f t="shared" si="66"/>
        <v>#N/A</v>
      </c>
      <c r="AK162" s="180" t="e">
        <f t="shared" si="67"/>
        <v>#N/A</v>
      </c>
      <c r="AL162" s="180">
        <f t="shared" si="68"/>
        <v>0</v>
      </c>
    </row>
    <row r="163" spans="1:38" x14ac:dyDescent="0.35">
      <c r="A163" s="91"/>
      <c r="B163" s="92"/>
      <c r="C163" s="93"/>
      <c r="D163" s="92"/>
      <c r="E163" s="91"/>
      <c r="F163" s="92"/>
      <c r="G163" s="94"/>
      <c r="I163" s="31">
        <f t="shared" ca="1" si="52"/>
        <v>0</v>
      </c>
      <c r="J163" s="31">
        <f ca="1">IF(ISNA(MATCH($V163,Hajoamiskertoimet!A$21:A$53,0)),0,$I163*OFFSET(Hajoamiskertoimet!$C$20,MATCH($V163,Hajoamiskertoimet!A$21:A$53,0),0))</f>
        <v>0</v>
      </c>
      <c r="L163" s="181">
        <f t="shared" ca="1" si="58"/>
        <v>1</v>
      </c>
      <c r="M163" s="180" t="e">
        <f ca="1">OFFSET('ewc02'!$H$10,MATCH($R163,Ewc_ID,0),0)</f>
        <v>#N/A</v>
      </c>
      <c r="N163" s="180" t="e">
        <f t="shared" ca="1" si="53"/>
        <v>#N/A</v>
      </c>
      <c r="O163" s="180" t="e">
        <f ca="1">IF($L163=0,-1,OFFSET('Kuiva-aine'!$C$10,AE163+AF163-1,0))</f>
        <v>#N/A</v>
      </c>
      <c r="P163" s="180" t="e">
        <f t="shared" ca="1" si="59"/>
        <v>#N/A</v>
      </c>
      <c r="Q163" s="180" t="e">
        <f ca="1">OFFSET('ewc02'!$A$10,MATCH($C163,EWC_Koodi,0),0)</f>
        <v>#N/A</v>
      </c>
      <c r="R163" s="180" t="e">
        <f t="shared" ca="1" si="60"/>
        <v>#N/A</v>
      </c>
      <c r="S163" s="180" t="e">
        <f ca="1">OFFSET('ewc02'!$K$10,Y163,0)</f>
        <v>#N/A</v>
      </c>
      <c r="T163" s="180" t="e">
        <f t="shared" ca="1" si="61"/>
        <v>#N/A</v>
      </c>
      <c r="U163" s="180" t="e">
        <f ca="1">OFFSET('ewc02'!$L$10,Y163,0)</f>
        <v>#N/A</v>
      </c>
      <c r="V163" s="180" t="e">
        <f ca="1">OFFSET('ewc02'!$M$10,Y163,0)</f>
        <v>#N/A</v>
      </c>
      <c r="W163" s="180" t="e">
        <f ca="1">OFFSET('ewc02'!$N$10,Y163,0)</f>
        <v>#N/A</v>
      </c>
      <c r="X163" s="180" t="e">
        <f ca="1">IF(AND(OFFSET('ewc02'!I$10,Y163,0)=12,OR(G163="2.3",G163="2.6",G163="2.7",G163="2.9")),1,0)</f>
        <v>#N/A</v>
      </c>
      <c r="Y163" s="180" t="e">
        <f t="shared" ca="1" si="54"/>
        <v>#N/A</v>
      </c>
      <c r="Z163" s="37">
        <f t="shared" si="55"/>
        <v>0</v>
      </c>
      <c r="AA163" s="180">
        <f ca="1">IF($Z163=0,0, OFFSET(rd!$A$10,MATCH($Z163,RD_tunnus,0),0))</f>
        <v>0</v>
      </c>
      <c r="AB163" s="180" t="e">
        <f t="shared" si="62"/>
        <v>#N/A</v>
      </c>
      <c r="AC163" s="180" t="e">
        <f t="shared" si="63"/>
        <v>#N/A</v>
      </c>
      <c r="AD163" s="100">
        <f t="shared" si="64"/>
        <v>0</v>
      </c>
      <c r="AE163" s="180" t="e">
        <f t="shared" ca="1" si="56"/>
        <v>#N/A</v>
      </c>
      <c r="AF163" s="180" t="e">
        <f t="shared" ca="1" si="57"/>
        <v>#N/A</v>
      </c>
      <c r="AG163" s="100" t="e">
        <f ca="1">OFFSET('Kuiva-aine'!$D$10,AE163+AF163-1,0)</f>
        <v>#N/A</v>
      </c>
      <c r="AH163" s="100" t="e">
        <f ca="1">OFFSET('Kuiva-aine'!$E$10,AE163+AF163-1,0)</f>
        <v>#N/A</v>
      </c>
      <c r="AI163" s="180" t="e">
        <f t="shared" ca="1" si="65"/>
        <v>#N/A</v>
      </c>
      <c r="AJ163" s="180" t="e">
        <f t="shared" si="66"/>
        <v>#N/A</v>
      </c>
      <c r="AK163" s="180" t="e">
        <f t="shared" si="67"/>
        <v>#N/A</v>
      </c>
      <c r="AL163" s="180">
        <f t="shared" si="68"/>
        <v>0</v>
      </c>
    </row>
    <row r="164" spans="1:38" x14ac:dyDescent="0.35">
      <c r="A164" s="91"/>
      <c r="B164" s="92"/>
      <c r="C164" s="93"/>
      <c r="D164" s="92"/>
      <c r="E164" s="91"/>
      <c r="F164" s="92"/>
      <c r="G164" s="94"/>
      <c r="I164" s="31">
        <f t="shared" ca="1" si="52"/>
        <v>0</v>
      </c>
      <c r="J164" s="31">
        <f ca="1">IF(ISNA(MATCH($V164,Hajoamiskertoimet!A$21:A$53,0)),0,$I164*OFFSET(Hajoamiskertoimet!$C$20,MATCH($V164,Hajoamiskertoimet!A$21:A$53,0),0))</f>
        <v>0</v>
      </c>
      <c r="L164" s="181">
        <f t="shared" ca="1" si="58"/>
        <v>1</v>
      </c>
      <c r="M164" s="180" t="e">
        <f ca="1">OFFSET('ewc02'!$H$10,MATCH($R164,Ewc_ID,0),0)</f>
        <v>#N/A</v>
      </c>
      <c r="N164" s="180" t="e">
        <f t="shared" ca="1" si="53"/>
        <v>#N/A</v>
      </c>
      <c r="O164" s="180" t="e">
        <f ca="1">IF($L164=0,-1,OFFSET('Kuiva-aine'!$C$10,AE164+AF164-1,0))</f>
        <v>#N/A</v>
      </c>
      <c r="P164" s="180" t="e">
        <f t="shared" ca="1" si="59"/>
        <v>#N/A</v>
      </c>
      <c r="Q164" s="180" t="e">
        <f ca="1">OFFSET('ewc02'!$A$10,MATCH($C164,EWC_Koodi,0),0)</f>
        <v>#N/A</v>
      </c>
      <c r="R164" s="180" t="e">
        <f t="shared" ca="1" si="60"/>
        <v>#N/A</v>
      </c>
      <c r="S164" s="180" t="e">
        <f ca="1">OFFSET('ewc02'!$K$10,Y164,0)</f>
        <v>#N/A</v>
      </c>
      <c r="T164" s="180" t="e">
        <f t="shared" ca="1" si="61"/>
        <v>#N/A</v>
      </c>
      <c r="U164" s="180" t="e">
        <f ca="1">OFFSET('ewc02'!$L$10,Y164,0)</f>
        <v>#N/A</v>
      </c>
      <c r="V164" s="180" t="e">
        <f ca="1">OFFSET('ewc02'!$M$10,Y164,0)</f>
        <v>#N/A</v>
      </c>
      <c r="W164" s="180" t="e">
        <f ca="1">OFFSET('ewc02'!$N$10,Y164,0)</f>
        <v>#N/A</v>
      </c>
      <c r="X164" s="180" t="e">
        <f ca="1">IF(AND(OFFSET('ewc02'!I$10,Y164,0)=12,OR(G164="2.3",G164="2.6",G164="2.7",G164="2.9")),1,0)</f>
        <v>#N/A</v>
      </c>
      <c r="Y164" s="180" t="e">
        <f t="shared" ca="1" si="54"/>
        <v>#N/A</v>
      </c>
      <c r="Z164" s="37">
        <f t="shared" si="55"/>
        <v>0</v>
      </c>
      <c r="AA164" s="180">
        <f ca="1">IF($Z164=0,0, OFFSET(rd!$A$10,MATCH($Z164,RD_tunnus,0),0))</f>
        <v>0</v>
      </c>
      <c r="AB164" s="180" t="e">
        <f t="shared" si="62"/>
        <v>#N/A</v>
      </c>
      <c r="AC164" s="180" t="e">
        <f t="shared" si="63"/>
        <v>#N/A</v>
      </c>
      <c r="AD164" s="100">
        <f t="shared" si="64"/>
        <v>0</v>
      </c>
      <c r="AE164" s="180" t="e">
        <f t="shared" ca="1" si="56"/>
        <v>#N/A</v>
      </c>
      <c r="AF164" s="180" t="e">
        <f t="shared" ca="1" si="57"/>
        <v>#N/A</v>
      </c>
      <c r="AG164" s="100" t="e">
        <f ca="1">OFFSET('Kuiva-aine'!$D$10,AE164+AF164-1,0)</f>
        <v>#N/A</v>
      </c>
      <c r="AH164" s="100" t="e">
        <f ca="1">OFFSET('Kuiva-aine'!$E$10,AE164+AF164-1,0)</f>
        <v>#N/A</v>
      </c>
      <c r="AI164" s="180" t="e">
        <f t="shared" ca="1" si="65"/>
        <v>#N/A</v>
      </c>
      <c r="AJ164" s="180" t="e">
        <f t="shared" si="66"/>
        <v>#N/A</v>
      </c>
      <c r="AK164" s="180" t="e">
        <f t="shared" si="67"/>
        <v>#N/A</v>
      </c>
      <c r="AL164" s="180">
        <f t="shared" si="68"/>
        <v>0</v>
      </c>
    </row>
    <row r="165" spans="1:38" x14ac:dyDescent="0.35">
      <c r="A165" s="91"/>
      <c r="B165" s="92"/>
      <c r="C165" s="93"/>
      <c r="D165" s="92"/>
      <c r="E165" s="91"/>
      <c r="F165" s="92"/>
      <c r="G165" s="94"/>
      <c r="I165" s="31">
        <f t="shared" ca="1" si="52"/>
        <v>0</v>
      </c>
      <c r="J165" s="31">
        <f ca="1">IF(ISNA(MATCH($V165,Hajoamiskertoimet!A$21:A$53,0)),0,$I165*OFFSET(Hajoamiskertoimet!$C$20,MATCH($V165,Hajoamiskertoimet!A$21:A$53,0),0))</f>
        <v>0</v>
      </c>
      <c r="L165" s="181">
        <f t="shared" ca="1" si="58"/>
        <v>1</v>
      </c>
      <c r="M165" s="180" t="e">
        <f ca="1">OFFSET('ewc02'!$H$10,MATCH($R165,Ewc_ID,0),0)</f>
        <v>#N/A</v>
      </c>
      <c r="N165" s="180" t="e">
        <f t="shared" ca="1" si="53"/>
        <v>#N/A</v>
      </c>
      <c r="O165" s="180" t="e">
        <f ca="1">IF($L165=0,-1,OFFSET('Kuiva-aine'!$C$10,AE165+AF165-1,0))</f>
        <v>#N/A</v>
      </c>
      <c r="P165" s="180" t="e">
        <f t="shared" ca="1" si="59"/>
        <v>#N/A</v>
      </c>
      <c r="Q165" s="180" t="e">
        <f ca="1">OFFSET('ewc02'!$A$10,MATCH($C165,EWC_Koodi,0),0)</f>
        <v>#N/A</v>
      </c>
      <c r="R165" s="180" t="e">
        <f t="shared" ca="1" si="60"/>
        <v>#N/A</v>
      </c>
      <c r="S165" s="180" t="e">
        <f ca="1">OFFSET('ewc02'!$K$10,Y165,0)</f>
        <v>#N/A</v>
      </c>
      <c r="T165" s="180" t="e">
        <f t="shared" ca="1" si="61"/>
        <v>#N/A</v>
      </c>
      <c r="U165" s="180" t="e">
        <f ca="1">OFFSET('ewc02'!$L$10,Y165,0)</f>
        <v>#N/A</v>
      </c>
      <c r="V165" s="180" t="e">
        <f ca="1">OFFSET('ewc02'!$M$10,Y165,0)</f>
        <v>#N/A</v>
      </c>
      <c r="W165" s="180" t="e">
        <f ca="1">OFFSET('ewc02'!$N$10,Y165,0)</f>
        <v>#N/A</v>
      </c>
      <c r="X165" s="180" t="e">
        <f ca="1">IF(AND(OFFSET('ewc02'!I$10,Y165,0)=12,OR(G165="2.3",G165="2.6",G165="2.7",G165="2.9")),1,0)</f>
        <v>#N/A</v>
      </c>
      <c r="Y165" s="180" t="e">
        <f t="shared" ca="1" si="54"/>
        <v>#N/A</v>
      </c>
      <c r="Z165" s="37">
        <f t="shared" si="55"/>
        <v>0</v>
      </c>
      <c r="AA165" s="180">
        <f ca="1">IF($Z165=0,0, OFFSET(rd!$A$10,MATCH($Z165,RD_tunnus,0),0))</f>
        <v>0</v>
      </c>
      <c r="AB165" s="180" t="e">
        <f t="shared" si="62"/>
        <v>#N/A</v>
      </c>
      <c r="AC165" s="180" t="e">
        <f t="shared" si="63"/>
        <v>#N/A</v>
      </c>
      <c r="AD165" s="100">
        <f t="shared" si="64"/>
        <v>0</v>
      </c>
      <c r="AE165" s="180" t="e">
        <f t="shared" ca="1" si="56"/>
        <v>#N/A</v>
      </c>
      <c r="AF165" s="180" t="e">
        <f t="shared" ca="1" si="57"/>
        <v>#N/A</v>
      </c>
      <c r="AG165" s="100" t="e">
        <f ca="1">OFFSET('Kuiva-aine'!$D$10,AE165+AF165-1,0)</f>
        <v>#N/A</v>
      </c>
      <c r="AH165" s="100" t="e">
        <f ca="1">OFFSET('Kuiva-aine'!$E$10,AE165+AF165-1,0)</f>
        <v>#N/A</v>
      </c>
      <c r="AI165" s="180" t="e">
        <f t="shared" ca="1" si="65"/>
        <v>#N/A</v>
      </c>
      <c r="AJ165" s="180" t="e">
        <f t="shared" si="66"/>
        <v>#N/A</v>
      </c>
      <c r="AK165" s="180" t="e">
        <f t="shared" si="67"/>
        <v>#N/A</v>
      </c>
      <c r="AL165" s="180">
        <f t="shared" si="68"/>
        <v>0</v>
      </c>
    </row>
    <row r="166" spans="1:38" x14ac:dyDescent="0.35">
      <c r="A166" s="91"/>
      <c r="B166" s="92"/>
      <c r="C166" s="93"/>
      <c r="D166" s="92"/>
      <c r="E166" s="91"/>
      <c r="F166" s="92"/>
      <c r="G166" s="94"/>
      <c r="I166" s="31">
        <f t="shared" ca="1" si="52"/>
        <v>0</v>
      </c>
      <c r="J166" s="31">
        <f ca="1">IF(ISNA(MATCH($V166,Hajoamiskertoimet!A$21:A$53,0)),0,$I166*OFFSET(Hajoamiskertoimet!$C$20,MATCH($V166,Hajoamiskertoimet!A$21:A$53,0),0))</f>
        <v>0</v>
      </c>
      <c r="L166" s="181">
        <f t="shared" ca="1" si="58"/>
        <v>1</v>
      </c>
      <c r="M166" s="180" t="e">
        <f ca="1">OFFSET('ewc02'!$H$10,MATCH($R166,Ewc_ID,0),0)</f>
        <v>#N/A</v>
      </c>
      <c r="N166" s="180" t="e">
        <f t="shared" ca="1" si="53"/>
        <v>#N/A</v>
      </c>
      <c r="O166" s="180" t="e">
        <f ca="1">IF($L166=0,-1,OFFSET('Kuiva-aine'!$C$10,AE166+AF166-1,0))</f>
        <v>#N/A</v>
      </c>
      <c r="P166" s="180" t="e">
        <f t="shared" ca="1" si="59"/>
        <v>#N/A</v>
      </c>
      <c r="Q166" s="180" t="e">
        <f ca="1">OFFSET('ewc02'!$A$10,MATCH($C166,EWC_Koodi,0),0)</f>
        <v>#N/A</v>
      </c>
      <c r="R166" s="180" t="e">
        <f t="shared" ca="1" si="60"/>
        <v>#N/A</v>
      </c>
      <c r="S166" s="180" t="e">
        <f ca="1">OFFSET('ewc02'!$K$10,Y166,0)</f>
        <v>#N/A</v>
      </c>
      <c r="T166" s="180" t="e">
        <f t="shared" ca="1" si="61"/>
        <v>#N/A</v>
      </c>
      <c r="U166" s="180" t="e">
        <f ca="1">OFFSET('ewc02'!$L$10,Y166,0)</f>
        <v>#N/A</v>
      </c>
      <c r="V166" s="180" t="e">
        <f ca="1">OFFSET('ewc02'!$M$10,Y166,0)</f>
        <v>#N/A</v>
      </c>
      <c r="W166" s="180" t="e">
        <f ca="1">OFFSET('ewc02'!$N$10,Y166,0)</f>
        <v>#N/A</v>
      </c>
      <c r="X166" s="180" t="e">
        <f ca="1">IF(AND(OFFSET('ewc02'!I$10,Y166,0)=12,OR(G166="2.3",G166="2.6",G166="2.7",G166="2.9")),1,0)</f>
        <v>#N/A</v>
      </c>
      <c r="Y166" s="180" t="e">
        <f t="shared" ca="1" si="54"/>
        <v>#N/A</v>
      </c>
      <c r="Z166" s="37">
        <f t="shared" si="55"/>
        <v>0</v>
      </c>
      <c r="AA166" s="180">
        <f ca="1">IF($Z166=0,0, OFFSET(rd!$A$10,MATCH($Z166,RD_tunnus,0),0))</f>
        <v>0</v>
      </c>
      <c r="AB166" s="180" t="e">
        <f t="shared" si="62"/>
        <v>#N/A</v>
      </c>
      <c r="AC166" s="180" t="e">
        <f t="shared" si="63"/>
        <v>#N/A</v>
      </c>
      <c r="AD166" s="100">
        <f t="shared" si="64"/>
        <v>0</v>
      </c>
      <c r="AE166" s="180" t="e">
        <f t="shared" ca="1" si="56"/>
        <v>#N/A</v>
      </c>
      <c r="AF166" s="180" t="e">
        <f t="shared" ca="1" si="57"/>
        <v>#N/A</v>
      </c>
      <c r="AG166" s="100" t="e">
        <f ca="1">OFFSET('Kuiva-aine'!$D$10,AE166+AF166-1,0)</f>
        <v>#N/A</v>
      </c>
      <c r="AH166" s="100" t="e">
        <f ca="1">OFFSET('Kuiva-aine'!$E$10,AE166+AF166-1,0)</f>
        <v>#N/A</v>
      </c>
      <c r="AI166" s="180" t="e">
        <f t="shared" ca="1" si="65"/>
        <v>#N/A</v>
      </c>
      <c r="AJ166" s="180" t="e">
        <f t="shared" si="66"/>
        <v>#N/A</v>
      </c>
      <c r="AK166" s="180" t="e">
        <f t="shared" si="67"/>
        <v>#N/A</v>
      </c>
      <c r="AL166" s="180">
        <f t="shared" si="68"/>
        <v>0</v>
      </c>
    </row>
    <row r="167" spans="1:38" x14ac:dyDescent="0.35">
      <c r="A167" s="91"/>
      <c r="B167" s="92"/>
      <c r="C167" s="93"/>
      <c r="D167" s="92"/>
      <c r="E167" s="91"/>
      <c r="F167" s="92"/>
      <c r="G167" s="94"/>
      <c r="I167" s="31">
        <f t="shared" ca="1" si="52"/>
        <v>0</v>
      </c>
      <c r="J167" s="31">
        <f ca="1">IF(ISNA(MATCH($V167,Hajoamiskertoimet!A$21:A$53,0)),0,$I167*OFFSET(Hajoamiskertoimet!$C$20,MATCH($V167,Hajoamiskertoimet!A$21:A$53,0),0))</f>
        <v>0</v>
      </c>
      <c r="L167" s="181">
        <f t="shared" ca="1" si="58"/>
        <v>1</v>
      </c>
      <c r="M167" s="180" t="e">
        <f ca="1">OFFSET('ewc02'!$H$10,MATCH($R167,Ewc_ID,0),0)</f>
        <v>#N/A</v>
      </c>
      <c r="N167" s="180" t="e">
        <f t="shared" ca="1" si="53"/>
        <v>#N/A</v>
      </c>
      <c r="O167" s="180" t="e">
        <f ca="1">IF($L167=0,-1,OFFSET('Kuiva-aine'!$C$10,AE167+AF167-1,0))</f>
        <v>#N/A</v>
      </c>
      <c r="P167" s="180" t="e">
        <f t="shared" ca="1" si="59"/>
        <v>#N/A</v>
      </c>
      <c r="Q167" s="180" t="e">
        <f ca="1">OFFSET('ewc02'!$A$10,MATCH($C167,EWC_Koodi,0),0)</f>
        <v>#N/A</v>
      </c>
      <c r="R167" s="180" t="e">
        <f t="shared" ca="1" si="60"/>
        <v>#N/A</v>
      </c>
      <c r="S167" s="180" t="e">
        <f ca="1">OFFSET('ewc02'!$K$10,Y167,0)</f>
        <v>#N/A</v>
      </c>
      <c r="T167" s="180" t="e">
        <f t="shared" ca="1" si="61"/>
        <v>#N/A</v>
      </c>
      <c r="U167" s="180" t="e">
        <f ca="1">OFFSET('ewc02'!$L$10,Y167,0)</f>
        <v>#N/A</v>
      </c>
      <c r="V167" s="180" t="e">
        <f ca="1">OFFSET('ewc02'!$M$10,Y167,0)</f>
        <v>#N/A</v>
      </c>
      <c r="W167" s="180" t="e">
        <f ca="1">OFFSET('ewc02'!$N$10,Y167,0)</f>
        <v>#N/A</v>
      </c>
      <c r="X167" s="180" t="e">
        <f ca="1">IF(AND(OFFSET('ewc02'!I$10,Y167,0)=12,OR(G167="2.3",G167="2.6",G167="2.7",G167="2.9")),1,0)</f>
        <v>#N/A</v>
      </c>
      <c r="Y167" s="180" t="e">
        <f t="shared" ca="1" si="54"/>
        <v>#N/A</v>
      </c>
      <c r="Z167" s="37">
        <f t="shared" si="55"/>
        <v>0</v>
      </c>
      <c r="AA167" s="180">
        <f ca="1">IF($Z167=0,0, OFFSET(rd!$A$10,MATCH($Z167,RD_tunnus,0),0))</f>
        <v>0</v>
      </c>
      <c r="AB167" s="180" t="e">
        <f t="shared" si="62"/>
        <v>#N/A</v>
      </c>
      <c r="AC167" s="180" t="e">
        <f t="shared" si="63"/>
        <v>#N/A</v>
      </c>
      <c r="AD167" s="100">
        <f t="shared" si="64"/>
        <v>0</v>
      </c>
      <c r="AE167" s="180" t="e">
        <f t="shared" ca="1" si="56"/>
        <v>#N/A</v>
      </c>
      <c r="AF167" s="180" t="e">
        <f t="shared" ca="1" si="57"/>
        <v>#N/A</v>
      </c>
      <c r="AG167" s="100" t="e">
        <f ca="1">OFFSET('Kuiva-aine'!$D$10,AE167+AF167-1,0)</f>
        <v>#N/A</v>
      </c>
      <c r="AH167" s="100" t="e">
        <f ca="1">OFFSET('Kuiva-aine'!$E$10,AE167+AF167-1,0)</f>
        <v>#N/A</v>
      </c>
      <c r="AI167" s="180" t="e">
        <f t="shared" ca="1" si="65"/>
        <v>#N/A</v>
      </c>
      <c r="AJ167" s="180" t="e">
        <f t="shared" si="66"/>
        <v>#N/A</v>
      </c>
      <c r="AK167" s="180" t="e">
        <f t="shared" si="67"/>
        <v>#N/A</v>
      </c>
      <c r="AL167" s="180">
        <f t="shared" si="68"/>
        <v>0</v>
      </c>
    </row>
    <row r="168" spans="1:38" x14ac:dyDescent="0.35">
      <c r="A168" s="91"/>
      <c r="B168" s="92"/>
      <c r="C168" s="93"/>
      <c r="D168" s="92"/>
      <c r="E168" s="91"/>
      <c r="F168" s="92"/>
      <c r="G168" s="94"/>
      <c r="I168" s="31">
        <f t="shared" ca="1" si="52"/>
        <v>0</v>
      </c>
      <c r="J168" s="31">
        <f ca="1">IF(ISNA(MATCH($V168,Hajoamiskertoimet!A$21:A$53,0)),0,$I168*OFFSET(Hajoamiskertoimet!$C$20,MATCH($V168,Hajoamiskertoimet!A$21:A$53,0),0))</f>
        <v>0</v>
      </c>
      <c r="L168" s="181">
        <f t="shared" ca="1" si="58"/>
        <v>1</v>
      </c>
      <c r="M168" s="180" t="e">
        <f ca="1">OFFSET('ewc02'!$H$10,MATCH($R168,Ewc_ID,0),0)</f>
        <v>#N/A</v>
      </c>
      <c r="N168" s="180" t="e">
        <f t="shared" ca="1" si="53"/>
        <v>#N/A</v>
      </c>
      <c r="O168" s="180" t="e">
        <f ca="1">IF($L168=0,-1,OFFSET('Kuiva-aine'!$C$10,AE168+AF168-1,0))</f>
        <v>#N/A</v>
      </c>
      <c r="P168" s="180" t="e">
        <f t="shared" ca="1" si="59"/>
        <v>#N/A</v>
      </c>
      <c r="Q168" s="180" t="e">
        <f ca="1">OFFSET('ewc02'!$A$10,MATCH($C168,EWC_Koodi,0),0)</f>
        <v>#N/A</v>
      </c>
      <c r="R168" s="180" t="e">
        <f t="shared" ca="1" si="60"/>
        <v>#N/A</v>
      </c>
      <c r="S168" s="180" t="e">
        <f ca="1">OFFSET('ewc02'!$K$10,Y168,0)</f>
        <v>#N/A</v>
      </c>
      <c r="T168" s="180" t="e">
        <f t="shared" ca="1" si="61"/>
        <v>#N/A</v>
      </c>
      <c r="U168" s="180" t="e">
        <f ca="1">OFFSET('ewc02'!$L$10,Y168,0)</f>
        <v>#N/A</v>
      </c>
      <c r="V168" s="180" t="e">
        <f ca="1">OFFSET('ewc02'!$M$10,Y168,0)</f>
        <v>#N/A</v>
      </c>
      <c r="W168" s="180" t="e">
        <f ca="1">OFFSET('ewc02'!$N$10,Y168,0)</f>
        <v>#N/A</v>
      </c>
      <c r="X168" s="180" t="e">
        <f ca="1">IF(AND(OFFSET('ewc02'!I$10,Y168,0)=12,OR(G168="2.3",G168="2.6",G168="2.7",G168="2.9")),1,0)</f>
        <v>#N/A</v>
      </c>
      <c r="Y168" s="180" t="e">
        <f t="shared" ca="1" si="54"/>
        <v>#N/A</v>
      </c>
      <c r="Z168" s="37">
        <f t="shared" si="55"/>
        <v>0</v>
      </c>
      <c r="AA168" s="180">
        <f ca="1">IF($Z168=0,0, OFFSET(rd!$A$10,MATCH($Z168,RD_tunnus,0),0))</f>
        <v>0</v>
      </c>
      <c r="AB168" s="180" t="e">
        <f t="shared" si="62"/>
        <v>#N/A</v>
      </c>
      <c r="AC168" s="180" t="e">
        <f t="shared" si="63"/>
        <v>#N/A</v>
      </c>
      <c r="AD168" s="100">
        <f t="shared" si="64"/>
        <v>0</v>
      </c>
      <c r="AE168" s="180" t="e">
        <f t="shared" ca="1" si="56"/>
        <v>#N/A</v>
      </c>
      <c r="AF168" s="180" t="e">
        <f t="shared" ca="1" si="57"/>
        <v>#N/A</v>
      </c>
      <c r="AG168" s="100" t="e">
        <f ca="1">OFFSET('Kuiva-aine'!$D$10,AE168+AF168-1,0)</f>
        <v>#N/A</v>
      </c>
      <c r="AH168" s="100" t="e">
        <f ca="1">OFFSET('Kuiva-aine'!$E$10,AE168+AF168-1,0)</f>
        <v>#N/A</v>
      </c>
      <c r="AI168" s="180" t="e">
        <f t="shared" ca="1" si="65"/>
        <v>#N/A</v>
      </c>
      <c r="AJ168" s="180" t="e">
        <f t="shared" si="66"/>
        <v>#N/A</v>
      </c>
      <c r="AK168" s="180" t="e">
        <f t="shared" si="67"/>
        <v>#N/A</v>
      </c>
      <c r="AL168" s="180">
        <f t="shared" si="68"/>
        <v>0</v>
      </c>
    </row>
    <row r="169" spans="1:38" x14ac:dyDescent="0.35">
      <c r="A169" s="91"/>
      <c r="B169" s="92"/>
      <c r="C169" s="93"/>
      <c r="D169" s="92"/>
      <c r="E169" s="91"/>
      <c r="F169" s="92"/>
      <c r="G169" s="94"/>
      <c r="I169" s="31">
        <f t="shared" ca="1" si="52"/>
        <v>0</v>
      </c>
      <c r="J169" s="31">
        <f ca="1">IF(ISNA(MATCH($V169,Hajoamiskertoimet!A$21:A$53,0)),0,$I169*OFFSET(Hajoamiskertoimet!$C$20,MATCH($V169,Hajoamiskertoimet!A$21:A$53,0),0))</f>
        <v>0</v>
      </c>
      <c r="L169" s="181">
        <f t="shared" ca="1" si="58"/>
        <v>1</v>
      </c>
      <c r="M169" s="180" t="e">
        <f ca="1">OFFSET('ewc02'!$H$10,MATCH($R169,Ewc_ID,0),0)</f>
        <v>#N/A</v>
      </c>
      <c r="N169" s="180" t="e">
        <f t="shared" ca="1" si="53"/>
        <v>#N/A</v>
      </c>
      <c r="O169" s="180" t="e">
        <f ca="1">IF($L169=0,-1,OFFSET('Kuiva-aine'!$C$10,AE169+AF169-1,0))</f>
        <v>#N/A</v>
      </c>
      <c r="P169" s="180" t="e">
        <f t="shared" ca="1" si="59"/>
        <v>#N/A</v>
      </c>
      <c r="Q169" s="180" t="e">
        <f ca="1">OFFSET('ewc02'!$A$10,MATCH($C169,EWC_Koodi,0),0)</f>
        <v>#N/A</v>
      </c>
      <c r="R169" s="180" t="e">
        <f t="shared" ca="1" si="60"/>
        <v>#N/A</v>
      </c>
      <c r="S169" s="180" t="e">
        <f ca="1">OFFSET('ewc02'!$K$10,Y169,0)</f>
        <v>#N/A</v>
      </c>
      <c r="T169" s="180" t="e">
        <f t="shared" ca="1" si="61"/>
        <v>#N/A</v>
      </c>
      <c r="U169" s="180" t="e">
        <f ca="1">OFFSET('ewc02'!$L$10,Y169,0)</f>
        <v>#N/A</v>
      </c>
      <c r="V169" s="180" t="e">
        <f ca="1">OFFSET('ewc02'!$M$10,Y169,0)</f>
        <v>#N/A</v>
      </c>
      <c r="W169" s="180" t="e">
        <f ca="1">OFFSET('ewc02'!$N$10,Y169,0)</f>
        <v>#N/A</v>
      </c>
      <c r="X169" s="180" t="e">
        <f ca="1">IF(AND(OFFSET('ewc02'!I$10,Y169,0)=12,OR(G169="2.3",G169="2.6",G169="2.7",G169="2.9")),1,0)</f>
        <v>#N/A</v>
      </c>
      <c r="Y169" s="180" t="e">
        <f t="shared" ca="1" si="54"/>
        <v>#N/A</v>
      </c>
      <c r="Z169" s="37">
        <f t="shared" si="55"/>
        <v>0</v>
      </c>
      <c r="AA169" s="180">
        <f ca="1">IF($Z169=0,0, OFFSET(rd!$A$10,MATCH($Z169,RD_tunnus,0),0))</f>
        <v>0</v>
      </c>
      <c r="AB169" s="180" t="e">
        <f t="shared" si="62"/>
        <v>#N/A</v>
      </c>
      <c r="AC169" s="180" t="e">
        <f t="shared" si="63"/>
        <v>#N/A</v>
      </c>
      <c r="AD169" s="100">
        <f t="shared" si="64"/>
        <v>0</v>
      </c>
      <c r="AE169" s="180" t="e">
        <f t="shared" ca="1" si="56"/>
        <v>#N/A</v>
      </c>
      <c r="AF169" s="180" t="e">
        <f t="shared" ca="1" si="57"/>
        <v>#N/A</v>
      </c>
      <c r="AG169" s="100" t="e">
        <f ca="1">OFFSET('Kuiva-aine'!$D$10,AE169+AF169-1,0)</f>
        <v>#N/A</v>
      </c>
      <c r="AH169" s="100" t="e">
        <f ca="1">OFFSET('Kuiva-aine'!$E$10,AE169+AF169-1,0)</f>
        <v>#N/A</v>
      </c>
      <c r="AI169" s="180" t="e">
        <f t="shared" ca="1" si="65"/>
        <v>#N/A</v>
      </c>
      <c r="AJ169" s="180" t="e">
        <f t="shared" si="66"/>
        <v>#N/A</v>
      </c>
      <c r="AK169" s="180" t="e">
        <f t="shared" si="67"/>
        <v>#N/A</v>
      </c>
      <c r="AL169" s="180">
        <f t="shared" si="68"/>
        <v>0</v>
      </c>
    </row>
    <row r="170" spans="1:38" x14ac:dyDescent="0.35">
      <c r="A170" s="91"/>
      <c r="B170" s="92"/>
      <c r="C170" s="93"/>
      <c r="D170" s="92"/>
      <c r="E170" s="91"/>
      <c r="F170" s="92"/>
      <c r="G170" s="94"/>
      <c r="I170" s="31">
        <f t="shared" ca="1" si="52"/>
        <v>0</v>
      </c>
      <c r="J170" s="31">
        <f ca="1">IF(ISNA(MATCH($V170,Hajoamiskertoimet!A$21:A$53,0)),0,$I170*OFFSET(Hajoamiskertoimet!$C$20,MATCH($V170,Hajoamiskertoimet!A$21:A$53,0),0))</f>
        <v>0</v>
      </c>
      <c r="L170" s="181">
        <f t="shared" ca="1" si="58"/>
        <v>1</v>
      </c>
      <c r="M170" s="180" t="e">
        <f ca="1">OFFSET('ewc02'!$H$10,MATCH($R170,Ewc_ID,0),0)</f>
        <v>#N/A</v>
      </c>
      <c r="N170" s="180" t="e">
        <f t="shared" ca="1" si="53"/>
        <v>#N/A</v>
      </c>
      <c r="O170" s="180" t="e">
        <f ca="1">IF($L170=0,-1,OFFSET('Kuiva-aine'!$C$10,AE170+AF170-1,0))</f>
        <v>#N/A</v>
      </c>
      <c r="P170" s="180" t="e">
        <f t="shared" ca="1" si="59"/>
        <v>#N/A</v>
      </c>
      <c r="Q170" s="180" t="e">
        <f ca="1">OFFSET('ewc02'!$A$10,MATCH($C170,EWC_Koodi,0),0)</f>
        <v>#N/A</v>
      </c>
      <c r="R170" s="180" t="e">
        <f t="shared" ca="1" si="60"/>
        <v>#N/A</v>
      </c>
      <c r="S170" s="180" t="e">
        <f ca="1">OFFSET('ewc02'!$K$10,Y170,0)</f>
        <v>#N/A</v>
      </c>
      <c r="T170" s="180" t="e">
        <f t="shared" ca="1" si="61"/>
        <v>#N/A</v>
      </c>
      <c r="U170" s="180" t="e">
        <f ca="1">OFFSET('ewc02'!$L$10,Y170,0)</f>
        <v>#N/A</v>
      </c>
      <c r="V170" s="180" t="e">
        <f ca="1">OFFSET('ewc02'!$M$10,Y170,0)</f>
        <v>#N/A</v>
      </c>
      <c r="W170" s="180" t="e">
        <f ca="1">OFFSET('ewc02'!$N$10,Y170,0)</f>
        <v>#N/A</v>
      </c>
      <c r="X170" s="180" t="e">
        <f ca="1">IF(AND(OFFSET('ewc02'!I$10,Y170,0)=12,OR(G170="2.3",G170="2.6",G170="2.7",G170="2.9")),1,0)</f>
        <v>#N/A</v>
      </c>
      <c r="Y170" s="180" t="e">
        <f t="shared" ca="1" si="54"/>
        <v>#N/A</v>
      </c>
      <c r="Z170" s="37">
        <f t="shared" si="55"/>
        <v>0</v>
      </c>
      <c r="AA170" s="180">
        <f ca="1">IF($Z170=0,0, OFFSET(rd!$A$10,MATCH($Z170,RD_tunnus,0),0))</f>
        <v>0</v>
      </c>
      <c r="AB170" s="180" t="e">
        <f t="shared" si="62"/>
        <v>#N/A</v>
      </c>
      <c r="AC170" s="180" t="e">
        <f t="shared" si="63"/>
        <v>#N/A</v>
      </c>
      <c r="AD170" s="100">
        <f t="shared" si="64"/>
        <v>0</v>
      </c>
      <c r="AE170" s="180" t="e">
        <f t="shared" ca="1" si="56"/>
        <v>#N/A</v>
      </c>
      <c r="AF170" s="180" t="e">
        <f t="shared" ca="1" si="57"/>
        <v>#N/A</v>
      </c>
      <c r="AG170" s="100" t="e">
        <f ca="1">OFFSET('Kuiva-aine'!$D$10,AE170+AF170-1,0)</f>
        <v>#N/A</v>
      </c>
      <c r="AH170" s="100" t="e">
        <f ca="1">OFFSET('Kuiva-aine'!$E$10,AE170+AF170-1,0)</f>
        <v>#N/A</v>
      </c>
      <c r="AI170" s="180" t="e">
        <f t="shared" ca="1" si="65"/>
        <v>#N/A</v>
      </c>
      <c r="AJ170" s="180" t="e">
        <f t="shared" si="66"/>
        <v>#N/A</v>
      </c>
      <c r="AK170" s="180" t="e">
        <f t="shared" si="67"/>
        <v>#N/A</v>
      </c>
      <c r="AL170" s="180">
        <f t="shared" si="68"/>
        <v>0</v>
      </c>
    </row>
    <row r="171" spans="1:38" x14ac:dyDescent="0.35">
      <c r="A171" s="91"/>
      <c r="B171" s="92"/>
      <c r="C171" s="93"/>
      <c r="D171" s="92"/>
      <c r="E171" s="91"/>
      <c r="F171" s="92"/>
      <c r="G171" s="94"/>
      <c r="I171" s="31">
        <f t="shared" ca="1" si="52"/>
        <v>0</v>
      </c>
      <c r="J171" s="31">
        <f ca="1">IF(ISNA(MATCH($V171,Hajoamiskertoimet!A$21:A$53,0)),0,$I171*OFFSET(Hajoamiskertoimet!$C$20,MATCH($V171,Hajoamiskertoimet!A$21:A$53,0),0))</f>
        <v>0</v>
      </c>
      <c r="L171" s="181">
        <f t="shared" ca="1" si="58"/>
        <v>1</v>
      </c>
      <c r="M171" s="180" t="e">
        <f ca="1">OFFSET('ewc02'!$H$10,MATCH($R171,Ewc_ID,0),0)</f>
        <v>#N/A</v>
      </c>
      <c r="N171" s="180" t="e">
        <f t="shared" ca="1" si="53"/>
        <v>#N/A</v>
      </c>
      <c r="O171" s="180" t="e">
        <f ca="1">IF($L171=0,-1,OFFSET('Kuiva-aine'!$C$10,AE171+AF171-1,0))</f>
        <v>#N/A</v>
      </c>
      <c r="P171" s="180" t="e">
        <f t="shared" ca="1" si="59"/>
        <v>#N/A</v>
      </c>
      <c r="Q171" s="180" t="e">
        <f ca="1">OFFSET('ewc02'!$A$10,MATCH($C171,EWC_Koodi,0),0)</f>
        <v>#N/A</v>
      </c>
      <c r="R171" s="180" t="e">
        <f t="shared" ca="1" si="60"/>
        <v>#N/A</v>
      </c>
      <c r="S171" s="180" t="e">
        <f ca="1">OFFSET('ewc02'!$K$10,Y171,0)</f>
        <v>#N/A</v>
      </c>
      <c r="T171" s="180" t="e">
        <f t="shared" ca="1" si="61"/>
        <v>#N/A</v>
      </c>
      <c r="U171" s="180" t="e">
        <f ca="1">OFFSET('ewc02'!$L$10,Y171,0)</f>
        <v>#N/A</v>
      </c>
      <c r="V171" s="180" t="e">
        <f ca="1">OFFSET('ewc02'!$M$10,Y171,0)</f>
        <v>#N/A</v>
      </c>
      <c r="W171" s="180" t="e">
        <f ca="1">OFFSET('ewc02'!$N$10,Y171,0)</f>
        <v>#N/A</v>
      </c>
      <c r="X171" s="180" t="e">
        <f ca="1">IF(AND(OFFSET('ewc02'!I$10,Y171,0)=12,OR(G171="2.3",G171="2.6",G171="2.7",G171="2.9")),1,0)</f>
        <v>#N/A</v>
      </c>
      <c r="Y171" s="180" t="e">
        <f t="shared" ca="1" si="54"/>
        <v>#N/A</v>
      </c>
      <c r="Z171" s="37">
        <f t="shared" si="55"/>
        <v>0</v>
      </c>
      <c r="AA171" s="180">
        <f ca="1">IF($Z171=0,0, OFFSET(rd!$A$10,MATCH($Z171,RD_tunnus,0),0))</f>
        <v>0</v>
      </c>
      <c r="AB171" s="180" t="e">
        <f t="shared" si="62"/>
        <v>#N/A</v>
      </c>
      <c r="AC171" s="180" t="e">
        <f t="shared" si="63"/>
        <v>#N/A</v>
      </c>
      <c r="AD171" s="100">
        <f t="shared" si="64"/>
        <v>0</v>
      </c>
      <c r="AE171" s="180" t="e">
        <f t="shared" ca="1" si="56"/>
        <v>#N/A</v>
      </c>
      <c r="AF171" s="180" t="e">
        <f t="shared" ca="1" si="57"/>
        <v>#N/A</v>
      </c>
      <c r="AG171" s="100" t="e">
        <f ca="1">OFFSET('Kuiva-aine'!$D$10,AE171+AF171-1,0)</f>
        <v>#N/A</v>
      </c>
      <c r="AH171" s="100" t="e">
        <f ca="1">OFFSET('Kuiva-aine'!$E$10,AE171+AF171-1,0)</f>
        <v>#N/A</v>
      </c>
      <c r="AI171" s="180" t="e">
        <f t="shared" ca="1" si="65"/>
        <v>#N/A</v>
      </c>
      <c r="AJ171" s="180" t="e">
        <f t="shared" si="66"/>
        <v>#N/A</v>
      </c>
      <c r="AK171" s="180" t="e">
        <f t="shared" si="67"/>
        <v>#N/A</v>
      </c>
      <c r="AL171" s="180">
        <f t="shared" si="68"/>
        <v>0</v>
      </c>
    </row>
    <row r="172" spans="1:38" x14ac:dyDescent="0.35">
      <c r="A172" s="91"/>
      <c r="B172" s="92"/>
      <c r="C172" s="93"/>
      <c r="D172" s="92"/>
      <c r="E172" s="91"/>
      <c r="F172" s="92"/>
      <c r="G172" s="94"/>
      <c r="I172" s="31">
        <f t="shared" ca="1" si="52"/>
        <v>0</v>
      </c>
      <c r="J172" s="31">
        <f ca="1">IF(ISNA(MATCH($V172,Hajoamiskertoimet!A$21:A$53,0)),0,$I172*OFFSET(Hajoamiskertoimet!$C$20,MATCH($V172,Hajoamiskertoimet!A$21:A$53,0),0))</f>
        <v>0</v>
      </c>
      <c r="L172" s="181">
        <f t="shared" ca="1" si="58"/>
        <v>1</v>
      </c>
      <c r="M172" s="180" t="e">
        <f ca="1">OFFSET('ewc02'!$H$10,MATCH($R172,Ewc_ID,0),0)</f>
        <v>#N/A</v>
      </c>
      <c r="N172" s="180" t="e">
        <f t="shared" ca="1" si="53"/>
        <v>#N/A</v>
      </c>
      <c r="O172" s="180" t="e">
        <f ca="1">IF($L172=0,-1,OFFSET('Kuiva-aine'!$C$10,AE172+AF172-1,0))</f>
        <v>#N/A</v>
      </c>
      <c r="P172" s="180" t="e">
        <f t="shared" ca="1" si="59"/>
        <v>#N/A</v>
      </c>
      <c r="Q172" s="180" t="e">
        <f ca="1">OFFSET('ewc02'!$A$10,MATCH($C172,EWC_Koodi,0),0)</f>
        <v>#N/A</v>
      </c>
      <c r="R172" s="180" t="e">
        <f t="shared" ca="1" si="60"/>
        <v>#N/A</v>
      </c>
      <c r="S172" s="180" t="e">
        <f ca="1">OFFSET('ewc02'!$K$10,Y172,0)</f>
        <v>#N/A</v>
      </c>
      <c r="T172" s="180" t="e">
        <f t="shared" ca="1" si="61"/>
        <v>#N/A</v>
      </c>
      <c r="U172" s="180" t="e">
        <f ca="1">OFFSET('ewc02'!$L$10,Y172,0)</f>
        <v>#N/A</v>
      </c>
      <c r="V172" s="180" t="e">
        <f ca="1">OFFSET('ewc02'!$M$10,Y172,0)</f>
        <v>#N/A</v>
      </c>
      <c r="W172" s="180" t="e">
        <f ca="1">OFFSET('ewc02'!$N$10,Y172,0)</f>
        <v>#N/A</v>
      </c>
      <c r="X172" s="180" t="e">
        <f ca="1">IF(AND(OFFSET('ewc02'!I$10,Y172,0)=12,OR(G172="2.3",G172="2.6",G172="2.7",G172="2.9")),1,0)</f>
        <v>#N/A</v>
      </c>
      <c r="Y172" s="180" t="e">
        <f t="shared" ca="1" si="54"/>
        <v>#N/A</v>
      </c>
      <c r="Z172" s="37">
        <f t="shared" si="55"/>
        <v>0</v>
      </c>
      <c r="AA172" s="180">
        <f ca="1">IF($Z172=0,0, OFFSET(rd!$A$10,MATCH($Z172,RD_tunnus,0),0))</f>
        <v>0</v>
      </c>
      <c r="AB172" s="180" t="e">
        <f t="shared" si="62"/>
        <v>#N/A</v>
      </c>
      <c r="AC172" s="180" t="e">
        <f t="shared" si="63"/>
        <v>#N/A</v>
      </c>
      <c r="AD172" s="100">
        <f t="shared" si="64"/>
        <v>0</v>
      </c>
      <c r="AE172" s="180" t="e">
        <f t="shared" ca="1" si="56"/>
        <v>#N/A</v>
      </c>
      <c r="AF172" s="180" t="e">
        <f t="shared" ca="1" si="57"/>
        <v>#N/A</v>
      </c>
      <c r="AG172" s="100" t="e">
        <f ca="1">OFFSET('Kuiva-aine'!$D$10,AE172+AF172-1,0)</f>
        <v>#N/A</v>
      </c>
      <c r="AH172" s="100" t="e">
        <f ca="1">OFFSET('Kuiva-aine'!$E$10,AE172+AF172-1,0)</f>
        <v>#N/A</v>
      </c>
      <c r="AI172" s="180" t="e">
        <f t="shared" ca="1" si="65"/>
        <v>#N/A</v>
      </c>
      <c r="AJ172" s="180" t="e">
        <f t="shared" si="66"/>
        <v>#N/A</v>
      </c>
      <c r="AK172" s="180" t="e">
        <f t="shared" si="67"/>
        <v>#N/A</v>
      </c>
      <c r="AL172" s="180">
        <f t="shared" si="68"/>
        <v>0</v>
      </c>
    </row>
    <row r="173" spans="1:38" x14ac:dyDescent="0.35">
      <c r="A173" s="91"/>
      <c r="B173" s="92"/>
      <c r="C173" s="93"/>
      <c r="D173" s="92"/>
      <c r="E173" s="91"/>
      <c r="F173" s="92"/>
      <c r="G173" s="94"/>
      <c r="I173" s="31">
        <f t="shared" ca="1" si="52"/>
        <v>0</v>
      </c>
      <c r="J173" s="31">
        <f ca="1">IF(ISNA(MATCH($V173,Hajoamiskertoimet!A$21:A$53,0)),0,$I173*OFFSET(Hajoamiskertoimet!$C$20,MATCH($V173,Hajoamiskertoimet!A$21:A$53,0),0))</f>
        <v>0</v>
      </c>
      <c r="L173" s="181">
        <f t="shared" ca="1" si="58"/>
        <v>1</v>
      </c>
      <c r="M173" s="180" t="e">
        <f ca="1">OFFSET('ewc02'!$H$10,MATCH($R173,Ewc_ID,0),0)</f>
        <v>#N/A</v>
      </c>
      <c r="N173" s="180" t="e">
        <f t="shared" ca="1" si="53"/>
        <v>#N/A</v>
      </c>
      <c r="O173" s="180" t="e">
        <f ca="1">IF($L173=0,-1,OFFSET('Kuiva-aine'!$C$10,AE173+AF173-1,0))</f>
        <v>#N/A</v>
      </c>
      <c r="P173" s="180" t="e">
        <f t="shared" ca="1" si="59"/>
        <v>#N/A</v>
      </c>
      <c r="Q173" s="180" t="e">
        <f ca="1">OFFSET('ewc02'!$A$10,MATCH($C173,EWC_Koodi,0),0)</f>
        <v>#N/A</v>
      </c>
      <c r="R173" s="180" t="e">
        <f t="shared" ca="1" si="60"/>
        <v>#N/A</v>
      </c>
      <c r="S173" s="180" t="e">
        <f ca="1">OFFSET('ewc02'!$K$10,Y173,0)</f>
        <v>#N/A</v>
      </c>
      <c r="T173" s="180" t="e">
        <f t="shared" ca="1" si="61"/>
        <v>#N/A</v>
      </c>
      <c r="U173" s="180" t="e">
        <f ca="1">OFFSET('ewc02'!$L$10,Y173,0)</f>
        <v>#N/A</v>
      </c>
      <c r="V173" s="180" t="e">
        <f ca="1">OFFSET('ewc02'!$M$10,Y173,0)</f>
        <v>#N/A</v>
      </c>
      <c r="W173" s="180" t="e">
        <f ca="1">OFFSET('ewc02'!$N$10,Y173,0)</f>
        <v>#N/A</v>
      </c>
      <c r="X173" s="180" t="e">
        <f ca="1">IF(AND(OFFSET('ewc02'!I$10,Y173,0)=12,OR(G173="2.3",G173="2.6",G173="2.7",G173="2.9")),1,0)</f>
        <v>#N/A</v>
      </c>
      <c r="Y173" s="180" t="e">
        <f t="shared" ca="1" si="54"/>
        <v>#N/A</v>
      </c>
      <c r="Z173" s="37">
        <f t="shared" si="55"/>
        <v>0</v>
      </c>
      <c r="AA173" s="180">
        <f ca="1">IF($Z173=0,0, OFFSET(rd!$A$10,MATCH($Z173,RD_tunnus,0),0))</f>
        <v>0</v>
      </c>
      <c r="AB173" s="180" t="e">
        <f t="shared" si="62"/>
        <v>#N/A</v>
      </c>
      <c r="AC173" s="180" t="e">
        <f t="shared" si="63"/>
        <v>#N/A</v>
      </c>
      <c r="AD173" s="100">
        <f t="shared" si="64"/>
        <v>0</v>
      </c>
      <c r="AE173" s="180" t="e">
        <f t="shared" ca="1" si="56"/>
        <v>#N/A</v>
      </c>
      <c r="AF173" s="180" t="e">
        <f t="shared" ca="1" si="57"/>
        <v>#N/A</v>
      </c>
      <c r="AG173" s="100" t="e">
        <f ca="1">OFFSET('Kuiva-aine'!$D$10,AE173+AF173-1,0)</f>
        <v>#N/A</v>
      </c>
      <c r="AH173" s="100" t="e">
        <f ca="1">OFFSET('Kuiva-aine'!$E$10,AE173+AF173-1,0)</f>
        <v>#N/A</v>
      </c>
      <c r="AI173" s="180" t="e">
        <f t="shared" ca="1" si="65"/>
        <v>#N/A</v>
      </c>
      <c r="AJ173" s="180" t="e">
        <f t="shared" si="66"/>
        <v>#N/A</v>
      </c>
      <c r="AK173" s="180" t="e">
        <f t="shared" si="67"/>
        <v>#N/A</v>
      </c>
      <c r="AL173" s="180">
        <f t="shared" si="68"/>
        <v>0</v>
      </c>
    </row>
    <row r="174" spans="1:38" x14ac:dyDescent="0.35">
      <c r="A174" s="91"/>
      <c r="B174" s="92"/>
      <c r="C174" s="93"/>
      <c r="D174" s="92"/>
      <c r="E174" s="91"/>
      <c r="F174" s="92"/>
      <c r="G174" s="94"/>
      <c r="I174" s="31">
        <f t="shared" ca="1" si="52"/>
        <v>0</v>
      </c>
      <c r="J174" s="31">
        <f ca="1">IF(ISNA(MATCH($V174,Hajoamiskertoimet!A$21:A$53,0)),0,$I174*OFFSET(Hajoamiskertoimet!$C$20,MATCH($V174,Hajoamiskertoimet!A$21:A$53,0),0))</f>
        <v>0</v>
      </c>
      <c r="L174" s="181">
        <f t="shared" ca="1" si="58"/>
        <v>1</v>
      </c>
      <c r="M174" s="180" t="e">
        <f ca="1">OFFSET('ewc02'!$H$10,MATCH($R174,Ewc_ID,0),0)</f>
        <v>#N/A</v>
      </c>
      <c r="N174" s="180" t="e">
        <f t="shared" ca="1" si="53"/>
        <v>#N/A</v>
      </c>
      <c r="O174" s="180" t="e">
        <f ca="1">IF($L174=0,-1,OFFSET('Kuiva-aine'!$C$10,AE174+AF174-1,0))</f>
        <v>#N/A</v>
      </c>
      <c r="P174" s="180" t="e">
        <f t="shared" ca="1" si="59"/>
        <v>#N/A</v>
      </c>
      <c r="Q174" s="180" t="e">
        <f ca="1">OFFSET('ewc02'!$A$10,MATCH($C174,EWC_Koodi,0),0)</f>
        <v>#N/A</v>
      </c>
      <c r="R174" s="180" t="e">
        <f t="shared" ca="1" si="60"/>
        <v>#N/A</v>
      </c>
      <c r="S174" s="180" t="e">
        <f ca="1">OFFSET('ewc02'!$K$10,Y174,0)</f>
        <v>#N/A</v>
      </c>
      <c r="T174" s="180" t="e">
        <f t="shared" ca="1" si="61"/>
        <v>#N/A</v>
      </c>
      <c r="U174" s="180" t="e">
        <f ca="1">OFFSET('ewc02'!$L$10,Y174,0)</f>
        <v>#N/A</v>
      </c>
      <c r="V174" s="180" t="e">
        <f ca="1">OFFSET('ewc02'!$M$10,Y174,0)</f>
        <v>#N/A</v>
      </c>
      <c r="W174" s="180" t="e">
        <f ca="1">OFFSET('ewc02'!$N$10,Y174,0)</f>
        <v>#N/A</v>
      </c>
      <c r="X174" s="180" t="e">
        <f ca="1">IF(AND(OFFSET('ewc02'!I$10,Y174,0)=12,OR(G174="2.3",G174="2.6",G174="2.7",G174="2.9")),1,0)</f>
        <v>#N/A</v>
      </c>
      <c r="Y174" s="180" t="e">
        <f t="shared" ca="1" si="54"/>
        <v>#N/A</v>
      </c>
      <c r="Z174" s="37">
        <f t="shared" si="55"/>
        <v>0</v>
      </c>
      <c r="AA174" s="180">
        <f ca="1">IF($Z174=0,0, OFFSET(rd!$A$10,MATCH($Z174,RD_tunnus,0),0))</f>
        <v>0</v>
      </c>
      <c r="AB174" s="180" t="e">
        <f t="shared" si="62"/>
        <v>#N/A</v>
      </c>
      <c r="AC174" s="180" t="e">
        <f t="shared" si="63"/>
        <v>#N/A</v>
      </c>
      <c r="AD174" s="100">
        <f t="shared" si="64"/>
        <v>0</v>
      </c>
      <c r="AE174" s="180" t="e">
        <f t="shared" ca="1" si="56"/>
        <v>#N/A</v>
      </c>
      <c r="AF174" s="180" t="e">
        <f t="shared" ca="1" si="57"/>
        <v>#N/A</v>
      </c>
      <c r="AG174" s="100" t="e">
        <f ca="1">OFFSET('Kuiva-aine'!$D$10,AE174+AF174-1,0)</f>
        <v>#N/A</v>
      </c>
      <c r="AH174" s="100" t="e">
        <f ca="1">OFFSET('Kuiva-aine'!$E$10,AE174+AF174-1,0)</f>
        <v>#N/A</v>
      </c>
      <c r="AI174" s="180" t="e">
        <f t="shared" ca="1" si="65"/>
        <v>#N/A</v>
      </c>
      <c r="AJ174" s="180" t="e">
        <f t="shared" si="66"/>
        <v>#N/A</v>
      </c>
      <c r="AK174" s="180" t="e">
        <f t="shared" si="67"/>
        <v>#N/A</v>
      </c>
      <c r="AL174" s="180">
        <f t="shared" si="68"/>
        <v>0</v>
      </c>
    </row>
    <row r="175" spans="1:38" x14ac:dyDescent="0.35">
      <c r="A175" s="91"/>
      <c r="B175" s="92"/>
      <c r="C175" s="93"/>
      <c r="D175" s="92"/>
      <c r="E175" s="91"/>
      <c r="F175" s="92"/>
      <c r="G175" s="94"/>
      <c r="I175" s="31">
        <f t="shared" ca="1" si="52"/>
        <v>0</v>
      </c>
      <c r="J175" s="31">
        <f ca="1">IF(ISNA(MATCH($V175,Hajoamiskertoimet!A$21:A$53,0)),0,$I175*OFFSET(Hajoamiskertoimet!$C$20,MATCH($V175,Hajoamiskertoimet!A$21:A$53,0),0))</f>
        <v>0</v>
      </c>
      <c r="L175" s="181">
        <f t="shared" ca="1" si="58"/>
        <v>1</v>
      </c>
      <c r="M175" s="180" t="e">
        <f ca="1">OFFSET('ewc02'!$H$10,MATCH($R175,Ewc_ID,0),0)</f>
        <v>#N/A</v>
      </c>
      <c r="N175" s="180" t="e">
        <f t="shared" ca="1" si="53"/>
        <v>#N/A</v>
      </c>
      <c r="O175" s="180" t="e">
        <f ca="1">IF($L175=0,-1,OFFSET('Kuiva-aine'!$C$10,AE175+AF175-1,0))</f>
        <v>#N/A</v>
      </c>
      <c r="P175" s="180" t="e">
        <f t="shared" ca="1" si="59"/>
        <v>#N/A</v>
      </c>
      <c r="Q175" s="180" t="e">
        <f ca="1">OFFSET('ewc02'!$A$10,MATCH($C175,EWC_Koodi,0),0)</f>
        <v>#N/A</v>
      </c>
      <c r="R175" s="180" t="e">
        <f t="shared" ca="1" si="60"/>
        <v>#N/A</v>
      </c>
      <c r="S175" s="180" t="e">
        <f ca="1">OFFSET('ewc02'!$K$10,Y175,0)</f>
        <v>#N/A</v>
      </c>
      <c r="T175" s="180" t="e">
        <f t="shared" ca="1" si="61"/>
        <v>#N/A</v>
      </c>
      <c r="U175" s="180" t="e">
        <f ca="1">OFFSET('ewc02'!$L$10,Y175,0)</f>
        <v>#N/A</v>
      </c>
      <c r="V175" s="180" t="e">
        <f ca="1">OFFSET('ewc02'!$M$10,Y175,0)</f>
        <v>#N/A</v>
      </c>
      <c r="W175" s="180" t="e">
        <f ca="1">OFFSET('ewc02'!$N$10,Y175,0)</f>
        <v>#N/A</v>
      </c>
      <c r="X175" s="180" t="e">
        <f ca="1">IF(AND(OFFSET('ewc02'!I$10,Y175,0)=12,OR(G175="2.3",G175="2.6",G175="2.7",G175="2.9")),1,0)</f>
        <v>#N/A</v>
      </c>
      <c r="Y175" s="180" t="e">
        <f t="shared" ca="1" si="54"/>
        <v>#N/A</v>
      </c>
      <c r="Z175" s="37">
        <f t="shared" si="55"/>
        <v>0</v>
      </c>
      <c r="AA175" s="180">
        <f ca="1">IF($Z175=0,0, OFFSET(rd!$A$10,MATCH($Z175,RD_tunnus,0),0))</f>
        <v>0</v>
      </c>
      <c r="AB175" s="180" t="e">
        <f t="shared" si="62"/>
        <v>#N/A</v>
      </c>
      <c r="AC175" s="180" t="e">
        <f t="shared" si="63"/>
        <v>#N/A</v>
      </c>
      <c r="AD175" s="100">
        <f t="shared" si="64"/>
        <v>0</v>
      </c>
      <c r="AE175" s="180" t="e">
        <f t="shared" ca="1" si="56"/>
        <v>#N/A</v>
      </c>
      <c r="AF175" s="180" t="e">
        <f t="shared" ca="1" si="57"/>
        <v>#N/A</v>
      </c>
      <c r="AG175" s="100" t="e">
        <f ca="1">OFFSET('Kuiva-aine'!$D$10,AE175+AF175-1,0)</f>
        <v>#N/A</v>
      </c>
      <c r="AH175" s="100" t="e">
        <f ca="1">OFFSET('Kuiva-aine'!$E$10,AE175+AF175-1,0)</f>
        <v>#N/A</v>
      </c>
      <c r="AI175" s="180" t="e">
        <f t="shared" ca="1" si="65"/>
        <v>#N/A</v>
      </c>
      <c r="AJ175" s="180" t="e">
        <f t="shared" si="66"/>
        <v>#N/A</v>
      </c>
      <c r="AK175" s="180" t="e">
        <f t="shared" si="67"/>
        <v>#N/A</v>
      </c>
      <c r="AL175" s="180">
        <f t="shared" si="68"/>
        <v>0</v>
      </c>
    </row>
    <row r="176" spans="1:38" x14ac:dyDescent="0.35">
      <c r="A176" s="91"/>
      <c r="B176" s="92"/>
      <c r="C176" s="93"/>
      <c r="D176" s="92"/>
      <c r="E176" s="91"/>
      <c r="F176" s="92"/>
      <c r="G176" s="94"/>
      <c r="I176" s="31">
        <f t="shared" ca="1" si="52"/>
        <v>0</v>
      </c>
      <c r="J176" s="31">
        <f ca="1">IF(ISNA(MATCH($V176,Hajoamiskertoimet!A$21:A$53,0)),0,$I176*OFFSET(Hajoamiskertoimet!$C$20,MATCH($V176,Hajoamiskertoimet!A$21:A$53,0),0))</f>
        <v>0</v>
      </c>
      <c r="L176" s="181">
        <f t="shared" ca="1" si="58"/>
        <v>1</v>
      </c>
      <c r="M176" s="180" t="e">
        <f ca="1">OFFSET('ewc02'!$H$10,MATCH($R176,Ewc_ID,0),0)</f>
        <v>#N/A</v>
      </c>
      <c r="N176" s="180" t="e">
        <f t="shared" ca="1" si="53"/>
        <v>#N/A</v>
      </c>
      <c r="O176" s="180" t="e">
        <f ca="1">IF($L176=0,-1,OFFSET('Kuiva-aine'!$C$10,AE176+AF176-1,0))</f>
        <v>#N/A</v>
      </c>
      <c r="P176" s="180" t="e">
        <f t="shared" ca="1" si="59"/>
        <v>#N/A</v>
      </c>
      <c r="Q176" s="180" t="e">
        <f ca="1">OFFSET('ewc02'!$A$10,MATCH($C176,EWC_Koodi,0),0)</f>
        <v>#N/A</v>
      </c>
      <c r="R176" s="180" t="e">
        <f t="shared" ca="1" si="60"/>
        <v>#N/A</v>
      </c>
      <c r="S176" s="180" t="e">
        <f ca="1">OFFSET('ewc02'!$K$10,Y176,0)</f>
        <v>#N/A</v>
      </c>
      <c r="T176" s="180" t="e">
        <f t="shared" ca="1" si="61"/>
        <v>#N/A</v>
      </c>
      <c r="U176" s="180" t="e">
        <f ca="1">OFFSET('ewc02'!$L$10,Y176,0)</f>
        <v>#N/A</v>
      </c>
      <c r="V176" s="180" t="e">
        <f ca="1">OFFSET('ewc02'!$M$10,Y176,0)</f>
        <v>#N/A</v>
      </c>
      <c r="W176" s="180" t="e">
        <f ca="1">OFFSET('ewc02'!$N$10,Y176,0)</f>
        <v>#N/A</v>
      </c>
      <c r="X176" s="180" t="e">
        <f ca="1">IF(AND(OFFSET('ewc02'!I$10,Y176,0)=12,OR(G176="2.3",G176="2.6",G176="2.7",G176="2.9")),1,0)</f>
        <v>#N/A</v>
      </c>
      <c r="Y176" s="180" t="e">
        <f t="shared" ca="1" si="54"/>
        <v>#N/A</v>
      </c>
      <c r="Z176" s="37">
        <f t="shared" si="55"/>
        <v>0</v>
      </c>
      <c r="AA176" s="180">
        <f ca="1">IF($Z176=0,0, OFFSET(rd!$A$10,MATCH($Z176,RD_tunnus,0),0))</f>
        <v>0</v>
      </c>
      <c r="AB176" s="180" t="e">
        <f t="shared" si="62"/>
        <v>#N/A</v>
      </c>
      <c r="AC176" s="180" t="e">
        <f t="shared" si="63"/>
        <v>#N/A</v>
      </c>
      <c r="AD176" s="100">
        <f t="shared" si="64"/>
        <v>0</v>
      </c>
      <c r="AE176" s="180" t="e">
        <f t="shared" ca="1" si="56"/>
        <v>#N/A</v>
      </c>
      <c r="AF176" s="180" t="e">
        <f t="shared" ca="1" si="57"/>
        <v>#N/A</v>
      </c>
      <c r="AG176" s="100" t="e">
        <f ca="1">OFFSET('Kuiva-aine'!$D$10,AE176+AF176-1,0)</f>
        <v>#N/A</v>
      </c>
      <c r="AH176" s="100" t="e">
        <f ca="1">OFFSET('Kuiva-aine'!$E$10,AE176+AF176-1,0)</f>
        <v>#N/A</v>
      </c>
      <c r="AI176" s="180" t="e">
        <f t="shared" ca="1" si="65"/>
        <v>#N/A</v>
      </c>
      <c r="AJ176" s="180" t="e">
        <f t="shared" si="66"/>
        <v>#N/A</v>
      </c>
      <c r="AK176" s="180" t="e">
        <f t="shared" si="67"/>
        <v>#N/A</v>
      </c>
      <c r="AL176" s="180">
        <f t="shared" si="68"/>
        <v>0</v>
      </c>
    </row>
    <row r="177" spans="1:38" x14ac:dyDescent="0.35">
      <c r="A177" s="91"/>
      <c r="B177" s="92"/>
      <c r="C177" s="93"/>
      <c r="D177" s="92"/>
      <c r="E177" s="91"/>
      <c r="F177" s="92"/>
      <c r="G177" s="94"/>
      <c r="I177" s="31">
        <f t="shared" ca="1" si="52"/>
        <v>0</v>
      </c>
      <c r="J177" s="31">
        <f ca="1">IF(ISNA(MATCH($V177,Hajoamiskertoimet!A$21:A$53,0)),0,$I177*OFFSET(Hajoamiskertoimet!$C$20,MATCH($V177,Hajoamiskertoimet!A$21:A$53,0),0))</f>
        <v>0</v>
      </c>
      <c r="L177" s="181">
        <f t="shared" ca="1" si="58"/>
        <v>1</v>
      </c>
      <c r="M177" s="180" t="e">
        <f ca="1">OFFSET('ewc02'!$H$10,MATCH($R177,Ewc_ID,0),0)</f>
        <v>#N/A</v>
      </c>
      <c r="N177" s="180" t="e">
        <f t="shared" ca="1" si="53"/>
        <v>#N/A</v>
      </c>
      <c r="O177" s="180" t="e">
        <f ca="1">IF($L177=0,-1,OFFSET('Kuiva-aine'!$C$10,AE177+AF177-1,0))</f>
        <v>#N/A</v>
      </c>
      <c r="P177" s="180" t="e">
        <f t="shared" ca="1" si="59"/>
        <v>#N/A</v>
      </c>
      <c r="Q177" s="180" t="e">
        <f ca="1">OFFSET('ewc02'!$A$10,MATCH($C177,EWC_Koodi,0),0)</f>
        <v>#N/A</v>
      </c>
      <c r="R177" s="180" t="e">
        <f t="shared" ca="1" si="60"/>
        <v>#N/A</v>
      </c>
      <c r="S177" s="180" t="e">
        <f ca="1">OFFSET('ewc02'!$K$10,Y177,0)</f>
        <v>#N/A</v>
      </c>
      <c r="T177" s="180" t="e">
        <f t="shared" ca="1" si="61"/>
        <v>#N/A</v>
      </c>
      <c r="U177" s="180" t="e">
        <f ca="1">OFFSET('ewc02'!$L$10,Y177,0)</f>
        <v>#N/A</v>
      </c>
      <c r="V177" s="180" t="e">
        <f ca="1">OFFSET('ewc02'!$M$10,Y177,0)</f>
        <v>#N/A</v>
      </c>
      <c r="W177" s="180" t="e">
        <f ca="1">OFFSET('ewc02'!$N$10,Y177,0)</f>
        <v>#N/A</v>
      </c>
      <c r="X177" s="180" t="e">
        <f ca="1">IF(AND(OFFSET('ewc02'!I$10,Y177,0)=12,OR(G177="2.3",G177="2.6",G177="2.7",G177="2.9")),1,0)</f>
        <v>#N/A</v>
      </c>
      <c r="Y177" s="180" t="e">
        <f t="shared" ca="1" si="54"/>
        <v>#N/A</v>
      </c>
      <c r="Z177" s="37">
        <f t="shared" si="55"/>
        <v>0</v>
      </c>
      <c r="AA177" s="180">
        <f ca="1">IF($Z177=0,0, OFFSET(rd!$A$10,MATCH($Z177,RD_tunnus,0),0))</f>
        <v>0</v>
      </c>
      <c r="AB177" s="180" t="e">
        <f t="shared" si="62"/>
        <v>#N/A</v>
      </c>
      <c r="AC177" s="180" t="e">
        <f t="shared" si="63"/>
        <v>#N/A</v>
      </c>
      <c r="AD177" s="100">
        <f t="shared" si="64"/>
        <v>0</v>
      </c>
      <c r="AE177" s="180" t="e">
        <f t="shared" ca="1" si="56"/>
        <v>#N/A</v>
      </c>
      <c r="AF177" s="180" t="e">
        <f t="shared" ca="1" si="57"/>
        <v>#N/A</v>
      </c>
      <c r="AG177" s="100" t="e">
        <f ca="1">OFFSET('Kuiva-aine'!$D$10,AE177+AF177-1,0)</f>
        <v>#N/A</v>
      </c>
      <c r="AH177" s="100" t="e">
        <f ca="1">OFFSET('Kuiva-aine'!$E$10,AE177+AF177-1,0)</f>
        <v>#N/A</v>
      </c>
      <c r="AI177" s="180" t="e">
        <f t="shared" ca="1" si="65"/>
        <v>#N/A</v>
      </c>
      <c r="AJ177" s="180" t="e">
        <f t="shared" si="66"/>
        <v>#N/A</v>
      </c>
      <c r="AK177" s="180" t="e">
        <f t="shared" si="67"/>
        <v>#N/A</v>
      </c>
      <c r="AL177" s="180">
        <f t="shared" si="68"/>
        <v>0</v>
      </c>
    </row>
    <row r="178" spans="1:38" x14ac:dyDescent="0.35">
      <c r="A178" s="91"/>
      <c r="B178" s="92"/>
      <c r="C178" s="93"/>
      <c r="D178" s="92"/>
      <c r="E178" s="91"/>
      <c r="F178" s="92"/>
      <c r="G178" s="94"/>
      <c r="I178" s="31">
        <f t="shared" ca="1" si="52"/>
        <v>0</v>
      </c>
      <c r="J178" s="31">
        <f ca="1">IF(ISNA(MATCH($V178,Hajoamiskertoimet!A$21:A$53,0)),0,$I178*OFFSET(Hajoamiskertoimet!$C$20,MATCH($V178,Hajoamiskertoimet!A$21:A$53,0),0))</f>
        <v>0</v>
      </c>
      <c r="L178" s="181">
        <f t="shared" ca="1" si="58"/>
        <v>1</v>
      </c>
      <c r="M178" s="180" t="e">
        <f ca="1">OFFSET('ewc02'!$H$10,MATCH($R178,Ewc_ID,0),0)</f>
        <v>#N/A</v>
      </c>
      <c r="N178" s="180" t="e">
        <f t="shared" ca="1" si="53"/>
        <v>#N/A</v>
      </c>
      <c r="O178" s="180" t="e">
        <f ca="1">IF($L178=0,-1,OFFSET('Kuiva-aine'!$C$10,AE178+AF178-1,0))</f>
        <v>#N/A</v>
      </c>
      <c r="P178" s="180" t="e">
        <f t="shared" ca="1" si="59"/>
        <v>#N/A</v>
      </c>
      <c r="Q178" s="180" t="e">
        <f ca="1">OFFSET('ewc02'!$A$10,MATCH($C178,EWC_Koodi,0),0)</f>
        <v>#N/A</v>
      </c>
      <c r="R178" s="180" t="e">
        <f t="shared" ca="1" si="60"/>
        <v>#N/A</v>
      </c>
      <c r="S178" s="180" t="e">
        <f ca="1">OFFSET('ewc02'!$K$10,Y178,0)</f>
        <v>#N/A</v>
      </c>
      <c r="T178" s="180" t="e">
        <f t="shared" ca="1" si="61"/>
        <v>#N/A</v>
      </c>
      <c r="U178" s="180" t="e">
        <f ca="1">OFFSET('ewc02'!$L$10,Y178,0)</f>
        <v>#N/A</v>
      </c>
      <c r="V178" s="180" t="e">
        <f ca="1">OFFSET('ewc02'!$M$10,Y178,0)</f>
        <v>#N/A</v>
      </c>
      <c r="W178" s="180" t="e">
        <f ca="1">OFFSET('ewc02'!$N$10,Y178,0)</f>
        <v>#N/A</v>
      </c>
      <c r="X178" s="180" t="e">
        <f ca="1">IF(AND(OFFSET('ewc02'!I$10,Y178,0)=12,OR(G178="2.3",G178="2.6",G178="2.7",G178="2.9")),1,0)</f>
        <v>#N/A</v>
      </c>
      <c r="Y178" s="180" t="e">
        <f t="shared" ca="1" si="54"/>
        <v>#N/A</v>
      </c>
      <c r="Z178" s="37">
        <f t="shared" si="55"/>
        <v>0</v>
      </c>
      <c r="AA178" s="180">
        <f ca="1">IF($Z178=0,0, OFFSET(rd!$A$10,MATCH($Z178,RD_tunnus,0),0))</f>
        <v>0</v>
      </c>
      <c r="AB178" s="180" t="e">
        <f t="shared" si="62"/>
        <v>#N/A</v>
      </c>
      <c r="AC178" s="180" t="e">
        <f t="shared" si="63"/>
        <v>#N/A</v>
      </c>
      <c r="AD178" s="100">
        <f t="shared" si="64"/>
        <v>0</v>
      </c>
      <c r="AE178" s="180" t="e">
        <f t="shared" ca="1" si="56"/>
        <v>#N/A</v>
      </c>
      <c r="AF178" s="180" t="e">
        <f t="shared" ca="1" si="57"/>
        <v>#N/A</v>
      </c>
      <c r="AG178" s="100" t="e">
        <f ca="1">OFFSET('Kuiva-aine'!$D$10,AE178+AF178-1,0)</f>
        <v>#N/A</v>
      </c>
      <c r="AH178" s="100" t="e">
        <f ca="1">OFFSET('Kuiva-aine'!$E$10,AE178+AF178-1,0)</f>
        <v>#N/A</v>
      </c>
      <c r="AI178" s="180" t="e">
        <f t="shared" ca="1" si="65"/>
        <v>#N/A</v>
      </c>
      <c r="AJ178" s="180" t="e">
        <f t="shared" si="66"/>
        <v>#N/A</v>
      </c>
      <c r="AK178" s="180" t="e">
        <f t="shared" si="67"/>
        <v>#N/A</v>
      </c>
      <c r="AL178" s="180">
        <f t="shared" si="68"/>
        <v>0</v>
      </c>
    </row>
    <row r="179" spans="1:38" x14ac:dyDescent="0.35">
      <c r="A179" s="91"/>
      <c r="B179" s="92"/>
      <c r="C179" s="93"/>
      <c r="D179" s="92"/>
      <c r="E179" s="91"/>
      <c r="F179" s="92"/>
      <c r="G179" s="94"/>
      <c r="I179" s="31">
        <f t="shared" ca="1" si="52"/>
        <v>0</v>
      </c>
      <c r="J179" s="31">
        <f ca="1">IF(ISNA(MATCH($V179,Hajoamiskertoimet!A$21:A$53,0)),0,$I179*OFFSET(Hajoamiskertoimet!$C$20,MATCH($V179,Hajoamiskertoimet!A$21:A$53,0),0))</f>
        <v>0</v>
      </c>
      <c r="L179" s="181">
        <f t="shared" ca="1" si="58"/>
        <v>1</v>
      </c>
      <c r="M179" s="180" t="e">
        <f ca="1">OFFSET('ewc02'!$H$10,MATCH($R179,Ewc_ID,0),0)</f>
        <v>#N/A</v>
      </c>
      <c r="N179" s="180" t="e">
        <f t="shared" ca="1" si="53"/>
        <v>#N/A</v>
      </c>
      <c r="O179" s="180" t="e">
        <f ca="1">IF($L179=0,-1,OFFSET('Kuiva-aine'!$C$10,AE179+AF179-1,0))</f>
        <v>#N/A</v>
      </c>
      <c r="P179" s="180" t="e">
        <f t="shared" ca="1" si="59"/>
        <v>#N/A</v>
      </c>
      <c r="Q179" s="180" t="e">
        <f ca="1">OFFSET('ewc02'!$A$10,MATCH($C179,EWC_Koodi,0),0)</f>
        <v>#N/A</v>
      </c>
      <c r="R179" s="180" t="e">
        <f t="shared" ca="1" si="60"/>
        <v>#N/A</v>
      </c>
      <c r="S179" s="180" t="e">
        <f ca="1">OFFSET('ewc02'!$K$10,Y179,0)</f>
        <v>#N/A</v>
      </c>
      <c r="T179" s="180" t="e">
        <f t="shared" ca="1" si="61"/>
        <v>#N/A</v>
      </c>
      <c r="U179" s="180" t="e">
        <f ca="1">OFFSET('ewc02'!$L$10,Y179,0)</f>
        <v>#N/A</v>
      </c>
      <c r="V179" s="180" t="e">
        <f ca="1">OFFSET('ewc02'!$M$10,Y179,0)</f>
        <v>#N/A</v>
      </c>
      <c r="W179" s="180" t="e">
        <f ca="1">OFFSET('ewc02'!$N$10,Y179,0)</f>
        <v>#N/A</v>
      </c>
      <c r="X179" s="180" t="e">
        <f ca="1">IF(AND(OFFSET('ewc02'!I$10,Y179,0)=12,OR(G179="2.3",G179="2.6",G179="2.7",G179="2.9")),1,0)</f>
        <v>#N/A</v>
      </c>
      <c r="Y179" s="180" t="e">
        <f t="shared" ca="1" si="54"/>
        <v>#N/A</v>
      </c>
      <c r="Z179" s="37">
        <f t="shared" si="55"/>
        <v>0</v>
      </c>
      <c r="AA179" s="180">
        <f ca="1">IF($Z179=0,0, OFFSET(rd!$A$10,MATCH($Z179,RD_tunnus,0),0))</f>
        <v>0</v>
      </c>
      <c r="AB179" s="180" t="e">
        <f t="shared" si="62"/>
        <v>#N/A</v>
      </c>
      <c r="AC179" s="180" t="e">
        <f t="shared" si="63"/>
        <v>#N/A</v>
      </c>
      <c r="AD179" s="100">
        <f t="shared" si="64"/>
        <v>0</v>
      </c>
      <c r="AE179" s="180" t="e">
        <f t="shared" ca="1" si="56"/>
        <v>#N/A</v>
      </c>
      <c r="AF179" s="180" t="e">
        <f t="shared" ca="1" si="57"/>
        <v>#N/A</v>
      </c>
      <c r="AG179" s="100" t="e">
        <f ca="1">OFFSET('Kuiva-aine'!$D$10,AE179+AF179-1,0)</f>
        <v>#N/A</v>
      </c>
      <c r="AH179" s="100" t="e">
        <f ca="1">OFFSET('Kuiva-aine'!$E$10,AE179+AF179-1,0)</f>
        <v>#N/A</v>
      </c>
      <c r="AI179" s="180" t="e">
        <f t="shared" ca="1" si="65"/>
        <v>#N/A</v>
      </c>
      <c r="AJ179" s="180" t="e">
        <f t="shared" si="66"/>
        <v>#N/A</v>
      </c>
      <c r="AK179" s="180" t="e">
        <f t="shared" si="67"/>
        <v>#N/A</v>
      </c>
      <c r="AL179" s="180">
        <f t="shared" si="68"/>
        <v>0</v>
      </c>
    </row>
    <row r="180" spans="1:38" x14ac:dyDescent="0.35">
      <c r="A180" s="91"/>
      <c r="B180" s="92"/>
      <c r="C180" s="93"/>
      <c r="D180" s="92"/>
      <c r="E180" s="91"/>
      <c r="F180" s="92"/>
      <c r="G180" s="94"/>
      <c r="I180" s="31">
        <f t="shared" ca="1" si="52"/>
        <v>0</v>
      </c>
      <c r="J180" s="31">
        <f ca="1">IF(ISNA(MATCH($V180,Hajoamiskertoimet!A$21:A$53,0)),0,$I180*OFFSET(Hajoamiskertoimet!$C$20,MATCH($V180,Hajoamiskertoimet!A$21:A$53,0),0))</f>
        <v>0</v>
      </c>
      <c r="L180" s="181">
        <f t="shared" ca="1" si="58"/>
        <v>1</v>
      </c>
      <c r="M180" s="180" t="e">
        <f ca="1">OFFSET('ewc02'!$H$10,MATCH($R180,Ewc_ID,0),0)</f>
        <v>#N/A</v>
      </c>
      <c r="N180" s="180" t="e">
        <f t="shared" ca="1" si="53"/>
        <v>#N/A</v>
      </c>
      <c r="O180" s="180" t="e">
        <f ca="1">IF($L180=0,-1,OFFSET('Kuiva-aine'!$C$10,AE180+AF180-1,0))</f>
        <v>#N/A</v>
      </c>
      <c r="P180" s="180" t="e">
        <f t="shared" ca="1" si="59"/>
        <v>#N/A</v>
      </c>
      <c r="Q180" s="180" t="e">
        <f ca="1">OFFSET('ewc02'!$A$10,MATCH($C180,EWC_Koodi,0),0)</f>
        <v>#N/A</v>
      </c>
      <c r="R180" s="180" t="e">
        <f t="shared" ca="1" si="60"/>
        <v>#N/A</v>
      </c>
      <c r="S180" s="180" t="e">
        <f ca="1">OFFSET('ewc02'!$K$10,Y180,0)</f>
        <v>#N/A</v>
      </c>
      <c r="T180" s="180" t="e">
        <f t="shared" ca="1" si="61"/>
        <v>#N/A</v>
      </c>
      <c r="U180" s="180" t="e">
        <f ca="1">OFFSET('ewc02'!$L$10,Y180,0)</f>
        <v>#N/A</v>
      </c>
      <c r="V180" s="180" t="e">
        <f ca="1">OFFSET('ewc02'!$M$10,Y180,0)</f>
        <v>#N/A</v>
      </c>
      <c r="W180" s="180" t="e">
        <f ca="1">OFFSET('ewc02'!$N$10,Y180,0)</f>
        <v>#N/A</v>
      </c>
      <c r="X180" s="180" t="e">
        <f ca="1">IF(AND(OFFSET('ewc02'!I$10,Y180,0)=12,OR(G180="2.3",G180="2.6",G180="2.7",G180="2.9")),1,0)</f>
        <v>#N/A</v>
      </c>
      <c r="Y180" s="180" t="e">
        <f t="shared" ca="1" si="54"/>
        <v>#N/A</v>
      </c>
      <c r="Z180" s="37">
        <f t="shared" si="55"/>
        <v>0</v>
      </c>
      <c r="AA180" s="180">
        <f ca="1">IF($Z180=0,0, OFFSET(rd!$A$10,MATCH($Z180,RD_tunnus,0),0))</f>
        <v>0</v>
      </c>
      <c r="AB180" s="180" t="e">
        <f t="shared" si="62"/>
        <v>#N/A</v>
      </c>
      <c r="AC180" s="180" t="e">
        <f t="shared" si="63"/>
        <v>#N/A</v>
      </c>
      <c r="AD180" s="100">
        <f t="shared" si="64"/>
        <v>0</v>
      </c>
      <c r="AE180" s="180" t="e">
        <f t="shared" ca="1" si="56"/>
        <v>#N/A</v>
      </c>
      <c r="AF180" s="180" t="e">
        <f t="shared" ca="1" si="57"/>
        <v>#N/A</v>
      </c>
      <c r="AG180" s="100" t="e">
        <f ca="1">OFFSET('Kuiva-aine'!$D$10,AE180+AF180-1,0)</f>
        <v>#N/A</v>
      </c>
      <c r="AH180" s="100" t="e">
        <f ca="1">OFFSET('Kuiva-aine'!$E$10,AE180+AF180-1,0)</f>
        <v>#N/A</v>
      </c>
      <c r="AI180" s="180" t="e">
        <f t="shared" ca="1" si="65"/>
        <v>#N/A</v>
      </c>
      <c r="AJ180" s="180" t="e">
        <f t="shared" si="66"/>
        <v>#N/A</v>
      </c>
      <c r="AK180" s="180" t="e">
        <f t="shared" si="67"/>
        <v>#N/A</v>
      </c>
      <c r="AL180" s="180">
        <f t="shared" si="68"/>
        <v>0</v>
      </c>
    </row>
    <row r="181" spans="1:38" x14ac:dyDescent="0.35">
      <c r="A181" s="91"/>
      <c r="B181" s="92"/>
      <c r="C181" s="93"/>
      <c r="D181" s="92"/>
      <c r="E181" s="91"/>
      <c r="F181" s="92"/>
      <c r="G181" s="94"/>
      <c r="I181" s="31">
        <f t="shared" ca="1" si="52"/>
        <v>0</v>
      </c>
      <c r="J181" s="31">
        <f ca="1">IF(ISNA(MATCH($V181,Hajoamiskertoimet!A$21:A$53,0)),0,$I181*OFFSET(Hajoamiskertoimet!$C$20,MATCH($V181,Hajoamiskertoimet!A$21:A$53,0),0))</f>
        <v>0</v>
      </c>
      <c r="L181" s="181">
        <f t="shared" ca="1" si="58"/>
        <v>1</v>
      </c>
      <c r="M181" s="180" t="e">
        <f ca="1">OFFSET('ewc02'!$H$10,MATCH($R181,Ewc_ID,0),0)</f>
        <v>#N/A</v>
      </c>
      <c r="N181" s="180" t="e">
        <f t="shared" ca="1" si="53"/>
        <v>#N/A</v>
      </c>
      <c r="O181" s="180" t="e">
        <f ca="1">IF($L181=0,-1,OFFSET('Kuiva-aine'!$C$10,AE181+AF181-1,0))</f>
        <v>#N/A</v>
      </c>
      <c r="P181" s="180" t="e">
        <f t="shared" ca="1" si="59"/>
        <v>#N/A</v>
      </c>
      <c r="Q181" s="180" t="e">
        <f ca="1">OFFSET('ewc02'!$A$10,MATCH($C181,EWC_Koodi,0),0)</f>
        <v>#N/A</v>
      </c>
      <c r="R181" s="180" t="e">
        <f t="shared" ca="1" si="60"/>
        <v>#N/A</v>
      </c>
      <c r="S181" s="180" t="e">
        <f ca="1">OFFSET('ewc02'!$K$10,Y181,0)</f>
        <v>#N/A</v>
      </c>
      <c r="T181" s="180" t="e">
        <f t="shared" ca="1" si="61"/>
        <v>#N/A</v>
      </c>
      <c r="U181" s="180" t="e">
        <f ca="1">OFFSET('ewc02'!$L$10,Y181,0)</f>
        <v>#N/A</v>
      </c>
      <c r="V181" s="180" t="e">
        <f ca="1">OFFSET('ewc02'!$M$10,Y181,0)</f>
        <v>#N/A</v>
      </c>
      <c r="W181" s="180" t="e">
        <f ca="1">OFFSET('ewc02'!$N$10,Y181,0)</f>
        <v>#N/A</v>
      </c>
      <c r="X181" s="180" t="e">
        <f ca="1">IF(AND(OFFSET('ewc02'!I$10,Y181,0)=12,OR(G181="2.3",G181="2.6",G181="2.7",G181="2.9")),1,0)</f>
        <v>#N/A</v>
      </c>
      <c r="Y181" s="180" t="e">
        <f t="shared" ca="1" si="54"/>
        <v>#N/A</v>
      </c>
      <c r="Z181" s="37">
        <f t="shared" si="55"/>
        <v>0</v>
      </c>
      <c r="AA181" s="180">
        <f ca="1">IF($Z181=0,0, OFFSET(rd!$A$10,MATCH($Z181,RD_tunnus,0),0))</f>
        <v>0</v>
      </c>
      <c r="AB181" s="180" t="e">
        <f t="shared" si="62"/>
        <v>#N/A</v>
      </c>
      <c r="AC181" s="180" t="e">
        <f t="shared" si="63"/>
        <v>#N/A</v>
      </c>
      <c r="AD181" s="100">
        <f t="shared" si="64"/>
        <v>0</v>
      </c>
      <c r="AE181" s="180" t="e">
        <f t="shared" ca="1" si="56"/>
        <v>#N/A</v>
      </c>
      <c r="AF181" s="180" t="e">
        <f t="shared" ca="1" si="57"/>
        <v>#N/A</v>
      </c>
      <c r="AG181" s="100" t="e">
        <f ca="1">OFFSET('Kuiva-aine'!$D$10,AE181+AF181-1,0)</f>
        <v>#N/A</v>
      </c>
      <c r="AH181" s="100" t="e">
        <f ca="1">OFFSET('Kuiva-aine'!$E$10,AE181+AF181-1,0)</f>
        <v>#N/A</v>
      </c>
      <c r="AI181" s="180" t="e">
        <f t="shared" ca="1" si="65"/>
        <v>#N/A</v>
      </c>
      <c r="AJ181" s="180" t="e">
        <f t="shared" si="66"/>
        <v>#N/A</v>
      </c>
      <c r="AK181" s="180" t="e">
        <f t="shared" si="67"/>
        <v>#N/A</v>
      </c>
      <c r="AL181" s="180">
        <f t="shared" si="68"/>
        <v>0</v>
      </c>
    </row>
    <row r="182" spans="1:38" x14ac:dyDescent="0.35">
      <c r="A182" s="91"/>
      <c r="B182" s="92"/>
      <c r="C182" s="93"/>
      <c r="D182" s="92"/>
      <c r="E182" s="91"/>
      <c r="F182" s="92"/>
      <c r="G182" s="94"/>
      <c r="I182" s="31">
        <f t="shared" ca="1" si="52"/>
        <v>0</v>
      </c>
      <c r="J182" s="31">
        <f ca="1">IF(ISNA(MATCH($V182,Hajoamiskertoimet!A$21:A$53,0)),0,$I182*OFFSET(Hajoamiskertoimet!$C$20,MATCH($V182,Hajoamiskertoimet!A$21:A$53,0),0))</f>
        <v>0</v>
      </c>
      <c r="L182" s="181">
        <f t="shared" ca="1" si="58"/>
        <v>1</v>
      </c>
      <c r="M182" s="180" t="e">
        <f ca="1">OFFSET('ewc02'!$H$10,MATCH($R182,Ewc_ID,0),0)</f>
        <v>#N/A</v>
      </c>
      <c r="N182" s="180" t="e">
        <f t="shared" ca="1" si="53"/>
        <v>#N/A</v>
      </c>
      <c r="O182" s="180" t="e">
        <f ca="1">IF($L182=0,-1,OFFSET('Kuiva-aine'!$C$10,AE182+AF182-1,0))</f>
        <v>#N/A</v>
      </c>
      <c r="P182" s="180" t="e">
        <f t="shared" ca="1" si="59"/>
        <v>#N/A</v>
      </c>
      <c r="Q182" s="180" t="e">
        <f ca="1">OFFSET('ewc02'!$A$10,MATCH($C182,EWC_Koodi,0),0)</f>
        <v>#N/A</v>
      </c>
      <c r="R182" s="180" t="e">
        <f t="shared" ca="1" si="60"/>
        <v>#N/A</v>
      </c>
      <c r="S182" s="180" t="e">
        <f ca="1">OFFSET('ewc02'!$K$10,Y182,0)</f>
        <v>#N/A</v>
      </c>
      <c r="T182" s="180" t="e">
        <f t="shared" ca="1" si="61"/>
        <v>#N/A</v>
      </c>
      <c r="U182" s="180" t="e">
        <f ca="1">OFFSET('ewc02'!$L$10,Y182,0)</f>
        <v>#N/A</v>
      </c>
      <c r="V182" s="180" t="e">
        <f ca="1">OFFSET('ewc02'!$M$10,Y182,0)</f>
        <v>#N/A</v>
      </c>
      <c r="W182" s="180" t="e">
        <f ca="1">OFFSET('ewc02'!$N$10,Y182,0)</f>
        <v>#N/A</v>
      </c>
      <c r="X182" s="180" t="e">
        <f ca="1">IF(AND(OFFSET('ewc02'!I$10,Y182,0)=12,OR(G182="2.3",G182="2.6",G182="2.7",G182="2.9")),1,0)</f>
        <v>#N/A</v>
      </c>
      <c r="Y182" s="180" t="e">
        <f t="shared" ca="1" si="54"/>
        <v>#N/A</v>
      </c>
      <c r="Z182" s="37">
        <f t="shared" si="55"/>
        <v>0</v>
      </c>
      <c r="AA182" s="180">
        <f ca="1">IF($Z182=0,0, OFFSET(rd!$A$10,MATCH($Z182,RD_tunnus,0),0))</f>
        <v>0</v>
      </c>
      <c r="AB182" s="180" t="e">
        <f t="shared" si="62"/>
        <v>#N/A</v>
      </c>
      <c r="AC182" s="180" t="e">
        <f t="shared" si="63"/>
        <v>#N/A</v>
      </c>
      <c r="AD182" s="100">
        <f t="shared" si="64"/>
        <v>0</v>
      </c>
      <c r="AE182" s="180" t="e">
        <f t="shared" ca="1" si="56"/>
        <v>#N/A</v>
      </c>
      <c r="AF182" s="180" t="e">
        <f t="shared" ca="1" si="57"/>
        <v>#N/A</v>
      </c>
      <c r="AG182" s="100" t="e">
        <f ca="1">OFFSET('Kuiva-aine'!$D$10,AE182+AF182-1,0)</f>
        <v>#N/A</v>
      </c>
      <c r="AH182" s="100" t="e">
        <f ca="1">OFFSET('Kuiva-aine'!$E$10,AE182+AF182-1,0)</f>
        <v>#N/A</v>
      </c>
      <c r="AI182" s="180" t="e">
        <f t="shared" ca="1" si="65"/>
        <v>#N/A</v>
      </c>
      <c r="AJ182" s="180" t="e">
        <f t="shared" si="66"/>
        <v>#N/A</v>
      </c>
      <c r="AK182" s="180" t="e">
        <f t="shared" si="67"/>
        <v>#N/A</v>
      </c>
      <c r="AL182" s="180">
        <f t="shared" si="68"/>
        <v>0</v>
      </c>
    </row>
    <row r="183" spans="1:38" x14ac:dyDescent="0.35">
      <c r="A183" s="91"/>
      <c r="B183" s="92"/>
      <c r="C183" s="93"/>
      <c r="D183" s="92"/>
      <c r="E183" s="91"/>
      <c r="F183" s="92"/>
      <c r="G183" s="94"/>
      <c r="I183" s="31">
        <f t="shared" ca="1" si="52"/>
        <v>0</v>
      </c>
      <c r="J183" s="31">
        <f ca="1">IF(ISNA(MATCH($V183,Hajoamiskertoimet!A$21:A$53,0)),0,$I183*OFFSET(Hajoamiskertoimet!$C$20,MATCH($V183,Hajoamiskertoimet!A$21:A$53,0),0))</f>
        <v>0</v>
      </c>
      <c r="L183" s="181">
        <f t="shared" ca="1" si="58"/>
        <v>1</v>
      </c>
      <c r="M183" s="180" t="e">
        <f ca="1">OFFSET('ewc02'!$H$10,MATCH($R183,Ewc_ID,0),0)</f>
        <v>#N/A</v>
      </c>
      <c r="N183" s="180" t="e">
        <f t="shared" ca="1" si="53"/>
        <v>#N/A</v>
      </c>
      <c r="O183" s="180" t="e">
        <f ca="1">IF($L183=0,-1,OFFSET('Kuiva-aine'!$C$10,AE183+AF183-1,0))</f>
        <v>#N/A</v>
      </c>
      <c r="P183" s="180" t="e">
        <f t="shared" ca="1" si="59"/>
        <v>#N/A</v>
      </c>
      <c r="Q183" s="180" t="e">
        <f ca="1">OFFSET('ewc02'!$A$10,MATCH($C183,EWC_Koodi,0),0)</f>
        <v>#N/A</v>
      </c>
      <c r="R183" s="180" t="e">
        <f t="shared" ca="1" si="60"/>
        <v>#N/A</v>
      </c>
      <c r="S183" s="180" t="e">
        <f ca="1">OFFSET('ewc02'!$K$10,Y183,0)</f>
        <v>#N/A</v>
      </c>
      <c r="T183" s="180" t="e">
        <f t="shared" ca="1" si="61"/>
        <v>#N/A</v>
      </c>
      <c r="U183" s="180" t="e">
        <f ca="1">OFFSET('ewc02'!$L$10,Y183,0)</f>
        <v>#N/A</v>
      </c>
      <c r="V183" s="180" t="e">
        <f ca="1">OFFSET('ewc02'!$M$10,Y183,0)</f>
        <v>#N/A</v>
      </c>
      <c r="W183" s="180" t="e">
        <f ca="1">OFFSET('ewc02'!$N$10,Y183,0)</f>
        <v>#N/A</v>
      </c>
      <c r="X183" s="180" t="e">
        <f ca="1">IF(AND(OFFSET('ewc02'!I$10,Y183,0)=12,OR(G183="2.3",G183="2.6",G183="2.7",G183="2.9")),1,0)</f>
        <v>#N/A</v>
      </c>
      <c r="Y183" s="180" t="e">
        <f t="shared" ca="1" si="54"/>
        <v>#N/A</v>
      </c>
      <c r="Z183" s="37">
        <f t="shared" si="55"/>
        <v>0</v>
      </c>
      <c r="AA183" s="180">
        <f ca="1">IF($Z183=0,0, OFFSET(rd!$A$10,MATCH($Z183,RD_tunnus,0),0))</f>
        <v>0</v>
      </c>
      <c r="AB183" s="180" t="e">
        <f t="shared" si="62"/>
        <v>#N/A</v>
      </c>
      <c r="AC183" s="180" t="e">
        <f t="shared" si="63"/>
        <v>#N/A</v>
      </c>
      <c r="AD183" s="100">
        <f t="shared" si="64"/>
        <v>0</v>
      </c>
      <c r="AE183" s="180" t="e">
        <f t="shared" ca="1" si="56"/>
        <v>#N/A</v>
      </c>
      <c r="AF183" s="180" t="e">
        <f t="shared" ca="1" si="57"/>
        <v>#N/A</v>
      </c>
      <c r="AG183" s="100" t="e">
        <f ca="1">OFFSET('Kuiva-aine'!$D$10,AE183+AF183-1,0)</f>
        <v>#N/A</v>
      </c>
      <c r="AH183" s="100" t="e">
        <f ca="1">OFFSET('Kuiva-aine'!$E$10,AE183+AF183-1,0)</f>
        <v>#N/A</v>
      </c>
      <c r="AI183" s="180" t="e">
        <f t="shared" ca="1" si="65"/>
        <v>#N/A</v>
      </c>
      <c r="AJ183" s="180" t="e">
        <f t="shared" si="66"/>
        <v>#N/A</v>
      </c>
      <c r="AK183" s="180" t="e">
        <f t="shared" si="67"/>
        <v>#N/A</v>
      </c>
      <c r="AL183" s="180">
        <f t="shared" si="68"/>
        <v>0</v>
      </c>
    </row>
    <row r="184" spans="1:38" x14ac:dyDescent="0.35">
      <c r="A184" s="91"/>
      <c r="B184" s="92"/>
      <c r="C184" s="93"/>
      <c r="D184" s="92"/>
      <c r="E184" s="91"/>
      <c r="F184" s="92"/>
      <c r="G184" s="94"/>
      <c r="I184" s="31">
        <f t="shared" ca="1" si="52"/>
        <v>0</v>
      </c>
      <c r="J184" s="31">
        <f ca="1">IF(ISNA(MATCH($V184,Hajoamiskertoimet!A$21:A$53,0)),0,$I184*OFFSET(Hajoamiskertoimet!$C$20,MATCH($V184,Hajoamiskertoimet!A$21:A$53,0),0))</f>
        <v>0</v>
      </c>
      <c r="L184" s="181">
        <f t="shared" ca="1" si="58"/>
        <v>1</v>
      </c>
      <c r="M184" s="180" t="e">
        <f ca="1">OFFSET('ewc02'!$H$10,MATCH($R184,Ewc_ID,0),0)</f>
        <v>#N/A</v>
      </c>
      <c r="N184" s="180" t="e">
        <f t="shared" ca="1" si="53"/>
        <v>#N/A</v>
      </c>
      <c r="O184" s="180" t="e">
        <f ca="1">IF($L184=0,-1,OFFSET('Kuiva-aine'!$C$10,AE184+AF184-1,0))</f>
        <v>#N/A</v>
      </c>
      <c r="P184" s="180" t="e">
        <f t="shared" ca="1" si="59"/>
        <v>#N/A</v>
      </c>
      <c r="Q184" s="180" t="e">
        <f ca="1">OFFSET('ewc02'!$A$10,MATCH($C184,EWC_Koodi,0),0)</f>
        <v>#N/A</v>
      </c>
      <c r="R184" s="180" t="e">
        <f t="shared" ca="1" si="60"/>
        <v>#N/A</v>
      </c>
      <c r="S184" s="180" t="e">
        <f ca="1">OFFSET('ewc02'!$K$10,Y184,0)</f>
        <v>#N/A</v>
      </c>
      <c r="T184" s="180" t="e">
        <f t="shared" ca="1" si="61"/>
        <v>#N/A</v>
      </c>
      <c r="U184" s="180" t="e">
        <f ca="1">OFFSET('ewc02'!$L$10,Y184,0)</f>
        <v>#N/A</v>
      </c>
      <c r="V184" s="180" t="e">
        <f ca="1">OFFSET('ewc02'!$M$10,Y184,0)</f>
        <v>#N/A</v>
      </c>
      <c r="W184" s="180" t="e">
        <f ca="1">OFFSET('ewc02'!$N$10,Y184,0)</f>
        <v>#N/A</v>
      </c>
      <c r="X184" s="180" t="e">
        <f ca="1">IF(AND(OFFSET('ewc02'!I$10,Y184,0)=12,OR(G184="2.3",G184="2.6",G184="2.7",G184="2.9")),1,0)</f>
        <v>#N/A</v>
      </c>
      <c r="Y184" s="180" t="e">
        <f t="shared" ca="1" si="54"/>
        <v>#N/A</v>
      </c>
      <c r="Z184" s="37">
        <f t="shared" si="55"/>
        <v>0</v>
      </c>
      <c r="AA184" s="180">
        <f ca="1">IF($Z184=0,0, OFFSET(rd!$A$10,MATCH($Z184,RD_tunnus,0),0))</f>
        <v>0</v>
      </c>
      <c r="AB184" s="180" t="e">
        <f t="shared" si="62"/>
        <v>#N/A</v>
      </c>
      <c r="AC184" s="180" t="e">
        <f t="shared" si="63"/>
        <v>#N/A</v>
      </c>
      <c r="AD184" s="100">
        <f t="shared" si="64"/>
        <v>0</v>
      </c>
      <c r="AE184" s="180" t="e">
        <f t="shared" ca="1" si="56"/>
        <v>#N/A</v>
      </c>
      <c r="AF184" s="180" t="e">
        <f t="shared" ca="1" si="57"/>
        <v>#N/A</v>
      </c>
      <c r="AG184" s="100" t="e">
        <f ca="1">OFFSET('Kuiva-aine'!$D$10,AE184+AF184-1,0)</f>
        <v>#N/A</v>
      </c>
      <c r="AH184" s="100" t="e">
        <f ca="1">OFFSET('Kuiva-aine'!$E$10,AE184+AF184-1,0)</f>
        <v>#N/A</v>
      </c>
      <c r="AI184" s="180" t="e">
        <f t="shared" ca="1" si="65"/>
        <v>#N/A</v>
      </c>
      <c r="AJ184" s="180" t="e">
        <f t="shared" si="66"/>
        <v>#N/A</v>
      </c>
      <c r="AK184" s="180" t="e">
        <f t="shared" si="67"/>
        <v>#N/A</v>
      </c>
      <c r="AL184" s="180">
        <f t="shared" si="68"/>
        <v>0</v>
      </c>
    </row>
    <row r="185" spans="1:38" x14ac:dyDescent="0.35">
      <c r="A185" s="91"/>
      <c r="B185" s="92"/>
      <c r="C185" s="93"/>
      <c r="D185" s="92"/>
      <c r="E185" s="91"/>
      <c r="F185" s="92"/>
      <c r="G185" s="94"/>
      <c r="I185" s="31">
        <f t="shared" ca="1" si="52"/>
        <v>0</v>
      </c>
      <c r="J185" s="31">
        <f ca="1">IF(ISNA(MATCH($V185,Hajoamiskertoimet!A$21:A$53,0)),0,$I185*OFFSET(Hajoamiskertoimet!$C$20,MATCH($V185,Hajoamiskertoimet!A$21:A$53,0),0))</f>
        <v>0</v>
      </c>
      <c r="L185" s="181">
        <f t="shared" ca="1" si="58"/>
        <v>1</v>
      </c>
      <c r="M185" s="180" t="e">
        <f ca="1">OFFSET('ewc02'!$H$10,MATCH($R185,Ewc_ID,0),0)</f>
        <v>#N/A</v>
      </c>
      <c r="N185" s="180" t="e">
        <f t="shared" ca="1" si="53"/>
        <v>#N/A</v>
      </c>
      <c r="O185" s="180" t="e">
        <f ca="1">IF($L185=0,-1,OFFSET('Kuiva-aine'!$C$10,AE185+AF185-1,0))</f>
        <v>#N/A</v>
      </c>
      <c r="P185" s="180" t="e">
        <f t="shared" ca="1" si="59"/>
        <v>#N/A</v>
      </c>
      <c r="Q185" s="180" t="e">
        <f ca="1">OFFSET('ewc02'!$A$10,MATCH($C185,EWC_Koodi,0),0)</f>
        <v>#N/A</v>
      </c>
      <c r="R185" s="180" t="e">
        <f t="shared" ca="1" si="60"/>
        <v>#N/A</v>
      </c>
      <c r="S185" s="180" t="e">
        <f ca="1">OFFSET('ewc02'!$K$10,Y185,0)</f>
        <v>#N/A</v>
      </c>
      <c r="T185" s="180" t="e">
        <f t="shared" ca="1" si="61"/>
        <v>#N/A</v>
      </c>
      <c r="U185" s="180" t="e">
        <f ca="1">OFFSET('ewc02'!$L$10,Y185,0)</f>
        <v>#N/A</v>
      </c>
      <c r="V185" s="180" t="e">
        <f ca="1">OFFSET('ewc02'!$M$10,Y185,0)</f>
        <v>#N/A</v>
      </c>
      <c r="W185" s="180" t="e">
        <f ca="1">OFFSET('ewc02'!$N$10,Y185,0)</f>
        <v>#N/A</v>
      </c>
      <c r="X185" s="180" t="e">
        <f ca="1">IF(AND(OFFSET('ewc02'!I$10,Y185,0)=12,OR(G185="2.3",G185="2.6",G185="2.7",G185="2.9")),1,0)</f>
        <v>#N/A</v>
      </c>
      <c r="Y185" s="180" t="e">
        <f t="shared" ca="1" si="54"/>
        <v>#N/A</v>
      </c>
      <c r="Z185" s="37">
        <f t="shared" si="55"/>
        <v>0</v>
      </c>
      <c r="AA185" s="180">
        <f ca="1">IF($Z185=0,0, OFFSET(rd!$A$10,MATCH($Z185,RD_tunnus,0),0))</f>
        <v>0</v>
      </c>
      <c r="AB185" s="180" t="e">
        <f t="shared" si="62"/>
        <v>#N/A</v>
      </c>
      <c r="AC185" s="180" t="e">
        <f t="shared" si="63"/>
        <v>#N/A</v>
      </c>
      <c r="AD185" s="100">
        <f t="shared" si="64"/>
        <v>0</v>
      </c>
      <c r="AE185" s="180" t="e">
        <f t="shared" ca="1" si="56"/>
        <v>#N/A</v>
      </c>
      <c r="AF185" s="180" t="e">
        <f t="shared" ca="1" si="57"/>
        <v>#N/A</v>
      </c>
      <c r="AG185" s="100" t="e">
        <f ca="1">OFFSET('Kuiva-aine'!$D$10,AE185+AF185-1,0)</f>
        <v>#N/A</v>
      </c>
      <c r="AH185" s="100" t="e">
        <f ca="1">OFFSET('Kuiva-aine'!$E$10,AE185+AF185-1,0)</f>
        <v>#N/A</v>
      </c>
      <c r="AI185" s="180" t="e">
        <f t="shared" ca="1" si="65"/>
        <v>#N/A</v>
      </c>
      <c r="AJ185" s="180" t="e">
        <f t="shared" si="66"/>
        <v>#N/A</v>
      </c>
      <c r="AK185" s="180" t="e">
        <f t="shared" si="67"/>
        <v>#N/A</v>
      </c>
      <c r="AL185" s="180">
        <f t="shared" si="68"/>
        <v>0</v>
      </c>
    </row>
    <row r="186" spans="1:38" x14ac:dyDescent="0.35">
      <c r="A186" s="91"/>
      <c r="B186" s="92"/>
      <c r="C186" s="93"/>
      <c r="D186" s="92"/>
      <c r="E186" s="91"/>
      <c r="F186" s="92"/>
      <c r="G186" s="94"/>
      <c r="I186" s="31">
        <f t="shared" ca="1" si="52"/>
        <v>0</v>
      </c>
      <c r="J186" s="31">
        <f ca="1">IF(ISNA(MATCH($V186,Hajoamiskertoimet!A$21:A$53,0)),0,$I186*OFFSET(Hajoamiskertoimet!$C$20,MATCH($V186,Hajoamiskertoimet!A$21:A$53,0),0))</f>
        <v>0</v>
      </c>
      <c r="L186" s="181">
        <f t="shared" ca="1" si="58"/>
        <v>1</v>
      </c>
      <c r="M186" s="180" t="e">
        <f ca="1">OFFSET('ewc02'!$H$10,MATCH($R186,Ewc_ID,0),0)</f>
        <v>#N/A</v>
      </c>
      <c r="N186" s="180" t="e">
        <f t="shared" ca="1" si="53"/>
        <v>#N/A</v>
      </c>
      <c r="O186" s="180" t="e">
        <f ca="1">IF($L186=0,-1,OFFSET('Kuiva-aine'!$C$10,AE186+AF186-1,0))</f>
        <v>#N/A</v>
      </c>
      <c r="P186" s="180" t="e">
        <f t="shared" ca="1" si="59"/>
        <v>#N/A</v>
      </c>
      <c r="Q186" s="180" t="e">
        <f ca="1">OFFSET('ewc02'!$A$10,MATCH($C186,EWC_Koodi,0),0)</f>
        <v>#N/A</v>
      </c>
      <c r="R186" s="180" t="e">
        <f t="shared" ca="1" si="60"/>
        <v>#N/A</v>
      </c>
      <c r="S186" s="180" t="e">
        <f ca="1">OFFSET('ewc02'!$K$10,Y186,0)</f>
        <v>#N/A</v>
      </c>
      <c r="T186" s="180" t="e">
        <f t="shared" ca="1" si="61"/>
        <v>#N/A</v>
      </c>
      <c r="U186" s="180" t="e">
        <f ca="1">OFFSET('ewc02'!$L$10,Y186,0)</f>
        <v>#N/A</v>
      </c>
      <c r="V186" s="180" t="e">
        <f ca="1">OFFSET('ewc02'!$M$10,Y186,0)</f>
        <v>#N/A</v>
      </c>
      <c r="W186" s="180" t="e">
        <f ca="1">OFFSET('ewc02'!$N$10,Y186,0)</f>
        <v>#N/A</v>
      </c>
      <c r="X186" s="180" t="e">
        <f ca="1">IF(AND(OFFSET('ewc02'!I$10,Y186,0)=12,OR(G186="2.3",G186="2.6",G186="2.7",G186="2.9")),1,0)</f>
        <v>#N/A</v>
      </c>
      <c r="Y186" s="180" t="e">
        <f t="shared" ca="1" si="54"/>
        <v>#N/A</v>
      </c>
      <c r="Z186" s="37">
        <f t="shared" si="55"/>
        <v>0</v>
      </c>
      <c r="AA186" s="180">
        <f ca="1">IF($Z186=0,0, OFFSET(rd!$A$10,MATCH($Z186,RD_tunnus,0),0))</f>
        <v>0</v>
      </c>
      <c r="AB186" s="180" t="e">
        <f t="shared" si="62"/>
        <v>#N/A</v>
      </c>
      <c r="AC186" s="180" t="e">
        <f t="shared" si="63"/>
        <v>#N/A</v>
      </c>
      <c r="AD186" s="100">
        <f t="shared" si="64"/>
        <v>0</v>
      </c>
      <c r="AE186" s="180" t="e">
        <f t="shared" ca="1" si="56"/>
        <v>#N/A</v>
      </c>
      <c r="AF186" s="180" t="e">
        <f t="shared" ca="1" si="57"/>
        <v>#N/A</v>
      </c>
      <c r="AG186" s="100" t="e">
        <f ca="1">OFFSET('Kuiva-aine'!$D$10,AE186+AF186-1,0)</f>
        <v>#N/A</v>
      </c>
      <c r="AH186" s="100" t="e">
        <f ca="1">OFFSET('Kuiva-aine'!$E$10,AE186+AF186-1,0)</f>
        <v>#N/A</v>
      </c>
      <c r="AI186" s="180" t="e">
        <f t="shared" ca="1" si="65"/>
        <v>#N/A</v>
      </c>
      <c r="AJ186" s="180" t="e">
        <f t="shared" si="66"/>
        <v>#N/A</v>
      </c>
      <c r="AK186" s="180" t="e">
        <f t="shared" si="67"/>
        <v>#N/A</v>
      </c>
      <c r="AL186" s="180">
        <f t="shared" si="68"/>
        <v>0</v>
      </c>
    </row>
    <row r="187" spans="1:38" x14ac:dyDescent="0.35">
      <c r="A187" s="91"/>
      <c r="B187" s="92"/>
      <c r="C187" s="93"/>
      <c r="D187" s="92"/>
      <c r="E187" s="91"/>
      <c r="F187" s="92"/>
      <c r="G187" s="94"/>
      <c r="I187" s="31">
        <f t="shared" ca="1" si="52"/>
        <v>0</v>
      </c>
      <c r="J187" s="31">
        <f ca="1">IF(ISNA(MATCH($V187,Hajoamiskertoimet!A$21:A$53,0)),0,$I187*OFFSET(Hajoamiskertoimet!$C$20,MATCH($V187,Hajoamiskertoimet!A$21:A$53,0),0))</f>
        <v>0</v>
      </c>
      <c r="L187" s="181">
        <f t="shared" ca="1" si="58"/>
        <v>1</v>
      </c>
      <c r="M187" s="180" t="e">
        <f ca="1">OFFSET('ewc02'!$H$10,MATCH($R187,Ewc_ID,0),0)</f>
        <v>#N/A</v>
      </c>
      <c r="N187" s="180" t="e">
        <f t="shared" ca="1" si="53"/>
        <v>#N/A</v>
      </c>
      <c r="O187" s="180" t="e">
        <f ca="1">IF($L187=0,-1,OFFSET('Kuiva-aine'!$C$10,AE187+AF187-1,0))</f>
        <v>#N/A</v>
      </c>
      <c r="P187" s="180" t="e">
        <f t="shared" ca="1" si="59"/>
        <v>#N/A</v>
      </c>
      <c r="Q187" s="180" t="e">
        <f ca="1">OFFSET('ewc02'!$A$10,MATCH($C187,EWC_Koodi,0),0)</f>
        <v>#N/A</v>
      </c>
      <c r="R187" s="180" t="e">
        <f t="shared" ca="1" si="60"/>
        <v>#N/A</v>
      </c>
      <c r="S187" s="180" t="e">
        <f ca="1">OFFSET('ewc02'!$K$10,Y187,0)</f>
        <v>#N/A</v>
      </c>
      <c r="T187" s="180" t="e">
        <f t="shared" ca="1" si="61"/>
        <v>#N/A</v>
      </c>
      <c r="U187" s="180" t="e">
        <f ca="1">OFFSET('ewc02'!$L$10,Y187,0)</f>
        <v>#N/A</v>
      </c>
      <c r="V187" s="180" t="e">
        <f ca="1">OFFSET('ewc02'!$M$10,Y187,0)</f>
        <v>#N/A</v>
      </c>
      <c r="W187" s="180" t="e">
        <f ca="1">OFFSET('ewc02'!$N$10,Y187,0)</f>
        <v>#N/A</v>
      </c>
      <c r="X187" s="180" t="e">
        <f ca="1">IF(AND(OFFSET('ewc02'!I$10,Y187,0)=12,OR(G187="2.3",G187="2.6",G187="2.7",G187="2.9")),1,0)</f>
        <v>#N/A</v>
      </c>
      <c r="Y187" s="180" t="e">
        <f t="shared" ca="1" si="54"/>
        <v>#N/A</v>
      </c>
      <c r="Z187" s="37">
        <f t="shared" si="55"/>
        <v>0</v>
      </c>
      <c r="AA187" s="180">
        <f ca="1">IF($Z187=0,0, OFFSET(rd!$A$10,MATCH($Z187,RD_tunnus,0),0))</f>
        <v>0</v>
      </c>
      <c r="AB187" s="180" t="e">
        <f t="shared" si="62"/>
        <v>#N/A</v>
      </c>
      <c r="AC187" s="180" t="e">
        <f t="shared" si="63"/>
        <v>#N/A</v>
      </c>
      <c r="AD187" s="100">
        <f t="shared" si="64"/>
        <v>0</v>
      </c>
      <c r="AE187" s="180" t="e">
        <f t="shared" ca="1" si="56"/>
        <v>#N/A</v>
      </c>
      <c r="AF187" s="180" t="e">
        <f t="shared" ca="1" si="57"/>
        <v>#N/A</v>
      </c>
      <c r="AG187" s="100" t="e">
        <f ca="1">OFFSET('Kuiva-aine'!$D$10,AE187+AF187-1,0)</f>
        <v>#N/A</v>
      </c>
      <c r="AH187" s="100" t="e">
        <f ca="1">OFFSET('Kuiva-aine'!$E$10,AE187+AF187-1,0)</f>
        <v>#N/A</v>
      </c>
      <c r="AI187" s="180" t="e">
        <f t="shared" ca="1" si="65"/>
        <v>#N/A</v>
      </c>
      <c r="AJ187" s="180" t="e">
        <f t="shared" si="66"/>
        <v>#N/A</v>
      </c>
      <c r="AK187" s="180" t="e">
        <f t="shared" si="67"/>
        <v>#N/A</v>
      </c>
      <c r="AL187" s="180">
        <f t="shared" si="68"/>
        <v>0</v>
      </c>
    </row>
    <row r="188" spans="1:38" x14ac:dyDescent="0.35">
      <c r="A188" s="91"/>
      <c r="B188" s="92"/>
      <c r="C188" s="93"/>
      <c r="D188" s="92"/>
      <c r="E188" s="91"/>
      <c r="F188" s="92"/>
      <c r="G188" s="94"/>
      <c r="I188" s="31">
        <f t="shared" ca="1" si="52"/>
        <v>0</v>
      </c>
      <c r="J188" s="31">
        <f ca="1">IF(ISNA(MATCH($V188,Hajoamiskertoimet!A$21:A$53,0)),0,$I188*OFFSET(Hajoamiskertoimet!$C$20,MATCH($V188,Hajoamiskertoimet!A$21:A$53,0),0))</f>
        <v>0</v>
      </c>
      <c r="L188" s="181">
        <f t="shared" ca="1" si="58"/>
        <v>1</v>
      </c>
      <c r="M188" s="180" t="e">
        <f ca="1">OFFSET('ewc02'!$H$10,MATCH($R188,Ewc_ID,0),0)</f>
        <v>#N/A</v>
      </c>
      <c r="N188" s="180" t="e">
        <f t="shared" ca="1" si="53"/>
        <v>#N/A</v>
      </c>
      <c r="O188" s="180" t="e">
        <f ca="1">IF($L188=0,-1,OFFSET('Kuiva-aine'!$C$10,AE188+AF188-1,0))</f>
        <v>#N/A</v>
      </c>
      <c r="P188" s="180" t="e">
        <f t="shared" ca="1" si="59"/>
        <v>#N/A</v>
      </c>
      <c r="Q188" s="180" t="e">
        <f ca="1">OFFSET('ewc02'!$A$10,MATCH($C188,EWC_Koodi,0),0)</f>
        <v>#N/A</v>
      </c>
      <c r="R188" s="180" t="e">
        <f t="shared" ca="1" si="60"/>
        <v>#N/A</v>
      </c>
      <c r="S188" s="180" t="e">
        <f ca="1">OFFSET('ewc02'!$K$10,Y188,0)</f>
        <v>#N/A</v>
      </c>
      <c r="T188" s="180" t="e">
        <f t="shared" ca="1" si="61"/>
        <v>#N/A</v>
      </c>
      <c r="U188" s="180" t="e">
        <f ca="1">OFFSET('ewc02'!$L$10,Y188,0)</f>
        <v>#N/A</v>
      </c>
      <c r="V188" s="180" t="e">
        <f ca="1">OFFSET('ewc02'!$M$10,Y188,0)</f>
        <v>#N/A</v>
      </c>
      <c r="W188" s="180" t="e">
        <f ca="1">OFFSET('ewc02'!$N$10,Y188,0)</f>
        <v>#N/A</v>
      </c>
      <c r="X188" s="180" t="e">
        <f ca="1">IF(AND(OFFSET('ewc02'!I$10,Y188,0)=12,OR(G188="2.3",G188="2.6",G188="2.7",G188="2.9")),1,0)</f>
        <v>#N/A</v>
      </c>
      <c r="Y188" s="180" t="e">
        <f t="shared" ca="1" si="54"/>
        <v>#N/A</v>
      </c>
      <c r="Z188" s="37">
        <f t="shared" si="55"/>
        <v>0</v>
      </c>
      <c r="AA188" s="180">
        <f ca="1">IF($Z188=0,0, OFFSET(rd!$A$10,MATCH($Z188,RD_tunnus,0),0))</f>
        <v>0</v>
      </c>
      <c r="AB188" s="180" t="e">
        <f t="shared" si="62"/>
        <v>#N/A</v>
      </c>
      <c r="AC188" s="180" t="e">
        <f t="shared" si="63"/>
        <v>#N/A</v>
      </c>
      <c r="AD188" s="100">
        <f t="shared" si="64"/>
        <v>0</v>
      </c>
      <c r="AE188" s="180" t="e">
        <f t="shared" ca="1" si="56"/>
        <v>#N/A</v>
      </c>
      <c r="AF188" s="180" t="e">
        <f t="shared" ca="1" si="57"/>
        <v>#N/A</v>
      </c>
      <c r="AG188" s="100" t="e">
        <f ca="1">OFFSET('Kuiva-aine'!$D$10,AE188+AF188-1,0)</f>
        <v>#N/A</v>
      </c>
      <c r="AH188" s="100" t="e">
        <f ca="1">OFFSET('Kuiva-aine'!$E$10,AE188+AF188-1,0)</f>
        <v>#N/A</v>
      </c>
      <c r="AI188" s="180" t="e">
        <f t="shared" ca="1" si="65"/>
        <v>#N/A</v>
      </c>
      <c r="AJ188" s="180" t="e">
        <f t="shared" si="66"/>
        <v>#N/A</v>
      </c>
      <c r="AK188" s="180" t="e">
        <f t="shared" si="67"/>
        <v>#N/A</v>
      </c>
      <c r="AL188" s="180">
        <f t="shared" si="68"/>
        <v>0</v>
      </c>
    </row>
    <row r="189" spans="1:38" x14ac:dyDescent="0.35">
      <c r="A189" s="91"/>
      <c r="B189" s="92"/>
      <c r="C189" s="93"/>
      <c r="D189" s="92"/>
      <c r="E189" s="91"/>
      <c r="F189" s="92"/>
      <c r="G189" s="94"/>
      <c r="I189" s="31">
        <f t="shared" ca="1" si="52"/>
        <v>0</v>
      </c>
      <c r="J189" s="31">
        <f ca="1">IF(ISNA(MATCH($V189,Hajoamiskertoimet!A$21:A$53,0)),0,$I189*OFFSET(Hajoamiskertoimet!$C$20,MATCH($V189,Hajoamiskertoimet!A$21:A$53,0),0))</f>
        <v>0</v>
      </c>
      <c r="L189" s="181">
        <f t="shared" ca="1" si="58"/>
        <v>1</v>
      </c>
      <c r="M189" s="180" t="e">
        <f ca="1">OFFSET('ewc02'!$H$10,MATCH($R189,Ewc_ID,0),0)</f>
        <v>#N/A</v>
      </c>
      <c r="N189" s="180" t="e">
        <f t="shared" ca="1" si="53"/>
        <v>#N/A</v>
      </c>
      <c r="O189" s="180" t="e">
        <f ca="1">IF($L189=0,-1,OFFSET('Kuiva-aine'!$C$10,AE189+AF189-1,0))</f>
        <v>#N/A</v>
      </c>
      <c r="P189" s="180" t="e">
        <f t="shared" ca="1" si="59"/>
        <v>#N/A</v>
      </c>
      <c r="Q189" s="180" t="e">
        <f ca="1">OFFSET('ewc02'!$A$10,MATCH($C189,EWC_Koodi,0),0)</f>
        <v>#N/A</v>
      </c>
      <c r="R189" s="180" t="e">
        <f t="shared" ca="1" si="60"/>
        <v>#N/A</v>
      </c>
      <c r="S189" s="180" t="e">
        <f ca="1">OFFSET('ewc02'!$K$10,Y189,0)</f>
        <v>#N/A</v>
      </c>
      <c r="T189" s="180" t="e">
        <f t="shared" ca="1" si="61"/>
        <v>#N/A</v>
      </c>
      <c r="U189" s="180" t="e">
        <f ca="1">OFFSET('ewc02'!$L$10,Y189,0)</f>
        <v>#N/A</v>
      </c>
      <c r="V189" s="180" t="e">
        <f ca="1">OFFSET('ewc02'!$M$10,Y189,0)</f>
        <v>#N/A</v>
      </c>
      <c r="W189" s="180" t="e">
        <f ca="1">OFFSET('ewc02'!$N$10,Y189,0)</f>
        <v>#N/A</v>
      </c>
      <c r="X189" s="180" t="e">
        <f ca="1">IF(AND(OFFSET('ewc02'!I$10,Y189,0)=12,OR(G189="2.3",G189="2.6",G189="2.7",G189="2.9")),1,0)</f>
        <v>#N/A</v>
      </c>
      <c r="Y189" s="180" t="e">
        <f t="shared" ca="1" si="54"/>
        <v>#N/A</v>
      </c>
      <c r="Z189" s="37">
        <f t="shared" si="55"/>
        <v>0</v>
      </c>
      <c r="AA189" s="180">
        <f ca="1">IF($Z189=0,0, OFFSET(rd!$A$10,MATCH($Z189,RD_tunnus,0),0))</f>
        <v>0</v>
      </c>
      <c r="AB189" s="180" t="e">
        <f t="shared" si="62"/>
        <v>#N/A</v>
      </c>
      <c r="AC189" s="180" t="e">
        <f t="shared" si="63"/>
        <v>#N/A</v>
      </c>
      <c r="AD189" s="100">
        <f t="shared" si="64"/>
        <v>0</v>
      </c>
      <c r="AE189" s="180" t="e">
        <f t="shared" ca="1" si="56"/>
        <v>#N/A</v>
      </c>
      <c r="AF189" s="180" t="e">
        <f t="shared" ca="1" si="57"/>
        <v>#N/A</v>
      </c>
      <c r="AG189" s="100" t="e">
        <f ca="1">OFFSET('Kuiva-aine'!$D$10,AE189+AF189-1,0)</f>
        <v>#N/A</v>
      </c>
      <c r="AH189" s="100" t="e">
        <f ca="1">OFFSET('Kuiva-aine'!$E$10,AE189+AF189-1,0)</f>
        <v>#N/A</v>
      </c>
      <c r="AI189" s="180" t="e">
        <f t="shared" ca="1" si="65"/>
        <v>#N/A</v>
      </c>
      <c r="AJ189" s="180" t="e">
        <f t="shared" si="66"/>
        <v>#N/A</v>
      </c>
      <c r="AK189" s="180" t="e">
        <f t="shared" si="67"/>
        <v>#N/A</v>
      </c>
      <c r="AL189" s="180">
        <f t="shared" si="68"/>
        <v>0</v>
      </c>
    </row>
    <row r="190" spans="1:38" x14ac:dyDescent="0.35">
      <c r="A190" s="91"/>
      <c r="B190" s="92"/>
      <c r="C190" s="93"/>
      <c r="D190" s="92"/>
      <c r="E190" s="91"/>
      <c r="F190" s="92"/>
      <c r="G190" s="94"/>
      <c r="I190" s="31">
        <f t="shared" ca="1" si="52"/>
        <v>0</v>
      </c>
      <c r="J190" s="31">
        <f ca="1">IF(ISNA(MATCH($V190,Hajoamiskertoimet!A$21:A$53,0)),0,$I190*OFFSET(Hajoamiskertoimet!$C$20,MATCH($V190,Hajoamiskertoimet!A$21:A$53,0),0))</f>
        <v>0</v>
      </c>
      <c r="L190" s="181">
        <f t="shared" ca="1" si="58"/>
        <v>1</v>
      </c>
      <c r="M190" s="180" t="e">
        <f ca="1">OFFSET('ewc02'!$H$10,MATCH($R190,Ewc_ID,0),0)</f>
        <v>#N/A</v>
      </c>
      <c r="N190" s="180" t="e">
        <f t="shared" ca="1" si="53"/>
        <v>#N/A</v>
      </c>
      <c r="O190" s="180" t="e">
        <f ca="1">IF($L190=0,-1,OFFSET('Kuiva-aine'!$C$10,AE190+AF190-1,0))</f>
        <v>#N/A</v>
      </c>
      <c r="P190" s="180" t="e">
        <f t="shared" ca="1" si="59"/>
        <v>#N/A</v>
      </c>
      <c r="Q190" s="180" t="e">
        <f ca="1">OFFSET('ewc02'!$A$10,MATCH($C190,EWC_Koodi,0),0)</f>
        <v>#N/A</v>
      </c>
      <c r="R190" s="180" t="e">
        <f t="shared" ca="1" si="60"/>
        <v>#N/A</v>
      </c>
      <c r="S190" s="180" t="e">
        <f ca="1">OFFSET('ewc02'!$K$10,Y190,0)</f>
        <v>#N/A</v>
      </c>
      <c r="T190" s="180" t="e">
        <f t="shared" ca="1" si="61"/>
        <v>#N/A</v>
      </c>
      <c r="U190" s="180" t="e">
        <f ca="1">OFFSET('ewc02'!$L$10,Y190,0)</f>
        <v>#N/A</v>
      </c>
      <c r="V190" s="180" t="e">
        <f ca="1">OFFSET('ewc02'!$M$10,Y190,0)</f>
        <v>#N/A</v>
      </c>
      <c r="W190" s="180" t="e">
        <f ca="1">OFFSET('ewc02'!$N$10,Y190,0)</f>
        <v>#N/A</v>
      </c>
      <c r="X190" s="180" t="e">
        <f ca="1">IF(AND(OFFSET('ewc02'!I$10,Y190,0)=12,OR(G190="2.3",G190="2.6",G190="2.7",G190="2.9")),1,0)</f>
        <v>#N/A</v>
      </c>
      <c r="Y190" s="180" t="e">
        <f t="shared" ca="1" si="54"/>
        <v>#N/A</v>
      </c>
      <c r="Z190" s="37">
        <f t="shared" si="55"/>
        <v>0</v>
      </c>
      <c r="AA190" s="180">
        <f ca="1">IF($Z190=0,0, OFFSET(rd!$A$10,MATCH($Z190,RD_tunnus,0),0))</f>
        <v>0</v>
      </c>
      <c r="AB190" s="180" t="e">
        <f t="shared" si="62"/>
        <v>#N/A</v>
      </c>
      <c r="AC190" s="180" t="e">
        <f t="shared" si="63"/>
        <v>#N/A</v>
      </c>
      <c r="AD190" s="100">
        <f t="shared" si="64"/>
        <v>0</v>
      </c>
      <c r="AE190" s="180" t="e">
        <f t="shared" ca="1" si="56"/>
        <v>#N/A</v>
      </c>
      <c r="AF190" s="180" t="e">
        <f t="shared" ca="1" si="57"/>
        <v>#N/A</v>
      </c>
      <c r="AG190" s="100" t="e">
        <f ca="1">OFFSET('Kuiva-aine'!$D$10,AE190+AF190-1,0)</f>
        <v>#N/A</v>
      </c>
      <c r="AH190" s="100" t="e">
        <f ca="1">OFFSET('Kuiva-aine'!$E$10,AE190+AF190-1,0)</f>
        <v>#N/A</v>
      </c>
      <c r="AI190" s="180" t="e">
        <f t="shared" ca="1" si="65"/>
        <v>#N/A</v>
      </c>
      <c r="AJ190" s="180" t="e">
        <f t="shared" si="66"/>
        <v>#N/A</v>
      </c>
      <c r="AK190" s="180" t="e">
        <f t="shared" si="67"/>
        <v>#N/A</v>
      </c>
      <c r="AL190" s="180">
        <f t="shared" si="68"/>
        <v>0</v>
      </c>
    </row>
    <row r="191" spans="1:38" x14ac:dyDescent="0.35">
      <c r="A191" s="91"/>
      <c r="B191" s="92"/>
      <c r="C191" s="93"/>
      <c r="D191" s="92"/>
      <c r="E191" s="91"/>
      <c r="F191" s="92"/>
      <c r="G191" s="94"/>
      <c r="I191" s="31">
        <f t="shared" ca="1" si="52"/>
        <v>0</v>
      </c>
      <c r="J191" s="31">
        <f ca="1">IF(ISNA(MATCH($V191,Hajoamiskertoimet!A$21:A$53,0)),0,$I191*OFFSET(Hajoamiskertoimet!$C$20,MATCH($V191,Hajoamiskertoimet!A$21:A$53,0),0))</f>
        <v>0</v>
      </c>
      <c r="L191" s="181">
        <f t="shared" ca="1" si="58"/>
        <v>1</v>
      </c>
      <c r="M191" s="180" t="e">
        <f ca="1">OFFSET('ewc02'!$H$10,MATCH($R191,Ewc_ID,0),0)</f>
        <v>#N/A</v>
      </c>
      <c r="N191" s="180" t="e">
        <f t="shared" ca="1" si="53"/>
        <v>#N/A</v>
      </c>
      <c r="O191" s="180" t="e">
        <f ca="1">IF($L191=0,-1,OFFSET('Kuiva-aine'!$C$10,AE191+AF191-1,0))</f>
        <v>#N/A</v>
      </c>
      <c r="P191" s="180" t="e">
        <f t="shared" ca="1" si="59"/>
        <v>#N/A</v>
      </c>
      <c r="Q191" s="180" t="e">
        <f ca="1">OFFSET('ewc02'!$A$10,MATCH($C191,EWC_Koodi,0),0)</f>
        <v>#N/A</v>
      </c>
      <c r="R191" s="180" t="e">
        <f t="shared" ca="1" si="60"/>
        <v>#N/A</v>
      </c>
      <c r="S191" s="180" t="e">
        <f ca="1">OFFSET('ewc02'!$K$10,Y191,0)</f>
        <v>#N/A</v>
      </c>
      <c r="T191" s="180" t="e">
        <f t="shared" ca="1" si="61"/>
        <v>#N/A</v>
      </c>
      <c r="U191" s="180" t="e">
        <f ca="1">OFFSET('ewc02'!$L$10,Y191,0)</f>
        <v>#N/A</v>
      </c>
      <c r="V191" s="180" t="e">
        <f ca="1">OFFSET('ewc02'!$M$10,Y191,0)</f>
        <v>#N/A</v>
      </c>
      <c r="W191" s="180" t="e">
        <f ca="1">OFFSET('ewc02'!$N$10,Y191,0)</f>
        <v>#N/A</v>
      </c>
      <c r="X191" s="180" t="e">
        <f ca="1">IF(AND(OFFSET('ewc02'!I$10,Y191,0)=12,OR(G191="2.3",G191="2.6",G191="2.7",G191="2.9")),1,0)</f>
        <v>#N/A</v>
      </c>
      <c r="Y191" s="180" t="e">
        <f t="shared" ca="1" si="54"/>
        <v>#N/A</v>
      </c>
      <c r="Z191" s="37">
        <f t="shared" si="55"/>
        <v>0</v>
      </c>
      <c r="AA191" s="180">
        <f ca="1">IF($Z191=0,0, OFFSET(rd!$A$10,MATCH($Z191,RD_tunnus,0),0))</f>
        <v>0</v>
      </c>
      <c r="AB191" s="180" t="e">
        <f t="shared" si="62"/>
        <v>#N/A</v>
      </c>
      <c r="AC191" s="180" t="e">
        <f t="shared" si="63"/>
        <v>#N/A</v>
      </c>
      <c r="AD191" s="100">
        <f t="shared" si="64"/>
        <v>0</v>
      </c>
      <c r="AE191" s="180" t="e">
        <f t="shared" ca="1" si="56"/>
        <v>#N/A</v>
      </c>
      <c r="AF191" s="180" t="e">
        <f t="shared" ca="1" si="57"/>
        <v>#N/A</v>
      </c>
      <c r="AG191" s="100" t="e">
        <f ca="1">OFFSET('Kuiva-aine'!$D$10,AE191+AF191-1,0)</f>
        <v>#N/A</v>
      </c>
      <c r="AH191" s="100" t="e">
        <f ca="1">OFFSET('Kuiva-aine'!$E$10,AE191+AF191-1,0)</f>
        <v>#N/A</v>
      </c>
      <c r="AI191" s="180" t="e">
        <f t="shared" ca="1" si="65"/>
        <v>#N/A</v>
      </c>
      <c r="AJ191" s="180" t="e">
        <f t="shared" si="66"/>
        <v>#N/A</v>
      </c>
      <c r="AK191" s="180" t="e">
        <f t="shared" si="67"/>
        <v>#N/A</v>
      </c>
      <c r="AL191" s="180">
        <f t="shared" si="68"/>
        <v>0</v>
      </c>
    </row>
    <row r="192" spans="1:38" x14ac:dyDescent="0.35">
      <c r="A192" s="91"/>
      <c r="B192" s="92"/>
      <c r="C192" s="93"/>
      <c r="D192" s="92"/>
      <c r="E192" s="91"/>
      <c r="F192" s="92"/>
      <c r="G192" s="94"/>
      <c r="I192" s="31">
        <f t="shared" ca="1" si="52"/>
        <v>0</v>
      </c>
      <c r="J192" s="31">
        <f ca="1">IF(ISNA(MATCH($V192,Hajoamiskertoimet!A$21:A$53,0)),0,$I192*OFFSET(Hajoamiskertoimet!$C$20,MATCH($V192,Hajoamiskertoimet!A$21:A$53,0),0))</f>
        <v>0</v>
      </c>
      <c r="L192" s="181">
        <f t="shared" ca="1" si="58"/>
        <v>1</v>
      </c>
      <c r="M192" s="180" t="e">
        <f ca="1">OFFSET('ewc02'!$H$10,MATCH($R192,Ewc_ID,0),0)</f>
        <v>#N/A</v>
      </c>
      <c r="N192" s="180" t="e">
        <f t="shared" ca="1" si="53"/>
        <v>#N/A</v>
      </c>
      <c r="O192" s="180" t="e">
        <f ca="1">IF($L192=0,-1,OFFSET('Kuiva-aine'!$C$10,AE192+AF192-1,0))</f>
        <v>#N/A</v>
      </c>
      <c r="P192" s="180" t="e">
        <f t="shared" ca="1" si="59"/>
        <v>#N/A</v>
      </c>
      <c r="Q192" s="180" t="e">
        <f ca="1">OFFSET('ewc02'!$A$10,MATCH($C192,EWC_Koodi,0),0)</f>
        <v>#N/A</v>
      </c>
      <c r="R192" s="180" t="e">
        <f t="shared" ca="1" si="60"/>
        <v>#N/A</v>
      </c>
      <c r="S192" s="180" t="e">
        <f ca="1">OFFSET('ewc02'!$K$10,Y192,0)</f>
        <v>#N/A</v>
      </c>
      <c r="T192" s="180" t="e">
        <f t="shared" ca="1" si="61"/>
        <v>#N/A</v>
      </c>
      <c r="U192" s="180" t="e">
        <f ca="1">OFFSET('ewc02'!$L$10,Y192,0)</f>
        <v>#N/A</v>
      </c>
      <c r="V192" s="180" t="e">
        <f ca="1">OFFSET('ewc02'!$M$10,Y192,0)</f>
        <v>#N/A</v>
      </c>
      <c r="W192" s="180" t="e">
        <f ca="1">OFFSET('ewc02'!$N$10,Y192,0)</f>
        <v>#N/A</v>
      </c>
      <c r="X192" s="180" t="e">
        <f ca="1">IF(AND(OFFSET('ewc02'!I$10,Y192,0)=12,OR(G192="2.3",G192="2.6",G192="2.7",G192="2.9")),1,0)</f>
        <v>#N/A</v>
      </c>
      <c r="Y192" s="180" t="e">
        <f t="shared" ca="1" si="54"/>
        <v>#N/A</v>
      </c>
      <c r="Z192" s="37">
        <f t="shared" si="55"/>
        <v>0</v>
      </c>
      <c r="AA192" s="180">
        <f ca="1">IF($Z192=0,0, OFFSET(rd!$A$10,MATCH($Z192,RD_tunnus,0),0))</f>
        <v>0</v>
      </c>
      <c r="AB192" s="180" t="e">
        <f t="shared" si="62"/>
        <v>#N/A</v>
      </c>
      <c r="AC192" s="180" t="e">
        <f t="shared" si="63"/>
        <v>#N/A</v>
      </c>
      <c r="AD192" s="100">
        <f t="shared" si="64"/>
        <v>0</v>
      </c>
      <c r="AE192" s="180" t="e">
        <f t="shared" ca="1" si="56"/>
        <v>#N/A</v>
      </c>
      <c r="AF192" s="180" t="e">
        <f t="shared" ca="1" si="57"/>
        <v>#N/A</v>
      </c>
      <c r="AG192" s="100" t="e">
        <f ca="1">OFFSET('Kuiva-aine'!$D$10,AE192+AF192-1,0)</f>
        <v>#N/A</v>
      </c>
      <c r="AH192" s="100" t="e">
        <f ca="1">OFFSET('Kuiva-aine'!$E$10,AE192+AF192-1,0)</f>
        <v>#N/A</v>
      </c>
      <c r="AI192" s="180" t="e">
        <f t="shared" ca="1" si="65"/>
        <v>#N/A</v>
      </c>
      <c r="AJ192" s="180" t="e">
        <f t="shared" si="66"/>
        <v>#N/A</v>
      </c>
      <c r="AK192" s="180" t="e">
        <f t="shared" si="67"/>
        <v>#N/A</v>
      </c>
      <c r="AL192" s="180">
        <f t="shared" si="68"/>
        <v>0</v>
      </c>
    </row>
    <row r="193" spans="1:38" x14ac:dyDescent="0.35">
      <c r="A193" s="91"/>
      <c r="B193" s="92"/>
      <c r="C193" s="93"/>
      <c r="D193" s="92"/>
      <c r="E193" s="91"/>
      <c r="F193" s="92"/>
      <c r="G193" s="94"/>
      <c r="I193" s="31">
        <f t="shared" ca="1" si="52"/>
        <v>0</v>
      </c>
      <c r="J193" s="31">
        <f ca="1">IF(ISNA(MATCH($V193,Hajoamiskertoimet!A$21:A$53,0)),0,$I193*OFFSET(Hajoamiskertoimet!$C$20,MATCH($V193,Hajoamiskertoimet!A$21:A$53,0),0))</f>
        <v>0</v>
      </c>
      <c r="L193" s="181">
        <f t="shared" ca="1" si="58"/>
        <v>1</v>
      </c>
      <c r="M193" s="180" t="e">
        <f ca="1">OFFSET('ewc02'!$H$10,MATCH($R193,Ewc_ID,0),0)</f>
        <v>#N/A</v>
      </c>
      <c r="N193" s="180" t="e">
        <f t="shared" ca="1" si="53"/>
        <v>#N/A</v>
      </c>
      <c r="O193" s="180" t="e">
        <f ca="1">IF($L193=0,-1,OFFSET('Kuiva-aine'!$C$10,AE193+AF193-1,0))</f>
        <v>#N/A</v>
      </c>
      <c r="P193" s="180" t="e">
        <f t="shared" ca="1" si="59"/>
        <v>#N/A</v>
      </c>
      <c r="Q193" s="180" t="e">
        <f ca="1">OFFSET('ewc02'!$A$10,MATCH($C193,EWC_Koodi,0),0)</f>
        <v>#N/A</v>
      </c>
      <c r="R193" s="180" t="e">
        <f t="shared" ca="1" si="60"/>
        <v>#N/A</v>
      </c>
      <c r="S193" s="180" t="e">
        <f ca="1">OFFSET('ewc02'!$K$10,Y193,0)</f>
        <v>#N/A</v>
      </c>
      <c r="T193" s="180" t="e">
        <f t="shared" ca="1" si="61"/>
        <v>#N/A</v>
      </c>
      <c r="U193" s="180" t="e">
        <f ca="1">OFFSET('ewc02'!$L$10,Y193,0)</f>
        <v>#N/A</v>
      </c>
      <c r="V193" s="180" t="e">
        <f ca="1">OFFSET('ewc02'!$M$10,Y193,0)</f>
        <v>#N/A</v>
      </c>
      <c r="W193" s="180" t="e">
        <f ca="1">OFFSET('ewc02'!$N$10,Y193,0)</f>
        <v>#N/A</v>
      </c>
      <c r="X193" s="180" t="e">
        <f ca="1">IF(AND(OFFSET('ewc02'!I$10,Y193,0)=12,OR(G193="2.3",G193="2.6",G193="2.7",G193="2.9")),1,0)</f>
        <v>#N/A</v>
      </c>
      <c r="Y193" s="180" t="e">
        <f t="shared" ca="1" si="54"/>
        <v>#N/A</v>
      </c>
      <c r="Z193" s="37">
        <f t="shared" si="55"/>
        <v>0</v>
      </c>
      <c r="AA193" s="180">
        <f ca="1">IF($Z193=0,0, OFFSET(rd!$A$10,MATCH($Z193,RD_tunnus,0),0))</f>
        <v>0</v>
      </c>
      <c r="AB193" s="180" t="e">
        <f t="shared" si="62"/>
        <v>#N/A</v>
      </c>
      <c r="AC193" s="180" t="e">
        <f t="shared" si="63"/>
        <v>#N/A</v>
      </c>
      <c r="AD193" s="100">
        <f t="shared" si="64"/>
        <v>0</v>
      </c>
      <c r="AE193" s="180" t="e">
        <f t="shared" ca="1" si="56"/>
        <v>#N/A</v>
      </c>
      <c r="AF193" s="180" t="e">
        <f t="shared" ca="1" si="57"/>
        <v>#N/A</v>
      </c>
      <c r="AG193" s="100" t="e">
        <f ca="1">OFFSET('Kuiva-aine'!$D$10,AE193+AF193-1,0)</f>
        <v>#N/A</v>
      </c>
      <c r="AH193" s="100" t="e">
        <f ca="1">OFFSET('Kuiva-aine'!$E$10,AE193+AF193-1,0)</f>
        <v>#N/A</v>
      </c>
      <c r="AI193" s="180" t="e">
        <f t="shared" ca="1" si="65"/>
        <v>#N/A</v>
      </c>
      <c r="AJ193" s="180" t="e">
        <f t="shared" si="66"/>
        <v>#N/A</v>
      </c>
      <c r="AK193" s="180" t="e">
        <f t="shared" si="67"/>
        <v>#N/A</v>
      </c>
      <c r="AL193" s="180">
        <f t="shared" si="68"/>
        <v>0</v>
      </c>
    </row>
    <row r="194" spans="1:38" x14ac:dyDescent="0.35">
      <c r="A194" s="91"/>
      <c r="B194" s="92"/>
      <c r="C194" s="93"/>
      <c r="D194" s="92"/>
      <c r="E194" s="91"/>
      <c r="F194" s="92"/>
      <c r="G194" s="94"/>
      <c r="I194" s="31">
        <f t="shared" ca="1" si="52"/>
        <v>0</v>
      </c>
      <c r="J194" s="31">
        <f ca="1">IF(ISNA(MATCH($V194,Hajoamiskertoimet!A$21:A$53,0)),0,$I194*OFFSET(Hajoamiskertoimet!$C$20,MATCH($V194,Hajoamiskertoimet!A$21:A$53,0),0))</f>
        <v>0</v>
      </c>
      <c r="L194" s="181">
        <f t="shared" ca="1" si="58"/>
        <v>1</v>
      </c>
      <c r="M194" s="180" t="e">
        <f ca="1">OFFSET('ewc02'!$H$10,MATCH($R194,Ewc_ID,0),0)</f>
        <v>#N/A</v>
      </c>
      <c r="N194" s="180" t="e">
        <f t="shared" ca="1" si="53"/>
        <v>#N/A</v>
      </c>
      <c r="O194" s="180" t="e">
        <f ca="1">IF($L194=0,-1,OFFSET('Kuiva-aine'!$C$10,AE194+AF194-1,0))</f>
        <v>#N/A</v>
      </c>
      <c r="P194" s="180" t="e">
        <f t="shared" ca="1" si="59"/>
        <v>#N/A</v>
      </c>
      <c r="Q194" s="180" t="e">
        <f ca="1">OFFSET('ewc02'!$A$10,MATCH($C194,EWC_Koodi,0),0)</f>
        <v>#N/A</v>
      </c>
      <c r="R194" s="180" t="e">
        <f t="shared" ca="1" si="60"/>
        <v>#N/A</v>
      </c>
      <c r="S194" s="180" t="e">
        <f ca="1">OFFSET('ewc02'!$K$10,Y194,0)</f>
        <v>#N/A</v>
      </c>
      <c r="T194" s="180" t="e">
        <f t="shared" ca="1" si="61"/>
        <v>#N/A</v>
      </c>
      <c r="U194" s="180" t="e">
        <f ca="1">OFFSET('ewc02'!$L$10,Y194,0)</f>
        <v>#N/A</v>
      </c>
      <c r="V194" s="180" t="e">
        <f ca="1">OFFSET('ewc02'!$M$10,Y194,0)</f>
        <v>#N/A</v>
      </c>
      <c r="W194" s="180" t="e">
        <f ca="1">OFFSET('ewc02'!$N$10,Y194,0)</f>
        <v>#N/A</v>
      </c>
      <c r="X194" s="180" t="e">
        <f ca="1">IF(AND(OFFSET('ewc02'!I$10,Y194,0)=12,OR(G194="2.3",G194="2.6",G194="2.7",G194="2.9")),1,0)</f>
        <v>#N/A</v>
      </c>
      <c r="Y194" s="180" t="e">
        <f t="shared" ca="1" si="54"/>
        <v>#N/A</v>
      </c>
      <c r="Z194" s="37">
        <f t="shared" si="55"/>
        <v>0</v>
      </c>
      <c r="AA194" s="180">
        <f ca="1">IF($Z194=0,0, OFFSET(rd!$A$10,MATCH($Z194,RD_tunnus,0),0))</f>
        <v>0</v>
      </c>
      <c r="AB194" s="180" t="e">
        <f t="shared" si="62"/>
        <v>#N/A</v>
      </c>
      <c r="AC194" s="180" t="e">
        <f t="shared" si="63"/>
        <v>#N/A</v>
      </c>
      <c r="AD194" s="100">
        <f t="shared" si="64"/>
        <v>0</v>
      </c>
      <c r="AE194" s="180" t="e">
        <f t="shared" ca="1" si="56"/>
        <v>#N/A</v>
      </c>
      <c r="AF194" s="180" t="e">
        <f t="shared" ca="1" si="57"/>
        <v>#N/A</v>
      </c>
      <c r="AG194" s="100" t="e">
        <f ca="1">OFFSET('Kuiva-aine'!$D$10,AE194+AF194-1,0)</f>
        <v>#N/A</v>
      </c>
      <c r="AH194" s="100" t="e">
        <f ca="1">OFFSET('Kuiva-aine'!$E$10,AE194+AF194-1,0)</f>
        <v>#N/A</v>
      </c>
      <c r="AI194" s="180" t="e">
        <f t="shared" ca="1" si="65"/>
        <v>#N/A</v>
      </c>
      <c r="AJ194" s="180" t="e">
        <f t="shared" si="66"/>
        <v>#N/A</v>
      </c>
      <c r="AK194" s="180" t="e">
        <f t="shared" si="67"/>
        <v>#N/A</v>
      </c>
      <c r="AL194" s="180">
        <f t="shared" si="68"/>
        <v>0</v>
      </c>
    </row>
    <row r="195" spans="1:38" x14ac:dyDescent="0.35">
      <c r="A195" s="91"/>
      <c r="B195" s="92"/>
      <c r="C195" s="93"/>
      <c r="D195" s="92"/>
      <c r="E195" s="91"/>
      <c r="F195" s="92"/>
      <c r="G195" s="94"/>
      <c r="I195" s="31">
        <f t="shared" ca="1" si="52"/>
        <v>0</v>
      </c>
      <c r="J195" s="31">
        <f ca="1">IF(ISNA(MATCH($V195,Hajoamiskertoimet!A$21:A$53,0)),0,$I195*OFFSET(Hajoamiskertoimet!$C$20,MATCH($V195,Hajoamiskertoimet!A$21:A$53,0),0))</f>
        <v>0</v>
      </c>
      <c r="L195" s="181">
        <f t="shared" ca="1" si="58"/>
        <v>1</v>
      </c>
      <c r="M195" s="180" t="e">
        <f ca="1">OFFSET('ewc02'!$H$10,MATCH($R195,Ewc_ID,0),0)</f>
        <v>#N/A</v>
      </c>
      <c r="N195" s="180" t="e">
        <f t="shared" ca="1" si="53"/>
        <v>#N/A</v>
      </c>
      <c r="O195" s="180" t="e">
        <f ca="1">IF($L195=0,-1,OFFSET('Kuiva-aine'!$C$10,AE195+AF195-1,0))</f>
        <v>#N/A</v>
      </c>
      <c r="P195" s="180" t="e">
        <f t="shared" ca="1" si="59"/>
        <v>#N/A</v>
      </c>
      <c r="Q195" s="180" t="e">
        <f ca="1">OFFSET('ewc02'!$A$10,MATCH($C195,EWC_Koodi,0),0)</f>
        <v>#N/A</v>
      </c>
      <c r="R195" s="180" t="e">
        <f t="shared" ca="1" si="60"/>
        <v>#N/A</v>
      </c>
      <c r="S195" s="180" t="e">
        <f ca="1">OFFSET('ewc02'!$K$10,Y195,0)</f>
        <v>#N/A</v>
      </c>
      <c r="T195" s="180" t="e">
        <f t="shared" ca="1" si="61"/>
        <v>#N/A</v>
      </c>
      <c r="U195" s="180" t="e">
        <f ca="1">OFFSET('ewc02'!$L$10,Y195,0)</f>
        <v>#N/A</v>
      </c>
      <c r="V195" s="180" t="e">
        <f ca="1">OFFSET('ewc02'!$M$10,Y195,0)</f>
        <v>#N/A</v>
      </c>
      <c r="W195" s="180" t="e">
        <f ca="1">OFFSET('ewc02'!$N$10,Y195,0)</f>
        <v>#N/A</v>
      </c>
      <c r="X195" s="180" t="e">
        <f ca="1">IF(AND(OFFSET('ewc02'!I$10,Y195,0)=12,OR(G195="2.3",G195="2.6",G195="2.7",G195="2.9")),1,0)</f>
        <v>#N/A</v>
      </c>
      <c r="Y195" s="180" t="e">
        <f t="shared" ca="1" si="54"/>
        <v>#N/A</v>
      </c>
      <c r="Z195" s="37">
        <f t="shared" si="55"/>
        <v>0</v>
      </c>
      <c r="AA195" s="180">
        <f ca="1">IF($Z195=0,0, OFFSET(rd!$A$10,MATCH($Z195,RD_tunnus,0),0))</f>
        <v>0</v>
      </c>
      <c r="AB195" s="180" t="e">
        <f t="shared" si="62"/>
        <v>#N/A</v>
      </c>
      <c r="AC195" s="180" t="e">
        <f t="shared" si="63"/>
        <v>#N/A</v>
      </c>
      <c r="AD195" s="100">
        <f t="shared" si="64"/>
        <v>0</v>
      </c>
      <c r="AE195" s="180" t="e">
        <f t="shared" ca="1" si="56"/>
        <v>#N/A</v>
      </c>
      <c r="AF195" s="180" t="e">
        <f t="shared" ca="1" si="57"/>
        <v>#N/A</v>
      </c>
      <c r="AG195" s="100" t="e">
        <f ca="1">OFFSET('Kuiva-aine'!$D$10,AE195+AF195-1,0)</f>
        <v>#N/A</v>
      </c>
      <c r="AH195" s="100" t="e">
        <f ca="1">OFFSET('Kuiva-aine'!$E$10,AE195+AF195-1,0)</f>
        <v>#N/A</v>
      </c>
      <c r="AI195" s="180" t="e">
        <f t="shared" ca="1" si="65"/>
        <v>#N/A</v>
      </c>
      <c r="AJ195" s="180" t="e">
        <f t="shared" si="66"/>
        <v>#N/A</v>
      </c>
      <c r="AK195" s="180" t="e">
        <f t="shared" si="67"/>
        <v>#N/A</v>
      </c>
      <c r="AL195" s="180">
        <f t="shared" si="68"/>
        <v>0</v>
      </c>
    </row>
    <row r="196" spans="1:38" x14ac:dyDescent="0.35">
      <c r="A196" s="91"/>
      <c r="B196" s="92"/>
      <c r="C196" s="93"/>
      <c r="D196" s="92"/>
      <c r="E196" s="91"/>
      <c r="F196" s="92"/>
      <c r="G196" s="94"/>
      <c r="I196" s="31">
        <f t="shared" ca="1" si="52"/>
        <v>0</v>
      </c>
      <c r="J196" s="31">
        <f ca="1">IF(ISNA(MATCH($V196,Hajoamiskertoimet!A$21:A$53,0)),0,$I196*OFFSET(Hajoamiskertoimet!$C$20,MATCH($V196,Hajoamiskertoimet!A$21:A$53,0),0))</f>
        <v>0</v>
      </c>
      <c r="L196" s="181">
        <f t="shared" ca="1" si="58"/>
        <v>1</v>
      </c>
      <c r="M196" s="180" t="e">
        <f ca="1">OFFSET('ewc02'!$H$10,MATCH($R196,Ewc_ID,0),0)</f>
        <v>#N/A</v>
      </c>
      <c r="N196" s="180" t="e">
        <f t="shared" ca="1" si="53"/>
        <v>#N/A</v>
      </c>
      <c r="O196" s="180" t="e">
        <f ca="1">IF($L196=0,-1,OFFSET('Kuiva-aine'!$C$10,AE196+AF196-1,0))</f>
        <v>#N/A</v>
      </c>
      <c r="P196" s="180" t="e">
        <f t="shared" ca="1" si="59"/>
        <v>#N/A</v>
      </c>
      <c r="Q196" s="180" t="e">
        <f ca="1">OFFSET('ewc02'!$A$10,MATCH($C196,EWC_Koodi,0),0)</f>
        <v>#N/A</v>
      </c>
      <c r="R196" s="180" t="e">
        <f t="shared" ca="1" si="60"/>
        <v>#N/A</v>
      </c>
      <c r="S196" s="180" t="e">
        <f ca="1">OFFSET('ewc02'!$K$10,Y196,0)</f>
        <v>#N/A</v>
      </c>
      <c r="T196" s="180" t="e">
        <f t="shared" ca="1" si="61"/>
        <v>#N/A</v>
      </c>
      <c r="U196" s="180" t="e">
        <f ca="1">OFFSET('ewc02'!$L$10,Y196,0)</f>
        <v>#N/A</v>
      </c>
      <c r="V196" s="180" t="e">
        <f ca="1">OFFSET('ewc02'!$M$10,Y196,0)</f>
        <v>#N/A</v>
      </c>
      <c r="W196" s="180" t="e">
        <f ca="1">OFFSET('ewc02'!$N$10,Y196,0)</f>
        <v>#N/A</v>
      </c>
      <c r="X196" s="180" t="e">
        <f ca="1">IF(AND(OFFSET('ewc02'!I$10,Y196,0)=12,OR(G196="2.3",G196="2.6",G196="2.7",G196="2.9")),1,0)</f>
        <v>#N/A</v>
      </c>
      <c r="Y196" s="180" t="e">
        <f t="shared" ca="1" si="54"/>
        <v>#N/A</v>
      </c>
      <c r="Z196" s="37">
        <f t="shared" si="55"/>
        <v>0</v>
      </c>
      <c r="AA196" s="180">
        <f ca="1">IF($Z196=0,0, OFFSET(rd!$A$10,MATCH($Z196,RD_tunnus,0),0))</f>
        <v>0</v>
      </c>
      <c r="AB196" s="180" t="e">
        <f t="shared" si="62"/>
        <v>#N/A</v>
      </c>
      <c r="AC196" s="180" t="e">
        <f t="shared" si="63"/>
        <v>#N/A</v>
      </c>
      <c r="AD196" s="100">
        <f t="shared" si="64"/>
        <v>0</v>
      </c>
      <c r="AE196" s="180" t="e">
        <f t="shared" ca="1" si="56"/>
        <v>#N/A</v>
      </c>
      <c r="AF196" s="180" t="e">
        <f t="shared" ca="1" si="57"/>
        <v>#N/A</v>
      </c>
      <c r="AG196" s="100" t="e">
        <f ca="1">OFFSET('Kuiva-aine'!$D$10,AE196+AF196-1,0)</f>
        <v>#N/A</v>
      </c>
      <c r="AH196" s="100" t="e">
        <f ca="1">OFFSET('Kuiva-aine'!$E$10,AE196+AF196-1,0)</f>
        <v>#N/A</v>
      </c>
      <c r="AI196" s="180" t="e">
        <f t="shared" ca="1" si="65"/>
        <v>#N/A</v>
      </c>
      <c r="AJ196" s="180" t="e">
        <f t="shared" si="66"/>
        <v>#N/A</v>
      </c>
      <c r="AK196" s="180" t="e">
        <f t="shared" si="67"/>
        <v>#N/A</v>
      </c>
      <c r="AL196" s="180">
        <f t="shared" si="68"/>
        <v>0</v>
      </c>
    </row>
    <row r="197" spans="1:38" x14ac:dyDescent="0.35">
      <c r="A197" s="91"/>
      <c r="B197" s="92"/>
      <c r="C197" s="93"/>
      <c r="D197" s="92"/>
      <c r="E197" s="91"/>
      <c r="F197" s="92"/>
      <c r="G197" s="94"/>
      <c r="I197" s="31">
        <f t="shared" ca="1" si="52"/>
        <v>0</v>
      </c>
      <c r="J197" s="31">
        <f ca="1">IF(ISNA(MATCH($V197,Hajoamiskertoimet!A$21:A$53,0)),0,$I197*OFFSET(Hajoamiskertoimet!$C$20,MATCH($V197,Hajoamiskertoimet!A$21:A$53,0),0))</f>
        <v>0</v>
      </c>
      <c r="L197" s="181">
        <f t="shared" ca="1" si="58"/>
        <v>1</v>
      </c>
      <c r="M197" s="180" t="e">
        <f ca="1">OFFSET('ewc02'!$H$10,MATCH($R197,Ewc_ID,0),0)</f>
        <v>#N/A</v>
      </c>
      <c r="N197" s="180" t="e">
        <f t="shared" ca="1" si="53"/>
        <v>#N/A</v>
      </c>
      <c r="O197" s="180" t="e">
        <f ca="1">IF($L197=0,-1,OFFSET('Kuiva-aine'!$C$10,AE197+AF197-1,0))</f>
        <v>#N/A</v>
      </c>
      <c r="P197" s="180" t="e">
        <f t="shared" ca="1" si="59"/>
        <v>#N/A</v>
      </c>
      <c r="Q197" s="180" t="e">
        <f ca="1">OFFSET('ewc02'!$A$10,MATCH($C197,EWC_Koodi,0),0)</f>
        <v>#N/A</v>
      </c>
      <c r="R197" s="180" t="e">
        <f t="shared" ca="1" si="60"/>
        <v>#N/A</v>
      </c>
      <c r="S197" s="180" t="e">
        <f ca="1">OFFSET('ewc02'!$K$10,Y197,0)</f>
        <v>#N/A</v>
      </c>
      <c r="T197" s="180" t="e">
        <f t="shared" ca="1" si="61"/>
        <v>#N/A</v>
      </c>
      <c r="U197" s="180" t="e">
        <f ca="1">OFFSET('ewc02'!$L$10,Y197,0)</f>
        <v>#N/A</v>
      </c>
      <c r="V197" s="180" t="e">
        <f ca="1">OFFSET('ewc02'!$M$10,Y197,0)</f>
        <v>#N/A</v>
      </c>
      <c r="W197" s="180" t="e">
        <f ca="1">OFFSET('ewc02'!$N$10,Y197,0)</f>
        <v>#N/A</v>
      </c>
      <c r="X197" s="180" t="e">
        <f ca="1">IF(AND(OFFSET('ewc02'!I$10,Y197,0)=12,OR(G197="2.3",G197="2.6",G197="2.7",G197="2.9")),1,0)</f>
        <v>#N/A</v>
      </c>
      <c r="Y197" s="180" t="e">
        <f t="shared" ca="1" si="54"/>
        <v>#N/A</v>
      </c>
      <c r="Z197" s="37">
        <f t="shared" si="55"/>
        <v>0</v>
      </c>
      <c r="AA197" s="180">
        <f ca="1">IF($Z197=0,0, OFFSET(rd!$A$10,MATCH($Z197,RD_tunnus,0),0))</f>
        <v>0</v>
      </c>
      <c r="AB197" s="180" t="e">
        <f t="shared" si="62"/>
        <v>#N/A</v>
      </c>
      <c r="AC197" s="180" t="e">
        <f t="shared" si="63"/>
        <v>#N/A</v>
      </c>
      <c r="AD197" s="100">
        <f t="shared" si="64"/>
        <v>0</v>
      </c>
      <c r="AE197" s="180" t="e">
        <f t="shared" ca="1" si="56"/>
        <v>#N/A</v>
      </c>
      <c r="AF197" s="180" t="e">
        <f t="shared" ca="1" si="57"/>
        <v>#N/A</v>
      </c>
      <c r="AG197" s="100" t="e">
        <f ca="1">OFFSET('Kuiva-aine'!$D$10,AE197+AF197-1,0)</f>
        <v>#N/A</v>
      </c>
      <c r="AH197" s="100" t="e">
        <f ca="1">OFFSET('Kuiva-aine'!$E$10,AE197+AF197-1,0)</f>
        <v>#N/A</v>
      </c>
      <c r="AI197" s="180" t="e">
        <f t="shared" ca="1" si="65"/>
        <v>#N/A</v>
      </c>
      <c r="AJ197" s="180" t="e">
        <f t="shared" si="66"/>
        <v>#N/A</v>
      </c>
      <c r="AK197" s="180" t="e">
        <f t="shared" si="67"/>
        <v>#N/A</v>
      </c>
      <c r="AL197" s="180">
        <f t="shared" si="68"/>
        <v>0</v>
      </c>
    </row>
    <row r="198" spans="1:38" x14ac:dyDescent="0.35">
      <c r="A198" s="91"/>
      <c r="B198" s="92"/>
      <c r="C198" s="93"/>
      <c r="D198" s="92"/>
      <c r="E198" s="91"/>
      <c r="F198" s="92"/>
      <c r="G198" s="94"/>
      <c r="I198" s="31">
        <f t="shared" ca="1" si="52"/>
        <v>0</v>
      </c>
      <c r="J198" s="31">
        <f ca="1">IF(ISNA(MATCH($V198,Hajoamiskertoimet!A$21:A$53,0)),0,$I198*OFFSET(Hajoamiskertoimet!$C$20,MATCH($V198,Hajoamiskertoimet!A$21:A$53,0),0))</f>
        <v>0</v>
      </c>
      <c r="L198" s="181">
        <f t="shared" ca="1" si="58"/>
        <v>1</v>
      </c>
      <c r="M198" s="180" t="e">
        <f ca="1">OFFSET('ewc02'!$H$10,MATCH($R198,Ewc_ID,0),0)</f>
        <v>#N/A</v>
      </c>
      <c r="N198" s="180" t="e">
        <f t="shared" ca="1" si="53"/>
        <v>#N/A</v>
      </c>
      <c r="O198" s="180" t="e">
        <f ca="1">IF($L198=0,-1,OFFSET('Kuiva-aine'!$C$10,AE198+AF198-1,0))</f>
        <v>#N/A</v>
      </c>
      <c r="P198" s="180" t="e">
        <f t="shared" ca="1" si="59"/>
        <v>#N/A</v>
      </c>
      <c r="Q198" s="180" t="e">
        <f ca="1">OFFSET('ewc02'!$A$10,MATCH($C198,EWC_Koodi,0),0)</f>
        <v>#N/A</v>
      </c>
      <c r="R198" s="180" t="e">
        <f t="shared" ca="1" si="60"/>
        <v>#N/A</v>
      </c>
      <c r="S198" s="180" t="e">
        <f ca="1">OFFSET('ewc02'!$K$10,Y198,0)</f>
        <v>#N/A</v>
      </c>
      <c r="T198" s="180" t="e">
        <f t="shared" ca="1" si="61"/>
        <v>#N/A</v>
      </c>
      <c r="U198" s="180" t="e">
        <f ca="1">OFFSET('ewc02'!$L$10,Y198,0)</f>
        <v>#N/A</v>
      </c>
      <c r="V198" s="180" t="e">
        <f ca="1">OFFSET('ewc02'!$M$10,Y198,0)</f>
        <v>#N/A</v>
      </c>
      <c r="W198" s="180" t="e">
        <f ca="1">OFFSET('ewc02'!$N$10,Y198,0)</f>
        <v>#N/A</v>
      </c>
      <c r="X198" s="180" t="e">
        <f ca="1">IF(AND(OFFSET('ewc02'!I$10,Y198,0)=12,OR(G198="2.3",G198="2.6",G198="2.7",G198="2.9")),1,0)</f>
        <v>#N/A</v>
      </c>
      <c r="Y198" s="180" t="e">
        <f t="shared" ca="1" si="54"/>
        <v>#N/A</v>
      </c>
      <c r="Z198" s="37">
        <f t="shared" si="55"/>
        <v>0</v>
      </c>
      <c r="AA198" s="180">
        <f ca="1">IF($Z198=0,0, OFFSET(rd!$A$10,MATCH($Z198,RD_tunnus,0),0))</f>
        <v>0</v>
      </c>
      <c r="AB198" s="180" t="e">
        <f t="shared" si="62"/>
        <v>#N/A</v>
      </c>
      <c r="AC198" s="180" t="e">
        <f t="shared" si="63"/>
        <v>#N/A</v>
      </c>
      <c r="AD198" s="100">
        <f t="shared" si="64"/>
        <v>0</v>
      </c>
      <c r="AE198" s="180" t="e">
        <f t="shared" ca="1" si="56"/>
        <v>#N/A</v>
      </c>
      <c r="AF198" s="180" t="e">
        <f t="shared" ca="1" si="57"/>
        <v>#N/A</v>
      </c>
      <c r="AG198" s="100" t="e">
        <f ca="1">OFFSET('Kuiva-aine'!$D$10,AE198+AF198-1,0)</f>
        <v>#N/A</v>
      </c>
      <c r="AH198" s="100" t="e">
        <f ca="1">OFFSET('Kuiva-aine'!$E$10,AE198+AF198-1,0)</f>
        <v>#N/A</v>
      </c>
      <c r="AI198" s="180" t="e">
        <f t="shared" ca="1" si="65"/>
        <v>#N/A</v>
      </c>
      <c r="AJ198" s="180" t="e">
        <f t="shared" si="66"/>
        <v>#N/A</v>
      </c>
      <c r="AK198" s="180" t="e">
        <f t="shared" si="67"/>
        <v>#N/A</v>
      </c>
      <c r="AL198" s="180">
        <f t="shared" si="68"/>
        <v>0</v>
      </c>
    </row>
    <row r="199" spans="1:38" x14ac:dyDescent="0.35">
      <c r="A199" s="91"/>
      <c r="B199" s="92"/>
      <c r="C199" s="93"/>
      <c r="D199" s="92"/>
      <c r="E199" s="91"/>
      <c r="F199" s="92"/>
      <c r="G199" s="94"/>
      <c r="I199" s="31">
        <f t="shared" ca="1" si="52"/>
        <v>0</v>
      </c>
      <c r="J199" s="31">
        <f ca="1">IF(ISNA(MATCH($V199,Hajoamiskertoimet!A$21:A$53,0)),0,$I199*OFFSET(Hajoamiskertoimet!$C$20,MATCH($V199,Hajoamiskertoimet!A$21:A$53,0),0))</f>
        <v>0</v>
      </c>
      <c r="L199" s="181">
        <f t="shared" ca="1" si="58"/>
        <v>1</v>
      </c>
      <c r="M199" s="180" t="e">
        <f ca="1">OFFSET('ewc02'!$H$10,MATCH($R199,Ewc_ID,0),0)</f>
        <v>#N/A</v>
      </c>
      <c r="N199" s="180" t="e">
        <f t="shared" ca="1" si="53"/>
        <v>#N/A</v>
      </c>
      <c r="O199" s="180" t="e">
        <f ca="1">IF($L199=0,-1,OFFSET('Kuiva-aine'!$C$10,AE199+AF199-1,0))</f>
        <v>#N/A</v>
      </c>
      <c r="P199" s="180" t="e">
        <f t="shared" ca="1" si="59"/>
        <v>#N/A</v>
      </c>
      <c r="Q199" s="180" t="e">
        <f ca="1">OFFSET('ewc02'!$A$10,MATCH($C199,EWC_Koodi,0),0)</f>
        <v>#N/A</v>
      </c>
      <c r="R199" s="180" t="e">
        <f t="shared" ca="1" si="60"/>
        <v>#N/A</v>
      </c>
      <c r="S199" s="180" t="e">
        <f ca="1">OFFSET('ewc02'!$K$10,Y199,0)</f>
        <v>#N/A</v>
      </c>
      <c r="T199" s="180" t="e">
        <f t="shared" ca="1" si="61"/>
        <v>#N/A</v>
      </c>
      <c r="U199" s="180" t="e">
        <f ca="1">OFFSET('ewc02'!$L$10,Y199,0)</f>
        <v>#N/A</v>
      </c>
      <c r="V199" s="180" t="e">
        <f ca="1">OFFSET('ewc02'!$M$10,Y199,0)</f>
        <v>#N/A</v>
      </c>
      <c r="W199" s="180" t="e">
        <f ca="1">OFFSET('ewc02'!$N$10,Y199,0)</f>
        <v>#N/A</v>
      </c>
      <c r="X199" s="180" t="e">
        <f ca="1">IF(AND(OFFSET('ewc02'!I$10,Y199,0)=12,OR(G199="2.3",G199="2.6",G199="2.7",G199="2.9")),1,0)</f>
        <v>#N/A</v>
      </c>
      <c r="Y199" s="180" t="e">
        <f t="shared" ca="1" si="54"/>
        <v>#N/A</v>
      </c>
      <c r="Z199" s="37">
        <f t="shared" si="55"/>
        <v>0</v>
      </c>
      <c r="AA199" s="180">
        <f ca="1">IF($Z199=0,0, OFFSET(rd!$A$10,MATCH($Z199,RD_tunnus,0),0))</f>
        <v>0</v>
      </c>
      <c r="AB199" s="180" t="e">
        <f t="shared" si="62"/>
        <v>#N/A</v>
      </c>
      <c r="AC199" s="180" t="e">
        <f t="shared" si="63"/>
        <v>#N/A</v>
      </c>
      <c r="AD199" s="100">
        <f t="shared" si="64"/>
        <v>0</v>
      </c>
      <c r="AE199" s="180" t="e">
        <f t="shared" ca="1" si="56"/>
        <v>#N/A</v>
      </c>
      <c r="AF199" s="180" t="e">
        <f t="shared" ca="1" si="57"/>
        <v>#N/A</v>
      </c>
      <c r="AG199" s="100" t="e">
        <f ca="1">OFFSET('Kuiva-aine'!$D$10,AE199+AF199-1,0)</f>
        <v>#N/A</v>
      </c>
      <c r="AH199" s="100" t="e">
        <f ca="1">OFFSET('Kuiva-aine'!$E$10,AE199+AF199-1,0)</f>
        <v>#N/A</v>
      </c>
      <c r="AI199" s="180" t="e">
        <f t="shared" ca="1" si="65"/>
        <v>#N/A</v>
      </c>
      <c r="AJ199" s="180" t="e">
        <f t="shared" si="66"/>
        <v>#N/A</v>
      </c>
      <c r="AK199" s="180" t="e">
        <f t="shared" si="67"/>
        <v>#N/A</v>
      </c>
      <c r="AL199" s="180">
        <f t="shared" si="68"/>
        <v>0</v>
      </c>
    </row>
    <row r="200" spans="1:38" x14ac:dyDescent="0.35">
      <c r="A200" s="91"/>
      <c r="B200" s="92"/>
      <c r="C200" s="93"/>
      <c r="D200" s="92"/>
      <c r="E200" s="91"/>
      <c r="F200" s="92"/>
      <c r="G200" s="94"/>
      <c r="I200" s="31">
        <f t="shared" ca="1" si="52"/>
        <v>0</v>
      </c>
      <c r="J200" s="31">
        <f ca="1">IF(ISNA(MATCH($V200,Hajoamiskertoimet!A$21:A$53,0)),0,$I200*OFFSET(Hajoamiskertoimet!$C$20,MATCH($V200,Hajoamiskertoimet!A$21:A$53,0),0))</f>
        <v>0</v>
      </c>
      <c r="L200" s="181">
        <f t="shared" ca="1" si="58"/>
        <v>1</v>
      </c>
      <c r="M200" s="180" t="e">
        <f ca="1">OFFSET('ewc02'!$H$10,MATCH($R200,Ewc_ID,0),0)</f>
        <v>#N/A</v>
      </c>
      <c r="N200" s="180" t="e">
        <f t="shared" ca="1" si="53"/>
        <v>#N/A</v>
      </c>
      <c r="O200" s="180" t="e">
        <f ca="1">IF($L200=0,-1,OFFSET('Kuiva-aine'!$C$10,AE200+AF200-1,0))</f>
        <v>#N/A</v>
      </c>
      <c r="P200" s="180" t="e">
        <f t="shared" ca="1" si="59"/>
        <v>#N/A</v>
      </c>
      <c r="Q200" s="180" t="e">
        <f ca="1">OFFSET('ewc02'!$A$10,MATCH($C200,EWC_Koodi,0),0)</f>
        <v>#N/A</v>
      </c>
      <c r="R200" s="180" t="e">
        <f t="shared" ca="1" si="60"/>
        <v>#N/A</v>
      </c>
      <c r="S200" s="180" t="e">
        <f ca="1">OFFSET('ewc02'!$K$10,Y200,0)</f>
        <v>#N/A</v>
      </c>
      <c r="T200" s="180" t="e">
        <f t="shared" ca="1" si="61"/>
        <v>#N/A</v>
      </c>
      <c r="U200" s="180" t="e">
        <f ca="1">OFFSET('ewc02'!$L$10,Y200,0)</f>
        <v>#N/A</v>
      </c>
      <c r="V200" s="180" t="e">
        <f ca="1">OFFSET('ewc02'!$M$10,Y200,0)</f>
        <v>#N/A</v>
      </c>
      <c r="W200" s="180" t="e">
        <f ca="1">OFFSET('ewc02'!$N$10,Y200,0)</f>
        <v>#N/A</v>
      </c>
      <c r="X200" s="180" t="e">
        <f ca="1">IF(AND(OFFSET('ewc02'!I$10,Y200,0)=12,OR(G200="2.3",G200="2.6",G200="2.7",G200="2.9")),1,0)</f>
        <v>#N/A</v>
      </c>
      <c r="Y200" s="180" t="e">
        <f t="shared" ca="1" si="54"/>
        <v>#N/A</v>
      </c>
      <c r="Z200" s="37">
        <f t="shared" si="55"/>
        <v>0</v>
      </c>
      <c r="AA200" s="180">
        <f ca="1">IF($Z200=0,0, OFFSET(rd!$A$10,MATCH($Z200,RD_tunnus,0),0))</f>
        <v>0</v>
      </c>
      <c r="AB200" s="180" t="e">
        <f t="shared" si="62"/>
        <v>#N/A</v>
      </c>
      <c r="AC200" s="180" t="e">
        <f t="shared" si="63"/>
        <v>#N/A</v>
      </c>
      <c r="AD200" s="100">
        <f t="shared" si="64"/>
        <v>0</v>
      </c>
      <c r="AE200" s="180" t="e">
        <f t="shared" ca="1" si="56"/>
        <v>#N/A</v>
      </c>
      <c r="AF200" s="180" t="e">
        <f t="shared" ca="1" si="57"/>
        <v>#N/A</v>
      </c>
      <c r="AG200" s="100" t="e">
        <f ca="1">OFFSET('Kuiva-aine'!$D$10,AE200+AF200-1,0)</f>
        <v>#N/A</v>
      </c>
      <c r="AH200" s="100" t="e">
        <f ca="1">OFFSET('Kuiva-aine'!$E$10,AE200+AF200-1,0)</f>
        <v>#N/A</v>
      </c>
      <c r="AI200" s="180" t="e">
        <f t="shared" ca="1" si="65"/>
        <v>#N/A</v>
      </c>
      <c r="AJ200" s="180" t="e">
        <f t="shared" si="66"/>
        <v>#N/A</v>
      </c>
      <c r="AK200" s="180" t="e">
        <f t="shared" si="67"/>
        <v>#N/A</v>
      </c>
      <c r="AL200" s="180">
        <f t="shared" si="68"/>
        <v>0</v>
      </c>
    </row>
    <row r="201" spans="1:38" x14ac:dyDescent="0.35">
      <c r="A201" s="91"/>
      <c r="B201" s="92"/>
      <c r="C201" s="93"/>
      <c r="D201" s="92"/>
      <c r="E201" s="91"/>
      <c r="F201" s="92"/>
      <c r="G201" s="94"/>
      <c r="I201" s="31">
        <f t="shared" ca="1" si="52"/>
        <v>0</v>
      </c>
      <c r="J201" s="31">
        <f ca="1">IF(ISNA(MATCH($V201,Hajoamiskertoimet!A$21:A$53,0)),0,$I201*OFFSET(Hajoamiskertoimet!$C$20,MATCH($V201,Hajoamiskertoimet!A$21:A$53,0),0))</f>
        <v>0</v>
      </c>
      <c r="L201" s="181">
        <f t="shared" ca="1" si="58"/>
        <v>1</v>
      </c>
      <c r="M201" s="180" t="e">
        <f ca="1">OFFSET('ewc02'!$H$10,MATCH($R201,Ewc_ID,0),0)</f>
        <v>#N/A</v>
      </c>
      <c r="N201" s="180" t="e">
        <f t="shared" ca="1" si="53"/>
        <v>#N/A</v>
      </c>
      <c r="O201" s="180" t="e">
        <f ca="1">IF($L201=0,-1,OFFSET('Kuiva-aine'!$C$10,AE201+AF201-1,0))</f>
        <v>#N/A</v>
      </c>
      <c r="P201" s="180" t="e">
        <f t="shared" ca="1" si="59"/>
        <v>#N/A</v>
      </c>
      <c r="Q201" s="180" t="e">
        <f ca="1">OFFSET('ewc02'!$A$10,MATCH($C201,EWC_Koodi,0),0)</f>
        <v>#N/A</v>
      </c>
      <c r="R201" s="180" t="e">
        <f t="shared" ca="1" si="60"/>
        <v>#N/A</v>
      </c>
      <c r="S201" s="180" t="e">
        <f ca="1">OFFSET('ewc02'!$K$10,Y201,0)</f>
        <v>#N/A</v>
      </c>
      <c r="T201" s="180" t="e">
        <f t="shared" ca="1" si="61"/>
        <v>#N/A</v>
      </c>
      <c r="U201" s="180" t="e">
        <f ca="1">OFFSET('ewc02'!$L$10,Y201,0)</f>
        <v>#N/A</v>
      </c>
      <c r="V201" s="180" t="e">
        <f ca="1">OFFSET('ewc02'!$M$10,Y201,0)</f>
        <v>#N/A</v>
      </c>
      <c r="W201" s="180" t="e">
        <f ca="1">OFFSET('ewc02'!$N$10,Y201,0)</f>
        <v>#N/A</v>
      </c>
      <c r="X201" s="180" t="e">
        <f ca="1">IF(AND(OFFSET('ewc02'!I$10,Y201,0)=12,OR(G201="2.3",G201="2.6",G201="2.7",G201="2.9")),1,0)</f>
        <v>#N/A</v>
      </c>
      <c r="Y201" s="180" t="e">
        <f t="shared" ca="1" si="54"/>
        <v>#N/A</v>
      </c>
      <c r="Z201" s="37">
        <f t="shared" si="55"/>
        <v>0</v>
      </c>
      <c r="AA201" s="180">
        <f ca="1">IF($Z201=0,0, OFFSET(rd!$A$10,MATCH($Z201,RD_tunnus,0),0))</f>
        <v>0</v>
      </c>
      <c r="AB201" s="180" t="e">
        <f t="shared" si="62"/>
        <v>#N/A</v>
      </c>
      <c r="AC201" s="180" t="e">
        <f t="shared" si="63"/>
        <v>#N/A</v>
      </c>
      <c r="AD201" s="100">
        <f t="shared" si="64"/>
        <v>0</v>
      </c>
      <c r="AE201" s="180" t="e">
        <f t="shared" ca="1" si="56"/>
        <v>#N/A</v>
      </c>
      <c r="AF201" s="180" t="e">
        <f t="shared" ca="1" si="57"/>
        <v>#N/A</v>
      </c>
      <c r="AG201" s="100" t="e">
        <f ca="1">OFFSET('Kuiva-aine'!$D$10,AE201+AF201-1,0)</f>
        <v>#N/A</v>
      </c>
      <c r="AH201" s="100" t="e">
        <f ca="1">OFFSET('Kuiva-aine'!$E$10,AE201+AF201-1,0)</f>
        <v>#N/A</v>
      </c>
      <c r="AI201" s="180" t="e">
        <f t="shared" ca="1" si="65"/>
        <v>#N/A</v>
      </c>
      <c r="AJ201" s="180" t="e">
        <f t="shared" si="66"/>
        <v>#N/A</v>
      </c>
      <c r="AK201" s="180" t="e">
        <f t="shared" si="67"/>
        <v>#N/A</v>
      </c>
      <c r="AL201" s="180">
        <f t="shared" si="68"/>
        <v>0</v>
      </c>
    </row>
    <row r="202" spans="1:38" x14ac:dyDescent="0.35">
      <c r="A202" s="91"/>
      <c r="B202" s="92"/>
      <c r="C202" s="93"/>
      <c r="D202" s="92"/>
      <c r="E202" s="91"/>
      <c r="F202" s="92"/>
      <c r="G202" s="94"/>
      <c r="I202" s="31">
        <f t="shared" ca="1" si="52"/>
        <v>0</v>
      </c>
      <c r="J202" s="31">
        <f ca="1">IF(ISNA(MATCH($V202,Hajoamiskertoimet!A$21:A$53,0)),0,$I202*OFFSET(Hajoamiskertoimet!$C$20,MATCH($V202,Hajoamiskertoimet!A$21:A$53,0),0))</f>
        <v>0</v>
      </c>
      <c r="L202" s="181">
        <f t="shared" ca="1" si="58"/>
        <v>1</v>
      </c>
      <c r="M202" s="180" t="e">
        <f ca="1">OFFSET('ewc02'!$H$10,MATCH($R202,Ewc_ID,0),0)</f>
        <v>#N/A</v>
      </c>
      <c r="N202" s="180" t="e">
        <f t="shared" ca="1" si="53"/>
        <v>#N/A</v>
      </c>
      <c r="O202" s="180" t="e">
        <f ca="1">IF($L202=0,-1,OFFSET('Kuiva-aine'!$C$10,AE202+AF202-1,0))</f>
        <v>#N/A</v>
      </c>
      <c r="P202" s="180" t="e">
        <f t="shared" ca="1" si="59"/>
        <v>#N/A</v>
      </c>
      <c r="Q202" s="180" t="e">
        <f ca="1">OFFSET('ewc02'!$A$10,MATCH($C202,EWC_Koodi,0),0)</f>
        <v>#N/A</v>
      </c>
      <c r="R202" s="180" t="e">
        <f t="shared" ca="1" si="60"/>
        <v>#N/A</v>
      </c>
      <c r="S202" s="180" t="e">
        <f ca="1">OFFSET('ewc02'!$K$10,Y202,0)</f>
        <v>#N/A</v>
      </c>
      <c r="T202" s="180" t="e">
        <f t="shared" ca="1" si="61"/>
        <v>#N/A</v>
      </c>
      <c r="U202" s="180" t="e">
        <f ca="1">OFFSET('ewc02'!$L$10,Y202,0)</f>
        <v>#N/A</v>
      </c>
      <c r="V202" s="180" t="e">
        <f ca="1">OFFSET('ewc02'!$M$10,Y202,0)</f>
        <v>#N/A</v>
      </c>
      <c r="W202" s="180" t="e">
        <f ca="1">OFFSET('ewc02'!$N$10,Y202,0)</f>
        <v>#N/A</v>
      </c>
      <c r="X202" s="180" t="e">
        <f ca="1">IF(AND(OFFSET('ewc02'!I$10,Y202,0)=12,OR(G202="2.3",G202="2.6",G202="2.7",G202="2.9")),1,0)</f>
        <v>#N/A</v>
      </c>
      <c r="Y202" s="180" t="e">
        <f t="shared" ca="1" si="54"/>
        <v>#N/A</v>
      </c>
      <c r="Z202" s="37">
        <f t="shared" si="55"/>
        <v>0</v>
      </c>
      <c r="AA202" s="180">
        <f ca="1">IF($Z202=0,0, OFFSET(rd!$A$10,MATCH($Z202,RD_tunnus,0),0))</f>
        <v>0</v>
      </c>
      <c r="AB202" s="180" t="e">
        <f t="shared" si="62"/>
        <v>#N/A</v>
      </c>
      <c r="AC202" s="180" t="e">
        <f t="shared" si="63"/>
        <v>#N/A</v>
      </c>
      <c r="AD202" s="100">
        <f t="shared" si="64"/>
        <v>0</v>
      </c>
      <c r="AE202" s="180" t="e">
        <f t="shared" ca="1" si="56"/>
        <v>#N/A</v>
      </c>
      <c r="AF202" s="180" t="e">
        <f t="shared" ca="1" si="57"/>
        <v>#N/A</v>
      </c>
      <c r="AG202" s="100" t="e">
        <f ca="1">OFFSET('Kuiva-aine'!$D$10,AE202+AF202-1,0)</f>
        <v>#N/A</v>
      </c>
      <c r="AH202" s="100" t="e">
        <f ca="1">OFFSET('Kuiva-aine'!$E$10,AE202+AF202-1,0)</f>
        <v>#N/A</v>
      </c>
      <c r="AI202" s="180" t="e">
        <f t="shared" ca="1" si="65"/>
        <v>#N/A</v>
      </c>
      <c r="AJ202" s="180" t="e">
        <f t="shared" si="66"/>
        <v>#N/A</v>
      </c>
      <c r="AK202" s="180" t="e">
        <f t="shared" si="67"/>
        <v>#N/A</v>
      </c>
      <c r="AL202" s="180">
        <f t="shared" si="68"/>
        <v>0</v>
      </c>
    </row>
    <row r="203" spans="1:38" x14ac:dyDescent="0.35">
      <c r="A203" s="91"/>
      <c r="B203" s="92"/>
      <c r="C203" s="93"/>
      <c r="D203" s="92"/>
      <c r="E203" s="91"/>
      <c r="F203" s="92"/>
      <c r="G203" s="94"/>
      <c r="I203" s="31">
        <f t="shared" ref="I203:I266" ca="1" si="69">IF(ISNA(P203),0,D203*P203/IF(P203&gt;AH203,P203,AH203)*L203)</f>
        <v>0</v>
      </c>
      <c r="J203" s="31">
        <f ca="1">IF(ISNA(MATCH($V203,Hajoamiskertoimet!A$21:A$53,0)),0,$I203*OFFSET(Hajoamiskertoimet!$C$20,MATCH($V203,Hajoamiskertoimet!A$21:A$53,0),0))</f>
        <v>0</v>
      </c>
      <c r="L203" s="181">
        <f t="shared" ca="1" si="58"/>
        <v>1</v>
      </c>
      <c r="M203" s="180" t="e">
        <f ca="1">OFFSET('ewc02'!$H$10,MATCH($R203,Ewc_ID,0),0)</f>
        <v>#N/A</v>
      </c>
      <c r="N203" s="180" t="e">
        <f t="shared" ref="N203:N266" ca="1" si="70">A203&amp;"_"&amp;O203</f>
        <v>#N/A</v>
      </c>
      <c r="O203" s="180" t="e">
        <f ca="1">IF($L203=0,-1,OFFSET('Kuiva-aine'!$C$10,AE203+AF203-1,0))</f>
        <v>#N/A</v>
      </c>
      <c r="P203" s="180" t="e">
        <f t="shared" ca="1" si="59"/>
        <v>#N/A</v>
      </c>
      <c r="Q203" s="180" t="e">
        <f ca="1">OFFSET('ewc02'!$A$10,MATCH($C203,EWC_Koodi,0),0)</f>
        <v>#N/A</v>
      </c>
      <c r="R203" s="180" t="e">
        <f t="shared" ca="1" si="60"/>
        <v>#N/A</v>
      </c>
      <c r="S203" s="180" t="e">
        <f ca="1">OFFSET('ewc02'!$K$10,Y203,0)</f>
        <v>#N/A</v>
      </c>
      <c r="T203" s="180" t="e">
        <f t="shared" ca="1" si="61"/>
        <v>#N/A</v>
      </c>
      <c r="U203" s="180" t="e">
        <f ca="1">OFFSET('ewc02'!$L$10,Y203,0)</f>
        <v>#N/A</v>
      </c>
      <c r="V203" s="180" t="e">
        <f ca="1">OFFSET('ewc02'!$M$10,Y203,0)</f>
        <v>#N/A</v>
      </c>
      <c r="W203" s="180" t="e">
        <f ca="1">OFFSET('ewc02'!$N$10,Y203,0)</f>
        <v>#N/A</v>
      </c>
      <c r="X203" s="180" t="e">
        <f ca="1">IF(AND(OFFSET('ewc02'!I$10,Y203,0)=12,OR(G203="2.3",G203="2.6",G203="2.7",G203="2.9")),1,0)</f>
        <v>#N/A</v>
      </c>
      <c r="Y203" s="180" t="e">
        <f t="shared" ref="Y203:Y266" ca="1" si="71">MATCH($R203,Ewc_ID,0)</f>
        <v>#N/A</v>
      </c>
      <c r="Z203" s="37">
        <f t="shared" ref="Z203:Z266" si="72">IF(F203="",0,TRIM(F203))</f>
        <v>0</v>
      </c>
      <c r="AA203" s="180">
        <f ca="1">IF($Z203=0,0, OFFSET(rd!$A$10,MATCH($Z203,RD_tunnus,0),0))</f>
        <v>0</v>
      </c>
      <c r="AB203" s="180" t="e">
        <f t="shared" si="62"/>
        <v>#N/A</v>
      </c>
      <c r="AC203" s="180" t="e">
        <f t="shared" si="63"/>
        <v>#N/A</v>
      </c>
      <c r="AD203" s="100">
        <f t="shared" si="64"/>
        <v>0</v>
      </c>
      <c r="AE203" s="180" t="e">
        <f t="shared" ref="AE203:AE266" ca="1" si="73">MATCH($T203,Ryhma,0)</f>
        <v>#N/A</v>
      </c>
      <c r="AF203" s="180" t="e">
        <f t="shared" ref="AF203:AF266" ca="1" si="74">MATCH(U203,OFFSET(Ryhma2,AE203-1,0,50,1),0)</f>
        <v>#N/A</v>
      </c>
      <c r="AG203" s="100" t="e">
        <f ca="1">OFFSET('Kuiva-aine'!$D$10,AE203+AF203-1,0)</f>
        <v>#N/A</v>
      </c>
      <c r="AH203" s="100" t="e">
        <f ca="1">OFFSET('Kuiva-aine'!$E$10,AE203+AF203-1,0)</f>
        <v>#N/A</v>
      </c>
      <c r="AI203" s="180" t="e">
        <f t="shared" ca="1" si="65"/>
        <v>#N/A</v>
      </c>
      <c r="AJ203" s="180" t="e">
        <f t="shared" si="66"/>
        <v>#N/A</v>
      </c>
      <c r="AK203" s="180" t="e">
        <f t="shared" si="67"/>
        <v>#N/A</v>
      </c>
      <c r="AL203" s="180">
        <f t="shared" si="68"/>
        <v>0</v>
      </c>
    </row>
    <row r="204" spans="1:38" x14ac:dyDescent="0.35">
      <c r="A204" s="91"/>
      <c r="B204" s="92"/>
      <c r="C204" s="93"/>
      <c r="D204" s="92"/>
      <c r="E204" s="91"/>
      <c r="F204" s="92"/>
      <c r="G204" s="94"/>
      <c r="I204" s="31">
        <f t="shared" ca="1" si="69"/>
        <v>0</v>
      </c>
      <c r="J204" s="31">
        <f ca="1">IF(ISNA(MATCH($V204,Hajoamiskertoimet!A$21:A$53,0)),0,$I204*OFFSET(Hajoamiskertoimet!$C$20,MATCH($V204,Hajoamiskertoimet!A$21:A$53,0),0))</f>
        <v>0</v>
      </c>
      <c r="L204" s="181">
        <f t="shared" ref="L204:L267" ca="1" si="75">IF(ISNA(AA204),0,IF(OR(AA204=0,AA204=1,AA204=4,AA204=5,AA204=12,AA204=154,AA204=157,AA204=158,AA204=165),1,0))</f>
        <v>1</v>
      </c>
      <c r="M204" s="180" t="e">
        <f ca="1">OFFSET('ewc02'!$H$10,MATCH($R204,Ewc_ID,0),0)</f>
        <v>#N/A</v>
      </c>
      <c r="N204" s="180" t="e">
        <f t="shared" ca="1" si="70"/>
        <v>#N/A</v>
      </c>
      <c r="O204" s="180" t="e">
        <f ca="1">IF($L204=0,-1,OFFSET('Kuiva-aine'!$C$10,AE204+AF204-1,0))</f>
        <v>#N/A</v>
      </c>
      <c r="P204" s="180" t="e">
        <f t="shared" ca="1" si="59"/>
        <v>#N/A</v>
      </c>
      <c r="Q204" s="180" t="e">
        <f ca="1">OFFSET('ewc02'!$A$10,MATCH($C204,EWC_Koodi,0),0)</f>
        <v>#N/A</v>
      </c>
      <c r="R204" s="180" t="e">
        <f t="shared" ca="1" si="60"/>
        <v>#N/A</v>
      </c>
      <c r="S204" s="180" t="e">
        <f ca="1">OFFSET('ewc02'!$K$10,Y204,0)</f>
        <v>#N/A</v>
      </c>
      <c r="T204" s="180" t="e">
        <f t="shared" ca="1" si="61"/>
        <v>#N/A</v>
      </c>
      <c r="U204" s="180" t="e">
        <f ca="1">OFFSET('ewc02'!$L$10,Y204,0)</f>
        <v>#N/A</v>
      </c>
      <c r="V204" s="180" t="e">
        <f ca="1">OFFSET('ewc02'!$M$10,Y204,0)</f>
        <v>#N/A</v>
      </c>
      <c r="W204" s="180" t="e">
        <f ca="1">OFFSET('ewc02'!$N$10,Y204,0)</f>
        <v>#N/A</v>
      </c>
      <c r="X204" s="180" t="e">
        <f ca="1">IF(AND(OFFSET('ewc02'!I$10,Y204,0)=12,OR(G204="2.3",G204="2.6",G204="2.7",G204="2.9")),1,0)</f>
        <v>#N/A</v>
      </c>
      <c r="Y204" s="180" t="e">
        <f t="shared" ca="1" si="71"/>
        <v>#N/A</v>
      </c>
      <c r="Z204" s="37">
        <f t="shared" si="72"/>
        <v>0</v>
      </c>
      <c r="AA204" s="180">
        <f ca="1">IF($Z204=0,0, OFFSET(rd!$A$10,MATCH($Z204,RD_tunnus,0),0))</f>
        <v>0</v>
      </c>
      <c r="AB204" s="180" t="e">
        <f t="shared" si="62"/>
        <v>#N/A</v>
      </c>
      <c r="AC204" s="180" t="e">
        <f t="shared" si="63"/>
        <v>#N/A</v>
      </c>
      <c r="AD204" s="100">
        <f t="shared" si="64"/>
        <v>0</v>
      </c>
      <c r="AE204" s="180" t="e">
        <f t="shared" ca="1" si="73"/>
        <v>#N/A</v>
      </c>
      <c r="AF204" s="180" t="e">
        <f t="shared" ca="1" si="74"/>
        <v>#N/A</v>
      </c>
      <c r="AG204" s="100" t="e">
        <f ca="1">OFFSET('Kuiva-aine'!$D$10,AE204+AF204-1,0)</f>
        <v>#N/A</v>
      </c>
      <c r="AH204" s="100" t="e">
        <f ca="1">OFFSET('Kuiva-aine'!$E$10,AE204+AF204-1,0)</f>
        <v>#N/A</v>
      </c>
      <c r="AI204" s="180" t="e">
        <f t="shared" ca="1" si="65"/>
        <v>#N/A</v>
      </c>
      <c r="AJ204" s="180" t="e">
        <f t="shared" si="66"/>
        <v>#N/A</v>
      </c>
      <c r="AK204" s="180" t="e">
        <f t="shared" si="67"/>
        <v>#N/A</v>
      </c>
      <c r="AL204" s="180">
        <f t="shared" si="68"/>
        <v>0</v>
      </c>
    </row>
    <row r="205" spans="1:38" x14ac:dyDescent="0.35">
      <c r="A205" s="91"/>
      <c r="B205" s="92"/>
      <c r="C205" s="93"/>
      <c r="D205" s="92"/>
      <c r="E205" s="91"/>
      <c r="F205" s="92"/>
      <c r="G205" s="94"/>
      <c r="I205" s="31">
        <f t="shared" ca="1" si="69"/>
        <v>0</v>
      </c>
      <c r="J205" s="31">
        <f ca="1">IF(ISNA(MATCH($V205,Hajoamiskertoimet!A$21:A$53,0)),0,$I205*OFFSET(Hajoamiskertoimet!$C$20,MATCH($V205,Hajoamiskertoimet!A$21:A$53,0),0))</f>
        <v>0</v>
      </c>
      <c r="L205" s="181">
        <f t="shared" ca="1" si="75"/>
        <v>1</v>
      </c>
      <c r="M205" s="180" t="e">
        <f ca="1">OFFSET('ewc02'!$H$10,MATCH($R205,Ewc_ID,0),0)</f>
        <v>#N/A</v>
      </c>
      <c r="N205" s="180" t="e">
        <f t="shared" ca="1" si="70"/>
        <v>#N/A</v>
      </c>
      <c r="O205" s="180" t="e">
        <f ca="1">IF($L205=0,-1,OFFSET('Kuiva-aine'!$C$10,AE205+AF205-1,0))</f>
        <v>#N/A</v>
      </c>
      <c r="P205" s="180" t="e">
        <f t="shared" ref="P205:P268" ca="1" si="76">IF(AND(E205&gt;0,E205&lt;100),E205,AG205)</f>
        <v>#N/A</v>
      </c>
      <c r="Q205" s="180" t="e">
        <f ca="1">OFFSET('ewc02'!$A$10,MATCH($C205,EWC_Koodi,0),0)</f>
        <v>#N/A</v>
      </c>
      <c r="R205" s="180" t="e">
        <f t="shared" ref="R205:R268" ca="1" si="77">IF(OR(Q205=77,Q205=80,Q205=89,Q205=97),IF(AD205=2,95,IF(AD205=1,96,Q205)),Q205)</f>
        <v>#N/A</v>
      </c>
      <c r="S205" s="180" t="e">
        <f ca="1">OFFSET('ewc02'!$K$10,Y205,0)</f>
        <v>#N/A</v>
      </c>
      <c r="T205" s="180" t="e">
        <f t="shared" ref="T205:T268" ca="1" si="78">IF(X205=1,4,IF(AI205=1,5,S205))</f>
        <v>#N/A</v>
      </c>
      <c r="U205" s="180" t="e">
        <f ca="1">OFFSET('ewc02'!$L$10,Y205,0)</f>
        <v>#N/A</v>
      </c>
      <c r="V205" s="180" t="e">
        <f ca="1">OFFSET('ewc02'!$M$10,Y205,0)</f>
        <v>#N/A</v>
      </c>
      <c r="W205" s="180" t="e">
        <f ca="1">OFFSET('ewc02'!$N$10,Y205,0)</f>
        <v>#N/A</v>
      </c>
      <c r="X205" s="180" t="e">
        <f ca="1">IF(AND(OFFSET('ewc02'!I$10,Y205,0)=12,OR(G205="2.3",G205="2.6",G205="2.7",G205="2.9")),1,0)</f>
        <v>#N/A</v>
      </c>
      <c r="Y205" s="180" t="e">
        <f t="shared" ca="1" si="71"/>
        <v>#N/A</v>
      </c>
      <c r="Z205" s="37">
        <f t="shared" si="72"/>
        <v>0</v>
      </c>
      <c r="AA205" s="180">
        <f ca="1">IF($Z205=0,0, OFFSET(rd!$A$10,MATCH($Z205,RD_tunnus,0),0))</f>
        <v>0</v>
      </c>
      <c r="AB205" s="180" t="e">
        <f t="shared" ref="AB205:AB268" si="79">MATCH("*kuituliet*",B205,0)</f>
        <v>#N/A</v>
      </c>
      <c r="AC205" s="180" t="e">
        <f t="shared" ref="AC205:AC268" si="80">MATCH("*liet*",B205,0)</f>
        <v>#N/A</v>
      </c>
      <c r="AD205" s="100">
        <f t="shared" ref="AD205:AD268" si="81">IF(ISNA(AC205),0,IF(ISNA(AB205),1,2))</f>
        <v>0</v>
      </c>
      <c r="AE205" s="180" t="e">
        <f t="shared" ca="1" si="73"/>
        <v>#N/A</v>
      </c>
      <c r="AF205" s="180" t="e">
        <f t="shared" ca="1" si="74"/>
        <v>#N/A</v>
      </c>
      <c r="AG205" s="100" t="e">
        <f ca="1">OFFSET('Kuiva-aine'!$D$10,AE205+AF205-1,0)</f>
        <v>#N/A</v>
      </c>
      <c r="AH205" s="100" t="e">
        <f ca="1">OFFSET('Kuiva-aine'!$E$10,AE205+AF205-1,0)</f>
        <v>#N/A</v>
      </c>
      <c r="AI205" s="180" t="e">
        <f t="shared" ref="AI205:AI268" ca="1" si="82">IF(AND(OR(R205=918,R205=919),OR(G205="2.4",AL205=1)),1,0)</f>
        <v>#N/A</v>
      </c>
      <c r="AJ205" s="180" t="e">
        <f t="shared" ref="AJ205:AJ268" si="83">MATCH("*raken*",B205,0)</f>
        <v>#N/A</v>
      </c>
      <c r="AK205" s="180" t="e">
        <f t="shared" ref="AK205:AK268" si="84">MATCH("*rak.*",B205,0)</f>
        <v>#N/A</v>
      </c>
      <c r="AL205" s="180">
        <f t="shared" ref="AL205:AL268" si="85">IF(AND(ISNA(AJ205),ISNA(AK205)),0,1)</f>
        <v>0</v>
      </c>
    </row>
    <row r="206" spans="1:38" x14ac:dyDescent="0.35">
      <c r="A206" s="91"/>
      <c r="B206" s="92"/>
      <c r="C206" s="93"/>
      <c r="D206" s="92"/>
      <c r="E206" s="91"/>
      <c r="F206" s="92"/>
      <c r="G206" s="94"/>
      <c r="I206" s="31">
        <f t="shared" ca="1" si="69"/>
        <v>0</v>
      </c>
      <c r="J206" s="31">
        <f ca="1">IF(ISNA(MATCH($V206,Hajoamiskertoimet!A$21:A$53,0)),0,$I206*OFFSET(Hajoamiskertoimet!$C$20,MATCH($V206,Hajoamiskertoimet!A$21:A$53,0),0))</f>
        <v>0</v>
      </c>
      <c r="L206" s="181">
        <f t="shared" ca="1" si="75"/>
        <v>1</v>
      </c>
      <c r="M206" s="180" t="e">
        <f ca="1">OFFSET('ewc02'!$H$10,MATCH($R206,Ewc_ID,0),0)</f>
        <v>#N/A</v>
      </c>
      <c r="N206" s="180" t="e">
        <f t="shared" ca="1" si="70"/>
        <v>#N/A</v>
      </c>
      <c r="O206" s="180" t="e">
        <f ca="1">IF($L206=0,-1,OFFSET('Kuiva-aine'!$C$10,AE206+AF206-1,0))</f>
        <v>#N/A</v>
      </c>
      <c r="P206" s="180" t="e">
        <f t="shared" ca="1" si="76"/>
        <v>#N/A</v>
      </c>
      <c r="Q206" s="180" t="e">
        <f ca="1">OFFSET('ewc02'!$A$10,MATCH($C206,EWC_Koodi,0),0)</f>
        <v>#N/A</v>
      </c>
      <c r="R206" s="180" t="e">
        <f t="shared" ca="1" si="77"/>
        <v>#N/A</v>
      </c>
      <c r="S206" s="180" t="e">
        <f ca="1">OFFSET('ewc02'!$K$10,Y206,0)</f>
        <v>#N/A</v>
      </c>
      <c r="T206" s="180" t="e">
        <f t="shared" ca="1" si="78"/>
        <v>#N/A</v>
      </c>
      <c r="U206" s="180" t="e">
        <f ca="1">OFFSET('ewc02'!$L$10,Y206,0)</f>
        <v>#N/A</v>
      </c>
      <c r="V206" s="180" t="e">
        <f ca="1">OFFSET('ewc02'!$M$10,Y206,0)</f>
        <v>#N/A</v>
      </c>
      <c r="W206" s="180" t="e">
        <f ca="1">OFFSET('ewc02'!$N$10,Y206,0)</f>
        <v>#N/A</v>
      </c>
      <c r="X206" s="180" t="e">
        <f ca="1">IF(AND(OFFSET('ewc02'!I$10,Y206,0)=12,OR(G206="2.3",G206="2.6",G206="2.7",G206="2.9")),1,0)</f>
        <v>#N/A</v>
      </c>
      <c r="Y206" s="180" t="e">
        <f t="shared" ca="1" si="71"/>
        <v>#N/A</v>
      </c>
      <c r="Z206" s="37">
        <f t="shared" si="72"/>
        <v>0</v>
      </c>
      <c r="AA206" s="180">
        <f ca="1">IF($Z206=0,0, OFFSET(rd!$A$10,MATCH($Z206,RD_tunnus,0),0))</f>
        <v>0</v>
      </c>
      <c r="AB206" s="180" t="e">
        <f t="shared" si="79"/>
        <v>#N/A</v>
      </c>
      <c r="AC206" s="180" t="e">
        <f t="shared" si="80"/>
        <v>#N/A</v>
      </c>
      <c r="AD206" s="100">
        <f t="shared" si="81"/>
        <v>0</v>
      </c>
      <c r="AE206" s="180" t="e">
        <f t="shared" ca="1" si="73"/>
        <v>#N/A</v>
      </c>
      <c r="AF206" s="180" t="e">
        <f t="shared" ca="1" si="74"/>
        <v>#N/A</v>
      </c>
      <c r="AG206" s="100" t="e">
        <f ca="1">OFFSET('Kuiva-aine'!$D$10,AE206+AF206-1,0)</f>
        <v>#N/A</v>
      </c>
      <c r="AH206" s="100" t="e">
        <f ca="1">OFFSET('Kuiva-aine'!$E$10,AE206+AF206-1,0)</f>
        <v>#N/A</v>
      </c>
      <c r="AI206" s="180" t="e">
        <f t="shared" ca="1" si="82"/>
        <v>#N/A</v>
      </c>
      <c r="AJ206" s="180" t="e">
        <f t="shared" si="83"/>
        <v>#N/A</v>
      </c>
      <c r="AK206" s="180" t="e">
        <f t="shared" si="84"/>
        <v>#N/A</v>
      </c>
      <c r="AL206" s="180">
        <f t="shared" si="85"/>
        <v>0</v>
      </c>
    </row>
    <row r="207" spans="1:38" x14ac:dyDescent="0.35">
      <c r="A207" s="91"/>
      <c r="B207" s="92"/>
      <c r="C207" s="93"/>
      <c r="D207" s="92"/>
      <c r="E207" s="91"/>
      <c r="F207" s="92"/>
      <c r="G207" s="94"/>
      <c r="I207" s="31">
        <f t="shared" ca="1" si="69"/>
        <v>0</v>
      </c>
      <c r="J207" s="31">
        <f ca="1">IF(ISNA(MATCH($V207,Hajoamiskertoimet!A$21:A$53,0)),0,$I207*OFFSET(Hajoamiskertoimet!$C$20,MATCH($V207,Hajoamiskertoimet!A$21:A$53,0),0))</f>
        <v>0</v>
      </c>
      <c r="L207" s="181">
        <f t="shared" ca="1" si="75"/>
        <v>1</v>
      </c>
      <c r="M207" s="180" t="e">
        <f ca="1">OFFSET('ewc02'!$H$10,MATCH($R207,Ewc_ID,0),0)</f>
        <v>#N/A</v>
      </c>
      <c r="N207" s="180" t="e">
        <f t="shared" ca="1" si="70"/>
        <v>#N/A</v>
      </c>
      <c r="O207" s="180" t="e">
        <f ca="1">IF($L207=0,-1,OFFSET('Kuiva-aine'!$C$10,AE207+AF207-1,0))</f>
        <v>#N/A</v>
      </c>
      <c r="P207" s="180" t="e">
        <f t="shared" ca="1" si="76"/>
        <v>#N/A</v>
      </c>
      <c r="Q207" s="180" t="e">
        <f ca="1">OFFSET('ewc02'!$A$10,MATCH($C207,EWC_Koodi,0),0)</f>
        <v>#N/A</v>
      </c>
      <c r="R207" s="180" t="e">
        <f t="shared" ca="1" si="77"/>
        <v>#N/A</v>
      </c>
      <c r="S207" s="180" t="e">
        <f ca="1">OFFSET('ewc02'!$K$10,Y207,0)</f>
        <v>#N/A</v>
      </c>
      <c r="T207" s="180" t="e">
        <f t="shared" ca="1" si="78"/>
        <v>#N/A</v>
      </c>
      <c r="U207" s="180" t="e">
        <f ca="1">OFFSET('ewc02'!$L$10,Y207,0)</f>
        <v>#N/A</v>
      </c>
      <c r="V207" s="180" t="e">
        <f ca="1">OFFSET('ewc02'!$M$10,Y207,0)</f>
        <v>#N/A</v>
      </c>
      <c r="W207" s="180" t="e">
        <f ca="1">OFFSET('ewc02'!$N$10,Y207,0)</f>
        <v>#N/A</v>
      </c>
      <c r="X207" s="180" t="e">
        <f ca="1">IF(AND(OFFSET('ewc02'!I$10,Y207,0)=12,OR(G207="2.3",G207="2.6",G207="2.7",G207="2.9")),1,0)</f>
        <v>#N/A</v>
      </c>
      <c r="Y207" s="180" t="e">
        <f t="shared" ca="1" si="71"/>
        <v>#N/A</v>
      </c>
      <c r="Z207" s="37">
        <f t="shared" si="72"/>
        <v>0</v>
      </c>
      <c r="AA207" s="180">
        <f ca="1">IF($Z207=0,0, OFFSET(rd!$A$10,MATCH($Z207,RD_tunnus,0),0))</f>
        <v>0</v>
      </c>
      <c r="AB207" s="180" t="e">
        <f t="shared" si="79"/>
        <v>#N/A</v>
      </c>
      <c r="AC207" s="180" t="e">
        <f t="shared" si="80"/>
        <v>#N/A</v>
      </c>
      <c r="AD207" s="100">
        <f t="shared" si="81"/>
        <v>0</v>
      </c>
      <c r="AE207" s="180" t="e">
        <f t="shared" ca="1" si="73"/>
        <v>#N/A</v>
      </c>
      <c r="AF207" s="180" t="e">
        <f t="shared" ca="1" si="74"/>
        <v>#N/A</v>
      </c>
      <c r="AG207" s="100" t="e">
        <f ca="1">OFFSET('Kuiva-aine'!$D$10,AE207+AF207-1,0)</f>
        <v>#N/A</v>
      </c>
      <c r="AH207" s="100" t="e">
        <f ca="1">OFFSET('Kuiva-aine'!$E$10,AE207+AF207-1,0)</f>
        <v>#N/A</v>
      </c>
      <c r="AI207" s="180" t="e">
        <f t="shared" ca="1" si="82"/>
        <v>#N/A</v>
      </c>
      <c r="AJ207" s="180" t="e">
        <f t="shared" si="83"/>
        <v>#N/A</v>
      </c>
      <c r="AK207" s="180" t="e">
        <f t="shared" si="84"/>
        <v>#N/A</v>
      </c>
      <c r="AL207" s="180">
        <f t="shared" si="85"/>
        <v>0</v>
      </c>
    </row>
    <row r="208" spans="1:38" x14ac:dyDescent="0.35">
      <c r="A208" s="91"/>
      <c r="B208" s="92"/>
      <c r="C208" s="93"/>
      <c r="D208" s="92"/>
      <c r="E208" s="91"/>
      <c r="F208" s="92"/>
      <c r="G208" s="94"/>
      <c r="I208" s="31">
        <f t="shared" ca="1" si="69"/>
        <v>0</v>
      </c>
      <c r="J208" s="31">
        <f ca="1">IF(ISNA(MATCH($V208,Hajoamiskertoimet!A$21:A$53,0)),0,$I208*OFFSET(Hajoamiskertoimet!$C$20,MATCH($V208,Hajoamiskertoimet!A$21:A$53,0),0))</f>
        <v>0</v>
      </c>
      <c r="L208" s="181">
        <f t="shared" ca="1" si="75"/>
        <v>1</v>
      </c>
      <c r="M208" s="180" t="e">
        <f ca="1">OFFSET('ewc02'!$H$10,MATCH($R208,Ewc_ID,0),0)</f>
        <v>#N/A</v>
      </c>
      <c r="N208" s="180" t="e">
        <f t="shared" ca="1" si="70"/>
        <v>#N/A</v>
      </c>
      <c r="O208" s="180" t="e">
        <f ca="1">IF($L208=0,-1,OFFSET('Kuiva-aine'!$C$10,AE208+AF208-1,0))</f>
        <v>#N/A</v>
      </c>
      <c r="P208" s="180" t="e">
        <f t="shared" ca="1" si="76"/>
        <v>#N/A</v>
      </c>
      <c r="Q208" s="180" t="e">
        <f ca="1">OFFSET('ewc02'!$A$10,MATCH($C208,EWC_Koodi,0),0)</f>
        <v>#N/A</v>
      </c>
      <c r="R208" s="180" t="e">
        <f t="shared" ca="1" si="77"/>
        <v>#N/A</v>
      </c>
      <c r="S208" s="180" t="e">
        <f ca="1">OFFSET('ewc02'!$K$10,Y208,0)</f>
        <v>#N/A</v>
      </c>
      <c r="T208" s="180" t="e">
        <f t="shared" ca="1" si="78"/>
        <v>#N/A</v>
      </c>
      <c r="U208" s="180" t="e">
        <f ca="1">OFFSET('ewc02'!$L$10,Y208,0)</f>
        <v>#N/A</v>
      </c>
      <c r="V208" s="180" t="e">
        <f ca="1">OFFSET('ewc02'!$M$10,Y208,0)</f>
        <v>#N/A</v>
      </c>
      <c r="W208" s="180" t="e">
        <f ca="1">OFFSET('ewc02'!$N$10,Y208,0)</f>
        <v>#N/A</v>
      </c>
      <c r="X208" s="180" t="e">
        <f ca="1">IF(AND(OFFSET('ewc02'!I$10,Y208,0)=12,OR(G208="2.3",G208="2.6",G208="2.7",G208="2.9")),1,0)</f>
        <v>#N/A</v>
      </c>
      <c r="Y208" s="180" t="e">
        <f t="shared" ca="1" si="71"/>
        <v>#N/A</v>
      </c>
      <c r="Z208" s="37">
        <f t="shared" si="72"/>
        <v>0</v>
      </c>
      <c r="AA208" s="180">
        <f ca="1">IF($Z208=0,0, OFFSET(rd!$A$10,MATCH($Z208,RD_tunnus,0),0))</f>
        <v>0</v>
      </c>
      <c r="AB208" s="180" t="e">
        <f t="shared" si="79"/>
        <v>#N/A</v>
      </c>
      <c r="AC208" s="180" t="e">
        <f t="shared" si="80"/>
        <v>#N/A</v>
      </c>
      <c r="AD208" s="100">
        <f t="shared" si="81"/>
        <v>0</v>
      </c>
      <c r="AE208" s="180" t="e">
        <f t="shared" ca="1" si="73"/>
        <v>#N/A</v>
      </c>
      <c r="AF208" s="180" t="e">
        <f t="shared" ca="1" si="74"/>
        <v>#N/A</v>
      </c>
      <c r="AG208" s="100" t="e">
        <f ca="1">OFFSET('Kuiva-aine'!$D$10,AE208+AF208-1,0)</f>
        <v>#N/A</v>
      </c>
      <c r="AH208" s="100" t="e">
        <f ca="1">OFFSET('Kuiva-aine'!$E$10,AE208+AF208-1,0)</f>
        <v>#N/A</v>
      </c>
      <c r="AI208" s="180" t="e">
        <f t="shared" ca="1" si="82"/>
        <v>#N/A</v>
      </c>
      <c r="AJ208" s="180" t="e">
        <f t="shared" si="83"/>
        <v>#N/A</v>
      </c>
      <c r="AK208" s="180" t="e">
        <f t="shared" si="84"/>
        <v>#N/A</v>
      </c>
      <c r="AL208" s="180">
        <f t="shared" si="85"/>
        <v>0</v>
      </c>
    </row>
    <row r="209" spans="1:38" x14ac:dyDescent="0.35">
      <c r="A209" s="91"/>
      <c r="B209" s="92"/>
      <c r="C209" s="93"/>
      <c r="D209" s="92"/>
      <c r="E209" s="91"/>
      <c r="F209" s="92"/>
      <c r="G209" s="94"/>
      <c r="I209" s="31">
        <f t="shared" ca="1" si="69"/>
        <v>0</v>
      </c>
      <c r="J209" s="31">
        <f ca="1">IF(ISNA(MATCH($V209,Hajoamiskertoimet!A$21:A$53,0)),0,$I209*OFFSET(Hajoamiskertoimet!$C$20,MATCH($V209,Hajoamiskertoimet!A$21:A$53,0),0))</f>
        <v>0</v>
      </c>
      <c r="L209" s="181">
        <f t="shared" ca="1" si="75"/>
        <v>1</v>
      </c>
      <c r="M209" s="180" t="e">
        <f ca="1">OFFSET('ewc02'!$H$10,MATCH($R209,Ewc_ID,0),0)</f>
        <v>#N/A</v>
      </c>
      <c r="N209" s="180" t="e">
        <f t="shared" ca="1" si="70"/>
        <v>#N/A</v>
      </c>
      <c r="O209" s="180" t="e">
        <f ca="1">IF($L209=0,-1,OFFSET('Kuiva-aine'!$C$10,AE209+AF209-1,0))</f>
        <v>#N/A</v>
      </c>
      <c r="P209" s="180" t="e">
        <f t="shared" ca="1" si="76"/>
        <v>#N/A</v>
      </c>
      <c r="Q209" s="180" t="e">
        <f ca="1">OFFSET('ewc02'!$A$10,MATCH($C209,EWC_Koodi,0),0)</f>
        <v>#N/A</v>
      </c>
      <c r="R209" s="180" t="e">
        <f t="shared" ca="1" si="77"/>
        <v>#N/A</v>
      </c>
      <c r="S209" s="180" t="e">
        <f ca="1">OFFSET('ewc02'!$K$10,Y209,0)</f>
        <v>#N/A</v>
      </c>
      <c r="T209" s="180" t="e">
        <f t="shared" ca="1" si="78"/>
        <v>#N/A</v>
      </c>
      <c r="U209" s="180" t="e">
        <f ca="1">OFFSET('ewc02'!$L$10,Y209,0)</f>
        <v>#N/A</v>
      </c>
      <c r="V209" s="180" t="e">
        <f ca="1">OFFSET('ewc02'!$M$10,Y209,0)</f>
        <v>#N/A</v>
      </c>
      <c r="W209" s="180" t="e">
        <f ca="1">OFFSET('ewc02'!$N$10,Y209,0)</f>
        <v>#N/A</v>
      </c>
      <c r="X209" s="180" t="e">
        <f ca="1">IF(AND(OFFSET('ewc02'!I$10,Y209,0)=12,OR(G209="2.3",G209="2.6",G209="2.7",G209="2.9")),1,0)</f>
        <v>#N/A</v>
      </c>
      <c r="Y209" s="180" t="e">
        <f t="shared" ca="1" si="71"/>
        <v>#N/A</v>
      </c>
      <c r="Z209" s="37">
        <f t="shared" si="72"/>
        <v>0</v>
      </c>
      <c r="AA209" s="180">
        <f ca="1">IF($Z209=0,0, OFFSET(rd!$A$10,MATCH($Z209,RD_tunnus,0),0))</f>
        <v>0</v>
      </c>
      <c r="AB209" s="180" t="e">
        <f t="shared" si="79"/>
        <v>#N/A</v>
      </c>
      <c r="AC209" s="180" t="e">
        <f t="shared" si="80"/>
        <v>#N/A</v>
      </c>
      <c r="AD209" s="100">
        <f t="shared" si="81"/>
        <v>0</v>
      </c>
      <c r="AE209" s="180" t="e">
        <f t="shared" ca="1" si="73"/>
        <v>#N/A</v>
      </c>
      <c r="AF209" s="180" t="e">
        <f t="shared" ca="1" si="74"/>
        <v>#N/A</v>
      </c>
      <c r="AG209" s="100" t="e">
        <f ca="1">OFFSET('Kuiva-aine'!$D$10,AE209+AF209-1,0)</f>
        <v>#N/A</v>
      </c>
      <c r="AH209" s="100" t="e">
        <f ca="1">OFFSET('Kuiva-aine'!$E$10,AE209+AF209-1,0)</f>
        <v>#N/A</v>
      </c>
      <c r="AI209" s="180" t="e">
        <f t="shared" ca="1" si="82"/>
        <v>#N/A</v>
      </c>
      <c r="AJ209" s="180" t="e">
        <f t="shared" si="83"/>
        <v>#N/A</v>
      </c>
      <c r="AK209" s="180" t="e">
        <f t="shared" si="84"/>
        <v>#N/A</v>
      </c>
      <c r="AL209" s="180">
        <f t="shared" si="85"/>
        <v>0</v>
      </c>
    </row>
    <row r="210" spans="1:38" x14ac:dyDescent="0.35">
      <c r="A210" s="91"/>
      <c r="B210" s="92"/>
      <c r="C210" s="93"/>
      <c r="D210" s="92"/>
      <c r="E210" s="91"/>
      <c r="F210" s="92"/>
      <c r="G210" s="94"/>
      <c r="I210" s="31">
        <f t="shared" ca="1" si="69"/>
        <v>0</v>
      </c>
      <c r="J210" s="31">
        <f ca="1">IF(ISNA(MATCH($V210,Hajoamiskertoimet!A$21:A$53,0)),0,$I210*OFFSET(Hajoamiskertoimet!$C$20,MATCH($V210,Hajoamiskertoimet!A$21:A$53,0),0))</f>
        <v>0</v>
      </c>
      <c r="L210" s="181">
        <f t="shared" ca="1" si="75"/>
        <v>1</v>
      </c>
      <c r="M210" s="180" t="e">
        <f ca="1">OFFSET('ewc02'!$H$10,MATCH($R210,Ewc_ID,0),0)</f>
        <v>#N/A</v>
      </c>
      <c r="N210" s="180" t="e">
        <f t="shared" ca="1" si="70"/>
        <v>#N/A</v>
      </c>
      <c r="O210" s="180" t="e">
        <f ca="1">IF($L210=0,-1,OFFSET('Kuiva-aine'!$C$10,AE210+AF210-1,0))</f>
        <v>#N/A</v>
      </c>
      <c r="P210" s="180" t="e">
        <f t="shared" ca="1" si="76"/>
        <v>#N/A</v>
      </c>
      <c r="Q210" s="180" t="e">
        <f ca="1">OFFSET('ewc02'!$A$10,MATCH($C210,EWC_Koodi,0),0)</f>
        <v>#N/A</v>
      </c>
      <c r="R210" s="180" t="e">
        <f t="shared" ca="1" si="77"/>
        <v>#N/A</v>
      </c>
      <c r="S210" s="180" t="e">
        <f ca="1">OFFSET('ewc02'!$K$10,Y210,0)</f>
        <v>#N/A</v>
      </c>
      <c r="T210" s="180" t="e">
        <f t="shared" ca="1" si="78"/>
        <v>#N/A</v>
      </c>
      <c r="U210" s="180" t="e">
        <f ca="1">OFFSET('ewc02'!$L$10,Y210,0)</f>
        <v>#N/A</v>
      </c>
      <c r="V210" s="180" t="e">
        <f ca="1">OFFSET('ewc02'!$M$10,Y210,0)</f>
        <v>#N/A</v>
      </c>
      <c r="W210" s="180" t="e">
        <f ca="1">OFFSET('ewc02'!$N$10,Y210,0)</f>
        <v>#N/A</v>
      </c>
      <c r="X210" s="180" t="e">
        <f ca="1">IF(AND(OFFSET('ewc02'!I$10,Y210,0)=12,OR(G210="2.3",G210="2.6",G210="2.7",G210="2.9")),1,0)</f>
        <v>#N/A</v>
      </c>
      <c r="Y210" s="180" t="e">
        <f t="shared" ca="1" si="71"/>
        <v>#N/A</v>
      </c>
      <c r="Z210" s="37">
        <f t="shared" si="72"/>
        <v>0</v>
      </c>
      <c r="AA210" s="180">
        <f ca="1">IF($Z210=0,0, OFFSET(rd!$A$10,MATCH($Z210,RD_tunnus,0),0))</f>
        <v>0</v>
      </c>
      <c r="AB210" s="180" t="e">
        <f t="shared" si="79"/>
        <v>#N/A</v>
      </c>
      <c r="AC210" s="180" t="e">
        <f t="shared" si="80"/>
        <v>#N/A</v>
      </c>
      <c r="AD210" s="100">
        <f t="shared" si="81"/>
        <v>0</v>
      </c>
      <c r="AE210" s="180" t="e">
        <f t="shared" ca="1" si="73"/>
        <v>#N/A</v>
      </c>
      <c r="AF210" s="180" t="e">
        <f t="shared" ca="1" si="74"/>
        <v>#N/A</v>
      </c>
      <c r="AG210" s="100" t="e">
        <f ca="1">OFFSET('Kuiva-aine'!$D$10,AE210+AF210-1,0)</f>
        <v>#N/A</v>
      </c>
      <c r="AH210" s="100" t="e">
        <f ca="1">OFFSET('Kuiva-aine'!$E$10,AE210+AF210-1,0)</f>
        <v>#N/A</v>
      </c>
      <c r="AI210" s="180" t="e">
        <f t="shared" ca="1" si="82"/>
        <v>#N/A</v>
      </c>
      <c r="AJ210" s="180" t="e">
        <f t="shared" si="83"/>
        <v>#N/A</v>
      </c>
      <c r="AK210" s="180" t="e">
        <f t="shared" si="84"/>
        <v>#N/A</v>
      </c>
      <c r="AL210" s="180">
        <f t="shared" si="85"/>
        <v>0</v>
      </c>
    </row>
    <row r="211" spans="1:38" x14ac:dyDescent="0.35">
      <c r="A211" s="91"/>
      <c r="B211" s="92"/>
      <c r="C211" s="93"/>
      <c r="D211" s="92"/>
      <c r="E211" s="91"/>
      <c r="F211" s="92"/>
      <c r="G211" s="94"/>
      <c r="I211" s="31">
        <f t="shared" ca="1" si="69"/>
        <v>0</v>
      </c>
      <c r="J211" s="31">
        <f ca="1">IF(ISNA(MATCH($V211,Hajoamiskertoimet!A$21:A$53,0)),0,$I211*OFFSET(Hajoamiskertoimet!$C$20,MATCH($V211,Hajoamiskertoimet!A$21:A$53,0),0))</f>
        <v>0</v>
      </c>
      <c r="L211" s="181">
        <f t="shared" ca="1" si="75"/>
        <v>1</v>
      </c>
      <c r="M211" s="180" t="e">
        <f ca="1">OFFSET('ewc02'!$H$10,MATCH($R211,Ewc_ID,0),0)</f>
        <v>#N/A</v>
      </c>
      <c r="N211" s="180" t="e">
        <f t="shared" ca="1" si="70"/>
        <v>#N/A</v>
      </c>
      <c r="O211" s="180" t="e">
        <f ca="1">IF($L211=0,-1,OFFSET('Kuiva-aine'!$C$10,AE211+AF211-1,0))</f>
        <v>#N/A</v>
      </c>
      <c r="P211" s="180" t="e">
        <f t="shared" ca="1" si="76"/>
        <v>#N/A</v>
      </c>
      <c r="Q211" s="180" t="e">
        <f ca="1">OFFSET('ewc02'!$A$10,MATCH($C211,EWC_Koodi,0),0)</f>
        <v>#N/A</v>
      </c>
      <c r="R211" s="180" t="e">
        <f t="shared" ca="1" si="77"/>
        <v>#N/A</v>
      </c>
      <c r="S211" s="180" t="e">
        <f ca="1">OFFSET('ewc02'!$K$10,Y211,0)</f>
        <v>#N/A</v>
      </c>
      <c r="T211" s="180" t="e">
        <f t="shared" ca="1" si="78"/>
        <v>#N/A</v>
      </c>
      <c r="U211" s="180" t="e">
        <f ca="1">OFFSET('ewc02'!$L$10,Y211,0)</f>
        <v>#N/A</v>
      </c>
      <c r="V211" s="180" t="e">
        <f ca="1">OFFSET('ewc02'!$M$10,Y211,0)</f>
        <v>#N/A</v>
      </c>
      <c r="W211" s="180" t="e">
        <f ca="1">OFFSET('ewc02'!$N$10,Y211,0)</f>
        <v>#N/A</v>
      </c>
      <c r="X211" s="180" t="e">
        <f ca="1">IF(AND(OFFSET('ewc02'!I$10,Y211,0)=12,OR(G211="2.3",G211="2.6",G211="2.7",G211="2.9")),1,0)</f>
        <v>#N/A</v>
      </c>
      <c r="Y211" s="180" t="e">
        <f t="shared" ca="1" si="71"/>
        <v>#N/A</v>
      </c>
      <c r="Z211" s="37">
        <f t="shared" si="72"/>
        <v>0</v>
      </c>
      <c r="AA211" s="180">
        <f ca="1">IF($Z211=0,0, OFFSET(rd!$A$10,MATCH($Z211,RD_tunnus,0),0))</f>
        <v>0</v>
      </c>
      <c r="AB211" s="180" t="e">
        <f t="shared" si="79"/>
        <v>#N/A</v>
      </c>
      <c r="AC211" s="180" t="e">
        <f t="shared" si="80"/>
        <v>#N/A</v>
      </c>
      <c r="AD211" s="100">
        <f t="shared" si="81"/>
        <v>0</v>
      </c>
      <c r="AE211" s="180" t="e">
        <f t="shared" ca="1" si="73"/>
        <v>#N/A</v>
      </c>
      <c r="AF211" s="180" t="e">
        <f t="shared" ca="1" si="74"/>
        <v>#N/A</v>
      </c>
      <c r="AG211" s="100" t="e">
        <f ca="1">OFFSET('Kuiva-aine'!$D$10,AE211+AF211-1,0)</f>
        <v>#N/A</v>
      </c>
      <c r="AH211" s="100" t="e">
        <f ca="1">OFFSET('Kuiva-aine'!$E$10,AE211+AF211-1,0)</f>
        <v>#N/A</v>
      </c>
      <c r="AI211" s="180" t="e">
        <f t="shared" ca="1" si="82"/>
        <v>#N/A</v>
      </c>
      <c r="AJ211" s="180" t="e">
        <f t="shared" si="83"/>
        <v>#N/A</v>
      </c>
      <c r="AK211" s="180" t="e">
        <f t="shared" si="84"/>
        <v>#N/A</v>
      </c>
      <c r="AL211" s="180">
        <f t="shared" si="85"/>
        <v>0</v>
      </c>
    </row>
    <row r="212" spans="1:38" x14ac:dyDescent="0.35">
      <c r="A212" s="91"/>
      <c r="B212" s="92"/>
      <c r="C212" s="93"/>
      <c r="D212" s="92"/>
      <c r="E212" s="91"/>
      <c r="F212" s="92"/>
      <c r="G212" s="94"/>
      <c r="I212" s="31">
        <f t="shared" ca="1" si="69"/>
        <v>0</v>
      </c>
      <c r="J212" s="31">
        <f ca="1">IF(ISNA(MATCH($V212,Hajoamiskertoimet!A$21:A$53,0)),0,$I212*OFFSET(Hajoamiskertoimet!$C$20,MATCH($V212,Hajoamiskertoimet!A$21:A$53,0),0))</f>
        <v>0</v>
      </c>
      <c r="L212" s="181">
        <f t="shared" ca="1" si="75"/>
        <v>1</v>
      </c>
      <c r="M212" s="180" t="e">
        <f ca="1">OFFSET('ewc02'!$H$10,MATCH($R212,Ewc_ID,0),0)</f>
        <v>#N/A</v>
      </c>
      <c r="N212" s="180" t="e">
        <f t="shared" ca="1" si="70"/>
        <v>#N/A</v>
      </c>
      <c r="O212" s="180" t="e">
        <f ca="1">IF($L212=0,-1,OFFSET('Kuiva-aine'!$C$10,AE212+AF212-1,0))</f>
        <v>#N/A</v>
      </c>
      <c r="P212" s="180" t="e">
        <f t="shared" ca="1" si="76"/>
        <v>#N/A</v>
      </c>
      <c r="Q212" s="180" t="e">
        <f ca="1">OFFSET('ewc02'!$A$10,MATCH($C212,EWC_Koodi,0),0)</f>
        <v>#N/A</v>
      </c>
      <c r="R212" s="180" t="e">
        <f t="shared" ca="1" si="77"/>
        <v>#N/A</v>
      </c>
      <c r="S212" s="180" t="e">
        <f ca="1">OFFSET('ewc02'!$K$10,Y212,0)</f>
        <v>#N/A</v>
      </c>
      <c r="T212" s="180" t="e">
        <f t="shared" ca="1" si="78"/>
        <v>#N/A</v>
      </c>
      <c r="U212" s="180" t="e">
        <f ca="1">OFFSET('ewc02'!$L$10,Y212,0)</f>
        <v>#N/A</v>
      </c>
      <c r="V212" s="180" t="e">
        <f ca="1">OFFSET('ewc02'!$M$10,Y212,0)</f>
        <v>#N/A</v>
      </c>
      <c r="W212" s="180" t="e">
        <f ca="1">OFFSET('ewc02'!$N$10,Y212,0)</f>
        <v>#N/A</v>
      </c>
      <c r="X212" s="180" t="e">
        <f ca="1">IF(AND(OFFSET('ewc02'!I$10,Y212,0)=12,OR(G212="2.3",G212="2.6",G212="2.7",G212="2.9")),1,0)</f>
        <v>#N/A</v>
      </c>
      <c r="Y212" s="180" t="e">
        <f t="shared" ca="1" si="71"/>
        <v>#N/A</v>
      </c>
      <c r="Z212" s="37">
        <f t="shared" si="72"/>
        <v>0</v>
      </c>
      <c r="AA212" s="180">
        <f ca="1">IF($Z212=0,0, OFFSET(rd!$A$10,MATCH($Z212,RD_tunnus,0),0))</f>
        <v>0</v>
      </c>
      <c r="AB212" s="180" t="e">
        <f t="shared" si="79"/>
        <v>#N/A</v>
      </c>
      <c r="AC212" s="180" t="e">
        <f t="shared" si="80"/>
        <v>#N/A</v>
      </c>
      <c r="AD212" s="100">
        <f t="shared" si="81"/>
        <v>0</v>
      </c>
      <c r="AE212" s="180" t="e">
        <f t="shared" ca="1" si="73"/>
        <v>#N/A</v>
      </c>
      <c r="AF212" s="180" t="e">
        <f t="shared" ca="1" si="74"/>
        <v>#N/A</v>
      </c>
      <c r="AG212" s="100" t="e">
        <f ca="1">OFFSET('Kuiva-aine'!$D$10,AE212+AF212-1,0)</f>
        <v>#N/A</v>
      </c>
      <c r="AH212" s="100" t="e">
        <f ca="1">OFFSET('Kuiva-aine'!$E$10,AE212+AF212-1,0)</f>
        <v>#N/A</v>
      </c>
      <c r="AI212" s="180" t="e">
        <f t="shared" ca="1" si="82"/>
        <v>#N/A</v>
      </c>
      <c r="AJ212" s="180" t="e">
        <f t="shared" si="83"/>
        <v>#N/A</v>
      </c>
      <c r="AK212" s="180" t="e">
        <f t="shared" si="84"/>
        <v>#N/A</v>
      </c>
      <c r="AL212" s="180">
        <f t="shared" si="85"/>
        <v>0</v>
      </c>
    </row>
    <row r="213" spans="1:38" x14ac:dyDescent="0.35">
      <c r="A213" s="91"/>
      <c r="B213" s="92"/>
      <c r="C213" s="93"/>
      <c r="D213" s="92"/>
      <c r="E213" s="91"/>
      <c r="F213" s="92"/>
      <c r="G213" s="94"/>
      <c r="I213" s="31">
        <f t="shared" ca="1" si="69"/>
        <v>0</v>
      </c>
      <c r="J213" s="31">
        <f ca="1">IF(ISNA(MATCH($V213,Hajoamiskertoimet!A$21:A$53,0)),0,$I213*OFFSET(Hajoamiskertoimet!$C$20,MATCH($V213,Hajoamiskertoimet!A$21:A$53,0),0))</f>
        <v>0</v>
      </c>
      <c r="L213" s="181">
        <f t="shared" ca="1" si="75"/>
        <v>1</v>
      </c>
      <c r="M213" s="180" t="e">
        <f ca="1">OFFSET('ewc02'!$H$10,MATCH($R213,Ewc_ID,0),0)</f>
        <v>#N/A</v>
      </c>
      <c r="N213" s="180" t="e">
        <f t="shared" ca="1" si="70"/>
        <v>#N/A</v>
      </c>
      <c r="O213" s="180" t="e">
        <f ca="1">IF($L213=0,-1,OFFSET('Kuiva-aine'!$C$10,AE213+AF213-1,0))</f>
        <v>#N/A</v>
      </c>
      <c r="P213" s="180" t="e">
        <f t="shared" ca="1" si="76"/>
        <v>#N/A</v>
      </c>
      <c r="Q213" s="180" t="e">
        <f ca="1">OFFSET('ewc02'!$A$10,MATCH($C213,EWC_Koodi,0),0)</f>
        <v>#N/A</v>
      </c>
      <c r="R213" s="180" t="e">
        <f t="shared" ca="1" si="77"/>
        <v>#N/A</v>
      </c>
      <c r="S213" s="180" t="e">
        <f ca="1">OFFSET('ewc02'!$K$10,Y213,0)</f>
        <v>#N/A</v>
      </c>
      <c r="T213" s="180" t="e">
        <f t="shared" ca="1" si="78"/>
        <v>#N/A</v>
      </c>
      <c r="U213" s="180" t="e">
        <f ca="1">OFFSET('ewc02'!$L$10,Y213,0)</f>
        <v>#N/A</v>
      </c>
      <c r="V213" s="180" t="e">
        <f ca="1">OFFSET('ewc02'!$M$10,Y213,0)</f>
        <v>#N/A</v>
      </c>
      <c r="W213" s="180" t="e">
        <f ca="1">OFFSET('ewc02'!$N$10,Y213,0)</f>
        <v>#N/A</v>
      </c>
      <c r="X213" s="180" t="e">
        <f ca="1">IF(AND(OFFSET('ewc02'!I$10,Y213,0)=12,OR(G213="2.3",G213="2.6",G213="2.7",G213="2.9")),1,0)</f>
        <v>#N/A</v>
      </c>
      <c r="Y213" s="180" t="e">
        <f t="shared" ca="1" si="71"/>
        <v>#N/A</v>
      </c>
      <c r="Z213" s="37">
        <f t="shared" si="72"/>
        <v>0</v>
      </c>
      <c r="AA213" s="180">
        <f ca="1">IF($Z213=0,0, OFFSET(rd!$A$10,MATCH($Z213,RD_tunnus,0),0))</f>
        <v>0</v>
      </c>
      <c r="AB213" s="180" t="e">
        <f t="shared" si="79"/>
        <v>#N/A</v>
      </c>
      <c r="AC213" s="180" t="e">
        <f t="shared" si="80"/>
        <v>#N/A</v>
      </c>
      <c r="AD213" s="100">
        <f t="shared" si="81"/>
        <v>0</v>
      </c>
      <c r="AE213" s="180" t="e">
        <f t="shared" ca="1" si="73"/>
        <v>#N/A</v>
      </c>
      <c r="AF213" s="180" t="e">
        <f t="shared" ca="1" si="74"/>
        <v>#N/A</v>
      </c>
      <c r="AG213" s="100" t="e">
        <f ca="1">OFFSET('Kuiva-aine'!$D$10,AE213+AF213-1,0)</f>
        <v>#N/A</v>
      </c>
      <c r="AH213" s="100" t="e">
        <f ca="1">OFFSET('Kuiva-aine'!$E$10,AE213+AF213-1,0)</f>
        <v>#N/A</v>
      </c>
      <c r="AI213" s="180" t="e">
        <f t="shared" ca="1" si="82"/>
        <v>#N/A</v>
      </c>
      <c r="AJ213" s="180" t="e">
        <f t="shared" si="83"/>
        <v>#N/A</v>
      </c>
      <c r="AK213" s="180" t="e">
        <f t="shared" si="84"/>
        <v>#N/A</v>
      </c>
      <c r="AL213" s="180">
        <f t="shared" si="85"/>
        <v>0</v>
      </c>
    </row>
    <row r="214" spans="1:38" x14ac:dyDescent="0.35">
      <c r="A214" s="91"/>
      <c r="B214" s="92"/>
      <c r="C214" s="93"/>
      <c r="D214" s="92"/>
      <c r="E214" s="91"/>
      <c r="F214" s="92"/>
      <c r="G214" s="94"/>
      <c r="I214" s="31">
        <f t="shared" ca="1" si="69"/>
        <v>0</v>
      </c>
      <c r="J214" s="31">
        <f ca="1">IF(ISNA(MATCH($V214,Hajoamiskertoimet!A$21:A$53,0)),0,$I214*OFFSET(Hajoamiskertoimet!$C$20,MATCH($V214,Hajoamiskertoimet!A$21:A$53,0),0))</f>
        <v>0</v>
      </c>
      <c r="L214" s="181">
        <f t="shared" ca="1" si="75"/>
        <v>1</v>
      </c>
      <c r="M214" s="180" t="e">
        <f ca="1">OFFSET('ewc02'!$H$10,MATCH($R214,Ewc_ID,0),0)</f>
        <v>#N/A</v>
      </c>
      <c r="N214" s="180" t="e">
        <f t="shared" ca="1" si="70"/>
        <v>#N/A</v>
      </c>
      <c r="O214" s="180" t="e">
        <f ca="1">IF($L214=0,-1,OFFSET('Kuiva-aine'!$C$10,AE214+AF214-1,0))</f>
        <v>#N/A</v>
      </c>
      <c r="P214" s="180" t="e">
        <f t="shared" ca="1" si="76"/>
        <v>#N/A</v>
      </c>
      <c r="Q214" s="180" t="e">
        <f ca="1">OFFSET('ewc02'!$A$10,MATCH($C214,EWC_Koodi,0),0)</f>
        <v>#N/A</v>
      </c>
      <c r="R214" s="180" t="e">
        <f t="shared" ca="1" si="77"/>
        <v>#N/A</v>
      </c>
      <c r="S214" s="180" t="e">
        <f ca="1">OFFSET('ewc02'!$K$10,Y214,0)</f>
        <v>#N/A</v>
      </c>
      <c r="T214" s="180" t="e">
        <f t="shared" ca="1" si="78"/>
        <v>#N/A</v>
      </c>
      <c r="U214" s="180" t="e">
        <f ca="1">OFFSET('ewc02'!$L$10,Y214,0)</f>
        <v>#N/A</v>
      </c>
      <c r="V214" s="180" t="e">
        <f ca="1">OFFSET('ewc02'!$M$10,Y214,0)</f>
        <v>#N/A</v>
      </c>
      <c r="W214" s="180" t="e">
        <f ca="1">OFFSET('ewc02'!$N$10,Y214,0)</f>
        <v>#N/A</v>
      </c>
      <c r="X214" s="180" t="e">
        <f ca="1">IF(AND(OFFSET('ewc02'!I$10,Y214,0)=12,OR(G214="2.3",G214="2.6",G214="2.7",G214="2.9")),1,0)</f>
        <v>#N/A</v>
      </c>
      <c r="Y214" s="180" t="e">
        <f t="shared" ca="1" si="71"/>
        <v>#N/A</v>
      </c>
      <c r="Z214" s="37">
        <f t="shared" si="72"/>
        <v>0</v>
      </c>
      <c r="AA214" s="180">
        <f ca="1">IF($Z214=0,0, OFFSET(rd!$A$10,MATCH($Z214,RD_tunnus,0),0))</f>
        <v>0</v>
      </c>
      <c r="AB214" s="180" t="e">
        <f t="shared" si="79"/>
        <v>#N/A</v>
      </c>
      <c r="AC214" s="180" t="e">
        <f t="shared" si="80"/>
        <v>#N/A</v>
      </c>
      <c r="AD214" s="100">
        <f t="shared" si="81"/>
        <v>0</v>
      </c>
      <c r="AE214" s="180" t="e">
        <f t="shared" ca="1" si="73"/>
        <v>#N/A</v>
      </c>
      <c r="AF214" s="180" t="e">
        <f t="shared" ca="1" si="74"/>
        <v>#N/A</v>
      </c>
      <c r="AG214" s="100" t="e">
        <f ca="1">OFFSET('Kuiva-aine'!$D$10,AE214+AF214-1,0)</f>
        <v>#N/A</v>
      </c>
      <c r="AH214" s="100" t="e">
        <f ca="1">OFFSET('Kuiva-aine'!$E$10,AE214+AF214-1,0)</f>
        <v>#N/A</v>
      </c>
      <c r="AI214" s="180" t="e">
        <f t="shared" ca="1" si="82"/>
        <v>#N/A</v>
      </c>
      <c r="AJ214" s="180" t="e">
        <f t="shared" si="83"/>
        <v>#N/A</v>
      </c>
      <c r="AK214" s="180" t="e">
        <f t="shared" si="84"/>
        <v>#N/A</v>
      </c>
      <c r="AL214" s="180">
        <f t="shared" si="85"/>
        <v>0</v>
      </c>
    </row>
    <row r="215" spans="1:38" x14ac:dyDescent="0.35">
      <c r="A215" s="91"/>
      <c r="B215" s="92"/>
      <c r="C215" s="93"/>
      <c r="D215" s="92"/>
      <c r="E215" s="91"/>
      <c r="F215" s="92"/>
      <c r="G215" s="94"/>
      <c r="I215" s="31">
        <f t="shared" ca="1" si="69"/>
        <v>0</v>
      </c>
      <c r="J215" s="31">
        <f ca="1">IF(ISNA(MATCH($V215,Hajoamiskertoimet!A$21:A$53,0)),0,$I215*OFFSET(Hajoamiskertoimet!$C$20,MATCH($V215,Hajoamiskertoimet!A$21:A$53,0),0))</f>
        <v>0</v>
      </c>
      <c r="L215" s="181">
        <f t="shared" ca="1" si="75"/>
        <v>1</v>
      </c>
      <c r="M215" s="180" t="e">
        <f ca="1">OFFSET('ewc02'!$H$10,MATCH($R215,Ewc_ID,0),0)</f>
        <v>#N/A</v>
      </c>
      <c r="N215" s="180" t="e">
        <f t="shared" ca="1" si="70"/>
        <v>#N/A</v>
      </c>
      <c r="O215" s="180" t="e">
        <f ca="1">IF($L215=0,-1,OFFSET('Kuiva-aine'!$C$10,AE215+AF215-1,0))</f>
        <v>#N/A</v>
      </c>
      <c r="P215" s="180" t="e">
        <f t="shared" ca="1" si="76"/>
        <v>#N/A</v>
      </c>
      <c r="Q215" s="180" t="e">
        <f ca="1">OFFSET('ewc02'!$A$10,MATCH($C215,EWC_Koodi,0),0)</f>
        <v>#N/A</v>
      </c>
      <c r="R215" s="180" t="e">
        <f t="shared" ca="1" si="77"/>
        <v>#N/A</v>
      </c>
      <c r="S215" s="180" t="e">
        <f ca="1">OFFSET('ewc02'!$K$10,Y215,0)</f>
        <v>#N/A</v>
      </c>
      <c r="T215" s="180" t="e">
        <f t="shared" ca="1" si="78"/>
        <v>#N/A</v>
      </c>
      <c r="U215" s="180" t="e">
        <f ca="1">OFFSET('ewc02'!$L$10,Y215,0)</f>
        <v>#N/A</v>
      </c>
      <c r="V215" s="180" t="e">
        <f ca="1">OFFSET('ewc02'!$M$10,Y215,0)</f>
        <v>#N/A</v>
      </c>
      <c r="W215" s="180" t="e">
        <f ca="1">OFFSET('ewc02'!$N$10,Y215,0)</f>
        <v>#N/A</v>
      </c>
      <c r="X215" s="180" t="e">
        <f ca="1">IF(AND(OFFSET('ewc02'!I$10,Y215,0)=12,OR(G215="2.3",G215="2.6",G215="2.7",G215="2.9")),1,0)</f>
        <v>#N/A</v>
      </c>
      <c r="Y215" s="180" t="e">
        <f t="shared" ca="1" si="71"/>
        <v>#N/A</v>
      </c>
      <c r="Z215" s="37">
        <f t="shared" si="72"/>
        <v>0</v>
      </c>
      <c r="AA215" s="180">
        <f ca="1">IF($Z215=0,0, OFFSET(rd!$A$10,MATCH($Z215,RD_tunnus,0),0))</f>
        <v>0</v>
      </c>
      <c r="AB215" s="180" t="e">
        <f t="shared" si="79"/>
        <v>#N/A</v>
      </c>
      <c r="AC215" s="180" t="e">
        <f t="shared" si="80"/>
        <v>#N/A</v>
      </c>
      <c r="AD215" s="100">
        <f t="shared" si="81"/>
        <v>0</v>
      </c>
      <c r="AE215" s="180" t="e">
        <f t="shared" ca="1" si="73"/>
        <v>#N/A</v>
      </c>
      <c r="AF215" s="180" t="e">
        <f t="shared" ca="1" si="74"/>
        <v>#N/A</v>
      </c>
      <c r="AG215" s="100" t="e">
        <f ca="1">OFFSET('Kuiva-aine'!$D$10,AE215+AF215-1,0)</f>
        <v>#N/A</v>
      </c>
      <c r="AH215" s="100" t="e">
        <f ca="1">OFFSET('Kuiva-aine'!$E$10,AE215+AF215-1,0)</f>
        <v>#N/A</v>
      </c>
      <c r="AI215" s="180" t="e">
        <f t="shared" ca="1" si="82"/>
        <v>#N/A</v>
      </c>
      <c r="AJ215" s="180" t="e">
        <f t="shared" si="83"/>
        <v>#N/A</v>
      </c>
      <c r="AK215" s="180" t="e">
        <f t="shared" si="84"/>
        <v>#N/A</v>
      </c>
      <c r="AL215" s="180">
        <f t="shared" si="85"/>
        <v>0</v>
      </c>
    </row>
    <row r="216" spans="1:38" x14ac:dyDescent="0.35">
      <c r="A216" s="91"/>
      <c r="B216" s="92"/>
      <c r="C216" s="93"/>
      <c r="D216" s="92"/>
      <c r="E216" s="91"/>
      <c r="F216" s="92"/>
      <c r="G216" s="94"/>
      <c r="I216" s="31">
        <f t="shared" ca="1" si="69"/>
        <v>0</v>
      </c>
      <c r="J216" s="31">
        <f ca="1">IF(ISNA(MATCH($V216,Hajoamiskertoimet!A$21:A$53,0)),0,$I216*OFFSET(Hajoamiskertoimet!$C$20,MATCH($V216,Hajoamiskertoimet!A$21:A$53,0),0))</f>
        <v>0</v>
      </c>
      <c r="L216" s="181">
        <f t="shared" ca="1" si="75"/>
        <v>1</v>
      </c>
      <c r="M216" s="180" t="e">
        <f ca="1">OFFSET('ewc02'!$H$10,MATCH($R216,Ewc_ID,0),0)</f>
        <v>#N/A</v>
      </c>
      <c r="N216" s="180" t="e">
        <f t="shared" ca="1" si="70"/>
        <v>#N/A</v>
      </c>
      <c r="O216" s="180" t="e">
        <f ca="1">IF($L216=0,-1,OFFSET('Kuiva-aine'!$C$10,AE216+AF216-1,0))</f>
        <v>#N/A</v>
      </c>
      <c r="P216" s="180" t="e">
        <f t="shared" ca="1" si="76"/>
        <v>#N/A</v>
      </c>
      <c r="Q216" s="180" t="e">
        <f ca="1">OFFSET('ewc02'!$A$10,MATCH($C216,EWC_Koodi,0),0)</f>
        <v>#N/A</v>
      </c>
      <c r="R216" s="180" t="e">
        <f t="shared" ca="1" si="77"/>
        <v>#N/A</v>
      </c>
      <c r="S216" s="180" t="e">
        <f ca="1">OFFSET('ewc02'!$K$10,Y216,0)</f>
        <v>#N/A</v>
      </c>
      <c r="T216" s="180" t="e">
        <f t="shared" ca="1" si="78"/>
        <v>#N/A</v>
      </c>
      <c r="U216" s="180" t="e">
        <f ca="1">OFFSET('ewc02'!$L$10,Y216,0)</f>
        <v>#N/A</v>
      </c>
      <c r="V216" s="180" t="e">
        <f ca="1">OFFSET('ewc02'!$M$10,Y216,0)</f>
        <v>#N/A</v>
      </c>
      <c r="W216" s="180" t="e">
        <f ca="1">OFFSET('ewc02'!$N$10,Y216,0)</f>
        <v>#N/A</v>
      </c>
      <c r="X216" s="180" t="e">
        <f ca="1">IF(AND(OFFSET('ewc02'!I$10,Y216,0)=12,OR(G216="2.3",G216="2.6",G216="2.7",G216="2.9")),1,0)</f>
        <v>#N/A</v>
      </c>
      <c r="Y216" s="180" t="e">
        <f t="shared" ca="1" si="71"/>
        <v>#N/A</v>
      </c>
      <c r="Z216" s="37">
        <f t="shared" si="72"/>
        <v>0</v>
      </c>
      <c r="AA216" s="180">
        <f ca="1">IF($Z216=0,0, OFFSET(rd!$A$10,MATCH($Z216,RD_tunnus,0),0))</f>
        <v>0</v>
      </c>
      <c r="AB216" s="180" t="e">
        <f t="shared" si="79"/>
        <v>#N/A</v>
      </c>
      <c r="AC216" s="180" t="e">
        <f t="shared" si="80"/>
        <v>#N/A</v>
      </c>
      <c r="AD216" s="100">
        <f t="shared" si="81"/>
        <v>0</v>
      </c>
      <c r="AE216" s="180" t="e">
        <f t="shared" ca="1" si="73"/>
        <v>#N/A</v>
      </c>
      <c r="AF216" s="180" t="e">
        <f t="shared" ca="1" si="74"/>
        <v>#N/A</v>
      </c>
      <c r="AG216" s="100" t="e">
        <f ca="1">OFFSET('Kuiva-aine'!$D$10,AE216+AF216-1,0)</f>
        <v>#N/A</v>
      </c>
      <c r="AH216" s="100" t="e">
        <f ca="1">OFFSET('Kuiva-aine'!$E$10,AE216+AF216-1,0)</f>
        <v>#N/A</v>
      </c>
      <c r="AI216" s="180" t="e">
        <f t="shared" ca="1" si="82"/>
        <v>#N/A</v>
      </c>
      <c r="AJ216" s="180" t="e">
        <f t="shared" si="83"/>
        <v>#N/A</v>
      </c>
      <c r="AK216" s="180" t="e">
        <f t="shared" si="84"/>
        <v>#N/A</v>
      </c>
      <c r="AL216" s="180">
        <f t="shared" si="85"/>
        <v>0</v>
      </c>
    </row>
    <row r="217" spans="1:38" x14ac:dyDescent="0.35">
      <c r="A217" s="91"/>
      <c r="B217" s="92"/>
      <c r="C217" s="93"/>
      <c r="D217" s="92"/>
      <c r="E217" s="91"/>
      <c r="F217" s="92"/>
      <c r="G217" s="94"/>
      <c r="I217" s="31">
        <f t="shared" ca="1" si="69"/>
        <v>0</v>
      </c>
      <c r="J217" s="31">
        <f ca="1">IF(ISNA(MATCH($V217,Hajoamiskertoimet!A$21:A$53,0)),0,$I217*OFFSET(Hajoamiskertoimet!$C$20,MATCH($V217,Hajoamiskertoimet!A$21:A$53,0),0))</f>
        <v>0</v>
      </c>
      <c r="L217" s="181">
        <f t="shared" ca="1" si="75"/>
        <v>1</v>
      </c>
      <c r="M217" s="180" t="e">
        <f ca="1">OFFSET('ewc02'!$H$10,MATCH($R217,Ewc_ID,0),0)</f>
        <v>#N/A</v>
      </c>
      <c r="N217" s="180" t="e">
        <f t="shared" ca="1" si="70"/>
        <v>#N/A</v>
      </c>
      <c r="O217" s="180" t="e">
        <f ca="1">IF($L217=0,-1,OFFSET('Kuiva-aine'!$C$10,AE217+AF217-1,0))</f>
        <v>#N/A</v>
      </c>
      <c r="P217" s="180" t="e">
        <f t="shared" ca="1" si="76"/>
        <v>#N/A</v>
      </c>
      <c r="Q217" s="180" t="e">
        <f ca="1">OFFSET('ewc02'!$A$10,MATCH($C217,EWC_Koodi,0),0)</f>
        <v>#N/A</v>
      </c>
      <c r="R217" s="180" t="e">
        <f t="shared" ca="1" si="77"/>
        <v>#N/A</v>
      </c>
      <c r="S217" s="180" t="e">
        <f ca="1">OFFSET('ewc02'!$K$10,Y217,0)</f>
        <v>#N/A</v>
      </c>
      <c r="T217" s="180" t="e">
        <f t="shared" ca="1" si="78"/>
        <v>#N/A</v>
      </c>
      <c r="U217" s="180" t="e">
        <f ca="1">OFFSET('ewc02'!$L$10,Y217,0)</f>
        <v>#N/A</v>
      </c>
      <c r="V217" s="180" t="e">
        <f ca="1">OFFSET('ewc02'!$M$10,Y217,0)</f>
        <v>#N/A</v>
      </c>
      <c r="W217" s="180" t="e">
        <f ca="1">OFFSET('ewc02'!$N$10,Y217,0)</f>
        <v>#N/A</v>
      </c>
      <c r="X217" s="180" t="e">
        <f ca="1">IF(AND(OFFSET('ewc02'!I$10,Y217,0)=12,OR(G217="2.3",G217="2.6",G217="2.7",G217="2.9")),1,0)</f>
        <v>#N/A</v>
      </c>
      <c r="Y217" s="180" t="e">
        <f t="shared" ca="1" si="71"/>
        <v>#N/A</v>
      </c>
      <c r="Z217" s="37">
        <f t="shared" si="72"/>
        <v>0</v>
      </c>
      <c r="AA217" s="180">
        <f ca="1">IF($Z217=0,0, OFFSET(rd!$A$10,MATCH($Z217,RD_tunnus,0),0))</f>
        <v>0</v>
      </c>
      <c r="AB217" s="180" t="e">
        <f t="shared" si="79"/>
        <v>#N/A</v>
      </c>
      <c r="AC217" s="180" t="e">
        <f t="shared" si="80"/>
        <v>#N/A</v>
      </c>
      <c r="AD217" s="100">
        <f t="shared" si="81"/>
        <v>0</v>
      </c>
      <c r="AE217" s="180" t="e">
        <f t="shared" ca="1" si="73"/>
        <v>#N/A</v>
      </c>
      <c r="AF217" s="180" t="e">
        <f t="shared" ca="1" si="74"/>
        <v>#N/A</v>
      </c>
      <c r="AG217" s="100" t="e">
        <f ca="1">OFFSET('Kuiva-aine'!$D$10,AE217+AF217-1,0)</f>
        <v>#N/A</v>
      </c>
      <c r="AH217" s="100" t="e">
        <f ca="1">OFFSET('Kuiva-aine'!$E$10,AE217+AF217-1,0)</f>
        <v>#N/A</v>
      </c>
      <c r="AI217" s="180" t="e">
        <f t="shared" ca="1" si="82"/>
        <v>#N/A</v>
      </c>
      <c r="AJ217" s="180" t="e">
        <f t="shared" si="83"/>
        <v>#N/A</v>
      </c>
      <c r="AK217" s="180" t="e">
        <f t="shared" si="84"/>
        <v>#N/A</v>
      </c>
      <c r="AL217" s="180">
        <f t="shared" si="85"/>
        <v>0</v>
      </c>
    </row>
    <row r="218" spans="1:38" x14ac:dyDescent="0.35">
      <c r="A218" s="91"/>
      <c r="B218" s="92"/>
      <c r="C218" s="93"/>
      <c r="D218" s="92"/>
      <c r="E218" s="91"/>
      <c r="F218" s="92"/>
      <c r="G218" s="94"/>
      <c r="I218" s="31">
        <f t="shared" ca="1" si="69"/>
        <v>0</v>
      </c>
      <c r="J218" s="31">
        <f ca="1">IF(ISNA(MATCH($V218,Hajoamiskertoimet!A$21:A$53,0)),0,$I218*OFFSET(Hajoamiskertoimet!$C$20,MATCH($V218,Hajoamiskertoimet!A$21:A$53,0),0))</f>
        <v>0</v>
      </c>
      <c r="L218" s="181">
        <f t="shared" ca="1" si="75"/>
        <v>1</v>
      </c>
      <c r="M218" s="180" t="e">
        <f ca="1">OFFSET('ewc02'!$H$10,MATCH($R218,Ewc_ID,0),0)</f>
        <v>#N/A</v>
      </c>
      <c r="N218" s="180" t="e">
        <f t="shared" ca="1" si="70"/>
        <v>#N/A</v>
      </c>
      <c r="O218" s="180" t="e">
        <f ca="1">IF($L218=0,-1,OFFSET('Kuiva-aine'!$C$10,AE218+AF218-1,0))</f>
        <v>#N/A</v>
      </c>
      <c r="P218" s="180" t="e">
        <f t="shared" ca="1" si="76"/>
        <v>#N/A</v>
      </c>
      <c r="Q218" s="180" t="e">
        <f ca="1">OFFSET('ewc02'!$A$10,MATCH($C218,EWC_Koodi,0),0)</f>
        <v>#N/A</v>
      </c>
      <c r="R218" s="180" t="e">
        <f t="shared" ca="1" si="77"/>
        <v>#N/A</v>
      </c>
      <c r="S218" s="180" t="e">
        <f ca="1">OFFSET('ewc02'!$K$10,Y218,0)</f>
        <v>#N/A</v>
      </c>
      <c r="T218" s="180" t="e">
        <f t="shared" ca="1" si="78"/>
        <v>#N/A</v>
      </c>
      <c r="U218" s="180" t="e">
        <f ca="1">OFFSET('ewc02'!$L$10,Y218,0)</f>
        <v>#N/A</v>
      </c>
      <c r="V218" s="180" t="e">
        <f ca="1">OFFSET('ewc02'!$M$10,Y218,0)</f>
        <v>#N/A</v>
      </c>
      <c r="W218" s="180" t="e">
        <f ca="1">OFFSET('ewc02'!$N$10,Y218,0)</f>
        <v>#N/A</v>
      </c>
      <c r="X218" s="180" t="e">
        <f ca="1">IF(AND(OFFSET('ewc02'!I$10,Y218,0)=12,OR(G218="2.3",G218="2.6",G218="2.7",G218="2.9")),1,0)</f>
        <v>#N/A</v>
      </c>
      <c r="Y218" s="180" t="e">
        <f t="shared" ca="1" si="71"/>
        <v>#N/A</v>
      </c>
      <c r="Z218" s="37">
        <f t="shared" si="72"/>
        <v>0</v>
      </c>
      <c r="AA218" s="180">
        <f ca="1">IF($Z218=0,0, OFFSET(rd!$A$10,MATCH($Z218,RD_tunnus,0),0))</f>
        <v>0</v>
      </c>
      <c r="AB218" s="180" t="e">
        <f t="shared" si="79"/>
        <v>#N/A</v>
      </c>
      <c r="AC218" s="180" t="e">
        <f t="shared" si="80"/>
        <v>#N/A</v>
      </c>
      <c r="AD218" s="100">
        <f t="shared" si="81"/>
        <v>0</v>
      </c>
      <c r="AE218" s="180" t="e">
        <f t="shared" ca="1" si="73"/>
        <v>#N/A</v>
      </c>
      <c r="AF218" s="180" t="e">
        <f t="shared" ca="1" si="74"/>
        <v>#N/A</v>
      </c>
      <c r="AG218" s="100" t="e">
        <f ca="1">OFFSET('Kuiva-aine'!$D$10,AE218+AF218-1,0)</f>
        <v>#N/A</v>
      </c>
      <c r="AH218" s="100" t="e">
        <f ca="1">OFFSET('Kuiva-aine'!$E$10,AE218+AF218-1,0)</f>
        <v>#N/A</v>
      </c>
      <c r="AI218" s="180" t="e">
        <f t="shared" ca="1" si="82"/>
        <v>#N/A</v>
      </c>
      <c r="AJ218" s="180" t="e">
        <f t="shared" si="83"/>
        <v>#N/A</v>
      </c>
      <c r="AK218" s="180" t="e">
        <f t="shared" si="84"/>
        <v>#N/A</v>
      </c>
      <c r="AL218" s="180">
        <f t="shared" si="85"/>
        <v>0</v>
      </c>
    </row>
    <row r="219" spans="1:38" x14ac:dyDescent="0.35">
      <c r="A219" s="91"/>
      <c r="B219" s="92"/>
      <c r="C219" s="93"/>
      <c r="D219" s="92"/>
      <c r="E219" s="91"/>
      <c r="F219" s="92"/>
      <c r="G219" s="94"/>
      <c r="I219" s="31">
        <f t="shared" ca="1" si="69"/>
        <v>0</v>
      </c>
      <c r="J219" s="31">
        <f ca="1">IF(ISNA(MATCH($V219,Hajoamiskertoimet!A$21:A$53,0)),0,$I219*OFFSET(Hajoamiskertoimet!$C$20,MATCH($V219,Hajoamiskertoimet!A$21:A$53,0),0))</f>
        <v>0</v>
      </c>
      <c r="L219" s="181">
        <f t="shared" ca="1" si="75"/>
        <v>1</v>
      </c>
      <c r="M219" s="180" t="e">
        <f ca="1">OFFSET('ewc02'!$H$10,MATCH($R219,Ewc_ID,0),0)</f>
        <v>#N/A</v>
      </c>
      <c r="N219" s="180" t="e">
        <f t="shared" ca="1" si="70"/>
        <v>#N/A</v>
      </c>
      <c r="O219" s="180" t="e">
        <f ca="1">IF($L219=0,-1,OFFSET('Kuiva-aine'!$C$10,AE219+AF219-1,0))</f>
        <v>#N/A</v>
      </c>
      <c r="P219" s="180" t="e">
        <f t="shared" ca="1" si="76"/>
        <v>#N/A</v>
      </c>
      <c r="Q219" s="180" t="e">
        <f ca="1">OFFSET('ewc02'!$A$10,MATCH($C219,EWC_Koodi,0),0)</f>
        <v>#N/A</v>
      </c>
      <c r="R219" s="180" t="e">
        <f t="shared" ca="1" si="77"/>
        <v>#N/A</v>
      </c>
      <c r="S219" s="180" t="e">
        <f ca="1">OFFSET('ewc02'!$K$10,Y219,0)</f>
        <v>#N/A</v>
      </c>
      <c r="T219" s="180" t="e">
        <f t="shared" ca="1" si="78"/>
        <v>#N/A</v>
      </c>
      <c r="U219" s="180" t="e">
        <f ca="1">OFFSET('ewc02'!$L$10,Y219,0)</f>
        <v>#N/A</v>
      </c>
      <c r="V219" s="180" t="e">
        <f ca="1">OFFSET('ewc02'!$M$10,Y219,0)</f>
        <v>#N/A</v>
      </c>
      <c r="W219" s="180" t="e">
        <f ca="1">OFFSET('ewc02'!$N$10,Y219,0)</f>
        <v>#N/A</v>
      </c>
      <c r="X219" s="180" t="e">
        <f ca="1">IF(AND(OFFSET('ewc02'!I$10,Y219,0)=12,OR(G219="2.3",G219="2.6",G219="2.7",G219="2.9")),1,0)</f>
        <v>#N/A</v>
      </c>
      <c r="Y219" s="180" t="e">
        <f t="shared" ca="1" si="71"/>
        <v>#N/A</v>
      </c>
      <c r="Z219" s="37">
        <f t="shared" si="72"/>
        <v>0</v>
      </c>
      <c r="AA219" s="180">
        <f ca="1">IF($Z219=0,0, OFFSET(rd!$A$10,MATCH($Z219,RD_tunnus,0),0))</f>
        <v>0</v>
      </c>
      <c r="AB219" s="180" t="e">
        <f t="shared" si="79"/>
        <v>#N/A</v>
      </c>
      <c r="AC219" s="180" t="e">
        <f t="shared" si="80"/>
        <v>#N/A</v>
      </c>
      <c r="AD219" s="100">
        <f t="shared" si="81"/>
        <v>0</v>
      </c>
      <c r="AE219" s="180" t="e">
        <f t="shared" ca="1" si="73"/>
        <v>#N/A</v>
      </c>
      <c r="AF219" s="180" t="e">
        <f t="shared" ca="1" si="74"/>
        <v>#N/A</v>
      </c>
      <c r="AG219" s="100" t="e">
        <f ca="1">OFFSET('Kuiva-aine'!$D$10,AE219+AF219-1,0)</f>
        <v>#N/A</v>
      </c>
      <c r="AH219" s="100" t="e">
        <f ca="1">OFFSET('Kuiva-aine'!$E$10,AE219+AF219-1,0)</f>
        <v>#N/A</v>
      </c>
      <c r="AI219" s="180" t="e">
        <f t="shared" ca="1" si="82"/>
        <v>#N/A</v>
      </c>
      <c r="AJ219" s="180" t="e">
        <f t="shared" si="83"/>
        <v>#N/A</v>
      </c>
      <c r="AK219" s="180" t="e">
        <f t="shared" si="84"/>
        <v>#N/A</v>
      </c>
      <c r="AL219" s="180">
        <f t="shared" si="85"/>
        <v>0</v>
      </c>
    </row>
    <row r="220" spans="1:38" x14ac:dyDescent="0.35">
      <c r="A220" s="91"/>
      <c r="B220" s="92"/>
      <c r="C220" s="93"/>
      <c r="D220" s="92"/>
      <c r="E220" s="91"/>
      <c r="F220" s="92"/>
      <c r="G220" s="94"/>
      <c r="I220" s="31">
        <f t="shared" ca="1" si="69"/>
        <v>0</v>
      </c>
      <c r="J220" s="31">
        <f ca="1">IF(ISNA(MATCH($V220,Hajoamiskertoimet!A$21:A$53,0)),0,$I220*OFFSET(Hajoamiskertoimet!$C$20,MATCH($V220,Hajoamiskertoimet!A$21:A$53,0),0))</f>
        <v>0</v>
      </c>
      <c r="L220" s="181">
        <f t="shared" ca="1" si="75"/>
        <v>1</v>
      </c>
      <c r="M220" s="180" t="e">
        <f ca="1">OFFSET('ewc02'!$H$10,MATCH($R220,Ewc_ID,0),0)</f>
        <v>#N/A</v>
      </c>
      <c r="N220" s="180" t="e">
        <f t="shared" ca="1" si="70"/>
        <v>#N/A</v>
      </c>
      <c r="O220" s="180" t="e">
        <f ca="1">IF($L220=0,-1,OFFSET('Kuiva-aine'!$C$10,AE220+AF220-1,0))</f>
        <v>#N/A</v>
      </c>
      <c r="P220" s="180" t="e">
        <f t="shared" ca="1" si="76"/>
        <v>#N/A</v>
      </c>
      <c r="Q220" s="180" t="e">
        <f ca="1">OFFSET('ewc02'!$A$10,MATCH($C220,EWC_Koodi,0),0)</f>
        <v>#N/A</v>
      </c>
      <c r="R220" s="180" t="e">
        <f t="shared" ca="1" si="77"/>
        <v>#N/A</v>
      </c>
      <c r="S220" s="180" t="e">
        <f ca="1">OFFSET('ewc02'!$K$10,Y220,0)</f>
        <v>#N/A</v>
      </c>
      <c r="T220" s="180" t="e">
        <f t="shared" ca="1" si="78"/>
        <v>#N/A</v>
      </c>
      <c r="U220" s="180" t="e">
        <f ca="1">OFFSET('ewc02'!$L$10,Y220,0)</f>
        <v>#N/A</v>
      </c>
      <c r="V220" s="180" t="e">
        <f ca="1">OFFSET('ewc02'!$M$10,Y220,0)</f>
        <v>#N/A</v>
      </c>
      <c r="W220" s="180" t="e">
        <f ca="1">OFFSET('ewc02'!$N$10,Y220,0)</f>
        <v>#N/A</v>
      </c>
      <c r="X220" s="180" t="e">
        <f ca="1">IF(AND(OFFSET('ewc02'!I$10,Y220,0)=12,OR(G220="2.3",G220="2.6",G220="2.7",G220="2.9")),1,0)</f>
        <v>#N/A</v>
      </c>
      <c r="Y220" s="180" t="e">
        <f t="shared" ca="1" si="71"/>
        <v>#N/A</v>
      </c>
      <c r="Z220" s="37">
        <f t="shared" si="72"/>
        <v>0</v>
      </c>
      <c r="AA220" s="180">
        <f ca="1">IF($Z220=0,0, OFFSET(rd!$A$10,MATCH($Z220,RD_tunnus,0),0))</f>
        <v>0</v>
      </c>
      <c r="AB220" s="180" t="e">
        <f t="shared" si="79"/>
        <v>#N/A</v>
      </c>
      <c r="AC220" s="180" t="e">
        <f t="shared" si="80"/>
        <v>#N/A</v>
      </c>
      <c r="AD220" s="100">
        <f t="shared" si="81"/>
        <v>0</v>
      </c>
      <c r="AE220" s="180" t="e">
        <f t="shared" ca="1" si="73"/>
        <v>#N/A</v>
      </c>
      <c r="AF220" s="180" t="e">
        <f t="shared" ca="1" si="74"/>
        <v>#N/A</v>
      </c>
      <c r="AG220" s="100" t="e">
        <f ca="1">OFFSET('Kuiva-aine'!$D$10,AE220+AF220-1,0)</f>
        <v>#N/A</v>
      </c>
      <c r="AH220" s="100" t="e">
        <f ca="1">OFFSET('Kuiva-aine'!$E$10,AE220+AF220-1,0)</f>
        <v>#N/A</v>
      </c>
      <c r="AI220" s="180" t="e">
        <f t="shared" ca="1" si="82"/>
        <v>#N/A</v>
      </c>
      <c r="AJ220" s="180" t="e">
        <f t="shared" si="83"/>
        <v>#N/A</v>
      </c>
      <c r="AK220" s="180" t="e">
        <f t="shared" si="84"/>
        <v>#N/A</v>
      </c>
      <c r="AL220" s="180">
        <f t="shared" si="85"/>
        <v>0</v>
      </c>
    </row>
    <row r="221" spans="1:38" x14ac:dyDescent="0.35">
      <c r="A221" s="91"/>
      <c r="B221" s="92"/>
      <c r="C221" s="93"/>
      <c r="D221" s="92"/>
      <c r="E221" s="91"/>
      <c r="F221" s="92"/>
      <c r="G221" s="94"/>
      <c r="I221" s="31">
        <f t="shared" ca="1" si="69"/>
        <v>0</v>
      </c>
      <c r="J221" s="31">
        <f ca="1">IF(ISNA(MATCH($V221,Hajoamiskertoimet!A$21:A$53,0)),0,$I221*OFFSET(Hajoamiskertoimet!$C$20,MATCH($V221,Hajoamiskertoimet!A$21:A$53,0),0))</f>
        <v>0</v>
      </c>
      <c r="L221" s="181">
        <f t="shared" ca="1" si="75"/>
        <v>1</v>
      </c>
      <c r="M221" s="180" t="e">
        <f ca="1">OFFSET('ewc02'!$H$10,MATCH($R221,Ewc_ID,0),0)</f>
        <v>#N/A</v>
      </c>
      <c r="N221" s="180" t="e">
        <f t="shared" ca="1" si="70"/>
        <v>#N/A</v>
      </c>
      <c r="O221" s="180" t="e">
        <f ca="1">IF($L221=0,-1,OFFSET('Kuiva-aine'!$C$10,AE221+AF221-1,0))</f>
        <v>#N/A</v>
      </c>
      <c r="P221" s="180" t="e">
        <f t="shared" ca="1" si="76"/>
        <v>#N/A</v>
      </c>
      <c r="Q221" s="180" t="e">
        <f ca="1">OFFSET('ewc02'!$A$10,MATCH($C221,EWC_Koodi,0),0)</f>
        <v>#N/A</v>
      </c>
      <c r="R221" s="180" t="e">
        <f t="shared" ca="1" si="77"/>
        <v>#N/A</v>
      </c>
      <c r="S221" s="180" t="e">
        <f ca="1">OFFSET('ewc02'!$K$10,Y221,0)</f>
        <v>#N/A</v>
      </c>
      <c r="T221" s="180" t="e">
        <f t="shared" ca="1" si="78"/>
        <v>#N/A</v>
      </c>
      <c r="U221" s="180" t="e">
        <f ca="1">OFFSET('ewc02'!$L$10,Y221,0)</f>
        <v>#N/A</v>
      </c>
      <c r="V221" s="180" t="e">
        <f ca="1">OFFSET('ewc02'!$M$10,Y221,0)</f>
        <v>#N/A</v>
      </c>
      <c r="W221" s="180" t="e">
        <f ca="1">OFFSET('ewc02'!$N$10,Y221,0)</f>
        <v>#N/A</v>
      </c>
      <c r="X221" s="180" t="e">
        <f ca="1">IF(AND(OFFSET('ewc02'!I$10,Y221,0)=12,OR(G221="2.3",G221="2.6",G221="2.7",G221="2.9")),1,0)</f>
        <v>#N/A</v>
      </c>
      <c r="Y221" s="180" t="e">
        <f t="shared" ca="1" si="71"/>
        <v>#N/A</v>
      </c>
      <c r="Z221" s="37">
        <f t="shared" si="72"/>
        <v>0</v>
      </c>
      <c r="AA221" s="180">
        <f ca="1">IF($Z221=0,0, OFFSET(rd!$A$10,MATCH($Z221,RD_tunnus,0),0))</f>
        <v>0</v>
      </c>
      <c r="AB221" s="180" t="e">
        <f t="shared" si="79"/>
        <v>#N/A</v>
      </c>
      <c r="AC221" s="180" t="e">
        <f t="shared" si="80"/>
        <v>#N/A</v>
      </c>
      <c r="AD221" s="100">
        <f t="shared" si="81"/>
        <v>0</v>
      </c>
      <c r="AE221" s="180" t="e">
        <f t="shared" ca="1" si="73"/>
        <v>#N/A</v>
      </c>
      <c r="AF221" s="180" t="e">
        <f t="shared" ca="1" si="74"/>
        <v>#N/A</v>
      </c>
      <c r="AG221" s="100" t="e">
        <f ca="1">OFFSET('Kuiva-aine'!$D$10,AE221+AF221-1,0)</f>
        <v>#N/A</v>
      </c>
      <c r="AH221" s="100" t="e">
        <f ca="1">OFFSET('Kuiva-aine'!$E$10,AE221+AF221-1,0)</f>
        <v>#N/A</v>
      </c>
      <c r="AI221" s="180" t="e">
        <f t="shared" ca="1" si="82"/>
        <v>#N/A</v>
      </c>
      <c r="AJ221" s="180" t="e">
        <f t="shared" si="83"/>
        <v>#N/A</v>
      </c>
      <c r="AK221" s="180" t="e">
        <f t="shared" si="84"/>
        <v>#N/A</v>
      </c>
      <c r="AL221" s="180">
        <f t="shared" si="85"/>
        <v>0</v>
      </c>
    </row>
    <row r="222" spans="1:38" x14ac:dyDescent="0.35">
      <c r="A222" s="91"/>
      <c r="B222" s="92"/>
      <c r="C222" s="93"/>
      <c r="D222" s="92"/>
      <c r="E222" s="91"/>
      <c r="F222" s="92"/>
      <c r="G222" s="94"/>
      <c r="I222" s="31">
        <f t="shared" ca="1" si="69"/>
        <v>0</v>
      </c>
      <c r="J222" s="31">
        <f ca="1">IF(ISNA(MATCH($V222,Hajoamiskertoimet!A$21:A$53,0)),0,$I222*OFFSET(Hajoamiskertoimet!$C$20,MATCH($V222,Hajoamiskertoimet!A$21:A$53,0),0))</f>
        <v>0</v>
      </c>
      <c r="L222" s="181">
        <f t="shared" ca="1" si="75"/>
        <v>1</v>
      </c>
      <c r="M222" s="180" t="e">
        <f ca="1">OFFSET('ewc02'!$H$10,MATCH($R222,Ewc_ID,0),0)</f>
        <v>#N/A</v>
      </c>
      <c r="N222" s="180" t="e">
        <f t="shared" ca="1" si="70"/>
        <v>#N/A</v>
      </c>
      <c r="O222" s="180" t="e">
        <f ca="1">IF($L222=0,-1,OFFSET('Kuiva-aine'!$C$10,AE222+AF222-1,0))</f>
        <v>#N/A</v>
      </c>
      <c r="P222" s="180" t="e">
        <f t="shared" ca="1" si="76"/>
        <v>#N/A</v>
      </c>
      <c r="Q222" s="180" t="e">
        <f ca="1">OFFSET('ewc02'!$A$10,MATCH($C222,EWC_Koodi,0),0)</f>
        <v>#N/A</v>
      </c>
      <c r="R222" s="180" t="e">
        <f t="shared" ca="1" si="77"/>
        <v>#N/A</v>
      </c>
      <c r="S222" s="180" t="e">
        <f ca="1">OFFSET('ewc02'!$K$10,Y222,0)</f>
        <v>#N/A</v>
      </c>
      <c r="T222" s="180" t="e">
        <f t="shared" ca="1" si="78"/>
        <v>#N/A</v>
      </c>
      <c r="U222" s="180" t="e">
        <f ca="1">OFFSET('ewc02'!$L$10,Y222,0)</f>
        <v>#N/A</v>
      </c>
      <c r="V222" s="180" t="e">
        <f ca="1">OFFSET('ewc02'!$M$10,Y222,0)</f>
        <v>#N/A</v>
      </c>
      <c r="W222" s="180" t="e">
        <f ca="1">OFFSET('ewc02'!$N$10,Y222,0)</f>
        <v>#N/A</v>
      </c>
      <c r="X222" s="180" t="e">
        <f ca="1">IF(AND(OFFSET('ewc02'!I$10,Y222,0)=12,OR(G222="2.3",G222="2.6",G222="2.7",G222="2.9")),1,0)</f>
        <v>#N/A</v>
      </c>
      <c r="Y222" s="180" t="e">
        <f t="shared" ca="1" si="71"/>
        <v>#N/A</v>
      </c>
      <c r="Z222" s="37">
        <f t="shared" si="72"/>
        <v>0</v>
      </c>
      <c r="AA222" s="180">
        <f ca="1">IF($Z222=0,0, OFFSET(rd!$A$10,MATCH($Z222,RD_tunnus,0),0))</f>
        <v>0</v>
      </c>
      <c r="AB222" s="180" t="e">
        <f t="shared" si="79"/>
        <v>#N/A</v>
      </c>
      <c r="AC222" s="180" t="e">
        <f t="shared" si="80"/>
        <v>#N/A</v>
      </c>
      <c r="AD222" s="100">
        <f t="shared" si="81"/>
        <v>0</v>
      </c>
      <c r="AE222" s="180" t="e">
        <f t="shared" ca="1" si="73"/>
        <v>#N/A</v>
      </c>
      <c r="AF222" s="180" t="e">
        <f t="shared" ca="1" si="74"/>
        <v>#N/A</v>
      </c>
      <c r="AG222" s="100" t="e">
        <f ca="1">OFFSET('Kuiva-aine'!$D$10,AE222+AF222-1,0)</f>
        <v>#N/A</v>
      </c>
      <c r="AH222" s="100" t="e">
        <f ca="1">OFFSET('Kuiva-aine'!$E$10,AE222+AF222-1,0)</f>
        <v>#N/A</v>
      </c>
      <c r="AI222" s="180" t="e">
        <f t="shared" ca="1" si="82"/>
        <v>#N/A</v>
      </c>
      <c r="AJ222" s="180" t="e">
        <f t="shared" si="83"/>
        <v>#N/A</v>
      </c>
      <c r="AK222" s="180" t="e">
        <f t="shared" si="84"/>
        <v>#N/A</v>
      </c>
      <c r="AL222" s="180">
        <f t="shared" si="85"/>
        <v>0</v>
      </c>
    </row>
    <row r="223" spans="1:38" x14ac:dyDescent="0.35">
      <c r="A223" s="91"/>
      <c r="B223" s="92"/>
      <c r="C223" s="93"/>
      <c r="D223" s="92"/>
      <c r="E223" s="91"/>
      <c r="F223" s="92"/>
      <c r="G223" s="94"/>
      <c r="I223" s="31">
        <f t="shared" ca="1" si="69"/>
        <v>0</v>
      </c>
      <c r="J223" s="31">
        <f ca="1">IF(ISNA(MATCH($V223,Hajoamiskertoimet!A$21:A$53,0)),0,$I223*OFFSET(Hajoamiskertoimet!$C$20,MATCH($V223,Hajoamiskertoimet!A$21:A$53,0),0))</f>
        <v>0</v>
      </c>
      <c r="L223" s="181">
        <f t="shared" ca="1" si="75"/>
        <v>1</v>
      </c>
      <c r="M223" s="180" t="e">
        <f ca="1">OFFSET('ewc02'!$H$10,MATCH($R223,Ewc_ID,0),0)</f>
        <v>#N/A</v>
      </c>
      <c r="N223" s="180" t="e">
        <f t="shared" ca="1" si="70"/>
        <v>#N/A</v>
      </c>
      <c r="O223" s="180" t="e">
        <f ca="1">IF($L223=0,-1,OFFSET('Kuiva-aine'!$C$10,AE223+AF223-1,0))</f>
        <v>#N/A</v>
      </c>
      <c r="P223" s="180" t="e">
        <f t="shared" ca="1" si="76"/>
        <v>#N/A</v>
      </c>
      <c r="Q223" s="180" t="e">
        <f ca="1">OFFSET('ewc02'!$A$10,MATCH($C223,EWC_Koodi,0),0)</f>
        <v>#N/A</v>
      </c>
      <c r="R223" s="180" t="e">
        <f t="shared" ca="1" si="77"/>
        <v>#N/A</v>
      </c>
      <c r="S223" s="180" t="e">
        <f ca="1">OFFSET('ewc02'!$K$10,Y223,0)</f>
        <v>#N/A</v>
      </c>
      <c r="T223" s="180" t="e">
        <f t="shared" ca="1" si="78"/>
        <v>#N/A</v>
      </c>
      <c r="U223" s="180" t="e">
        <f ca="1">OFFSET('ewc02'!$L$10,Y223,0)</f>
        <v>#N/A</v>
      </c>
      <c r="V223" s="180" t="e">
        <f ca="1">OFFSET('ewc02'!$M$10,Y223,0)</f>
        <v>#N/A</v>
      </c>
      <c r="W223" s="180" t="e">
        <f ca="1">OFFSET('ewc02'!$N$10,Y223,0)</f>
        <v>#N/A</v>
      </c>
      <c r="X223" s="180" t="e">
        <f ca="1">IF(AND(OFFSET('ewc02'!I$10,Y223,0)=12,OR(G223="2.3",G223="2.6",G223="2.7",G223="2.9")),1,0)</f>
        <v>#N/A</v>
      </c>
      <c r="Y223" s="180" t="e">
        <f t="shared" ca="1" si="71"/>
        <v>#N/A</v>
      </c>
      <c r="Z223" s="37">
        <f t="shared" si="72"/>
        <v>0</v>
      </c>
      <c r="AA223" s="180">
        <f ca="1">IF($Z223=0,0, OFFSET(rd!$A$10,MATCH($Z223,RD_tunnus,0),0))</f>
        <v>0</v>
      </c>
      <c r="AB223" s="180" t="e">
        <f t="shared" si="79"/>
        <v>#N/A</v>
      </c>
      <c r="AC223" s="180" t="e">
        <f t="shared" si="80"/>
        <v>#N/A</v>
      </c>
      <c r="AD223" s="100">
        <f t="shared" si="81"/>
        <v>0</v>
      </c>
      <c r="AE223" s="180" t="e">
        <f t="shared" ca="1" si="73"/>
        <v>#N/A</v>
      </c>
      <c r="AF223" s="180" t="e">
        <f t="shared" ca="1" si="74"/>
        <v>#N/A</v>
      </c>
      <c r="AG223" s="100" t="e">
        <f ca="1">OFFSET('Kuiva-aine'!$D$10,AE223+AF223-1,0)</f>
        <v>#N/A</v>
      </c>
      <c r="AH223" s="100" t="e">
        <f ca="1">OFFSET('Kuiva-aine'!$E$10,AE223+AF223-1,0)</f>
        <v>#N/A</v>
      </c>
      <c r="AI223" s="180" t="e">
        <f t="shared" ca="1" si="82"/>
        <v>#N/A</v>
      </c>
      <c r="AJ223" s="180" t="e">
        <f t="shared" si="83"/>
        <v>#N/A</v>
      </c>
      <c r="AK223" s="180" t="e">
        <f t="shared" si="84"/>
        <v>#N/A</v>
      </c>
      <c r="AL223" s="180">
        <f t="shared" si="85"/>
        <v>0</v>
      </c>
    </row>
    <row r="224" spans="1:38" x14ac:dyDescent="0.35">
      <c r="A224" s="91"/>
      <c r="B224" s="92"/>
      <c r="C224" s="93"/>
      <c r="D224" s="92"/>
      <c r="E224" s="91"/>
      <c r="F224" s="92"/>
      <c r="G224" s="94"/>
      <c r="I224" s="31">
        <f t="shared" ca="1" si="69"/>
        <v>0</v>
      </c>
      <c r="J224" s="31">
        <f ca="1">IF(ISNA(MATCH($V224,Hajoamiskertoimet!A$21:A$53,0)),0,$I224*OFFSET(Hajoamiskertoimet!$C$20,MATCH($V224,Hajoamiskertoimet!A$21:A$53,0),0))</f>
        <v>0</v>
      </c>
      <c r="L224" s="181">
        <f t="shared" ca="1" si="75"/>
        <v>1</v>
      </c>
      <c r="M224" s="180" t="e">
        <f ca="1">OFFSET('ewc02'!$H$10,MATCH($R224,Ewc_ID,0),0)</f>
        <v>#N/A</v>
      </c>
      <c r="N224" s="180" t="e">
        <f t="shared" ca="1" si="70"/>
        <v>#N/A</v>
      </c>
      <c r="O224" s="180" t="e">
        <f ca="1">IF($L224=0,-1,OFFSET('Kuiva-aine'!$C$10,AE224+AF224-1,0))</f>
        <v>#N/A</v>
      </c>
      <c r="P224" s="180" t="e">
        <f t="shared" ca="1" si="76"/>
        <v>#N/A</v>
      </c>
      <c r="Q224" s="180" t="e">
        <f ca="1">OFFSET('ewc02'!$A$10,MATCH($C224,EWC_Koodi,0),0)</f>
        <v>#N/A</v>
      </c>
      <c r="R224" s="180" t="e">
        <f t="shared" ca="1" si="77"/>
        <v>#N/A</v>
      </c>
      <c r="S224" s="180" t="e">
        <f ca="1">OFFSET('ewc02'!$K$10,Y224,0)</f>
        <v>#N/A</v>
      </c>
      <c r="T224" s="180" t="e">
        <f t="shared" ca="1" si="78"/>
        <v>#N/A</v>
      </c>
      <c r="U224" s="180" t="e">
        <f ca="1">OFFSET('ewc02'!$L$10,Y224,0)</f>
        <v>#N/A</v>
      </c>
      <c r="V224" s="180" t="e">
        <f ca="1">OFFSET('ewc02'!$M$10,Y224,0)</f>
        <v>#N/A</v>
      </c>
      <c r="W224" s="180" t="e">
        <f ca="1">OFFSET('ewc02'!$N$10,Y224,0)</f>
        <v>#N/A</v>
      </c>
      <c r="X224" s="180" t="e">
        <f ca="1">IF(AND(OFFSET('ewc02'!I$10,Y224,0)=12,OR(G224="2.3",G224="2.6",G224="2.7",G224="2.9")),1,0)</f>
        <v>#N/A</v>
      </c>
      <c r="Y224" s="180" t="e">
        <f t="shared" ca="1" si="71"/>
        <v>#N/A</v>
      </c>
      <c r="Z224" s="37">
        <f t="shared" si="72"/>
        <v>0</v>
      </c>
      <c r="AA224" s="180">
        <f ca="1">IF($Z224=0,0, OFFSET(rd!$A$10,MATCH($Z224,RD_tunnus,0),0))</f>
        <v>0</v>
      </c>
      <c r="AB224" s="180" t="e">
        <f t="shared" si="79"/>
        <v>#N/A</v>
      </c>
      <c r="AC224" s="180" t="e">
        <f t="shared" si="80"/>
        <v>#N/A</v>
      </c>
      <c r="AD224" s="100">
        <f t="shared" si="81"/>
        <v>0</v>
      </c>
      <c r="AE224" s="180" t="e">
        <f t="shared" ca="1" si="73"/>
        <v>#N/A</v>
      </c>
      <c r="AF224" s="180" t="e">
        <f t="shared" ca="1" si="74"/>
        <v>#N/A</v>
      </c>
      <c r="AG224" s="100" t="e">
        <f ca="1">OFFSET('Kuiva-aine'!$D$10,AE224+AF224-1,0)</f>
        <v>#N/A</v>
      </c>
      <c r="AH224" s="100" t="e">
        <f ca="1">OFFSET('Kuiva-aine'!$E$10,AE224+AF224-1,0)</f>
        <v>#N/A</v>
      </c>
      <c r="AI224" s="180" t="e">
        <f t="shared" ca="1" si="82"/>
        <v>#N/A</v>
      </c>
      <c r="AJ224" s="180" t="e">
        <f t="shared" si="83"/>
        <v>#N/A</v>
      </c>
      <c r="AK224" s="180" t="e">
        <f t="shared" si="84"/>
        <v>#N/A</v>
      </c>
      <c r="AL224" s="180">
        <f t="shared" si="85"/>
        <v>0</v>
      </c>
    </row>
    <row r="225" spans="1:38" x14ac:dyDescent="0.35">
      <c r="A225" s="91"/>
      <c r="B225" s="92"/>
      <c r="C225" s="93"/>
      <c r="D225" s="92"/>
      <c r="E225" s="91"/>
      <c r="F225" s="92"/>
      <c r="G225" s="94"/>
      <c r="I225" s="31">
        <f t="shared" ca="1" si="69"/>
        <v>0</v>
      </c>
      <c r="J225" s="31">
        <f ca="1">IF(ISNA(MATCH($V225,Hajoamiskertoimet!A$21:A$53,0)),0,$I225*OFFSET(Hajoamiskertoimet!$C$20,MATCH($V225,Hajoamiskertoimet!A$21:A$53,0),0))</f>
        <v>0</v>
      </c>
      <c r="L225" s="181">
        <f t="shared" ca="1" si="75"/>
        <v>1</v>
      </c>
      <c r="M225" s="180" t="e">
        <f ca="1">OFFSET('ewc02'!$H$10,MATCH($R225,Ewc_ID,0),0)</f>
        <v>#N/A</v>
      </c>
      <c r="N225" s="180" t="e">
        <f t="shared" ca="1" si="70"/>
        <v>#N/A</v>
      </c>
      <c r="O225" s="180" t="e">
        <f ca="1">IF($L225=0,-1,OFFSET('Kuiva-aine'!$C$10,AE225+AF225-1,0))</f>
        <v>#N/A</v>
      </c>
      <c r="P225" s="180" t="e">
        <f t="shared" ca="1" si="76"/>
        <v>#N/A</v>
      </c>
      <c r="Q225" s="180" t="e">
        <f ca="1">OFFSET('ewc02'!$A$10,MATCH($C225,EWC_Koodi,0),0)</f>
        <v>#N/A</v>
      </c>
      <c r="R225" s="180" t="e">
        <f t="shared" ca="1" si="77"/>
        <v>#N/A</v>
      </c>
      <c r="S225" s="180" t="e">
        <f ca="1">OFFSET('ewc02'!$K$10,Y225,0)</f>
        <v>#N/A</v>
      </c>
      <c r="T225" s="180" t="e">
        <f t="shared" ca="1" si="78"/>
        <v>#N/A</v>
      </c>
      <c r="U225" s="180" t="e">
        <f ca="1">OFFSET('ewc02'!$L$10,Y225,0)</f>
        <v>#N/A</v>
      </c>
      <c r="V225" s="180" t="e">
        <f ca="1">OFFSET('ewc02'!$M$10,Y225,0)</f>
        <v>#N/A</v>
      </c>
      <c r="W225" s="180" t="e">
        <f ca="1">OFFSET('ewc02'!$N$10,Y225,0)</f>
        <v>#N/A</v>
      </c>
      <c r="X225" s="180" t="e">
        <f ca="1">IF(AND(OFFSET('ewc02'!I$10,Y225,0)=12,OR(G225="2.3",G225="2.6",G225="2.7",G225="2.9")),1,0)</f>
        <v>#N/A</v>
      </c>
      <c r="Y225" s="180" t="e">
        <f t="shared" ca="1" si="71"/>
        <v>#N/A</v>
      </c>
      <c r="Z225" s="37">
        <f t="shared" si="72"/>
        <v>0</v>
      </c>
      <c r="AA225" s="180">
        <f ca="1">IF($Z225=0,0, OFFSET(rd!$A$10,MATCH($Z225,RD_tunnus,0),0))</f>
        <v>0</v>
      </c>
      <c r="AB225" s="180" t="e">
        <f t="shared" si="79"/>
        <v>#N/A</v>
      </c>
      <c r="AC225" s="180" t="e">
        <f t="shared" si="80"/>
        <v>#N/A</v>
      </c>
      <c r="AD225" s="100">
        <f t="shared" si="81"/>
        <v>0</v>
      </c>
      <c r="AE225" s="180" t="e">
        <f t="shared" ca="1" si="73"/>
        <v>#N/A</v>
      </c>
      <c r="AF225" s="180" t="e">
        <f t="shared" ca="1" si="74"/>
        <v>#N/A</v>
      </c>
      <c r="AG225" s="100" t="e">
        <f ca="1">OFFSET('Kuiva-aine'!$D$10,AE225+AF225-1,0)</f>
        <v>#N/A</v>
      </c>
      <c r="AH225" s="100" t="e">
        <f ca="1">OFFSET('Kuiva-aine'!$E$10,AE225+AF225-1,0)</f>
        <v>#N/A</v>
      </c>
      <c r="AI225" s="180" t="e">
        <f t="shared" ca="1" si="82"/>
        <v>#N/A</v>
      </c>
      <c r="AJ225" s="180" t="e">
        <f t="shared" si="83"/>
        <v>#N/A</v>
      </c>
      <c r="AK225" s="180" t="e">
        <f t="shared" si="84"/>
        <v>#N/A</v>
      </c>
      <c r="AL225" s="180">
        <f t="shared" si="85"/>
        <v>0</v>
      </c>
    </row>
    <row r="226" spans="1:38" x14ac:dyDescent="0.35">
      <c r="A226" s="91"/>
      <c r="B226" s="92"/>
      <c r="C226" s="93"/>
      <c r="D226" s="92"/>
      <c r="E226" s="91"/>
      <c r="F226" s="92"/>
      <c r="G226" s="94"/>
      <c r="I226" s="31">
        <f t="shared" ca="1" si="69"/>
        <v>0</v>
      </c>
      <c r="J226" s="31">
        <f ca="1">IF(ISNA(MATCH($V226,Hajoamiskertoimet!A$21:A$53,0)),0,$I226*OFFSET(Hajoamiskertoimet!$C$20,MATCH($V226,Hajoamiskertoimet!A$21:A$53,0),0))</f>
        <v>0</v>
      </c>
      <c r="L226" s="181">
        <f t="shared" ca="1" si="75"/>
        <v>1</v>
      </c>
      <c r="M226" s="180" t="e">
        <f ca="1">OFFSET('ewc02'!$H$10,MATCH($R226,Ewc_ID,0),0)</f>
        <v>#N/A</v>
      </c>
      <c r="N226" s="180" t="e">
        <f t="shared" ca="1" si="70"/>
        <v>#N/A</v>
      </c>
      <c r="O226" s="180" t="e">
        <f ca="1">IF($L226=0,-1,OFFSET('Kuiva-aine'!$C$10,AE226+AF226-1,0))</f>
        <v>#N/A</v>
      </c>
      <c r="P226" s="180" t="e">
        <f t="shared" ca="1" si="76"/>
        <v>#N/A</v>
      </c>
      <c r="Q226" s="180" t="e">
        <f ca="1">OFFSET('ewc02'!$A$10,MATCH($C226,EWC_Koodi,0),0)</f>
        <v>#N/A</v>
      </c>
      <c r="R226" s="180" t="e">
        <f t="shared" ca="1" si="77"/>
        <v>#N/A</v>
      </c>
      <c r="S226" s="180" t="e">
        <f ca="1">OFFSET('ewc02'!$K$10,Y226,0)</f>
        <v>#N/A</v>
      </c>
      <c r="T226" s="180" t="e">
        <f t="shared" ca="1" si="78"/>
        <v>#N/A</v>
      </c>
      <c r="U226" s="180" t="e">
        <f ca="1">OFFSET('ewc02'!$L$10,Y226,0)</f>
        <v>#N/A</v>
      </c>
      <c r="V226" s="180" t="e">
        <f ca="1">OFFSET('ewc02'!$M$10,Y226,0)</f>
        <v>#N/A</v>
      </c>
      <c r="W226" s="180" t="e">
        <f ca="1">OFFSET('ewc02'!$N$10,Y226,0)</f>
        <v>#N/A</v>
      </c>
      <c r="X226" s="180" t="e">
        <f ca="1">IF(AND(OFFSET('ewc02'!I$10,Y226,0)=12,OR(G226="2.3",G226="2.6",G226="2.7",G226="2.9")),1,0)</f>
        <v>#N/A</v>
      </c>
      <c r="Y226" s="180" t="e">
        <f t="shared" ca="1" si="71"/>
        <v>#N/A</v>
      </c>
      <c r="Z226" s="37">
        <f t="shared" si="72"/>
        <v>0</v>
      </c>
      <c r="AA226" s="180">
        <f ca="1">IF($Z226=0,0, OFFSET(rd!$A$10,MATCH($Z226,RD_tunnus,0),0))</f>
        <v>0</v>
      </c>
      <c r="AB226" s="180" t="e">
        <f t="shared" si="79"/>
        <v>#N/A</v>
      </c>
      <c r="AC226" s="180" t="e">
        <f t="shared" si="80"/>
        <v>#N/A</v>
      </c>
      <c r="AD226" s="100">
        <f t="shared" si="81"/>
        <v>0</v>
      </c>
      <c r="AE226" s="180" t="e">
        <f t="shared" ca="1" si="73"/>
        <v>#N/A</v>
      </c>
      <c r="AF226" s="180" t="e">
        <f t="shared" ca="1" si="74"/>
        <v>#N/A</v>
      </c>
      <c r="AG226" s="100" t="e">
        <f ca="1">OFFSET('Kuiva-aine'!$D$10,AE226+AF226-1,0)</f>
        <v>#N/A</v>
      </c>
      <c r="AH226" s="100" t="e">
        <f ca="1">OFFSET('Kuiva-aine'!$E$10,AE226+AF226-1,0)</f>
        <v>#N/A</v>
      </c>
      <c r="AI226" s="180" t="e">
        <f t="shared" ca="1" si="82"/>
        <v>#N/A</v>
      </c>
      <c r="AJ226" s="180" t="e">
        <f t="shared" si="83"/>
        <v>#N/A</v>
      </c>
      <c r="AK226" s="180" t="e">
        <f t="shared" si="84"/>
        <v>#N/A</v>
      </c>
      <c r="AL226" s="180">
        <f t="shared" si="85"/>
        <v>0</v>
      </c>
    </row>
    <row r="227" spans="1:38" x14ac:dyDescent="0.35">
      <c r="A227" s="91"/>
      <c r="B227" s="92"/>
      <c r="C227" s="93"/>
      <c r="D227" s="92"/>
      <c r="E227" s="91"/>
      <c r="F227" s="92"/>
      <c r="G227" s="94"/>
      <c r="I227" s="31">
        <f t="shared" ca="1" si="69"/>
        <v>0</v>
      </c>
      <c r="J227" s="31">
        <f ca="1">IF(ISNA(MATCH($V227,Hajoamiskertoimet!A$21:A$53,0)),0,$I227*OFFSET(Hajoamiskertoimet!$C$20,MATCH($V227,Hajoamiskertoimet!A$21:A$53,0),0))</f>
        <v>0</v>
      </c>
      <c r="L227" s="181">
        <f t="shared" ca="1" si="75"/>
        <v>1</v>
      </c>
      <c r="M227" s="180" t="e">
        <f ca="1">OFFSET('ewc02'!$H$10,MATCH($R227,Ewc_ID,0),0)</f>
        <v>#N/A</v>
      </c>
      <c r="N227" s="180" t="e">
        <f t="shared" ca="1" si="70"/>
        <v>#N/A</v>
      </c>
      <c r="O227" s="180" t="e">
        <f ca="1">IF($L227=0,-1,OFFSET('Kuiva-aine'!$C$10,AE227+AF227-1,0))</f>
        <v>#N/A</v>
      </c>
      <c r="P227" s="180" t="e">
        <f t="shared" ca="1" si="76"/>
        <v>#N/A</v>
      </c>
      <c r="Q227" s="180" t="e">
        <f ca="1">OFFSET('ewc02'!$A$10,MATCH($C227,EWC_Koodi,0),0)</f>
        <v>#N/A</v>
      </c>
      <c r="R227" s="180" t="e">
        <f t="shared" ca="1" si="77"/>
        <v>#N/A</v>
      </c>
      <c r="S227" s="180" t="e">
        <f ca="1">OFFSET('ewc02'!$K$10,Y227,0)</f>
        <v>#N/A</v>
      </c>
      <c r="T227" s="180" t="e">
        <f t="shared" ca="1" si="78"/>
        <v>#N/A</v>
      </c>
      <c r="U227" s="180" t="e">
        <f ca="1">OFFSET('ewc02'!$L$10,Y227,0)</f>
        <v>#N/A</v>
      </c>
      <c r="V227" s="180" t="e">
        <f ca="1">OFFSET('ewc02'!$M$10,Y227,0)</f>
        <v>#N/A</v>
      </c>
      <c r="W227" s="180" t="e">
        <f ca="1">OFFSET('ewc02'!$N$10,Y227,0)</f>
        <v>#N/A</v>
      </c>
      <c r="X227" s="180" t="e">
        <f ca="1">IF(AND(OFFSET('ewc02'!I$10,Y227,0)=12,OR(G227="2.3",G227="2.6",G227="2.7",G227="2.9")),1,0)</f>
        <v>#N/A</v>
      </c>
      <c r="Y227" s="180" t="e">
        <f t="shared" ca="1" si="71"/>
        <v>#N/A</v>
      </c>
      <c r="Z227" s="37">
        <f t="shared" si="72"/>
        <v>0</v>
      </c>
      <c r="AA227" s="180">
        <f ca="1">IF($Z227=0,0, OFFSET(rd!$A$10,MATCH($Z227,RD_tunnus,0),0))</f>
        <v>0</v>
      </c>
      <c r="AB227" s="180" t="e">
        <f t="shared" si="79"/>
        <v>#N/A</v>
      </c>
      <c r="AC227" s="180" t="e">
        <f t="shared" si="80"/>
        <v>#N/A</v>
      </c>
      <c r="AD227" s="100">
        <f t="shared" si="81"/>
        <v>0</v>
      </c>
      <c r="AE227" s="180" t="e">
        <f t="shared" ca="1" si="73"/>
        <v>#N/A</v>
      </c>
      <c r="AF227" s="180" t="e">
        <f t="shared" ca="1" si="74"/>
        <v>#N/A</v>
      </c>
      <c r="AG227" s="100" t="e">
        <f ca="1">OFFSET('Kuiva-aine'!$D$10,AE227+AF227-1,0)</f>
        <v>#N/A</v>
      </c>
      <c r="AH227" s="100" t="e">
        <f ca="1">OFFSET('Kuiva-aine'!$E$10,AE227+AF227-1,0)</f>
        <v>#N/A</v>
      </c>
      <c r="AI227" s="180" t="e">
        <f t="shared" ca="1" si="82"/>
        <v>#N/A</v>
      </c>
      <c r="AJ227" s="180" t="e">
        <f t="shared" si="83"/>
        <v>#N/A</v>
      </c>
      <c r="AK227" s="180" t="e">
        <f t="shared" si="84"/>
        <v>#N/A</v>
      </c>
      <c r="AL227" s="180">
        <f t="shared" si="85"/>
        <v>0</v>
      </c>
    </row>
    <row r="228" spans="1:38" x14ac:dyDescent="0.35">
      <c r="A228" s="91"/>
      <c r="B228" s="92"/>
      <c r="C228" s="93"/>
      <c r="D228" s="92"/>
      <c r="E228" s="91"/>
      <c r="F228" s="92"/>
      <c r="G228" s="94"/>
      <c r="I228" s="31">
        <f t="shared" ca="1" si="69"/>
        <v>0</v>
      </c>
      <c r="J228" s="31">
        <f ca="1">IF(ISNA(MATCH($V228,Hajoamiskertoimet!A$21:A$53,0)),0,$I228*OFFSET(Hajoamiskertoimet!$C$20,MATCH($V228,Hajoamiskertoimet!A$21:A$53,0),0))</f>
        <v>0</v>
      </c>
      <c r="L228" s="181">
        <f t="shared" ca="1" si="75"/>
        <v>1</v>
      </c>
      <c r="M228" s="180" t="e">
        <f ca="1">OFFSET('ewc02'!$H$10,MATCH($R228,Ewc_ID,0),0)</f>
        <v>#N/A</v>
      </c>
      <c r="N228" s="180" t="e">
        <f t="shared" ca="1" si="70"/>
        <v>#N/A</v>
      </c>
      <c r="O228" s="180" t="e">
        <f ca="1">IF($L228=0,-1,OFFSET('Kuiva-aine'!$C$10,AE228+AF228-1,0))</f>
        <v>#N/A</v>
      </c>
      <c r="P228" s="180" t="e">
        <f t="shared" ca="1" si="76"/>
        <v>#N/A</v>
      </c>
      <c r="Q228" s="180" t="e">
        <f ca="1">OFFSET('ewc02'!$A$10,MATCH($C228,EWC_Koodi,0),0)</f>
        <v>#N/A</v>
      </c>
      <c r="R228" s="180" t="e">
        <f t="shared" ca="1" si="77"/>
        <v>#N/A</v>
      </c>
      <c r="S228" s="180" t="e">
        <f ca="1">OFFSET('ewc02'!$K$10,Y228,0)</f>
        <v>#N/A</v>
      </c>
      <c r="T228" s="180" t="e">
        <f t="shared" ca="1" si="78"/>
        <v>#N/A</v>
      </c>
      <c r="U228" s="180" t="e">
        <f ca="1">OFFSET('ewc02'!$L$10,Y228,0)</f>
        <v>#N/A</v>
      </c>
      <c r="V228" s="180" t="e">
        <f ca="1">OFFSET('ewc02'!$M$10,Y228,0)</f>
        <v>#N/A</v>
      </c>
      <c r="W228" s="180" t="e">
        <f ca="1">OFFSET('ewc02'!$N$10,Y228,0)</f>
        <v>#N/A</v>
      </c>
      <c r="X228" s="180" t="e">
        <f ca="1">IF(AND(OFFSET('ewc02'!I$10,Y228,0)=12,OR(G228="2.3",G228="2.6",G228="2.7",G228="2.9")),1,0)</f>
        <v>#N/A</v>
      </c>
      <c r="Y228" s="180" t="e">
        <f t="shared" ca="1" si="71"/>
        <v>#N/A</v>
      </c>
      <c r="Z228" s="37">
        <f t="shared" si="72"/>
        <v>0</v>
      </c>
      <c r="AA228" s="180">
        <f ca="1">IF($Z228=0,0, OFFSET(rd!$A$10,MATCH($Z228,RD_tunnus,0),0))</f>
        <v>0</v>
      </c>
      <c r="AB228" s="180" t="e">
        <f t="shared" si="79"/>
        <v>#N/A</v>
      </c>
      <c r="AC228" s="180" t="e">
        <f t="shared" si="80"/>
        <v>#N/A</v>
      </c>
      <c r="AD228" s="100">
        <f t="shared" si="81"/>
        <v>0</v>
      </c>
      <c r="AE228" s="180" t="e">
        <f t="shared" ca="1" si="73"/>
        <v>#N/A</v>
      </c>
      <c r="AF228" s="180" t="e">
        <f t="shared" ca="1" si="74"/>
        <v>#N/A</v>
      </c>
      <c r="AG228" s="100" t="e">
        <f ca="1">OFFSET('Kuiva-aine'!$D$10,AE228+AF228-1,0)</f>
        <v>#N/A</v>
      </c>
      <c r="AH228" s="100" t="e">
        <f ca="1">OFFSET('Kuiva-aine'!$E$10,AE228+AF228-1,0)</f>
        <v>#N/A</v>
      </c>
      <c r="AI228" s="180" t="e">
        <f t="shared" ca="1" si="82"/>
        <v>#N/A</v>
      </c>
      <c r="AJ228" s="180" t="e">
        <f t="shared" si="83"/>
        <v>#N/A</v>
      </c>
      <c r="AK228" s="180" t="e">
        <f t="shared" si="84"/>
        <v>#N/A</v>
      </c>
      <c r="AL228" s="180">
        <f t="shared" si="85"/>
        <v>0</v>
      </c>
    </row>
    <row r="229" spans="1:38" x14ac:dyDescent="0.35">
      <c r="A229" s="91"/>
      <c r="B229" s="92"/>
      <c r="C229" s="93"/>
      <c r="D229" s="92"/>
      <c r="E229" s="91"/>
      <c r="F229" s="92"/>
      <c r="G229" s="94"/>
      <c r="I229" s="31">
        <f t="shared" ca="1" si="69"/>
        <v>0</v>
      </c>
      <c r="J229" s="31">
        <f ca="1">IF(ISNA(MATCH($V229,Hajoamiskertoimet!A$21:A$53,0)),0,$I229*OFFSET(Hajoamiskertoimet!$C$20,MATCH($V229,Hajoamiskertoimet!A$21:A$53,0),0))</f>
        <v>0</v>
      </c>
      <c r="L229" s="181">
        <f t="shared" ca="1" si="75"/>
        <v>1</v>
      </c>
      <c r="M229" s="180" t="e">
        <f ca="1">OFFSET('ewc02'!$H$10,MATCH($R229,Ewc_ID,0),0)</f>
        <v>#N/A</v>
      </c>
      <c r="N229" s="180" t="e">
        <f t="shared" ca="1" si="70"/>
        <v>#N/A</v>
      </c>
      <c r="O229" s="180" t="e">
        <f ca="1">IF($L229=0,-1,OFFSET('Kuiva-aine'!$C$10,AE229+AF229-1,0))</f>
        <v>#N/A</v>
      </c>
      <c r="P229" s="180" t="e">
        <f t="shared" ca="1" si="76"/>
        <v>#N/A</v>
      </c>
      <c r="Q229" s="180" t="e">
        <f ca="1">OFFSET('ewc02'!$A$10,MATCH($C229,EWC_Koodi,0),0)</f>
        <v>#N/A</v>
      </c>
      <c r="R229" s="180" t="e">
        <f t="shared" ca="1" si="77"/>
        <v>#N/A</v>
      </c>
      <c r="S229" s="180" t="e">
        <f ca="1">OFFSET('ewc02'!$K$10,Y229,0)</f>
        <v>#N/A</v>
      </c>
      <c r="T229" s="180" t="e">
        <f t="shared" ca="1" si="78"/>
        <v>#N/A</v>
      </c>
      <c r="U229" s="180" t="e">
        <f ca="1">OFFSET('ewc02'!$L$10,Y229,0)</f>
        <v>#N/A</v>
      </c>
      <c r="V229" s="180" t="e">
        <f ca="1">OFFSET('ewc02'!$M$10,Y229,0)</f>
        <v>#N/A</v>
      </c>
      <c r="W229" s="180" t="e">
        <f ca="1">OFFSET('ewc02'!$N$10,Y229,0)</f>
        <v>#N/A</v>
      </c>
      <c r="X229" s="180" t="e">
        <f ca="1">IF(AND(OFFSET('ewc02'!I$10,Y229,0)=12,OR(G229="2.3",G229="2.6",G229="2.7",G229="2.9")),1,0)</f>
        <v>#N/A</v>
      </c>
      <c r="Y229" s="180" t="e">
        <f t="shared" ca="1" si="71"/>
        <v>#N/A</v>
      </c>
      <c r="Z229" s="37">
        <f t="shared" si="72"/>
        <v>0</v>
      </c>
      <c r="AA229" s="180">
        <f ca="1">IF($Z229=0,0, OFFSET(rd!$A$10,MATCH($Z229,RD_tunnus,0),0))</f>
        <v>0</v>
      </c>
      <c r="AB229" s="180" t="e">
        <f t="shared" si="79"/>
        <v>#N/A</v>
      </c>
      <c r="AC229" s="180" t="e">
        <f t="shared" si="80"/>
        <v>#N/A</v>
      </c>
      <c r="AD229" s="100">
        <f t="shared" si="81"/>
        <v>0</v>
      </c>
      <c r="AE229" s="180" t="e">
        <f t="shared" ca="1" si="73"/>
        <v>#N/A</v>
      </c>
      <c r="AF229" s="180" t="e">
        <f t="shared" ca="1" si="74"/>
        <v>#N/A</v>
      </c>
      <c r="AG229" s="100" t="e">
        <f ca="1">OFFSET('Kuiva-aine'!$D$10,AE229+AF229-1,0)</f>
        <v>#N/A</v>
      </c>
      <c r="AH229" s="100" t="e">
        <f ca="1">OFFSET('Kuiva-aine'!$E$10,AE229+AF229-1,0)</f>
        <v>#N/A</v>
      </c>
      <c r="AI229" s="180" t="e">
        <f t="shared" ca="1" si="82"/>
        <v>#N/A</v>
      </c>
      <c r="AJ229" s="180" t="e">
        <f t="shared" si="83"/>
        <v>#N/A</v>
      </c>
      <c r="AK229" s="180" t="e">
        <f t="shared" si="84"/>
        <v>#N/A</v>
      </c>
      <c r="AL229" s="180">
        <f t="shared" si="85"/>
        <v>0</v>
      </c>
    </row>
    <row r="230" spans="1:38" x14ac:dyDescent="0.35">
      <c r="A230" s="91"/>
      <c r="B230" s="92"/>
      <c r="C230" s="93"/>
      <c r="D230" s="92"/>
      <c r="E230" s="91"/>
      <c r="F230" s="92"/>
      <c r="G230" s="94"/>
      <c r="I230" s="31">
        <f t="shared" ca="1" si="69"/>
        <v>0</v>
      </c>
      <c r="J230" s="31">
        <f ca="1">IF(ISNA(MATCH($V230,Hajoamiskertoimet!A$21:A$53,0)),0,$I230*OFFSET(Hajoamiskertoimet!$C$20,MATCH($V230,Hajoamiskertoimet!A$21:A$53,0),0))</f>
        <v>0</v>
      </c>
      <c r="L230" s="181">
        <f t="shared" ca="1" si="75"/>
        <v>1</v>
      </c>
      <c r="M230" s="180" t="e">
        <f ca="1">OFFSET('ewc02'!$H$10,MATCH($R230,Ewc_ID,0),0)</f>
        <v>#N/A</v>
      </c>
      <c r="N230" s="180" t="e">
        <f t="shared" ca="1" si="70"/>
        <v>#N/A</v>
      </c>
      <c r="O230" s="180" t="e">
        <f ca="1">IF($L230=0,-1,OFFSET('Kuiva-aine'!$C$10,AE230+AF230-1,0))</f>
        <v>#N/A</v>
      </c>
      <c r="P230" s="180" t="e">
        <f t="shared" ca="1" si="76"/>
        <v>#N/A</v>
      </c>
      <c r="Q230" s="180" t="e">
        <f ca="1">OFFSET('ewc02'!$A$10,MATCH($C230,EWC_Koodi,0),0)</f>
        <v>#N/A</v>
      </c>
      <c r="R230" s="180" t="e">
        <f t="shared" ca="1" si="77"/>
        <v>#N/A</v>
      </c>
      <c r="S230" s="180" t="e">
        <f ca="1">OFFSET('ewc02'!$K$10,Y230,0)</f>
        <v>#N/A</v>
      </c>
      <c r="T230" s="180" t="e">
        <f t="shared" ca="1" si="78"/>
        <v>#N/A</v>
      </c>
      <c r="U230" s="180" t="e">
        <f ca="1">OFFSET('ewc02'!$L$10,Y230,0)</f>
        <v>#N/A</v>
      </c>
      <c r="V230" s="180" t="e">
        <f ca="1">OFFSET('ewc02'!$M$10,Y230,0)</f>
        <v>#N/A</v>
      </c>
      <c r="W230" s="180" t="e">
        <f ca="1">OFFSET('ewc02'!$N$10,Y230,0)</f>
        <v>#N/A</v>
      </c>
      <c r="X230" s="180" t="e">
        <f ca="1">IF(AND(OFFSET('ewc02'!I$10,Y230,0)=12,OR(G230="2.3",G230="2.6",G230="2.7",G230="2.9")),1,0)</f>
        <v>#N/A</v>
      </c>
      <c r="Y230" s="180" t="e">
        <f t="shared" ca="1" si="71"/>
        <v>#N/A</v>
      </c>
      <c r="Z230" s="37">
        <f t="shared" si="72"/>
        <v>0</v>
      </c>
      <c r="AA230" s="180">
        <f ca="1">IF($Z230=0,0, OFFSET(rd!$A$10,MATCH($Z230,RD_tunnus,0),0))</f>
        <v>0</v>
      </c>
      <c r="AB230" s="180" t="e">
        <f t="shared" si="79"/>
        <v>#N/A</v>
      </c>
      <c r="AC230" s="180" t="e">
        <f t="shared" si="80"/>
        <v>#N/A</v>
      </c>
      <c r="AD230" s="100">
        <f t="shared" si="81"/>
        <v>0</v>
      </c>
      <c r="AE230" s="180" t="e">
        <f t="shared" ca="1" si="73"/>
        <v>#N/A</v>
      </c>
      <c r="AF230" s="180" t="e">
        <f t="shared" ca="1" si="74"/>
        <v>#N/A</v>
      </c>
      <c r="AG230" s="100" t="e">
        <f ca="1">OFFSET('Kuiva-aine'!$D$10,AE230+AF230-1,0)</f>
        <v>#N/A</v>
      </c>
      <c r="AH230" s="100" t="e">
        <f ca="1">OFFSET('Kuiva-aine'!$E$10,AE230+AF230-1,0)</f>
        <v>#N/A</v>
      </c>
      <c r="AI230" s="180" t="e">
        <f t="shared" ca="1" si="82"/>
        <v>#N/A</v>
      </c>
      <c r="AJ230" s="180" t="e">
        <f t="shared" si="83"/>
        <v>#N/A</v>
      </c>
      <c r="AK230" s="180" t="e">
        <f t="shared" si="84"/>
        <v>#N/A</v>
      </c>
      <c r="AL230" s="180">
        <f t="shared" si="85"/>
        <v>0</v>
      </c>
    </row>
    <row r="231" spans="1:38" x14ac:dyDescent="0.35">
      <c r="A231" s="91"/>
      <c r="B231" s="92"/>
      <c r="C231" s="93"/>
      <c r="D231" s="92"/>
      <c r="E231" s="91"/>
      <c r="F231" s="92"/>
      <c r="G231" s="94"/>
      <c r="I231" s="31">
        <f t="shared" ca="1" si="69"/>
        <v>0</v>
      </c>
      <c r="J231" s="31">
        <f ca="1">IF(ISNA(MATCH($V231,Hajoamiskertoimet!A$21:A$53,0)),0,$I231*OFFSET(Hajoamiskertoimet!$C$20,MATCH($V231,Hajoamiskertoimet!A$21:A$53,0),0))</f>
        <v>0</v>
      </c>
      <c r="L231" s="181">
        <f t="shared" ca="1" si="75"/>
        <v>1</v>
      </c>
      <c r="M231" s="180" t="e">
        <f ca="1">OFFSET('ewc02'!$H$10,MATCH($R231,Ewc_ID,0),0)</f>
        <v>#N/A</v>
      </c>
      <c r="N231" s="180" t="e">
        <f t="shared" ca="1" si="70"/>
        <v>#N/A</v>
      </c>
      <c r="O231" s="180" t="e">
        <f ca="1">IF($L231=0,-1,OFFSET('Kuiva-aine'!$C$10,AE231+AF231-1,0))</f>
        <v>#N/A</v>
      </c>
      <c r="P231" s="180" t="e">
        <f t="shared" ca="1" si="76"/>
        <v>#N/A</v>
      </c>
      <c r="Q231" s="180" t="e">
        <f ca="1">OFFSET('ewc02'!$A$10,MATCH($C231,EWC_Koodi,0),0)</f>
        <v>#N/A</v>
      </c>
      <c r="R231" s="180" t="e">
        <f t="shared" ca="1" si="77"/>
        <v>#N/A</v>
      </c>
      <c r="S231" s="180" t="e">
        <f ca="1">OFFSET('ewc02'!$K$10,Y231,0)</f>
        <v>#N/A</v>
      </c>
      <c r="T231" s="180" t="e">
        <f t="shared" ca="1" si="78"/>
        <v>#N/A</v>
      </c>
      <c r="U231" s="180" t="e">
        <f ca="1">OFFSET('ewc02'!$L$10,Y231,0)</f>
        <v>#N/A</v>
      </c>
      <c r="V231" s="180" t="e">
        <f ca="1">OFFSET('ewc02'!$M$10,Y231,0)</f>
        <v>#N/A</v>
      </c>
      <c r="W231" s="180" t="e">
        <f ca="1">OFFSET('ewc02'!$N$10,Y231,0)</f>
        <v>#N/A</v>
      </c>
      <c r="X231" s="180" t="e">
        <f ca="1">IF(AND(OFFSET('ewc02'!I$10,Y231,0)=12,OR(G231="2.3",G231="2.6",G231="2.7",G231="2.9")),1,0)</f>
        <v>#N/A</v>
      </c>
      <c r="Y231" s="180" t="e">
        <f t="shared" ca="1" si="71"/>
        <v>#N/A</v>
      </c>
      <c r="Z231" s="37">
        <f t="shared" si="72"/>
        <v>0</v>
      </c>
      <c r="AA231" s="180">
        <f ca="1">IF($Z231=0,0, OFFSET(rd!$A$10,MATCH($Z231,RD_tunnus,0),0))</f>
        <v>0</v>
      </c>
      <c r="AB231" s="180" t="e">
        <f t="shared" si="79"/>
        <v>#N/A</v>
      </c>
      <c r="AC231" s="180" t="e">
        <f t="shared" si="80"/>
        <v>#N/A</v>
      </c>
      <c r="AD231" s="100">
        <f t="shared" si="81"/>
        <v>0</v>
      </c>
      <c r="AE231" s="180" t="e">
        <f t="shared" ca="1" si="73"/>
        <v>#N/A</v>
      </c>
      <c r="AF231" s="180" t="e">
        <f t="shared" ca="1" si="74"/>
        <v>#N/A</v>
      </c>
      <c r="AG231" s="100" t="e">
        <f ca="1">OFFSET('Kuiva-aine'!$D$10,AE231+AF231-1,0)</f>
        <v>#N/A</v>
      </c>
      <c r="AH231" s="100" t="e">
        <f ca="1">OFFSET('Kuiva-aine'!$E$10,AE231+AF231-1,0)</f>
        <v>#N/A</v>
      </c>
      <c r="AI231" s="180" t="e">
        <f t="shared" ca="1" si="82"/>
        <v>#N/A</v>
      </c>
      <c r="AJ231" s="180" t="e">
        <f t="shared" si="83"/>
        <v>#N/A</v>
      </c>
      <c r="AK231" s="180" t="e">
        <f t="shared" si="84"/>
        <v>#N/A</v>
      </c>
      <c r="AL231" s="180">
        <f t="shared" si="85"/>
        <v>0</v>
      </c>
    </row>
    <row r="232" spans="1:38" x14ac:dyDescent="0.35">
      <c r="A232" s="91"/>
      <c r="B232" s="92"/>
      <c r="C232" s="93"/>
      <c r="D232" s="92"/>
      <c r="E232" s="91"/>
      <c r="F232" s="92"/>
      <c r="G232" s="94"/>
      <c r="I232" s="31">
        <f t="shared" ca="1" si="69"/>
        <v>0</v>
      </c>
      <c r="J232" s="31">
        <f ca="1">IF(ISNA(MATCH($V232,Hajoamiskertoimet!A$21:A$53,0)),0,$I232*OFFSET(Hajoamiskertoimet!$C$20,MATCH($V232,Hajoamiskertoimet!A$21:A$53,0),0))</f>
        <v>0</v>
      </c>
      <c r="L232" s="181">
        <f t="shared" ca="1" si="75"/>
        <v>1</v>
      </c>
      <c r="M232" s="180" t="e">
        <f ca="1">OFFSET('ewc02'!$H$10,MATCH($R232,Ewc_ID,0),0)</f>
        <v>#N/A</v>
      </c>
      <c r="N232" s="180" t="e">
        <f t="shared" ca="1" si="70"/>
        <v>#N/A</v>
      </c>
      <c r="O232" s="180" t="e">
        <f ca="1">IF($L232=0,-1,OFFSET('Kuiva-aine'!$C$10,AE232+AF232-1,0))</f>
        <v>#N/A</v>
      </c>
      <c r="P232" s="180" t="e">
        <f t="shared" ca="1" si="76"/>
        <v>#N/A</v>
      </c>
      <c r="Q232" s="180" t="e">
        <f ca="1">OFFSET('ewc02'!$A$10,MATCH($C232,EWC_Koodi,0),0)</f>
        <v>#N/A</v>
      </c>
      <c r="R232" s="180" t="e">
        <f t="shared" ca="1" si="77"/>
        <v>#N/A</v>
      </c>
      <c r="S232" s="180" t="e">
        <f ca="1">OFFSET('ewc02'!$K$10,Y232,0)</f>
        <v>#N/A</v>
      </c>
      <c r="T232" s="180" t="e">
        <f t="shared" ca="1" si="78"/>
        <v>#N/A</v>
      </c>
      <c r="U232" s="180" t="e">
        <f ca="1">OFFSET('ewc02'!$L$10,Y232,0)</f>
        <v>#N/A</v>
      </c>
      <c r="V232" s="180" t="e">
        <f ca="1">OFFSET('ewc02'!$M$10,Y232,0)</f>
        <v>#N/A</v>
      </c>
      <c r="W232" s="180" t="e">
        <f ca="1">OFFSET('ewc02'!$N$10,Y232,0)</f>
        <v>#N/A</v>
      </c>
      <c r="X232" s="180" t="e">
        <f ca="1">IF(AND(OFFSET('ewc02'!I$10,Y232,0)=12,OR(G232="2.3",G232="2.6",G232="2.7",G232="2.9")),1,0)</f>
        <v>#N/A</v>
      </c>
      <c r="Y232" s="180" t="e">
        <f t="shared" ca="1" si="71"/>
        <v>#N/A</v>
      </c>
      <c r="Z232" s="37">
        <f t="shared" si="72"/>
        <v>0</v>
      </c>
      <c r="AA232" s="180">
        <f ca="1">IF($Z232=0,0, OFFSET(rd!$A$10,MATCH($Z232,RD_tunnus,0),0))</f>
        <v>0</v>
      </c>
      <c r="AB232" s="180" t="e">
        <f t="shared" si="79"/>
        <v>#N/A</v>
      </c>
      <c r="AC232" s="180" t="e">
        <f t="shared" si="80"/>
        <v>#N/A</v>
      </c>
      <c r="AD232" s="100">
        <f t="shared" si="81"/>
        <v>0</v>
      </c>
      <c r="AE232" s="180" t="e">
        <f t="shared" ca="1" si="73"/>
        <v>#N/A</v>
      </c>
      <c r="AF232" s="180" t="e">
        <f t="shared" ca="1" si="74"/>
        <v>#N/A</v>
      </c>
      <c r="AG232" s="100" t="e">
        <f ca="1">OFFSET('Kuiva-aine'!$D$10,AE232+AF232-1,0)</f>
        <v>#N/A</v>
      </c>
      <c r="AH232" s="100" t="e">
        <f ca="1">OFFSET('Kuiva-aine'!$E$10,AE232+AF232-1,0)</f>
        <v>#N/A</v>
      </c>
      <c r="AI232" s="180" t="e">
        <f t="shared" ca="1" si="82"/>
        <v>#N/A</v>
      </c>
      <c r="AJ232" s="180" t="e">
        <f t="shared" si="83"/>
        <v>#N/A</v>
      </c>
      <c r="AK232" s="180" t="e">
        <f t="shared" si="84"/>
        <v>#N/A</v>
      </c>
      <c r="AL232" s="180">
        <f t="shared" si="85"/>
        <v>0</v>
      </c>
    </row>
    <row r="233" spans="1:38" x14ac:dyDescent="0.35">
      <c r="A233" s="91"/>
      <c r="B233" s="92"/>
      <c r="C233" s="93"/>
      <c r="D233" s="92"/>
      <c r="E233" s="91"/>
      <c r="F233" s="92"/>
      <c r="G233" s="94"/>
      <c r="I233" s="31">
        <f t="shared" ca="1" si="69"/>
        <v>0</v>
      </c>
      <c r="J233" s="31">
        <f ca="1">IF(ISNA(MATCH($V233,Hajoamiskertoimet!A$21:A$53,0)),0,$I233*OFFSET(Hajoamiskertoimet!$C$20,MATCH($V233,Hajoamiskertoimet!A$21:A$53,0),0))</f>
        <v>0</v>
      </c>
      <c r="L233" s="181">
        <f t="shared" ca="1" si="75"/>
        <v>1</v>
      </c>
      <c r="M233" s="180" t="e">
        <f ca="1">OFFSET('ewc02'!$H$10,MATCH($R233,Ewc_ID,0),0)</f>
        <v>#N/A</v>
      </c>
      <c r="N233" s="180" t="e">
        <f t="shared" ca="1" si="70"/>
        <v>#N/A</v>
      </c>
      <c r="O233" s="180" t="e">
        <f ca="1">IF($L233=0,-1,OFFSET('Kuiva-aine'!$C$10,AE233+AF233-1,0))</f>
        <v>#N/A</v>
      </c>
      <c r="P233" s="180" t="e">
        <f t="shared" ca="1" si="76"/>
        <v>#N/A</v>
      </c>
      <c r="Q233" s="180" t="e">
        <f ca="1">OFFSET('ewc02'!$A$10,MATCH($C233,EWC_Koodi,0),0)</f>
        <v>#N/A</v>
      </c>
      <c r="R233" s="180" t="e">
        <f t="shared" ca="1" si="77"/>
        <v>#N/A</v>
      </c>
      <c r="S233" s="180" t="e">
        <f ca="1">OFFSET('ewc02'!$K$10,Y233,0)</f>
        <v>#N/A</v>
      </c>
      <c r="T233" s="180" t="e">
        <f t="shared" ca="1" si="78"/>
        <v>#N/A</v>
      </c>
      <c r="U233" s="180" t="e">
        <f ca="1">OFFSET('ewc02'!$L$10,Y233,0)</f>
        <v>#N/A</v>
      </c>
      <c r="V233" s="180" t="e">
        <f ca="1">OFFSET('ewc02'!$M$10,Y233,0)</f>
        <v>#N/A</v>
      </c>
      <c r="W233" s="180" t="e">
        <f ca="1">OFFSET('ewc02'!$N$10,Y233,0)</f>
        <v>#N/A</v>
      </c>
      <c r="X233" s="180" t="e">
        <f ca="1">IF(AND(OFFSET('ewc02'!I$10,Y233,0)=12,OR(G233="2.3",G233="2.6",G233="2.7",G233="2.9")),1,0)</f>
        <v>#N/A</v>
      </c>
      <c r="Y233" s="180" t="e">
        <f t="shared" ca="1" si="71"/>
        <v>#N/A</v>
      </c>
      <c r="Z233" s="37">
        <f t="shared" si="72"/>
        <v>0</v>
      </c>
      <c r="AA233" s="180">
        <f ca="1">IF($Z233=0,0, OFFSET(rd!$A$10,MATCH($Z233,RD_tunnus,0),0))</f>
        <v>0</v>
      </c>
      <c r="AB233" s="180" t="e">
        <f t="shared" si="79"/>
        <v>#N/A</v>
      </c>
      <c r="AC233" s="180" t="e">
        <f t="shared" si="80"/>
        <v>#N/A</v>
      </c>
      <c r="AD233" s="100">
        <f t="shared" si="81"/>
        <v>0</v>
      </c>
      <c r="AE233" s="180" t="e">
        <f t="shared" ca="1" si="73"/>
        <v>#N/A</v>
      </c>
      <c r="AF233" s="180" t="e">
        <f t="shared" ca="1" si="74"/>
        <v>#N/A</v>
      </c>
      <c r="AG233" s="100" t="e">
        <f ca="1">OFFSET('Kuiva-aine'!$D$10,AE233+AF233-1,0)</f>
        <v>#N/A</v>
      </c>
      <c r="AH233" s="100" t="e">
        <f ca="1">OFFSET('Kuiva-aine'!$E$10,AE233+AF233-1,0)</f>
        <v>#N/A</v>
      </c>
      <c r="AI233" s="180" t="e">
        <f t="shared" ca="1" si="82"/>
        <v>#N/A</v>
      </c>
      <c r="AJ233" s="180" t="e">
        <f t="shared" si="83"/>
        <v>#N/A</v>
      </c>
      <c r="AK233" s="180" t="e">
        <f t="shared" si="84"/>
        <v>#N/A</v>
      </c>
      <c r="AL233" s="180">
        <f t="shared" si="85"/>
        <v>0</v>
      </c>
    </row>
    <row r="234" spans="1:38" x14ac:dyDescent="0.35">
      <c r="A234" s="91"/>
      <c r="B234" s="92"/>
      <c r="C234" s="93"/>
      <c r="D234" s="92"/>
      <c r="E234" s="91"/>
      <c r="F234" s="92"/>
      <c r="G234" s="94"/>
      <c r="I234" s="31">
        <f t="shared" ca="1" si="69"/>
        <v>0</v>
      </c>
      <c r="J234" s="31">
        <f ca="1">IF(ISNA(MATCH($V234,Hajoamiskertoimet!A$21:A$53,0)),0,$I234*OFFSET(Hajoamiskertoimet!$C$20,MATCH($V234,Hajoamiskertoimet!A$21:A$53,0),0))</f>
        <v>0</v>
      </c>
      <c r="L234" s="181">
        <f t="shared" ca="1" si="75"/>
        <v>1</v>
      </c>
      <c r="M234" s="180" t="e">
        <f ca="1">OFFSET('ewc02'!$H$10,MATCH($R234,Ewc_ID,0),0)</f>
        <v>#N/A</v>
      </c>
      <c r="N234" s="180" t="e">
        <f t="shared" ca="1" si="70"/>
        <v>#N/A</v>
      </c>
      <c r="O234" s="180" t="e">
        <f ca="1">IF($L234=0,-1,OFFSET('Kuiva-aine'!$C$10,AE234+AF234-1,0))</f>
        <v>#N/A</v>
      </c>
      <c r="P234" s="180" t="e">
        <f t="shared" ca="1" si="76"/>
        <v>#N/A</v>
      </c>
      <c r="Q234" s="180" t="e">
        <f ca="1">OFFSET('ewc02'!$A$10,MATCH($C234,EWC_Koodi,0),0)</f>
        <v>#N/A</v>
      </c>
      <c r="R234" s="180" t="e">
        <f t="shared" ca="1" si="77"/>
        <v>#N/A</v>
      </c>
      <c r="S234" s="180" t="e">
        <f ca="1">OFFSET('ewc02'!$K$10,Y234,0)</f>
        <v>#N/A</v>
      </c>
      <c r="T234" s="180" t="e">
        <f t="shared" ca="1" si="78"/>
        <v>#N/A</v>
      </c>
      <c r="U234" s="180" t="e">
        <f ca="1">OFFSET('ewc02'!$L$10,Y234,0)</f>
        <v>#N/A</v>
      </c>
      <c r="V234" s="180" t="e">
        <f ca="1">OFFSET('ewc02'!$M$10,Y234,0)</f>
        <v>#N/A</v>
      </c>
      <c r="W234" s="180" t="e">
        <f ca="1">OFFSET('ewc02'!$N$10,Y234,0)</f>
        <v>#N/A</v>
      </c>
      <c r="X234" s="180" t="e">
        <f ca="1">IF(AND(OFFSET('ewc02'!I$10,Y234,0)=12,OR(G234="2.3",G234="2.6",G234="2.7",G234="2.9")),1,0)</f>
        <v>#N/A</v>
      </c>
      <c r="Y234" s="180" t="e">
        <f t="shared" ca="1" si="71"/>
        <v>#N/A</v>
      </c>
      <c r="Z234" s="37">
        <f t="shared" si="72"/>
        <v>0</v>
      </c>
      <c r="AA234" s="180">
        <f ca="1">IF($Z234=0,0, OFFSET(rd!$A$10,MATCH($Z234,RD_tunnus,0),0))</f>
        <v>0</v>
      </c>
      <c r="AB234" s="180" t="e">
        <f t="shared" si="79"/>
        <v>#N/A</v>
      </c>
      <c r="AC234" s="180" t="e">
        <f t="shared" si="80"/>
        <v>#N/A</v>
      </c>
      <c r="AD234" s="100">
        <f t="shared" si="81"/>
        <v>0</v>
      </c>
      <c r="AE234" s="180" t="e">
        <f t="shared" ca="1" si="73"/>
        <v>#N/A</v>
      </c>
      <c r="AF234" s="180" t="e">
        <f t="shared" ca="1" si="74"/>
        <v>#N/A</v>
      </c>
      <c r="AG234" s="100" t="e">
        <f ca="1">OFFSET('Kuiva-aine'!$D$10,AE234+AF234-1,0)</f>
        <v>#N/A</v>
      </c>
      <c r="AH234" s="100" t="e">
        <f ca="1">OFFSET('Kuiva-aine'!$E$10,AE234+AF234-1,0)</f>
        <v>#N/A</v>
      </c>
      <c r="AI234" s="180" t="e">
        <f t="shared" ca="1" si="82"/>
        <v>#N/A</v>
      </c>
      <c r="AJ234" s="180" t="e">
        <f t="shared" si="83"/>
        <v>#N/A</v>
      </c>
      <c r="AK234" s="180" t="e">
        <f t="shared" si="84"/>
        <v>#N/A</v>
      </c>
      <c r="AL234" s="180">
        <f t="shared" si="85"/>
        <v>0</v>
      </c>
    </row>
    <row r="235" spans="1:38" x14ac:dyDescent="0.35">
      <c r="A235" s="91"/>
      <c r="B235" s="92"/>
      <c r="C235" s="93"/>
      <c r="D235" s="92"/>
      <c r="E235" s="91"/>
      <c r="F235" s="92"/>
      <c r="G235" s="94"/>
      <c r="I235" s="31">
        <f t="shared" ca="1" si="69"/>
        <v>0</v>
      </c>
      <c r="J235" s="31">
        <f ca="1">IF(ISNA(MATCH($V235,Hajoamiskertoimet!A$21:A$53,0)),0,$I235*OFFSET(Hajoamiskertoimet!$C$20,MATCH($V235,Hajoamiskertoimet!A$21:A$53,0),0))</f>
        <v>0</v>
      </c>
      <c r="L235" s="181">
        <f t="shared" ca="1" si="75"/>
        <v>1</v>
      </c>
      <c r="M235" s="180" t="e">
        <f ca="1">OFFSET('ewc02'!$H$10,MATCH($R235,Ewc_ID,0),0)</f>
        <v>#N/A</v>
      </c>
      <c r="N235" s="180" t="e">
        <f t="shared" ca="1" si="70"/>
        <v>#N/A</v>
      </c>
      <c r="O235" s="180" t="e">
        <f ca="1">IF($L235=0,-1,OFFSET('Kuiva-aine'!$C$10,AE235+AF235-1,0))</f>
        <v>#N/A</v>
      </c>
      <c r="P235" s="180" t="e">
        <f t="shared" ca="1" si="76"/>
        <v>#N/A</v>
      </c>
      <c r="Q235" s="180" t="e">
        <f ca="1">OFFSET('ewc02'!$A$10,MATCH($C235,EWC_Koodi,0),0)</f>
        <v>#N/A</v>
      </c>
      <c r="R235" s="180" t="e">
        <f t="shared" ca="1" si="77"/>
        <v>#N/A</v>
      </c>
      <c r="S235" s="180" t="e">
        <f ca="1">OFFSET('ewc02'!$K$10,Y235,0)</f>
        <v>#N/A</v>
      </c>
      <c r="T235" s="180" t="e">
        <f t="shared" ca="1" si="78"/>
        <v>#N/A</v>
      </c>
      <c r="U235" s="180" t="e">
        <f ca="1">OFFSET('ewc02'!$L$10,Y235,0)</f>
        <v>#N/A</v>
      </c>
      <c r="V235" s="180" t="e">
        <f ca="1">OFFSET('ewc02'!$M$10,Y235,0)</f>
        <v>#N/A</v>
      </c>
      <c r="W235" s="180" t="e">
        <f ca="1">OFFSET('ewc02'!$N$10,Y235,0)</f>
        <v>#N/A</v>
      </c>
      <c r="X235" s="180" t="e">
        <f ca="1">IF(AND(OFFSET('ewc02'!I$10,Y235,0)=12,OR(G235="2.3",G235="2.6",G235="2.7",G235="2.9")),1,0)</f>
        <v>#N/A</v>
      </c>
      <c r="Y235" s="180" t="e">
        <f t="shared" ca="1" si="71"/>
        <v>#N/A</v>
      </c>
      <c r="Z235" s="37">
        <f t="shared" si="72"/>
        <v>0</v>
      </c>
      <c r="AA235" s="180">
        <f ca="1">IF($Z235=0,0, OFFSET(rd!$A$10,MATCH($Z235,RD_tunnus,0),0))</f>
        <v>0</v>
      </c>
      <c r="AB235" s="180" t="e">
        <f t="shared" si="79"/>
        <v>#N/A</v>
      </c>
      <c r="AC235" s="180" t="e">
        <f t="shared" si="80"/>
        <v>#N/A</v>
      </c>
      <c r="AD235" s="100">
        <f t="shared" si="81"/>
        <v>0</v>
      </c>
      <c r="AE235" s="180" t="e">
        <f t="shared" ca="1" si="73"/>
        <v>#N/A</v>
      </c>
      <c r="AF235" s="180" t="e">
        <f t="shared" ca="1" si="74"/>
        <v>#N/A</v>
      </c>
      <c r="AG235" s="100" t="e">
        <f ca="1">OFFSET('Kuiva-aine'!$D$10,AE235+AF235-1,0)</f>
        <v>#N/A</v>
      </c>
      <c r="AH235" s="100" t="e">
        <f ca="1">OFFSET('Kuiva-aine'!$E$10,AE235+AF235-1,0)</f>
        <v>#N/A</v>
      </c>
      <c r="AI235" s="180" t="e">
        <f t="shared" ca="1" si="82"/>
        <v>#N/A</v>
      </c>
      <c r="AJ235" s="180" t="e">
        <f t="shared" si="83"/>
        <v>#N/A</v>
      </c>
      <c r="AK235" s="180" t="e">
        <f t="shared" si="84"/>
        <v>#N/A</v>
      </c>
      <c r="AL235" s="180">
        <f t="shared" si="85"/>
        <v>0</v>
      </c>
    </row>
    <row r="236" spans="1:38" x14ac:dyDescent="0.35">
      <c r="A236" s="91"/>
      <c r="B236" s="92"/>
      <c r="C236" s="93"/>
      <c r="D236" s="92"/>
      <c r="E236" s="91"/>
      <c r="F236" s="92"/>
      <c r="G236" s="94"/>
      <c r="I236" s="31">
        <f t="shared" ca="1" si="69"/>
        <v>0</v>
      </c>
      <c r="J236" s="31">
        <f ca="1">IF(ISNA(MATCH($V236,Hajoamiskertoimet!A$21:A$53,0)),0,$I236*OFFSET(Hajoamiskertoimet!$C$20,MATCH($V236,Hajoamiskertoimet!A$21:A$53,0),0))</f>
        <v>0</v>
      </c>
      <c r="L236" s="181">
        <f t="shared" ca="1" si="75"/>
        <v>1</v>
      </c>
      <c r="M236" s="180" t="e">
        <f ca="1">OFFSET('ewc02'!$H$10,MATCH($R236,Ewc_ID,0),0)</f>
        <v>#N/A</v>
      </c>
      <c r="N236" s="180" t="e">
        <f t="shared" ca="1" si="70"/>
        <v>#N/A</v>
      </c>
      <c r="O236" s="180" t="e">
        <f ca="1">IF($L236=0,-1,OFFSET('Kuiva-aine'!$C$10,AE236+AF236-1,0))</f>
        <v>#N/A</v>
      </c>
      <c r="P236" s="180" t="e">
        <f t="shared" ca="1" si="76"/>
        <v>#N/A</v>
      </c>
      <c r="Q236" s="180" t="e">
        <f ca="1">OFFSET('ewc02'!$A$10,MATCH($C236,EWC_Koodi,0),0)</f>
        <v>#N/A</v>
      </c>
      <c r="R236" s="180" t="e">
        <f t="shared" ca="1" si="77"/>
        <v>#N/A</v>
      </c>
      <c r="S236" s="180" t="e">
        <f ca="1">OFFSET('ewc02'!$K$10,Y236,0)</f>
        <v>#N/A</v>
      </c>
      <c r="T236" s="180" t="e">
        <f t="shared" ca="1" si="78"/>
        <v>#N/A</v>
      </c>
      <c r="U236" s="180" t="e">
        <f ca="1">OFFSET('ewc02'!$L$10,Y236,0)</f>
        <v>#N/A</v>
      </c>
      <c r="V236" s="180" t="e">
        <f ca="1">OFFSET('ewc02'!$M$10,Y236,0)</f>
        <v>#N/A</v>
      </c>
      <c r="W236" s="180" t="e">
        <f ca="1">OFFSET('ewc02'!$N$10,Y236,0)</f>
        <v>#N/A</v>
      </c>
      <c r="X236" s="180" t="e">
        <f ca="1">IF(AND(OFFSET('ewc02'!I$10,Y236,0)=12,OR(G236="2.3",G236="2.6",G236="2.7",G236="2.9")),1,0)</f>
        <v>#N/A</v>
      </c>
      <c r="Y236" s="180" t="e">
        <f t="shared" ca="1" si="71"/>
        <v>#N/A</v>
      </c>
      <c r="Z236" s="37">
        <f t="shared" si="72"/>
        <v>0</v>
      </c>
      <c r="AA236" s="180">
        <f ca="1">IF($Z236=0,0, OFFSET(rd!$A$10,MATCH($Z236,RD_tunnus,0),0))</f>
        <v>0</v>
      </c>
      <c r="AB236" s="180" t="e">
        <f t="shared" si="79"/>
        <v>#N/A</v>
      </c>
      <c r="AC236" s="180" t="e">
        <f t="shared" si="80"/>
        <v>#N/A</v>
      </c>
      <c r="AD236" s="100">
        <f t="shared" si="81"/>
        <v>0</v>
      </c>
      <c r="AE236" s="180" t="e">
        <f t="shared" ca="1" si="73"/>
        <v>#N/A</v>
      </c>
      <c r="AF236" s="180" t="e">
        <f t="shared" ca="1" si="74"/>
        <v>#N/A</v>
      </c>
      <c r="AG236" s="100" t="e">
        <f ca="1">OFFSET('Kuiva-aine'!$D$10,AE236+AF236-1,0)</f>
        <v>#N/A</v>
      </c>
      <c r="AH236" s="100" t="e">
        <f ca="1">OFFSET('Kuiva-aine'!$E$10,AE236+AF236-1,0)</f>
        <v>#N/A</v>
      </c>
      <c r="AI236" s="180" t="e">
        <f t="shared" ca="1" si="82"/>
        <v>#N/A</v>
      </c>
      <c r="AJ236" s="180" t="e">
        <f t="shared" si="83"/>
        <v>#N/A</v>
      </c>
      <c r="AK236" s="180" t="e">
        <f t="shared" si="84"/>
        <v>#N/A</v>
      </c>
      <c r="AL236" s="180">
        <f t="shared" si="85"/>
        <v>0</v>
      </c>
    </row>
    <row r="237" spans="1:38" x14ac:dyDescent="0.35">
      <c r="A237" s="91"/>
      <c r="B237" s="92"/>
      <c r="C237" s="93"/>
      <c r="D237" s="92"/>
      <c r="E237" s="91"/>
      <c r="F237" s="92"/>
      <c r="G237" s="94"/>
      <c r="I237" s="31">
        <f t="shared" ca="1" si="69"/>
        <v>0</v>
      </c>
      <c r="J237" s="31">
        <f ca="1">IF(ISNA(MATCH($V237,Hajoamiskertoimet!A$21:A$53,0)),0,$I237*OFFSET(Hajoamiskertoimet!$C$20,MATCH($V237,Hajoamiskertoimet!A$21:A$53,0),0))</f>
        <v>0</v>
      </c>
      <c r="L237" s="181">
        <f t="shared" ca="1" si="75"/>
        <v>1</v>
      </c>
      <c r="M237" s="180" t="e">
        <f ca="1">OFFSET('ewc02'!$H$10,MATCH($R237,Ewc_ID,0),0)</f>
        <v>#N/A</v>
      </c>
      <c r="N237" s="180" t="e">
        <f t="shared" ca="1" si="70"/>
        <v>#N/A</v>
      </c>
      <c r="O237" s="180" t="e">
        <f ca="1">IF($L237=0,-1,OFFSET('Kuiva-aine'!$C$10,AE237+AF237-1,0))</f>
        <v>#N/A</v>
      </c>
      <c r="P237" s="180" t="e">
        <f t="shared" ca="1" si="76"/>
        <v>#N/A</v>
      </c>
      <c r="Q237" s="180" t="e">
        <f ca="1">OFFSET('ewc02'!$A$10,MATCH($C237,EWC_Koodi,0),0)</f>
        <v>#N/A</v>
      </c>
      <c r="R237" s="180" t="e">
        <f t="shared" ca="1" si="77"/>
        <v>#N/A</v>
      </c>
      <c r="S237" s="180" t="e">
        <f ca="1">OFFSET('ewc02'!$K$10,Y237,0)</f>
        <v>#N/A</v>
      </c>
      <c r="T237" s="180" t="e">
        <f t="shared" ca="1" si="78"/>
        <v>#N/A</v>
      </c>
      <c r="U237" s="180" t="e">
        <f ca="1">OFFSET('ewc02'!$L$10,Y237,0)</f>
        <v>#N/A</v>
      </c>
      <c r="V237" s="180" t="e">
        <f ca="1">OFFSET('ewc02'!$M$10,Y237,0)</f>
        <v>#N/A</v>
      </c>
      <c r="W237" s="180" t="e">
        <f ca="1">OFFSET('ewc02'!$N$10,Y237,0)</f>
        <v>#N/A</v>
      </c>
      <c r="X237" s="180" t="e">
        <f ca="1">IF(AND(OFFSET('ewc02'!I$10,Y237,0)=12,OR(G237="2.3",G237="2.6",G237="2.7",G237="2.9")),1,0)</f>
        <v>#N/A</v>
      </c>
      <c r="Y237" s="180" t="e">
        <f t="shared" ca="1" si="71"/>
        <v>#N/A</v>
      </c>
      <c r="Z237" s="37">
        <f t="shared" si="72"/>
        <v>0</v>
      </c>
      <c r="AA237" s="180">
        <f ca="1">IF($Z237=0,0, OFFSET(rd!$A$10,MATCH($Z237,RD_tunnus,0),0))</f>
        <v>0</v>
      </c>
      <c r="AB237" s="180" t="e">
        <f t="shared" si="79"/>
        <v>#N/A</v>
      </c>
      <c r="AC237" s="180" t="e">
        <f t="shared" si="80"/>
        <v>#N/A</v>
      </c>
      <c r="AD237" s="100">
        <f t="shared" si="81"/>
        <v>0</v>
      </c>
      <c r="AE237" s="180" t="e">
        <f t="shared" ca="1" si="73"/>
        <v>#N/A</v>
      </c>
      <c r="AF237" s="180" t="e">
        <f t="shared" ca="1" si="74"/>
        <v>#N/A</v>
      </c>
      <c r="AG237" s="100" t="e">
        <f ca="1">OFFSET('Kuiva-aine'!$D$10,AE237+AF237-1,0)</f>
        <v>#N/A</v>
      </c>
      <c r="AH237" s="100" t="e">
        <f ca="1">OFFSET('Kuiva-aine'!$E$10,AE237+AF237-1,0)</f>
        <v>#N/A</v>
      </c>
      <c r="AI237" s="180" t="e">
        <f t="shared" ca="1" si="82"/>
        <v>#N/A</v>
      </c>
      <c r="AJ237" s="180" t="e">
        <f t="shared" si="83"/>
        <v>#N/A</v>
      </c>
      <c r="AK237" s="180" t="e">
        <f t="shared" si="84"/>
        <v>#N/A</v>
      </c>
      <c r="AL237" s="180">
        <f t="shared" si="85"/>
        <v>0</v>
      </c>
    </row>
    <row r="238" spans="1:38" x14ac:dyDescent="0.35">
      <c r="A238" s="91"/>
      <c r="B238" s="92"/>
      <c r="C238" s="93"/>
      <c r="D238" s="92"/>
      <c r="E238" s="91"/>
      <c r="F238" s="92"/>
      <c r="G238" s="94"/>
      <c r="I238" s="31">
        <f t="shared" ca="1" si="69"/>
        <v>0</v>
      </c>
      <c r="J238" s="31">
        <f ca="1">IF(ISNA(MATCH($V238,Hajoamiskertoimet!A$21:A$53,0)),0,$I238*OFFSET(Hajoamiskertoimet!$C$20,MATCH($V238,Hajoamiskertoimet!A$21:A$53,0),0))</f>
        <v>0</v>
      </c>
      <c r="L238" s="181">
        <f t="shared" ca="1" si="75"/>
        <v>1</v>
      </c>
      <c r="M238" s="180" t="e">
        <f ca="1">OFFSET('ewc02'!$H$10,MATCH($R238,Ewc_ID,0),0)</f>
        <v>#N/A</v>
      </c>
      <c r="N238" s="180" t="e">
        <f t="shared" ca="1" si="70"/>
        <v>#N/A</v>
      </c>
      <c r="O238" s="180" t="e">
        <f ca="1">IF($L238=0,-1,OFFSET('Kuiva-aine'!$C$10,AE238+AF238-1,0))</f>
        <v>#N/A</v>
      </c>
      <c r="P238" s="180" t="e">
        <f t="shared" ca="1" si="76"/>
        <v>#N/A</v>
      </c>
      <c r="Q238" s="180" t="e">
        <f ca="1">OFFSET('ewc02'!$A$10,MATCH($C238,EWC_Koodi,0),0)</f>
        <v>#N/A</v>
      </c>
      <c r="R238" s="180" t="e">
        <f t="shared" ca="1" si="77"/>
        <v>#N/A</v>
      </c>
      <c r="S238" s="180" t="e">
        <f ca="1">OFFSET('ewc02'!$K$10,Y238,0)</f>
        <v>#N/A</v>
      </c>
      <c r="T238" s="180" t="e">
        <f t="shared" ca="1" si="78"/>
        <v>#N/A</v>
      </c>
      <c r="U238" s="180" t="e">
        <f ca="1">OFFSET('ewc02'!$L$10,Y238,0)</f>
        <v>#N/A</v>
      </c>
      <c r="V238" s="180" t="e">
        <f ca="1">OFFSET('ewc02'!$M$10,Y238,0)</f>
        <v>#N/A</v>
      </c>
      <c r="W238" s="180" t="e">
        <f ca="1">OFFSET('ewc02'!$N$10,Y238,0)</f>
        <v>#N/A</v>
      </c>
      <c r="X238" s="180" t="e">
        <f ca="1">IF(AND(OFFSET('ewc02'!I$10,Y238,0)=12,OR(G238="2.3",G238="2.6",G238="2.7",G238="2.9")),1,0)</f>
        <v>#N/A</v>
      </c>
      <c r="Y238" s="180" t="e">
        <f t="shared" ca="1" si="71"/>
        <v>#N/A</v>
      </c>
      <c r="Z238" s="37">
        <f t="shared" si="72"/>
        <v>0</v>
      </c>
      <c r="AA238" s="180">
        <f ca="1">IF($Z238=0,0, OFFSET(rd!$A$10,MATCH($Z238,RD_tunnus,0),0))</f>
        <v>0</v>
      </c>
      <c r="AB238" s="180" t="e">
        <f t="shared" si="79"/>
        <v>#N/A</v>
      </c>
      <c r="AC238" s="180" t="e">
        <f t="shared" si="80"/>
        <v>#N/A</v>
      </c>
      <c r="AD238" s="100">
        <f t="shared" si="81"/>
        <v>0</v>
      </c>
      <c r="AE238" s="180" t="e">
        <f t="shared" ca="1" si="73"/>
        <v>#N/A</v>
      </c>
      <c r="AF238" s="180" t="e">
        <f t="shared" ca="1" si="74"/>
        <v>#N/A</v>
      </c>
      <c r="AG238" s="100" t="e">
        <f ca="1">OFFSET('Kuiva-aine'!$D$10,AE238+AF238-1,0)</f>
        <v>#N/A</v>
      </c>
      <c r="AH238" s="100" t="e">
        <f ca="1">OFFSET('Kuiva-aine'!$E$10,AE238+AF238-1,0)</f>
        <v>#N/A</v>
      </c>
      <c r="AI238" s="180" t="e">
        <f t="shared" ca="1" si="82"/>
        <v>#N/A</v>
      </c>
      <c r="AJ238" s="180" t="e">
        <f t="shared" si="83"/>
        <v>#N/A</v>
      </c>
      <c r="AK238" s="180" t="e">
        <f t="shared" si="84"/>
        <v>#N/A</v>
      </c>
      <c r="AL238" s="180">
        <f t="shared" si="85"/>
        <v>0</v>
      </c>
    </row>
    <row r="239" spans="1:38" x14ac:dyDescent="0.35">
      <c r="A239" s="91"/>
      <c r="B239" s="92"/>
      <c r="C239" s="93"/>
      <c r="D239" s="92"/>
      <c r="E239" s="91"/>
      <c r="F239" s="92"/>
      <c r="G239" s="94"/>
      <c r="I239" s="31">
        <f t="shared" ca="1" si="69"/>
        <v>0</v>
      </c>
      <c r="J239" s="31">
        <f ca="1">IF(ISNA(MATCH($V239,Hajoamiskertoimet!A$21:A$53,0)),0,$I239*OFFSET(Hajoamiskertoimet!$C$20,MATCH($V239,Hajoamiskertoimet!A$21:A$53,0),0))</f>
        <v>0</v>
      </c>
      <c r="L239" s="181">
        <f t="shared" ca="1" si="75"/>
        <v>1</v>
      </c>
      <c r="M239" s="180" t="e">
        <f ca="1">OFFSET('ewc02'!$H$10,MATCH($R239,Ewc_ID,0),0)</f>
        <v>#N/A</v>
      </c>
      <c r="N239" s="180" t="e">
        <f t="shared" ca="1" si="70"/>
        <v>#N/A</v>
      </c>
      <c r="O239" s="180" t="e">
        <f ca="1">IF($L239=0,-1,OFFSET('Kuiva-aine'!$C$10,AE239+AF239-1,0))</f>
        <v>#N/A</v>
      </c>
      <c r="P239" s="180" t="e">
        <f t="shared" ca="1" si="76"/>
        <v>#N/A</v>
      </c>
      <c r="Q239" s="180" t="e">
        <f ca="1">OFFSET('ewc02'!$A$10,MATCH($C239,EWC_Koodi,0),0)</f>
        <v>#N/A</v>
      </c>
      <c r="R239" s="180" t="e">
        <f t="shared" ca="1" si="77"/>
        <v>#N/A</v>
      </c>
      <c r="S239" s="180" t="e">
        <f ca="1">OFFSET('ewc02'!$K$10,Y239,0)</f>
        <v>#N/A</v>
      </c>
      <c r="T239" s="180" t="e">
        <f t="shared" ca="1" si="78"/>
        <v>#N/A</v>
      </c>
      <c r="U239" s="180" t="e">
        <f ca="1">OFFSET('ewc02'!$L$10,Y239,0)</f>
        <v>#N/A</v>
      </c>
      <c r="V239" s="180" t="e">
        <f ca="1">OFFSET('ewc02'!$M$10,Y239,0)</f>
        <v>#N/A</v>
      </c>
      <c r="W239" s="180" t="e">
        <f ca="1">OFFSET('ewc02'!$N$10,Y239,0)</f>
        <v>#N/A</v>
      </c>
      <c r="X239" s="180" t="e">
        <f ca="1">IF(AND(OFFSET('ewc02'!I$10,Y239,0)=12,OR(G239="2.3",G239="2.6",G239="2.7",G239="2.9")),1,0)</f>
        <v>#N/A</v>
      </c>
      <c r="Y239" s="180" t="e">
        <f t="shared" ca="1" si="71"/>
        <v>#N/A</v>
      </c>
      <c r="Z239" s="37">
        <f t="shared" si="72"/>
        <v>0</v>
      </c>
      <c r="AA239" s="180">
        <f ca="1">IF($Z239=0,0, OFFSET(rd!$A$10,MATCH($Z239,RD_tunnus,0),0))</f>
        <v>0</v>
      </c>
      <c r="AB239" s="180" t="e">
        <f t="shared" si="79"/>
        <v>#N/A</v>
      </c>
      <c r="AC239" s="180" t="e">
        <f t="shared" si="80"/>
        <v>#N/A</v>
      </c>
      <c r="AD239" s="100">
        <f t="shared" si="81"/>
        <v>0</v>
      </c>
      <c r="AE239" s="180" t="e">
        <f t="shared" ca="1" si="73"/>
        <v>#N/A</v>
      </c>
      <c r="AF239" s="180" t="e">
        <f t="shared" ca="1" si="74"/>
        <v>#N/A</v>
      </c>
      <c r="AG239" s="100" t="e">
        <f ca="1">OFFSET('Kuiva-aine'!$D$10,AE239+AF239-1,0)</f>
        <v>#N/A</v>
      </c>
      <c r="AH239" s="100" t="e">
        <f ca="1">OFFSET('Kuiva-aine'!$E$10,AE239+AF239-1,0)</f>
        <v>#N/A</v>
      </c>
      <c r="AI239" s="180" t="e">
        <f t="shared" ca="1" si="82"/>
        <v>#N/A</v>
      </c>
      <c r="AJ239" s="180" t="e">
        <f t="shared" si="83"/>
        <v>#N/A</v>
      </c>
      <c r="AK239" s="180" t="e">
        <f t="shared" si="84"/>
        <v>#N/A</v>
      </c>
      <c r="AL239" s="180">
        <f t="shared" si="85"/>
        <v>0</v>
      </c>
    </row>
    <row r="240" spans="1:38" x14ac:dyDescent="0.35">
      <c r="A240" s="91"/>
      <c r="B240" s="92"/>
      <c r="C240" s="93"/>
      <c r="D240" s="92"/>
      <c r="E240" s="91"/>
      <c r="F240" s="92"/>
      <c r="G240" s="94"/>
      <c r="I240" s="31">
        <f t="shared" ca="1" si="69"/>
        <v>0</v>
      </c>
      <c r="J240" s="31">
        <f ca="1">IF(ISNA(MATCH($V240,Hajoamiskertoimet!A$21:A$53,0)),0,$I240*OFFSET(Hajoamiskertoimet!$C$20,MATCH($V240,Hajoamiskertoimet!A$21:A$53,0),0))</f>
        <v>0</v>
      </c>
      <c r="L240" s="181">
        <f t="shared" ca="1" si="75"/>
        <v>1</v>
      </c>
      <c r="M240" s="180" t="e">
        <f ca="1">OFFSET('ewc02'!$H$10,MATCH($R240,Ewc_ID,0),0)</f>
        <v>#N/A</v>
      </c>
      <c r="N240" s="180" t="e">
        <f t="shared" ca="1" si="70"/>
        <v>#N/A</v>
      </c>
      <c r="O240" s="180" t="e">
        <f ca="1">IF($L240=0,-1,OFFSET('Kuiva-aine'!$C$10,AE240+AF240-1,0))</f>
        <v>#N/A</v>
      </c>
      <c r="P240" s="180" t="e">
        <f t="shared" ca="1" si="76"/>
        <v>#N/A</v>
      </c>
      <c r="Q240" s="180" t="e">
        <f ca="1">OFFSET('ewc02'!$A$10,MATCH($C240,EWC_Koodi,0),0)</f>
        <v>#N/A</v>
      </c>
      <c r="R240" s="180" t="e">
        <f t="shared" ca="1" si="77"/>
        <v>#N/A</v>
      </c>
      <c r="S240" s="180" t="e">
        <f ca="1">OFFSET('ewc02'!$K$10,Y240,0)</f>
        <v>#N/A</v>
      </c>
      <c r="T240" s="180" t="e">
        <f t="shared" ca="1" si="78"/>
        <v>#N/A</v>
      </c>
      <c r="U240" s="180" t="e">
        <f ca="1">OFFSET('ewc02'!$L$10,Y240,0)</f>
        <v>#N/A</v>
      </c>
      <c r="V240" s="180" t="e">
        <f ca="1">OFFSET('ewc02'!$M$10,Y240,0)</f>
        <v>#N/A</v>
      </c>
      <c r="W240" s="180" t="e">
        <f ca="1">OFFSET('ewc02'!$N$10,Y240,0)</f>
        <v>#N/A</v>
      </c>
      <c r="X240" s="180" t="e">
        <f ca="1">IF(AND(OFFSET('ewc02'!I$10,Y240,0)=12,OR(G240="2.3",G240="2.6",G240="2.7",G240="2.9")),1,0)</f>
        <v>#N/A</v>
      </c>
      <c r="Y240" s="180" t="e">
        <f t="shared" ca="1" si="71"/>
        <v>#N/A</v>
      </c>
      <c r="Z240" s="37">
        <f t="shared" si="72"/>
        <v>0</v>
      </c>
      <c r="AA240" s="180">
        <f ca="1">IF($Z240=0,0, OFFSET(rd!$A$10,MATCH($Z240,RD_tunnus,0),0))</f>
        <v>0</v>
      </c>
      <c r="AB240" s="180" t="e">
        <f t="shared" si="79"/>
        <v>#N/A</v>
      </c>
      <c r="AC240" s="180" t="e">
        <f t="shared" si="80"/>
        <v>#N/A</v>
      </c>
      <c r="AD240" s="100">
        <f t="shared" si="81"/>
        <v>0</v>
      </c>
      <c r="AE240" s="180" t="e">
        <f t="shared" ca="1" si="73"/>
        <v>#N/A</v>
      </c>
      <c r="AF240" s="180" t="e">
        <f t="shared" ca="1" si="74"/>
        <v>#N/A</v>
      </c>
      <c r="AG240" s="100" t="e">
        <f ca="1">OFFSET('Kuiva-aine'!$D$10,AE240+AF240-1,0)</f>
        <v>#N/A</v>
      </c>
      <c r="AH240" s="100" t="e">
        <f ca="1">OFFSET('Kuiva-aine'!$E$10,AE240+AF240-1,0)</f>
        <v>#N/A</v>
      </c>
      <c r="AI240" s="180" t="e">
        <f t="shared" ca="1" si="82"/>
        <v>#N/A</v>
      </c>
      <c r="AJ240" s="180" t="e">
        <f t="shared" si="83"/>
        <v>#N/A</v>
      </c>
      <c r="AK240" s="180" t="e">
        <f t="shared" si="84"/>
        <v>#N/A</v>
      </c>
      <c r="AL240" s="180">
        <f t="shared" si="85"/>
        <v>0</v>
      </c>
    </row>
    <row r="241" spans="1:38" x14ac:dyDescent="0.35">
      <c r="A241" s="91"/>
      <c r="B241" s="92"/>
      <c r="C241" s="93"/>
      <c r="D241" s="92"/>
      <c r="E241" s="91"/>
      <c r="F241" s="92"/>
      <c r="G241" s="94"/>
      <c r="I241" s="31">
        <f t="shared" ca="1" si="69"/>
        <v>0</v>
      </c>
      <c r="J241" s="31">
        <f ca="1">IF(ISNA(MATCH($V241,Hajoamiskertoimet!A$21:A$53,0)),0,$I241*OFFSET(Hajoamiskertoimet!$C$20,MATCH($V241,Hajoamiskertoimet!A$21:A$53,0),0))</f>
        <v>0</v>
      </c>
      <c r="L241" s="181">
        <f t="shared" ca="1" si="75"/>
        <v>1</v>
      </c>
      <c r="M241" s="180" t="e">
        <f ca="1">OFFSET('ewc02'!$H$10,MATCH($R241,Ewc_ID,0),0)</f>
        <v>#N/A</v>
      </c>
      <c r="N241" s="180" t="e">
        <f t="shared" ca="1" si="70"/>
        <v>#N/A</v>
      </c>
      <c r="O241" s="180" t="e">
        <f ca="1">IF($L241=0,-1,OFFSET('Kuiva-aine'!$C$10,AE241+AF241-1,0))</f>
        <v>#N/A</v>
      </c>
      <c r="P241" s="180" t="e">
        <f t="shared" ca="1" si="76"/>
        <v>#N/A</v>
      </c>
      <c r="Q241" s="180" t="e">
        <f ca="1">OFFSET('ewc02'!$A$10,MATCH($C241,EWC_Koodi,0),0)</f>
        <v>#N/A</v>
      </c>
      <c r="R241" s="180" t="e">
        <f t="shared" ca="1" si="77"/>
        <v>#N/A</v>
      </c>
      <c r="S241" s="180" t="e">
        <f ca="1">OFFSET('ewc02'!$K$10,Y241,0)</f>
        <v>#N/A</v>
      </c>
      <c r="T241" s="180" t="e">
        <f t="shared" ca="1" si="78"/>
        <v>#N/A</v>
      </c>
      <c r="U241" s="180" t="e">
        <f ca="1">OFFSET('ewc02'!$L$10,Y241,0)</f>
        <v>#N/A</v>
      </c>
      <c r="V241" s="180" t="e">
        <f ca="1">OFFSET('ewc02'!$M$10,Y241,0)</f>
        <v>#N/A</v>
      </c>
      <c r="W241" s="180" t="e">
        <f ca="1">OFFSET('ewc02'!$N$10,Y241,0)</f>
        <v>#N/A</v>
      </c>
      <c r="X241" s="180" t="e">
        <f ca="1">IF(AND(OFFSET('ewc02'!I$10,Y241,0)=12,OR(G241="2.3",G241="2.6",G241="2.7",G241="2.9")),1,0)</f>
        <v>#N/A</v>
      </c>
      <c r="Y241" s="180" t="e">
        <f t="shared" ca="1" si="71"/>
        <v>#N/A</v>
      </c>
      <c r="Z241" s="37">
        <f t="shared" si="72"/>
        <v>0</v>
      </c>
      <c r="AA241" s="180">
        <f ca="1">IF($Z241=0,0, OFFSET(rd!$A$10,MATCH($Z241,RD_tunnus,0),0))</f>
        <v>0</v>
      </c>
      <c r="AB241" s="180" t="e">
        <f t="shared" si="79"/>
        <v>#N/A</v>
      </c>
      <c r="AC241" s="180" t="e">
        <f t="shared" si="80"/>
        <v>#N/A</v>
      </c>
      <c r="AD241" s="100">
        <f t="shared" si="81"/>
        <v>0</v>
      </c>
      <c r="AE241" s="180" t="e">
        <f t="shared" ca="1" si="73"/>
        <v>#N/A</v>
      </c>
      <c r="AF241" s="180" t="e">
        <f t="shared" ca="1" si="74"/>
        <v>#N/A</v>
      </c>
      <c r="AG241" s="100" t="e">
        <f ca="1">OFFSET('Kuiva-aine'!$D$10,AE241+AF241-1,0)</f>
        <v>#N/A</v>
      </c>
      <c r="AH241" s="100" t="e">
        <f ca="1">OFFSET('Kuiva-aine'!$E$10,AE241+AF241-1,0)</f>
        <v>#N/A</v>
      </c>
      <c r="AI241" s="180" t="e">
        <f t="shared" ca="1" si="82"/>
        <v>#N/A</v>
      </c>
      <c r="AJ241" s="180" t="e">
        <f t="shared" si="83"/>
        <v>#N/A</v>
      </c>
      <c r="AK241" s="180" t="e">
        <f t="shared" si="84"/>
        <v>#N/A</v>
      </c>
      <c r="AL241" s="180">
        <f t="shared" si="85"/>
        <v>0</v>
      </c>
    </row>
    <row r="242" spans="1:38" x14ac:dyDescent="0.35">
      <c r="A242" s="91"/>
      <c r="B242" s="92"/>
      <c r="C242" s="93"/>
      <c r="D242" s="92"/>
      <c r="E242" s="91"/>
      <c r="F242" s="92"/>
      <c r="G242" s="94"/>
      <c r="I242" s="31">
        <f t="shared" ca="1" si="69"/>
        <v>0</v>
      </c>
      <c r="J242" s="31">
        <f ca="1">IF(ISNA(MATCH($V242,Hajoamiskertoimet!A$21:A$53,0)),0,$I242*OFFSET(Hajoamiskertoimet!$C$20,MATCH($V242,Hajoamiskertoimet!A$21:A$53,0),0))</f>
        <v>0</v>
      </c>
      <c r="L242" s="181">
        <f t="shared" ca="1" si="75"/>
        <v>1</v>
      </c>
      <c r="M242" s="180" t="e">
        <f ca="1">OFFSET('ewc02'!$H$10,MATCH($R242,Ewc_ID,0),0)</f>
        <v>#N/A</v>
      </c>
      <c r="N242" s="180" t="e">
        <f t="shared" ca="1" si="70"/>
        <v>#N/A</v>
      </c>
      <c r="O242" s="180" t="e">
        <f ca="1">IF($L242=0,-1,OFFSET('Kuiva-aine'!$C$10,AE242+AF242-1,0))</f>
        <v>#N/A</v>
      </c>
      <c r="P242" s="180" t="e">
        <f t="shared" ca="1" si="76"/>
        <v>#N/A</v>
      </c>
      <c r="Q242" s="180" t="e">
        <f ca="1">OFFSET('ewc02'!$A$10,MATCH($C242,EWC_Koodi,0),0)</f>
        <v>#N/A</v>
      </c>
      <c r="R242" s="180" t="e">
        <f t="shared" ca="1" si="77"/>
        <v>#N/A</v>
      </c>
      <c r="S242" s="180" t="e">
        <f ca="1">OFFSET('ewc02'!$K$10,Y242,0)</f>
        <v>#N/A</v>
      </c>
      <c r="T242" s="180" t="e">
        <f t="shared" ca="1" si="78"/>
        <v>#N/A</v>
      </c>
      <c r="U242" s="180" t="e">
        <f ca="1">OFFSET('ewc02'!$L$10,Y242,0)</f>
        <v>#N/A</v>
      </c>
      <c r="V242" s="180" t="e">
        <f ca="1">OFFSET('ewc02'!$M$10,Y242,0)</f>
        <v>#N/A</v>
      </c>
      <c r="W242" s="180" t="e">
        <f ca="1">OFFSET('ewc02'!$N$10,Y242,0)</f>
        <v>#N/A</v>
      </c>
      <c r="X242" s="180" t="e">
        <f ca="1">IF(AND(OFFSET('ewc02'!I$10,Y242,0)=12,OR(G242="2.3",G242="2.6",G242="2.7",G242="2.9")),1,0)</f>
        <v>#N/A</v>
      </c>
      <c r="Y242" s="180" t="e">
        <f t="shared" ca="1" si="71"/>
        <v>#N/A</v>
      </c>
      <c r="Z242" s="37">
        <f t="shared" si="72"/>
        <v>0</v>
      </c>
      <c r="AA242" s="180">
        <f ca="1">IF($Z242=0,0, OFFSET(rd!$A$10,MATCH($Z242,RD_tunnus,0),0))</f>
        <v>0</v>
      </c>
      <c r="AB242" s="180" t="e">
        <f t="shared" si="79"/>
        <v>#N/A</v>
      </c>
      <c r="AC242" s="180" t="e">
        <f t="shared" si="80"/>
        <v>#N/A</v>
      </c>
      <c r="AD242" s="100">
        <f t="shared" si="81"/>
        <v>0</v>
      </c>
      <c r="AE242" s="180" t="e">
        <f t="shared" ca="1" si="73"/>
        <v>#N/A</v>
      </c>
      <c r="AF242" s="180" t="e">
        <f t="shared" ca="1" si="74"/>
        <v>#N/A</v>
      </c>
      <c r="AG242" s="100" t="e">
        <f ca="1">OFFSET('Kuiva-aine'!$D$10,AE242+AF242-1,0)</f>
        <v>#N/A</v>
      </c>
      <c r="AH242" s="100" t="e">
        <f ca="1">OFFSET('Kuiva-aine'!$E$10,AE242+AF242-1,0)</f>
        <v>#N/A</v>
      </c>
      <c r="AI242" s="180" t="e">
        <f t="shared" ca="1" si="82"/>
        <v>#N/A</v>
      </c>
      <c r="AJ242" s="180" t="e">
        <f t="shared" si="83"/>
        <v>#N/A</v>
      </c>
      <c r="AK242" s="180" t="e">
        <f t="shared" si="84"/>
        <v>#N/A</v>
      </c>
      <c r="AL242" s="180">
        <f t="shared" si="85"/>
        <v>0</v>
      </c>
    </row>
    <row r="243" spans="1:38" x14ac:dyDescent="0.35">
      <c r="A243" s="91"/>
      <c r="B243" s="92"/>
      <c r="C243" s="93"/>
      <c r="D243" s="92"/>
      <c r="E243" s="91"/>
      <c r="F243" s="92"/>
      <c r="G243" s="94"/>
      <c r="I243" s="31">
        <f t="shared" ca="1" si="69"/>
        <v>0</v>
      </c>
      <c r="J243" s="31">
        <f ca="1">IF(ISNA(MATCH($V243,Hajoamiskertoimet!A$21:A$53,0)),0,$I243*OFFSET(Hajoamiskertoimet!$C$20,MATCH($V243,Hajoamiskertoimet!A$21:A$53,0),0))</f>
        <v>0</v>
      </c>
      <c r="L243" s="181">
        <f t="shared" ca="1" si="75"/>
        <v>1</v>
      </c>
      <c r="M243" s="180" t="e">
        <f ca="1">OFFSET('ewc02'!$H$10,MATCH($R243,Ewc_ID,0),0)</f>
        <v>#N/A</v>
      </c>
      <c r="N243" s="180" t="e">
        <f t="shared" ca="1" si="70"/>
        <v>#N/A</v>
      </c>
      <c r="O243" s="180" t="e">
        <f ca="1">IF($L243=0,-1,OFFSET('Kuiva-aine'!$C$10,AE243+AF243-1,0))</f>
        <v>#N/A</v>
      </c>
      <c r="P243" s="180" t="e">
        <f t="shared" ca="1" si="76"/>
        <v>#N/A</v>
      </c>
      <c r="Q243" s="180" t="e">
        <f ca="1">OFFSET('ewc02'!$A$10,MATCH($C243,EWC_Koodi,0),0)</f>
        <v>#N/A</v>
      </c>
      <c r="R243" s="180" t="e">
        <f t="shared" ca="1" si="77"/>
        <v>#N/A</v>
      </c>
      <c r="S243" s="180" t="e">
        <f ca="1">OFFSET('ewc02'!$K$10,Y243,0)</f>
        <v>#N/A</v>
      </c>
      <c r="T243" s="180" t="e">
        <f t="shared" ca="1" si="78"/>
        <v>#N/A</v>
      </c>
      <c r="U243" s="180" t="e">
        <f ca="1">OFFSET('ewc02'!$L$10,Y243,0)</f>
        <v>#N/A</v>
      </c>
      <c r="V243" s="180" t="e">
        <f ca="1">OFFSET('ewc02'!$M$10,Y243,0)</f>
        <v>#N/A</v>
      </c>
      <c r="W243" s="180" t="e">
        <f ca="1">OFFSET('ewc02'!$N$10,Y243,0)</f>
        <v>#N/A</v>
      </c>
      <c r="X243" s="180" t="e">
        <f ca="1">IF(AND(OFFSET('ewc02'!I$10,Y243,0)=12,OR(G243="2.3",G243="2.6",G243="2.7",G243="2.9")),1,0)</f>
        <v>#N/A</v>
      </c>
      <c r="Y243" s="180" t="e">
        <f t="shared" ca="1" si="71"/>
        <v>#N/A</v>
      </c>
      <c r="Z243" s="37">
        <f t="shared" si="72"/>
        <v>0</v>
      </c>
      <c r="AA243" s="180">
        <f ca="1">IF($Z243=0,0, OFFSET(rd!$A$10,MATCH($Z243,RD_tunnus,0),0))</f>
        <v>0</v>
      </c>
      <c r="AB243" s="180" t="e">
        <f t="shared" si="79"/>
        <v>#N/A</v>
      </c>
      <c r="AC243" s="180" t="e">
        <f t="shared" si="80"/>
        <v>#N/A</v>
      </c>
      <c r="AD243" s="100">
        <f t="shared" si="81"/>
        <v>0</v>
      </c>
      <c r="AE243" s="180" t="e">
        <f t="shared" ca="1" si="73"/>
        <v>#N/A</v>
      </c>
      <c r="AF243" s="180" t="e">
        <f t="shared" ca="1" si="74"/>
        <v>#N/A</v>
      </c>
      <c r="AG243" s="100" t="e">
        <f ca="1">OFFSET('Kuiva-aine'!$D$10,AE243+AF243-1,0)</f>
        <v>#N/A</v>
      </c>
      <c r="AH243" s="100" t="e">
        <f ca="1">OFFSET('Kuiva-aine'!$E$10,AE243+AF243-1,0)</f>
        <v>#N/A</v>
      </c>
      <c r="AI243" s="180" t="e">
        <f t="shared" ca="1" si="82"/>
        <v>#N/A</v>
      </c>
      <c r="AJ243" s="180" t="e">
        <f t="shared" si="83"/>
        <v>#N/A</v>
      </c>
      <c r="AK243" s="180" t="e">
        <f t="shared" si="84"/>
        <v>#N/A</v>
      </c>
      <c r="AL243" s="180">
        <f t="shared" si="85"/>
        <v>0</v>
      </c>
    </row>
    <row r="244" spans="1:38" x14ac:dyDescent="0.35">
      <c r="A244" s="91"/>
      <c r="B244" s="92"/>
      <c r="C244" s="93"/>
      <c r="D244" s="92"/>
      <c r="E244" s="91"/>
      <c r="F244" s="92"/>
      <c r="G244" s="94"/>
      <c r="I244" s="31">
        <f t="shared" ca="1" si="69"/>
        <v>0</v>
      </c>
      <c r="J244" s="31">
        <f ca="1">IF(ISNA(MATCH($V244,Hajoamiskertoimet!A$21:A$53,0)),0,$I244*OFFSET(Hajoamiskertoimet!$C$20,MATCH($V244,Hajoamiskertoimet!A$21:A$53,0),0))</f>
        <v>0</v>
      </c>
      <c r="L244" s="181">
        <f t="shared" ca="1" si="75"/>
        <v>1</v>
      </c>
      <c r="M244" s="180" t="e">
        <f ca="1">OFFSET('ewc02'!$H$10,MATCH($R244,Ewc_ID,0),0)</f>
        <v>#N/A</v>
      </c>
      <c r="N244" s="180" t="e">
        <f t="shared" ca="1" si="70"/>
        <v>#N/A</v>
      </c>
      <c r="O244" s="180" t="e">
        <f ca="1">IF($L244=0,-1,OFFSET('Kuiva-aine'!$C$10,AE244+AF244-1,0))</f>
        <v>#N/A</v>
      </c>
      <c r="P244" s="180" t="e">
        <f t="shared" ca="1" si="76"/>
        <v>#N/A</v>
      </c>
      <c r="Q244" s="180" t="e">
        <f ca="1">OFFSET('ewc02'!$A$10,MATCH($C244,EWC_Koodi,0),0)</f>
        <v>#N/A</v>
      </c>
      <c r="R244" s="180" t="e">
        <f t="shared" ca="1" si="77"/>
        <v>#N/A</v>
      </c>
      <c r="S244" s="180" t="e">
        <f ca="1">OFFSET('ewc02'!$K$10,Y244,0)</f>
        <v>#N/A</v>
      </c>
      <c r="T244" s="180" t="e">
        <f t="shared" ca="1" si="78"/>
        <v>#N/A</v>
      </c>
      <c r="U244" s="180" t="e">
        <f ca="1">OFFSET('ewc02'!$L$10,Y244,0)</f>
        <v>#N/A</v>
      </c>
      <c r="V244" s="180" t="e">
        <f ca="1">OFFSET('ewc02'!$M$10,Y244,0)</f>
        <v>#N/A</v>
      </c>
      <c r="W244" s="180" t="e">
        <f ca="1">OFFSET('ewc02'!$N$10,Y244,0)</f>
        <v>#N/A</v>
      </c>
      <c r="X244" s="180" t="e">
        <f ca="1">IF(AND(OFFSET('ewc02'!I$10,Y244,0)=12,OR(G244="2.3",G244="2.6",G244="2.7",G244="2.9")),1,0)</f>
        <v>#N/A</v>
      </c>
      <c r="Y244" s="180" t="e">
        <f t="shared" ca="1" si="71"/>
        <v>#N/A</v>
      </c>
      <c r="Z244" s="37">
        <f t="shared" si="72"/>
        <v>0</v>
      </c>
      <c r="AA244" s="180">
        <f ca="1">IF($Z244=0,0, OFFSET(rd!$A$10,MATCH($Z244,RD_tunnus,0),0))</f>
        <v>0</v>
      </c>
      <c r="AB244" s="180" t="e">
        <f t="shared" si="79"/>
        <v>#N/A</v>
      </c>
      <c r="AC244" s="180" t="e">
        <f t="shared" si="80"/>
        <v>#N/A</v>
      </c>
      <c r="AD244" s="100">
        <f t="shared" si="81"/>
        <v>0</v>
      </c>
      <c r="AE244" s="180" t="e">
        <f t="shared" ca="1" si="73"/>
        <v>#N/A</v>
      </c>
      <c r="AF244" s="180" t="e">
        <f t="shared" ca="1" si="74"/>
        <v>#N/A</v>
      </c>
      <c r="AG244" s="100" t="e">
        <f ca="1">OFFSET('Kuiva-aine'!$D$10,AE244+AF244-1,0)</f>
        <v>#N/A</v>
      </c>
      <c r="AH244" s="100" t="e">
        <f ca="1">OFFSET('Kuiva-aine'!$E$10,AE244+AF244-1,0)</f>
        <v>#N/A</v>
      </c>
      <c r="AI244" s="180" t="e">
        <f t="shared" ca="1" si="82"/>
        <v>#N/A</v>
      </c>
      <c r="AJ244" s="180" t="e">
        <f t="shared" si="83"/>
        <v>#N/A</v>
      </c>
      <c r="AK244" s="180" t="e">
        <f t="shared" si="84"/>
        <v>#N/A</v>
      </c>
      <c r="AL244" s="180">
        <f t="shared" si="85"/>
        <v>0</v>
      </c>
    </row>
    <row r="245" spans="1:38" x14ac:dyDescent="0.35">
      <c r="A245" s="91"/>
      <c r="B245" s="92"/>
      <c r="C245" s="93"/>
      <c r="D245" s="92"/>
      <c r="E245" s="91"/>
      <c r="F245" s="92"/>
      <c r="G245" s="94"/>
      <c r="I245" s="31">
        <f t="shared" ca="1" si="69"/>
        <v>0</v>
      </c>
      <c r="J245" s="31">
        <f ca="1">IF(ISNA(MATCH($V245,Hajoamiskertoimet!A$21:A$53,0)),0,$I245*OFFSET(Hajoamiskertoimet!$C$20,MATCH($V245,Hajoamiskertoimet!A$21:A$53,0),0))</f>
        <v>0</v>
      </c>
      <c r="L245" s="181">
        <f t="shared" ca="1" si="75"/>
        <v>1</v>
      </c>
      <c r="M245" s="180" t="e">
        <f ca="1">OFFSET('ewc02'!$H$10,MATCH($R245,Ewc_ID,0),0)</f>
        <v>#N/A</v>
      </c>
      <c r="N245" s="180" t="e">
        <f t="shared" ca="1" si="70"/>
        <v>#N/A</v>
      </c>
      <c r="O245" s="180" t="e">
        <f ca="1">IF($L245=0,-1,OFFSET('Kuiva-aine'!$C$10,AE245+AF245-1,0))</f>
        <v>#N/A</v>
      </c>
      <c r="P245" s="180" t="e">
        <f t="shared" ca="1" si="76"/>
        <v>#N/A</v>
      </c>
      <c r="Q245" s="180" t="e">
        <f ca="1">OFFSET('ewc02'!$A$10,MATCH($C245,EWC_Koodi,0),0)</f>
        <v>#N/A</v>
      </c>
      <c r="R245" s="180" t="e">
        <f t="shared" ca="1" si="77"/>
        <v>#N/A</v>
      </c>
      <c r="S245" s="180" t="e">
        <f ca="1">OFFSET('ewc02'!$K$10,Y245,0)</f>
        <v>#N/A</v>
      </c>
      <c r="T245" s="180" t="e">
        <f t="shared" ca="1" si="78"/>
        <v>#N/A</v>
      </c>
      <c r="U245" s="180" t="e">
        <f ca="1">OFFSET('ewc02'!$L$10,Y245,0)</f>
        <v>#N/A</v>
      </c>
      <c r="V245" s="180" t="e">
        <f ca="1">OFFSET('ewc02'!$M$10,Y245,0)</f>
        <v>#N/A</v>
      </c>
      <c r="W245" s="180" t="e">
        <f ca="1">OFFSET('ewc02'!$N$10,Y245,0)</f>
        <v>#N/A</v>
      </c>
      <c r="X245" s="180" t="e">
        <f ca="1">IF(AND(OFFSET('ewc02'!I$10,Y245,0)=12,OR(G245="2.3",G245="2.6",G245="2.7",G245="2.9")),1,0)</f>
        <v>#N/A</v>
      </c>
      <c r="Y245" s="180" t="e">
        <f t="shared" ca="1" si="71"/>
        <v>#N/A</v>
      </c>
      <c r="Z245" s="37">
        <f t="shared" si="72"/>
        <v>0</v>
      </c>
      <c r="AA245" s="180">
        <f ca="1">IF($Z245=0,0, OFFSET(rd!$A$10,MATCH($Z245,RD_tunnus,0),0))</f>
        <v>0</v>
      </c>
      <c r="AB245" s="180" t="e">
        <f t="shared" si="79"/>
        <v>#N/A</v>
      </c>
      <c r="AC245" s="180" t="e">
        <f t="shared" si="80"/>
        <v>#N/A</v>
      </c>
      <c r="AD245" s="100">
        <f t="shared" si="81"/>
        <v>0</v>
      </c>
      <c r="AE245" s="180" t="e">
        <f t="shared" ca="1" si="73"/>
        <v>#N/A</v>
      </c>
      <c r="AF245" s="180" t="e">
        <f t="shared" ca="1" si="74"/>
        <v>#N/A</v>
      </c>
      <c r="AG245" s="100" t="e">
        <f ca="1">OFFSET('Kuiva-aine'!$D$10,AE245+AF245-1,0)</f>
        <v>#N/A</v>
      </c>
      <c r="AH245" s="100" t="e">
        <f ca="1">OFFSET('Kuiva-aine'!$E$10,AE245+AF245-1,0)</f>
        <v>#N/A</v>
      </c>
      <c r="AI245" s="180" t="e">
        <f t="shared" ca="1" si="82"/>
        <v>#N/A</v>
      </c>
      <c r="AJ245" s="180" t="e">
        <f t="shared" si="83"/>
        <v>#N/A</v>
      </c>
      <c r="AK245" s="180" t="e">
        <f t="shared" si="84"/>
        <v>#N/A</v>
      </c>
      <c r="AL245" s="180">
        <f t="shared" si="85"/>
        <v>0</v>
      </c>
    </row>
    <row r="246" spans="1:38" x14ac:dyDescent="0.35">
      <c r="A246" s="91"/>
      <c r="B246" s="92"/>
      <c r="C246" s="93"/>
      <c r="D246" s="92"/>
      <c r="E246" s="91"/>
      <c r="F246" s="92"/>
      <c r="G246" s="94"/>
      <c r="I246" s="31">
        <f t="shared" ca="1" si="69"/>
        <v>0</v>
      </c>
      <c r="J246" s="31">
        <f ca="1">IF(ISNA(MATCH($V246,Hajoamiskertoimet!A$21:A$53,0)),0,$I246*OFFSET(Hajoamiskertoimet!$C$20,MATCH($V246,Hajoamiskertoimet!A$21:A$53,0),0))</f>
        <v>0</v>
      </c>
      <c r="L246" s="181">
        <f t="shared" ca="1" si="75"/>
        <v>1</v>
      </c>
      <c r="M246" s="180" t="e">
        <f ca="1">OFFSET('ewc02'!$H$10,MATCH($R246,Ewc_ID,0),0)</f>
        <v>#N/A</v>
      </c>
      <c r="N246" s="180" t="e">
        <f t="shared" ca="1" si="70"/>
        <v>#N/A</v>
      </c>
      <c r="O246" s="180" t="e">
        <f ca="1">IF($L246=0,-1,OFFSET('Kuiva-aine'!$C$10,AE246+AF246-1,0))</f>
        <v>#N/A</v>
      </c>
      <c r="P246" s="180" t="e">
        <f t="shared" ca="1" si="76"/>
        <v>#N/A</v>
      </c>
      <c r="Q246" s="180" t="e">
        <f ca="1">OFFSET('ewc02'!$A$10,MATCH($C246,EWC_Koodi,0),0)</f>
        <v>#N/A</v>
      </c>
      <c r="R246" s="180" t="e">
        <f t="shared" ca="1" si="77"/>
        <v>#N/A</v>
      </c>
      <c r="S246" s="180" t="e">
        <f ca="1">OFFSET('ewc02'!$K$10,Y246,0)</f>
        <v>#N/A</v>
      </c>
      <c r="T246" s="180" t="e">
        <f t="shared" ca="1" si="78"/>
        <v>#N/A</v>
      </c>
      <c r="U246" s="180" t="e">
        <f ca="1">OFFSET('ewc02'!$L$10,Y246,0)</f>
        <v>#N/A</v>
      </c>
      <c r="V246" s="180" t="e">
        <f ca="1">OFFSET('ewc02'!$M$10,Y246,0)</f>
        <v>#N/A</v>
      </c>
      <c r="W246" s="180" t="e">
        <f ca="1">OFFSET('ewc02'!$N$10,Y246,0)</f>
        <v>#N/A</v>
      </c>
      <c r="X246" s="180" t="e">
        <f ca="1">IF(AND(OFFSET('ewc02'!I$10,Y246,0)=12,OR(G246="2.3",G246="2.6",G246="2.7",G246="2.9")),1,0)</f>
        <v>#N/A</v>
      </c>
      <c r="Y246" s="180" t="e">
        <f t="shared" ca="1" si="71"/>
        <v>#N/A</v>
      </c>
      <c r="Z246" s="37">
        <f t="shared" si="72"/>
        <v>0</v>
      </c>
      <c r="AA246" s="180">
        <f ca="1">IF($Z246=0,0, OFFSET(rd!$A$10,MATCH($Z246,RD_tunnus,0),0))</f>
        <v>0</v>
      </c>
      <c r="AB246" s="180" t="e">
        <f t="shared" si="79"/>
        <v>#N/A</v>
      </c>
      <c r="AC246" s="180" t="e">
        <f t="shared" si="80"/>
        <v>#N/A</v>
      </c>
      <c r="AD246" s="100">
        <f t="shared" si="81"/>
        <v>0</v>
      </c>
      <c r="AE246" s="180" t="e">
        <f t="shared" ca="1" si="73"/>
        <v>#N/A</v>
      </c>
      <c r="AF246" s="180" t="e">
        <f t="shared" ca="1" si="74"/>
        <v>#N/A</v>
      </c>
      <c r="AG246" s="100" t="e">
        <f ca="1">OFFSET('Kuiva-aine'!$D$10,AE246+AF246-1,0)</f>
        <v>#N/A</v>
      </c>
      <c r="AH246" s="100" t="e">
        <f ca="1">OFFSET('Kuiva-aine'!$E$10,AE246+AF246-1,0)</f>
        <v>#N/A</v>
      </c>
      <c r="AI246" s="180" t="e">
        <f t="shared" ca="1" si="82"/>
        <v>#N/A</v>
      </c>
      <c r="AJ246" s="180" t="e">
        <f t="shared" si="83"/>
        <v>#N/A</v>
      </c>
      <c r="AK246" s="180" t="e">
        <f t="shared" si="84"/>
        <v>#N/A</v>
      </c>
      <c r="AL246" s="180">
        <f t="shared" si="85"/>
        <v>0</v>
      </c>
    </row>
    <row r="247" spans="1:38" x14ac:dyDescent="0.35">
      <c r="A247" s="91"/>
      <c r="B247" s="92"/>
      <c r="C247" s="93"/>
      <c r="D247" s="92"/>
      <c r="E247" s="91"/>
      <c r="F247" s="92"/>
      <c r="G247" s="94"/>
      <c r="I247" s="31">
        <f t="shared" ca="1" si="69"/>
        <v>0</v>
      </c>
      <c r="J247" s="31">
        <f ca="1">IF(ISNA(MATCH($V247,Hajoamiskertoimet!A$21:A$53,0)),0,$I247*OFFSET(Hajoamiskertoimet!$C$20,MATCH($V247,Hajoamiskertoimet!A$21:A$53,0),0))</f>
        <v>0</v>
      </c>
      <c r="L247" s="181">
        <f t="shared" ca="1" si="75"/>
        <v>1</v>
      </c>
      <c r="M247" s="180" t="e">
        <f ca="1">OFFSET('ewc02'!$H$10,MATCH($R247,Ewc_ID,0),0)</f>
        <v>#N/A</v>
      </c>
      <c r="N247" s="180" t="e">
        <f t="shared" ca="1" si="70"/>
        <v>#N/A</v>
      </c>
      <c r="O247" s="180" t="e">
        <f ca="1">IF($L247=0,-1,OFFSET('Kuiva-aine'!$C$10,AE247+AF247-1,0))</f>
        <v>#N/A</v>
      </c>
      <c r="P247" s="180" t="e">
        <f t="shared" ca="1" si="76"/>
        <v>#N/A</v>
      </c>
      <c r="Q247" s="180" t="e">
        <f ca="1">OFFSET('ewc02'!$A$10,MATCH($C247,EWC_Koodi,0),0)</f>
        <v>#N/A</v>
      </c>
      <c r="R247" s="180" t="e">
        <f t="shared" ca="1" si="77"/>
        <v>#N/A</v>
      </c>
      <c r="S247" s="180" t="e">
        <f ca="1">OFFSET('ewc02'!$K$10,Y247,0)</f>
        <v>#N/A</v>
      </c>
      <c r="T247" s="180" t="e">
        <f t="shared" ca="1" si="78"/>
        <v>#N/A</v>
      </c>
      <c r="U247" s="180" t="e">
        <f ca="1">OFFSET('ewc02'!$L$10,Y247,0)</f>
        <v>#N/A</v>
      </c>
      <c r="V247" s="180" t="e">
        <f ca="1">OFFSET('ewc02'!$M$10,Y247,0)</f>
        <v>#N/A</v>
      </c>
      <c r="W247" s="180" t="e">
        <f ca="1">OFFSET('ewc02'!$N$10,Y247,0)</f>
        <v>#N/A</v>
      </c>
      <c r="X247" s="180" t="e">
        <f ca="1">IF(AND(OFFSET('ewc02'!I$10,Y247,0)=12,OR(G247="2.3",G247="2.6",G247="2.7",G247="2.9")),1,0)</f>
        <v>#N/A</v>
      </c>
      <c r="Y247" s="180" t="e">
        <f t="shared" ca="1" si="71"/>
        <v>#N/A</v>
      </c>
      <c r="Z247" s="37">
        <f t="shared" si="72"/>
        <v>0</v>
      </c>
      <c r="AA247" s="180">
        <f ca="1">IF($Z247=0,0, OFFSET(rd!$A$10,MATCH($Z247,RD_tunnus,0),0))</f>
        <v>0</v>
      </c>
      <c r="AB247" s="180" t="e">
        <f t="shared" si="79"/>
        <v>#N/A</v>
      </c>
      <c r="AC247" s="180" t="e">
        <f t="shared" si="80"/>
        <v>#N/A</v>
      </c>
      <c r="AD247" s="100">
        <f t="shared" si="81"/>
        <v>0</v>
      </c>
      <c r="AE247" s="180" t="e">
        <f t="shared" ca="1" si="73"/>
        <v>#N/A</v>
      </c>
      <c r="AF247" s="180" t="e">
        <f t="shared" ca="1" si="74"/>
        <v>#N/A</v>
      </c>
      <c r="AG247" s="100" t="e">
        <f ca="1">OFFSET('Kuiva-aine'!$D$10,AE247+AF247-1,0)</f>
        <v>#N/A</v>
      </c>
      <c r="AH247" s="100" t="e">
        <f ca="1">OFFSET('Kuiva-aine'!$E$10,AE247+AF247-1,0)</f>
        <v>#N/A</v>
      </c>
      <c r="AI247" s="180" t="e">
        <f t="shared" ca="1" si="82"/>
        <v>#N/A</v>
      </c>
      <c r="AJ247" s="180" t="e">
        <f t="shared" si="83"/>
        <v>#N/A</v>
      </c>
      <c r="AK247" s="180" t="e">
        <f t="shared" si="84"/>
        <v>#N/A</v>
      </c>
      <c r="AL247" s="180">
        <f t="shared" si="85"/>
        <v>0</v>
      </c>
    </row>
    <row r="248" spans="1:38" x14ac:dyDescent="0.35">
      <c r="A248" s="91"/>
      <c r="B248" s="92"/>
      <c r="C248" s="93"/>
      <c r="D248" s="92"/>
      <c r="E248" s="91"/>
      <c r="F248" s="92"/>
      <c r="G248" s="94"/>
      <c r="I248" s="31">
        <f t="shared" ca="1" si="69"/>
        <v>0</v>
      </c>
      <c r="J248" s="31">
        <f ca="1">IF(ISNA(MATCH($V248,Hajoamiskertoimet!A$21:A$53,0)),0,$I248*OFFSET(Hajoamiskertoimet!$C$20,MATCH($V248,Hajoamiskertoimet!A$21:A$53,0),0))</f>
        <v>0</v>
      </c>
      <c r="L248" s="181">
        <f t="shared" ca="1" si="75"/>
        <v>1</v>
      </c>
      <c r="M248" s="180" t="e">
        <f ca="1">OFFSET('ewc02'!$H$10,MATCH($R248,Ewc_ID,0),0)</f>
        <v>#N/A</v>
      </c>
      <c r="N248" s="180" t="e">
        <f t="shared" ca="1" si="70"/>
        <v>#N/A</v>
      </c>
      <c r="O248" s="180" t="e">
        <f ca="1">IF($L248=0,-1,OFFSET('Kuiva-aine'!$C$10,AE248+AF248-1,0))</f>
        <v>#N/A</v>
      </c>
      <c r="P248" s="180" t="e">
        <f t="shared" ca="1" si="76"/>
        <v>#N/A</v>
      </c>
      <c r="Q248" s="180" t="e">
        <f ca="1">OFFSET('ewc02'!$A$10,MATCH($C248,EWC_Koodi,0),0)</f>
        <v>#N/A</v>
      </c>
      <c r="R248" s="180" t="e">
        <f t="shared" ca="1" si="77"/>
        <v>#N/A</v>
      </c>
      <c r="S248" s="180" t="e">
        <f ca="1">OFFSET('ewc02'!$K$10,Y248,0)</f>
        <v>#N/A</v>
      </c>
      <c r="T248" s="180" t="e">
        <f t="shared" ca="1" si="78"/>
        <v>#N/A</v>
      </c>
      <c r="U248" s="180" t="e">
        <f ca="1">OFFSET('ewc02'!$L$10,Y248,0)</f>
        <v>#N/A</v>
      </c>
      <c r="V248" s="180" t="e">
        <f ca="1">OFFSET('ewc02'!$M$10,Y248,0)</f>
        <v>#N/A</v>
      </c>
      <c r="W248" s="180" t="e">
        <f ca="1">OFFSET('ewc02'!$N$10,Y248,0)</f>
        <v>#N/A</v>
      </c>
      <c r="X248" s="180" t="e">
        <f ca="1">IF(AND(OFFSET('ewc02'!I$10,Y248,0)=12,OR(G248="2.3",G248="2.6",G248="2.7",G248="2.9")),1,0)</f>
        <v>#N/A</v>
      </c>
      <c r="Y248" s="180" t="e">
        <f t="shared" ca="1" si="71"/>
        <v>#N/A</v>
      </c>
      <c r="Z248" s="37">
        <f t="shared" si="72"/>
        <v>0</v>
      </c>
      <c r="AA248" s="180">
        <f ca="1">IF($Z248=0,0, OFFSET(rd!$A$10,MATCH($Z248,RD_tunnus,0),0))</f>
        <v>0</v>
      </c>
      <c r="AB248" s="180" t="e">
        <f t="shared" si="79"/>
        <v>#N/A</v>
      </c>
      <c r="AC248" s="180" t="e">
        <f t="shared" si="80"/>
        <v>#N/A</v>
      </c>
      <c r="AD248" s="100">
        <f t="shared" si="81"/>
        <v>0</v>
      </c>
      <c r="AE248" s="180" t="e">
        <f t="shared" ca="1" si="73"/>
        <v>#N/A</v>
      </c>
      <c r="AF248" s="180" t="e">
        <f t="shared" ca="1" si="74"/>
        <v>#N/A</v>
      </c>
      <c r="AG248" s="100" t="e">
        <f ca="1">OFFSET('Kuiva-aine'!$D$10,AE248+AF248-1,0)</f>
        <v>#N/A</v>
      </c>
      <c r="AH248" s="100" t="e">
        <f ca="1">OFFSET('Kuiva-aine'!$E$10,AE248+AF248-1,0)</f>
        <v>#N/A</v>
      </c>
      <c r="AI248" s="180" t="e">
        <f t="shared" ca="1" si="82"/>
        <v>#N/A</v>
      </c>
      <c r="AJ248" s="180" t="e">
        <f t="shared" si="83"/>
        <v>#N/A</v>
      </c>
      <c r="AK248" s="180" t="e">
        <f t="shared" si="84"/>
        <v>#N/A</v>
      </c>
      <c r="AL248" s="180">
        <f t="shared" si="85"/>
        <v>0</v>
      </c>
    </row>
    <row r="249" spans="1:38" x14ac:dyDescent="0.35">
      <c r="A249" s="91"/>
      <c r="B249" s="92"/>
      <c r="C249" s="93"/>
      <c r="D249" s="92"/>
      <c r="E249" s="91"/>
      <c r="F249" s="92"/>
      <c r="G249" s="94"/>
      <c r="I249" s="31">
        <f t="shared" ca="1" si="69"/>
        <v>0</v>
      </c>
      <c r="J249" s="31">
        <f ca="1">IF(ISNA(MATCH($V249,Hajoamiskertoimet!A$21:A$53,0)),0,$I249*OFFSET(Hajoamiskertoimet!$C$20,MATCH($V249,Hajoamiskertoimet!A$21:A$53,0),0))</f>
        <v>0</v>
      </c>
      <c r="L249" s="181">
        <f t="shared" ca="1" si="75"/>
        <v>1</v>
      </c>
      <c r="M249" s="180" t="e">
        <f ca="1">OFFSET('ewc02'!$H$10,MATCH($R249,Ewc_ID,0),0)</f>
        <v>#N/A</v>
      </c>
      <c r="N249" s="180" t="e">
        <f t="shared" ca="1" si="70"/>
        <v>#N/A</v>
      </c>
      <c r="O249" s="180" t="e">
        <f ca="1">IF($L249=0,-1,OFFSET('Kuiva-aine'!$C$10,AE249+AF249-1,0))</f>
        <v>#N/A</v>
      </c>
      <c r="P249" s="180" t="e">
        <f t="shared" ca="1" si="76"/>
        <v>#N/A</v>
      </c>
      <c r="Q249" s="180" t="e">
        <f ca="1">OFFSET('ewc02'!$A$10,MATCH($C249,EWC_Koodi,0),0)</f>
        <v>#N/A</v>
      </c>
      <c r="R249" s="180" t="e">
        <f t="shared" ca="1" si="77"/>
        <v>#N/A</v>
      </c>
      <c r="S249" s="180" t="e">
        <f ca="1">OFFSET('ewc02'!$K$10,Y249,0)</f>
        <v>#N/A</v>
      </c>
      <c r="T249" s="180" t="e">
        <f t="shared" ca="1" si="78"/>
        <v>#N/A</v>
      </c>
      <c r="U249" s="180" t="e">
        <f ca="1">OFFSET('ewc02'!$L$10,Y249,0)</f>
        <v>#N/A</v>
      </c>
      <c r="V249" s="180" t="e">
        <f ca="1">OFFSET('ewc02'!$M$10,Y249,0)</f>
        <v>#N/A</v>
      </c>
      <c r="W249" s="180" t="e">
        <f ca="1">OFFSET('ewc02'!$N$10,Y249,0)</f>
        <v>#N/A</v>
      </c>
      <c r="X249" s="180" t="e">
        <f ca="1">IF(AND(OFFSET('ewc02'!I$10,Y249,0)=12,OR(G249="2.3",G249="2.6",G249="2.7",G249="2.9")),1,0)</f>
        <v>#N/A</v>
      </c>
      <c r="Y249" s="180" t="e">
        <f t="shared" ca="1" si="71"/>
        <v>#N/A</v>
      </c>
      <c r="Z249" s="37">
        <f t="shared" si="72"/>
        <v>0</v>
      </c>
      <c r="AA249" s="180">
        <f ca="1">IF($Z249=0,0, OFFSET(rd!$A$10,MATCH($Z249,RD_tunnus,0),0))</f>
        <v>0</v>
      </c>
      <c r="AB249" s="180" t="e">
        <f t="shared" si="79"/>
        <v>#N/A</v>
      </c>
      <c r="AC249" s="180" t="e">
        <f t="shared" si="80"/>
        <v>#N/A</v>
      </c>
      <c r="AD249" s="100">
        <f t="shared" si="81"/>
        <v>0</v>
      </c>
      <c r="AE249" s="180" t="e">
        <f t="shared" ca="1" si="73"/>
        <v>#N/A</v>
      </c>
      <c r="AF249" s="180" t="e">
        <f t="shared" ca="1" si="74"/>
        <v>#N/A</v>
      </c>
      <c r="AG249" s="100" t="e">
        <f ca="1">OFFSET('Kuiva-aine'!$D$10,AE249+AF249-1,0)</f>
        <v>#N/A</v>
      </c>
      <c r="AH249" s="100" t="e">
        <f ca="1">OFFSET('Kuiva-aine'!$E$10,AE249+AF249-1,0)</f>
        <v>#N/A</v>
      </c>
      <c r="AI249" s="180" t="e">
        <f t="shared" ca="1" si="82"/>
        <v>#N/A</v>
      </c>
      <c r="AJ249" s="180" t="e">
        <f t="shared" si="83"/>
        <v>#N/A</v>
      </c>
      <c r="AK249" s="180" t="e">
        <f t="shared" si="84"/>
        <v>#N/A</v>
      </c>
      <c r="AL249" s="180">
        <f t="shared" si="85"/>
        <v>0</v>
      </c>
    </row>
    <row r="250" spans="1:38" x14ac:dyDescent="0.35">
      <c r="A250" s="91"/>
      <c r="B250" s="92"/>
      <c r="C250" s="93"/>
      <c r="D250" s="92"/>
      <c r="E250" s="91"/>
      <c r="F250" s="92"/>
      <c r="G250" s="94"/>
      <c r="I250" s="31">
        <f t="shared" ca="1" si="69"/>
        <v>0</v>
      </c>
      <c r="J250" s="31">
        <f ca="1">IF(ISNA(MATCH($V250,Hajoamiskertoimet!A$21:A$53,0)),0,$I250*OFFSET(Hajoamiskertoimet!$C$20,MATCH($V250,Hajoamiskertoimet!A$21:A$53,0),0))</f>
        <v>0</v>
      </c>
      <c r="L250" s="181">
        <f t="shared" ca="1" si="75"/>
        <v>1</v>
      </c>
      <c r="M250" s="180" t="e">
        <f ca="1">OFFSET('ewc02'!$H$10,MATCH($R250,Ewc_ID,0),0)</f>
        <v>#N/A</v>
      </c>
      <c r="N250" s="180" t="e">
        <f t="shared" ca="1" si="70"/>
        <v>#N/A</v>
      </c>
      <c r="O250" s="180" t="e">
        <f ca="1">IF($L250=0,-1,OFFSET('Kuiva-aine'!$C$10,AE250+AF250-1,0))</f>
        <v>#N/A</v>
      </c>
      <c r="P250" s="180" t="e">
        <f t="shared" ca="1" si="76"/>
        <v>#N/A</v>
      </c>
      <c r="Q250" s="180" t="e">
        <f ca="1">OFFSET('ewc02'!$A$10,MATCH($C250,EWC_Koodi,0),0)</f>
        <v>#N/A</v>
      </c>
      <c r="R250" s="180" t="e">
        <f t="shared" ca="1" si="77"/>
        <v>#N/A</v>
      </c>
      <c r="S250" s="180" t="e">
        <f ca="1">OFFSET('ewc02'!$K$10,Y250,0)</f>
        <v>#N/A</v>
      </c>
      <c r="T250" s="180" t="e">
        <f t="shared" ca="1" si="78"/>
        <v>#N/A</v>
      </c>
      <c r="U250" s="180" t="e">
        <f ca="1">OFFSET('ewc02'!$L$10,Y250,0)</f>
        <v>#N/A</v>
      </c>
      <c r="V250" s="180" t="e">
        <f ca="1">OFFSET('ewc02'!$M$10,Y250,0)</f>
        <v>#N/A</v>
      </c>
      <c r="W250" s="180" t="e">
        <f ca="1">OFFSET('ewc02'!$N$10,Y250,0)</f>
        <v>#N/A</v>
      </c>
      <c r="X250" s="180" t="e">
        <f ca="1">IF(AND(OFFSET('ewc02'!I$10,Y250,0)=12,OR(G250="2.3",G250="2.6",G250="2.7",G250="2.9")),1,0)</f>
        <v>#N/A</v>
      </c>
      <c r="Y250" s="180" t="e">
        <f t="shared" ca="1" si="71"/>
        <v>#N/A</v>
      </c>
      <c r="Z250" s="37">
        <f t="shared" si="72"/>
        <v>0</v>
      </c>
      <c r="AA250" s="180">
        <f ca="1">IF($Z250=0,0, OFFSET(rd!$A$10,MATCH($Z250,RD_tunnus,0),0))</f>
        <v>0</v>
      </c>
      <c r="AB250" s="180" t="e">
        <f t="shared" si="79"/>
        <v>#N/A</v>
      </c>
      <c r="AC250" s="180" t="e">
        <f t="shared" si="80"/>
        <v>#N/A</v>
      </c>
      <c r="AD250" s="100">
        <f t="shared" si="81"/>
        <v>0</v>
      </c>
      <c r="AE250" s="180" t="e">
        <f t="shared" ca="1" si="73"/>
        <v>#N/A</v>
      </c>
      <c r="AF250" s="180" t="e">
        <f t="shared" ca="1" si="74"/>
        <v>#N/A</v>
      </c>
      <c r="AG250" s="100" t="e">
        <f ca="1">OFFSET('Kuiva-aine'!$D$10,AE250+AF250-1,0)</f>
        <v>#N/A</v>
      </c>
      <c r="AH250" s="100" t="e">
        <f ca="1">OFFSET('Kuiva-aine'!$E$10,AE250+AF250-1,0)</f>
        <v>#N/A</v>
      </c>
      <c r="AI250" s="180" t="e">
        <f t="shared" ca="1" si="82"/>
        <v>#N/A</v>
      </c>
      <c r="AJ250" s="180" t="e">
        <f t="shared" si="83"/>
        <v>#N/A</v>
      </c>
      <c r="AK250" s="180" t="e">
        <f t="shared" si="84"/>
        <v>#N/A</v>
      </c>
      <c r="AL250" s="180">
        <f t="shared" si="85"/>
        <v>0</v>
      </c>
    </row>
    <row r="251" spans="1:38" x14ac:dyDescent="0.35">
      <c r="A251" s="91"/>
      <c r="B251" s="92"/>
      <c r="C251" s="93"/>
      <c r="D251" s="92"/>
      <c r="E251" s="91"/>
      <c r="F251" s="92"/>
      <c r="G251" s="94"/>
      <c r="I251" s="31">
        <f t="shared" ca="1" si="69"/>
        <v>0</v>
      </c>
      <c r="J251" s="31">
        <f ca="1">IF(ISNA(MATCH($V251,Hajoamiskertoimet!A$21:A$53,0)),0,$I251*OFFSET(Hajoamiskertoimet!$C$20,MATCH($V251,Hajoamiskertoimet!A$21:A$53,0),0))</f>
        <v>0</v>
      </c>
      <c r="L251" s="181">
        <f t="shared" ca="1" si="75"/>
        <v>1</v>
      </c>
      <c r="M251" s="180" t="e">
        <f ca="1">OFFSET('ewc02'!$H$10,MATCH($R251,Ewc_ID,0),0)</f>
        <v>#N/A</v>
      </c>
      <c r="N251" s="180" t="e">
        <f t="shared" ca="1" si="70"/>
        <v>#N/A</v>
      </c>
      <c r="O251" s="180" t="e">
        <f ca="1">IF($L251=0,-1,OFFSET('Kuiva-aine'!$C$10,AE251+AF251-1,0))</f>
        <v>#N/A</v>
      </c>
      <c r="P251" s="180" t="e">
        <f t="shared" ca="1" si="76"/>
        <v>#N/A</v>
      </c>
      <c r="Q251" s="180" t="e">
        <f ca="1">OFFSET('ewc02'!$A$10,MATCH($C251,EWC_Koodi,0),0)</f>
        <v>#N/A</v>
      </c>
      <c r="R251" s="180" t="e">
        <f t="shared" ca="1" si="77"/>
        <v>#N/A</v>
      </c>
      <c r="S251" s="180" t="e">
        <f ca="1">OFFSET('ewc02'!$K$10,Y251,0)</f>
        <v>#N/A</v>
      </c>
      <c r="T251" s="180" t="e">
        <f t="shared" ca="1" si="78"/>
        <v>#N/A</v>
      </c>
      <c r="U251" s="180" t="e">
        <f ca="1">OFFSET('ewc02'!$L$10,Y251,0)</f>
        <v>#N/A</v>
      </c>
      <c r="V251" s="180" t="e">
        <f ca="1">OFFSET('ewc02'!$M$10,Y251,0)</f>
        <v>#N/A</v>
      </c>
      <c r="W251" s="180" t="e">
        <f ca="1">OFFSET('ewc02'!$N$10,Y251,0)</f>
        <v>#N/A</v>
      </c>
      <c r="X251" s="180" t="e">
        <f ca="1">IF(AND(OFFSET('ewc02'!I$10,Y251,0)=12,OR(G251="2.3",G251="2.6",G251="2.7",G251="2.9")),1,0)</f>
        <v>#N/A</v>
      </c>
      <c r="Y251" s="180" t="e">
        <f t="shared" ca="1" si="71"/>
        <v>#N/A</v>
      </c>
      <c r="Z251" s="37">
        <f t="shared" si="72"/>
        <v>0</v>
      </c>
      <c r="AA251" s="180">
        <f ca="1">IF($Z251=0,0, OFFSET(rd!$A$10,MATCH($Z251,RD_tunnus,0),0))</f>
        <v>0</v>
      </c>
      <c r="AB251" s="180" t="e">
        <f t="shared" si="79"/>
        <v>#N/A</v>
      </c>
      <c r="AC251" s="180" t="e">
        <f t="shared" si="80"/>
        <v>#N/A</v>
      </c>
      <c r="AD251" s="100">
        <f t="shared" si="81"/>
        <v>0</v>
      </c>
      <c r="AE251" s="180" t="e">
        <f t="shared" ca="1" si="73"/>
        <v>#N/A</v>
      </c>
      <c r="AF251" s="180" t="e">
        <f t="shared" ca="1" si="74"/>
        <v>#N/A</v>
      </c>
      <c r="AG251" s="100" t="e">
        <f ca="1">OFFSET('Kuiva-aine'!$D$10,AE251+AF251-1,0)</f>
        <v>#N/A</v>
      </c>
      <c r="AH251" s="100" t="e">
        <f ca="1">OFFSET('Kuiva-aine'!$E$10,AE251+AF251-1,0)</f>
        <v>#N/A</v>
      </c>
      <c r="AI251" s="180" t="e">
        <f t="shared" ca="1" si="82"/>
        <v>#N/A</v>
      </c>
      <c r="AJ251" s="180" t="e">
        <f t="shared" si="83"/>
        <v>#N/A</v>
      </c>
      <c r="AK251" s="180" t="e">
        <f t="shared" si="84"/>
        <v>#N/A</v>
      </c>
      <c r="AL251" s="180">
        <f t="shared" si="85"/>
        <v>0</v>
      </c>
    </row>
    <row r="252" spans="1:38" x14ac:dyDescent="0.35">
      <c r="A252" s="91"/>
      <c r="B252" s="92"/>
      <c r="C252" s="93"/>
      <c r="D252" s="92"/>
      <c r="E252" s="91"/>
      <c r="F252" s="92"/>
      <c r="G252" s="94"/>
      <c r="I252" s="31">
        <f t="shared" ca="1" si="69"/>
        <v>0</v>
      </c>
      <c r="J252" s="31">
        <f ca="1">IF(ISNA(MATCH($V252,Hajoamiskertoimet!A$21:A$53,0)),0,$I252*OFFSET(Hajoamiskertoimet!$C$20,MATCH($V252,Hajoamiskertoimet!A$21:A$53,0),0))</f>
        <v>0</v>
      </c>
      <c r="L252" s="181">
        <f t="shared" ca="1" si="75"/>
        <v>1</v>
      </c>
      <c r="M252" s="180" t="e">
        <f ca="1">OFFSET('ewc02'!$H$10,MATCH($R252,Ewc_ID,0),0)</f>
        <v>#N/A</v>
      </c>
      <c r="N252" s="180" t="e">
        <f t="shared" ca="1" si="70"/>
        <v>#N/A</v>
      </c>
      <c r="O252" s="180" t="e">
        <f ca="1">IF($L252=0,-1,OFFSET('Kuiva-aine'!$C$10,AE252+AF252-1,0))</f>
        <v>#N/A</v>
      </c>
      <c r="P252" s="180" t="e">
        <f t="shared" ca="1" si="76"/>
        <v>#N/A</v>
      </c>
      <c r="Q252" s="180" t="e">
        <f ca="1">OFFSET('ewc02'!$A$10,MATCH($C252,EWC_Koodi,0),0)</f>
        <v>#N/A</v>
      </c>
      <c r="R252" s="180" t="e">
        <f t="shared" ca="1" si="77"/>
        <v>#N/A</v>
      </c>
      <c r="S252" s="180" t="e">
        <f ca="1">OFFSET('ewc02'!$K$10,Y252,0)</f>
        <v>#N/A</v>
      </c>
      <c r="T252" s="180" t="e">
        <f t="shared" ca="1" si="78"/>
        <v>#N/A</v>
      </c>
      <c r="U252" s="180" t="e">
        <f ca="1">OFFSET('ewc02'!$L$10,Y252,0)</f>
        <v>#N/A</v>
      </c>
      <c r="V252" s="180" t="e">
        <f ca="1">OFFSET('ewc02'!$M$10,Y252,0)</f>
        <v>#N/A</v>
      </c>
      <c r="W252" s="180" t="e">
        <f ca="1">OFFSET('ewc02'!$N$10,Y252,0)</f>
        <v>#N/A</v>
      </c>
      <c r="X252" s="180" t="e">
        <f ca="1">IF(AND(OFFSET('ewc02'!I$10,Y252,0)=12,OR(G252="2.3",G252="2.6",G252="2.7",G252="2.9")),1,0)</f>
        <v>#N/A</v>
      </c>
      <c r="Y252" s="180" t="e">
        <f t="shared" ca="1" si="71"/>
        <v>#N/A</v>
      </c>
      <c r="Z252" s="37">
        <f t="shared" si="72"/>
        <v>0</v>
      </c>
      <c r="AA252" s="180">
        <f ca="1">IF($Z252=0,0, OFFSET(rd!$A$10,MATCH($Z252,RD_tunnus,0),0))</f>
        <v>0</v>
      </c>
      <c r="AB252" s="180" t="e">
        <f t="shared" si="79"/>
        <v>#N/A</v>
      </c>
      <c r="AC252" s="180" t="e">
        <f t="shared" si="80"/>
        <v>#N/A</v>
      </c>
      <c r="AD252" s="100">
        <f t="shared" si="81"/>
        <v>0</v>
      </c>
      <c r="AE252" s="180" t="e">
        <f t="shared" ca="1" si="73"/>
        <v>#N/A</v>
      </c>
      <c r="AF252" s="180" t="e">
        <f t="shared" ca="1" si="74"/>
        <v>#N/A</v>
      </c>
      <c r="AG252" s="100" t="e">
        <f ca="1">OFFSET('Kuiva-aine'!$D$10,AE252+AF252-1,0)</f>
        <v>#N/A</v>
      </c>
      <c r="AH252" s="100" t="e">
        <f ca="1">OFFSET('Kuiva-aine'!$E$10,AE252+AF252-1,0)</f>
        <v>#N/A</v>
      </c>
      <c r="AI252" s="180" t="e">
        <f t="shared" ca="1" si="82"/>
        <v>#N/A</v>
      </c>
      <c r="AJ252" s="180" t="e">
        <f t="shared" si="83"/>
        <v>#N/A</v>
      </c>
      <c r="AK252" s="180" t="e">
        <f t="shared" si="84"/>
        <v>#N/A</v>
      </c>
      <c r="AL252" s="180">
        <f t="shared" si="85"/>
        <v>0</v>
      </c>
    </row>
    <row r="253" spans="1:38" x14ac:dyDescent="0.35">
      <c r="A253" s="91"/>
      <c r="B253" s="92"/>
      <c r="C253" s="93"/>
      <c r="D253" s="92"/>
      <c r="E253" s="91"/>
      <c r="F253" s="92"/>
      <c r="G253" s="94"/>
      <c r="I253" s="31">
        <f t="shared" ca="1" si="69"/>
        <v>0</v>
      </c>
      <c r="J253" s="31">
        <f ca="1">IF(ISNA(MATCH($V253,Hajoamiskertoimet!A$21:A$53,0)),0,$I253*OFFSET(Hajoamiskertoimet!$C$20,MATCH($V253,Hajoamiskertoimet!A$21:A$53,0),0))</f>
        <v>0</v>
      </c>
      <c r="L253" s="181">
        <f t="shared" ca="1" si="75"/>
        <v>1</v>
      </c>
      <c r="M253" s="180" t="e">
        <f ca="1">OFFSET('ewc02'!$H$10,MATCH($R253,Ewc_ID,0),0)</f>
        <v>#N/A</v>
      </c>
      <c r="N253" s="180" t="e">
        <f t="shared" ca="1" si="70"/>
        <v>#N/A</v>
      </c>
      <c r="O253" s="180" t="e">
        <f ca="1">IF($L253=0,-1,OFFSET('Kuiva-aine'!$C$10,AE253+AF253-1,0))</f>
        <v>#N/A</v>
      </c>
      <c r="P253" s="180" t="e">
        <f t="shared" ca="1" si="76"/>
        <v>#N/A</v>
      </c>
      <c r="Q253" s="180" t="e">
        <f ca="1">OFFSET('ewc02'!$A$10,MATCH($C253,EWC_Koodi,0),0)</f>
        <v>#N/A</v>
      </c>
      <c r="R253" s="180" t="e">
        <f t="shared" ca="1" si="77"/>
        <v>#N/A</v>
      </c>
      <c r="S253" s="180" t="e">
        <f ca="1">OFFSET('ewc02'!$K$10,Y253,0)</f>
        <v>#N/A</v>
      </c>
      <c r="T253" s="180" t="e">
        <f t="shared" ca="1" si="78"/>
        <v>#N/A</v>
      </c>
      <c r="U253" s="180" t="e">
        <f ca="1">OFFSET('ewc02'!$L$10,Y253,0)</f>
        <v>#N/A</v>
      </c>
      <c r="V253" s="180" t="e">
        <f ca="1">OFFSET('ewc02'!$M$10,Y253,0)</f>
        <v>#N/A</v>
      </c>
      <c r="W253" s="180" t="e">
        <f ca="1">OFFSET('ewc02'!$N$10,Y253,0)</f>
        <v>#N/A</v>
      </c>
      <c r="X253" s="180" t="e">
        <f ca="1">IF(AND(OFFSET('ewc02'!I$10,Y253,0)=12,OR(G253="2.3",G253="2.6",G253="2.7",G253="2.9")),1,0)</f>
        <v>#N/A</v>
      </c>
      <c r="Y253" s="180" t="e">
        <f t="shared" ca="1" si="71"/>
        <v>#N/A</v>
      </c>
      <c r="Z253" s="37">
        <f t="shared" si="72"/>
        <v>0</v>
      </c>
      <c r="AA253" s="180">
        <f ca="1">IF($Z253=0,0, OFFSET(rd!$A$10,MATCH($Z253,RD_tunnus,0),0))</f>
        <v>0</v>
      </c>
      <c r="AB253" s="180" t="e">
        <f t="shared" si="79"/>
        <v>#N/A</v>
      </c>
      <c r="AC253" s="180" t="e">
        <f t="shared" si="80"/>
        <v>#N/A</v>
      </c>
      <c r="AD253" s="100">
        <f t="shared" si="81"/>
        <v>0</v>
      </c>
      <c r="AE253" s="180" t="e">
        <f t="shared" ca="1" si="73"/>
        <v>#N/A</v>
      </c>
      <c r="AF253" s="180" t="e">
        <f t="shared" ca="1" si="74"/>
        <v>#N/A</v>
      </c>
      <c r="AG253" s="100" t="e">
        <f ca="1">OFFSET('Kuiva-aine'!$D$10,AE253+AF253-1,0)</f>
        <v>#N/A</v>
      </c>
      <c r="AH253" s="100" t="e">
        <f ca="1">OFFSET('Kuiva-aine'!$E$10,AE253+AF253-1,0)</f>
        <v>#N/A</v>
      </c>
      <c r="AI253" s="180" t="e">
        <f t="shared" ca="1" si="82"/>
        <v>#N/A</v>
      </c>
      <c r="AJ253" s="180" t="e">
        <f t="shared" si="83"/>
        <v>#N/A</v>
      </c>
      <c r="AK253" s="180" t="e">
        <f t="shared" si="84"/>
        <v>#N/A</v>
      </c>
      <c r="AL253" s="180">
        <f t="shared" si="85"/>
        <v>0</v>
      </c>
    </row>
    <row r="254" spans="1:38" x14ac:dyDescent="0.35">
      <c r="A254" s="91"/>
      <c r="B254" s="92"/>
      <c r="C254" s="93"/>
      <c r="D254" s="92"/>
      <c r="E254" s="91"/>
      <c r="F254" s="92"/>
      <c r="G254" s="94"/>
      <c r="I254" s="31">
        <f t="shared" ca="1" si="69"/>
        <v>0</v>
      </c>
      <c r="J254" s="31">
        <f ca="1">IF(ISNA(MATCH($V254,Hajoamiskertoimet!A$21:A$53,0)),0,$I254*OFFSET(Hajoamiskertoimet!$C$20,MATCH($V254,Hajoamiskertoimet!A$21:A$53,0),0))</f>
        <v>0</v>
      </c>
      <c r="L254" s="181">
        <f t="shared" ca="1" si="75"/>
        <v>1</v>
      </c>
      <c r="M254" s="180" t="e">
        <f ca="1">OFFSET('ewc02'!$H$10,MATCH($R254,Ewc_ID,0),0)</f>
        <v>#N/A</v>
      </c>
      <c r="N254" s="180" t="e">
        <f t="shared" ca="1" si="70"/>
        <v>#N/A</v>
      </c>
      <c r="O254" s="180" t="e">
        <f ca="1">IF($L254=0,-1,OFFSET('Kuiva-aine'!$C$10,AE254+AF254-1,0))</f>
        <v>#N/A</v>
      </c>
      <c r="P254" s="180" t="e">
        <f t="shared" ca="1" si="76"/>
        <v>#N/A</v>
      </c>
      <c r="Q254" s="180" t="e">
        <f ca="1">OFFSET('ewc02'!$A$10,MATCH($C254,EWC_Koodi,0),0)</f>
        <v>#N/A</v>
      </c>
      <c r="R254" s="180" t="e">
        <f t="shared" ca="1" si="77"/>
        <v>#N/A</v>
      </c>
      <c r="S254" s="180" t="e">
        <f ca="1">OFFSET('ewc02'!$K$10,Y254,0)</f>
        <v>#N/A</v>
      </c>
      <c r="T254" s="180" t="e">
        <f t="shared" ca="1" si="78"/>
        <v>#N/A</v>
      </c>
      <c r="U254" s="180" t="e">
        <f ca="1">OFFSET('ewc02'!$L$10,Y254,0)</f>
        <v>#N/A</v>
      </c>
      <c r="V254" s="180" t="e">
        <f ca="1">OFFSET('ewc02'!$M$10,Y254,0)</f>
        <v>#N/A</v>
      </c>
      <c r="W254" s="180" t="e">
        <f ca="1">OFFSET('ewc02'!$N$10,Y254,0)</f>
        <v>#N/A</v>
      </c>
      <c r="X254" s="180" t="e">
        <f ca="1">IF(AND(OFFSET('ewc02'!I$10,Y254,0)=12,OR(G254="2.3",G254="2.6",G254="2.7",G254="2.9")),1,0)</f>
        <v>#N/A</v>
      </c>
      <c r="Y254" s="180" t="e">
        <f t="shared" ca="1" si="71"/>
        <v>#N/A</v>
      </c>
      <c r="Z254" s="37">
        <f t="shared" si="72"/>
        <v>0</v>
      </c>
      <c r="AA254" s="180">
        <f ca="1">IF($Z254=0,0, OFFSET(rd!$A$10,MATCH($Z254,RD_tunnus,0),0))</f>
        <v>0</v>
      </c>
      <c r="AB254" s="180" t="e">
        <f t="shared" si="79"/>
        <v>#N/A</v>
      </c>
      <c r="AC254" s="180" t="e">
        <f t="shared" si="80"/>
        <v>#N/A</v>
      </c>
      <c r="AD254" s="100">
        <f t="shared" si="81"/>
        <v>0</v>
      </c>
      <c r="AE254" s="180" t="e">
        <f t="shared" ca="1" si="73"/>
        <v>#N/A</v>
      </c>
      <c r="AF254" s="180" t="e">
        <f t="shared" ca="1" si="74"/>
        <v>#N/A</v>
      </c>
      <c r="AG254" s="100" t="e">
        <f ca="1">OFFSET('Kuiva-aine'!$D$10,AE254+AF254-1,0)</f>
        <v>#N/A</v>
      </c>
      <c r="AH254" s="100" t="e">
        <f ca="1">OFFSET('Kuiva-aine'!$E$10,AE254+AF254-1,0)</f>
        <v>#N/A</v>
      </c>
      <c r="AI254" s="180" t="e">
        <f t="shared" ca="1" si="82"/>
        <v>#N/A</v>
      </c>
      <c r="AJ254" s="180" t="e">
        <f t="shared" si="83"/>
        <v>#N/A</v>
      </c>
      <c r="AK254" s="180" t="e">
        <f t="shared" si="84"/>
        <v>#N/A</v>
      </c>
      <c r="AL254" s="180">
        <f t="shared" si="85"/>
        <v>0</v>
      </c>
    </row>
    <row r="255" spans="1:38" x14ac:dyDescent="0.35">
      <c r="A255" s="91"/>
      <c r="B255" s="92"/>
      <c r="C255" s="93"/>
      <c r="D255" s="92"/>
      <c r="E255" s="91"/>
      <c r="F255" s="92"/>
      <c r="G255" s="94"/>
      <c r="I255" s="31">
        <f t="shared" ca="1" si="69"/>
        <v>0</v>
      </c>
      <c r="J255" s="31">
        <f ca="1">IF(ISNA(MATCH($V255,Hajoamiskertoimet!A$21:A$53,0)),0,$I255*OFFSET(Hajoamiskertoimet!$C$20,MATCH($V255,Hajoamiskertoimet!A$21:A$53,0),0))</f>
        <v>0</v>
      </c>
      <c r="L255" s="181">
        <f t="shared" ca="1" si="75"/>
        <v>1</v>
      </c>
      <c r="M255" s="180" t="e">
        <f ca="1">OFFSET('ewc02'!$H$10,MATCH($R255,Ewc_ID,0),0)</f>
        <v>#N/A</v>
      </c>
      <c r="N255" s="180" t="e">
        <f t="shared" ca="1" si="70"/>
        <v>#N/A</v>
      </c>
      <c r="O255" s="180" t="e">
        <f ca="1">IF($L255=0,-1,OFFSET('Kuiva-aine'!$C$10,AE255+AF255-1,0))</f>
        <v>#N/A</v>
      </c>
      <c r="P255" s="180" t="e">
        <f t="shared" ca="1" si="76"/>
        <v>#N/A</v>
      </c>
      <c r="Q255" s="180" t="e">
        <f ca="1">OFFSET('ewc02'!$A$10,MATCH($C255,EWC_Koodi,0),0)</f>
        <v>#N/A</v>
      </c>
      <c r="R255" s="180" t="e">
        <f t="shared" ca="1" si="77"/>
        <v>#N/A</v>
      </c>
      <c r="S255" s="180" t="e">
        <f ca="1">OFFSET('ewc02'!$K$10,Y255,0)</f>
        <v>#N/A</v>
      </c>
      <c r="T255" s="180" t="e">
        <f t="shared" ca="1" si="78"/>
        <v>#N/A</v>
      </c>
      <c r="U255" s="180" t="e">
        <f ca="1">OFFSET('ewc02'!$L$10,Y255,0)</f>
        <v>#N/A</v>
      </c>
      <c r="V255" s="180" t="e">
        <f ca="1">OFFSET('ewc02'!$M$10,Y255,0)</f>
        <v>#N/A</v>
      </c>
      <c r="W255" s="180" t="e">
        <f ca="1">OFFSET('ewc02'!$N$10,Y255,0)</f>
        <v>#N/A</v>
      </c>
      <c r="X255" s="180" t="e">
        <f ca="1">IF(AND(OFFSET('ewc02'!I$10,Y255,0)=12,OR(G255="2.3",G255="2.6",G255="2.7",G255="2.9")),1,0)</f>
        <v>#N/A</v>
      </c>
      <c r="Y255" s="180" t="e">
        <f t="shared" ca="1" si="71"/>
        <v>#N/A</v>
      </c>
      <c r="Z255" s="37">
        <f t="shared" si="72"/>
        <v>0</v>
      </c>
      <c r="AA255" s="180">
        <f ca="1">IF($Z255=0,0, OFFSET(rd!$A$10,MATCH($Z255,RD_tunnus,0),0))</f>
        <v>0</v>
      </c>
      <c r="AB255" s="180" t="e">
        <f t="shared" si="79"/>
        <v>#N/A</v>
      </c>
      <c r="AC255" s="180" t="e">
        <f t="shared" si="80"/>
        <v>#N/A</v>
      </c>
      <c r="AD255" s="100">
        <f t="shared" si="81"/>
        <v>0</v>
      </c>
      <c r="AE255" s="180" t="e">
        <f t="shared" ca="1" si="73"/>
        <v>#N/A</v>
      </c>
      <c r="AF255" s="180" t="e">
        <f t="shared" ca="1" si="74"/>
        <v>#N/A</v>
      </c>
      <c r="AG255" s="100" t="e">
        <f ca="1">OFFSET('Kuiva-aine'!$D$10,AE255+AF255-1,0)</f>
        <v>#N/A</v>
      </c>
      <c r="AH255" s="100" t="e">
        <f ca="1">OFFSET('Kuiva-aine'!$E$10,AE255+AF255-1,0)</f>
        <v>#N/A</v>
      </c>
      <c r="AI255" s="180" t="e">
        <f t="shared" ca="1" si="82"/>
        <v>#N/A</v>
      </c>
      <c r="AJ255" s="180" t="e">
        <f t="shared" si="83"/>
        <v>#N/A</v>
      </c>
      <c r="AK255" s="180" t="e">
        <f t="shared" si="84"/>
        <v>#N/A</v>
      </c>
      <c r="AL255" s="180">
        <f t="shared" si="85"/>
        <v>0</v>
      </c>
    </row>
    <row r="256" spans="1:38" x14ac:dyDescent="0.35">
      <c r="A256" s="91"/>
      <c r="B256" s="92"/>
      <c r="C256" s="93"/>
      <c r="D256" s="92"/>
      <c r="E256" s="91"/>
      <c r="F256" s="92"/>
      <c r="G256" s="94"/>
      <c r="I256" s="31">
        <f t="shared" ca="1" si="69"/>
        <v>0</v>
      </c>
      <c r="J256" s="31">
        <f ca="1">IF(ISNA(MATCH($V256,Hajoamiskertoimet!A$21:A$53,0)),0,$I256*OFFSET(Hajoamiskertoimet!$C$20,MATCH($V256,Hajoamiskertoimet!A$21:A$53,0),0))</f>
        <v>0</v>
      </c>
      <c r="L256" s="181">
        <f t="shared" ca="1" si="75"/>
        <v>1</v>
      </c>
      <c r="M256" s="180" t="e">
        <f ca="1">OFFSET('ewc02'!$H$10,MATCH($R256,Ewc_ID,0),0)</f>
        <v>#N/A</v>
      </c>
      <c r="N256" s="180" t="e">
        <f t="shared" ca="1" si="70"/>
        <v>#N/A</v>
      </c>
      <c r="O256" s="180" t="e">
        <f ca="1">IF($L256=0,-1,OFFSET('Kuiva-aine'!$C$10,AE256+AF256-1,0))</f>
        <v>#N/A</v>
      </c>
      <c r="P256" s="180" t="e">
        <f t="shared" ca="1" si="76"/>
        <v>#N/A</v>
      </c>
      <c r="Q256" s="180" t="e">
        <f ca="1">OFFSET('ewc02'!$A$10,MATCH($C256,EWC_Koodi,0),0)</f>
        <v>#N/A</v>
      </c>
      <c r="R256" s="180" t="e">
        <f t="shared" ca="1" si="77"/>
        <v>#N/A</v>
      </c>
      <c r="S256" s="180" t="e">
        <f ca="1">OFFSET('ewc02'!$K$10,Y256,0)</f>
        <v>#N/A</v>
      </c>
      <c r="T256" s="180" t="e">
        <f t="shared" ca="1" si="78"/>
        <v>#N/A</v>
      </c>
      <c r="U256" s="180" t="e">
        <f ca="1">OFFSET('ewc02'!$L$10,Y256,0)</f>
        <v>#N/A</v>
      </c>
      <c r="V256" s="180" t="e">
        <f ca="1">OFFSET('ewc02'!$M$10,Y256,0)</f>
        <v>#N/A</v>
      </c>
      <c r="W256" s="180" t="e">
        <f ca="1">OFFSET('ewc02'!$N$10,Y256,0)</f>
        <v>#N/A</v>
      </c>
      <c r="X256" s="180" t="e">
        <f ca="1">IF(AND(OFFSET('ewc02'!I$10,Y256,0)=12,OR(G256="2.3",G256="2.6",G256="2.7",G256="2.9")),1,0)</f>
        <v>#N/A</v>
      </c>
      <c r="Y256" s="180" t="e">
        <f t="shared" ca="1" si="71"/>
        <v>#N/A</v>
      </c>
      <c r="Z256" s="37">
        <f t="shared" si="72"/>
        <v>0</v>
      </c>
      <c r="AA256" s="180">
        <f ca="1">IF($Z256=0,0, OFFSET(rd!$A$10,MATCH($Z256,RD_tunnus,0),0))</f>
        <v>0</v>
      </c>
      <c r="AB256" s="180" t="e">
        <f t="shared" si="79"/>
        <v>#N/A</v>
      </c>
      <c r="AC256" s="180" t="e">
        <f t="shared" si="80"/>
        <v>#N/A</v>
      </c>
      <c r="AD256" s="100">
        <f t="shared" si="81"/>
        <v>0</v>
      </c>
      <c r="AE256" s="180" t="e">
        <f t="shared" ca="1" si="73"/>
        <v>#N/A</v>
      </c>
      <c r="AF256" s="180" t="e">
        <f t="shared" ca="1" si="74"/>
        <v>#N/A</v>
      </c>
      <c r="AG256" s="100" t="e">
        <f ca="1">OFFSET('Kuiva-aine'!$D$10,AE256+AF256-1,0)</f>
        <v>#N/A</v>
      </c>
      <c r="AH256" s="100" t="e">
        <f ca="1">OFFSET('Kuiva-aine'!$E$10,AE256+AF256-1,0)</f>
        <v>#N/A</v>
      </c>
      <c r="AI256" s="180" t="e">
        <f t="shared" ca="1" si="82"/>
        <v>#N/A</v>
      </c>
      <c r="AJ256" s="180" t="e">
        <f t="shared" si="83"/>
        <v>#N/A</v>
      </c>
      <c r="AK256" s="180" t="e">
        <f t="shared" si="84"/>
        <v>#N/A</v>
      </c>
      <c r="AL256" s="180">
        <f t="shared" si="85"/>
        <v>0</v>
      </c>
    </row>
    <row r="257" spans="1:38" x14ac:dyDescent="0.35">
      <c r="A257" s="91"/>
      <c r="B257" s="92"/>
      <c r="C257" s="93"/>
      <c r="D257" s="92"/>
      <c r="E257" s="91"/>
      <c r="F257" s="92"/>
      <c r="G257" s="94"/>
      <c r="I257" s="31">
        <f t="shared" ca="1" si="69"/>
        <v>0</v>
      </c>
      <c r="J257" s="31">
        <f ca="1">IF(ISNA(MATCH($V257,Hajoamiskertoimet!A$21:A$53,0)),0,$I257*OFFSET(Hajoamiskertoimet!$C$20,MATCH($V257,Hajoamiskertoimet!A$21:A$53,0),0))</f>
        <v>0</v>
      </c>
      <c r="L257" s="181">
        <f t="shared" ca="1" si="75"/>
        <v>1</v>
      </c>
      <c r="M257" s="180" t="e">
        <f ca="1">OFFSET('ewc02'!$H$10,MATCH($R257,Ewc_ID,0),0)</f>
        <v>#N/A</v>
      </c>
      <c r="N257" s="180" t="e">
        <f t="shared" ca="1" si="70"/>
        <v>#N/A</v>
      </c>
      <c r="O257" s="180" t="e">
        <f ca="1">IF($L257=0,-1,OFFSET('Kuiva-aine'!$C$10,AE257+AF257-1,0))</f>
        <v>#N/A</v>
      </c>
      <c r="P257" s="180" t="e">
        <f t="shared" ca="1" si="76"/>
        <v>#N/A</v>
      </c>
      <c r="Q257" s="180" t="e">
        <f ca="1">OFFSET('ewc02'!$A$10,MATCH($C257,EWC_Koodi,0),0)</f>
        <v>#N/A</v>
      </c>
      <c r="R257" s="180" t="e">
        <f t="shared" ca="1" si="77"/>
        <v>#N/A</v>
      </c>
      <c r="S257" s="180" t="e">
        <f ca="1">OFFSET('ewc02'!$K$10,Y257,0)</f>
        <v>#N/A</v>
      </c>
      <c r="T257" s="180" t="e">
        <f t="shared" ca="1" si="78"/>
        <v>#N/A</v>
      </c>
      <c r="U257" s="180" t="e">
        <f ca="1">OFFSET('ewc02'!$L$10,Y257,0)</f>
        <v>#N/A</v>
      </c>
      <c r="V257" s="180" t="e">
        <f ca="1">OFFSET('ewc02'!$M$10,Y257,0)</f>
        <v>#N/A</v>
      </c>
      <c r="W257" s="180" t="e">
        <f ca="1">OFFSET('ewc02'!$N$10,Y257,0)</f>
        <v>#N/A</v>
      </c>
      <c r="X257" s="180" t="e">
        <f ca="1">IF(AND(OFFSET('ewc02'!I$10,Y257,0)=12,OR(G257="2.3",G257="2.6",G257="2.7",G257="2.9")),1,0)</f>
        <v>#N/A</v>
      </c>
      <c r="Y257" s="180" t="e">
        <f t="shared" ca="1" si="71"/>
        <v>#N/A</v>
      </c>
      <c r="Z257" s="37">
        <f t="shared" si="72"/>
        <v>0</v>
      </c>
      <c r="AA257" s="180">
        <f ca="1">IF($Z257=0,0, OFFSET(rd!$A$10,MATCH($Z257,RD_tunnus,0),0))</f>
        <v>0</v>
      </c>
      <c r="AB257" s="180" t="e">
        <f t="shared" si="79"/>
        <v>#N/A</v>
      </c>
      <c r="AC257" s="180" t="e">
        <f t="shared" si="80"/>
        <v>#N/A</v>
      </c>
      <c r="AD257" s="100">
        <f t="shared" si="81"/>
        <v>0</v>
      </c>
      <c r="AE257" s="180" t="e">
        <f t="shared" ca="1" si="73"/>
        <v>#N/A</v>
      </c>
      <c r="AF257" s="180" t="e">
        <f t="shared" ca="1" si="74"/>
        <v>#N/A</v>
      </c>
      <c r="AG257" s="100" t="e">
        <f ca="1">OFFSET('Kuiva-aine'!$D$10,AE257+AF257-1,0)</f>
        <v>#N/A</v>
      </c>
      <c r="AH257" s="100" t="e">
        <f ca="1">OFFSET('Kuiva-aine'!$E$10,AE257+AF257-1,0)</f>
        <v>#N/A</v>
      </c>
      <c r="AI257" s="180" t="e">
        <f t="shared" ca="1" si="82"/>
        <v>#N/A</v>
      </c>
      <c r="AJ257" s="180" t="e">
        <f t="shared" si="83"/>
        <v>#N/A</v>
      </c>
      <c r="AK257" s="180" t="e">
        <f t="shared" si="84"/>
        <v>#N/A</v>
      </c>
      <c r="AL257" s="180">
        <f t="shared" si="85"/>
        <v>0</v>
      </c>
    </row>
    <row r="258" spans="1:38" x14ac:dyDescent="0.35">
      <c r="A258" s="91"/>
      <c r="B258" s="92"/>
      <c r="C258" s="93"/>
      <c r="D258" s="92"/>
      <c r="E258" s="91"/>
      <c r="F258" s="92"/>
      <c r="G258" s="94"/>
      <c r="I258" s="31">
        <f t="shared" ca="1" si="69"/>
        <v>0</v>
      </c>
      <c r="J258" s="31">
        <f ca="1">IF(ISNA(MATCH($V258,Hajoamiskertoimet!A$21:A$53,0)),0,$I258*OFFSET(Hajoamiskertoimet!$C$20,MATCH($V258,Hajoamiskertoimet!A$21:A$53,0),0))</f>
        <v>0</v>
      </c>
      <c r="L258" s="181">
        <f t="shared" ca="1" si="75"/>
        <v>1</v>
      </c>
      <c r="M258" s="180" t="e">
        <f ca="1">OFFSET('ewc02'!$H$10,MATCH($R258,Ewc_ID,0),0)</f>
        <v>#N/A</v>
      </c>
      <c r="N258" s="180" t="e">
        <f t="shared" ca="1" si="70"/>
        <v>#N/A</v>
      </c>
      <c r="O258" s="180" t="e">
        <f ca="1">IF($L258=0,-1,OFFSET('Kuiva-aine'!$C$10,AE258+AF258-1,0))</f>
        <v>#N/A</v>
      </c>
      <c r="P258" s="180" t="e">
        <f t="shared" ca="1" si="76"/>
        <v>#N/A</v>
      </c>
      <c r="Q258" s="180" t="e">
        <f ca="1">OFFSET('ewc02'!$A$10,MATCH($C258,EWC_Koodi,0),0)</f>
        <v>#N/A</v>
      </c>
      <c r="R258" s="180" t="e">
        <f t="shared" ca="1" si="77"/>
        <v>#N/A</v>
      </c>
      <c r="S258" s="180" t="e">
        <f ca="1">OFFSET('ewc02'!$K$10,Y258,0)</f>
        <v>#N/A</v>
      </c>
      <c r="T258" s="180" t="e">
        <f t="shared" ca="1" si="78"/>
        <v>#N/A</v>
      </c>
      <c r="U258" s="180" t="e">
        <f ca="1">OFFSET('ewc02'!$L$10,Y258,0)</f>
        <v>#N/A</v>
      </c>
      <c r="V258" s="180" t="e">
        <f ca="1">OFFSET('ewc02'!$M$10,Y258,0)</f>
        <v>#N/A</v>
      </c>
      <c r="W258" s="180" t="e">
        <f ca="1">OFFSET('ewc02'!$N$10,Y258,0)</f>
        <v>#N/A</v>
      </c>
      <c r="X258" s="180" t="e">
        <f ca="1">IF(AND(OFFSET('ewc02'!I$10,Y258,0)=12,OR(G258="2.3",G258="2.6",G258="2.7",G258="2.9")),1,0)</f>
        <v>#N/A</v>
      </c>
      <c r="Y258" s="180" t="e">
        <f t="shared" ca="1" si="71"/>
        <v>#N/A</v>
      </c>
      <c r="Z258" s="37">
        <f t="shared" si="72"/>
        <v>0</v>
      </c>
      <c r="AA258" s="180">
        <f ca="1">IF($Z258=0,0, OFFSET(rd!$A$10,MATCH($Z258,RD_tunnus,0),0))</f>
        <v>0</v>
      </c>
      <c r="AB258" s="180" t="e">
        <f t="shared" si="79"/>
        <v>#N/A</v>
      </c>
      <c r="AC258" s="180" t="e">
        <f t="shared" si="80"/>
        <v>#N/A</v>
      </c>
      <c r="AD258" s="100">
        <f t="shared" si="81"/>
        <v>0</v>
      </c>
      <c r="AE258" s="180" t="e">
        <f t="shared" ca="1" si="73"/>
        <v>#N/A</v>
      </c>
      <c r="AF258" s="180" t="e">
        <f t="shared" ca="1" si="74"/>
        <v>#N/A</v>
      </c>
      <c r="AG258" s="100" t="e">
        <f ca="1">OFFSET('Kuiva-aine'!$D$10,AE258+AF258-1,0)</f>
        <v>#N/A</v>
      </c>
      <c r="AH258" s="100" t="e">
        <f ca="1">OFFSET('Kuiva-aine'!$E$10,AE258+AF258-1,0)</f>
        <v>#N/A</v>
      </c>
      <c r="AI258" s="180" t="e">
        <f t="shared" ca="1" si="82"/>
        <v>#N/A</v>
      </c>
      <c r="AJ258" s="180" t="e">
        <f t="shared" si="83"/>
        <v>#N/A</v>
      </c>
      <c r="AK258" s="180" t="e">
        <f t="shared" si="84"/>
        <v>#N/A</v>
      </c>
      <c r="AL258" s="180">
        <f t="shared" si="85"/>
        <v>0</v>
      </c>
    </row>
    <row r="259" spans="1:38" x14ac:dyDescent="0.35">
      <c r="A259" s="91"/>
      <c r="B259" s="92"/>
      <c r="C259" s="93"/>
      <c r="D259" s="92"/>
      <c r="E259" s="91"/>
      <c r="F259" s="92"/>
      <c r="G259" s="94"/>
      <c r="I259" s="31">
        <f t="shared" ca="1" si="69"/>
        <v>0</v>
      </c>
      <c r="J259" s="31">
        <f ca="1">IF(ISNA(MATCH($V259,Hajoamiskertoimet!A$21:A$53,0)),0,$I259*OFFSET(Hajoamiskertoimet!$C$20,MATCH($V259,Hajoamiskertoimet!A$21:A$53,0),0))</f>
        <v>0</v>
      </c>
      <c r="L259" s="181">
        <f t="shared" ca="1" si="75"/>
        <v>1</v>
      </c>
      <c r="M259" s="180" t="e">
        <f ca="1">OFFSET('ewc02'!$H$10,MATCH($R259,Ewc_ID,0),0)</f>
        <v>#N/A</v>
      </c>
      <c r="N259" s="180" t="e">
        <f t="shared" ca="1" si="70"/>
        <v>#N/A</v>
      </c>
      <c r="O259" s="180" t="e">
        <f ca="1">IF($L259=0,-1,OFFSET('Kuiva-aine'!$C$10,AE259+AF259-1,0))</f>
        <v>#N/A</v>
      </c>
      <c r="P259" s="180" t="e">
        <f t="shared" ca="1" si="76"/>
        <v>#N/A</v>
      </c>
      <c r="Q259" s="180" t="e">
        <f ca="1">OFFSET('ewc02'!$A$10,MATCH($C259,EWC_Koodi,0),0)</f>
        <v>#N/A</v>
      </c>
      <c r="R259" s="180" t="e">
        <f t="shared" ca="1" si="77"/>
        <v>#N/A</v>
      </c>
      <c r="S259" s="180" t="e">
        <f ca="1">OFFSET('ewc02'!$K$10,Y259,0)</f>
        <v>#N/A</v>
      </c>
      <c r="T259" s="180" t="e">
        <f t="shared" ca="1" si="78"/>
        <v>#N/A</v>
      </c>
      <c r="U259" s="180" t="e">
        <f ca="1">OFFSET('ewc02'!$L$10,Y259,0)</f>
        <v>#N/A</v>
      </c>
      <c r="V259" s="180" t="e">
        <f ca="1">OFFSET('ewc02'!$M$10,Y259,0)</f>
        <v>#N/A</v>
      </c>
      <c r="W259" s="180" t="e">
        <f ca="1">OFFSET('ewc02'!$N$10,Y259,0)</f>
        <v>#N/A</v>
      </c>
      <c r="X259" s="180" t="e">
        <f ca="1">IF(AND(OFFSET('ewc02'!I$10,Y259,0)=12,OR(G259="2.3",G259="2.6",G259="2.7",G259="2.9")),1,0)</f>
        <v>#N/A</v>
      </c>
      <c r="Y259" s="180" t="e">
        <f t="shared" ca="1" si="71"/>
        <v>#N/A</v>
      </c>
      <c r="Z259" s="37">
        <f t="shared" si="72"/>
        <v>0</v>
      </c>
      <c r="AA259" s="180">
        <f ca="1">IF($Z259=0,0, OFFSET(rd!$A$10,MATCH($Z259,RD_tunnus,0),0))</f>
        <v>0</v>
      </c>
      <c r="AB259" s="180" t="e">
        <f t="shared" si="79"/>
        <v>#N/A</v>
      </c>
      <c r="AC259" s="180" t="e">
        <f t="shared" si="80"/>
        <v>#N/A</v>
      </c>
      <c r="AD259" s="100">
        <f t="shared" si="81"/>
        <v>0</v>
      </c>
      <c r="AE259" s="180" t="e">
        <f t="shared" ca="1" si="73"/>
        <v>#N/A</v>
      </c>
      <c r="AF259" s="180" t="e">
        <f t="shared" ca="1" si="74"/>
        <v>#N/A</v>
      </c>
      <c r="AG259" s="100" t="e">
        <f ca="1">OFFSET('Kuiva-aine'!$D$10,AE259+AF259-1,0)</f>
        <v>#N/A</v>
      </c>
      <c r="AH259" s="100" t="e">
        <f ca="1">OFFSET('Kuiva-aine'!$E$10,AE259+AF259-1,0)</f>
        <v>#N/A</v>
      </c>
      <c r="AI259" s="180" t="e">
        <f t="shared" ca="1" si="82"/>
        <v>#N/A</v>
      </c>
      <c r="AJ259" s="180" t="e">
        <f t="shared" si="83"/>
        <v>#N/A</v>
      </c>
      <c r="AK259" s="180" t="e">
        <f t="shared" si="84"/>
        <v>#N/A</v>
      </c>
      <c r="AL259" s="180">
        <f t="shared" si="85"/>
        <v>0</v>
      </c>
    </row>
    <row r="260" spans="1:38" x14ac:dyDescent="0.35">
      <c r="A260" s="91"/>
      <c r="B260" s="92"/>
      <c r="C260" s="93"/>
      <c r="D260" s="92"/>
      <c r="E260" s="91"/>
      <c r="F260" s="92"/>
      <c r="G260" s="94"/>
      <c r="I260" s="31">
        <f t="shared" ca="1" si="69"/>
        <v>0</v>
      </c>
      <c r="J260" s="31">
        <f ca="1">IF(ISNA(MATCH($V260,Hajoamiskertoimet!A$21:A$53,0)),0,$I260*OFFSET(Hajoamiskertoimet!$C$20,MATCH($V260,Hajoamiskertoimet!A$21:A$53,0),0))</f>
        <v>0</v>
      </c>
      <c r="L260" s="181">
        <f t="shared" ca="1" si="75"/>
        <v>1</v>
      </c>
      <c r="M260" s="180" t="e">
        <f ca="1">OFFSET('ewc02'!$H$10,MATCH($R260,Ewc_ID,0),0)</f>
        <v>#N/A</v>
      </c>
      <c r="N260" s="180" t="e">
        <f t="shared" ca="1" si="70"/>
        <v>#N/A</v>
      </c>
      <c r="O260" s="180" t="e">
        <f ca="1">IF($L260=0,-1,OFFSET('Kuiva-aine'!$C$10,AE260+AF260-1,0))</f>
        <v>#N/A</v>
      </c>
      <c r="P260" s="180" t="e">
        <f t="shared" ca="1" si="76"/>
        <v>#N/A</v>
      </c>
      <c r="Q260" s="180" t="e">
        <f ca="1">OFFSET('ewc02'!$A$10,MATCH($C260,EWC_Koodi,0),0)</f>
        <v>#N/A</v>
      </c>
      <c r="R260" s="180" t="e">
        <f t="shared" ca="1" si="77"/>
        <v>#N/A</v>
      </c>
      <c r="S260" s="180" t="e">
        <f ca="1">OFFSET('ewc02'!$K$10,Y260,0)</f>
        <v>#N/A</v>
      </c>
      <c r="T260" s="180" t="e">
        <f t="shared" ca="1" si="78"/>
        <v>#N/A</v>
      </c>
      <c r="U260" s="180" t="e">
        <f ca="1">OFFSET('ewc02'!$L$10,Y260,0)</f>
        <v>#N/A</v>
      </c>
      <c r="V260" s="180" t="e">
        <f ca="1">OFFSET('ewc02'!$M$10,Y260,0)</f>
        <v>#N/A</v>
      </c>
      <c r="W260" s="180" t="e">
        <f ca="1">OFFSET('ewc02'!$N$10,Y260,0)</f>
        <v>#N/A</v>
      </c>
      <c r="X260" s="180" t="e">
        <f ca="1">IF(AND(OFFSET('ewc02'!I$10,Y260,0)=12,OR(G260="2.3",G260="2.6",G260="2.7",G260="2.9")),1,0)</f>
        <v>#N/A</v>
      </c>
      <c r="Y260" s="180" t="e">
        <f t="shared" ca="1" si="71"/>
        <v>#N/A</v>
      </c>
      <c r="Z260" s="37">
        <f t="shared" si="72"/>
        <v>0</v>
      </c>
      <c r="AA260" s="180">
        <f ca="1">IF($Z260=0,0, OFFSET(rd!$A$10,MATCH($Z260,RD_tunnus,0),0))</f>
        <v>0</v>
      </c>
      <c r="AB260" s="180" t="e">
        <f t="shared" si="79"/>
        <v>#N/A</v>
      </c>
      <c r="AC260" s="180" t="e">
        <f t="shared" si="80"/>
        <v>#N/A</v>
      </c>
      <c r="AD260" s="100">
        <f t="shared" si="81"/>
        <v>0</v>
      </c>
      <c r="AE260" s="180" t="e">
        <f t="shared" ca="1" si="73"/>
        <v>#N/A</v>
      </c>
      <c r="AF260" s="180" t="e">
        <f t="shared" ca="1" si="74"/>
        <v>#N/A</v>
      </c>
      <c r="AG260" s="100" t="e">
        <f ca="1">OFFSET('Kuiva-aine'!$D$10,AE260+AF260-1,0)</f>
        <v>#N/A</v>
      </c>
      <c r="AH260" s="100" t="e">
        <f ca="1">OFFSET('Kuiva-aine'!$E$10,AE260+AF260-1,0)</f>
        <v>#N/A</v>
      </c>
      <c r="AI260" s="180" t="e">
        <f t="shared" ca="1" si="82"/>
        <v>#N/A</v>
      </c>
      <c r="AJ260" s="180" t="e">
        <f t="shared" si="83"/>
        <v>#N/A</v>
      </c>
      <c r="AK260" s="180" t="e">
        <f t="shared" si="84"/>
        <v>#N/A</v>
      </c>
      <c r="AL260" s="180">
        <f t="shared" si="85"/>
        <v>0</v>
      </c>
    </row>
    <row r="261" spans="1:38" x14ac:dyDescent="0.35">
      <c r="A261" s="91"/>
      <c r="B261" s="92"/>
      <c r="C261" s="93"/>
      <c r="D261" s="92"/>
      <c r="E261" s="91"/>
      <c r="F261" s="92"/>
      <c r="G261" s="94"/>
      <c r="I261" s="31">
        <f t="shared" ca="1" si="69"/>
        <v>0</v>
      </c>
      <c r="J261" s="31">
        <f ca="1">IF(ISNA(MATCH($V261,Hajoamiskertoimet!A$21:A$53,0)),0,$I261*OFFSET(Hajoamiskertoimet!$C$20,MATCH($V261,Hajoamiskertoimet!A$21:A$53,0),0))</f>
        <v>0</v>
      </c>
      <c r="L261" s="181">
        <f t="shared" ca="1" si="75"/>
        <v>1</v>
      </c>
      <c r="M261" s="180" t="e">
        <f ca="1">OFFSET('ewc02'!$H$10,MATCH($R261,Ewc_ID,0),0)</f>
        <v>#N/A</v>
      </c>
      <c r="N261" s="180" t="e">
        <f t="shared" ca="1" si="70"/>
        <v>#N/A</v>
      </c>
      <c r="O261" s="180" t="e">
        <f ca="1">IF($L261=0,-1,OFFSET('Kuiva-aine'!$C$10,AE261+AF261-1,0))</f>
        <v>#N/A</v>
      </c>
      <c r="P261" s="180" t="e">
        <f t="shared" ca="1" si="76"/>
        <v>#N/A</v>
      </c>
      <c r="Q261" s="180" t="e">
        <f ca="1">OFFSET('ewc02'!$A$10,MATCH($C261,EWC_Koodi,0),0)</f>
        <v>#N/A</v>
      </c>
      <c r="R261" s="180" t="e">
        <f t="shared" ca="1" si="77"/>
        <v>#N/A</v>
      </c>
      <c r="S261" s="180" t="e">
        <f ca="1">OFFSET('ewc02'!$K$10,Y261,0)</f>
        <v>#N/A</v>
      </c>
      <c r="T261" s="180" t="e">
        <f t="shared" ca="1" si="78"/>
        <v>#N/A</v>
      </c>
      <c r="U261" s="180" t="e">
        <f ca="1">OFFSET('ewc02'!$L$10,Y261,0)</f>
        <v>#N/A</v>
      </c>
      <c r="V261" s="180" t="e">
        <f ca="1">OFFSET('ewc02'!$M$10,Y261,0)</f>
        <v>#N/A</v>
      </c>
      <c r="W261" s="180" t="e">
        <f ca="1">OFFSET('ewc02'!$N$10,Y261,0)</f>
        <v>#N/A</v>
      </c>
      <c r="X261" s="180" t="e">
        <f ca="1">IF(AND(OFFSET('ewc02'!I$10,Y261,0)=12,OR(G261="2.3",G261="2.6",G261="2.7",G261="2.9")),1,0)</f>
        <v>#N/A</v>
      </c>
      <c r="Y261" s="180" t="e">
        <f t="shared" ca="1" si="71"/>
        <v>#N/A</v>
      </c>
      <c r="Z261" s="37">
        <f t="shared" si="72"/>
        <v>0</v>
      </c>
      <c r="AA261" s="180">
        <f ca="1">IF($Z261=0,0, OFFSET(rd!$A$10,MATCH($Z261,RD_tunnus,0),0))</f>
        <v>0</v>
      </c>
      <c r="AB261" s="180" t="e">
        <f t="shared" si="79"/>
        <v>#N/A</v>
      </c>
      <c r="AC261" s="180" t="e">
        <f t="shared" si="80"/>
        <v>#N/A</v>
      </c>
      <c r="AD261" s="100">
        <f t="shared" si="81"/>
        <v>0</v>
      </c>
      <c r="AE261" s="180" t="e">
        <f t="shared" ca="1" si="73"/>
        <v>#N/A</v>
      </c>
      <c r="AF261" s="180" t="e">
        <f t="shared" ca="1" si="74"/>
        <v>#N/A</v>
      </c>
      <c r="AG261" s="100" t="e">
        <f ca="1">OFFSET('Kuiva-aine'!$D$10,AE261+AF261-1,0)</f>
        <v>#N/A</v>
      </c>
      <c r="AH261" s="100" t="e">
        <f ca="1">OFFSET('Kuiva-aine'!$E$10,AE261+AF261-1,0)</f>
        <v>#N/A</v>
      </c>
      <c r="AI261" s="180" t="e">
        <f t="shared" ca="1" si="82"/>
        <v>#N/A</v>
      </c>
      <c r="AJ261" s="180" t="e">
        <f t="shared" si="83"/>
        <v>#N/A</v>
      </c>
      <c r="AK261" s="180" t="e">
        <f t="shared" si="84"/>
        <v>#N/A</v>
      </c>
      <c r="AL261" s="180">
        <f t="shared" si="85"/>
        <v>0</v>
      </c>
    </row>
    <row r="262" spans="1:38" x14ac:dyDescent="0.35">
      <c r="A262" s="91"/>
      <c r="B262" s="92"/>
      <c r="C262" s="93"/>
      <c r="D262" s="92"/>
      <c r="E262" s="91"/>
      <c r="F262" s="92"/>
      <c r="G262" s="94"/>
      <c r="I262" s="31">
        <f t="shared" ca="1" si="69"/>
        <v>0</v>
      </c>
      <c r="J262" s="31">
        <f ca="1">IF(ISNA(MATCH($V262,Hajoamiskertoimet!A$21:A$53,0)),0,$I262*OFFSET(Hajoamiskertoimet!$C$20,MATCH($V262,Hajoamiskertoimet!A$21:A$53,0),0))</f>
        <v>0</v>
      </c>
      <c r="L262" s="181">
        <f t="shared" ca="1" si="75"/>
        <v>1</v>
      </c>
      <c r="M262" s="180" t="e">
        <f ca="1">OFFSET('ewc02'!$H$10,MATCH($R262,Ewc_ID,0),0)</f>
        <v>#N/A</v>
      </c>
      <c r="N262" s="180" t="e">
        <f t="shared" ca="1" si="70"/>
        <v>#N/A</v>
      </c>
      <c r="O262" s="180" t="e">
        <f ca="1">IF($L262=0,-1,OFFSET('Kuiva-aine'!$C$10,AE262+AF262-1,0))</f>
        <v>#N/A</v>
      </c>
      <c r="P262" s="180" t="e">
        <f t="shared" ca="1" si="76"/>
        <v>#N/A</v>
      </c>
      <c r="Q262" s="180" t="e">
        <f ca="1">OFFSET('ewc02'!$A$10,MATCH($C262,EWC_Koodi,0),0)</f>
        <v>#N/A</v>
      </c>
      <c r="R262" s="180" t="e">
        <f t="shared" ca="1" si="77"/>
        <v>#N/A</v>
      </c>
      <c r="S262" s="180" t="e">
        <f ca="1">OFFSET('ewc02'!$K$10,Y262,0)</f>
        <v>#N/A</v>
      </c>
      <c r="T262" s="180" t="e">
        <f t="shared" ca="1" si="78"/>
        <v>#N/A</v>
      </c>
      <c r="U262" s="180" t="e">
        <f ca="1">OFFSET('ewc02'!$L$10,Y262,0)</f>
        <v>#N/A</v>
      </c>
      <c r="V262" s="180" t="e">
        <f ca="1">OFFSET('ewc02'!$M$10,Y262,0)</f>
        <v>#N/A</v>
      </c>
      <c r="W262" s="180" t="e">
        <f ca="1">OFFSET('ewc02'!$N$10,Y262,0)</f>
        <v>#N/A</v>
      </c>
      <c r="X262" s="180" t="e">
        <f ca="1">IF(AND(OFFSET('ewc02'!I$10,Y262,0)=12,OR(G262="2.3",G262="2.6",G262="2.7",G262="2.9")),1,0)</f>
        <v>#N/A</v>
      </c>
      <c r="Y262" s="180" t="e">
        <f t="shared" ca="1" si="71"/>
        <v>#N/A</v>
      </c>
      <c r="Z262" s="37">
        <f t="shared" si="72"/>
        <v>0</v>
      </c>
      <c r="AA262" s="180">
        <f ca="1">IF($Z262=0,0, OFFSET(rd!$A$10,MATCH($Z262,RD_tunnus,0),0))</f>
        <v>0</v>
      </c>
      <c r="AB262" s="180" t="e">
        <f t="shared" si="79"/>
        <v>#N/A</v>
      </c>
      <c r="AC262" s="180" t="e">
        <f t="shared" si="80"/>
        <v>#N/A</v>
      </c>
      <c r="AD262" s="100">
        <f t="shared" si="81"/>
        <v>0</v>
      </c>
      <c r="AE262" s="180" t="e">
        <f t="shared" ca="1" si="73"/>
        <v>#N/A</v>
      </c>
      <c r="AF262" s="180" t="e">
        <f t="shared" ca="1" si="74"/>
        <v>#N/A</v>
      </c>
      <c r="AG262" s="100" t="e">
        <f ca="1">OFFSET('Kuiva-aine'!$D$10,AE262+AF262-1,0)</f>
        <v>#N/A</v>
      </c>
      <c r="AH262" s="100" t="e">
        <f ca="1">OFFSET('Kuiva-aine'!$E$10,AE262+AF262-1,0)</f>
        <v>#N/A</v>
      </c>
      <c r="AI262" s="180" t="e">
        <f t="shared" ca="1" si="82"/>
        <v>#N/A</v>
      </c>
      <c r="AJ262" s="180" t="e">
        <f t="shared" si="83"/>
        <v>#N/A</v>
      </c>
      <c r="AK262" s="180" t="e">
        <f t="shared" si="84"/>
        <v>#N/A</v>
      </c>
      <c r="AL262" s="180">
        <f t="shared" si="85"/>
        <v>0</v>
      </c>
    </row>
    <row r="263" spans="1:38" x14ac:dyDescent="0.35">
      <c r="A263" s="91"/>
      <c r="B263" s="92"/>
      <c r="C263" s="93"/>
      <c r="D263" s="92"/>
      <c r="E263" s="91"/>
      <c r="F263" s="92"/>
      <c r="G263" s="94"/>
      <c r="I263" s="31">
        <f t="shared" ca="1" si="69"/>
        <v>0</v>
      </c>
      <c r="J263" s="31">
        <f ca="1">IF(ISNA(MATCH($V263,Hajoamiskertoimet!A$21:A$53,0)),0,$I263*OFFSET(Hajoamiskertoimet!$C$20,MATCH($V263,Hajoamiskertoimet!A$21:A$53,0),0))</f>
        <v>0</v>
      </c>
      <c r="L263" s="181">
        <f t="shared" ca="1" si="75"/>
        <v>1</v>
      </c>
      <c r="M263" s="180" t="e">
        <f ca="1">OFFSET('ewc02'!$H$10,MATCH($R263,Ewc_ID,0),0)</f>
        <v>#N/A</v>
      </c>
      <c r="N263" s="180" t="e">
        <f t="shared" ca="1" si="70"/>
        <v>#N/A</v>
      </c>
      <c r="O263" s="180" t="e">
        <f ca="1">IF($L263=0,-1,OFFSET('Kuiva-aine'!$C$10,AE263+AF263-1,0))</f>
        <v>#N/A</v>
      </c>
      <c r="P263" s="180" t="e">
        <f t="shared" ca="1" si="76"/>
        <v>#N/A</v>
      </c>
      <c r="Q263" s="180" t="e">
        <f ca="1">OFFSET('ewc02'!$A$10,MATCH($C263,EWC_Koodi,0),0)</f>
        <v>#N/A</v>
      </c>
      <c r="R263" s="180" t="e">
        <f t="shared" ca="1" si="77"/>
        <v>#N/A</v>
      </c>
      <c r="S263" s="180" t="e">
        <f ca="1">OFFSET('ewc02'!$K$10,Y263,0)</f>
        <v>#N/A</v>
      </c>
      <c r="T263" s="180" t="e">
        <f t="shared" ca="1" si="78"/>
        <v>#N/A</v>
      </c>
      <c r="U263" s="180" t="e">
        <f ca="1">OFFSET('ewc02'!$L$10,Y263,0)</f>
        <v>#N/A</v>
      </c>
      <c r="V263" s="180" t="e">
        <f ca="1">OFFSET('ewc02'!$M$10,Y263,0)</f>
        <v>#N/A</v>
      </c>
      <c r="W263" s="180" t="e">
        <f ca="1">OFFSET('ewc02'!$N$10,Y263,0)</f>
        <v>#N/A</v>
      </c>
      <c r="X263" s="180" t="e">
        <f ca="1">IF(AND(OFFSET('ewc02'!I$10,Y263,0)=12,OR(G263="2.3",G263="2.6",G263="2.7",G263="2.9")),1,0)</f>
        <v>#N/A</v>
      </c>
      <c r="Y263" s="180" t="e">
        <f t="shared" ca="1" si="71"/>
        <v>#N/A</v>
      </c>
      <c r="Z263" s="37">
        <f t="shared" si="72"/>
        <v>0</v>
      </c>
      <c r="AA263" s="180">
        <f ca="1">IF($Z263=0,0, OFFSET(rd!$A$10,MATCH($Z263,RD_tunnus,0),0))</f>
        <v>0</v>
      </c>
      <c r="AB263" s="180" t="e">
        <f t="shared" si="79"/>
        <v>#N/A</v>
      </c>
      <c r="AC263" s="180" t="e">
        <f t="shared" si="80"/>
        <v>#N/A</v>
      </c>
      <c r="AD263" s="100">
        <f t="shared" si="81"/>
        <v>0</v>
      </c>
      <c r="AE263" s="180" t="e">
        <f t="shared" ca="1" si="73"/>
        <v>#N/A</v>
      </c>
      <c r="AF263" s="180" t="e">
        <f t="shared" ca="1" si="74"/>
        <v>#N/A</v>
      </c>
      <c r="AG263" s="100" t="e">
        <f ca="1">OFFSET('Kuiva-aine'!$D$10,AE263+AF263-1,0)</f>
        <v>#N/A</v>
      </c>
      <c r="AH263" s="100" t="e">
        <f ca="1">OFFSET('Kuiva-aine'!$E$10,AE263+AF263-1,0)</f>
        <v>#N/A</v>
      </c>
      <c r="AI263" s="180" t="e">
        <f t="shared" ca="1" si="82"/>
        <v>#N/A</v>
      </c>
      <c r="AJ263" s="180" t="e">
        <f t="shared" si="83"/>
        <v>#N/A</v>
      </c>
      <c r="AK263" s="180" t="e">
        <f t="shared" si="84"/>
        <v>#N/A</v>
      </c>
      <c r="AL263" s="180">
        <f t="shared" si="85"/>
        <v>0</v>
      </c>
    </row>
    <row r="264" spans="1:38" x14ac:dyDescent="0.35">
      <c r="A264" s="91"/>
      <c r="B264" s="92"/>
      <c r="C264" s="93"/>
      <c r="D264" s="92"/>
      <c r="E264" s="91"/>
      <c r="F264" s="92"/>
      <c r="G264" s="94"/>
      <c r="I264" s="31">
        <f t="shared" ca="1" si="69"/>
        <v>0</v>
      </c>
      <c r="J264" s="31">
        <f ca="1">IF(ISNA(MATCH($V264,Hajoamiskertoimet!A$21:A$53,0)),0,$I264*OFFSET(Hajoamiskertoimet!$C$20,MATCH($V264,Hajoamiskertoimet!A$21:A$53,0),0))</f>
        <v>0</v>
      </c>
      <c r="L264" s="181">
        <f t="shared" ca="1" si="75"/>
        <v>1</v>
      </c>
      <c r="M264" s="180" t="e">
        <f ca="1">OFFSET('ewc02'!$H$10,MATCH($R264,Ewc_ID,0),0)</f>
        <v>#N/A</v>
      </c>
      <c r="N264" s="180" t="e">
        <f t="shared" ca="1" si="70"/>
        <v>#N/A</v>
      </c>
      <c r="O264" s="180" t="e">
        <f ca="1">IF($L264=0,-1,OFFSET('Kuiva-aine'!$C$10,AE264+AF264-1,0))</f>
        <v>#N/A</v>
      </c>
      <c r="P264" s="180" t="e">
        <f t="shared" ca="1" si="76"/>
        <v>#N/A</v>
      </c>
      <c r="Q264" s="180" t="e">
        <f ca="1">OFFSET('ewc02'!$A$10,MATCH($C264,EWC_Koodi,0),0)</f>
        <v>#N/A</v>
      </c>
      <c r="R264" s="180" t="e">
        <f t="shared" ca="1" si="77"/>
        <v>#N/A</v>
      </c>
      <c r="S264" s="180" t="e">
        <f ca="1">OFFSET('ewc02'!$K$10,Y264,0)</f>
        <v>#N/A</v>
      </c>
      <c r="T264" s="180" t="e">
        <f t="shared" ca="1" si="78"/>
        <v>#N/A</v>
      </c>
      <c r="U264" s="180" t="e">
        <f ca="1">OFFSET('ewc02'!$L$10,Y264,0)</f>
        <v>#N/A</v>
      </c>
      <c r="V264" s="180" t="e">
        <f ca="1">OFFSET('ewc02'!$M$10,Y264,0)</f>
        <v>#N/A</v>
      </c>
      <c r="W264" s="180" t="e">
        <f ca="1">OFFSET('ewc02'!$N$10,Y264,0)</f>
        <v>#N/A</v>
      </c>
      <c r="X264" s="180" t="e">
        <f ca="1">IF(AND(OFFSET('ewc02'!I$10,Y264,0)=12,OR(G264="2.3",G264="2.6",G264="2.7",G264="2.9")),1,0)</f>
        <v>#N/A</v>
      </c>
      <c r="Y264" s="180" t="e">
        <f t="shared" ca="1" si="71"/>
        <v>#N/A</v>
      </c>
      <c r="Z264" s="37">
        <f t="shared" si="72"/>
        <v>0</v>
      </c>
      <c r="AA264" s="180">
        <f ca="1">IF($Z264=0,0, OFFSET(rd!$A$10,MATCH($Z264,RD_tunnus,0),0))</f>
        <v>0</v>
      </c>
      <c r="AB264" s="180" t="e">
        <f t="shared" si="79"/>
        <v>#N/A</v>
      </c>
      <c r="AC264" s="180" t="e">
        <f t="shared" si="80"/>
        <v>#N/A</v>
      </c>
      <c r="AD264" s="100">
        <f t="shared" si="81"/>
        <v>0</v>
      </c>
      <c r="AE264" s="180" t="e">
        <f t="shared" ca="1" si="73"/>
        <v>#N/A</v>
      </c>
      <c r="AF264" s="180" t="e">
        <f t="shared" ca="1" si="74"/>
        <v>#N/A</v>
      </c>
      <c r="AG264" s="100" t="e">
        <f ca="1">OFFSET('Kuiva-aine'!$D$10,AE264+AF264-1,0)</f>
        <v>#N/A</v>
      </c>
      <c r="AH264" s="100" t="e">
        <f ca="1">OFFSET('Kuiva-aine'!$E$10,AE264+AF264-1,0)</f>
        <v>#N/A</v>
      </c>
      <c r="AI264" s="180" t="e">
        <f t="shared" ca="1" si="82"/>
        <v>#N/A</v>
      </c>
      <c r="AJ264" s="180" t="e">
        <f t="shared" si="83"/>
        <v>#N/A</v>
      </c>
      <c r="AK264" s="180" t="e">
        <f t="shared" si="84"/>
        <v>#N/A</v>
      </c>
      <c r="AL264" s="180">
        <f t="shared" si="85"/>
        <v>0</v>
      </c>
    </row>
    <row r="265" spans="1:38" x14ac:dyDescent="0.35">
      <c r="A265" s="91"/>
      <c r="B265" s="92"/>
      <c r="C265" s="93"/>
      <c r="D265" s="92"/>
      <c r="E265" s="91"/>
      <c r="F265" s="92"/>
      <c r="G265" s="94"/>
      <c r="I265" s="31">
        <f t="shared" ca="1" si="69"/>
        <v>0</v>
      </c>
      <c r="J265" s="31">
        <f ca="1">IF(ISNA(MATCH($V265,Hajoamiskertoimet!A$21:A$53,0)),0,$I265*OFFSET(Hajoamiskertoimet!$C$20,MATCH($V265,Hajoamiskertoimet!A$21:A$53,0),0))</f>
        <v>0</v>
      </c>
      <c r="L265" s="181">
        <f t="shared" ca="1" si="75"/>
        <v>1</v>
      </c>
      <c r="M265" s="180" t="e">
        <f ca="1">OFFSET('ewc02'!$H$10,MATCH($R265,Ewc_ID,0),0)</f>
        <v>#N/A</v>
      </c>
      <c r="N265" s="180" t="e">
        <f t="shared" ca="1" si="70"/>
        <v>#N/A</v>
      </c>
      <c r="O265" s="180" t="e">
        <f ca="1">IF($L265=0,-1,OFFSET('Kuiva-aine'!$C$10,AE265+AF265-1,0))</f>
        <v>#N/A</v>
      </c>
      <c r="P265" s="180" t="e">
        <f t="shared" ca="1" si="76"/>
        <v>#N/A</v>
      </c>
      <c r="Q265" s="180" t="e">
        <f ca="1">OFFSET('ewc02'!$A$10,MATCH($C265,EWC_Koodi,0),0)</f>
        <v>#N/A</v>
      </c>
      <c r="R265" s="180" t="e">
        <f t="shared" ca="1" si="77"/>
        <v>#N/A</v>
      </c>
      <c r="S265" s="180" t="e">
        <f ca="1">OFFSET('ewc02'!$K$10,Y265,0)</f>
        <v>#N/A</v>
      </c>
      <c r="T265" s="180" t="e">
        <f t="shared" ca="1" si="78"/>
        <v>#N/A</v>
      </c>
      <c r="U265" s="180" t="e">
        <f ca="1">OFFSET('ewc02'!$L$10,Y265,0)</f>
        <v>#N/A</v>
      </c>
      <c r="V265" s="180" t="e">
        <f ca="1">OFFSET('ewc02'!$M$10,Y265,0)</f>
        <v>#N/A</v>
      </c>
      <c r="W265" s="180" t="e">
        <f ca="1">OFFSET('ewc02'!$N$10,Y265,0)</f>
        <v>#N/A</v>
      </c>
      <c r="X265" s="180" t="e">
        <f ca="1">IF(AND(OFFSET('ewc02'!I$10,Y265,0)=12,OR(G265="2.3",G265="2.6",G265="2.7",G265="2.9")),1,0)</f>
        <v>#N/A</v>
      </c>
      <c r="Y265" s="180" t="e">
        <f t="shared" ca="1" si="71"/>
        <v>#N/A</v>
      </c>
      <c r="Z265" s="37">
        <f t="shared" si="72"/>
        <v>0</v>
      </c>
      <c r="AA265" s="180">
        <f ca="1">IF($Z265=0,0, OFFSET(rd!$A$10,MATCH($Z265,RD_tunnus,0),0))</f>
        <v>0</v>
      </c>
      <c r="AB265" s="180" t="e">
        <f t="shared" si="79"/>
        <v>#N/A</v>
      </c>
      <c r="AC265" s="180" t="e">
        <f t="shared" si="80"/>
        <v>#N/A</v>
      </c>
      <c r="AD265" s="100">
        <f t="shared" si="81"/>
        <v>0</v>
      </c>
      <c r="AE265" s="180" t="e">
        <f t="shared" ca="1" si="73"/>
        <v>#N/A</v>
      </c>
      <c r="AF265" s="180" t="e">
        <f t="shared" ca="1" si="74"/>
        <v>#N/A</v>
      </c>
      <c r="AG265" s="100" t="e">
        <f ca="1">OFFSET('Kuiva-aine'!$D$10,AE265+AF265-1,0)</f>
        <v>#N/A</v>
      </c>
      <c r="AH265" s="100" t="e">
        <f ca="1">OFFSET('Kuiva-aine'!$E$10,AE265+AF265-1,0)</f>
        <v>#N/A</v>
      </c>
      <c r="AI265" s="180" t="e">
        <f t="shared" ca="1" si="82"/>
        <v>#N/A</v>
      </c>
      <c r="AJ265" s="180" t="e">
        <f t="shared" si="83"/>
        <v>#N/A</v>
      </c>
      <c r="AK265" s="180" t="e">
        <f t="shared" si="84"/>
        <v>#N/A</v>
      </c>
      <c r="AL265" s="180">
        <f t="shared" si="85"/>
        <v>0</v>
      </c>
    </row>
    <row r="266" spans="1:38" x14ac:dyDescent="0.35">
      <c r="A266" s="91"/>
      <c r="B266" s="92"/>
      <c r="C266" s="93"/>
      <c r="D266" s="92"/>
      <c r="E266" s="91"/>
      <c r="F266" s="92"/>
      <c r="G266" s="94"/>
      <c r="I266" s="31">
        <f t="shared" ca="1" si="69"/>
        <v>0</v>
      </c>
      <c r="J266" s="31">
        <f ca="1">IF(ISNA(MATCH($V266,Hajoamiskertoimet!A$21:A$53,0)),0,$I266*OFFSET(Hajoamiskertoimet!$C$20,MATCH($V266,Hajoamiskertoimet!A$21:A$53,0),0))</f>
        <v>0</v>
      </c>
      <c r="L266" s="181">
        <f t="shared" ca="1" si="75"/>
        <v>1</v>
      </c>
      <c r="M266" s="180" t="e">
        <f ca="1">OFFSET('ewc02'!$H$10,MATCH($R266,Ewc_ID,0),0)</f>
        <v>#N/A</v>
      </c>
      <c r="N266" s="180" t="e">
        <f t="shared" ca="1" si="70"/>
        <v>#N/A</v>
      </c>
      <c r="O266" s="180" t="e">
        <f ca="1">IF($L266=0,-1,OFFSET('Kuiva-aine'!$C$10,AE266+AF266-1,0))</f>
        <v>#N/A</v>
      </c>
      <c r="P266" s="180" t="e">
        <f t="shared" ca="1" si="76"/>
        <v>#N/A</v>
      </c>
      <c r="Q266" s="180" t="e">
        <f ca="1">OFFSET('ewc02'!$A$10,MATCH($C266,EWC_Koodi,0),0)</f>
        <v>#N/A</v>
      </c>
      <c r="R266" s="180" t="e">
        <f t="shared" ca="1" si="77"/>
        <v>#N/A</v>
      </c>
      <c r="S266" s="180" t="e">
        <f ca="1">OFFSET('ewc02'!$K$10,Y266,0)</f>
        <v>#N/A</v>
      </c>
      <c r="T266" s="180" t="e">
        <f t="shared" ca="1" si="78"/>
        <v>#N/A</v>
      </c>
      <c r="U266" s="180" t="e">
        <f ca="1">OFFSET('ewc02'!$L$10,Y266,0)</f>
        <v>#N/A</v>
      </c>
      <c r="V266" s="180" t="e">
        <f ca="1">OFFSET('ewc02'!$M$10,Y266,0)</f>
        <v>#N/A</v>
      </c>
      <c r="W266" s="180" t="e">
        <f ca="1">OFFSET('ewc02'!$N$10,Y266,0)</f>
        <v>#N/A</v>
      </c>
      <c r="X266" s="180" t="e">
        <f ca="1">IF(AND(OFFSET('ewc02'!I$10,Y266,0)=12,OR(G266="2.3",G266="2.6",G266="2.7",G266="2.9")),1,0)</f>
        <v>#N/A</v>
      </c>
      <c r="Y266" s="180" t="e">
        <f t="shared" ca="1" si="71"/>
        <v>#N/A</v>
      </c>
      <c r="Z266" s="37">
        <f t="shared" si="72"/>
        <v>0</v>
      </c>
      <c r="AA266" s="180">
        <f ca="1">IF($Z266=0,0, OFFSET(rd!$A$10,MATCH($Z266,RD_tunnus,0),0))</f>
        <v>0</v>
      </c>
      <c r="AB266" s="180" t="e">
        <f t="shared" si="79"/>
        <v>#N/A</v>
      </c>
      <c r="AC266" s="180" t="e">
        <f t="shared" si="80"/>
        <v>#N/A</v>
      </c>
      <c r="AD266" s="100">
        <f t="shared" si="81"/>
        <v>0</v>
      </c>
      <c r="AE266" s="180" t="e">
        <f t="shared" ca="1" si="73"/>
        <v>#N/A</v>
      </c>
      <c r="AF266" s="180" t="e">
        <f t="shared" ca="1" si="74"/>
        <v>#N/A</v>
      </c>
      <c r="AG266" s="100" t="e">
        <f ca="1">OFFSET('Kuiva-aine'!$D$10,AE266+AF266-1,0)</f>
        <v>#N/A</v>
      </c>
      <c r="AH266" s="100" t="e">
        <f ca="1">OFFSET('Kuiva-aine'!$E$10,AE266+AF266-1,0)</f>
        <v>#N/A</v>
      </c>
      <c r="AI266" s="180" t="e">
        <f t="shared" ca="1" si="82"/>
        <v>#N/A</v>
      </c>
      <c r="AJ266" s="180" t="e">
        <f t="shared" si="83"/>
        <v>#N/A</v>
      </c>
      <c r="AK266" s="180" t="e">
        <f t="shared" si="84"/>
        <v>#N/A</v>
      </c>
      <c r="AL266" s="180">
        <f t="shared" si="85"/>
        <v>0</v>
      </c>
    </row>
    <row r="267" spans="1:38" x14ac:dyDescent="0.35">
      <c r="A267" s="91"/>
      <c r="B267" s="92"/>
      <c r="C267" s="93"/>
      <c r="D267" s="92"/>
      <c r="E267" s="91"/>
      <c r="F267" s="92"/>
      <c r="G267" s="94"/>
      <c r="I267" s="31">
        <f t="shared" ref="I267:I330" ca="1" si="86">IF(ISNA(P267),0,D267*P267/IF(P267&gt;AH267,P267,AH267)*L267)</f>
        <v>0</v>
      </c>
      <c r="J267" s="31">
        <f ca="1">IF(ISNA(MATCH($V267,Hajoamiskertoimet!A$21:A$53,0)),0,$I267*OFFSET(Hajoamiskertoimet!$C$20,MATCH($V267,Hajoamiskertoimet!A$21:A$53,0),0))</f>
        <v>0</v>
      </c>
      <c r="L267" s="181">
        <f t="shared" ca="1" si="75"/>
        <v>1</v>
      </c>
      <c r="M267" s="180" t="e">
        <f ca="1">OFFSET('ewc02'!$H$10,MATCH($R267,Ewc_ID,0),0)</f>
        <v>#N/A</v>
      </c>
      <c r="N267" s="180" t="e">
        <f t="shared" ref="N267:N330" ca="1" si="87">A267&amp;"_"&amp;O267</f>
        <v>#N/A</v>
      </c>
      <c r="O267" s="180" t="e">
        <f ca="1">IF($L267=0,-1,OFFSET('Kuiva-aine'!$C$10,AE267+AF267-1,0))</f>
        <v>#N/A</v>
      </c>
      <c r="P267" s="180" t="e">
        <f t="shared" ca="1" si="76"/>
        <v>#N/A</v>
      </c>
      <c r="Q267" s="180" t="e">
        <f ca="1">OFFSET('ewc02'!$A$10,MATCH($C267,EWC_Koodi,0),0)</f>
        <v>#N/A</v>
      </c>
      <c r="R267" s="180" t="e">
        <f t="shared" ca="1" si="77"/>
        <v>#N/A</v>
      </c>
      <c r="S267" s="180" t="e">
        <f ca="1">OFFSET('ewc02'!$K$10,Y267,0)</f>
        <v>#N/A</v>
      </c>
      <c r="T267" s="180" t="e">
        <f t="shared" ca="1" si="78"/>
        <v>#N/A</v>
      </c>
      <c r="U267" s="180" t="e">
        <f ca="1">OFFSET('ewc02'!$L$10,Y267,0)</f>
        <v>#N/A</v>
      </c>
      <c r="V267" s="180" t="e">
        <f ca="1">OFFSET('ewc02'!$M$10,Y267,0)</f>
        <v>#N/A</v>
      </c>
      <c r="W267" s="180" t="e">
        <f ca="1">OFFSET('ewc02'!$N$10,Y267,0)</f>
        <v>#N/A</v>
      </c>
      <c r="X267" s="180" t="e">
        <f ca="1">IF(AND(OFFSET('ewc02'!I$10,Y267,0)=12,OR(G267="2.3",G267="2.6",G267="2.7",G267="2.9")),1,0)</f>
        <v>#N/A</v>
      </c>
      <c r="Y267" s="180" t="e">
        <f t="shared" ref="Y267:Y330" ca="1" si="88">MATCH($R267,Ewc_ID,0)</f>
        <v>#N/A</v>
      </c>
      <c r="Z267" s="37">
        <f t="shared" ref="Z267:Z330" si="89">IF(F267="",0,TRIM(F267))</f>
        <v>0</v>
      </c>
      <c r="AA267" s="180">
        <f ca="1">IF($Z267=0,0, OFFSET(rd!$A$10,MATCH($Z267,RD_tunnus,0),0))</f>
        <v>0</v>
      </c>
      <c r="AB267" s="180" t="e">
        <f t="shared" si="79"/>
        <v>#N/A</v>
      </c>
      <c r="AC267" s="180" t="e">
        <f t="shared" si="80"/>
        <v>#N/A</v>
      </c>
      <c r="AD267" s="100">
        <f t="shared" si="81"/>
        <v>0</v>
      </c>
      <c r="AE267" s="180" t="e">
        <f t="shared" ref="AE267:AE330" ca="1" si="90">MATCH($T267,Ryhma,0)</f>
        <v>#N/A</v>
      </c>
      <c r="AF267" s="180" t="e">
        <f t="shared" ref="AF267:AF330" ca="1" si="91">MATCH(U267,OFFSET(Ryhma2,AE267-1,0,50,1),0)</f>
        <v>#N/A</v>
      </c>
      <c r="AG267" s="100" t="e">
        <f ca="1">OFFSET('Kuiva-aine'!$D$10,AE267+AF267-1,0)</f>
        <v>#N/A</v>
      </c>
      <c r="AH267" s="100" t="e">
        <f ca="1">OFFSET('Kuiva-aine'!$E$10,AE267+AF267-1,0)</f>
        <v>#N/A</v>
      </c>
      <c r="AI267" s="180" t="e">
        <f t="shared" ca="1" si="82"/>
        <v>#N/A</v>
      </c>
      <c r="AJ267" s="180" t="e">
        <f t="shared" si="83"/>
        <v>#N/A</v>
      </c>
      <c r="AK267" s="180" t="e">
        <f t="shared" si="84"/>
        <v>#N/A</v>
      </c>
      <c r="AL267" s="180">
        <f t="shared" si="85"/>
        <v>0</v>
      </c>
    </row>
    <row r="268" spans="1:38" x14ac:dyDescent="0.35">
      <c r="A268" s="91"/>
      <c r="B268" s="92"/>
      <c r="C268" s="93"/>
      <c r="D268" s="92"/>
      <c r="E268" s="91"/>
      <c r="F268" s="92"/>
      <c r="G268" s="94"/>
      <c r="I268" s="31">
        <f t="shared" ca="1" si="86"/>
        <v>0</v>
      </c>
      <c r="J268" s="31">
        <f ca="1">IF(ISNA(MATCH($V268,Hajoamiskertoimet!A$21:A$53,0)),0,$I268*OFFSET(Hajoamiskertoimet!$C$20,MATCH($V268,Hajoamiskertoimet!A$21:A$53,0),0))</f>
        <v>0</v>
      </c>
      <c r="L268" s="181">
        <f t="shared" ref="L268:L331" ca="1" si="92">IF(ISNA(AA268),0,IF(OR(AA268=0,AA268=1,AA268=4,AA268=5,AA268=12,AA268=154,AA268=157,AA268=158,AA268=165),1,0))</f>
        <v>1</v>
      </c>
      <c r="M268" s="180" t="e">
        <f ca="1">OFFSET('ewc02'!$H$10,MATCH($R268,Ewc_ID,0),0)</f>
        <v>#N/A</v>
      </c>
      <c r="N268" s="180" t="e">
        <f t="shared" ca="1" si="87"/>
        <v>#N/A</v>
      </c>
      <c r="O268" s="180" t="e">
        <f ca="1">IF($L268=0,-1,OFFSET('Kuiva-aine'!$C$10,AE268+AF268-1,0))</f>
        <v>#N/A</v>
      </c>
      <c r="P268" s="180" t="e">
        <f t="shared" ca="1" si="76"/>
        <v>#N/A</v>
      </c>
      <c r="Q268" s="180" t="e">
        <f ca="1">OFFSET('ewc02'!$A$10,MATCH($C268,EWC_Koodi,0),0)</f>
        <v>#N/A</v>
      </c>
      <c r="R268" s="180" t="e">
        <f t="shared" ca="1" si="77"/>
        <v>#N/A</v>
      </c>
      <c r="S268" s="180" t="e">
        <f ca="1">OFFSET('ewc02'!$K$10,Y268,0)</f>
        <v>#N/A</v>
      </c>
      <c r="T268" s="180" t="e">
        <f t="shared" ca="1" si="78"/>
        <v>#N/A</v>
      </c>
      <c r="U268" s="180" t="e">
        <f ca="1">OFFSET('ewc02'!$L$10,Y268,0)</f>
        <v>#N/A</v>
      </c>
      <c r="V268" s="180" t="e">
        <f ca="1">OFFSET('ewc02'!$M$10,Y268,0)</f>
        <v>#N/A</v>
      </c>
      <c r="W268" s="180" t="e">
        <f ca="1">OFFSET('ewc02'!$N$10,Y268,0)</f>
        <v>#N/A</v>
      </c>
      <c r="X268" s="180" t="e">
        <f ca="1">IF(AND(OFFSET('ewc02'!I$10,Y268,0)=12,OR(G268="2.3",G268="2.6",G268="2.7",G268="2.9")),1,0)</f>
        <v>#N/A</v>
      </c>
      <c r="Y268" s="180" t="e">
        <f t="shared" ca="1" si="88"/>
        <v>#N/A</v>
      </c>
      <c r="Z268" s="37">
        <f t="shared" si="89"/>
        <v>0</v>
      </c>
      <c r="AA268" s="180">
        <f ca="1">IF($Z268=0,0, OFFSET(rd!$A$10,MATCH($Z268,RD_tunnus,0),0))</f>
        <v>0</v>
      </c>
      <c r="AB268" s="180" t="e">
        <f t="shared" si="79"/>
        <v>#N/A</v>
      </c>
      <c r="AC268" s="180" t="e">
        <f t="shared" si="80"/>
        <v>#N/A</v>
      </c>
      <c r="AD268" s="100">
        <f t="shared" si="81"/>
        <v>0</v>
      </c>
      <c r="AE268" s="180" t="e">
        <f t="shared" ca="1" si="90"/>
        <v>#N/A</v>
      </c>
      <c r="AF268" s="180" t="e">
        <f t="shared" ca="1" si="91"/>
        <v>#N/A</v>
      </c>
      <c r="AG268" s="100" t="e">
        <f ca="1">OFFSET('Kuiva-aine'!$D$10,AE268+AF268-1,0)</f>
        <v>#N/A</v>
      </c>
      <c r="AH268" s="100" t="e">
        <f ca="1">OFFSET('Kuiva-aine'!$E$10,AE268+AF268-1,0)</f>
        <v>#N/A</v>
      </c>
      <c r="AI268" s="180" t="e">
        <f t="shared" ca="1" si="82"/>
        <v>#N/A</v>
      </c>
      <c r="AJ268" s="180" t="e">
        <f t="shared" si="83"/>
        <v>#N/A</v>
      </c>
      <c r="AK268" s="180" t="e">
        <f t="shared" si="84"/>
        <v>#N/A</v>
      </c>
      <c r="AL268" s="180">
        <f t="shared" si="85"/>
        <v>0</v>
      </c>
    </row>
    <row r="269" spans="1:38" x14ac:dyDescent="0.35">
      <c r="A269" s="91"/>
      <c r="B269" s="92"/>
      <c r="C269" s="93"/>
      <c r="D269" s="92"/>
      <c r="E269" s="91"/>
      <c r="F269" s="92"/>
      <c r="G269" s="94"/>
      <c r="I269" s="31">
        <f t="shared" ca="1" si="86"/>
        <v>0</v>
      </c>
      <c r="J269" s="31">
        <f ca="1">IF(ISNA(MATCH($V269,Hajoamiskertoimet!A$21:A$53,0)),0,$I269*OFFSET(Hajoamiskertoimet!$C$20,MATCH($V269,Hajoamiskertoimet!A$21:A$53,0),0))</f>
        <v>0</v>
      </c>
      <c r="L269" s="181">
        <f t="shared" ca="1" si="92"/>
        <v>1</v>
      </c>
      <c r="M269" s="180" t="e">
        <f ca="1">OFFSET('ewc02'!$H$10,MATCH($R269,Ewc_ID,0),0)</f>
        <v>#N/A</v>
      </c>
      <c r="N269" s="180" t="e">
        <f t="shared" ca="1" si="87"/>
        <v>#N/A</v>
      </c>
      <c r="O269" s="180" t="e">
        <f ca="1">IF($L269=0,-1,OFFSET('Kuiva-aine'!$C$10,AE269+AF269-1,0))</f>
        <v>#N/A</v>
      </c>
      <c r="P269" s="180" t="e">
        <f t="shared" ref="P269:P332" ca="1" si="93">IF(AND(E269&gt;0,E269&lt;100),E269,AG269)</f>
        <v>#N/A</v>
      </c>
      <c r="Q269" s="180" t="e">
        <f ca="1">OFFSET('ewc02'!$A$10,MATCH($C269,EWC_Koodi,0),0)</f>
        <v>#N/A</v>
      </c>
      <c r="R269" s="180" t="e">
        <f t="shared" ref="R269:R332" ca="1" si="94">IF(OR(Q269=77,Q269=80,Q269=89,Q269=97),IF(AD269=2,95,IF(AD269=1,96,Q269)),Q269)</f>
        <v>#N/A</v>
      </c>
      <c r="S269" s="180" t="e">
        <f ca="1">OFFSET('ewc02'!$K$10,Y269,0)</f>
        <v>#N/A</v>
      </c>
      <c r="T269" s="180" t="e">
        <f t="shared" ref="T269:T332" ca="1" si="95">IF(X269=1,4,IF(AI269=1,5,S269))</f>
        <v>#N/A</v>
      </c>
      <c r="U269" s="180" t="e">
        <f ca="1">OFFSET('ewc02'!$L$10,Y269,0)</f>
        <v>#N/A</v>
      </c>
      <c r="V269" s="180" t="e">
        <f ca="1">OFFSET('ewc02'!$M$10,Y269,0)</f>
        <v>#N/A</v>
      </c>
      <c r="W269" s="180" t="e">
        <f ca="1">OFFSET('ewc02'!$N$10,Y269,0)</f>
        <v>#N/A</v>
      </c>
      <c r="X269" s="180" t="e">
        <f ca="1">IF(AND(OFFSET('ewc02'!I$10,Y269,0)=12,OR(G269="2.3",G269="2.6",G269="2.7",G269="2.9")),1,0)</f>
        <v>#N/A</v>
      </c>
      <c r="Y269" s="180" t="e">
        <f t="shared" ca="1" si="88"/>
        <v>#N/A</v>
      </c>
      <c r="Z269" s="37">
        <f t="shared" si="89"/>
        <v>0</v>
      </c>
      <c r="AA269" s="180">
        <f ca="1">IF($Z269=0,0, OFFSET(rd!$A$10,MATCH($Z269,RD_tunnus,0),0))</f>
        <v>0</v>
      </c>
      <c r="AB269" s="180" t="e">
        <f t="shared" ref="AB269:AB332" si="96">MATCH("*kuituliet*",B269,0)</f>
        <v>#N/A</v>
      </c>
      <c r="AC269" s="180" t="e">
        <f t="shared" ref="AC269:AC332" si="97">MATCH("*liet*",B269,0)</f>
        <v>#N/A</v>
      </c>
      <c r="AD269" s="100">
        <f t="shared" ref="AD269:AD332" si="98">IF(ISNA(AC269),0,IF(ISNA(AB269),1,2))</f>
        <v>0</v>
      </c>
      <c r="AE269" s="180" t="e">
        <f t="shared" ca="1" si="90"/>
        <v>#N/A</v>
      </c>
      <c r="AF269" s="180" t="e">
        <f t="shared" ca="1" si="91"/>
        <v>#N/A</v>
      </c>
      <c r="AG269" s="100" t="e">
        <f ca="1">OFFSET('Kuiva-aine'!$D$10,AE269+AF269-1,0)</f>
        <v>#N/A</v>
      </c>
      <c r="AH269" s="100" t="e">
        <f ca="1">OFFSET('Kuiva-aine'!$E$10,AE269+AF269-1,0)</f>
        <v>#N/A</v>
      </c>
      <c r="AI269" s="180" t="e">
        <f t="shared" ref="AI269:AI332" ca="1" si="99">IF(AND(OR(R269=918,R269=919),OR(G269="2.4",AL269=1)),1,0)</f>
        <v>#N/A</v>
      </c>
      <c r="AJ269" s="180" t="e">
        <f t="shared" ref="AJ269:AJ332" si="100">MATCH("*raken*",B269,0)</f>
        <v>#N/A</v>
      </c>
      <c r="AK269" s="180" t="e">
        <f t="shared" ref="AK269:AK332" si="101">MATCH("*rak.*",B269,0)</f>
        <v>#N/A</v>
      </c>
      <c r="AL269" s="180">
        <f t="shared" ref="AL269:AL332" si="102">IF(AND(ISNA(AJ269),ISNA(AK269)),0,1)</f>
        <v>0</v>
      </c>
    </row>
    <row r="270" spans="1:38" x14ac:dyDescent="0.35">
      <c r="A270" s="91"/>
      <c r="B270" s="92"/>
      <c r="C270" s="93"/>
      <c r="D270" s="92"/>
      <c r="E270" s="91"/>
      <c r="F270" s="92"/>
      <c r="G270" s="94"/>
      <c r="I270" s="31">
        <f ca="1">IF(ISNA(P270),0,D270*P270/IF(P270&gt;AH270,P270,AH270)*L270)</f>
        <v>0</v>
      </c>
      <c r="J270" s="31">
        <f ca="1">IF(ISNA(MATCH($V270,Hajoamiskertoimet!A$21:A$53,0)),0,$I270*OFFSET(Hajoamiskertoimet!$C$20,MATCH($V270,Hajoamiskertoimet!A$21:A$53,0),0))</f>
        <v>0</v>
      </c>
      <c r="L270" s="181">
        <f t="shared" ca="1" si="92"/>
        <v>1</v>
      </c>
      <c r="M270" s="180" t="e">
        <f ca="1">OFFSET('ewc02'!$H$10,MATCH($R270,Ewc_ID,0),0)</f>
        <v>#N/A</v>
      </c>
      <c r="N270" s="180" t="e">
        <f t="shared" ca="1" si="87"/>
        <v>#N/A</v>
      </c>
      <c r="O270" s="180" t="e">
        <f ca="1">IF($L270=0,-1,OFFSET('Kuiva-aine'!$C$10,AE270+AF270-1,0))</f>
        <v>#N/A</v>
      </c>
      <c r="P270" s="180" t="e">
        <f t="shared" ca="1" si="93"/>
        <v>#N/A</v>
      </c>
      <c r="Q270" s="180" t="e">
        <f ca="1">OFFSET('ewc02'!$A$10,MATCH($C270,EWC_Koodi,0),0)</f>
        <v>#N/A</v>
      </c>
      <c r="R270" s="180" t="e">
        <f t="shared" ca="1" si="94"/>
        <v>#N/A</v>
      </c>
      <c r="S270" s="180" t="e">
        <f ca="1">OFFSET('ewc02'!$K$10,Y270,0)</f>
        <v>#N/A</v>
      </c>
      <c r="T270" s="180" t="e">
        <f t="shared" ca="1" si="95"/>
        <v>#N/A</v>
      </c>
      <c r="U270" s="180" t="e">
        <f ca="1">OFFSET('ewc02'!$L$10,Y270,0)</f>
        <v>#N/A</v>
      </c>
      <c r="V270" s="180" t="e">
        <f ca="1">OFFSET('ewc02'!$M$10,Y270,0)</f>
        <v>#N/A</v>
      </c>
      <c r="W270" s="180" t="e">
        <f ca="1">OFFSET('ewc02'!$N$10,Y270,0)</f>
        <v>#N/A</v>
      </c>
      <c r="X270" s="180" t="e">
        <f ca="1">IF(AND(OFFSET('ewc02'!I$10,Y270,0)=12,OR(G270="2.3",G270="2.6",G270="2.7",G270="2.9")),1,0)</f>
        <v>#N/A</v>
      </c>
      <c r="Y270" s="180" t="e">
        <f t="shared" ca="1" si="88"/>
        <v>#N/A</v>
      </c>
      <c r="Z270" s="37">
        <f t="shared" si="89"/>
        <v>0</v>
      </c>
      <c r="AA270" s="180">
        <f ca="1">IF($Z270=0,0, OFFSET(rd!$A$10,MATCH($Z270,RD_tunnus,0),0))</f>
        <v>0</v>
      </c>
      <c r="AB270" s="180" t="e">
        <f t="shared" si="96"/>
        <v>#N/A</v>
      </c>
      <c r="AC270" s="180" t="e">
        <f t="shared" si="97"/>
        <v>#N/A</v>
      </c>
      <c r="AD270" s="100">
        <f t="shared" si="98"/>
        <v>0</v>
      </c>
      <c r="AE270" s="180" t="e">
        <f t="shared" ca="1" si="90"/>
        <v>#N/A</v>
      </c>
      <c r="AF270" s="180" t="e">
        <f t="shared" ca="1" si="91"/>
        <v>#N/A</v>
      </c>
      <c r="AG270" s="100" t="e">
        <f ca="1">OFFSET('Kuiva-aine'!$D$10,AE270+AF270-1,0)</f>
        <v>#N/A</v>
      </c>
      <c r="AH270" s="100" t="e">
        <f ca="1">OFFSET('Kuiva-aine'!$E$10,AE270+AF270-1,0)</f>
        <v>#N/A</v>
      </c>
      <c r="AI270" s="180" t="e">
        <f t="shared" ca="1" si="99"/>
        <v>#N/A</v>
      </c>
      <c r="AJ270" s="180" t="e">
        <f t="shared" si="100"/>
        <v>#N/A</v>
      </c>
      <c r="AK270" s="180" t="e">
        <f t="shared" si="101"/>
        <v>#N/A</v>
      </c>
      <c r="AL270" s="180">
        <f t="shared" si="102"/>
        <v>0</v>
      </c>
    </row>
    <row r="271" spans="1:38" x14ac:dyDescent="0.35">
      <c r="A271" s="91"/>
      <c r="B271" s="92"/>
      <c r="C271" s="93"/>
      <c r="D271" s="92"/>
      <c r="E271" s="91"/>
      <c r="F271" s="92"/>
      <c r="G271" s="94"/>
      <c r="I271" s="31">
        <f t="shared" ca="1" si="86"/>
        <v>0</v>
      </c>
      <c r="J271" s="31">
        <f ca="1">IF(ISNA(MATCH($V271,Hajoamiskertoimet!A$21:A$53,0)),0,$I271*OFFSET(Hajoamiskertoimet!$C$20,MATCH($V271,Hajoamiskertoimet!A$21:A$53,0),0))</f>
        <v>0</v>
      </c>
      <c r="L271" s="181">
        <f t="shared" ca="1" si="92"/>
        <v>1</v>
      </c>
      <c r="M271" s="180" t="e">
        <f ca="1">OFFSET('ewc02'!$H$10,MATCH($R271,Ewc_ID,0),0)</f>
        <v>#N/A</v>
      </c>
      <c r="N271" s="180" t="e">
        <f t="shared" ca="1" si="87"/>
        <v>#N/A</v>
      </c>
      <c r="O271" s="180" t="e">
        <f ca="1">IF($L271=0,-1,OFFSET('Kuiva-aine'!$C$10,AE271+AF271-1,0))</f>
        <v>#N/A</v>
      </c>
      <c r="P271" s="180" t="e">
        <f t="shared" ca="1" si="93"/>
        <v>#N/A</v>
      </c>
      <c r="Q271" s="180" t="e">
        <f ca="1">OFFSET('ewc02'!$A$10,MATCH($C271,EWC_Koodi,0),0)</f>
        <v>#N/A</v>
      </c>
      <c r="R271" s="180" t="e">
        <f t="shared" ca="1" si="94"/>
        <v>#N/A</v>
      </c>
      <c r="S271" s="180" t="e">
        <f ca="1">OFFSET('ewc02'!$K$10,Y271,0)</f>
        <v>#N/A</v>
      </c>
      <c r="T271" s="180" t="e">
        <f t="shared" ca="1" si="95"/>
        <v>#N/A</v>
      </c>
      <c r="U271" s="180" t="e">
        <f ca="1">OFFSET('ewc02'!$L$10,Y271,0)</f>
        <v>#N/A</v>
      </c>
      <c r="V271" s="180" t="e">
        <f ca="1">OFFSET('ewc02'!$M$10,Y271,0)</f>
        <v>#N/A</v>
      </c>
      <c r="W271" s="180" t="e">
        <f ca="1">OFFSET('ewc02'!$N$10,Y271,0)</f>
        <v>#N/A</v>
      </c>
      <c r="X271" s="180" t="e">
        <f ca="1">IF(AND(OFFSET('ewc02'!I$10,Y271,0)=12,OR(G271="2.3",G271="2.6",G271="2.7",G271="2.9")),1,0)</f>
        <v>#N/A</v>
      </c>
      <c r="Y271" s="180" t="e">
        <f t="shared" ca="1" si="88"/>
        <v>#N/A</v>
      </c>
      <c r="Z271" s="37">
        <f t="shared" si="89"/>
        <v>0</v>
      </c>
      <c r="AA271" s="180">
        <f ca="1">IF($Z271=0,0, OFFSET(rd!$A$10,MATCH($Z271,RD_tunnus,0),0))</f>
        <v>0</v>
      </c>
      <c r="AB271" s="180" t="e">
        <f t="shared" si="96"/>
        <v>#N/A</v>
      </c>
      <c r="AC271" s="180" t="e">
        <f t="shared" si="97"/>
        <v>#N/A</v>
      </c>
      <c r="AD271" s="100">
        <f t="shared" si="98"/>
        <v>0</v>
      </c>
      <c r="AE271" s="180" t="e">
        <f t="shared" ca="1" si="90"/>
        <v>#N/A</v>
      </c>
      <c r="AF271" s="180" t="e">
        <f t="shared" ca="1" si="91"/>
        <v>#N/A</v>
      </c>
      <c r="AG271" s="100" t="e">
        <f ca="1">OFFSET('Kuiva-aine'!$D$10,AE271+AF271-1,0)</f>
        <v>#N/A</v>
      </c>
      <c r="AH271" s="100" t="e">
        <f ca="1">OFFSET('Kuiva-aine'!$E$10,AE271+AF271-1,0)</f>
        <v>#N/A</v>
      </c>
      <c r="AI271" s="180" t="e">
        <f t="shared" ca="1" si="99"/>
        <v>#N/A</v>
      </c>
      <c r="AJ271" s="180" t="e">
        <f t="shared" si="100"/>
        <v>#N/A</v>
      </c>
      <c r="AK271" s="180" t="e">
        <f t="shared" si="101"/>
        <v>#N/A</v>
      </c>
      <c r="AL271" s="180">
        <f t="shared" si="102"/>
        <v>0</v>
      </c>
    </row>
    <row r="272" spans="1:38" x14ac:dyDescent="0.35">
      <c r="A272" s="91"/>
      <c r="B272" s="92"/>
      <c r="C272" s="93"/>
      <c r="D272" s="92"/>
      <c r="E272" s="91"/>
      <c r="F272" s="92"/>
      <c r="G272" s="94"/>
      <c r="I272" s="31">
        <f t="shared" ca="1" si="86"/>
        <v>0</v>
      </c>
      <c r="J272" s="31">
        <f ca="1">IF(ISNA(MATCH($V272,Hajoamiskertoimet!A$21:A$53,0)),0,$I272*OFFSET(Hajoamiskertoimet!$C$20,MATCH($V272,Hajoamiskertoimet!A$21:A$53,0),0))</f>
        <v>0</v>
      </c>
      <c r="L272" s="181">
        <f t="shared" ca="1" si="92"/>
        <v>1</v>
      </c>
      <c r="M272" s="180" t="e">
        <f ca="1">OFFSET('ewc02'!$H$10,MATCH($R272,Ewc_ID,0),0)</f>
        <v>#N/A</v>
      </c>
      <c r="N272" s="180" t="e">
        <f t="shared" ca="1" si="87"/>
        <v>#N/A</v>
      </c>
      <c r="O272" s="180" t="e">
        <f ca="1">IF($L272=0,-1,OFFSET('Kuiva-aine'!$C$10,AE272+AF272-1,0))</f>
        <v>#N/A</v>
      </c>
      <c r="P272" s="180" t="e">
        <f t="shared" ca="1" si="93"/>
        <v>#N/A</v>
      </c>
      <c r="Q272" s="180" t="e">
        <f ca="1">OFFSET('ewc02'!$A$10,MATCH($C272,EWC_Koodi,0),0)</f>
        <v>#N/A</v>
      </c>
      <c r="R272" s="180" t="e">
        <f t="shared" ca="1" si="94"/>
        <v>#N/A</v>
      </c>
      <c r="S272" s="180" t="e">
        <f ca="1">OFFSET('ewc02'!$K$10,Y272,0)</f>
        <v>#N/A</v>
      </c>
      <c r="T272" s="180" t="e">
        <f t="shared" ca="1" si="95"/>
        <v>#N/A</v>
      </c>
      <c r="U272" s="180" t="e">
        <f ca="1">OFFSET('ewc02'!$L$10,Y272,0)</f>
        <v>#N/A</v>
      </c>
      <c r="V272" s="180" t="e">
        <f ca="1">OFFSET('ewc02'!$M$10,Y272,0)</f>
        <v>#N/A</v>
      </c>
      <c r="W272" s="180" t="e">
        <f ca="1">OFFSET('ewc02'!$N$10,Y272,0)</f>
        <v>#N/A</v>
      </c>
      <c r="X272" s="180" t="e">
        <f ca="1">IF(AND(OFFSET('ewc02'!I$10,Y272,0)=12,OR(G272="2.3",G272="2.6",G272="2.7",G272="2.9")),1,0)</f>
        <v>#N/A</v>
      </c>
      <c r="Y272" s="180" t="e">
        <f t="shared" ca="1" si="88"/>
        <v>#N/A</v>
      </c>
      <c r="Z272" s="37">
        <f t="shared" si="89"/>
        <v>0</v>
      </c>
      <c r="AA272" s="180">
        <f ca="1">IF($Z272=0,0, OFFSET(rd!$A$10,MATCH($Z272,RD_tunnus,0),0))</f>
        <v>0</v>
      </c>
      <c r="AB272" s="180" t="e">
        <f t="shared" si="96"/>
        <v>#N/A</v>
      </c>
      <c r="AC272" s="180" t="e">
        <f t="shared" si="97"/>
        <v>#N/A</v>
      </c>
      <c r="AD272" s="100">
        <f t="shared" si="98"/>
        <v>0</v>
      </c>
      <c r="AE272" s="180" t="e">
        <f t="shared" ca="1" si="90"/>
        <v>#N/A</v>
      </c>
      <c r="AF272" s="180" t="e">
        <f t="shared" ca="1" si="91"/>
        <v>#N/A</v>
      </c>
      <c r="AG272" s="100" t="e">
        <f ca="1">OFFSET('Kuiva-aine'!$D$10,AE272+AF272-1,0)</f>
        <v>#N/A</v>
      </c>
      <c r="AH272" s="100" t="e">
        <f ca="1">OFFSET('Kuiva-aine'!$E$10,AE272+AF272-1,0)</f>
        <v>#N/A</v>
      </c>
      <c r="AI272" s="180" t="e">
        <f t="shared" ca="1" si="99"/>
        <v>#N/A</v>
      </c>
      <c r="AJ272" s="180" t="e">
        <f t="shared" si="100"/>
        <v>#N/A</v>
      </c>
      <c r="AK272" s="180" t="e">
        <f t="shared" si="101"/>
        <v>#N/A</v>
      </c>
      <c r="AL272" s="180">
        <f t="shared" si="102"/>
        <v>0</v>
      </c>
    </row>
    <row r="273" spans="1:38" x14ac:dyDescent="0.35">
      <c r="A273" s="91"/>
      <c r="B273" s="92"/>
      <c r="C273" s="93"/>
      <c r="D273" s="92"/>
      <c r="E273" s="91"/>
      <c r="F273" s="92"/>
      <c r="G273" s="94"/>
      <c r="I273" s="31">
        <f t="shared" ca="1" si="86"/>
        <v>0</v>
      </c>
      <c r="J273" s="31">
        <f ca="1">IF(ISNA(MATCH($V273,Hajoamiskertoimet!A$21:A$53,0)),0,$I273*OFFSET(Hajoamiskertoimet!$C$20,MATCH($V273,Hajoamiskertoimet!A$21:A$53,0),0))</f>
        <v>0</v>
      </c>
      <c r="L273" s="181">
        <f t="shared" ca="1" si="92"/>
        <v>1</v>
      </c>
      <c r="M273" s="180" t="e">
        <f ca="1">OFFSET('ewc02'!$H$10,MATCH($R273,Ewc_ID,0),0)</f>
        <v>#N/A</v>
      </c>
      <c r="N273" s="180" t="e">
        <f t="shared" ca="1" si="87"/>
        <v>#N/A</v>
      </c>
      <c r="O273" s="180" t="e">
        <f ca="1">IF($L273=0,-1,OFFSET('Kuiva-aine'!$C$10,AE273+AF273-1,0))</f>
        <v>#N/A</v>
      </c>
      <c r="P273" s="180" t="e">
        <f t="shared" ca="1" si="93"/>
        <v>#N/A</v>
      </c>
      <c r="Q273" s="180" t="e">
        <f ca="1">OFFSET('ewc02'!$A$10,MATCH($C273,EWC_Koodi,0),0)</f>
        <v>#N/A</v>
      </c>
      <c r="R273" s="180" t="e">
        <f t="shared" ca="1" si="94"/>
        <v>#N/A</v>
      </c>
      <c r="S273" s="180" t="e">
        <f ca="1">OFFSET('ewc02'!$K$10,Y273,0)</f>
        <v>#N/A</v>
      </c>
      <c r="T273" s="180" t="e">
        <f t="shared" ca="1" si="95"/>
        <v>#N/A</v>
      </c>
      <c r="U273" s="180" t="e">
        <f ca="1">OFFSET('ewc02'!$L$10,Y273,0)</f>
        <v>#N/A</v>
      </c>
      <c r="V273" s="180" t="e">
        <f ca="1">OFFSET('ewc02'!$M$10,Y273,0)</f>
        <v>#N/A</v>
      </c>
      <c r="W273" s="180" t="e">
        <f ca="1">OFFSET('ewc02'!$N$10,Y273,0)</f>
        <v>#N/A</v>
      </c>
      <c r="X273" s="180" t="e">
        <f ca="1">IF(AND(OFFSET('ewc02'!I$10,Y273,0)=12,OR(G273="2.3",G273="2.6",G273="2.7",G273="2.9")),1,0)</f>
        <v>#N/A</v>
      </c>
      <c r="Y273" s="180" t="e">
        <f t="shared" ca="1" si="88"/>
        <v>#N/A</v>
      </c>
      <c r="Z273" s="37">
        <f t="shared" si="89"/>
        <v>0</v>
      </c>
      <c r="AA273" s="180">
        <f ca="1">IF($Z273=0,0, OFFSET(rd!$A$10,MATCH($Z273,RD_tunnus,0),0))</f>
        <v>0</v>
      </c>
      <c r="AB273" s="180" t="e">
        <f t="shared" si="96"/>
        <v>#N/A</v>
      </c>
      <c r="AC273" s="180" t="e">
        <f t="shared" si="97"/>
        <v>#N/A</v>
      </c>
      <c r="AD273" s="100">
        <f t="shared" si="98"/>
        <v>0</v>
      </c>
      <c r="AE273" s="180" t="e">
        <f t="shared" ca="1" si="90"/>
        <v>#N/A</v>
      </c>
      <c r="AF273" s="180" t="e">
        <f t="shared" ca="1" si="91"/>
        <v>#N/A</v>
      </c>
      <c r="AG273" s="100" t="e">
        <f ca="1">OFFSET('Kuiva-aine'!$D$10,AE273+AF273-1,0)</f>
        <v>#N/A</v>
      </c>
      <c r="AH273" s="100" t="e">
        <f ca="1">OFFSET('Kuiva-aine'!$E$10,AE273+AF273-1,0)</f>
        <v>#N/A</v>
      </c>
      <c r="AI273" s="180" t="e">
        <f t="shared" ca="1" si="99"/>
        <v>#N/A</v>
      </c>
      <c r="AJ273" s="180" t="e">
        <f t="shared" si="100"/>
        <v>#N/A</v>
      </c>
      <c r="AK273" s="180" t="e">
        <f t="shared" si="101"/>
        <v>#N/A</v>
      </c>
      <c r="AL273" s="180">
        <f t="shared" si="102"/>
        <v>0</v>
      </c>
    </row>
    <row r="274" spans="1:38" x14ac:dyDescent="0.35">
      <c r="A274" s="91"/>
      <c r="B274" s="92"/>
      <c r="C274" s="93"/>
      <c r="D274" s="92"/>
      <c r="E274" s="91"/>
      <c r="F274" s="92"/>
      <c r="G274" s="94"/>
      <c r="I274" s="31">
        <f t="shared" ca="1" si="86"/>
        <v>0</v>
      </c>
      <c r="J274" s="31">
        <f ca="1">IF(ISNA(MATCH($V274,Hajoamiskertoimet!A$21:A$53,0)),0,$I274*OFFSET(Hajoamiskertoimet!$C$20,MATCH($V274,Hajoamiskertoimet!A$21:A$53,0),0))</f>
        <v>0</v>
      </c>
      <c r="L274" s="181">
        <f t="shared" ca="1" si="92"/>
        <v>1</v>
      </c>
      <c r="M274" s="180" t="e">
        <f ca="1">OFFSET('ewc02'!$H$10,MATCH($R274,Ewc_ID,0),0)</f>
        <v>#N/A</v>
      </c>
      <c r="N274" s="180" t="e">
        <f t="shared" ca="1" si="87"/>
        <v>#N/A</v>
      </c>
      <c r="O274" s="180" t="e">
        <f ca="1">IF($L274=0,-1,OFFSET('Kuiva-aine'!$C$10,AE274+AF274-1,0))</f>
        <v>#N/A</v>
      </c>
      <c r="P274" s="180" t="e">
        <f t="shared" ca="1" si="93"/>
        <v>#N/A</v>
      </c>
      <c r="Q274" s="180" t="e">
        <f ca="1">OFFSET('ewc02'!$A$10,MATCH($C274,EWC_Koodi,0),0)</f>
        <v>#N/A</v>
      </c>
      <c r="R274" s="180" t="e">
        <f t="shared" ca="1" si="94"/>
        <v>#N/A</v>
      </c>
      <c r="S274" s="180" t="e">
        <f ca="1">OFFSET('ewc02'!$K$10,Y274,0)</f>
        <v>#N/A</v>
      </c>
      <c r="T274" s="180" t="e">
        <f t="shared" ca="1" si="95"/>
        <v>#N/A</v>
      </c>
      <c r="U274" s="180" t="e">
        <f ca="1">OFFSET('ewc02'!$L$10,Y274,0)</f>
        <v>#N/A</v>
      </c>
      <c r="V274" s="180" t="e">
        <f ca="1">OFFSET('ewc02'!$M$10,Y274,0)</f>
        <v>#N/A</v>
      </c>
      <c r="W274" s="180" t="e">
        <f ca="1">OFFSET('ewc02'!$N$10,Y274,0)</f>
        <v>#N/A</v>
      </c>
      <c r="X274" s="180" t="e">
        <f ca="1">IF(AND(OFFSET('ewc02'!I$10,Y274,0)=12,OR(G274="2.3",G274="2.6",G274="2.7",G274="2.9")),1,0)</f>
        <v>#N/A</v>
      </c>
      <c r="Y274" s="180" t="e">
        <f t="shared" ca="1" si="88"/>
        <v>#N/A</v>
      </c>
      <c r="Z274" s="37">
        <f t="shared" si="89"/>
        <v>0</v>
      </c>
      <c r="AA274" s="180">
        <f ca="1">IF($Z274=0,0, OFFSET(rd!$A$10,MATCH($Z274,RD_tunnus,0),0))</f>
        <v>0</v>
      </c>
      <c r="AB274" s="180" t="e">
        <f t="shared" si="96"/>
        <v>#N/A</v>
      </c>
      <c r="AC274" s="180" t="e">
        <f t="shared" si="97"/>
        <v>#N/A</v>
      </c>
      <c r="AD274" s="100">
        <f t="shared" si="98"/>
        <v>0</v>
      </c>
      <c r="AE274" s="180" t="e">
        <f t="shared" ca="1" si="90"/>
        <v>#N/A</v>
      </c>
      <c r="AF274" s="180" t="e">
        <f t="shared" ca="1" si="91"/>
        <v>#N/A</v>
      </c>
      <c r="AG274" s="100" t="e">
        <f ca="1">OFFSET('Kuiva-aine'!$D$10,AE274+AF274-1,0)</f>
        <v>#N/A</v>
      </c>
      <c r="AH274" s="100" t="e">
        <f ca="1">OFFSET('Kuiva-aine'!$E$10,AE274+AF274-1,0)</f>
        <v>#N/A</v>
      </c>
      <c r="AI274" s="180" t="e">
        <f t="shared" ca="1" si="99"/>
        <v>#N/A</v>
      </c>
      <c r="AJ274" s="180" t="e">
        <f t="shared" si="100"/>
        <v>#N/A</v>
      </c>
      <c r="AK274" s="180" t="e">
        <f t="shared" si="101"/>
        <v>#N/A</v>
      </c>
      <c r="AL274" s="180">
        <f t="shared" si="102"/>
        <v>0</v>
      </c>
    </row>
    <row r="275" spans="1:38" x14ac:dyDescent="0.35">
      <c r="A275" s="91"/>
      <c r="B275" s="92"/>
      <c r="C275" s="93"/>
      <c r="D275" s="92"/>
      <c r="E275" s="91"/>
      <c r="F275" s="92"/>
      <c r="G275" s="94"/>
      <c r="I275" s="31">
        <f t="shared" ca="1" si="86"/>
        <v>0</v>
      </c>
      <c r="J275" s="31">
        <f ca="1">IF(ISNA(MATCH($V275,Hajoamiskertoimet!A$21:A$53,0)),0,$I275*OFFSET(Hajoamiskertoimet!$C$20,MATCH($V275,Hajoamiskertoimet!A$21:A$53,0),0))</f>
        <v>0</v>
      </c>
      <c r="L275" s="181">
        <f t="shared" ca="1" si="92"/>
        <v>1</v>
      </c>
      <c r="M275" s="180" t="e">
        <f ca="1">OFFSET('ewc02'!$H$10,MATCH($R275,Ewc_ID,0),0)</f>
        <v>#N/A</v>
      </c>
      <c r="N275" s="180" t="e">
        <f t="shared" ca="1" si="87"/>
        <v>#N/A</v>
      </c>
      <c r="O275" s="180" t="e">
        <f ca="1">IF($L275=0,-1,OFFSET('Kuiva-aine'!$C$10,AE275+AF275-1,0))</f>
        <v>#N/A</v>
      </c>
      <c r="P275" s="180" t="e">
        <f t="shared" ca="1" si="93"/>
        <v>#N/A</v>
      </c>
      <c r="Q275" s="180" t="e">
        <f ca="1">OFFSET('ewc02'!$A$10,MATCH($C275,EWC_Koodi,0),0)</f>
        <v>#N/A</v>
      </c>
      <c r="R275" s="180" t="e">
        <f t="shared" ca="1" si="94"/>
        <v>#N/A</v>
      </c>
      <c r="S275" s="180" t="e">
        <f ca="1">OFFSET('ewc02'!$K$10,Y275,0)</f>
        <v>#N/A</v>
      </c>
      <c r="T275" s="180" t="e">
        <f t="shared" ca="1" si="95"/>
        <v>#N/A</v>
      </c>
      <c r="U275" s="180" t="e">
        <f ca="1">OFFSET('ewc02'!$L$10,Y275,0)</f>
        <v>#N/A</v>
      </c>
      <c r="V275" s="180" t="e">
        <f ca="1">OFFSET('ewc02'!$M$10,Y275,0)</f>
        <v>#N/A</v>
      </c>
      <c r="W275" s="180" t="e">
        <f ca="1">OFFSET('ewc02'!$N$10,Y275,0)</f>
        <v>#N/A</v>
      </c>
      <c r="X275" s="180" t="e">
        <f ca="1">IF(AND(OFFSET('ewc02'!I$10,Y275,0)=12,OR(G275="2.3",G275="2.6",G275="2.7",G275="2.9")),1,0)</f>
        <v>#N/A</v>
      </c>
      <c r="Y275" s="180" t="e">
        <f t="shared" ca="1" si="88"/>
        <v>#N/A</v>
      </c>
      <c r="Z275" s="37">
        <f t="shared" si="89"/>
        <v>0</v>
      </c>
      <c r="AA275" s="180">
        <f ca="1">IF($Z275=0,0, OFFSET(rd!$A$10,MATCH($Z275,RD_tunnus,0),0))</f>
        <v>0</v>
      </c>
      <c r="AB275" s="180" t="e">
        <f t="shared" si="96"/>
        <v>#N/A</v>
      </c>
      <c r="AC275" s="180" t="e">
        <f t="shared" si="97"/>
        <v>#N/A</v>
      </c>
      <c r="AD275" s="100">
        <f t="shared" si="98"/>
        <v>0</v>
      </c>
      <c r="AE275" s="180" t="e">
        <f t="shared" ca="1" si="90"/>
        <v>#N/A</v>
      </c>
      <c r="AF275" s="180" t="e">
        <f t="shared" ca="1" si="91"/>
        <v>#N/A</v>
      </c>
      <c r="AG275" s="100" t="e">
        <f ca="1">OFFSET('Kuiva-aine'!$D$10,AE275+AF275-1,0)</f>
        <v>#N/A</v>
      </c>
      <c r="AH275" s="100" t="e">
        <f ca="1">OFFSET('Kuiva-aine'!$E$10,AE275+AF275-1,0)</f>
        <v>#N/A</v>
      </c>
      <c r="AI275" s="180" t="e">
        <f t="shared" ca="1" si="99"/>
        <v>#N/A</v>
      </c>
      <c r="AJ275" s="180" t="e">
        <f t="shared" si="100"/>
        <v>#N/A</v>
      </c>
      <c r="AK275" s="180" t="e">
        <f t="shared" si="101"/>
        <v>#N/A</v>
      </c>
      <c r="AL275" s="180">
        <f t="shared" si="102"/>
        <v>0</v>
      </c>
    </row>
    <row r="276" spans="1:38" x14ac:dyDescent="0.35">
      <c r="A276" s="91"/>
      <c r="B276" s="92"/>
      <c r="C276" s="93"/>
      <c r="D276" s="92"/>
      <c r="E276" s="91"/>
      <c r="F276" s="92"/>
      <c r="G276" s="94"/>
      <c r="I276" s="31">
        <f t="shared" ca="1" si="86"/>
        <v>0</v>
      </c>
      <c r="J276" s="31">
        <f ca="1">IF(ISNA(MATCH($V276,Hajoamiskertoimet!A$21:A$53,0)),0,$I276*OFFSET(Hajoamiskertoimet!$C$20,MATCH($V276,Hajoamiskertoimet!A$21:A$53,0),0))</f>
        <v>0</v>
      </c>
      <c r="L276" s="181">
        <f t="shared" ca="1" si="92"/>
        <v>1</v>
      </c>
      <c r="M276" s="180" t="e">
        <f ca="1">OFFSET('ewc02'!$H$10,MATCH($R276,Ewc_ID,0),0)</f>
        <v>#N/A</v>
      </c>
      <c r="N276" s="180" t="e">
        <f t="shared" ca="1" si="87"/>
        <v>#N/A</v>
      </c>
      <c r="O276" s="180" t="e">
        <f ca="1">IF($L276=0,-1,OFFSET('Kuiva-aine'!$C$10,AE276+AF276-1,0))</f>
        <v>#N/A</v>
      </c>
      <c r="P276" s="180" t="e">
        <f t="shared" ca="1" si="93"/>
        <v>#N/A</v>
      </c>
      <c r="Q276" s="180" t="e">
        <f ca="1">OFFSET('ewc02'!$A$10,MATCH($C276,EWC_Koodi,0),0)</f>
        <v>#N/A</v>
      </c>
      <c r="R276" s="180" t="e">
        <f t="shared" ca="1" si="94"/>
        <v>#N/A</v>
      </c>
      <c r="S276" s="180" t="e">
        <f ca="1">OFFSET('ewc02'!$K$10,Y276,0)</f>
        <v>#N/A</v>
      </c>
      <c r="T276" s="180" t="e">
        <f t="shared" ca="1" si="95"/>
        <v>#N/A</v>
      </c>
      <c r="U276" s="180" t="e">
        <f ca="1">OFFSET('ewc02'!$L$10,Y276,0)</f>
        <v>#N/A</v>
      </c>
      <c r="V276" s="180" t="e">
        <f ca="1">OFFSET('ewc02'!$M$10,Y276,0)</f>
        <v>#N/A</v>
      </c>
      <c r="W276" s="180" t="e">
        <f ca="1">OFFSET('ewc02'!$N$10,Y276,0)</f>
        <v>#N/A</v>
      </c>
      <c r="X276" s="180" t="e">
        <f ca="1">IF(AND(OFFSET('ewc02'!I$10,Y276,0)=12,OR(G276="2.3",G276="2.6",G276="2.7",G276="2.9")),1,0)</f>
        <v>#N/A</v>
      </c>
      <c r="Y276" s="180" t="e">
        <f t="shared" ca="1" si="88"/>
        <v>#N/A</v>
      </c>
      <c r="Z276" s="37">
        <f t="shared" si="89"/>
        <v>0</v>
      </c>
      <c r="AA276" s="180">
        <f ca="1">IF($Z276=0,0, OFFSET(rd!$A$10,MATCH($Z276,RD_tunnus,0),0))</f>
        <v>0</v>
      </c>
      <c r="AB276" s="180" t="e">
        <f t="shared" si="96"/>
        <v>#N/A</v>
      </c>
      <c r="AC276" s="180" t="e">
        <f t="shared" si="97"/>
        <v>#N/A</v>
      </c>
      <c r="AD276" s="100">
        <f t="shared" si="98"/>
        <v>0</v>
      </c>
      <c r="AE276" s="180" t="e">
        <f t="shared" ca="1" si="90"/>
        <v>#N/A</v>
      </c>
      <c r="AF276" s="180" t="e">
        <f t="shared" ca="1" si="91"/>
        <v>#N/A</v>
      </c>
      <c r="AG276" s="100" t="e">
        <f ca="1">OFFSET('Kuiva-aine'!$D$10,AE276+AF276-1,0)</f>
        <v>#N/A</v>
      </c>
      <c r="AH276" s="100" t="e">
        <f ca="1">OFFSET('Kuiva-aine'!$E$10,AE276+AF276-1,0)</f>
        <v>#N/A</v>
      </c>
      <c r="AI276" s="180" t="e">
        <f t="shared" ca="1" si="99"/>
        <v>#N/A</v>
      </c>
      <c r="AJ276" s="180" t="e">
        <f t="shared" si="100"/>
        <v>#N/A</v>
      </c>
      <c r="AK276" s="180" t="e">
        <f t="shared" si="101"/>
        <v>#N/A</v>
      </c>
      <c r="AL276" s="180">
        <f t="shared" si="102"/>
        <v>0</v>
      </c>
    </row>
    <row r="277" spans="1:38" x14ac:dyDescent="0.35">
      <c r="A277" s="91"/>
      <c r="B277" s="92"/>
      <c r="C277" s="93"/>
      <c r="D277" s="92"/>
      <c r="E277" s="91"/>
      <c r="F277" s="92"/>
      <c r="G277" s="94"/>
      <c r="I277" s="31">
        <f t="shared" ca="1" si="86"/>
        <v>0</v>
      </c>
      <c r="J277" s="31">
        <f ca="1">IF(ISNA(MATCH($V277,Hajoamiskertoimet!A$21:A$53,0)),0,$I277*OFFSET(Hajoamiskertoimet!$C$20,MATCH($V277,Hajoamiskertoimet!A$21:A$53,0),0))</f>
        <v>0</v>
      </c>
      <c r="L277" s="181">
        <f t="shared" ca="1" si="92"/>
        <v>1</v>
      </c>
      <c r="M277" s="180" t="e">
        <f ca="1">OFFSET('ewc02'!$H$10,MATCH($R277,Ewc_ID,0),0)</f>
        <v>#N/A</v>
      </c>
      <c r="N277" s="180" t="e">
        <f t="shared" ca="1" si="87"/>
        <v>#N/A</v>
      </c>
      <c r="O277" s="180" t="e">
        <f ca="1">IF($L277=0,-1,OFFSET('Kuiva-aine'!$C$10,AE277+AF277-1,0))</f>
        <v>#N/A</v>
      </c>
      <c r="P277" s="180" t="e">
        <f t="shared" ca="1" si="93"/>
        <v>#N/A</v>
      </c>
      <c r="Q277" s="180" t="e">
        <f ca="1">OFFSET('ewc02'!$A$10,MATCH($C277,EWC_Koodi,0),0)</f>
        <v>#N/A</v>
      </c>
      <c r="R277" s="180" t="e">
        <f t="shared" ca="1" si="94"/>
        <v>#N/A</v>
      </c>
      <c r="S277" s="180" t="e">
        <f ca="1">OFFSET('ewc02'!$K$10,Y277,0)</f>
        <v>#N/A</v>
      </c>
      <c r="T277" s="180" t="e">
        <f t="shared" ca="1" si="95"/>
        <v>#N/A</v>
      </c>
      <c r="U277" s="180" t="e">
        <f ca="1">OFFSET('ewc02'!$L$10,Y277,0)</f>
        <v>#N/A</v>
      </c>
      <c r="V277" s="180" t="e">
        <f ca="1">OFFSET('ewc02'!$M$10,Y277,0)</f>
        <v>#N/A</v>
      </c>
      <c r="W277" s="180" t="e">
        <f ca="1">OFFSET('ewc02'!$N$10,Y277,0)</f>
        <v>#N/A</v>
      </c>
      <c r="X277" s="180" t="e">
        <f ca="1">IF(AND(OFFSET('ewc02'!I$10,Y277,0)=12,OR(G277="2.3",G277="2.6",G277="2.7",G277="2.9")),1,0)</f>
        <v>#N/A</v>
      </c>
      <c r="Y277" s="180" t="e">
        <f t="shared" ca="1" si="88"/>
        <v>#N/A</v>
      </c>
      <c r="Z277" s="37">
        <f t="shared" si="89"/>
        <v>0</v>
      </c>
      <c r="AA277" s="180">
        <f ca="1">IF($Z277=0,0, OFFSET(rd!$A$10,MATCH($Z277,RD_tunnus,0),0))</f>
        <v>0</v>
      </c>
      <c r="AB277" s="180" t="e">
        <f t="shared" si="96"/>
        <v>#N/A</v>
      </c>
      <c r="AC277" s="180" t="e">
        <f t="shared" si="97"/>
        <v>#N/A</v>
      </c>
      <c r="AD277" s="100">
        <f t="shared" si="98"/>
        <v>0</v>
      </c>
      <c r="AE277" s="180" t="e">
        <f t="shared" ca="1" si="90"/>
        <v>#N/A</v>
      </c>
      <c r="AF277" s="180" t="e">
        <f t="shared" ca="1" si="91"/>
        <v>#N/A</v>
      </c>
      <c r="AG277" s="100" t="e">
        <f ca="1">OFFSET('Kuiva-aine'!$D$10,AE277+AF277-1,0)</f>
        <v>#N/A</v>
      </c>
      <c r="AH277" s="100" t="e">
        <f ca="1">OFFSET('Kuiva-aine'!$E$10,AE277+AF277-1,0)</f>
        <v>#N/A</v>
      </c>
      <c r="AI277" s="180" t="e">
        <f t="shared" ca="1" si="99"/>
        <v>#N/A</v>
      </c>
      <c r="AJ277" s="180" t="e">
        <f t="shared" si="100"/>
        <v>#N/A</v>
      </c>
      <c r="AK277" s="180" t="e">
        <f t="shared" si="101"/>
        <v>#N/A</v>
      </c>
      <c r="AL277" s="180">
        <f t="shared" si="102"/>
        <v>0</v>
      </c>
    </row>
    <row r="278" spans="1:38" x14ac:dyDescent="0.35">
      <c r="A278" s="91"/>
      <c r="B278" s="92"/>
      <c r="C278" s="93"/>
      <c r="D278" s="92"/>
      <c r="E278" s="91"/>
      <c r="F278" s="92"/>
      <c r="G278" s="94"/>
      <c r="I278" s="31">
        <f t="shared" ca="1" si="86"/>
        <v>0</v>
      </c>
      <c r="J278" s="31">
        <f ca="1">IF(ISNA(MATCH($V278,Hajoamiskertoimet!A$21:A$53,0)),0,$I278*OFFSET(Hajoamiskertoimet!$C$20,MATCH($V278,Hajoamiskertoimet!A$21:A$53,0),0))</f>
        <v>0</v>
      </c>
      <c r="L278" s="181">
        <f t="shared" ca="1" si="92"/>
        <v>1</v>
      </c>
      <c r="M278" s="180" t="e">
        <f ca="1">OFFSET('ewc02'!$H$10,MATCH($R278,Ewc_ID,0),0)</f>
        <v>#N/A</v>
      </c>
      <c r="N278" s="180" t="e">
        <f t="shared" ca="1" si="87"/>
        <v>#N/A</v>
      </c>
      <c r="O278" s="180" t="e">
        <f ca="1">IF($L278=0,-1,OFFSET('Kuiva-aine'!$C$10,AE278+AF278-1,0))</f>
        <v>#N/A</v>
      </c>
      <c r="P278" s="180" t="e">
        <f t="shared" ca="1" si="93"/>
        <v>#N/A</v>
      </c>
      <c r="Q278" s="180" t="e">
        <f ca="1">OFFSET('ewc02'!$A$10,MATCH($C278,EWC_Koodi,0),0)</f>
        <v>#N/A</v>
      </c>
      <c r="R278" s="180" t="e">
        <f t="shared" ca="1" si="94"/>
        <v>#N/A</v>
      </c>
      <c r="S278" s="180" t="e">
        <f ca="1">OFFSET('ewc02'!$K$10,Y278,0)</f>
        <v>#N/A</v>
      </c>
      <c r="T278" s="180" t="e">
        <f t="shared" ca="1" si="95"/>
        <v>#N/A</v>
      </c>
      <c r="U278" s="180" t="e">
        <f ca="1">OFFSET('ewc02'!$L$10,Y278,0)</f>
        <v>#N/A</v>
      </c>
      <c r="V278" s="180" t="e">
        <f ca="1">OFFSET('ewc02'!$M$10,Y278,0)</f>
        <v>#N/A</v>
      </c>
      <c r="W278" s="180" t="e">
        <f ca="1">OFFSET('ewc02'!$N$10,Y278,0)</f>
        <v>#N/A</v>
      </c>
      <c r="X278" s="180" t="e">
        <f ca="1">IF(AND(OFFSET('ewc02'!I$10,Y278,0)=12,OR(G278="2.3",G278="2.6",G278="2.7",G278="2.9")),1,0)</f>
        <v>#N/A</v>
      </c>
      <c r="Y278" s="180" t="e">
        <f t="shared" ca="1" si="88"/>
        <v>#N/A</v>
      </c>
      <c r="Z278" s="37">
        <f t="shared" si="89"/>
        <v>0</v>
      </c>
      <c r="AA278" s="180">
        <f ca="1">IF($Z278=0,0, OFFSET(rd!$A$10,MATCH($Z278,RD_tunnus,0),0))</f>
        <v>0</v>
      </c>
      <c r="AB278" s="180" t="e">
        <f t="shared" si="96"/>
        <v>#N/A</v>
      </c>
      <c r="AC278" s="180" t="e">
        <f t="shared" si="97"/>
        <v>#N/A</v>
      </c>
      <c r="AD278" s="100">
        <f t="shared" si="98"/>
        <v>0</v>
      </c>
      <c r="AE278" s="180" t="e">
        <f t="shared" ca="1" si="90"/>
        <v>#N/A</v>
      </c>
      <c r="AF278" s="180" t="e">
        <f t="shared" ca="1" si="91"/>
        <v>#N/A</v>
      </c>
      <c r="AG278" s="100" t="e">
        <f ca="1">OFFSET('Kuiva-aine'!$D$10,AE278+AF278-1,0)</f>
        <v>#N/A</v>
      </c>
      <c r="AH278" s="100" t="e">
        <f ca="1">OFFSET('Kuiva-aine'!$E$10,AE278+AF278-1,0)</f>
        <v>#N/A</v>
      </c>
      <c r="AI278" s="180" t="e">
        <f t="shared" ca="1" si="99"/>
        <v>#N/A</v>
      </c>
      <c r="AJ278" s="180" t="e">
        <f t="shared" si="100"/>
        <v>#N/A</v>
      </c>
      <c r="AK278" s="180" t="e">
        <f t="shared" si="101"/>
        <v>#N/A</v>
      </c>
      <c r="AL278" s="180">
        <f t="shared" si="102"/>
        <v>0</v>
      </c>
    </row>
    <row r="279" spans="1:38" x14ac:dyDescent="0.35">
      <c r="A279" s="91"/>
      <c r="B279" s="92"/>
      <c r="C279" s="93"/>
      <c r="D279" s="92"/>
      <c r="E279" s="91"/>
      <c r="F279" s="92"/>
      <c r="G279" s="94"/>
      <c r="I279" s="31">
        <f t="shared" ca="1" si="86"/>
        <v>0</v>
      </c>
      <c r="J279" s="31">
        <f ca="1">IF(ISNA(MATCH($V279,Hajoamiskertoimet!A$21:A$53,0)),0,$I279*OFFSET(Hajoamiskertoimet!$C$20,MATCH($V279,Hajoamiskertoimet!A$21:A$53,0),0))</f>
        <v>0</v>
      </c>
      <c r="L279" s="181">
        <f t="shared" ca="1" si="92"/>
        <v>1</v>
      </c>
      <c r="M279" s="180" t="e">
        <f ca="1">OFFSET('ewc02'!$H$10,MATCH($R279,Ewc_ID,0),0)</f>
        <v>#N/A</v>
      </c>
      <c r="N279" s="180" t="e">
        <f t="shared" ca="1" si="87"/>
        <v>#N/A</v>
      </c>
      <c r="O279" s="180" t="e">
        <f ca="1">IF($L279=0,-1,OFFSET('Kuiva-aine'!$C$10,AE279+AF279-1,0))</f>
        <v>#N/A</v>
      </c>
      <c r="P279" s="180" t="e">
        <f t="shared" ca="1" si="93"/>
        <v>#N/A</v>
      </c>
      <c r="Q279" s="180" t="e">
        <f ca="1">OFFSET('ewc02'!$A$10,MATCH($C279,EWC_Koodi,0),0)</f>
        <v>#N/A</v>
      </c>
      <c r="R279" s="180" t="e">
        <f t="shared" ca="1" si="94"/>
        <v>#N/A</v>
      </c>
      <c r="S279" s="180" t="e">
        <f ca="1">OFFSET('ewc02'!$K$10,Y279,0)</f>
        <v>#N/A</v>
      </c>
      <c r="T279" s="180" t="e">
        <f t="shared" ca="1" si="95"/>
        <v>#N/A</v>
      </c>
      <c r="U279" s="180" t="e">
        <f ca="1">OFFSET('ewc02'!$L$10,Y279,0)</f>
        <v>#N/A</v>
      </c>
      <c r="V279" s="180" t="e">
        <f ca="1">OFFSET('ewc02'!$M$10,Y279,0)</f>
        <v>#N/A</v>
      </c>
      <c r="W279" s="180" t="e">
        <f ca="1">OFFSET('ewc02'!$N$10,Y279,0)</f>
        <v>#N/A</v>
      </c>
      <c r="X279" s="180" t="e">
        <f ca="1">IF(AND(OFFSET('ewc02'!I$10,Y279,0)=12,OR(G279="2.3",G279="2.6",G279="2.7",G279="2.9")),1,0)</f>
        <v>#N/A</v>
      </c>
      <c r="Y279" s="180" t="e">
        <f t="shared" ca="1" si="88"/>
        <v>#N/A</v>
      </c>
      <c r="Z279" s="37">
        <f t="shared" si="89"/>
        <v>0</v>
      </c>
      <c r="AA279" s="180">
        <f ca="1">IF($Z279=0,0, OFFSET(rd!$A$10,MATCH($Z279,RD_tunnus,0),0))</f>
        <v>0</v>
      </c>
      <c r="AB279" s="180" t="e">
        <f t="shared" si="96"/>
        <v>#N/A</v>
      </c>
      <c r="AC279" s="180" t="e">
        <f t="shared" si="97"/>
        <v>#N/A</v>
      </c>
      <c r="AD279" s="100">
        <f t="shared" si="98"/>
        <v>0</v>
      </c>
      <c r="AE279" s="180" t="e">
        <f t="shared" ca="1" si="90"/>
        <v>#N/A</v>
      </c>
      <c r="AF279" s="180" t="e">
        <f t="shared" ca="1" si="91"/>
        <v>#N/A</v>
      </c>
      <c r="AG279" s="100" t="e">
        <f ca="1">OFFSET('Kuiva-aine'!$D$10,AE279+AF279-1,0)</f>
        <v>#N/A</v>
      </c>
      <c r="AH279" s="100" t="e">
        <f ca="1">OFFSET('Kuiva-aine'!$E$10,AE279+AF279-1,0)</f>
        <v>#N/A</v>
      </c>
      <c r="AI279" s="180" t="e">
        <f t="shared" ca="1" si="99"/>
        <v>#N/A</v>
      </c>
      <c r="AJ279" s="180" t="e">
        <f t="shared" si="100"/>
        <v>#N/A</v>
      </c>
      <c r="AK279" s="180" t="e">
        <f t="shared" si="101"/>
        <v>#N/A</v>
      </c>
      <c r="AL279" s="180">
        <f t="shared" si="102"/>
        <v>0</v>
      </c>
    </row>
    <row r="280" spans="1:38" x14ac:dyDescent="0.35">
      <c r="A280" s="91"/>
      <c r="B280" s="92"/>
      <c r="C280" s="93"/>
      <c r="D280" s="92"/>
      <c r="E280" s="91"/>
      <c r="F280" s="92"/>
      <c r="G280" s="94"/>
      <c r="I280" s="31">
        <f t="shared" ca="1" si="86"/>
        <v>0</v>
      </c>
      <c r="J280" s="31">
        <f ca="1">IF(ISNA(MATCH($V280,Hajoamiskertoimet!A$21:A$53,0)),0,$I280*OFFSET(Hajoamiskertoimet!$C$20,MATCH($V280,Hajoamiskertoimet!A$21:A$53,0),0))</f>
        <v>0</v>
      </c>
      <c r="L280" s="181">
        <f t="shared" ca="1" si="92"/>
        <v>1</v>
      </c>
      <c r="M280" s="180" t="e">
        <f ca="1">OFFSET('ewc02'!$H$10,MATCH($R280,Ewc_ID,0),0)</f>
        <v>#N/A</v>
      </c>
      <c r="N280" s="180" t="e">
        <f t="shared" ca="1" si="87"/>
        <v>#N/A</v>
      </c>
      <c r="O280" s="180" t="e">
        <f ca="1">IF($L280=0,-1,OFFSET('Kuiva-aine'!$C$10,AE280+AF280-1,0))</f>
        <v>#N/A</v>
      </c>
      <c r="P280" s="180" t="e">
        <f t="shared" ca="1" si="93"/>
        <v>#N/A</v>
      </c>
      <c r="Q280" s="180" t="e">
        <f ca="1">OFFSET('ewc02'!$A$10,MATCH($C280,EWC_Koodi,0),0)</f>
        <v>#N/A</v>
      </c>
      <c r="R280" s="180" t="e">
        <f t="shared" ca="1" si="94"/>
        <v>#N/A</v>
      </c>
      <c r="S280" s="180" t="e">
        <f ca="1">OFFSET('ewc02'!$K$10,Y280,0)</f>
        <v>#N/A</v>
      </c>
      <c r="T280" s="180" t="e">
        <f t="shared" ca="1" si="95"/>
        <v>#N/A</v>
      </c>
      <c r="U280" s="180" t="e">
        <f ca="1">OFFSET('ewc02'!$L$10,Y280,0)</f>
        <v>#N/A</v>
      </c>
      <c r="V280" s="180" t="e">
        <f ca="1">OFFSET('ewc02'!$M$10,Y280,0)</f>
        <v>#N/A</v>
      </c>
      <c r="W280" s="180" t="e">
        <f ca="1">OFFSET('ewc02'!$N$10,Y280,0)</f>
        <v>#N/A</v>
      </c>
      <c r="X280" s="180" t="e">
        <f ca="1">IF(AND(OFFSET('ewc02'!I$10,Y280,0)=12,OR(G280="2.3",G280="2.6",G280="2.7",G280="2.9")),1,0)</f>
        <v>#N/A</v>
      </c>
      <c r="Y280" s="180" t="e">
        <f t="shared" ca="1" si="88"/>
        <v>#N/A</v>
      </c>
      <c r="Z280" s="37">
        <f t="shared" si="89"/>
        <v>0</v>
      </c>
      <c r="AA280" s="180">
        <f ca="1">IF($Z280=0,0, OFFSET(rd!$A$10,MATCH($Z280,RD_tunnus,0),0))</f>
        <v>0</v>
      </c>
      <c r="AB280" s="180" t="e">
        <f t="shared" si="96"/>
        <v>#N/A</v>
      </c>
      <c r="AC280" s="180" t="e">
        <f t="shared" si="97"/>
        <v>#N/A</v>
      </c>
      <c r="AD280" s="100">
        <f t="shared" si="98"/>
        <v>0</v>
      </c>
      <c r="AE280" s="180" t="e">
        <f t="shared" ca="1" si="90"/>
        <v>#N/A</v>
      </c>
      <c r="AF280" s="180" t="e">
        <f t="shared" ca="1" si="91"/>
        <v>#N/A</v>
      </c>
      <c r="AG280" s="100" t="e">
        <f ca="1">OFFSET('Kuiva-aine'!$D$10,AE280+AF280-1,0)</f>
        <v>#N/A</v>
      </c>
      <c r="AH280" s="100" t="e">
        <f ca="1">OFFSET('Kuiva-aine'!$E$10,AE280+AF280-1,0)</f>
        <v>#N/A</v>
      </c>
      <c r="AI280" s="180" t="e">
        <f t="shared" ca="1" si="99"/>
        <v>#N/A</v>
      </c>
      <c r="AJ280" s="180" t="e">
        <f t="shared" si="100"/>
        <v>#N/A</v>
      </c>
      <c r="AK280" s="180" t="e">
        <f t="shared" si="101"/>
        <v>#N/A</v>
      </c>
      <c r="AL280" s="180">
        <f t="shared" si="102"/>
        <v>0</v>
      </c>
    </row>
    <row r="281" spans="1:38" x14ac:dyDescent="0.35">
      <c r="A281" s="91"/>
      <c r="B281" s="92"/>
      <c r="C281" s="93"/>
      <c r="D281" s="92"/>
      <c r="E281" s="91"/>
      <c r="F281" s="92"/>
      <c r="G281" s="94"/>
      <c r="I281" s="31">
        <f t="shared" ca="1" si="86"/>
        <v>0</v>
      </c>
      <c r="J281" s="31">
        <f ca="1">IF(ISNA(MATCH($V281,Hajoamiskertoimet!A$21:A$53,0)),0,$I281*OFFSET(Hajoamiskertoimet!$C$20,MATCH($V281,Hajoamiskertoimet!A$21:A$53,0),0))</f>
        <v>0</v>
      </c>
      <c r="L281" s="181">
        <f t="shared" ca="1" si="92"/>
        <v>1</v>
      </c>
      <c r="M281" s="180" t="e">
        <f ca="1">OFFSET('ewc02'!$H$10,MATCH($R281,Ewc_ID,0),0)</f>
        <v>#N/A</v>
      </c>
      <c r="N281" s="180" t="e">
        <f t="shared" ca="1" si="87"/>
        <v>#N/A</v>
      </c>
      <c r="O281" s="180" t="e">
        <f ca="1">IF($L281=0,-1,OFFSET('Kuiva-aine'!$C$10,AE281+AF281-1,0))</f>
        <v>#N/A</v>
      </c>
      <c r="P281" s="180" t="e">
        <f t="shared" ca="1" si="93"/>
        <v>#N/A</v>
      </c>
      <c r="Q281" s="180" t="e">
        <f ca="1">OFFSET('ewc02'!$A$10,MATCH($C281,EWC_Koodi,0),0)</f>
        <v>#N/A</v>
      </c>
      <c r="R281" s="180" t="e">
        <f t="shared" ca="1" si="94"/>
        <v>#N/A</v>
      </c>
      <c r="S281" s="180" t="e">
        <f ca="1">OFFSET('ewc02'!$K$10,Y281,0)</f>
        <v>#N/A</v>
      </c>
      <c r="T281" s="180" t="e">
        <f t="shared" ca="1" si="95"/>
        <v>#N/A</v>
      </c>
      <c r="U281" s="180" t="e">
        <f ca="1">OFFSET('ewc02'!$L$10,Y281,0)</f>
        <v>#N/A</v>
      </c>
      <c r="V281" s="180" t="e">
        <f ca="1">OFFSET('ewc02'!$M$10,Y281,0)</f>
        <v>#N/A</v>
      </c>
      <c r="W281" s="180" t="e">
        <f ca="1">OFFSET('ewc02'!$N$10,Y281,0)</f>
        <v>#N/A</v>
      </c>
      <c r="X281" s="180" t="e">
        <f ca="1">IF(AND(OFFSET('ewc02'!I$10,Y281,0)=12,OR(G281="2.3",G281="2.6",G281="2.7",G281="2.9")),1,0)</f>
        <v>#N/A</v>
      </c>
      <c r="Y281" s="180" t="e">
        <f t="shared" ca="1" si="88"/>
        <v>#N/A</v>
      </c>
      <c r="Z281" s="37">
        <f t="shared" si="89"/>
        <v>0</v>
      </c>
      <c r="AA281" s="180">
        <f ca="1">IF($Z281=0,0, OFFSET(rd!$A$10,MATCH($Z281,RD_tunnus,0),0))</f>
        <v>0</v>
      </c>
      <c r="AB281" s="180" t="e">
        <f t="shared" si="96"/>
        <v>#N/A</v>
      </c>
      <c r="AC281" s="180" t="e">
        <f t="shared" si="97"/>
        <v>#N/A</v>
      </c>
      <c r="AD281" s="100">
        <f t="shared" si="98"/>
        <v>0</v>
      </c>
      <c r="AE281" s="180" t="e">
        <f t="shared" ca="1" si="90"/>
        <v>#N/A</v>
      </c>
      <c r="AF281" s="180" t="e">
        <f t="shared" ca="1" si="91"/>
        <v>#N/A</v>
      </c>
      <c r="AG281" s="100" t="e">
        <f ca="1">OFFSET('Kuiva-aine'!$D$10,AE281+AF281-1,0)</f>
        <v>#N/A</v>
      </c>
      <c r="AH281" s="100" t="e">
        <f ca="1">OFFSET('Kuiva-aine'!$E$10,AE281+AF281-1,0)</f>
        <v>#N/A</v>
      </c>
      <c r="AI281" s="180" t="e">
        <f t="shared" ca="1" si="99"/>
        <v>#N/A</v>
      </c>
      <c r="AJ281" s="180" t="e">
        <f t="shared" si="100"/>
        <v>#N/A</v>
      </c>
      <c r="AK281" s="180" t="e">
        <f t="shared" si="101"/>
        <v>#N/A</v>
      </c>
      <c r="AL281" s="180">
        <f t="shared" si="102"/>
        <v>0</v>
      </c>
    </row>
    <row r="282" spans="1:38" x14ac:dyDescent="0.35">
      <c r="A282" s="91"/>
      <c r="B282" s="92"/>
      <c r="C282" s="93"/>
      <c r="D282" s="92"/>
      <c r="E282" s="91"/>
      <c r="F282" s="92"/>
      <c r="G282" s="94"/>
      <c r="I282" s="31">
        <f t="shared" ca="1" si="86"/>
        <v>0</v>
      </c>
      <c r="J282" s="31">
        <f ca="1">IF(ISNA(MATCH($V282,Hajoamiskertoimet!A$21:A$53,0)),0,$I282*OFFSET(Hajoamiskertoimet!$C$20,MATCH($V282,Hajoamiskertoimet!A$21:A$53,0),0))</f>
        <v>0</v>
      </c>
      <c r="L282" s="181">
        <f t="shared" ca="1" si="92"/>
        <v>1</v>
      </c>
      <c r="M282" s="180" t="e">
        <f ca="1">OFFSET('ewc02'!$H$10,MATCH($R282,Ewc_ID,0),0)</f>
        <v>#N/A</v>
      </c>
      <c r="N282" s="180" t="e">
        <f t="shared" ca="1" si="87"/>
        <v>#N/A</v>
      </c>
      <c r="O282" s="180" t="e">
        <f ca="1">IF($L282=0,-1,OFFSET('Kuiva-aine'!$C$10,AE282+AF282-1,0))</f>
        <v>#N/A</v>
      </c>
      <c r="P282" s="180" t="e">
        <f t="shared" ca="1" si="93"/>
        <v>#N/A</v>
      </c>
      <c r="Q282" s="180" t="e">
        <f ca="1">OFFSET('ewc02'!$A$10,MATCH($C282,EWC_Koodi,0),0)</f>
        <v>#N/A</v>
      </c>
      <c r="R282" s="180" t="e">
        <f t="shared" ca="1" si="94"/>
        <v>#N/A</v>
      </c>
      <c r="S282" s="180" t="e">
        <f ca="1">OFFSET('ewc02'!$K$10,Y282,0)</f>
        <v>#N/A</v>
      </c>
      <c r="T282" s="180" t="e">
        <f t="shared" ca="1" si="95"/>
        <v>#N/A</v>
      </c>
      <c r="U282" s="180" t="e">
        <f ca="1">OFFSET('ewc02'!$L$10,Y282,0)</f>
        <v>#N/A</v>
      </c>
      <c r="V282" s="180" t="e">
        <f ca="1">OFFSET('ewc02'!$M$10,Y282,0)</f>
        <v>#N/A</v>
      </c>
      <c r="W282" s="180" t="e">
        <f ca="1">OFFSET('ewc02'!$N$10,Y282,0)</f>
        <v>#N/A</v>
      </c>
      <c r="X282" s="180" t="e">
        <f ca="1">IF(AND(OFFSET('ewc02'!I$10,Y282,0)=12,OR(G282="2.3",G282="2.6",G282="2.7",G282="2.9")),1,0)</f>
        <v>#N/A</v>
      </c>
      <c r="Y282" s="180" t="e">
        <f t="shared" ca="1" si="88"/>
        <v>#N/A</v>
      </c>
      <c r="Z282" s="37">
        <f t="shared" si="89"/>
        <v>0</v>
      </c>
      <c r="AA282" s="180">
        <f ca="1">IF($Z282=0,0, OFFSET(rd!$A$10,MATCH($Z282,RD_tunnus,0),0))</f>
        <v>0</v>
      </c>
      <c r="AB282" s="180" t="e">
        <f t="shared" si="96"/>
        <v>#N/A</v>
      </c>
      <c r="AC282" s="180" t="e">
        <f t="shared" si="97"/>
        <v>#N/A</v>
      </c>
      <c r="AD282" s="100">
        <f t="shared" si="98"/>
        <v>0</v>
      </c>
      <c r="AE282" s="180" t="e">
        <f t="shared" ca="1" si="90"/>
        <v>#N/A</v>
      </c>
      <c r="AF282" s="180" t="e">
        <f t="shared" ca="1" si="91"/>
        <v>#N/A</v>
      </c>
      <c r="AG282" s="100" t="e">
        <f ca="1">OFFSET('Kuiva-aine'!$D$10,AE282+AF282-1,0)</f>
        <v>#N/A</v>
      </c>
      <c r="AH282" s="100" t="e">
        <f ca="1">OFFSET('Kuiva-aine'!$E$10,AE282+AF282-1,0)</f>
        <v>#N/A</v>
      </c>
      <c r="AI282" s="180" t="e">
        <f t="shared" ca="1" si="99"/>
        <v>#N/A</v>
      </c>
      <c r="AJ282" s="180" t="e">
        <f t="shared" si="100"/>
        <v>#N/A</v>
      </c>
      <c r="AK282" s="180" t="e">
        <f t="shared" si="101"/>
        <v>#N/A</v>
      </c>
      <c r="AL282" s="180">
        <f t="shared" si="102"/>
        <v>0</v>
      </c>
    </row>
    <row r="283" spans="1:38" x14ac:dyDescent="0.35">
      <c r="A283" s="91"/>
      <c r="B283" s="92"/>
      <c r="C283" s="93"/>
      <c r="D283" s="92"/>
      <c r="E283" s="91"/>
      <c r="F283" s="92"/>
      <c r="G283" s="94"/>
      <c r="I283" s="31">
        <f t="shared" ca="1" si="86"/>
        <v>0</v>
      </c>
      <c r="J283" s="31">
        <f ca="1">IF(ISNA(MATCH($V283,Hajoamiskertoimet!A$21:A$53,0)),0,$I283*OFFSET(Hajoamiskertoimet!$C$20,MATCH($V283,Hajoamiskertoimet!A$21:A$53,0),0))</f>
        <v>0</v>
      </c>
      <c r="L283" s="181">
        <f t="shared" ca="1" si="92"/>
        <v>1</v>
      </c>
      <c r="M283" s="180" t="e">
        <f ca="1">OFFSET('ewc02'!$H$10,MATCH($R283,Ewc_ID,0),0)</f>
        <v>#N/A</v>
      </c>
      <c r="N283" s="180" t="e">
        <f t="shared" ca="1" si="87"/>
        <v>#N/A</v>
      </c>
      <c r="O283" s="180" t="e">
        <f ca="1">IF($L283=0,-1,OFFSET('Kuiva-aine'!$C$10,AE283+AF283-1,0))</f>
        <v>#N/A</v>
      </c>
      <c r="P283" s="180" t="e">
        <f t="shared" ca="1" si="93"/>
        <v>#N/A</v>
      </c>
      <c r="Q283" s="180" t="e">
        <f ca="1">OFFSET('ewc02'!$A$10,MATCH($C283,EWC_Koodi,0),0)</f>
        <v>#N/A</v>
      </c>
      <c r="R283" s="180" t="e">
        <f t="shared" ca="1" si="94"/>
        <v>#N/A</v>
      </c>
      <c r="S283" s="180" t="e">
        <f ca="1">OFFSET('ewc02'!$K$10,Y283,0)</f>
        <v>#N/A</v>
      </c>
      <c r="T283" s="180" t="e">
        <f t="shared" ca="1" si="95"/>
        <v>#N/A</v>
      </c>
      <c r="U283" s="180" t="e">
        <f ca="1">OFFSET('ewc02'!$L$10,Y283,0)</f>
        <v>#N/A</v>
      </c>
      <c r="V283" s="180" t="e">
        <f ca="1">OFFSET('ewc02'!$M$10,Y283,0)</f>
        <v>#N/A</v>
      </c>
      <c r="W283" s="180" t="e">
        <f ca="1">OFFSET('ewc02'!$N$10,Y283,0)</f>
        <v>#N/A</v>
      </c>
      <c r="X283" s="180" t="e">
        <f ca="1">IF(AND(OFFSET('ewc02'!I$10,Y283,0)=12,OR(G283="2.3",G283="2.6",G283="2.7",G283="2.9")),1,0)</f>
        <v>#N/A</v>
      </c>
      <c r="Y283" s="180" t="e">
        <f t="shared" ca="1" si="88"/>
        <v>#N/A</v>
      </c>
      <c r="Z283" s="37">
        <f t="shared" si="89"/>
        <v>0</v>
      </c>
      <c r="AA283" s="180">
        <f ca="1">IF($Z283=0,0, OFFSET(rd!$A$10,MATCH($Z283,RD_tunnus,0),0))</f>
        <v>0</v>
      </c>
      <c r="AB283" s="180" t="e">
        <f t="shared" si="96"/>
        <v>#N/A</v>
      </c>
      <c r="AC283" s="180" t="e">
        <f t="shared" si="97"/>
        <v>#N/A</v>
      </c>
      <c r="AD283" s="100">
        <f t="shared" si="98"/>
        <v>0</v>
      </c>
      <c r="AE283" s="180" t="e">
        <f t="shared" ca="1" si="90"/>
        <v>#N/A</v>
      </c>
      <c r="AF283" s="180" t="e">
        <f t="shared" ca="1" si="91"/>
        <v>#N/A</v>
      </c>
      <c r="AG283" s="100" t="e">
        <f ca="1">OFFSET('Kuiva-aine'!$D$10,AE283+AF283-1,0)</f>
        <v>#N/A</v>
      </c>
      <c r="AH283" s="100" t="e">
        <f ca="1">OFFSET('Kuiva-aine'!$E$10,AE283+AF283-1,0)</f>
        <v>#N/A</v>
      </c>
      <c r="AI283" s="180" t="e">
        <f t="shared" ca="1" si="99"/>
        <v>#N/A</v>
      </c>
      <c r="AJ283" s="180" t="e">
        <f t="shared" si="100"/>
        <v>#N/A</v>
      </c>
      <c r="AK283" s="180" t="e">
        <f t="shared" si="101"/>
        <v>#N/A</v>
      </c>
      <c r="AL283" s="180">
        <f t="shared" si="102"/>
        <v>0</v>
      </c>
    </row>
    <row r="284" spans="1:38" x14ac:dyDescent="0.35">
      <c r="A284" s="91"/>
      <c r="B284" s="92"/>
      <c r="C284" s="93"/>
      <c r="D284" s="92"/>
      <c r="E284" s="91"/>
      <c r="F284" s="92"/>
      <c r="G284" s="94"/>
      <c r="I284" s="31">
        <f t="shared" ca="1" si="86"/>
        <v>0</v>
      </c>
      <c r="J284" s="31">
        <f ca="1">IF(ISNA(MATCH($V284,Hajoamiskertoimet!A$21:A$53,0)),0,$I284*OFFSET(Hajoamiskertoimet!$C$20,MATCH($V284,Hajoamiskertoimet!A$21:A$53,0),0))</f>
        <v>0</v>
      </c>
      <c r="L284" s="181">
        <f t="shared" ca="1" si="92"/>
        <v>1</v>
      </c>
      <c r="M284" s="180" t="e">
        <f ca="1">OFFSET('ewc02'!$H$10,MATCH($R284,Ewc_ID,0),0)</f>
        <v>#N/A</v>
      </c>
      <c r="N284" s="180" t="e">
        <f t="shared" ca="1" si="87"/>
        <v>#N/A</v>
      </c>
      <c r="O284" s="180" t="e">
        <f ca="1">IF($L284=0,-1,OFFSET('Kuiva-aine'!$C$10,AE284+AF284-1,0))</f>
        <v>#N/A</v>
      </c>
      <c r="P284" s="180" t="e">
        <f t="shared" ca="1" si="93"/>
        <v>#N/A</v>
      </c>
      <c r="Q284" s="180" t="e">
        <f ca="1">OFFSET('ewc02'!$A$10,MATCH($C284,EWC_Koodi,0),0)</f>
        <v>#N/A</v>
      </c>
      <c r="R284" s="180" t="e">
        <f t="shared" ca="1" si="94"/>
        <v>#N/A</v>
      </c>
      <c r="S284" s="180" t="e">
        <f ca="1">OFFSET('ewc02'!$K$10,Y284,0)</f>
        <v>#N/A</v>
      </c>
      <c r="T284" s="180" t="e">
        <f t="shared" ca="1" si="95"/>
        <v>#N/A</v>
      </c>
      <c r="U284" s="180" t="e">
        <f ca="1">OFFSET('ewc02'!$L$10,Y284,0)</f>
        <v>#N/A</v>
      </c>
      <c r="V284" s="180" t="e">
        <f ca="1">OFFSET('ewc02'!$M$10,Y284,0)</f>
        <v>#N/A</v>
      </c>
      <c r="W284" s="180" t="e">
        <f ca="1">OFFSET('ewc02'!$N$10,Y284,0)</f>
        <v>#N/A</v>
      </c>
      <c r="X284" s="180" t="e">
        <f ca="1">IF(AND(OFFSET('ewc02'!I$10,Y284,0)=12,OR(G284="2.3",G284="2.6",G284="2.7",G284="2.9")),1,0)</f>
        <v>#N/A</v>
      </c>
      <c r="Y284" s="180" t="e">
        <f t="shared" ca="1" si="88"/>
        <v>#N/A</v>
      </c>
      <c r="Z284" s="37">
        <f t="shared" si="89"/>
        <v>0</v>
      </c>
      <c r="AA284" s="180">
        <f ca="1">IF($Z284=0,0, OFFSET(rd!$A$10,MATCH($Z284,RD_tunnus,0),0))</f>
        <v>0</v>
      </c>
      <c r="AB284" s="180" t="e">
        <f t="shared" si="96"/>
        <v>#N/A</v>
      </c>
      <c r="AC284" s="180" t="e">
        <f t="shared" si="97"/>
        <v>#N/A</v>
      </c>
      <c r="AD284" s="100">
        <f t="shared" si="98"/>
        <v>0</v>
      </c>
      <c r="AE284" s="180" t="e">
        <f t="shared" ca="1" si="90"/>
        <v>#N/A</v>
      </c>
      <c r="AF284" s="180" t="e">
        <f t="shared" ca="1" si="91"/>
        <v>#N/A</v>
      </c>
      <c r="AG284" s="100" t="e">
        <f ca="1">OFFSET('Kuiva-aine'!$D$10,AE284+AF284-1,0)</f>
        <v>#N/A</v>
      </c>
      <c r="AH284" s="100" t="e">
        <f ca="1">OFFSET('Kuiva-aine'!$E$10,AE284+AF284-1,0)</f>
        <v>#N/A</v>
      </c>
      <c r="AI284" s="180" t="e">
        <f t="shared" ca="1" si="99"/>
        <v>#N/A</v>
      </c>
      <c r="AJ284" s="180" t="e">
        <f t="shared" si="100"/>
        <v>#N/A</v>
      </c>
      <c r="AK284" s="180" t="e">
        <f t="shared" si="101"/>
        <v>#N/A</v>
      </c>
      <c r="AL284" s="180">
        <f t="shared" si="102"/>
        <v>0</v>
      </c>
    </row>
    <row r="285" spans="1:38" x14ac:dyDescent="0.35">
      <c r="A285" s="91"/>
      <c r="B285" s="92"/>
      <c r="C285" s="93"/>
      <c r="D285" s="92"/>
      <c r="E285" s="91"/>
      <c r="F285" s="92"/>
      <c r="G285" s="94"/>
      <c r="I285" s="31">
        <f t="shared" ca="1" si="86"/>
        <v>0</v>
      </c>
      <c r="J285" s="31">
        <f ca="1">IF(ISNA(MATCH($V285,Hajoamiskertoimet!A$21:A$53,0)),0,$I285*OFFSET(Hajoamiskertoimet!$C$20,MATCH($V285,Hajoamiskertoimet!A$21:A$53,0),0))</f>
        <v>0</v>
      </c>
      <c r="L285" s="181">
        <f t="shared" ca="1" si="92"/>
        <v>1</v>
      </c>
      <c r="M285" s="180" t="e">
        <f ca="1">OFFSET('ewc02'!$H$10,MATCH($R285,Ewc_ID,0),0)</f>
        <v>#N/A</v>
      </c>
      <c r="N285" s="180" t="e">
        <f t="shared" ca="1" si="87"/>
        <v>#N/A</v>
      </c>
      <c r="O285" s="180" t="e">
        <f ca="1">IF($L285=0,-1,OFFSET('Kuiva-aine'!$C$10,AE285+AF285-1,0))</f>
        <v>#N/A</v>
      </c>
      <c r="P285" s="180" t="e">
        <f t="shared" ca="1" si="93"/>
        <v>#N/A</v>
      </c>
      <c r="Q285" s="180" t="e">
        <f ca="1">OFFSET('ewc02'!$A$10,MATCH($C285,EWC_Koodi,0),0)</f>
        <v>#N/A</v>
      </c>
      <c r="R285" s="180" t="e">
        <f t="shared" ca="1" si="94"/>
        <v>#N/A</v>
      </c>
      <c r="S285" s="180" t="e">
        <f ca="1">OFFSET('ewc02'!$K$10,Y285,0)</f>
        <v>#N/A</v>
      </c>
      <c r="T285" s="180" t="e">
        <f t="shared" ca="1" si="95"/>
        <v>#N/A</v>
      </c>
      <c r="U285" s="180" t="e">
        <f ca="1">OFFSET('ewc02'!$L$10,Y285,0)</f>
        <v>#N/A</v>
      </c>
      <c r="V285" s="180" t="e">
        <f ca="1">OFFSET('ewc02'!$M$10,Y285,0)</f>
        <v>#N/A</v>
      </c>
      <c r="W285" s="180" t="e">
        <f ca="1">OFFSET('ewc02'!$N$10,Y285,0)</f>
        <v>#N/A</v>
      </c>
      <c r="X285" s="180" t="e">
        <f ca="1">IF(AND(OFFSET('ewc02'!I$10,Y285,0)=12,OR(G285="2.3",G285="2.6",G285="2.7",G285="2.9")),1,0)</f>
        <v>#N/A</v>
      </c>
      <c r="Y285" s="180" t="e">
        <f t="shared" ca="1" si="88"/>
        <v>#N/A</v>
      </c>
      <c r="Z285" s="37">
        <f t="shared" si="89"/>
        <v>0</v>
      </c>
      <c r="AA285" s="180">
        <f ca="1">IF($Z285=0,0, OFFSET(rd!$A$10,MATCH($Z285,RD_tunnus,0),0))</f>
        <v>0</v>
      </c>
      <c r="AB285" s="180" t="e">
        <f t="shared" si="96"/>
        <v>#N/A</v>
      </c>
      <c r="AC285" s="180" t="e">
        <f t="shared" si="97"/>
        <v>#N/A</v>
      </c>
      <c r="AD285" s="100">
        <f t="shared" si="98"/>
        <v>0</v>
      </c>
      <c r="AE285" s="180" t="e">
        <f t="shared" ca="1" si="90"/>
        <v>#N/A</v>
      </c>
      <c r="AF285" s="180" t="e">
        <f t="shared" ca="1" si="91"/>
        <v>#N/A</v>
      </c>
      <c r="AG285" s="100" t="e">
        <f ca="1">OFFSET('Kuiva-aine'!$D$10,AE285+AF285-1,0)</f>
        <v>#N/A</v>
      </c>
      <c r="AH285" s="100" t="e">
        <f ca="1">OFFSET('Kuiva-aine'!$E$10,AE285+AF285-1,0)</f>
        <v>#N/A</v>
      </c>
      <c r="AI285" s="180" t="e">
        <f t="shared" ca="1" si="99"/>
        <v>#N/A</v>
      </c>
      <c r="AJ285" s="180" t="e">
        <f t="shared" si="100"/>
        <v>#N/A</v>
      </c>
      <c r="AK285" s="180" t="e">
        <f t="shared" si="101"/>
        <v>#N/A</v>
      </c>
      <c r="AL285" s="180">
        <f t="shared" si="102"/>
        <v>0</v>
      </c>
    </row>
    <row r="286" spans="1:38" x14ac:dyDescent="0.35">
      <c r="A286" s="91"/>
      <c r="B286" s="92"/>
      <c r="C286" s="93"/>
      <c r="D286" s="92"/>
      <c r="E286" s="91"/>
      <c r="F286" s="92"/>
      <c r="G286" s="94"/>
      <c r="I286" s="31">
        <f t="shared" ca="1" si="86"/>
        <v>0</v>
      </c>
      <c r="J286" s="31">
        <f ca="1">IF(ISNA(MATCH($V286,Hajoamiskertoimet!A$21:A$53,0)),0,$I286*OFFSET(Hajoamiskertoimet!$C$20,MATCH($V286,Hajoamiskertoimet!A$21:A$53,0),0))</f>
        <v>0</v>
      </c>
      <c r="L286" s="181">
        <f t="shared" ca="1" si="92"/>
        <v>1</v>
      </c>
      <c r="M286" s="180" t="e">
        <f ca="1">OFFSET('ewc02'!$H$10,MATCH($R286,Ewc_ID,0),0)</f>
        <v>#N/A</v>
      </c>
      <c r="N286" s="180" t="e">
        <f t="shared" ca="1" si="87"/>
        <v>#N/A</v>
      </c>
      <c r="O286" s="180" t="e">
        <f ca="1">IF($L286=0,-1,OFFSET('Kuiva-aine'!$C$10,AE286+AF286-1,0))</f>
        <v>#N/A</v>
      </c>
      <c r="P286" s="180" t="e">
        <f t="shared" ca="1" si="93"/>
        <v>#N/A</v>
      </c>
      <c r="Q286" s="180" t="e">
        <f ca="1">OFFSET('ewc02'!$A$10,MATCH($C286,EWC_Koodi,0),0)</f>
        <v>#N/A</v>
      </c>
      <c r="R286" s="180" t="e">
        <f t="shared" ca="1" si="94"/>
        <v>#N/A</v>
      </c>
      <c r="S286" s="180" t="e">
        <f ca="1">OFFSET('ewc02'!$K$10,Y286,0)</f>
        <v>#N/A</v>
      </c>
      <c r="T286" s="180" t="e">
        <f t="shared" ca="1" si="95"/>
        <v>#N/A</v>
      </c>
      <c r="U286" s="180" t="e">
        <f ca="1">OFFSET('ewc02'!$L$10,Y286,0)</f>
        <v>#N/A</v>
      </c>
      <c r="V286" s="180" t="e">
        <f ca="1">OFFSET('ewc02'!$M$10,Y286,0)</f>
        <v>#N/A</v>
      </c>
      <c r="W286" s="180" t="e">
        <f ca="1">OFFSET('ewc02'!$N$10,Y286,0)</f>
        <v>#N/A</v>
      </c>
      <c r="X286" s="180" t="e">
        <f ca="1">IF(AND(OFFSET('ewc02'!I$10,Y286,0)=12,OR(G286="2.3",G286="2.6",G286="2.7",G286="2.9")),1,0)</f>
        <v>#N/A</v>
      </c>
      <c r="Y286" s="180" t="e">
        <f t="shared" ca="1" si="88"/>
        <v>#N/A</v>
      </c>
      <c r="Z286" s="37">
        <f t="shared" si="89"/>
        <v>0</v>
      </c>
      <c r="AA286" s="180">
        <f ca="1">IF($Z286=0,0, OFFSET(rd!$A$10,MATCH($Z286,RD_tunnus,0),0))</f>
        <v>0</v>
      </c>
      <c r="AB286" s="180" t="e">
        <f t="shared" si="96"/>
        <v>#N/A</v>
      </c>
      <c r="AC286" s="180" t="e">
        <f t="shared" si="97"/>
        <v>#N/A</v>
      </c>
      <c r="AD286" s="100">
        <f t="shared" si="98"/>
        <v>0</v>
      </c>
      <c r="AE286" s="180" t="e">
        <f t="shared" ca="1" si="90"/>
        <v>#N/A</v>
      </c>
      <c r="AF286" s="180" t="e">
        <f t="shared" ca="1" si="91"/>
        <v>#N/A</v>
      </c>
      <c r="AG286" s="100" t="e">
        <f ca="1">OFFSET('Kuiva-aine'!$D$10,AE286+AF286-1,0)</f>
        <v>#N/A</v>
      </c>
      <c r="AH286" s="100" t="e">
        <f ca="1">OFFSET('Kuiva-aine'!$E$10,AE286+AF286-1,0)</f>
        <v>#N/A</v>
      </c>
      <c r="AI286" s="180" t="e">
        <f t="shared" ca="1" si="99"/>
        <v>#N/A</v>
      </c>
      <c r="AJ286" s="180" t="e">
        <f t="shared" si="100"/>
        <v>#N/A</v>
      </c>
      <c r="AK286" s="180" t="e">
        <f t="shared" si="101"/>
        <v>#N/A</v>
      </c>
      <c r="AL286" s="180">
        <f t="shared" si="102"/>
        <v>0</v>
      </c>
    </row>
    <row r="287" spans="1:38" x14ac:dyDescent="0.35">
      <c r="A287" s="91"/>
      <c r="B287" s="92"/>
      <c r="C287" s="93"/>
      <c r="D287" s="92"/>
      <c r="E287" s="91"/>
      <c r="F287" s="92"/>
      <c r="G287" s="94"/>
      <c r="I287" s="31">
        <f t="shared" ca="1" si="86"/>
        <v>0</v>
      </c>
      <c r="J287" s="31">
        <f ca="1">IF(ISNA(MATCH($V287,Hajoamiskertoimet!A$21:A$53,0)),0,$I287*OFFSET(Hajoamiskertoimet!$C$20,MATCH($V287,Hajoamiskertoimet!A$21:A$53,0),0))</f>
        <v>0</v>
      </c>
      <c r="L287" s="181">
        <f t="shared" ca="1" si="92"/>
        <v>1</v>
      </c>
      <c r="M287" s="180" t="e">
        <f ca="1">OFFSET('ewc02'!$H$10,MATCH($R287,Ewc_ID,0),0)</f>
        <v>#N/A</v>
      </c>
      <c r="N287" s="180" t="e">
        <f t="shared" ca="1" si="87"/>
        <v>#N/A</v>
      </c>
      <c r="O287" s="180" t="e">
        <f ca="1">IF($L287=0,-1,OFFSET('Kuiva-aine'!$C$10,AE287+AF287-1,0))</f>
        <v>#N/A</v>
      </c>
      <c r="P287" s="180" t="e">
        <f t="shared" ca="1" si="93"/>
        <v>#N/A</v>
      </c>
      <c r="Q287" s="180" t="e">
        <f ca="1">OFFSET('ewc02'!$A$10,MATCH($C287,EWC_Koodi,0),0)</f>
        <v>#N/A</v>
      </c>
      <c r="R287" s="180" t="e">
        <f t="shared" ca="1" si="94"/>
        <v>#N/A</v>
      </c>
      <c r="S287" s="180" t="e">
        <f ca="1">OFFSET('ewc02'!$K$10,Y287,0)</f>
        <v>#N/A</v>
      </c>
      <c r="T287" s="180" t="e">
        <f t="shared" ca="1" si="95"/>
        <v>#N/A</v>
      </c>
      <c r="U287" s="180" t="e">
        <f ca="1">OFFSET('ewc02'!$L$10,Y287,0)</f>
        <v>#N/A</v>
      </c>
      <c r="V287" s="180" t="e">
        <f ca="1">OFFSET('ewc02'!$M$10,Y287,0)</f>
        <v>#N/A</v>
      </c>
      <c r="W287" s="180" t="e">
        <f ca="1">OFFSET('ewc02'!$N$10,Y287,0)</f>
        <v>#N/A</v>
      </c>
      <c r="X287" s="180" t="e">
        <f ca="1">IF(AND(OFFSET('ewc02'!I$10,Y287,0)=12,OR(G287="2.3",G287="2.6",G287="2.7",G287="2.9")),1,0)</f>
        <v>#N/A</v>
      </c>
      <c r="Y287" s="180" t="e">
        <f t="shared" ca="1" si="88"/>
        <v>#N/A</v>
      </c>
      <c r="Z287" s="37">
        <f t="shared" si="89"/>
        <v>0</v>
      </c>
      <c r="AA287" s="180">
        <f ca="1">IF($Z287=0,0, OFFSET(rd!$A$10,MATCH($Z287,RD_tunnus,0),0))</f>
        <v>0</v>
      </c>
      <c r="AB287" s="180" t="e">
        <f t="shared" si="96"/>
        <v>#N/A</v>
      </c>
      <c r="AC287" s="180" t="e">
        <f t="shared" si="97"/>
        <v>#N/A</v>
      </c>
      <c r="AD287" s="100">
        <f t="shared" si="98"/>
        <v>0</v>
      </c>
      <c r="AE287" s="180" t="e">
        <f t="shared" ca="1" si="90"/>
        <v>#N/A</v>
      </c>
      <c r="AF287" s="180" t="e">
        <f t="shared" ca="1" si="91"/>
        <v>#N/A</v>
      </c>
      <c r="AG287" s="100" t="e">
        <f ca="1">OFFSET('Kuiva-aine'!$D$10,AE287+AF287-1,0)</f>
        <v>#N/A</v>
      </c>
      <c r="AH287" s="100" t="e">
        <f ca="1">OFFSET('Kuiva-aine'!$E$10,AE287+AF287-1,0)</f>
        <v>#N/A</v>
      </c>
      <c r="AI287" s="180" t="e">
        <f t="shared" ca="1" si="99"/>
        <v>#N/A</v>
      </c>
      <c r="AJ287" s="180" t="e">
        <f t="shared" si="100"/>
        <v>#N/A</v>
      </c>
      <c r="AK287" s="180" t="e">
        <f t="shared" si="101"/>
        <v>#N/A</v>
      </c>
      <c r="AL287" s="180">
        <f t="shared" si="102"/>
        <v>0</v>
      </c>
    </row>
    <row r="288" spans="1:38" x14ac:dyDescent="0.35">
      <c r="A288" s="91"/>
      <c r="B288" s="92"/>
      <c r="C288" s="93"/>
      <c r="D288" s="92"/>
      <c r="E288" s="91"/>
      <c r="F288" s="92"/>
      <c r="G288" s="94"/>
      <c r="I288" s="31">
        <f t="shared" ca="1" si="86"/>
        <v>0</v>
      </c>
      <c r="J288" s="31">
        <f ca="1">IF(ISNA(MATCH($V288,Hajoamiskertoimet!A$21:A$53,0)),0,$I288*OFFSET(Hajoamiskertoimet!$C$20,MATCH($V288,Hajoamiskertoimet!A$21:A$53,0),0))</f>
        <v>0</v>
      </c>
      <c r="L288" s="181">
        <f t="shared" ca="1" si="92"/>
        <v>1</v>
      </c>
      <c r="M288" s="180" t="e">
        <f ca="1">OFFSET('ewc02'!$H$10,MATCH($R288,Ewc_ID,0),0)</f>
        <v>#N/A</v>
      </c>
      <c r="N288" s="180" t="e">
        <f t="shared" ca="1" si="87"/>
        <v>#N/A</v>
      </c>
      <c r="O288" s="180" t="e">
        <f ca="1">IF($L288=0,-1,OFFSET('Kuiva-aine'!$C$10,AE288+AF288-1,0))</f>
        <v>#N/A</v>
      </c>
      <c r="P288" s="180" t="e">
        <f t="shared" ca="1" si="93"/>
        <v>#N/A</v>
      </c>
      <c r="Q288" s="180" t="e">
        <f ca="1">OFFSET('ewc02'!$A$10,MATCH($C288,EWC_Koodi,0),0)</f>
        <v>#N/A</v>
      </c>
      <c r="R288" s="180" t="e">
        <f t="shared" ca="1" si="94"/>
        <v>#N/A</v>
      </c>
      <c r="S288" s="180" t="e">
        <f ca="1">OFFSET('ewc02'!$K$10,Y288,0)</f>
        <v>#N/A</v>
      </c>
      <c r="T288" s="180" t="e">
        <f t="shared" ca="1" si="95"/>
        <v>#N/A</v>
      </c>
      <c r="U288" s="180" t="e">
        <f ca="1">OFFSET('ewc02'!$L$10,Y288,0)</f>
        <v>#N/A</v>
      </c>
      <c r="V288" s="180" t="e">
        <f ca="1">OFFSET('ewc02'!$M$10,Y288,0)</f>
        <v>#N/A</v>
      </c>
      <c r="W288" s="180" t="e">
        <f ca="1">OFFSET('ewc02'!$N$10,Y288,0)</f>
        <v>#N/A</v>
      </c>
      <c r="X288" s="180" t="e">
        <f ca="1">IF(AND(OFFSET('ewc02'!I$10,Y288,0)=12,OR(G288="2.3",G288="2.6",G288="2.7",G288="2.9")),1,0)</f>
        <v>#N/A</v>
      </c>
      <c r="Y288" s="180" t="e">
        <f t="shared" ca="1" si="88"/>
        <v>#N/A</v>
      </c>
      <c r="Z288" s="37">
        <f t="shared" si="89"/>
        <v>0</v>
      </c>
      <c r="AA288" s="180">
        <f ca="1">IF($Z288=0,0, OFFSET(rd!$A$10,MATCH($Z288,RD_tunnus,0),0))</f>
        <v>0</v>
      </c>
      <c r="AB288" s="180" t="e">
        <f t="shared" si="96"/>
        <v>#N/A</v>
      </c>
      <c r="AC288" s="180" t="e">
        <f t="shared" si="97"/>
        <v>#N/A</v>
      </c>
      <c r="AD288" s="100">
        <f t="shared" si="98"/>
        <v>0</v>
      </c>
      <c r="AE288" s="180" t="e">
        <f t="shared" ca="1" si="90"/>
        <v>#N/A</v>
      </c>
      <c r="AF288" s="180" t="e">
        <f t="shared" ca="1" si="91"/>
        <v>#N/A</v>
      </c>
      <c r="AG288" s="100" t="e">
        <f ca="1">OFFSET('Kuiva-aine'!$D$10,AE288+AF288-1,0)</f>
        <v>#N/A</v>
      </c>
      <c r="AH288" s="100" t="e">
        <f ca="1">OFFSET('Kuiva-aine'!$E$10,AE288+AF288-1,0)</f>
        <v>#N/A</v>
      </c>
      <c r="AI288" s="180" t="e">
        <f t="shared" ca="1" si="99"/>
        <v>#N/A</v>
      </c>
      <c r="AJ288" s="180" t="e">
        <f t="shared" si="100"/>
        <v>#N/A</v>
      </c>
      <c r="AK288" s="180" t="e">
        <f t="shared" si="101"/>
        <v>#N/A</v>
      </c>
      <c r="AL288" s="180">
        <f t="shared" si="102"/>
        <v>0</v>
      </c>
    </row>
    <row r="289" spans="1:38" x14ac:dyDescent="0.35">
      <c r="A289" s="91"/>
      <c r="B289" s="92"/>
      <c r="C289" s="93"/>
      <c r="D289" s="92"/>
      <c r="E289" s="91"/>
      <c r="F289" s="92"/>
      <c r="G289" s="94"/>
      <c r="I289" s="31">
        <f t="shared" ca="1" si="86"/>
        <v>0</v>
      </c>
      <c r="J289" s="31">
        <f ca="1">IF(ISNA(MATCH($V289,Hajoamiskertoimet!A$21:A$53,0)),0,$I289*OFFSET(Hajoamiskertoimet!$C$20,MATCH($V289,Hajoamiskertoimet!A$21:A$53,0),0))</f>
        <v>0</v>
      </c>
      <c r="L289" s="181">
        <f t="shared" ca="1" si="92"/>
        <v>1</v>
      </c>
      <c r="M289" s="180" t="e">
        <f ca="1">OFFSET('ewc02'!$H$10,MATCH($R289,Ewc_ID,0),0)</f>
        <v>#N/A</v>
      </c>
      <c r="N289" s="180" t="e">
        <f t="shared" ca="1" si="87"/>
        <v>#N/A</v>
      </c>
      <c r="O289" s="180" t="e">
        <f ca="1">IF($L289=0,-1,OFFSET('Kuiva-aine'!$C$10,AE289+AF289-1,0))</f>
        <v>#N/A</v>
      </c>
      <c r="P289" s="180" t="e">
        <f t="shared" ca="1" si="93"/>
        <v>#N/A</v>
      </c>
      <c r="Q289" s="180" t="e">
        <f ca="1">OFFSET('ewc02'!$A$10,MATCH($C289,EWC_Koodi,0),0)</f>
        <v>#N/A</v>
      </c>
      <c r="R289" s="180" t="e">
        <f t="shared" ca="1" si="94"/>
        <v>#N/A</v>
      </c>
      <c r="S289" s="180" t="e">
        <f ca="1">OFFSET('ewc02'!$K$10,Y289,0)</f>
        <v>#N/A</v>
      </c>
      <c r="T289" s="180" t="e">
        <f t="shared" ca="1" si="95"/>
        <v>#N/A</v>
      </c>
      <c r="U289" s="180" t="e">
        <f ca="1">OFFSET('ewc02'!$L$10,Y289,0)</f>
        <v>#N/A</v>
      </c>
      <c r="V289" s="180" t="e">
        <f ca="1">OFFSET('ewc02'!$M$10,Y289,0)</f>
        <v>#N/A</v>
      </c>
      <c r="W289" s="180" t="e">
        <f ca="1">OFFSET('ewc02'!$N$10,Y289,0)</f>
        <v>#N/A</v>
      </c>
      <c r="X289" s="180" t="e">
        <f ca="1">IF(AND(OFFSET('ewc02'!I$10,Y289,0)=12,OR(G289="2.3",G289="2.6",G289="2.7",G289="2.9")),1,0)</f>
        <v>#N/A</v>
      </c>
      <c r="Y289" s="180" t="e">
        <f t="shared" ca="1" si="88"/>
        <v>#N/A</v>
      </c>
      <c r="Z289" s="37">
        <f t="shared" si="89"/>
        <v>0</v>
      </c>
      <c r="AA289" s="180">
        <f ca="1">IF($Z289=0,0, OFFSET(rd!$A$10,MATCH($Z289,RD_tunnus,0),0))</f>
        <v>0</v>
      </c>
      <c r="AB289" s="180" t="e">
        <f t="shared" si="96"/>
        <v>#N/A</v>
      </c>
      <c r="AC289" s="180" t="e">
        <f t="shared" si="97"/>
        <v>#N/A</v>
      </c>
      <c r="AD289" s="100">
        <f t="shared" si="98"/>
        <v>0</v>
      </c>
      <c r="AE289" s="180" t="e">
        <f t="shared" ca="1" si="90"/>
        <v>#N/A</v>
      </c>
      <c r="AF289" s="180" t="e">
        <f t="shared" ca="1" si="91"/>
        <v>#N/A</v>
      </c>
      <c r="AG289" s="100" t="e">
        <f ca="1">OFFSET('Kuiva-aine'!$D$10,AE289+AF289-1,0)</f>
        <v>#N/A</v>
      </c>
      <c r="AH289" s="100" t="e">
        <f ca="1">OFFSET('Kuiva-aine'!$E$10,AE289+AF289-1,0)</f>
        <v>#N/A</v>
      </c>
      <c r="AI289" s="180" t="e">
        <f t="shared" ca="1" si="99"/>
        <v>#N/A</v>
      </c>
      <c r="AJ289" s="180" t="e">
        <f t="shared" si="100"/>
        <v>#N/A</v>
      </c>
      <c r="AK289" s="180" t="e">
        <f t="shared" si="101"/>
        <v>#N/A</v>
      </c>
      <c r="AL289" s="180">
        <f t="shared" si="102"/>
        <v>0</v>
      </c>
    </row>
    <row r="290" spans="1:38" x14ac:dyDescent="0.35">
      <c r="A290" s="91"/>
      <c r="B290" s="92"/>
      <c r="C290" s="93"/>
      <c r="D290" s="92"/>
      <c r="E290" s="91"/>
      <c r="F290" s="92"/>
      <c r="G290" s="94"/>
      <c r="I290" s="31">
        <f t="shared" ca="1" si="86"/>
        <v>0</v>
      </c>
      <c r="J290" s="31">
        <f ca="1">IF(ISNA(MATCH($V290,Hajoamiskertoimet!A$21:A$53,0)),0,$I290*OFFSET(Hajoamiskertoimet!$C$20,MATCH($V290,Hajoamiskertoimet!A$21:A$53,0),0))</f>
        <v>0</v>
      </c>
      <c r="L290" s="181">
        <f t="shared" ca="1" si="92"/>
        <v>1</v>
      </c>
      <c r="M290" s="180" t="e">
        <f ca="1">OFFSET('ewc02'!$H$10,MATCH($R290,Ewc_ID,0),0)</f>
        <v>#N/A</v>
      </c>
      <c r="N290" s="180" t="e">
        <f t="shared" ca="1" si="87"/>
        <v>#N/A</v>
      </c>
      <c r="O290" s="180" t="e">
        <f ca="1">IF($L290=0,-1,OFFSET('Kuiva-aine'!$C$10,AE290+AF290-1,0))</f>
        <v>#N/A</v>
      </c>
      <c r="P290" s="180" t="e">
        <f t="shared" ca="1" si="93"/>
        <v>#N/A</v>
      </c>
      <c r="Q290" s="180" t="e">
        <f ca="1">OFFSET('ewc02'!$A$10,MATCH($C290,EWC_Koodi,0),0)</f>
        <v>#N/A</v>
      </c>
      <c r="R290" s="180" t="e">
        <f t="shared" ca="1" si="94"/>
        <v>#N/A</v>
      </c>
      <c r="S290" s="180" t="e">
        <f ca="1">OFFSET('ewc02'!$K$10,Y290,0)</f>
        <v>#N/A</v>
      </c>
      <c r="T290" s="180" t="e">
        <f t="shared" ca="1" si="95"/>
        <v>#N/A</v>
      </c>
      <c r="U290" s="180" t="e">
        <f ca="1">OFFSET('ewc02'!$L$10,Y290,0)</f>
        <v>#N/A</v>
      </c>
      <c r="V290" s="180" t="e">
        <f ca="1">OFFSET('ewc02'!$M$10,Y290,0)</f>
        <v>#N/A</v>
      </c>
      <c r="W290" s="180" t="e">
        <f ca="1">OFFSET('ewc02'!$N$10,Y290,0)</f>
        <v>#N/A</v>
      </c>
      <c r="X290" s="180" t="e">
        <f ca="1">IF(AND(OFFSET('ewc02'!I$10,Y290,0)=12,OR(G290="2.3",G290="2.6",G290="2.7",G290="2.9")),1,0)</f>
        <v>#N/A</v>
      </c>
      <c r="Y290" s="180" t="e">
        <f t="shared" ca="1" si="88"/>
        <v>#N/A</v>
      </c>
      <c r="Z290" s="37">
        <f t="shared" si="89"/>
        <v>0</v>
      </c>
      <c r="AA290" s="180">
        <f ca="1">IF($Z290=0,0, OFFSET(rd!$A$10,MATCH($Z290,RD_tunnus,0),0))</f>
        <v>0</v>
      </c>
      <c r="AB290" s="180" t="e">
        <f t="shared" si="96"/>
        <v>#N/A</v>
      </c>
      <c r="AC290" s="180" t="e">
        <f t="shared" si="97"/>
        <v>#N/A</v>
      </c>
      <c r="AD290" s="100">
        <f t="shared" si="98"/>
        <v>0</v>
      </c>
      <c r="AE290" s="180" t="e">
        <f t="shared" ca="1" si="90"/>
        <v>#N/A</v>
      </c>
      <c r="AF290" s="180" t="e">
        <f t="shared" ca="1" si="91"/>
        <v>#N/A</v>
      </c>
      <c r="AG290" s="100" t="e">
        <f ca="1">OFFSET('Kuiva-aine'!$D$10,AE290+AF290-1,0)</f>
        <v>#N/A</v>
      </c>
      <c r="AH290" s="100" t="e">
        <f ca="1">OFFSET('Kuiva-aine'!$E$10,AE290+AF290-1,0)</f>
        <v>#N/A</v>
      </c>
      <c r="AI290" s="180" t="e">
        <f t="shared" ca="1" si="99"/>
        <v>#N/A</v>
      </c>
      <c r="AJ290" s="180" t="e">
        <f t="shared" si="100"/>
        <v>#N/A</v>
      </c>
      <c r="AK290" s="180" t="e">
        <f t="shared" si="101"/>
        <v>#N/A</v>
      </c>
      <c r="AL290" s="180">
        <f t="shared" si="102"/>
        <v>0</v>
      </c>
    </row>
    <row r="291" spans="1:38" x14ac:dyDescent="0.35">
      <c r="A291" s="91"/>
      <c r="B291" s="92"/>
      <c r="C291" s="93"/>
      <c r="D291" s="92"/>
      <c r="E291" s="91"/>
      <c r="F291" s="92"/>
      <c r="G291" s="94"/>
      <c r="I291" s="31">
        <f t="shared" ca="1" si="86"/>
        <v>0</v>
      </c>
      <c r="J291" s="31">
        <f ca="1">IF(ISNA(MATCH($V291,Hajoamiskertoimet!A$21:A$53,0)),0,$I291*OFFSET(Hajoamiskertoimet!$C$20,MATCH($V291,Hajoamiskertoimet!A$21:A$53,0),0))</f>
        <v>0</v>
      </c>
      <c r="L291" s="181">
        <f t="shared" ca="1" si="92"/>
        <v>1</v>
      </c>
      <c r="M291" s="180" t="e">
        <f ca="1">OFFSET('ewc02'!$H$10,MATCH($R291,Ewc_ID,0),0)</f>
        <v>#N/A</v>
      </c>
      <c r="N291" s="180" t="e">
        <f t="shared" ca="1" si="87"/>
        <v>#N/A</v>
      </c>
      <c r="O291" s="180" t="e">
        <f ca="1">IF($L291=0,-1,OFFSET('Kuiva-aine'!$C$10,AE291+AF291-1,0))</f>
        <v>#N/A</v>
      </c>
      <c r="P291" s="180" t="e">
        <f t="shared" ca="1" si="93"/>
        <v>#N/A</v>
      </c>
      <c r="Q291" s="180" t="e">
        <f ca="1">OFFSET('ewc02'!$A$10,MATCH($C291,EWC_Koodi,0),0)</f>
        <v>#N/A</v>
      </c>
      <c r="R291" s="180" t="e">
        <f t="shared" ca="1" si="94"/>
        <v>#N/A</v>
      </c>
      <c r="S291" s="180" t="e">
        <f ca="1">OFFSET('ewc02'!$K$10,Y291,0)</f>
        <v>#N/A</v>
      </c>
      <c r="T291" s="180" t="e">
        <f t="shared" ca="1" si="95"/>
        <v>#N/A</v>
      </c>
      <c r="U291" s="180" t="e">
        <f ca="1">OFFSET('ewc02'!$L$10,Y291,0)</f>
        <v>#N/A</v>
      </c>
      <c r="V291" s="180" t="e">
        <f ca="1">OFFSET('ewc02'!$M$10,Y291,0)</f>
        <v>#N/A</v>
      </c>
      <c r="W291" s="180" t="e">
        <f ca="1">OFFSET('ewc02'!$N$10,Y291,0)</f>
        <v>#N/A</v>
      </c>
      <c r="X291" s="180" t="e">
        <f ca="1">IF(AND(OFFSET('ewc02'!I$10,Y291,0)=12,OR(G291="2.3",G291="2.6",G291="2.7",G291="2.9")),1,0)</f>
        <v>#N/A</v>
      </c>
      <c r="Y291" s="180" t="e">
        <f t="shared" ca="1" si="88"/>
        <v>#N/A</v>
      </c>
      <c r="Z291" s="37">
        <f t="shared" si="89"/>
        <v>0</v>
      </c>
      <c r="AA291" s="180">
        <f ca="1">IF($Z291=0,0, OFFSET(rd!$A$10,MATCH($Z291,RD_tunnus,0),0))</f>
        <v>0</v>
      </c>
      <c r="AB291" s="180" t="e">
        <f t="shared" si="96"/>
        <v>#N/A</v>
      </c>
      <c r="AC291" s="180" t="e">
        <f t="shared" si="97"/>
        <v>#N/A</v>
      </c>
      <c r="AD291" s="100">
        <f t="shared" si="98"/>
        <v>0</v>
      </c>
      <c r="AE291" s="180" t="e">
        <f t="shared" ca="1" si="90"/>
        <v>#N/A</v>
      </c>
      <c r="AF291" s="180" t="e">
        <f t="shared" ca="1" si="91"/>
        <v>#N/A</v>
      </c>
      <c r="AG291" s="100" t="e">
        <f ca="1">OFFSET('Kuiva-aine'!$D$10,AE291+AF291-1,0)</f>
        <v>#N/A</v>
      </c>
      <c r="AH291" s="100" t="e">
        <f ca="1">OFFSET('Kuiva-aine'!$E$10,AE291+AF291-1,0)</f>
        <v>#N/A</v>
      </c>
      <c r="AI291" s="180" t="e">
        <f t="shared" ca="1" si="99"/>
        <v>#N/A</v>
      </c>
      <c r="AJ291" s="180" t="e">
        <f t="shared" si="100"/>
        <v>#N/A</v>
      </c>
      <c r="AK291" s="180" t="e">
        <f t="shared" si="101"/>
        <v>#N/A</v>
      </c>
      <c r="AL291" s="180">
        <f t="shared" si="102"/>
        <v>0</v>
      </c>
    </row>
    <row r="292" spans="1:38" x14ac:dyDescent="0.35">
      <c r="A292" s="91"/>
      <c r="B292" s="92"/>
      <c r="C292" s="93"/>
      <c r="D292" s="92"/>
      <c r="E292" s="91"/>
      <c r="F292" s="92"/>
      <c r="G292" s="94"/>
      <c r="I292" s="31">
        <f t="shared" ca="1" si="86"/>
        <v>0</v>
      </c>
      <c r="J292" s="31">
        <f ca="1">IF(ISNA(MATCH($V292,Hajoamiskertoimet!A$21:A$53,0)),0,$I292*OFFSET(Hajoamiskertoimet!$C$20,MATCH($V292,Hajoamiskertoimet!A$21:A$53,0),0))</f>
        <v>0</v>
      </c>
      <c r="L292" s="181">
        <f t="shared" ca="1" si="92"/>
        <v>1</v>
      </c>
      <c r="M292" s="180" t="e">
        <f ca="1">OFFSET('ewc02'!$H$10,MATCH($R292,Ewc_ID,0),0)</f>
        <v>#N/A</v>
      </c>
      <c r="N292" s="180" t="e">
        <f t="shared" ca="1" si="87"/>
        <v>#N/A</v>
      </c>
      <c r="O292" s="180" t="e">
        <f ca="1">IF($L292=0,-1,OFFSET('Kuiva-aine'!$C$10,AE292+AF292-1,0))</f>
        <v>#N/A</v>
      </c>
      <c r="P292" s="180" t="e">
        <f t="shared" ca="1" si="93"/>
        <v>#N/A</v>
      </c>
      <c r="Q292" s="180" t="e">
        <f ca="1">OFFSET('ewc02'!$A$10,MATCH($C292,EWC_Koodi,0),0)</f>
        <v>#N/A</v>
      </c>
      <c r="R292" s="180" t="e">
        <f t="shared" ca="1" si="94"/>
        <v>#N/A</v>
      </c>
      <c r="S292" s="180" t="e">
        <f ca="1">OFFSET('ewc02'!$K$10,Y292,0)</f>
        <v>#N/A</v>
      </c>
      <c r="T292" s="180" t="e">
        <f t="shared" ca="1" si="95"/>
        <v>#N/A</v>
      </c>
      <c r="U292" s="180" t="e">
        <f ca="1">OFFSET('ewc02'!$L$10,Y292,0)</f>
        <v>#N/A</v>
      </c>
      <c r="V292" s="180" t="e">
        <f ca="1">OFFSET('ewc02'!$M$10,Y292,0)</f>
        <v>#N/A</v>
      </c>
      <c r="W292" s="180" t="e">
        <f ca="1">OFFSET('ewc02'!$N$10,Y292,0)</f>
        <v>#N/A</v>
      </c>
      <c r="X292" s="180" t="e">
        <f ca="1">IF(AND(OFFSET('ewc02'!I$10,Y292,0)=12,OR(G292="2.3",G292="2.6",G292="2.7",G292="2.9")),1,0)</f>
        <v>#N/A</v>
      </c>
      <c r="Y292" s="180" t="e">
        <f t="shared" ca="1" si="88"/>
        <v>#N/A</v>
      </c>
      <c r="Z292" s="37">
        <f t="shared" si="89"/>
        <v>0</v>
      </c>
      <c r="AA292" s="180">
        <f ca="1">IF($Z292=0,0, OFFSET(rd!$A$10,MATCH($Z292,RD_tunnus,0),0))</f>
        <v>0</v>
      </c>
      <c r="AB292" s="180" t="e">
        <f t="shared" si="96"/>
        <v>#N/A</v>
      </c>
      <c r="AC292" s="180" t="e">
        <f t="shared" si="97"/>
        <v>#N/A</v>
      </c>
      <c r="AD292" s="100">
        <f t="shared" si="98"/>
        <v>0</v>
      </c>
      <c r="AE292" s="180" t="e">
        <f t="shared" ca="1" si="90"/>
        <v>#N/A</v>
      </c>
      <c r="AF292" s="180" t="e">
        <f t="shared" ca="1" si="91"/>
        <v>#N/A</v>
      </c>
      <c r="AG292" s="100" t="e">
        <f ca="1">OFFSET('Kuiva-aine'!$D$10,AE292+AF292-1,0)</f>
        <v>#N/A</v>
      </c>
      <c r="AH292" s="100" t="e">
        <f ca="1">OFFSET('Kuiva-aine'!$E$10,AE292+AF292-1,0)</f>
        <v>#N/A</v>
      </c>
      <c r="AI292" s="180" t="e">
        <f t="shared" ca="1" si="99"/>
        <v>#N/A</v>
      </c>
      <c r="AJ292" s="180" t="e">
        <f t="shared" si="100"/>
        <v>#N/A</v>
      </c>
      <c r="AK292" s="180" t="e">
        <f t="shared" si="101"/>
        <v>#N/A</v>
      </c>
      <c r="AL292" s="180">
        <f t="shared" si="102"/>
        <v>0</v>
      </c>
    </row>
    <row r="293" spans="1:38" x14ac:dyDescent="0.35">
      <c r="A293" s="91"/>
      <c r="B293" s="92"/>
      <c r="C293" s="93"/>
      <c r="D293" s="92"/>
      <c r="E293" s="91"/>
      <c r="F293" s="92"/>
      <c r="G293" s="94"/>
      <c r="I293" s="31">
        <f t="shared" ca="1" si="86"/>
        <v>0</v>
      </c>
      <c r="J293" s="31">
        <f ca="1">IF(ISNA(MATCH($V293,Hajoamiskertoimet!A$21:A$53,0)),0,$I293*OFFSET(Hajoamiskertoimet!$C$20,MATCH($V293,Hajoamiskertoimet!A$21:A$53,0),0))</f>
        <v>0</v>
      </c>
      <c r="L293" s="181">
        <f t="shared" ca="1" si="92"/>
        <v>1</v>
      </c>
      <c r="M293" s="180" t="e">
        <f ca="1">OFFSET('ewc02'!$H$10,MATCH($R293,Ewc_ID,0),0)</f>
        <v>#N/A</v>
      </c>
      <c r="N293" s="180" t="e">
        <f t="shared" ca="1" si="87"/>
        <v>#N/A</v>
      </c>
      <c r="O293" s="180" t="e">
        <f ca="1">IF($L293=0,-1,OFFSET('Kuiva-aine'!$C$10,AE293+AF293-1,0))</f>
        <v>#N/A</v>
      </c>
      <c r="P293" s="180" t="e">
        <f t="shared" ca="1" si="93"/>
        <v>#N/A</v>
      </c>
      <c r="Q293" s="180" t="e">
        <f ca="1">OFFSET('ewc02'!$A$10,MATCH($C293,EWC_Koodi,0),0)</f>
        <v>#N/A</v>
      </c>
      <c r="R293" s="180" t="e">
        <f t="shared" ca="1" si="94"/>
        <v>#N/A</v>
      </c>
      <c r="S293" s="180" t="e">
        <f ca="1">OFFSET('ewc02'!$K$10,Y293,0)</f>
        <v>#N/A</v>
      </c>
      <c r="T293" s="180" t="e">
        <f t="shared" ca="1" si="95"/>
        <v>#N/A</v>
      </c>
      <c r="U293" s="180" t="e">
        <f ca="1">OFFSET('ewc02'!$L$10,Y293,0)</f>
        <v>#N/A</v>
      </c>
      <c r="V293" s="180" t="e">
        <f ca="1">OFFSET('ewc02'!$M$10,Y293,0)</f>
        <v>#N/A</v>
      </c>
      <c r="W293" s="180" t="e">
        <f ca="1">OFFSET('ewc02'!$N$10,Y293,0)</f>
        <v>#N/A</v>
      </c>
      <c r="X293" s="180" t="e">
        <f ca="1">IF(AND(OFFSET('ewc02'!I$10,Y293,0)=12,OR(G293="2.3",G293="2.6",G293="2.7",G293="2.9")),1,0)</f>
        <v>#N/A</v>
      </c>
      <c r="Y293" s="180" t="e">
        <f t="shared" ca="1" si="88"/>
        <v>#N/A</v>
      </c>
      <c r="Z293" s="37">
        <f t="shared" si="89"/>
        <v>0</v>
      </c>
      <c r="AA293" s="180">
        <f ca="1">IF($Z293=0,0, OFFSET(rd!$A$10,MATCH($Z293,RD_tunnus,0),0))</f>
        <v>0</v>
      </c>
      <c r="AB293" s="180" t="e">
        <f t="shared" si="96"/>
        <v>#N/A</v>
      </c>
      <c r="AC293" s="180" t="e">
        <f t="shared" si="97"/>
        <v>#N/A</v>
      </c>
      <c r="AD293" s="100">
        <f t="shared" si="98"/>
        <v>0</v>
      </c>
      <c r="AE293" s="180" t="e">
        <f t="shared" ca="1" si="90"/>
        <v>#N/A</v>
      </c>
      <c r="AF293" s="180" t="e">
        <f t="shared" ca="1" si="91"/>
        <v>#N/A</v>
      </c>
      <c r="AG293" s="100" t="e">
        <f ca="1">OFFSET('Kuiva-aine'!$D$10,AE293+AF293-1,0)</f>
        <v>#N/A</v>
      </c>
      <c r="AH293" s="100" t="e">
        <f ca="1">OFFSET('Kuiva-aine'!$E$10,AE293+AF293-1,0)</f>
        <v>#N/A</v>
      </c>
      <c r="AI293" s="180" t="e">
        <f t="shared" ca="1" si="99"/>
        <v>#N/A</v>
      </c>
      <c r="AJ293" s="180" t="e">
        <f t="shared" si="100"/>
        <v>#N/A</v>
      </c>
      <c r="AK293" s="180" t="e">
        <f t="shared" si="101"/>
        <v>#N/A</v>
      </c>
      <c r="AL293" s="180">
        <f t="shared" si="102"/>
        <v>0</v>
      </c>
    </row>
    <row r="294" spans="1:38" x14ac:dyDescent="0.35">
      <c r="A294" s="91"/>
      <c r="B294" s="92"/>
      <c r="C294" s="93"/>
      <c r="D294" s="92"/>
      <c r="E294" s="91"/>
      <c r="F294" s="92"/>
      <c r="G294" s="94"/>
      <c r="I294" s="31">
        <f t="shared" ca="1" si="86"/>
        <v>0</v>
      </c>
      <c r="J294" s="31">
        <f ca="1">IF(ISNA(MATCH($V294,Hajoamiskertoimet!A$21:A$53,0)),0,$I294*OFFSET(Hajoamiskertoimet!$C$20,MATCH($V294,Hajoamiskertoimet!A$21:A$53,0),0))</f>
        <v>0</v>
      </c>
      <c r="L294" s="181">
        <f t="shared" ca="1" si="92"/>
        <v>1</v>
      </c>
      <c r="M294" s="180" t="e">
        <f ca="1">OFFSET('ewc02'!$H$10,MATCH($R294,Ewc_ID,0),0)</f>
        <v>#N/A</v>
      </c>
      <c r="N294" s="180" t="e">
        <f t="shared" ca="1" si="87"/>
        <v>#N/A</v>
      </c>
      <c r="O294" s="180" t="e">
        <f ca="1">IF($L294=0,-1,OFFSET('Kuiva-aine'!$C$10,AE294+AF294-1,0))</f>
        <v>#N/A</v>
      </c>
      <c r="P294" s="180" t="e">
        <f t="shared" ca="1" si="93"/>
        <v>#N/A</v>
      </c>
      <c r="Q294" s="180" t="e">
        <f ca="1">OFFSET('ewc02'!$A$10,MATCH($C294,EWC_Koodi,0),0)</f>
        <v>#N/A</v>
      </c>
      <c r="R294" s="180" t="e">
        <f t="shared" ca="1" si="94"/>
        <v>#N/A</v>
      </c>
      <c r="S294" s="180" t="e">
        <f ca="1">OFFSET('ewc02'!$K$10,Y294,0)</f>
        <v>#N/A</v>
      </c>
      <c r="T294" s="180" t="e">
        <f t="shared" ca="1" si="95"/>
        <v>#N/A</v>
      </c>
      <c r="U294" s="180" t="e">
        <f ca="1">OFFSET('ewc02'!$L$10,Y294,0)</f>
        <v>#N/A</v>
      </c>
      <c r="V294" s="180" t="e">
        <f ca="1">OFFSET('ewc02'!$M$10,Y294,0)</f>
        <v>#N/A</v>
      </c>
      <c r="W294" s="180" t="e">
        <f ca="1">OFFSET('ewc02'!$N$10,Y294,0)</f>
        <v>#N/A</v>
      </c>
      <c r="X294" s="180" t="e">
        <f ca="1">IF(AND(OFFSET('ewc02'!I$10,Y294,0)=12,OR(G294="2.3",G294="2.6",G294="2.7",G294="2.9")),1,0)</f>
        <v>#N/A</v>
      </c>
      <c r="Y294" s="180" t="e">
        <f t="shared" ca="1" si="88"/>
        <v>#N/A</v>
      </c>
      <c r="Z294" s="37">
        <f t="shared" si="89"/>
        <v>0</v>
      </c>
      <c r="AA294" s="180">
        <f ca="1">IF($Z294=0,0, OFFSET(rd!$A$10,MATCH($Z294,RD_tunnus,0),0))</f>
        <v>0</v>
      </c>
      <c r="AB294" s="180" t="e">
        <f t="shared" si="96"/>
        <v>#N/A</v>
      </c>
      <c r="AC294" s="180" t="e">
        <f t="shared" si="97"/>
        <v>#N/A</v>
      </c>
      <c r="AD294" s="100">
        <f t="shared" si="98"/>
        <v>0</v>
      </c>
      <c r="AE294" s="180" t="e">
        <f t="shared" ca="1" si="90"/>
        <v>#N/A</v>
      </c>
      <c r="AF294" s="180" t="e">
        <f t="shared" ca="1" si="91"/>
        <v>#N/A</v>
      </c>
      <c r="AG294" s="100" t="e">
        <f ca="1">OFFSET('Kuiva-aine'!$D$10,AE294+AF294-1,0)</f>
        <v>#N/A</v>
      </c>
      <c r="AH294" s="100" t="e">
        <f ca="1">OFFSET('Kuiva-aine'!$E$10,AE294+AF294-1,0)</f>
        <v>#N/A</v>
      </c>
      <c r="AI294" s="180" t="e">
        <f t="shared" ca="1" si="99"/>
        <v>#N/A</v>
      </c>
      <c r="AJ294" s="180" t="e">
        <f t="shared" si="100"/>
        <v>#N/A</v>
      </c>
      <c r="AK294" s="180" t="e">
        <f t="shared" si="101"/>
        <v>#N/A</v>
      </c>
      <c r="AL294" s="180">
        <f t="shared" si="102"/>
        <v>0</v>
      </c>
    </row>
    <row r="295" spans="1:38" x14ac:dyDescent="0.35">
      <c r="A295" s="91"/>
      <c r="B295" s="92"/>
      <c r="C295" s="93"/>
      <c r="D295" s="92"/>
      <c r="E295" s="91"/>
      <c r="F295" s="92"/>
      <c r="G295" s="94"/>
      <c r="I295" s="31">
        <f t="shared" ca="1" si="86"/>
        <v>0</v>
      </c>
      <c r="J295" s="31">
        <f ca="1">IF(ISNA(MATCH($V295,Hajoamiskertoimet!A$21:A$53,0)),0,$I295*OFFSET(Hajoamiskertoimet!$C$20,MATCH($V295,Hajoamiskertoimet!A$21:A$53,0),0))</f>
        <v>0</v>
      </c>
      <c r="L295" s="181">
        <f t="shared" ca="1" si="92"/>
        <v>1</v>
      </c>
      <c r="M295" s="180" t="e">
        <f ca="1">OFFSET('ewc02'!$H$10,MATCH($R295,Ewc_ID,0),0)</f>
        <v>#N/A</v>
      </c>
      <c r="N295" s="180" t="e">
        <f t="shared" ca="1" si="87"/>
        <v>#N/A</v>
      </c>
      <c r="O295" s="180" t="e">
        <f ca="1">IF($L295=0,-1,OFFSET('Kuiva-aine'!$C$10,AE295+AF295-1,0))</f>
        <v>#N/A</v>
      </c>
      <c r="P295" s="180" t="e">
        <f t="shared" ca="1" si="93"/>
        <v>#N/A</v>
      </c>
      <c r="Q295" s="180" t="e">
        <f ca="1">OFFSET('ewc02'!$A$10,MATCH($C295,EWC_Koodi,0),0)</f>
        <v>#N/A</v>
      </c>
      <c r="R295" s="180" t="e">
        <f t="shared" ca="1" si="94"/>
        <v>#N/A</v>
      </c>
      <c r="S295" s="180" t="e">
        <f ca="1">OFFSET('ewc02'!$K$10,Y295,0)</f>
        <v>#N/A</v>
      </c>
      <c r="T295" s="180" t="e">
        <f t="shared" ca="1" si="95"/>
        <v>#N/A</v>
      </c>
      <c r="U295" s="180" t="e">
        <f ca="1">OFFSET('ewc02'!$L$10,Y295,0)</f>
        <v>#N/A</v>
      </c>
      <c r="V295" s="180" t="e">
        <f ca="1">OFFSET('ewc02'!$M$10,Y295,0)</f>
        <v>#N/A</v>
      </c>
      <c r="W295" s="180" t="e">
        <f ca="1">OFFSET('ewc02'!$N$10,Y295,0)</f>
        <v>#N/A</v>
      </c>
      <c r="X295" s="180" t="e">
        <f ca="1">IF(AND(OFFSET('ewc02'!I$10,Y295,0)=12,OR(G295="2.3",G295="2.6",G295="2.7",G295="2.9")),1,0)</f>
        <v>#N/A</v>
      </c>
      <c r="Y295" s="180" t="e">
        <f t="shared" ca="1" si="88"/>
        <v>#N/A</v>
      </c>
      <c r="Z295" s="37">
        <f t="shared" si="89"/>
        <v>0</v>
      </c>
      <c r="AA295" s="180">
        <f ca="1">IF($Z295=0,0, OFFSET(rd!$A$10,MATCH($Z295,RD_tunnus,0),0))</f>
        <v>0</v>
      </c>
      <c r="AB295" s="180" t="e">
        <f t="shared" si="96"/>
        <v>#N/A</v>
      </c>
      <c r="AC295" s="180" t="e">
        <f t="shared" si="97"/>
        <v>#N/A</v>
      </c>
      <c r="AD295" s="100">
        <f t="shared" si="98"/>
        <v>0</v>
      </c>
      <c r="AE295" s="180" t="e">
        <f t="shared" ca="1" si="90"/>
        <v>#N/A</v>
      </c>
      <c r="AF295" s="180" t="e">
        <f t="shared" ca="1" si="91"/>
        <v>#N/A</v>
      </c>
      <c r="AG295" s="100" t="e">
        <f ca="1">OFFSET('Kuiva-aine'!$D$10,AE295+AF295-1,0)</f>
        <v>#N/A</v>
      </c>
      <c r="AH295" s="100" t="e">
        <f ca="1">OFFSET('Kuiva-aine'!$E$10,AE295+AF295-1,0)</f>
        <v>#N/A</v>
      </c>
      <c r="AI295" s="180" t="e">
        <f t="shared" ca="1" si="99"/>
        <v>#N/A</v>
      </c>
      <c r="AJ295" s="180" t="e">
        <f t="shared" si="100"/>
        <v>#N/A</v>
      </c>
      <c r="AK295" s="180" t="e">
        <f t="shared" si="101"/>
        <v>#N/A</v>
      </c>
      <c r="AL295" s="180">
        <f t="shared" si="102"/>
        <v>0</v>
      </c>
    </row>
    <row r="296" spans="1:38" x14ac:dyDescent="0.35">
      <c r="A296" s="91"/>
      <c r="B296" s="92"/>
      <c r="C296" s="93"/>
      <c r="D296" s="92"/>
      <c r="E296" s="91"/>
      <c r="F296" s="92"/>
      <c r="G296" s="94"/>
      <c r="I296" s="31">
        <f t="shared" ca="1" si="86"/>
        <v>0</v>
      </c>
      <c r="J296" s="31">
        <f ca="1">IF(ISNA(MATCH($V296,Hajoamiskertoimet!A$21:A$53,0)),0,$I296*OFFSET(Hajoamiskertoimet!$C$20,MATCH($V296,Hajoamiskertoimet!A$21:A$53,0),0))</f>
        <v>0</v>
      </c>
      <c r="L296" s="181">
        <f t="shared" ca="1" si="92"/>
        <v>1</v>
      </c>
      <c r="M296" s="180" t="e">
        <f ca="1">OFFSET('ewc02'!$H$10,MATCH($R296,Ewc_ID,0),0)</f>
        <v>#N/A</v>
      </c>
      <c r="N296" s="180" t="e">
        <f t="shared" ca="1" si="87"/>
        <v>#N/A</v>
      </c>
      <c r="O296" s="180" t="e">
        <f ca="1">IF($L296=0,-1,OFFSET('Kuiva-aine'!$C$10,AE296+AF296-1,0))</f>
        <v>#N/A</v>
      </c>
      <c r="P296" s="180" t="e">
        <f t="shared" ca="1" si="93"/>
        <v>#N/A</v>
      </c>
      <c r="Q296" s="180" t="e">
        <f ca="1">OFFSET('ewc02'!$A$10,MATCH($C296,EWC_Koodi,0),0)</f>
        <v>#N/A</v>
      </c>
      <c r="R296" s="180" t="e">
        <f t="shared" ca="1" si="94"/>
        <v>#N/A</v>
      </c>
      <c r="S296" s="180" t="e">
        <f ca="1">OFFSET('ewc02'!$K$10,Y296,0)</f>
        <v>#N/A</v>
      </c>
      <c r="T296" s="180" t="e">
        <f t="shared" ca="1" si="95"/>
        <v>#N/A</v>
      </c>
      <c r="U296" s="180" t="e">
        <f ca="1">OFFSET('ewc02'!$L$10,Y296,0)</f>
        <v>#N/A</v>
      </c>
      <c r="V296" s="180" t="e">
        <f ca="1">OFFSET('ewc02'!$M$10,Y296,0)</f>
        <v>#N/A</v>
      </c>
      <c r="W296" s="180" t="e">
        <f ca="1">OFFSET('ewc02'!$N$10,Y296,0)</f>
        <v>#N/A</v>
      </c>
      <c r="X296" s="180" t="e">
        <f ca="1">IF(AND(OFFSET('ewc02'!I$10,Y296,0)=12,OR(G296="2.3",G296="2.6",G296="2.7",G296="2.9")),1,0)</f>
        <v>#N/A</v>
      </c>
      <c r="Y296" s="180" t="e">
        <f t="shared" ca="1" si="88"/>
        <v>#N/A</v>
      </c>
      <c r="Z296" s="37">
        <f t="shared" si="89"/>
        <v>0</v>
      </c>
      <c r="AA296" s="180">
        <f ca="1">IF($Z296=0,0, OFFSET(rd!$A$10,MATCH($Z296,RD_tunnus,0),0))</f>
        <v>0</v>
      </c>
      <c r="AB296" s="180" t="e">
        <f t="shared" si="96"/>
        <v>#N/A</v>
      </c>
      <c r="AC296" s="180" t="e">
        <f t="shared" si="97"/>
        <v>#N/A</v>
      </c>
      <c r="AD296" s="100">
        <f t="shared" si="98"/>
        <v>0</v>
      </c>
      <c r="AE296" s="180" t="e">
        <f t="shared" ca="1" si="90"/>
        <v>#N/A</v>
      </c>
      <c r="AF296" s="180" t="e">
        <f t="shared" ca="1" si="91"/>
        <v>#N/A</v>
      </c>
      <c r="AG296" s="100" t="e">
        <f ca="1">OFFSET('Kuiva-aine'!$D$10,AE296+AF296-1,0)</f>
        <v>#N/A</v>
      </c>
      <c r="AH296" s="100" t="e">
        <f ca="1">OFFSET('Kuiva-aine'!$E$10,AE296+AF296-1,0)</f>
        <v>#N/A</v>
      </c>
      <c r="AI296" s="180" t="e">
        <f t="shared" ca="1" si="99"/>
        <v>#N/A</v>
      </c>
      <c r="AJ296" s="180" t="e">
        <f t="shared" si="100"/>
        <v>#N/A</v>
      </c>
      <c r="AK296" s="180" t="e">
        <f t="shared" si="101"/>
        <v>#N/A</v>
      </c>
      <c r="AL296" s="180">
        <f t="shared" si="102"/>
        <v>0</v>
      </c>
    </row>
    <row r="297" spans="1:38" x14ac:dyDescent="0.35">
      <c r="A297" s="91"/>
      <c r="B297" s="92"/>
      <c r="C297" s="93"/>
      <c r="D297" s="92"/>
      <c r="E297" s="91"/>
      <c r="F297" s="92"/>
      <c r="G297" s="94"/>
      <c r="I297" s="31">
        <f t="shared" ca="1" si="86"/>
        <v>0</v>
      </c>
      <c r="J297" s="31">
        <f ca="1">IF(ISNA(MATCH($V297,Hajoamiskertoimet!A$21:A$53,0)),0,$I297*OFFSET(Hajoamiskertoimet!$C$20,MATCH($V297,Hajoamiskertoimet!A$21:A$53,0),0))</f>
        <v>0</v>
      </c>
      <c r="L297" s="181">
        <f t="shared" ca="1" si="92"/>
        <v>1</v>
      </c>
      <c r="M297" s="180" t="e">
        <f ca="1">OFFSET('ewc02'!$H$10,MATCH($R297,Ewc_ID,0),0)</f>
        <v>#N/A</v>
      </c>
      <c r="N297" s="180" t="e">
        <f t="shared" ca="1" si="87"/>
        <v>#N/A</v>
      </c>
      <c r="O297" s="180" t="e">
        <f ca="1">IF($L297=0,-1,OFFSET('Kuiva-aine'!$C$10,AE297+AF297-1,0))</f>
        <v>#N/A</v>
      </c>
      <c r="P297" s="180" t="e">
        <f t="shared" ca="1" si="93"/>
        <v>#N/A</v>
      </c>
      <c r="Q297" s="180" t="e">
        <f ca="1">OFFSET('ewc02'!$A$10,MATCH($C297,EWC_Koodi,0),0)</f>
        <v>#N/A</v>
      </c>
      <c r="R297" s="180" t="e">
        <f t="shared" ca="1" si="94"/>
        <v>#N/A</v>
      </c>
      <c r="S297" s="180" t="e">
        <f ca="1">OFFSET('ewc02'!$K$10,Y297,0)</f>
        <v>#N/A</v>
      </c>
      <c r="T297" s="180" t="e">
        <f t="shared" ca="1" si="95"/>
        <v>#N/A</v>
      </c>
      <c r="U297" s="180" t="e">
        <f ca="1">OFFSET('ewc02'!$L$10,Y297,0)</f>
        <v>#N/A</v>
      </c>
      <c r="V297" s="180" t="e">
        <f ca="1">OFFSET('ewc02'!$M$10,Y297,0)</f>
        <v>#N/A</v>
      </c>
      <c r="W297" s="180" t="e">
        <f ca="1">OFFSET('ewc02'!$N$10,Y297,0)</f>
        <v>#N/A</v>
      </c>
      <c r="X297" s="180" t="e">
        <f ca="1">IF(AND(OFFSET('ewc02'!I$10,Y297,0)=12,OR(G297="2.3",G297="2.6",G297="2.7",G297="2.9")),1,0)</f>
        <v>#N/A</v>
      </c>
      <c r="Y297" s="180" t="e">
        <f t="shared" ca="1" si="88"/>
        <v>#N/A</v>
      </c>
      <c r="Z297" s="37">
        <f t="shared" si="89"/>
        <v>0</v>
      </c>
      <c r="AA297" s="180">
        <f ca="1">IF($Z297=0,0, OFFSET(rd!$A$10,MATCH($Z297,RD_tunnus,0),0))</f>
        <v>0</v>
      </c>
      <c r="AB297" s="180" t="e">
        <f t="shared" si="96"/>
        <v>#N/A</v>
      </c>
      <c r="AC297" s="180" t="e">
        <f t="shared" si="97"/>
        <v>#N/A</v>
      </c>
      <c r="AD297" s="100">
        <f t="shared" si="98"/>
        <v>0</v>
      </c>
      <c r="AE297" s="180" t="e">
        <f t="shared" ca="1" si="90"/>
        <v>#N/A</v>
      </c>
      <c r="AF297" s="180" t="e">
        <f t="shared" ca="1" si="91"/>
        <v>#N/A</v>
      </c>
      <c r="AG297" s="100" t="e">
        <f ca="1">OFFSET('Kuiva-aine'!$D$10,AE297+AF297-1,0)</f>
        <v>#N/A</v>
      </c>
      <c r="AH297" s="100" t="e">
        <f ca="1">OFFSET('Kuiva-aine'!$E$10,AE297+AF297-1,0)</f>
        <v>#N/A</v>
      </c>
      <c r="AI297" s="180" t="e">
        <f t="shared" ca="1" si="99"/>
        <v>#N/A</v>
      </c>
      <c r="AJ297" s="180" t="e">
        <f t="shared" si="100"/>
        <v>#N/A</v>
      </c>
      <c r="AK297" s="180" t="e">
        <f t="shared" si="101"/>
        <v>#N/A</v>
      </c>
      <c r="AL297" s="180">
        <f t="shared" si="102"/>
        <v>0</v>
      </c>
    </row>
    <row r="298" spans="1:38" x14ac:dyDescent="0.35">
      <c r="A298" s="91"/>
      <c r="B298" s="92"/>
      <c r="C298" s="93"/>
      <c r="D298" s="92"/>
      <c r="E298" s="91"/>
      <c r="F298" s="92"/>
      <c r="G298" s="94"/>
      <c r="I298" s="31">
        <f t="shared" ca="1" si="86"/>
        <v>0</v>
      </c>
      <c r="J298" s="31">
        <f ca="1">IF(ISNA(MATCH($V298,Hajoamiskertoimet!A$21:A$53,0)),0,$I298*OFFSET(Hajoamiskertoimet!$C$20,MATCH($V298,Hajoamiskertoimet!A$21:A$53,0),0))</f>
        <v>0</v>
      </c>
      <c r="L298" s="181">
        <f t="shared" ca="1" si="92"/>
        <v>1</v>
      </c>
      <c r="M298" s="180" t="e">
        <f ca="1">OFFSET('ewc02'!$H$10,MATCH($R298,Ewc_ID,0),0)</f>
        <v>#N/A</v>
      </c>
      <c r="N298" s="180" t="e">
        <f t="shared" ca="1" si="87"/>
        <v>#N/A</v>
      </c>
      <c r="O298" s="180" t="e">
        <f ca="1">IF($L298=0,-1,OFFSET('Kuiva-aine'!$C$10,AE298+AF298-1,0))</f>
        <v>#N/A</v>
      </c>
      <c r="P298" s="180" t="e">
        <f t="shared" ca="1" si="93"/>
        <v>#N/A</v>
      </c>
      <c r="Q298" s="180" t="e">
        <f ca="1">OFFSET('ewc02'!$A$10,MATCH($C298,EWC_Koodi,0),0)</f>
        <v>#N/A</v>
      </c>
      <c r="R298" s="180" t="e">
        <f t="shared" ca="1" si="94"/>
        <v>#N/A</v>
      </c>
      <c r="S298" s="180" t="e">
        <f ca="1">OFFSET('ewc02'!$K$10,Y298,0)</f>
        <v>#N/A</v>
      </c>
      <c r="T298" s="180" t="e">
        <f t="shared" ca="1" si="95"/>
        <v>#N/A</v>
      </c>
      <c r="U298" s="180" t="e">
        <f ca="1">OFFSET('ewc02'!$L$10,Y298,0)</f>
        <v>#N/A</v>
      </c>
      <c r="V298" s="180" t="e">
        <f ca="1">OFFSET('ewc02'!$M$10,Y298,0)</f>
        <v>#N/A</v>
      </c>
      <c r="W298" s="180" t="e">
        <f ca="1">OFFSET('ewc02'!$N$10,Y298,0)</f>
        <v>#N/A</v>
      </c>
      <c r="X298" s="180" t="e">
        <f ca="1">IF(AND(OFFSET('ewc02'!I$10,Y298,0)=12,OR(G298="2.3",G298="2.6",G298="2.7",G298="2.9")),1,0)</f>
        <v>#N/A</v>
      </c>
      <c r="Y298" s="180" t="e">
        <f t="shared" ca="1" si="88"/>
        <v>#N/A</v>
      </c>
      <c r="Z298" s="37">
        <f t="shared" si="89"/>
        <v>0</v>
      </c>
      <c r="AA298" s="180">
        <f ca="1">IF($Z298=0,0, OFFSET(rd!$A$10,MATCH($Z298,RD_tunnus,0),0))</f>
        <v>0</v>
      </c>
      <c r="AB298" s="180" t="e">
        <f t="shared" si="96"/>
        <v>#N/A</v>
      </c>
      <c r="AC298" s="180" t="e">
        <f t="shared" si="97"/>
        <v>#N/A</v>
      </c>
      <c r="AD298" s="100">
        <f t="shared" si="98"/>
        <v>0</v>
      </c>
      <c r="AE298" s="180" t="e">
        <f t="shared" ca="1" si="90"/>
        <v>#N/A</v>
      </c>
      <c r="AF298" s="180" t="e">
        <f t="shared" ca="1" si="91"/>
        <v>#N/A</v>
      </c>
      <c r="AG298" s="100" t="e">
        <f ca="1">OFFSET('Kuiva-aine'!$D$10,AE298+AF298-1,0)</f>
        <v>#N/A</v>
      </c>
      <c r="AH298" s="100" t="e">
        <f ca="1">OFFSET('Kuiva-aine'!$E$10,AE298+AF298-1,0)</f>
        <v>#N/A</v>
      </c>
      <c r="AI298" s="180" t="e">
        <f t="shared" ca="1" si="99"/>
        <v>#N/A</v>
      </c>
      <c r="AJ298" s="180" t="e">
        <f t="shared" si="100"/>
        <v>#N/A</v>
      </c>
      <c r="AK298" s="180" t="e">
        <f t="shared" si="101"/>
        <v>#N/A</v>
      </c>
      <c r="AL298" s="180">
        <f t="shared" si="102"/>
        <v>0</v>
      </c>
    </row>
    <row r="299" spans="1:38" x14ac:dyDescent="0.35">
      <c r="A299" s="91"/>
      <c r="B299" s="92"/>
      <c r="C299" s="93"/>
      <c r="D299" s="92"/>
      <c r="E299" s="91"/>
      <c r="F299" s="92"/>
      <c r="G299" s="94"/>
      <c r="I299" s="31">
        <f t="shared" ca="1" si="86"/>
        <v>0</v>
      </c>
      <c r="J299" s="31">
        <f ca="1">IF(ISNA(MATCH($V299,Hajoamiskertoimet!A$21:A$53,0)),0,$I299*OFFSET(Hajoamiskertoimet!$C$20,MATCH($V299,Hajoamiskertoimet!A$21:A$53,0),0))</f>
        <v>0</v>
      </c>
      <c r="L299" s="181">
        <f t="shared" ca="1" si="92"/>
        <v>1</v>
      </c>
      <c r="M299" s="180" t="e">
        <f ca="1">OFFSET('ewc02'!$H$10,MATCH($R299,Ewc_ID,0),0)</f>
        <v>#N/A</v>
      </c>
      <c r="N299" s="180" t="e">
        <f t="shared" ca="1" si="87"/>
        <v>#N/A</v>
      </c>
      <c r="O299" s="180" t="e">
        <f ca="1">IF($L299=0,-1,OFFSET('Kuiva-aine'!$C$10,AE299+AF299-1,0))</f>
        <v>#N/A</v>
      </c>
      <c r="P299" s="180" t="e">
        <f t="shared" ca="1" si="93"/>
        <v>#N/A</v>
      </c>
      <c r="Q299" s="180" t="e">
        <f ca="1">OFFSET('ewc02'!$A$10,MATCH($C299,EWC_Koodi,0),0)</f>
        <v>#N/A</v>
      </c>
      <c r="R299" s="180" t="e">
        <f t="shared" ca="1" si="94"/>
        <v>#N/A</v>
      </c>
      <c r="S299" s="180" t="e">
        <f ca="1">OFFSET('ewc02'!$K$10,Y299,0)</f>
        <v>#N/A</v>
      </c>
      <c r="T299" s="180" t="e">
        <f t="shared" ca="1" si="95"/>
        <v>#N/A</v>
      </c>
      <c r="U299" s="180" t="e">
        <f ca="1">OFFSET('ewc02'!$L$10,Y299,0)</f>
        <v>#N/A</v>
      </c>
      <c r="V299" s="180" t="e">
        <f ca="1">OFFSET('ewc02'!$M$10,Y299,0)</f>
        <v>#N/A</v>
      </c>
      <c r="W299" s="180" t="e">
        <f ca="1">OFFSET('ewc02'!$N$10,Y299,0)</f>
        <v>#N/A</v>
      </c>
      <c r="X299" s="180" t="e">
        <f ca="1">IF(AND(OFFSET('ewc02'!I$10,Y299,0)=12,OR(G299="2.3",G299="2.6",G299="2.7",G299="2.9")),1,0)</f>
        <v>#N/A</v>
      </c>
      <c r="Y299" s="180" t="e">
        <f t="shared" ca="1" si="88"/>
        <v>#N/A</v>
      </c>
      <c r="Z299" s="37">
        <f t="shared" si="89"/>
        <v>0</v>
      </c>
      <c r="AA299" s="180">
        <f ca="1">IF($Z299=0,0, OFFSET(rd!$A$10,MATCH($Z299,RD_tunnus,0),0))</f>
        <v>0</v>
      </c>
      <c r="AB299" s="180" t="e">
        <f t="shared" si="96"/>
        <v>#N/A</v>
      </c>
      <c r="AC299" s="180" t="e">
        <f t="shared" si="97"/>
        <v>#N/A</v>
      </c>
      <c r="AD299" s="100">
        <f t="shared" si="98"/>
        <v>0</v>
      </c>
      <c r="AE299" s="180" t="e">
        <f t="shared" ca="1" si="90"/>
        <v>#N/A</v>
      </c>
      <c r="AF299" s="180" t="e">
        <f t="shared" ca="1" si="91"/>
        <v>#N/A</v>
      </c>
      <c r="AG299" s="100" t="e">
        <f ca="1">OFFSET('Kuiva-aine'!$D$10,AE299+AF299-1,0)</f>
        <v>#N/A</v>
      </c>
      <c r="AH299" s="100" t="e">
        <f ca="1">OFFSET('Kuiva-aine'!$E$10,AE299+AF299-1,0)</f>
        <v>#N/A</v>
      </c>
      <c r="AI299" s="180" t="e">
        <f t="shared" ca="1" si="99"/>
        <v>#N/A</v>
      </c>
      <c r="AJ299" s="180" t="e">
        <f t="shared" si="100"/>
        <v>#N/A</v>
      </c>
      <c r="AK299" s="180" t="e">
        <f t="shared" si="101"/>
        <v>#N/A</v>
      </c>
      <c r="AL299" s="180">
        <f t="shared" si="102"/>
        <v>0</v>
      </c>
    </row>
    <row r="300" spans="1:38" x14ac:dyDescent="0.35">
      <c r="A300" s="91"/>
      <c r="B300" s="92"/>
      <c r="C300" s="93"/>
      <c r="D300" s="92"/>
      <c r="E300" s="91"/>
      <c r="F300" s="92"/>
      <c r="G300" s="94"/>
      <c r="I300" s="31">
        <f t="shared" ca="1" si="86"/>
        <v>0</v>
      </c>
      <c r="J300" s="31">
        <f ca="1">IF(ISNA(MATCH($V300,Hajoamiskertoimet!A$21:A$53,0)),0,$I300*OFFSET(Hajoamiskertoimet!$C$20,MATCH($V300,Hajoamiskertoimet!A$21:A$53,0),0))</f>
        <v>0</v>
      </c>
      <c r="L300" s="181">
        <f t="shared" ca="1" si="92"/>
        <v>1</v>
      </c>
      <c r="M300" s="180" t="e">
        <f ca="1">OFFSET('ewc02'!$H$10,MATCH($R300,Ewc_ID,0),0)</f>
        <v>#N/A</v>
      </c>
      <c r="N300" s="180" t="e">
        <f t="shared" ca="1" si="87"/>
        <v>#N/A</v>
      </c>
      <c r="O300" s="180" t="e">
        <f ca="1">IF($L300=0,-1,OFFSET('Kuiva-aine'!$C$10,AE300+AF300-1,0))</f>
        <v>#N/A</v>
      </c>
      <c r="P300" s="180" t="e">
        <f t="shared" ca="1" si="93"/>
        <v>#N/A</v>
      </c>
      <c r="Q300" s="180" t="e">
        <f ca="1">OFFSET('ewc02'!$A$10,MATCH($C300,EWC_Koodi,0),0)</f>
        <v>#N/A</v>
      </c>
      <c r="R300" s="180" t="e">
        <f t="shared" ca="1" si="94"/>
        <v>#N/A</v>
      </c>
      <c r="S300" s="180" t="e">
        <f ca="1">OFFSET('ewc02'!$K$10,Y300,0)</f>
        <v>#N/A</v>
      </c>
      <c r="T300" s="180" t="e">
        <f t="shared" ca="1" si="95"/>
        <v>#N/A</v>
      </c>
      <c r="U300" s="180" t="e">
        <f ca="1">OFFSET('ewc02'!$L$10,Y300,0)</f>
        <v>#N/A</v>
      </c>
      <c r="V300" s="180" t="e">
        <f ca="1">OFFSET('ewc02'!$M$10,Y300,0)</f>
        <v>#N/A</v>
      </c>
      <c r="W300" s="180" t="e">
        <f ca="1">OFFSET('ewc02'!$N$10,Y300,0)</f>
        <v>#N/A</v>
      </c>
      <c r="X300" s="180" t="e">
        <f ca="1">IF(AND(OFFSET('ewc02'!I$10,Y300,0)=12,OR(G300="2.3",G300="2.6",G300="2.7",G300="2.9")),1,0)</f>
        <v>#N/A</v>
      </c>
      <c r="Y300" s="180" t="e">
        <f t="shared" ca="1" si="88"/>
        <v>#N/A</v>
      </c>
      <c r="Z300" s="37">
        <f t="shared" si="89"/>
        <v>0</v>
      </c>
      <c r="AA300" s="180">
        <f ca="1">IF($Z300=0,0, OFFSET(rd!$A$10,MATCH($Z300,RD_tunnus,0),0))</f>
        <v>0</v>
      </c>
      <c r="AB300" s="180" t="e">
        <f t="shared" si="96"/>
        <v>#N/A</v>
      </c>
      <c r="AC300" s="180" t="e">
        <f t="shared" si="97"/>
        <v>#N/A</v>
      </c>
      <c r="AD300" s="100">
        <f t="shared" si="98"/>
        <v>0</v>
      </c>
      <c r="AE300" s="180" t="e">
        <f t="shared" ca="1" si="90"/>
        <v>#N/A</v>
      </c>
      <c r="AF300" s="180" t="e">
        <f t="shared" ca="1" si="91"/>
        <v>#N/A</v>
      </c>
      <c r="AG300" s="100" t="e">
        <f ca="1">OFFSET('Kuiva-aine'!$D$10,AE300+AF300-1,0)</f>
        <v>#N/A</v>
      </c>
      <c r="AH300" s="100" t="e">
        <f ca="1">OFFSET('Kuiva-aine'!$E$10,AE300+AF300-1,0)</f>
        <v>#N/A</v>
      </c>
      <c r="AI300" s="180" t="e">
        <f t="shared" ca="1" si="99"/>
        <v>#N/A</v>
      </c>
      <c r="AJ300" s="180" t="e">
        <f t="shared" si="100"/>
        <v>#N/A</v>
      </c>
      <c r="AK300" s="180" t="e">
        <f t="shared" si="101"/>
        <v>#N/A</v>
      </c>
      <c r="AL300" s="180">
        <f t="shared" si="102"/>
        <v>0</v>
      </c>
    </row>
    <row r="301" spans="1:38" x14ac:dyDescent="0.35">
      <c r="A301" s="91"/>
      <c r="B301" s="92"/>
      <c r="C301" s="93"/>
      <c r="D301" s="92"/>
      <c r="E301" s="91"/>
      <c r="F301" s="92"/>
      <c r="G301" s="94"/>
      <c r="I301" s="31">
        <f t="shared" ca="1" si="86"/>
        <v>0</v>
      </c>
      <c r="J301" s="31">
        <f ca="1">IF(ISNA(MATCH($V301,Hajoamiskertoimet!A$21:A$53,0)),0,$I301*OFFSET(Hajoamiskertoimet!$C$20,MATCH($V301,Hajoamiskertoimet!A$21:A$53,0),0))</f>
        <v>0</v>
      </c>
      <c r="L301" s="181">
        <f t="shared" ca="1" si="92"/>
        <v>1</v>
      </c>
      <c r="M301" s="180" t="e">
        <f ca="1">OFFSET('ewc02'!$H$10,MATCH($R301,Ewc_ID,0),0)</f>
        <v>#N/A</v>
      </c>
      <c r="N301" s="180" t="e">
        <f t="shared" ca="1" si="87"/>
        <v>#N/A</v>
      </c>
      <c r="O301" s="180" t="e">
        <f ca="1">IF($L301=0,-1,OFFSET('Kuiva-aine'!$C$10,AE301+AF301-1,0))</f>
        <v>#N/A</v>
      </c>
      <c r="P301" s="180" t="e">
        <f t="shared" ca="1" si="93"/>
        <v>#N/A</v>
      </c>
      <c r="Q301" s="180" t="e">
        <f ca="1">OFFSET('ewc02'!$A$10,MATCH($C301,EWC_Koodi,0),0)</f>
        <v>#N/A</v>
      </c>
      <c r="R301" s="180" t="e">
        <f t="shared" ca="1" si="94"/>
        <v>#N/A</v>
      </c>
      <c r="S301" s="180" t="e">
        <f ca="1">OFFSET('ewc02'!$K$10,Y301,0)</f>
        <v>#N/A</v>
      </c>
      <c r="T301" s="180" t="e">
        <f t="shared" ca="1" si="95"/>
        <v>#N/A</v>
      </c>
      <c r="U301" s="180" t="e">
        <f ca="1">OFFSET('ewc02'!$L$10,Y301,0)</f>
        <v>#N/A</v>
      </c>
      <c r="V301" s="180" t="e">
        <f ca="1">OFFSET('ewc02'!$M$10,Y301,0)</f>
        <v>#N/A</v>
      </c>
      <c r="W301" s="180" t="e">
        <f ca="1">OFFSET('ewc02'!$N$10,Y301,0)</f>
        <v>#N/A</v>
      </c>
      <c r="X301" s="180" t="e">
        <f ca="1">IF(AND(OFFSET('ewc02'!I$10,Y301,0)=12,OR(G301="2.3",G301="2.6",G301="2.7",G301="2.9")),1,0)</f>
        <v>#N/A</v>
      </c>
      <c r="Y301" s="180" t="e">
        <f t="shared" ca="1" si="88"/>
        <v>#N/A</v>
      </c>
      <c r="Z301" s="37">
        <f t="shared" si="89"/>
        <v>0</v>
      </c>
      <c r="AA301" s="180">
        <f ca="1">IF($Z301=0,0, OFFSET(rd!$A$10,MATCH($Z301,RD_tunnus,0),0))</f>
        <v>0</v>
      </c>
      <c r="AB301" s="180" t="e">
        <f t="shared" si="96"/>
        <v>#N/A</v>
      </c>
      <c r="AC301" s="180" t="e">
        <f t="shared" si="97"/>
        <v>#N/A</v>
      </c>
      <c r="AD301" s="100">
        <f t="shared" si="98"/>
        <v>0</v>
      </c>
      <c r="AE301" s="180" t="e">
        <f t="shared" ca="1" si="90"/>
        <v>#N/A</v>
      </c>
      <c r="AF301" s="180" t="e">
        <f t="shared" ca="1" si="91"/>
        <v>#N/A</v>
      </c>
      <c r="AG301" s="100" t="e">
        <f ca="1">OFFSET('Kuiva-aine'!$D$10,AE301+AF301-1,0)</f>
        <v>#N/A</v>
      </c>
      <c r="AH301" s="100" t="e">
        <f ca="1">OFFSET('Kuiva-aine'!$E$10,AE301+AF301-1,0)</f>
        <v>#N/A</v>
      </c>
      <c r="AI301" s="180" t="e">
        <f t="shared" ca="1" si="99"/>
        <v>#N/A</v>
      </c>
      <c r="AJ301" s="180" t="e">
        <f t="shared" si="100"/>
        <v>#N/A</v>
      </c>
      <c r="AK301" s="180" t="e">
        <f t="shared" si="101"/>
        <v>#N/A</v>
      </c>
      <c r="AL301" s="180">
        <f t="shared" si="102"/>
        <v>0</v>
      </c>
    </row>
    <row r="302" spans="1:38" x14ac:dyDescent="0.35">
      <c r="A302" s="91"/>
      <c r="B302" s="92"/>
      <c r="C302" s="93"/>
      <c r="D302" s="92"/>
      <c r="E302" s="91"/>
      <c r="F302" s="92"/>
      <c r="G302" s="94"/>
      <c r="I302" s="31">
        <f t="shared" ca="1" si="86"/>
        <v>0</v>
      </c>
      <c r="J302" s="31">
        <f ca="1">IF(ISNA(MATCH($V302,Hajoamiskertoimet!A$21:A$53,0)),0,$I302*OFFSET(Hajoamiskertoimet!$C$20,MATCH($V302,Hajoamiskertoimet!A$21:A$53,0),0))</f>
        <v>0</v>
      </c>
      <c r="L302" s="181">
        <f t="shared" ca="1" si="92"/>
        <v>1</v>
      </c>
      <c r="M302" s="180" t="e">
        <f ca="1">OFFSET('ewc02'!$H$10,MATCH($R302,Ewc_ID,0),0)</f>
        <v>#N/A</v>
      </c>
      <c r="N302" s="180" t="e">
        <f t="shared" ca="1" si="87"/>
        <v>#N/A</v>
      </c>
      <c r="O302" s="180" t="e">
        <f ca="1">IF($L302=0,-1,OFFSET('Kuiva-aine'!$C$10,AE302+AF302-1,0))</f>
        <v>#N/A</v>
      </c>
      <c r="P302" s="180" t="e">
        <f t="shared" ca="1" si="93"/>
        <v>#N/A</v>
      </c>
      <c r="Q302" s="180" t="e">
        <f ca="1">OFFSET('ewc02'!$A$10,MATCH($C302,EWC_Koodi,0),0)</f>
        <v>#N/A</v>
      </c>
      <c r="R302" s="180" t="e">
        <f t="shared" ca="1" si="94"/>
        <v>#N/A</v>
      </c>
      <c r="S302" s="180" t="e">
        <f ca="1">OFFSET('ewc02'!$K$10,Y302,0)</f>
        <v>#N/A</v>
      </c>
      <c r="T302" s="180" t="e">
        <f t="shared" ca="1" si="95"/>
        <v>#N/A</v>
      </c>
      <c r="U302" s="180" t="e">
        <f ca="1">OFFSET('ewc02'!$L$10,Y302,0)</f>
        <v>#N/A</v>
      </c>
      <c r="V302" s="180" t="e">
        <f ca="1">OFFSET('ewc02'!$M$10,Y302,0)</f>
        <v>#N/A</v>
      </c>
      <c r="W302" s="180" t="e">
        <f ca="1">OFFSET('ewc02'!$N$10,Y302,0)</f>
        <v>#N/A</v>
      </c>
      <c r="X302" s="180" t="e">
        <f ca="1">IF(AND(OFFSET('ewc02'!I$10,Y302,0)=12,OR(G302="2.3",G302="2.6",G302="2.7",G302="2.9")),1,0)</f>
        <v>#N/A</v>
      </c>
      <c r="Y302" s="180" t="e">
        <f t="shared" ca="1" si="88"/>
        <v>#N/A</v>
      </c>
      <c r="Z302" s="37">
        <f t="shared" si="89"/>
        <v>0</v>
      </c>
      <c r="AA302" s="180">
        <f ca="1">IF($Z302=0,0, OFFSET(rd!$A$10,MATCH($Z302,RD_tunnus,0),0))</f>
        <v>0</v>
      </c>
      <c r="AB302" s="180" t="e">
        <f t="shared" si="96"/>
        <v>#N/A</v>
      </c>
      <c r="AC302" s="180" t="e">
        <f t="shared" si="97"/>
        <v>#N/A</v>
      </c>
      <c r="AD302" s="100">
        <f t="shared" si="98"/>
        <v>0</v>
      </c>
      <c r="AE302" s="180" t="e">
        <f t="shared" ca="1" si="90"/>
        <v>#N/A</v>
      </c>
      <c r="AF302" s="180" t="e">
        <f t="shared" ca="1" si="91"/>
        <v>#N/A</v>
      </c>
      <c r="AG302" s="100" t="e">
        <f ca="1">OFFSET('Kuiva-aine'!$D$10,AE302+AF302-1,0)</f>
        <v>#N/A</v>
      </c>
      <c r="AH302" s="100" t="e">
        <f ca="1">OFFSET('Kuiva-aine'!$E$10,AE302+AF302-1,0)</f>
        <v>#N/A</v>
      </c>
      <c r="AI302" s="180" t="e">
        <f t="shared" ca="1" si="99"/>
        <v>#N/A</v>
      </c>
      <c r="AJ302" s="180" t="e">
        <f t="shared" si="100"/>
        <v>#N/A</v>
      </c>
      <c r="AK302" s="180" t="e">
        <f t="shared" si="101"/>
        <v>#N/A</v>
      </c>
      <c r="AL302" s="180">
        <f t="shared" si="102"/>
        <v>0</v>
      </c>
    </row>
    <row r="303" spans="1:38" x14ac:dyDescent="0.35">
      <c r="A303" s="91"/>
      <c r="B303" s="92"/>
      <c r="C303" s="93"/>
      <c r="D303" s="92"/>
      <c r="E303" s="91"/>
      <c r="F303" s="92"/>
      <c r="G303" s="94"/>
      <c r="I303" s="31">
        <f t="shared" ca="1" si="86"/>
        <v>0</v>
      </c>
      <c r="J303" s="31">
        <f ca="1">IF(ISNA(MATCH($V303,Hajoamiskertoimet!A$21:A$53,0)),0,$I303*OFFSET(Hajoamiskertoimet!$C$20,MATCH($V303,Hajoamiskertoimet!A$21:A$53,0),0))</f>
        <v>0</v>
      </c>
      <c r="L303" s="181">
        <f t="shared" ca="1" si="92"/>
        <v>1</v>
      </c>
      <c r="M303" s="180" t="e">
        <f ca="1">OFFSET('ewc02'!$H$10,MATCH($R303,Ewc_ID,0),0)</f>
        <v>#N/A</v>
      </c>
      <c r="N303" s="180" t="e">
        <f t="shared" ca="1" si="87"/>
        <v>#N/A</v>
      </c>
      <c r="O303" s="180" t="e">
        <f ca="1">IF($L303=0,-1,OFFSET('Kuiva-aine'!$C$10,AE303+AF303-1,0))</f>
        <v>#N/A</v>
      </c>
      <c r="P303" s="180" t="e">
        <f t="shared" ca="1" si="93"/>
        <v>#N/A</v>
      </c>
      <c r="Q303" s="180" t="e">
        <f ca="1">OFFSET('ewc02'!$A$10,MATCH($C303,EWC_Koodi,0),0)</f>
        <v>#N/A</v>
      </c>
      <c r="R303" s="180" t="e">
        <f t="shared" ca="1" si="94"/>
        <v>#N/A</v>
      </c>
      <c r="S303" s="180" t="e">
        <f ca="1">OFFSET('ewc02'!$K$10,Y303,0)</f>
        <v>#N/A</v>
      </c>
      <c r="T303" s="180" t="e">
        <f t="shared" ca="1" si="95"/>
        <v>#N/A</v>
      </c>
      <c r="U303" s="180" t="e">
        <f ca="1">OFFSET('ewc02'!$L$10,Y303,0)</f>
        <v>#N/A</v>
      </c>
      <c r="V303" s="180" t="e">
        <f ca="1">OFFSET('ewc02'!$M$10,Y303,0)</f>
        <v>#N/A</v>
      </c>
      <c r="W303" s="180" t="e">
        <f ca="1">OFFSET('ewc02'!$N$10,Y303,0)</f>
        <v>#N/A</v>
      </c>
      <c r="X303" s="180" t="e">
        <f ca="1">IF(AND(OFFSET('ewc02'!I$10,Y303,0)=12,OR(G303="2.3",G303="2.6",G303="2.7",G303="2.9")),1,0)</f>
        <v>#N/A</v>
      </c>
      <c r="Y303" s="180" t="e">
        <f t="shared" ca="1" si="88"/>
        <v>#N/A</v>
      </c>
      <c r="Z303" s="37">
        <f t="shared" si="89"/>
        <v>0</v>
      </c>
      <c r="AA303" s="180">
        <f ca="1">IF($Z303=0,0, OFFSET(rd!$A$10,MATCH($Z303,RD_tunnus,0),0))</f>
        <v>0</v>
      </c>
      <c r="AB303" s="180" t="e">
        <f t="shared" si="96"/>
        <v>#N/A</v>
      </c>
      <c r="AC303" s="180" t="e">
        <f t="shared" si="97"/>
        <v>#N/A</v>
      </c>
      <c r="AD303" s="100">
        <f t="shared" si="98"/>
        <v>0</v>
      </c>
      <c r="AE303" s="180" t="e">
        <f t="shared" ca="1" si="90"/>
        <v>#N/A</v>
      </c>
      <c r="AF303" s="180" t="e">
        <f t="shared" ca="1" si="91"/>
        <v>#N/A</v>
      </c>
      <c r="AG303" s="100" t="e">
        <f ca="1">OFFSET('Kuiva-aine'!$D$10,AE303+AF303-1,0)</f>
        <v>#N/A</v>
      </c>
      <c r="AH303" s="100" t="e">
        <f ca="1">OFFSET('Kuiva-aine'!$E$10,AE303+AF303-1,0)</f>
        <v>#N/A</v>
      </c>
      <c r="AI303" s="180" t="e">
        <f t="shared" ca="1" si="99"/>
        <v>#N/A</v>
      </c>
      <c r="AJ303" s="180" t="e">
        <f t="shared" si="100"/>
        <v>#N/A</v>
      </c>
      <c r="AK303" s="180" t="e">
        <f t="shared" si="101"/>
        <v>#N/A</v>
      </c>
      <c r="AL303" s="180">
        <f t="shared" si="102"/>
        <v>0</v>
      </c>
    </row>
    <row r="304" spans="1:38" x14ac:dyDescent="0.35">
      <c r="A304" s="91"/>
      <c r="B304" s="92"/>
      <c r="C304" s="93"/>
      <c r="D304" s="92"/>
      <c r="E304" s="91"/>
      <c r="F304" s="92"/>
      <c r="G304" s="94"/>
      <c r="I304" s="31">
        <f t="shared" ca="1" si="86"/>
        <v>0</v>
      </c>
      <c r="J304" s="31">
        <f ca="1">IF(ISNA(MATCH($V304,Hajoamiskertoimet!A$21:A$53,0)),0,$I304*OFFSET(Hajoamiskertoimet!$C$20,MATCH($V304,Hajoamiskertoimet!A$21:A$53,0),0))</f>
        <v>0</v>
      </c>
      <c r="L304" s="181">
        <f t="shared" ca="1" si="92"/>
        <v>1</v>
      </c>
      <c r="M304" s="180" t="e">
        <f ca="1">OFFSET('ewc02'!$H$10,MATCH($R304,Ewc_ID,0),0)</f>
        <v>#N/A</v>
      </c>
      <c r="N304" s="180" t="e">
        <f t="shared" ca="1" si="87"/>
        <v>#N/A</v>
      </c>
      <c r="O304" s="180" t="e">
        <f ca="1">IF($L304=0,-1,OFFSET('Kuiva-aine'!$C$10,AE304+AF304-1,0))</f>
        <v>#N/A</v>
      </c>
      <c r="P304" s="180" t="e">
        <f t="shared" ca="1" si="93"/>
        <v>#N/A</v>
      </c>
      <c r="Q304" s="180" t="e">
        <f ca="1">OFFSET('ewc02'!$A$10,MATCH($C304,EWC_Koodi,0),0)</f>
        <v>#N/A</v>
      </c>
      <c r="R304" s="180" t="e">
        <f t="shared" ca="1" si="94"/>
        <v>#N/A</v>
      </c>
      <c r="S304" s="180" t="e">
        <f ca="1">OFFSET('ewc02'!$K$10,Y304,0)</f>
        <v>#N/A</v>
      </c>
      <c r="T304" s="180" t="e">
        <f t="shared" ca="1" si="95"/>
        <v>#N/A</v>
      </c>
      <c r="U304" s="180" t="e">
        <f ca="1">OFFSET('ewc02'!$L$10,Y304,0)</f>
        <v>#N/A</v>
      </c>
      <c r="V304" s="180" t="e">
        <f ca="1">OFFSET('ewc02'!$M$10,Y304,0)</f>
        <v>#N/A</v>
      </c>
      <c r="W304" s="180" t="e">
        <f ca="1">OFFSET('ewc02'!$N$10,Y304,0)</f>
        <v>#N/A</v>
      </c>
      <c r="X304" s="180" t="e">
        <f ca="1">IF(AND(OFFSET('ewc02'!I$10,Y304,0)=12,OR(G304="2.3",G304="2.6",G304="2.7",G304="2.9")),1,0)</f>
        <v>#N/A</v>
      </c>
      <c r="Y304" s="180" t="e">
        <f t="shared" ca="1" si="88"/>
        <v>#N/A</v>
      </c>
      <c r="Z304" s="37">
        <f t="shared" si="89"/>
        <v>0</v>
      </c>
      <c r="AA304" s="180">
        <f ca="1">IF($Z304=0,0, OFFSET(rd!$A$10,MATCH($Z304,RD_tunnus,0),0))</f>
        <v>0</v>
      </c>
      <c r="AB304" s="180" t="e">
        <f t="shared" si="96"/>
        <v>#N/A</v>
      </c>
      <c r="AC304" s="180" t="e">
        <f t="shared" si="97"/>
        <v>#N/A</v>
      </c>
      <c r="AD304" s="100">
        <f t="shared" si="98"/>
        <v>0</v>
      </c>
      <c r="AE304" s="180" t="e">
        <f t="shared" ca="1" si="90"/>
        <v>#N/A</v>
      </c>
      <c r="AF304" s="180" t="e">
        <f t="shared" ca="1" si="91"/>
        <v>#N/A</v>
      </c>
      <c r="AG304" s="100" t="e">
        <f ca="1">OFFSET('Kuiva-aine'!$D$10,AE304+AF304-1,0)</f>
        <v>#N/A</v>
      </c>
      <c r="AH304" s="100" t="e">
        <f ca="1">OFFSET('Kuiva-aine'!$E$10,AE304+AF304-1,0)</f>
        <v>#N/A</v>
      </c>
      <c r="AI304" s="180" t="e">
        <f t="shared" ca="1" si="99"/>
        <v>#N/A</v>
      </c>
      <c r="AJ304" s="180" t="e">
        <f t="shared" si="100"/>
        <v>#N/A</v>
      </c>
      <c r="AK304" s="180" t="e">
        <f t="shared" si="101"/>
        <v>#N/A</v>
      </c>
      <c r="AL304" s="180">
        <f t="shared" si="102"/>
        <v>0</v>
      </c>
    </row>
    <row r="305" spans="1:38" x14ac:dyDescent="0.35">
      <c r="A305" s="91"/>
      <c r="B305" s="92"/>
      <c r="C305" s="93"/>
      <c r="D305" s="92"/>
      <c r="E305" s="91"/>
      <c r="F305" s="92"/>
      <c r="G305" s="94"/>
      <c r="I305" s="31">
        <f t="shared" ca="1" si="86"/>
        <v>0</v>
      </c>
      <c r="J305" s="31">
        <f ca="1">IF(ISNA(MATCH($V305,Hajoamiskertoimet!A$21:A$53,0)),0,$I305*OFFSET(Hajoamiskertoimet!$C$20,MATCH($V305,Hajoamiskertoimet!A$21:A$53,0),0))</f>
        <v>0</v>
      </c>
      <c r="L305" s="181">
        <f t="shared" ca="1" si="92"/>
        <v>1</v>
      </c>
      <c r="M305" s="180" t="e">
        <f ca="1">OFFSET('ewc02'!$H$10,MATCH($R305,Ewc_ID,0),0)</f>
        <v>#N/A</v>
      </c>
      <c r="N305" s="180" t="e">
        <f t="shared" ca="1" si="87"/>
        <v>#N/A</v>
      </c>
      <c r="O305" s="180" t="e">
        <f ca="1">IF($L305=0,-1,OFFSET('Kuiva-aine'!$C$10,AE305+AF305-1,0))</f>
        <v>#N/A</v>
      </c>
      <c r="P305" s="180" t="e">
        <f t="shared" ca="1" si="93"/>
        <v>#N/A</v>
      </c>
      <c r="Q305" s="180" t="e">
        <f ca="1">OFFSET('ewc02'!$A$10,MATCH($C305,EWC_Koodi,0),0)</f>
        <v>#N/A</v>
      </c>
      <c r="R305" s="180" t="e">
        <f t="shared" ca="1" si="94"/>
        <v>#N/A</v>
      </c>
      <c r="S305" s="180" t="e">
        <f ca="1">OFFSET('ewc02'!$K$10,Y305,0)</f>
        <v>#N/A</v>
      </c>
      <c r="T305" s="180" t="e">
        <f t="shared" ca="1" si="95"/>
        <v>#N/A</v>
      </c>
      <c r="U305" s="180" t="e">
        <f ca="1">OFFSET('ewc02'!$L$10,Y305,0)</f>
        <v>#N/A</v>
      </c>
      <c r="V305" s="180" t="e">
        <f ca="1">OFFSET('ewc02'!$M$10,Y305,0)</f>
        <v>#N/A</v>
      </c>
      <c r="W305" s="180" t="e">
        <f ca="1">OFFSET('ewc02'!$N$10,Y305,0)</f>
        <v>#N/A</v>
      </c>
      <c r="X305" s="180" t="e">
        <f ca="1">IF(AND(OFFSET('ewc02'!I$10,Y305,0)=12,OR(G305="2.3",G305="2.6",G305="2.7",G305="2.9")),1,0)</f>
        <v>#N/A</v>
      </c>
      <c r="Y305" s="180" t="e">
        <f t="shared" ca="1" si="88"/>
        <v>#N/A</v>
      </c>
      <c r="Z305" s="37">
        <f t="shared" si="89"/>
        <v>0</v>
      </c>
      <c r="AA305" s="180">
        <f ca="1">IF($Z305=0,0, OFFSET(rd!$A$10,MATCH($Z305,RD_tunnus,0),0))</f>
        <v>0</v>
      </c>
      <c r="AB305" s="180" t="e">
        <f t="shared" si="96"/>
        <v>#N/A</v>
      </c>
      <c r="AC305" s="180" t="e">
        <f t="shared" si="97"/>
        <v>#N/A</v>
      </c>
      <c r="AD305" s="100">
        <f t="shared" si="98"/>
        <v>0</v>
      </c>
      <c r="AE305" s="180" t="e">
        <f t="shared" ca="1" si="90"/>
        <v>#N/A</v>
      </c>
      <c r="AF305" s="180" t="e">
        <f t="shared" ca="1" si="91"/>
        <v>#N/A</v>
      </c>
      <c r="AG305" s="100" t="e">
        <f ca="1">OFFSET('Kuiva-aine'!$D$10,AE305+AF305-1,0)</f>
        <v>#N/A</v>
      </c>
      <c r="AH305" s="100" t="e">
        <f ca="1">OFFSET('Kuiva-aine'!$E$10,AE305+AF305-1,0)</f>
        <v>#N/A</v>
      </c>
      <c r="AI305" s="180" t="e">
        <f t="shared" ca="1" si="99"/>
        <v>#N/A</v>
      </c>
      <c r="AJ305" s="180" t="e">
        <f t="shared" si="100"/>
        <v>#N/A</v>
      </c>
      <c r="AK305" s="180" t="e">
        <f t="shared" si="101"/>
        <v>#N/A</v>
      </c>
      <c r="AL305" s="180">
        <f t="shared" si="102"/>
        <v>0</v>
      </c>
    </row>
    <row r="306" spans="1:38" x14ac:dyDescent="0.35">
      <c r="A306" s="91"/>
      <c r="B306" s="92"/>
      <c r="C306" s="93"/>
      <c r="D306" s="92"/>
      <c r="E306" s="91"/>
      <c r="F306" s="92"/>
      <c r="G306" s="94"/>
      <c r="I306" s="31">
        <f t="shared" ca="1" si="86"/>
        <v>0</v>
      </c>
      <c r="J306" s="31">
        <f ca="1">IF(ISNA(MATCH($V306,Hajoamiskertoimet!A$21:A$53,0)),0,$I306*OFFSET(Hajoamiskertoimet!$C$20,MATCH($V306,Hajoamiskertoimet!A$21:A$53,0),0))</f>
        <v>0</v>
      </c>
      <c r="L306" s="181">
        <f t="shared" ca="1" si="92"/>
        <v>1</v>
      </c>
      <c r="M306" s="180" t="e">
        <f ca="1">OFFSET('ewc02'!$H$10,MATCH($R306,Ewc_ID,0),0)</f>
        <v>#N/A</v>
      </c>
      <c r="N306" s="180" t="e">
        <f t="shared" ca="1" si="87"/>
        <v>#N/A</v>
      </c>
      <c r="O306" s="180" t="e">
        <f ca="1">IF($L306=0,-1,OFFSET('Kuiva-aine'!$C$10,AE306+AF306-1,0))</f>
        <v>#N/A</v>
      </c>
      <c r="P306" s="180" t="e">
        <f t="shared" ca="1" si="93"/>
        <v>#N/A</v>
      </c>
      <c r="Q306" s="180" t="e">
        <f ca="1">OFFSET('ewc02'!$A$10,MATCH($C306,EWC_Koodi,0),0)</f>
        <v>#N/A</v>
      </c>
      <c r="R306" s="180" t="e">
        <f t="shared" ca="1" si="94"/>
        <v>#N/A</v>
      </c>
      <c r="S306" s="180" t="e">
        <f ca="1">OFFSET('ewc02'!$K$10,Y306,0)</f>
        <v>#N/A</v>
      </c>
      <c r="T306" s="180" t="e">
        <f t="shared" ca="1" si="95"/>
        <v>#N/A</v>
      </c>
      <c r="U306" s="180" t="e">
        <f ca="1">OFFSET('ewc02'!$L$10,Y306,0)</f>
        <v>#N/A</v>
      </c>
      <c r="V306" s="180" t="e">
        <f ca="1">OFFSET('ewc02'!$M$10,Y306,0)</f>
        <v>#N/A</v>
      </c>
      <c r="W306" s="180" t="e">
        <f ca="1">OFFSET('ewc02'!$N$10,Y306,0)</f>
        <v>#N/A</v>
      </c>
      <c r="X306" s="180" t="e">
        <f ca="1">IF(AND(OFFSET('ewc02'!I$10,Y306,0)=12,OR(G306="2.3",G306="2.6",G306="2.7",G306="2.9")),1,0)</f>
        <v>#N/A</v>
      </c>
      <c r="Y306" s="180" t="e">
        <f t="shared" ca="1" si="88"/>
        <v>#N/A</v>
      </c>
      <c r="Z306" s="37">
        <f t="shared" si="89"/>
        <v>0</v>
      </c>
      <c r="AA306" s="180">
        <f ca="1">IF($Z306=0,0, OFFSET(rd!$A$10,MATCH($Z306,RD_tunnus,0),0))</f>
        <v>0</v>
      </c>
      <c r="AB306" s="180" t="e">
        <f t="shared" si="96"/>
        <v>#N/A</v>
      </c>
      <c r="AC306" s="180" t="e">
        <f t="shared" si="97"/>
        <v>#N/A</v>
      </c>
      <c r="AD306" s="100">
        <f t="shared" si="98"/>
        <v>0</v>
      </c>
      <c r="AE306" s="180" t="e">
        <f t="shared" ca="1" si="90"/>
        <v>#N/A</v>
      </c>
      <c r="AF306" s="180" t="e">
        <f t="shared" ca="1" si="91"/>
        <v>#N/A</v>
      </c>
      <c r="AG306" s="100" t="e">
        <f ca="1">OFFSET('Kuiva-aine'!$D$10,AE306+AF306-1,0)</f>
        <v>#N/A</v>
      </c>
      <c r="AH306" s="100" t="e">
        <f ca="1">OFFSET('Kuiva-aine'!$E$10,AE306+AF306-1,0)</f>
        <v>#N/A</v>
      </c>
      <c r="AI306" s="180" t="e">
        <f t="shared" ca="1" si="99"/>
        <v>#N/A</v>
      </c>
      <c r="AJ306" s="180" t="e">
        <f t="shared" si="100"/>
        <v>#N/A</v>
      </c>
      <c r="AK306" s="180" t="e">
        <f t="shared" si="101"/>
        <v>#N/A</v>
      </c>
      <c r="AL306" s="180">
        <f t="shared" si="102"/>
        <v>0</v>
      </c>
    </row>
    <row r="307" spans="1:38" x14ac:dyDescent="0.35">
      <c r="A307" s="91"/>
      <c r="B307" s="92"/>
      <c r="C307" s="93"/>
      <c r="D307" s="92"/>
      <c r="E307" s="91"/>
      <c r="F307" s="92"/>
      <c r="G307" s="94"/>
      <c r="I307" s="31">
        <f t="shared" ca="1" si="86"/>
        <v>0</v>
      </c>
      <c r="J307" s="31">
        <f ca="1">IF(ISNA(MATCH($V307,Hajoamiskertoimet!A$21:A$53,0)),0,$I307*OFFSET(Hajoamiskertoimet!$C$20,MATCH($V307,Hajoamiskertoimet!A$21:A$53,0),0))</f>
        <v>0</v>
      </c>
      <c r="L307" s="181">
        <f t="shared" ca="1" si="92"/>
        <v>1</v>
      </c>
      <c r="M307" s="180" t="e">
        <f ca="1">OFFSET('ewc02'!$H$10,MATCH($R307,Ewc_ID,0),0)</f>
        <v>#N/A</v>
      </c>
      <c r="N307" s="180" t="e">
        <f t="shared" ca="1" si="87"/>
        <v>#N/A</v>
      </c>
      <c r="O307" s="180" t="e">
        <f ca="1">IF($L307=0,-1,OFFSET('Kuiva-aine'!$C$10,AE307+AF307-1,0))</f>
        <v>#N/A</v>
      </c>
      <c r="P307" s="180" t="e">
        <f t="shared" ca="1" si="93"/>
        <v>#N/A</v>
      </c>
      <c r="Q307" s="180" t="e">
        <f ca="1">OFFSET('ewc02'!$A$10,MATCH($C307,EWC_Koodi,0),0)</f>
        <v>#N/A</v>
      </c>
      <c r="R307" s="180" t="e">
        <f t="shared" ca="1" si="94"/>
        <v>#N/A</v>
      </c>
      <c r="S307" s="180" t="e">
        <f ca="1">OFFSET('ewc02'!$K$10,Y307,0)</f>
        <v>#N/A</v>
      </c>
      <c r="T307" s="180" t="e">
        <f t="shared" ca="1" si="95"/>
        <v>#N/A</v>
      </c>
      <c r="U307" s="180" t="e">
        <f ca="1">OFFSET('ewc02'!$L$10,Y307,0)</f>
        <v>#N/A</v>
      </c>
      <c r="V307" s="180" t="e">
        <f ca="1">OFFSET('ewc02'!$M$10,Y307,0)</f>
        <v>#N/A</v>
      </c>
      <c r="W307" s="180" t="e">
        <f ca="1">OFFSET('ewc02'!$N$10,Y307,0)</f>
        <v>#N/A</v>
      </c>
      <c r="X307" s="180" t="e">
        <f ca="1">IF(AND(OFFSET('ewc02'!I$10,Y307,0)=12,OR(G307="2.3",G307="2.6",G307="2.7",G307="2.9")),1,0)</f>
        <v>#N/A</v>
      </c>
      <c r="Y307" s="180" t="e">
        <f t="shared" ca="1" si="88"/>
        <v>#N/A</v>
      </c>
      <c r="Z307" s="37">
        <f t="shared" si="89"/>
        <v>0</v>
      </c>
      <c r="AA307" s="180">
        <f ca="1">IF($Z307=0,0, OFFSET(rd!$A$10,MATCH($Z307,RD_tunnus,0),0))</f>
        <v>0</v>
      </c>
      <c r="AB307" s="180" t="e">
        <f t="shared" si="96"/>
        <v>#N/A</v>
      </c>
      <c r="AC307" s="180" t="e">
        <f t="shared" si="97"/>
        <v>#N/A</v>
      </c>
      <c r="AD307" s="100">
        <f t="shared" si="98"/>
        <v>0</v>
      </c>
      <c r="AE307" s="180" t="e">
        <f t="shared" ca="1" si="90"/>
        <v>#N/A</v>
      </c>
      <c r="AF307" s="180" t="e">
        <f t="shared" ca="1" si="91"/>
        <v>#N/A</v>
      </c>
      <c r="AG307" s="100" t="e">
        <f ca="1">OFFSET('Kuiva-aine'!$D$10,AE307+AF307-1,0)</f>
        <v>#N/A</v>
      </c>
      <c r="AH307" s="100" t="e">
        <f ca="1">OFFSET('Kuiva-aine'!$E$10,AE307+AF307-1,0)</f>
        <v>#N/A</v>
      </c>
      <c r="AI307" s="180" t="e">
        <f t="shared" ca="1" si="99"/>
        <v>#N/A</v>
      </c>
      <c r="AJ307" s="180" t="e">
        <f t="shared" si="100"/>
        <v>#N/A</v>
      </c>
      <c r="AK307" s="180" t="e">
        <f t="shared" si="101"/>
        <v>#N/A</v>
      </c>
      <c r="AL307" s="180">
        <f t="shared" si="102"/>
        <v>0</v>
      </c>
    </row>
    <row r="308" spans="1:38" x14ac:dyDescent="0.35">
      <c r="A308" s="91"/>
      <c r="B308" s="92"/>
      <c r="C308" s="93"/>
      <c r="D308" s="92"/>
      <c r="E308" s="91"/>
      <c r="F308" s="92"/>
      <c r="G308" s="94"/>
      <c r="I308" s="31">
        <f t="shared" ca="1" si="86"/>
        <v>0</v>
      </c>
      <c r="J308" s="31">
        <f ca="1">IF(ISNA(MATCH($V308,Hajoamiskertoimet!A$21:A$53,0)),0,$I308*OFFSET(Hajoamiskertoimet!$C$20,MATCH($V308,Hajoamiskertoimet!A$21:A$53,0),0))</f>
        <v>0</v>
      </c>
      <c r="L308" s="181">
        <f t="shared" ca="1" si="92"/>
        <v>1</v>
      </c>
      <c r="M308" s="180" t="e">
        <f ca="1">OFFSET('ewc02'!$H$10,MATCH($R308,Ewc_ID,0),0)</f>
        <v>#N/A</v>
      </c>
      <c r="N308" s="180" t="e">
        <f t="shared" ca="1" si="87"/>
        <v>#N/A</v>
      </c>
      <c r="O308" s="180" t="e">
        <f ca="1">IF($L308=0,-1,OFFSET('Kuiva-aine'!$C$10,AE308+AF308-1,0))</f>
        <v>#N/A</v>
      </c>
      <c r="P308" s="180" t="e">
        <f t="shared" ca="1" si="93"/>
        <v>#N/A</v>
      </c>
      <c r="Q308" s="180" t="e">
        <f ca="1">OFFSET('ewc02'!$A$10,MATCH($C308,EWC_Koodi,0),0)</f>
        <v>#N/A</v>
      </c>
      <c r="R308" s="180" t="e">
        <f t="shared" ca="1" si="94"/>
        <v>#N/A</v>
      </c>
      <c r="S308" s="180" t="e">
        <f ca="1">OFFSET('ewc02'!$K$10,Y308,0)</f>
        <v>#N/A</v>
      </c>
      <c r="T308" s="180" t="e">
        <f t="shared" ca="1" si="95"/>
        <v>#N/A</v>
      </c>
      <c r="U308" s="180" t="e">
        <f ca="1">OFFSET('ewc02'!$L$10,Y308,0)</f>
        <v>#N/A</v>
      </c>
      <c r="V308" s="180" t="e">
        <f ca="1">OFFSET('ewc02'!$M$10,Y308,0)</f>
        <v>#N/A</v>
      </c>
      <c r="W308" s="180" t="e">
        <f ca="1">OFFSET('ewc02'!$N$10,Y308,0)</f>
        <v>#N/A</v>
      </c>
      <c r="X308" s="180" t="e">
        <f ca="1">IF(AND(OFFSET('ewc02'!I$10,Y308,0)=12,OR(G308="2.3",G308="2.6",G308="2.7",G308="2.9")),1,0)</f>
        <v>#N/A</v>
      </c>
      <c r="Y308" s="180" t="e">
        <f t="shared" ca="1" si="88"/>
        <v>#N/A</v>
      </c>
      <c r="Z308" s="37">
        <f t="shared" si="89"/>
        <v>0</v>
      </c>
      <c r="AA308" s="180">
        <f ca="1">IF($Z308=0,0, OFFSET(rd!$A$10,MATCH($Z308,RD_tunnus,0),0))</f>
        <v>0</v>
      </c>
      <c r="AB308" s="180" t="e">
        <f t="shared" si="96"/>
        <v>#N/A</v>
      </c>
      <c r="AC308" s="180" t="e">
        <f t="shared" si="97"/>
        <v>#N/A</v>
      </c>
      <c r="AD308" s="100">
        <f t="shared" si="98"/>
        <v>0</v>
      </c>
      <c r="AE308" s="180" t="e">
        <f t="shared" ca="1" si="90"/>
        <v>#N/A</v>
      </c>
      <c r="AF308" s="180" t="e">
        <f t="shared" ca="1" si="91"/>
        <v>#N/A</v>
      </c>
      <c r="AG308" s="100" t="e">
        <f ca="1">OFFSET('Kuiva-aine'!$D$10,AE308+AF308-1,0)</f>
        <v>#N/A</v>
      </c>
      <c r="AH308" s="100" t="e">
        <f ca="1">OFFSET('Kuiva-aine'!$E$10,AE308+AF308-1,0)</f>
        <v>#N/A</v>
      </c>
      <c r="AI308" s="180" t="e">
        <f t="shared" ca="1" si="99"/>
        <v>#N/A</v>
      </c>
      <c r="AJ308" s="180" t="e">
        <f t="shared" si="100"/>
        <v>#N/A</v>
      </c>
      <c r="AK308" s="180" t="e">
        <f t="shared" si="101"/>
        <v>#N/A</v>
      </c>
      <c r="AL308" s="180">
        <f t="shared" si="102"/>
        <v>0</v>
      </c>
    </row>
    <row r="309" spans="1:38" x14ac:dyDescent="0.35">
      <c r="A309" s="91"/>
      <c r="B309" s="92"/>
      <c r="C309" s="93"/>
      <c r="D309" s="92"/>
      <c r="E309" s="91"/>
      <c r="F309" s="92"/>
      <c r="G309" s="94"/>
      <c r="I309" s="31">
        <f t="shared" ca="1" si="86"/>
        <v>0</v>
      </c>
      <c r="J309" s="31">
        <f ca="1">IF(ISNA(MATCH($V309,Hajoamiskertoimet!A$21:A$53,0)),0,$I309*OFFSET(Hajoamiskertoimet!$C$20,MATCH($V309,Hajoamiskertoimet!A$21:A$53,0),0))</f>
        <v>0</v>
      </c>
      <c r="L309" s="181">
        <f t="shared" ca="1" si="92"/>
        <v>1</v>
      </c>
      <c r="M309" s="180" t="e">
        <f ca="1">OFFSET('ewc02'!$H$10,MATCH($R309,Ewc_ID,0),0)</f>
        <v>#N/A</v>
      </c>
      <c r="N309" s="180" t="e">
        <f t="shared" ca="1" si="87"/>
        <v>#N/A</v>
      </c>
      <c r="O309" s="180" t="e">
        <f ca="1">IF($L309=0,-1,OFFSET('Kuiva-aine'!$C$10,AE309+AF309-1,0))</f>
        <v>#N/A</v>
      </c>
      <c r="P309" s="180" t="e">
        <f t="shared" ca="1" si="93"/>
        <v>#N/A</v>
      </c>
      <c r="Q309" s="180" t="e">
        <f ca="1">OFFSET('ewc02'!$A$10,MATCH($C309,EWC_Koodi,0),0)</f>
        <v>#N/A</v>
      </c>
      <c r="R309" s="180" t="e">
        <f t="shared" ca="1" si="94"/>
        <v>#N/A</v>
      </c>
      <c r="S309" s="180" t="e">
        <f ca="1">OFFSET('ewc02'!$K$10,Y309,0)</f>
        <v>#N/A</v>
      </c>
      <c r="T309" s="180" t="e">
        <f t="shared" ca="1" si="95"/>
        <v>#N/A</v>
      </c>
      <c r="U309" s="180" t="e">
        <f ca="1">OFFSET('ewc02'!$L$10,Y309,0)</f>
        <v>#N/A</v>
      </c>
      <c r="V309" s="180" t="e">
        <f ca="1">OFFSET('ewc02'!$M$10,Y309,0)</f>
        <v>#N/A</v>
      </c>
      <c r="W309" s="180" t="e">
        <f ca="1">OFFSET('ewc02'!$N$10,Y309,0)</f>
        <v>#N/A</v>
      </c>
      <c r="X309" s="180" t="e">
        <f ca="1">IF(AND(OFFSET('ewc02'!I$10,Y309,0)=12,OR(G309="2.3",G309="2.6",G309="2.7",G309="2.9")),1,0)</f>
        <v>#N/A</v>
      </c>
      <c r="Y309" s="180" t="e">
        <f t="shared" ca="1" si="88"/>
        <v>#N/A</v>
      </c>
      <c r="Z309" s="37">
        <f t="shared" si="89"/>
        <v>0</v>
      </c>
      <c r="AA309" s="180">
        <f ca="1">IF($Z309=0,0, OFFSET(rd!$A$10,MATCH($Z309,RD_tunnus,0),0))</f>
        <v>0</v>
      </c>
      <c r="AB309" s="180" t="e">
        <f t="shared" si="96"/>
        <v>#N/A</v>
      </c>
      <c r="AC309" s="180" t="e">
        <f t="shared" si="97"/>
        <v>#N/A</v>
      </c>
      <c r="AD309" s="100">
        <f t="shared" si="98"/>
        <v>0</v>
      </c>
      <c r="AE309" s="180" t="e">
        <f t="shared" ca="1" si="90"/>
        <v>#N/A</v>
      </c>
      <c r="AF309" s="180" t="e">
        <f t="shared" ca="1" si="91"/>
        <v>#N/A</v>
      </c>
      <c r="AG309" s="100" t="e">
        <f ca="1">OFFSET('Kuiva-aine'!$D$10,AE309+AF309-1,0)</f>
        <v>#N/A</v>
      </c>
      <c r="AH309" s="100" t="e">
        <f ca="1">OFFSET('Kuiva-aine'!$E$10,AE309+AF309-1,0)</f>
        <v>#N/A</v>
      </c>
      <c r="AI309" s="180" t="e">
        <f t="shared" ca="1" si="99"/>
        <v>#N/A</v>
      </c>
      <c r="AJ309" s="180" t="e">
        <f t="shared" si="100"/>
        <v>#N/A</v>
      </c>
      <c r="AK309" s="180" t="e">
        <f t="shared" si="101"/>
        <v>#N/A</v>
      </c>
      <c r="AL309" s="180">
        <f t="shared" si="102"/>
        <v>0</v>
      </c>
    </row>
    <row r="310" spans="1:38" x14ac:dyDescent="0.35">
      <c r="A310" s="91"/>
      <c r="B310" s="92"/>
      <c r="C310" s="93"/>
      <c r="D310" s="92"/>
      <c r="E310" s="91"/>
      <c r="F310" s="92"/>
      <c r="G310" s="94"/>
      <c r="I310" s="31">
        <f t="shared" ca="1" si="86"/>
        <v>0</v>
      </c>
      <c r="J310" s="31">
        <f ca="1">IF(ISNA(MATCH($V310,Hajoamiskertoimet!A$21:A$53,0)),0,$I310*OFFSET(Hajoamiskertoimet!$C$20,MATCH($V310,Hajoamiskertoimet!A$21:A$53,0),0))</f>
        <v>0</v>
      </c>
      <c r="L310" s="181">
        <f t="shared" ca="1" si="92"/>
        <v>1</v>
      </c>
      <c r="M310" s="180" t="e">
        <f ca="1">OFFSET('ewc02'!$H$10,MATCH($R310,Ewc_ID,0),0)</f>
        <v>#N/A</v>
      </c>
      <c r="N310" s="180" t="e">
        <f t="shared" ca="1" si="87"/>
        <v>#N/A</v>
      </c>
      <c r="O310" s="180" t="e">
        <f ca="1">IF($L310=0,-1,OFFSET('Kuiva-aine'!$C$10,AE310+AF310-1,0))</f>
        <v>#N/A</v>
      </c>
      <c r="P310" s="180" t="e">
        <f t="shared" ca="1" si="93"/>
        <v>#N/A</v>
      </c>
      <c r="Q310" s="180" t="e">
        <f ca="1">OFFSET('ewc02'!$A$10,MATCH($C310,EWC_Koodi,0),0)</f>
        <v>#N/A</v>
      </c>
      <c r="R310" s="180" t="e">
        <f t="shared" ca="1" si="94"/>
        <v>#N/A</v>
      </c>
      <c r="S310" s="180" t="e">
        <f ca="1">OFFSET('ewc02'!$K$10,Y310,0)</f>
        <v>#N/A</v>
      </c>
      <c r="T310" s="180" t="e">
        <f t="shared" ca="1" si="95"/>
        <v>#N/A</v>
      </c>
      <c r="U310" s="180" t="e">
        <f ca="1">OFFSET('ewc02'!$L$10,Y310,0)</f>
        <v>#N/A</v>
      </c>
      <c r="V310" s="180" t="e">
        <f ca="1">OFFSET('ewc02'!$M$10,Y310,0)</f>
        <v>#N/A</v>
      </c>
      <c r="W310" s="180" t="e">
        <f ca="1">OFFSET('ewc02'!$N$10,Y310,0)</f>
        <v>#N/A</v>
      </c>
      <c r="X310" s="180" t="e">
        <f ca="1">IF(AND(OFFSET('ewc02'!I$10,Y310,0)=12,OR(G310="2.3",G310="2.6",G310="2.7",G310="2.9")),1,0)</f>
        <v>#N/A</v>
      </c>
      <c r="Y310" s="180" t="e">
        <f t="shared" ca="1" si="88"/>
        <v>#N/A</v>
      </c>
      <c r="Z310" s="37">
        <f t="shared" si="89"/>
        <v>0</v>
      </c>
      <c r="AA310" s="180">
        <f ca="1">IF($Z310=0,0, OFFSET(rd!$A$10,MATCH($Z310,RD_tunnus,0),0))</f>
        <v>0</v>
      </c>
      <c r="AB310" s="180" t="e">
        <f t="shared" si="96"/>
        <v>#N/A</v>
      </c>
      <c r="AC310" s="180" t="e">
        <f t="shared" si="97"/>
        <v>#N/A</v>
      </c>
      <c r="AD310" s="100">
        <f t="shared" si="98"/>
        <v>0</v>
      </c>
      <c r="AE310" s="180" t="e">
        <f t="shared" ca="1" si="90"/>
        <v>#N/A</v>
      </c>
      <c r="AF310" s="180" t="e">
        <f t="shared" ca="1" si="91"/>
        <v>#N/A</v>
      </c>
      <c r="AG310" s="100" t="e">
        <f ca="1">OFFSET('Kuiva-aine'!$D$10,AE310+AF310-1,0)</f>
        <v>#N/A</v>
      </c>
      <c r="AH310" s="100" t="e">
        <f ca="1">OFFSET('Kuiva-aine'!$E$10,AE310+AF310-1,0)</f>
        <v>#N/A</v>
      </c>
      <c r="AI310" s="180" t="e">
        <f t="shared" ca="1" si="99"/>
        <v>#N/A</v>
      </c>
      <c r="AJ310" s="180" t="e">
        <f t="shared" si="100"/>
        <v>#N/A</v>
      </c>
      <c r="AK310" s="180" t="e">
        <f t="shared" si="101"/>
        <v>#N/A</v>
      </c>
      <c r="AL310" s="180">
        <f t="shared" si="102"/>
        <v>0</v>
      </c>
    </row>
    <row r="311" spans="1:38" x14ac:dyDescent="0.35">
      <c r="A311" s="91"/>
      <c r="B311" s="92"/>
      <c r="C311" s="93"/>
      <c r="D311" s="92"/>
      <c r="E311" s="91"/>
      <c r="F311" s="92"/>
      <c r="G311" s="94"/>
      <c r="I311" s="31">
        <f t="shared" ca="1" si="86"/>
        <v>0</v>
      </c>
      <c r="J311" s="31">
        <f ca="1">IF(ISNA(MATCH($V311,Hajoamiskertoimet!A$21:A$53,0)),0,$I311*OFFSET(Hajoamiskertoimet!$C$20,MATCH($V311,Hajoamiskertoimet!A$21:A$53,0),0))</f>
        <v>0</v>
      </c>
      <c r="L311" s="181">
        <f t="shared" ca="1" si="92"/>
        <v>1</v>
      </c>
      <c r="M311" s="180" t="e">
        <f ca="1">OFFSET('ewc02'!$H$10,MATCH($R311,Ewc_ID,0),0)</f>
        <v>#N/A</v>
      </c>
      <c r="N311" s="180" t="e">
        <f t="shared" ca="1" si="87"/>
        <v>#N/A</v>
      </c>
      <c r="O311" s="180" t="e">
        <f ca="1">IF($L311=0,-1,OFFSET('Kuiva-aine'!$C$10,AE311+AF311-1,0))</f>
        <v>#N/A</v>
      </c>
      <c r="P311" s="180" t="e">
        <f t="shared" ca="1" si="93"/>
        <v>#N/A</v>
      </c>
      <c r="Q311" s="180" t="e">
        <f ca="1">OFFSET('ewc02'!$A$10,MATCH($C311,EWC_Koodi,0),0)</f>
        <v>#N/A</v>
      </c>
      <c r="R311" s="180" t="e">
        <f t="shared" ca="1" si="94"/>
        <v>#N/A</v>
      </c>
      <c r="S311" s="180" t="e">
        <f ca="1">OFFSET('ewc02'!$K$10,Y311,0)</f>
        <v>#N/A</v>
      </c>
      <c r="T311" s="180" t="e">
        <f t="shared" ca="1" si="95"/>
        <v>#N/A</v>
      </c>
      <c r="U311" s="180" t="e">
        <f ca="1">OFFSET('ewc02'!$L$10,Y311,0)</f>
        <v>#N/A</v>
      </c>
      <c r="V311" s="180" t="e">
        <f ca="1">OFFSET('ewc02'!$M$10,Y311,0)</f>
        <v>#N/A</v>
      </c>
      <c r="W311" s="180" t="e">
        <f ca="1">OFFSET('ewc02'!$N$10,Y311,0)</f>
        <v>#N/A</v>
      </c>
      <c r="X311" s="180" t="e">
        <f ca="1">IF(AND(OFFSET('ewc02'!I$10,Y311,0)=12,OR(G311="2.3",G311="2.6",G311="2.7",G311="2.9")),1,0)</f>
        <v>#N/A</v>
      </c>
      <c r="Y311" s="180" t="e">
        <f t="shared" ca="1" si="88"/>
        <v>#N/A</v>
      </c>
      <c r="Z311" s="37">
        <f t="shared" si="89"/>
        <v>0</v>
      </c>
      <c r="AA311" s="180">
        <f ca="1">IF($Z311=0,0, OFFSET(rd!$A$10,MATCH($Z311,RD_tunnus,0),0))</f>
        <v>0</v>
      </c>
      <c r="AB311" s="180" t="e">
        <f t="shared" si="96"/>
        <v>#N/A</v>
      </c>
      <c r="AC311" s="180" t="e">
        <f t="shared" si="97"/>
        <v>#N/A</v>
      </c>
      <c r="AD311" s="100">
        <f t="shared" si="98"/>
        <v>0</v>
      </c>
      <c r="AE311" s="180" t="e">
        <f t="shared" ca="1" si="90"/>
        <v>#N/A</v>
      </c>
      <c r="AF311" s="180" t="e">
        <f t="shared" ca="1" si="91"/>
        <v>#N/A</v>
      </c>
      <c r="AG311" s="100" t="e">
        <f ca="1">OFFSET('Kuiva-aine'!$D$10,AE311+AF311-1,0)</f>
        <v>#N/A</v>
      </c>
      <c r="AH311" s="100" t="e">
        <f ca="1">OFFSET('Kuiva-aine'!$E$10,AE311+AF311-1,0)</f>
        <v>#N/A</v>
      </c>
      <c r="AI311" s="180" t="e">
        <f t="shared" ca="1" si="99"/>
        <v>#N/A</v>
      </c>
      <c r="AJ311" s="180" t="e">
        <f t="shared" si="100"/>
        <v>#N/A</v>
      </c>
      <c r="AK311" s="180" t="e">
        <f t="shared" si="101"/>
        <v>#N/A</v>
      </c>
      <c r="AL311" s="180">
        <f t="shared" si="102"/>
        <v>0</v>
      </c>
    </row>
    <row r="312" spans="1:38" x14ac:dyDescent="0.35">
      <c r="A312" s="91"/>
      <c r="B312" s="92"/>
      <c r="C312" s="93"/>
      <c r="D312" s="92"/>
      <c r="E312" s="91"/>
      <c r="F312" s="92"/>
      <c r="G312" s="94"/>
      <c r="I312" s="31">
        <f t="shared" ca="1" si="86"/>
        <v>0</v>
      </c>
      <c r="J312" s="31">
        <f ca="1">IF(ISNA(MATCH($V312,Hajoamiskertoimet!A$21:A$53,0)),0,$I312*OFFSET(Hajoamiskertoimet!$C$20,MATCH($V312,Hajoamiskertoimet!A$21:A$53,0),0))</f>
        <v>0</v>
      </c>
      <c r="L312" s="181">
        <f t="shared" ca="1" si="92"/>
        <v>1</v>
      </c>
      <c r="M312" s="180" t="e">
        <f ca="1">OFFSET('ewc02'!$H$10,MATCH($R312,Ewc_ID,0),0)</f>
        <v>#N/A</v>
      </c>
      <c r="N312" s="180" t="e">
        <f t="shared" ca="1" si="87"/>
        <v>#N/A</v>
      </c>
      <c r="O312" s="180" t="e">
        <f ca="1">IF($L312=0,-1,OFFSET('Kuiva-aine'!$C$10,AE312+AF312-1,0))</f>
        <v>#N/A</v>
      </c>
      <c r="P312" s="180" t="e">
        <f t="shared" ca="1" si="93"/>
        <v>#N/A</v>
      </c>
      <c r="Q312" s="180" t="e">
        <f ca="1">OFFSET('ewc02'!$A$10,MATCH($C312,EWC_Koodi,0),0)</f>
        <v>#N/A</v>
      </c>
      <c r="R312" s="180" t="e">
        <f t="shared" ca="1" si="94"/>
        <v>#N/A</v>
      </c>
      <c r="S312" s="180" t="e">
        <f ca="1">OFFSET('ewc02'!$K$10,Y312,0)</f>
        <v>#N/A</v>
      </c>
      <c r="T312" s="180" t="e">
        <f t="shared" ca="1" si="95"/>
        <v>#N/A</v>
      </c>
      <c r="U312" s="180" t="e">
        <f ca="1">OFFSET('ewc02'!$L$10,Y312,0)</f>
        <v>#N/A</v>
      </c>
      <c r="V312" s="180" t="e">
        <f ca="1">OFFSET('ewc02'!$M$10,Y312,0)</f>
        <v>#N/A</v>
      </c>
      <c r="W312" s="180" t="e">
        <f ca="1">OFFSET('ewc02'!$N$10,Y312,0)</f>
        <v>#N/A</v>
      </c>
      <c r="X312" s="180" t="e">
        <f ca="1">IF(AND(OFFSET('ewc02'!I$10,Y312,0)=12,OR(G312="2.3",G312="2.6",G312="2.7",G312="2.9")),1,0)</f>
        <v>#N/A</v>
      </c>
      <c r="Y312" s="180" t="e">
        <f t="shared" ca="1" si="88"/>
        <v>#N/A</v>
      </c>
      <c r="Z312" s="37">
        <f t="shared" si="89"/>
        <v>0</v>
      </c>
      <c r="AA312" s="180">
        <f ca="1">IF($Z312=0,0, OFFSET(rd!$A$10,MATCH($Z312,RD_tunnus,0),0))</f>
        <v>0</v>
      </c>
      <c r="AB312" s="180" t="e">
        <f t="shared" si="96"/>
        <v>#N/A</v>
      </c>
      <c r="AC312" s="180" t="e">
        <f t="shared" si="97"/>
        <v>#N/A</v>
      </c>
      <c r="AD312" s="100">
        <f t="shared" si="98"/>
        <v>0</v>
      </c>
      <c r="AE312" s="180" t="e">
        <f t="shared" ca="1" si="90"/>
        <v>#N/A</v>
      </c>
      <c r="AF312" s="180" t="e">
        <f t="shared" ca="1" si="91"/>
        <v>#N/A</v>
      </c>
      <c r="AG312" s="100" t="e">
        <f ca="1">OFFSET('Kuiva-aine'!$D$10,AE312+AF312-1,0)</f>
        <v>#N/A</v>
      </c>
      <c r="AH312" s="100" t="e">
        <f ca="1">OFFSET('Kuiva-aine'!$E$10,AE312+AF312-1,0)</f>
        <v>#N/A</v>
      </c>
      <c r="AI312" s="180" t="e">
        <f t="shared" ca="1" si="99"/>
        <v>#N/A</v>
      </c>
      <c r="AJ312" s="180" t="e">
        <f t="shared" si="100"/>
        <v>#N/A</v>
      </c>
      <c r="AK312" s="180" t="e">
        <f t="shared" si="101"/>
        <v>#N/A</v>
      </c>
      <c r="AL312" s="180">
        <f t="shared" si="102"/>
        <v>0</v>
      </c>
    </row>
    <row r="313" spans="1:38" x14ac:dyDescent="0.35">
      <c r="A313" s="91"/>
      <c r="B313" s="92"/>
      <c r="C313" s="93"/>
      <c r="D313" s="92"/>
      <c r="E313" s="91"/>
      <c r="F313" s="92"/>
      <c r="G313" s="94"/>
      <c r="I313" s="31">
        <f t="shared" ca="1" si="86"/>
        <v>0</v>
      </c>
      <c r="J313" s="31">
        <f ca="1">IF(ISNA(MATCH($V313,Hajoamiskertoimet!A$21:A$53,0)),0,$I313*OFFSET(Hajoamiskertoimet!$C$20,MATCH($V313,Hajoamiskertoimet!A$21:A$53,0),0))</f>
        <v>0</v>
      </c>
      <c r="L313" s="181">
        <f t="shared" ca="1" si="92"/>
        <v>1</v>
      </c>
      <c r="M313" s="180" t="e">
        <f ca="1">OFFSET('ewc02'!$H$10,MATCH($R313,Ewc_ID,0),0)</f>
        <v>#N/A</v>
      </c>
      <c r="N313" s="180" t="e">
        <f t="shared" ca="1" si="87"/>
        <v>#N/A</v>
      </c>
      <c r="O313" s="180" t="e">
        <f ca="1">IF($L313=0,-1,OFFSET('Kuiva-aine'!$C$10,AE313+AF313-1,0))</f>
        <v>#N/A</v>
      </c>
      <c r="P313" s="180" t="e">
        <f t="shared" ca="1" si="93"/>
        <v>#N/A</v>
      </c>
      <c r="Q313" s="180" t="e">
        <f ca="1">OFFSET('ewc02'!$A$10,MATCH($C313,EWC_Koodi,0),0)</f>
        <v>#N/A</v>
      </c>
      <c r="R313" s="180" t="e">
        <f t="shared" ca="1" si="94"/>
        <v>#N/A</v>
      </c>
      <c r="S313" s="180" t="e">
        <f ca="1">OFFSET('ewc02'!$K$10,Y313,0)</f>
        <v>#N/A</v>
      </c>
      <c r="T313" s="180" t="e">
        <f t="shared" ca="1" si="95"/>
        <v>#N/A</v>
      </c>
      <c r="U313" s="180" t="e">
        <f ca="1">OFFSET('ewc02'!$L$10,Y313,0)</f>
        <v>#N/A</v>
      </c>
      <c r="V313" s="180" t="e">
        <f ca="1">OFFSET('ewc02'!$M$10,Y313,0)</f>
        <v>#N/A</v>
      </c>
      <c r="W313" s="180" t="e">
        <f ca="1">OFFSET('ewc02'!$N$10,Y313,0)</f>
        <v>#N/A</v>
      </c>
      <c r="X313" s="180" t="e">
        <f ca="1">IF(AND(OFFSET('ewc02'!I$10,Y313,0)=12,OR(G313="2.3",G313="2.6",G313="2.7",G313="2.9")),1,0)</f>
        <v>#N/A</v>
      </c>
      <c r="Y313" s="180" t="e">
        <f t="shared" ca="1" si="88"/>
        <v>#N/A</v>
      </c>
      <c r="Z313" s="37">
        <f t="shared" si="89"/>
        <v>0</v>
      </c>
      <c r="AA313" s="180">
        <f ca="1">IF($Z313=0,0, OFFSET(rd!$A$10,MATCH($Z313,RD_tunnus,0),0))</f>
        <v>0</v>
      </c>
      <c r="AB313" s="180" t="e">
        <f t="shared" si="96"/>
        <v>#N/A</v>
      </c>
      <c r="AC313" s="180" t="e">
        <f t="shared" si="97"/>
        <v>#N/A</v>
      </c>
      <c r="AD313" s="100">
        <f t="shared" si="98"/>
        <v>0</v>
      </c>
      <c r="AE313" s="180" t="e">
        <f t="shared" ca="1" si="90"/>
        <v>#N/A</v>
      </c>
      <c r="AF313" s="180" t="e">
        <f t="shared" ca="1" si="91"/>
        <v>#N/A</v>
      </c>
      <c r="AG313" s="100" t="e">
        <f ca="1">OFFSET('Kuiva-aine'!$D$10,AE313+AF313-1,0)</f>
        <v>#N/A</v>
      </c>
      <c r="AH313" s="100" t="e">
        <f ca="1">OFFSET('Kuiva-aine'!$E$10,AE313+AF313-1,0)</f>
        <v>#N/A</v>
      </c>
      <c r="AI313" s="180" t="e">
        <f t="shared" ca="1" si="99"/>
        <v>#N/A</v>
      </c>
      <c r="AJ313" s="180" t="e">
        <f t="shared" si="100"/>
        <v>#N/A</v>
      </c>
      <c r="AK313" s="180" t="e">
        <f t="shared" si="101"/>
        <v>#N/A</v>
      </c>
      <c r="AL313" s="180">
        <f t="shared" si="102"/>
        <v>0</v>
      </c>
    </row>
    <row r="314" spans="1:38" x14ac:dyDescent="0.35">
      <c r="A314" s="91"/>
      <c r="B314" s="92"/>
      <c r="C314" s="93"/>
      <c r="D314" s="92"/>
      <c r="E314" s="91"/>
      <c r="F314" s="92"/>
      <c r="G314" s="94"/>
      <c r="I314" s="31">
        <f t="shared" ca="1" si="86"/>
        <v>0</v>
      </c>
      <c r="J314" s="31">
        <f ca="1">IF(ISNA(MATCH($V314,Hajoamiskertoimet!A$21:A$53,0)),0,$I314*OFFSET(Hajoamiskertoimet!$C$20,MATCH($V314,Hajoamiskertoimet!A$21:A$53,0),0))</f>
        <v>0</v>
      </c>
      <c r="L314" s="181">
        <f t="shared" ca="1" si="92"/>
        <v>1</v>
      </c>
      <c r="M314" s="180" t="e">
        <f ca="1">OFFSET('ewc02'!$H$10,MATCH($R314,Ewc_ID,0),0)</f>
        <v>#N/A</v>
      </c>
      <c r="N314" s="180" t="e">
        <f t="shared" ca="1" si="87"/>
        <v>#N/A</v>
      </c>
      <c r="O314" s="180" t="e">
        <f ca="1">IF($L314=0,-1,OFFSET('Kuiva-aine'!$C$10,AE314+AF314-1,0))</f>
        <v>#N/A</v>
      </c>
      <c r="P314" s="180" t="e">
        <f t="shared" ca="1" si="93"/>
        <v>#N/A</v>
      </c>
      <c r="Q314" s="180" t="e">
        <f ca="1">OFFSET('ewc02'!$A$10,MATCH($C314,EWC_Koodi,0),0)</f>
        <v>#N/A</v>
      </c>
      <c r="R314" s="180" t="e">
        <f t="shared" ca="1" si="94"/>
        <v>#N/A</v>
      </c>
      <c r="S314" s="180" t="e">
        <f ca="1">OFFSET('ewc02'!$K$10,Y314,0)</f>
        <v>#N/A</v>
      </c>
      <c r="T314" s="180" t="e">
        <f t="shared" ca="1" si="95"/>
        <v>#N/A</v>
      </c>
      <c r="U314" s="180" t="e">
        <f ca="1">OFFSET('ewc02'!$L$10,Y314,0)</f>
        <v>#N/A</v>
      </c>
      <c r="V314" s="180" t="e">
        <f ca="1">OFFSET('ewc02'!$M$10,Y314,0)</f>
        <v>#N/A</v>
      </c>
      <c r="W314" s="180" t="e">
        <f ca="1">OFFSET('ewc02'!$N$10,Y314,0)</f>
        <v>#N/A</v>
      </c>
      <c r="X314" s="180" t="e">
        <f ca="1">IF(AND(OFFSET('ewc02'!I$10,Y314,0)=12,OR(G314="2.3",G314="2.6",G314="2.7",G314="2.9")),1,0)</f>
        <v>#N/A</v>
      </c>
      <c r="Y314" s="180" t="e">
        <f t="shared" ca="1" si="88"/>
        <v>#N/A</v>
      </c>
      <c r="Z314" s="37">
        <f t="shared" si="89"/>
        <v>0</v>
      </c>
      <c r="AA314" s="180">
        <f ca="1">IF($Z314=0,0, OFFSET(rd!$A$10,MATCH($Z314,RD_tunnus,0),0))</f>
        <v>0</v>
      </c>
      <c r="AB314" s="180" t="e">
        <f t="shared" si="96"/>
        <v>#N/A</v>
      </c>
      <c r="AC314" s="180" t="e">
        <f t="shared" si="97"/>
        <v>#N/A</v>
      </c>
      <c r="AD314" s="100">
        <f t="shared" si="98"/>
        <v>0</v>
      </c>
      <c r="AE314" s="180" t="e">
        <f t="shared" ca="1" si="90"/>
        <v>#N/A</v>
      </c>
      <c r="AF314" s="180" t="e">
        <f t="shared" ca="1" si="91"/>
        <v>#N/A</v>
      </c>
      <c r="AG314" s="100" t="e">
        <f ca="1">OFFSET('Kuiva-aine'!$D$10,AE314+AF314-1,0)</f>
        <v>#N/A</v>
      </c>
      <c r="AH314" s="100" t="e">
        <f ca="1">OFFSET('Kuiva-aine'!$E$10,AE314+AF314-1,0)</f>
        <v>#N/A</v>
      </c>
      <c r="AI314" s="180" t="e">
        <f t="shared" ca="1" si="99"/>
        <v>#N/A</v>
      </c>
      <c r="AJ314" s="180" t="e">
        <f t="shared" si="100"/>
        <v>#N/A</v>
      </c>
      <c r="AK314" s="180" t="e">
        <f t="shared" si="101"/>
        <v>#N/A</v>
      </c>
      <c r="AL314" s="180">
        <f t="shared" si="102"/>
        <v>0</v>
      </c>
    </row>
    <row r="315" spans="1:38" x14ac:dyDescent="0.35">
      <c r="A315" s="91"/>
      <c r="B315" s="92"/>
      <c r="C315" s="93"/>
      <c r="D315" s="92"/>
      <c r="E315" s="91"/>
      <c r="F315" s="92"/>
      <c r="G315" s="94"/>
      <c r="I315" s="31">
        <f t="shared" ca="1" si="86"/>
        <v>0</v>
      </c>
      <c r="J315" s="31">
        <f ca="1">IF(ISNA(MATCH($V315,Hajoamiskertoimet!A$21:A$53,0)),0,$I315*OFFSET(Hajoamiskertoimet!$C$20,MATCH($V315,Hajoamiskertoimet!A$21:A$53,0),0))</f>
        <v>0</v>
      </c>
      <c r="L315" s="181">
        <f t="shared" ca="1" si="92"/>
        <v>1</v>
      </c>
      <c r="M315" s="180" t="e">
        <f ca="1">OFFSET('ewc02'!$H$10,MATCH($R315,Ewc_ID,0),0)</f>
        <v>#N/A</v>
      </c>
      <c r="N315" s="180" t="e">
        <f t="shared" ca="1" si="87"/>
        <v>#N/A</v>
      </c>
      <c r="O315" s="180" t="e">
        <f ca="1">IF($L315=0,-1,OFFSET('Kuiva-aine'!$C$10,AE315+AF315-1,0))</f>
        <v>#N/A</v>
      </c>
      <c r="P315" s="180" t="e">
        <f t="shared" ca="1" si="93"/>
        <v>#N/A</v>
      </c>
      <c r="Q315" s="180" t="e">
        <f ca="1">OFFSET('ewc02'!$A$10,MATCH($C315,EWC_Koodi,0),0)</f>
        <v>#N/A</v>
      </c>
      <c r="R315" s="180" t="e">
        <f t="shared" ca="1" si="94"/>
        <v>#N/A</v>
      </c>
      <c r="S315" s="180" t="e">
        <f ca="1">OFFSET('ewc02'!$K$10,Y315,0)</f>
        <v>#N/A</v>
      </c>
      <c r="T315" s="180" t="e">
        <f t="shared" ca="1" si="95"/>
        <v>#N/A</v>
      </c>
      <c r="U315" s="180" t="e">
        <f ca="1">OFFSET('ewc02'!$L$10,Y315,0)</f>
        <v>#N/A</v>
      </c>
      <c r="V315" s="180" t="e">
        <f ca="1">OFFSET('ewc02'!$M$10,Y315,0)</f>
        <v>#N/A</v>
      </c>
      <c r="W315" s="180" t="e">
        <f ca="1">OFFSET('ewc02'!$N$10,Y315,0)</f>
        <v>#N/A</v>
      </c>
      <c r="X315" s="180" t="e">
        <f ca="1">IF(AND(OFFSET('ewc02'!I$10,Y315,0)=12,OR(G315="2.3",G315="2.6",G315="2.7",G315="2.9")),1,0)</f>
        <v>#N/A</v>
      </c>
      <c r="Y315" s="180" t="e">
        <f t="shared" ca="1" si="88"/>
        <v>#N/A</v>
      </c>
      <c r="Z315" s="37">
        <f t="shared" si="89"/>
        <v>0</v>
      </c>
      <c r="AA315" s="180">
        <f ca="1">IF($Z315=0,0, OFFSET(rd!$A$10,MATCH($Z315,RD_tunnus,0),0))</f>
        <v>0</v>
      </c>
      <c r="AB315" s="180" t="e">
        <f t="shared" si="96"/>
        <v>#N/A</v>
      </c>
      <c r="AC315" s="180" t="e">
        <f t="shared" si="97"/>
        <v>#N/A</v>
      </c>
      <c r="AD315" s="100">
        <f t="shared" si="98"/>
        <v>0</v>
      </c>
      <c r="AE315" s="180" t="e">
        <f t="shared" ca="1" si="90"/>
        <v>#N/A</v>
      </c>
      <c r="AF315" s="180" t="e">
        <f t="shared" ca="1" si="91"/>
        <v>#N/A</v>
      </c>
      <c r="AG315" s="100" t="e">
        <f ca="1">OFFSET('Kuiva-aine'!$D$10,AE315+AF315-1,0)</f>
        <v>#N/A</v>
      </c>
      <c r="AH315" s="100" t="e">
        <f ca="1">OFFSET('Kuiva-aine'!$E$10,AE315+AF315-1,0)</f>
        <v>#N/A</v>
      </c>
      <c r="AI315" s="180" t="e">
        <f t="shared" ca="1" si="99"/>
        <v>#N/A</v>
      </c>
      <c r="AJ315" s="180" t="e">
        <f t="shared" si="100"/>
        <v>#N/A</v>
      </c>
      <c r="AK315" s="180" t="e">
        <f t="shared" si="101"/>
        <v>#N/A</v>
      </c>
      <c r="AL315" s="180">
        <f t="shared" si="102"/>
        <v>0</v>
      </c>
    </row>
    <row r="316" spans="1:38" x14ac:dyDescent="0.35">
      <c r="A316" s="91"/>
      <c r="B316" s="92"/>
      <c r="C316" s="93"/>
      <c r="D316" s="92"/>
      <c r="E316" s="91"/>
      <c r="F316" s="92"/>
      <c r="G316" s="94"/>
      <c r="I316" s="31">
        <f t="shared" ca="1" si="86"/>
        <v>0</v>
      </c>
      <c r="J316" s="31">
        <f ca="1">IF(ISNA(MATCH($V316,Hajoamiskertoimet!A$21:A$53,0)),0,$I316*OFFSET(Hajoamiskertoimet!$C$20,MATCH($V316,Hajoamiskertoimet!A$21:A$53,0),0))</f>
        <v>0</v>
      </c>
      <c r="L316" s="181">
        <f t="shared" ca="1" si="92"/>
        <v>1</v>
      </c>
      <c r="M316" s="180" t="e">
        <f ca="1">OFFSET('ewc02'!$H$10,MATCH($R316,Ewc_ID,0),0)</f>
        <v>#N/A</v>
      </c>
      <c r="N316" s="180" t="e">
        <f t="shared" ca="1" si="87"/>
        <v>#N/A</v>
      </c>
      <c r="O316" s="180" t="e">
        <f ca="1">IF($L316=0,-1,OFFSET('Kuiva-aine'!$C$10,AE316+AF316-1,0))</f>
        <v>#N/A</v>
      </c>
      <c r="P316" s="180" t="e">
        <f t="shared" ca="1" si="93"/>
        <v>#N/A</v>
      </c>
      <c r="Q316" s="180" t="e">
        <f ca="1">OFFSET('ewc02'!$A$10,MATCH($C316,EWC_Koodi,0),0)</f>
        <v>#N/A</v>
      </c>
      <c r="R316" s="180" t="e">
        <f t="shared" ca="1" si="94"/>
        <v>#N/A</v>
      </c>
      <c r="S316" s="180" t="e">
        <f ca="1">OFFSET('ewc02'!$K$10,Y316,0)</f>
        <v>#N/A</v>
      </c>
      <c r="T316" s="180" t="e">
        <f t="shared" ca="1" si="95"/>
        <v>#N/A</v>
      </c>
      <c r="U316" s="180" t="e">
        <f ca="1">OFFSET('ewc02'!$L$10,Y316,0)</f>
        <v>#N/A</v>
      </c>
      <c r="V316" s="180" t="e">
        <f ca="1">OFFSET('ewc02'!$M$10,Y316,0)</f>
        <v>#N/A</v>
      </c>
      <c r="W316" s="180" t="e">
        <f ca="1">OFFSET('ewc02'!$N$10,Y316,0)</f>
        <v>#N/A</v>
      </c>
      <c r="X316" s="180" t="e">
        <f ca="1">IF(AND(OFFSET('ewc02'!I$10,Y316,0)=12,OR(G316="2.3",G316="2.6",G316="2.7",G316="2.9")),1,0)</f>
        <v>#N/A</v>
      </c>
      <c r="Y316" s="180" t="e">
        <f t="shared" ca="1" si="88"/>
        <v>#N/A</v>
      </c>
      <c r="Z316" s="37">
        <f t="shared" si="89"/>
        <v>0</v>
      </c>
      <c r="AA316" s="180">
        <f ca="1">IF($Z316=0,0, OFFSET(rd!$A$10,MATCH($Z316,RD_tunnus,0),0))</f>
        <v>0</v>
      </c>
      <c r="AB316" s="180" t="e">
        <f t="shared" si="96"/>
        <v>#N/A</v>
      </c>
      <c r="AC316" s="180" t="e">
        <f t="shared" si="97"/>
        <v>#N/A</v>
      </c>
      <c r="AD316" s="100">
        <f t="shared" si="98"/>
        <v>0</v>
      </c>
      <c r="AE316" s="180" t="e">
        <f t="shared" ca="1" si="90"/>
        <v>#N/A</v>
      </c>
      <c r="AF316" s="180" t="e">
        <f t="shared" ca="1" si="91"/>
        <v>#N/A</v>
      </c>
      <c r="AG316" s="100" t="e">
        <f ca="1">OFFSET('Kuiva-aine'!$D$10,AE316+AF316-1,0)</f>
        <v>#N/A</v>
      </c>
      <c r="AH316" s="100" t="e">
        <f ca="1">OFFSET('Kuiva-aine'!$E$10,AE316+AF316-1,0)</f>
        <v>#N/A</v>
      </c>
      <c r="AI316" s="180" t="e">
        <f t="shared" ca="1" si="99"/>
        <v>#N/A</v>
      </c>
      <c r="AJ316" s="180" t="e">
        <f t="shared" si="100"/>
        <v>#N/A</v>
      </c>
      <c r="AK316" s="180" t="e">
        <f t="shared" si="101"/>
        <v>#N/A</v>
      </c>
      <c r="AL316" s="180">
        <f t="shared" si="102"/>
        <v>0</v>
      </c>
    </row>
    <row r="317" spans="1:38" x14ac:dyDescent="0.35">
      <c r="A317" s="91"/>
      <c r="B317" s="92"/>
      <c r="C317" s="93"/>
      <c r="D317" s="92"/>
      <c r="E317" s="91"/>
      <c r="F317" s="92"/>
      <c r="G317" s="94"/>
      <c r="I317" s="31">
        <f t="shared" ca="1" si="86"/>
        <v>0</v>
      </c>
      <c r="J317" s="31">
        <f ca="1">IF(ISNA(MATCH($V317,Hajoamiskertoimet!A$21:A$53,0)),0,$I317*OFFSET(Hajoamiskertoimet!$C$20,MATCH($V317,Hajoamiskertoimet!A$21:A$53,0),0))</f>
        <v>0</v>
      </c>
      <c r="L317" s="181">
        <f t="shared" ca="1" si="92"/>
        <v>1</v>
      </c>
      <c r="M317" s="180" t="e">
        <f ca="1">OFFSET('ewc02'!$H$10,MATCH($R317,Ewc_ID,0),0)</f>
        <v>#N/A</v>
      </c>
      <c r="N317" s="180" t="e">
        <f t="shared" ca="1" si="87"/>
        <v>#N/A</v>
      </c>
      <c r="O317" s="180" t="e">
        <f ca="1">IF($L317=0,-1,OFFSET('Kuiva-aine'!$C$10,AE317+AF317-1,0))</f>
        <v>#N/A</v>
      </c>
      <c r="P317" s="180" t="e">
        <f t="shared" ca="1" si="93"/>
        <v>#N/A</v>
      </c>
      <c r="Q317" s="180" t="e">
        <f ca="1">OFFSET('ewc02'!$A$10,MATCH($C317,EWC_Koodi,0),0)</f>
        <v>#N/A</v>
      </c>
      <c r="R317" s="180" t="e">
        <f t="shared" ca="1" si="94"/>
        <v>#N/A</v>
      </c>
      <c r="S317" s="180" t="e">
        <f ca="1">OFFSET('ewc02'!$K$10,Y317,0)</f>
        <v>#N/A</v>
      </c>
      <c r="T317" s="180" t="e">
        <f t="shared" ca="1" si="95"/>
        <v>#N/A</v>
      </c>
      <c r="U317" s="180" t="e">
        <f ca="1">OFFSET('ewc02'!$L$10,Y317,0)</f>
        <v>#N/A</v>
      </c>
      <c r="V317" s="180" t="e">
        <f ca="1">OFFSET('ewc02'!$M$10,Y317,0)</f>
        <v>#N/A</v>
      </c>
      <c r="W317" s="180" t="e">
        <f ca="1">OFFSET('ewc02'!$N$10,Y317,0)</f>
        <v>#N/A</v>
      </c>
      <c r="X317" s="180" t="e">
        <f ca="1">IF(AND(OFFSET('ewc02'!I$10,Y317,0)=12,OR(G317="2.3",G317="2.6",G317="2.7",G317="2.9")),1,0)</f>
        <v>#N/A</v>
      </c>
      <c r="Y317" s="180" t="e">
        <f t="shared" ca="1" si="88"/>
        <v>#N/A</v>
      </c>
      <c r="Z317" s="37">
        <f t="shared" si="89"/>
        <v>0</v>
      </c>
      <c r="AA317" s="180">
        <f ca="1">IF($Z317=0,0, OFFSET(rd!$A$10,MATCH($Z317,RD_tunnus,0),0))</f>
        <v>0</v>
      </c>
      <c r="AB317" s="180" t="e">
        <f t="shared" si="96"/>
        <v>#N/A</v>
      </c>
      <c r="AC317" s="180" t="e">
        <f t="shared" si="97"/>
        <v>#N/A</v>
      </c>
      <c r="AD317" s="100">
        <f t="shared" si="98"/>
        <v>0</v>
      </c>
      <c r="AE317" s="180" t="e">
        <f t="shared" ca="1" si="90"/>
        <v>#N/A</v>
      </c>
      <c r="AF317" s="180" t="e">
        <f t="shared" ca="1" si="91"/>
        <v>#N/A</v>
      </c>
      <c r="AG317" s="100" t="e">
        <f ca="1">OFFSET('Kuiva-aine'!$D$10,AE317+AF317-1,0)</f>
        <v>#N/A</v>
      </c>
      <c r="AH317" s="100" t="e">
        <f ca="1">OFFSET('Kuiva-aine'!$E$10,AE317+AF317-1,0)</f>
        <v>#N/A</v>
      </c>
      <c r="AI317" s="180" t="e">
        <f t="shared" ca="1" si="99"/>
        <v>#N/A</v>
      </c>
      <c r="AJ317" s="180" t="e">
        <f t="shared" si="100"/>
        <v>#N/A</v>
      </c>
      <c r="AK317" s="180" t="e">
        <f t="shared" si="101"/>
        <v>#N/A</v>
      </c>
      <c r="AL317" s="180">
        <f t="shared" si="102"/>
        <v>0</v>
      </c>
    </row>
    <row r="318" spans="1:38" x14ac:dyDescent="0.35">
      <c r="A318" s="91"/>
      <c r="B318" s="92"/>
      <c r="C318" s="93"/>
      <c r="D318" s="92"/>
      <c r="E318" s="91"/>
      <c r="F318" s="92"/>
      <c r="G318" s="94"/>
      <c r="I318" s="31">
        <f t="shared" ca="1" si="86"/>
        <v>0</v>
      </c>
      <c r="J318" s="31">
        <f ca="1">IF(ISNA(MATCH($V318,Hajoamiskertoimet!A$21:A$53,0)),0,$I318*OFFSET(Hajoamiskertoimet!$C$20,MATCH($V318,Hajoamiskertoimet!A$21:A$53,0),0))</f>
        <v>0</v>
      </c>
      <c r="L318" s="181">
        <f t="shared" ca="1" si="92"/>
        <v>1</v>
      </c>
      <c r="M318" s="180" t="e">
        <f ca="1">OFFSET('ewc02'!$H$10,MATCH($R318,Ewc_ID,0),0)</f>
        <v>#N/A</v>
      </c>
      <c r="N318" s="180" t="e">
        <f t="shared" ca="1" si="87"/>
        <v>#N/A</v>
      </c>
      <c r="O318" s="180" t="e">
        <f ca="1">IF($L318=0,-1,OFFSET('Kuiva-aine'!$C$10,AE318+AF318-1,0))</f>
        <v>#N/A</v>
      </c>
      <c r="P318" s="180" t="e">
        <f t="shared" ca="1" si="93"/>
        <v>#N/A</v>
      </c>
      <c r="Q318" s="180" t="e">
        <f ca="1">OFFSET('ewc02'!$A$10,MATCH($C318,EWC_Koodi,0),0)</f>
        <v>#N/A</v>
      </c>
      <c r="R318" s="180" t="e">
        <f t="shared" ca="1" si="94"/>
        <v>#N/A</v>
      </c>
      <c r="S318" s="180" t="e">
        <f ca="1">OFFSET('ewc02'!$K$10,Y318,0)</f>
        <v>#N/A</v>
      </c>
      <c r="T318" s="180" t="e">
        <f t="shared" ca="1" si="95"/>
        <v>#N/A</v>
      </c>
      <c r="U318" s="180" t="e">
        <f ca="1">OFFSET('ewc02'!$L$10,Y318,0)</f>
        <v>#N/A</v>
      </c>
      <c r="V318" s="180" t="e">
        <f ca="1">OFFSET('ewc02'!$M$10,Y318,0)</f>
        <v>#N/A</v>
      </c>
      <c r="W318" s="180" t="e">
        <f ca="1">OFFSET('ewc02'!$N$10,Y318,0)</f>
        <v>#N/A</v>
      </c>
      <c r="X318" s="180" t="e">
        <f ca="1">IF(AND(OFFSET('ewc02'!I$10,Y318,0)=12,OR(G318="2.3",G318="2.6",G318="2.7",G318="2.9")),1,0)</f>
        <v>#N/A</v>
      </c>
      <c r="Y318" s="180" t="e">
        <f t="shared" ca="1" si="88"/>
        <v>#N/A</v>
      </c>
      <c r="Z318" s="37">
        <f t="shared" si="89"/>
        <v>0</v>
      </c>
      <c r="AA318" s="180">
        <f ca="1">IF($Z318=0,0, OFFSET(rd!$A$10,MATCH($Z318,RD_tunnus,0),0))</f>
        <v>0</v>
      </c>
      <c r="AB318" s="180" t="e">
        <f t="shared" si="96"/>
        <v>#N/A</v>
      </c>
      <c r="AC318" s="180" t="e">
        <f t="shared" si="97"/>
        <v>#N/A</v>
      </c>
      <c r="AD318" s="100">
        <f t="shared" si="98"/>
        <v>0</v>
      </c>
      <c r="AE318" s="180" t="e">
        <f t="shared" ca="1" si="90"/>
        <v>#N/A</v>
      </c>
      <c r="AF318" s="180" t="e">
        <f t="shared" ca="1" si="91"/>
        <v>#N/A</v>
      </c>
      <c r="AG318" s="100" t="e">
        <f ca="1">OFFSET('Kuiva-aine'!$D$10,AE318+AF318-1,0)</f>
        <v>#N/A</v>
      </c>
      <c r="AH318" s="100" t="e">
        <f ca="1">OFFSET('Kuiva-aine'!$E$10,AE318+AF318-1,0)</f>
        <v>#N/A</v>
      </c>
      <c r="AI318" s="180" t="e">
        <f t="shared" ca="1" si="99"/>
        <v>#N/A</v>
      </c>
      <c r="AJ318" s="180" t="e">
        <f t="shared" si="100"/>
        <v>#N/A</v>
      </c>
      <c r="AK318" s="180" t="e">
        <f t="shared" si="101"/>
        <v>#N/A</v>
      </c>
      <c r="AL318" s="180">
        <f t="shared" si="102"/>
        <v>0</v>
      </c>
    </row>
    <row r="319" spans="1:38" x14ac:dyDescent="0.35">
      <c r="A319" s="91"/>
      <c r="B319" s="92"/>
      <c r="C319" s="93"/>
      <c r="D319" s="92"/>
      <c r="E319" s="91"/>
      <c r="F319" s="92"/>
      <c r="G319" s="94"/>
      <c r="I319" s="31">
        <f t="shared" ca="1" si="86"/>
        <v>0</v>
      </c>
      <c r="J319" s="31">
        <f ca="1">IF(ISNA(MATCH($V319,Hajoamiskertoimet!A$21:A$53,0)),0,$I319*OFFSET(Hajoamiskertoimet!$C$20,MATCH($V319,Hajoamiskertoimet!A$21:A$53,0),0))</f>
        <v>0</v>
      </c>
      <c r="L319" s="181">
        <f t="shared" ca="1" si="92"/>
        <v>1</v>
      </c>
      <c r="M319" s="180" t="e">
        <f ca="1">OFFSET('ewc02'!$H$10,MATCH($R319,Ewc_ID,0),0)</f>
        <v>#N/A</v>
      </c>
      <c r="N319" s="180" t="e">
        <f t="shared" ca="1" si="87"/>
        <v>#N/A</v>
      </c>
      <c r="O319" s="180" t="e">
        <f ca="1">IF($L319=0,-1,OFFSET('Kuiva-aine'!$C$10,AE319+AF319-1,0))</f>
        <v>#N/A</v>
      </c>
      <c r="P319" s="180" t="e">
        <f t="shared" ca="1" si="93"/>
        <v>#N/A</v>
      </c>
      <c r="Q319" s="180" t="e">
        <f ca="1">OFFSET('ewc02'!$A$10,MATCH($C319,EWC_Koodi,0),0)</f>
        <v>#N/A</v>
      </c>
      <c r="R319" s="180" t="e">
        <f t="shared" ca="1" si="94"/>
        <v>#N/A</v>
      </c>
      <c r="S319" s="180" t="e">
        <f ca="1">OFFSET('ewc02'!$K$10,Y319,0)</f>
        <v>#N/A</v>
      </c>
      <c r="T319" s="180" t="e">
        <f t="shared" ca="1" si="95"/>
        <v>#N/A</v>
      </c>
      <c r="U319" s="180" t="e">
        <f ca="1">OFFSET('ewc02'!$L$10,Y319,0)</f>
        <v>#N/A</v>
      </c>
      <c r="V319" s="180" t="e">
        <f ca="1">OFFSET('ewc02'!$M$10,Y319,0)</f>
        <v>#N/A</v>
      </c>
      <c r="W319" s="180" t="e">
        <f ca="1">OFFSET('ewc02'!$N$10,Y319,0)</f>
        <v>#N/A</v>
      </c>
      <c r="X319" s="180" t="e">
        <f ca="1">IF(AND(OFFSET('ewc02'!I$10,Y319,0)=12,OR(G319="2.3",G319="2.6",G319="2.7",G319="2.9")),1,0)</f>
        <v>#N/A</v>
      </c>
      <c r="Y319" s="180" t="e">
        <f t="shared" ca="1" si="88"/>
        <v>#N/A</v>
      </c>
      <c r="Z319" s="37">
        <f t="shared" si="89"/>
        <v>0</v>
      </c>
      <c r="AA319" s="180">
        <f ca="1">IF($Z319=0,0, OFFSET(rd!$A$10,MATCH($Z319,RD_tunnus,0),0))</f>
        <v>0</v>
      </c>
      <c r="AB319" s="180" t="e">
        <f t="shared" si="96"/>
        <v>#N/A</v>
      </c>
      <c r="AC319" s="180" t="e">
        <f t="shared" si="97"/>
        <v>#N/A</v>
      </c>
      <c r="AD319" s="100">
        <f t="shared" si="98"/>
        <v>0</v>
      </c>
      <c r="AE319" s="180" t="e">
        <f t="shared" ca="1" si="90"/>
        <v>#N/A</v>
      </c>
      <c r="AF319" s="180" t="e">
        <f t="shared" ca="1" si="91"/>
        <v>#N/A</v>
      </c>
      <c r="AG319" s="100" t="e">
        <f ca="1">OFFSET('Kuiva-aine'!$D$10,AE319+AF319-1,0)</f>
        <v>#N/A</v>
      </c>
      <c r="AH319" s="100" t="e">
        <f ca="1">OFFSET('Kuiva-aine'!$E$10,AE319+AF319-1,0)</f>
        <v>#N/A</v>
      </c>
      <c r="AI319" s="180" t="e">
        <f t="shared" ca="1" si="99"/>
        <v>#N/A</v>
      </c>
      <c r="AJ319" s="180" t="e">
        <f t="shared" si="100"/>
        <v>#N/A</v>
      </c>
      <c r="AK319" s="180" t="e">
        <f t="shared" si="101"/>
        <v>#N/A</v>
      </c>
      <c r="AL319" s="180">
        <f t="shared" si="102"/>
        <v>0</v>
      </c>
    </row>
    <row r="320" spans="1:38" x14ac:dyDescent="0.35">
      <c r="A320" s="91"/>
      <c r="B320" s="92"/>
      <c r="C320" s="93"/>
      <c r="D320" s="92"/>
      <c r="E320" s="91"/>
      <c r="F320" s="92"/>
      <c r="G320" s="94"/>
      <c r="I320" s="31">
        <f t="shared" ca="1" si="86"/>
        <v>0</v>
      </c>
      <c r="J320" s="31">
        <f ca="1">IF(ISNA(MATCH($V320,Hajoamiskertoimet!A$21:A$53,0)),0,$I320*OFFSET(Hajoamiskertoimet!$C$20,MATCH($V320,Hajoamiskertoimet!A$21:A$53,0),0))</f>
        <v>0</v>
      </c>
      <c r="L320" s="181">
        <f t="shared" ca="1" si="92"/>
        <v>1</v>
      </c>
      <c r="M320" s="180" t="e">
        <f ca="1">OFFSET('ewc02'!$H$10,MATCH($R320,Ewc_ID,0),0)</f>
        <v>#N/A</v>
      </c>
      <c r="N320" s="180" t="e">
        <f t="shared" ca="1" si="87"/>
        <v>#N/A</v>
      </c>
      <c r="O320" s="180" t="e">
        <f ca="1">IF($L320=0,-1,OFFSET('Kuiva-aine'!$C$10,AE320+AF320-1,0))</f>
        <v>#N/A</v>
      </c>
      <c r="P320" s="180" t="e">
        <f t="shared" ca="1" si="93"/>
        <v>#N/A</v>
      </c>
      <c r="Q320" s="180" t="e">
        <f ca="1">OFFSET('ewc02'!$A$10,MATCH($C320,EWC_Koodi,0),0)</f>
        <v>#N/A</v>
      </c>
      <c r="R320" s="180" t="e">
        <f t="shared" ca="1" si="94"/>
        <v>#N/A</v>
      </c>
      <c r="S320" s="180" t="e">
        <f ca="1">OFFSET('ewc02'!$K$10,Y320,0)</f>
        <v>#N/A</v>
      </c>
      <c r="T320" s="180" t="e">
        <f t="shared" ca="1" si="95"/>
        <v>#N/A</v>
      </c>
      <c r="U320" s="180" t="e">
        <f ca="1">OFFSET('ewc02'!$L$10,Y320,0)</f>
        <v>#N/A</v>
      </c>
      <c r="V320" s="180" t="e">
        <f ca="1">OFFSET('ewc02'!$M$10,Y320,0)</f>
        <v>#N/A</v>
      </c>
      <c r="W320" s="180" t="e">
        <f ca="1">OFFSET('ewc02'!$N$10,Y320,0)</f>
        <v>#N/A</v>
      </c>
      <c r="X320" s="180" t="e">
        <f ca="1">IF(AND(OFFSET('ewc02'!I$10,Y320,0)=12,OR(G320="2.3",G320="2.6",G320="2.7",G320="2.9")),1,0)</f>
        <v>#N/A</v>
      </c>
      <c r="Y320" s="180" t="e">
        <f t="shared" ca="1" si="88"/>
        <v>#N/A</v>
      </c>
      <c r="Z320" s="37">
        <f t="shared" si="89"/>
        <v>0</v>
      </c>
      <c r="AA320" s="180">
        <f ca="1">IF($Z320=0,0, OFFSET(rd!$A$10,MATCH($Z320,RD_tunnus,0),0))</f>
        <v>0</v>
      </c>
      <c r="AB320" s="180" t="e">
        <f t="shared" si="96"/>
        <v>#N/A</v>
      </c>
      <c r="AC320" s="180" t="e">
        <f t="shared" si="97"/>
        <v>#N/A</v>
      </c>
      <c r="AD320" s="100">
        <f t="shared" si="98"/>
        <v>0</v>
      </c>
      <c r="AE320" s="180" t="e">
        <f t="shared" ca="1" si="90"/>
        <v>#N/A</v>
      </c>
      <c r="AF320" s="180" t="e">
        <f t="shared" ca="1" si="91"/>
        <v>#N/A</v>
      </c>
      <c r="AG320" s="100" t="e">
        <f ca="1">OFFSET('Kuiva-aine'!$D$10,AE320+AF320-1,0)</f>
        <v>#N/A</v>
      </c>
      <c r="AH320" s="100" t="e">
        <f ca="1">OFFSET('Kuiva-aine'!$E$10,AE320+AF320-1,0)</f>
        <v>#N/A</v>
      </c>
      <c r="AI320" s="180" t="e">
        <f t="shared" ca="1" si="99"/>
        <v>#N/A</v>
      </c>
      <c r="AJ320" s="180" t="e">
        <f t="shared" si="100"/>
        <v>#N/A</v>
      </c>
      <c r="AK320" s="180" t="e">
        <f t="shared" si="101"/>
        <v>#N/A</v>
      </c>
      <c r="AL320" s="180">
        <f t="shared" si="102"/>
        <v>0</v>
      </c>
    </row>
    <row r="321" spans="1:38" x14ac:dyDescent="0.35">
      <c r="A321" s="91"/>
      <c r="B321" s="92"/>
      <c r="C321" s="93"/>
      <c r="D321" s="92"/>
      <c r="E321" s="91"/>
      <c r="F321" s="92"/>
      <c r="G321" s="94"/>
      <c r="I321" s="31">
        <f t="shared" ca="1" si="86"/>
        <v>0</v>
      </c>
      <c r="J321" s="31">
        <f ca="1">IF(ISNA(MATCH($V321,Hajoamiskertoimet!A$21:A$53,0)),0,$I321*OFFSET(Hajoamiskertoimet!$C$20,MATCH($V321,Hajoamiskertoimet!A$21:A$53,0),0))</f>
        <v>0</v>
      </c>
      <c r="L321" s="181">
        <f t="shared" ca="1" si="92"/>
        <v>1</v>
      </c>
      <c r="M321" s="180" t="e">
        <f ca="1">OFFSET('ewc02'!$H$10,MATCH($R321,Ewc_ID,0),0)</f>
        <v>#N/A</v>
      </c>
      <c r="N321" s="180" t="e">
        <f t="shared" ca="1" si="87"/>
        <v>#N/A</v>
      </c>
      <c r="O321" s="180" t="e">
        <f ca="1">IF($L321=0,-1,OFFSET('Kuiva-aine'!$C$10,AE321+AF321-1,0))</f>
        <v>#N/A</v>
      </c>
      <c r="P321" s="180" t="e">
        <f t="shared" ca="1" si="93"/>
        <v>#N/A</v>
      </c>
      <c r="Q321" s="180" t="e">
        <f ca="1">OFFSET('ewc02'!$A$10,MATCH($C321,EWC_Koodi,0),0)</f>
        <v>#N/A</v>
      </c>
      <c r="R321" s="180" t="e">
        <f t="shared" ca="1" si="94"/>
        <v>#N/A</v>
      </c>
      <c r="S321" s="180" t="e">
        <f ca="1">OFFSET('ewc02'!$K$10,Y321,0)</f>
        <v>#N/A</v>
      </c>
      <c r="T321" s="180" t="e">
        <f t="shared" ca="1" si="95"/>
        <v>#N/A</v>
      </c>
      <c r="U321" s="180" t="e">
        <f ca="1">OFFSET('ewc02'!$L$10,Y321,0)</f>
        <v>#N/A</v>
      </c>
      <c r="V321" s="180" t="e">
        <f ca="1">OFFSET('ewc02'!$M$10,Y321,0)</f>
        <v>#N/A</v>
      </c>
      <c r="W321" s="180" t="e">
        <f ca="1">OFFSET('ewc02'!$N$10,Y321,0)</f>
        <v>#N/A</v>
      </c>
      <c r="X321" s="180" t="e">
        <f ca="1">IF(AND(OFFSET('ewc02'!I$10,Y321,0)=12,OR(G321="2.3",G321="2.6",G321="2.7",G321="2.9")),1,0)</f>
        <v>#N/A</v>
      </c>
      <c r="Y321" s="180" t="e">
        <f t="shared" ca="1" si="88"/>
        <v>#N/A</v>
      </c>
      <c r="Z321" s="37">
        <f t="shared" si="89"/>
        <v>0</v>
      </c>
      <c r="AA321" s="180">
        <f ca="1">IF($Z321=0,0, OFFSET(rd!$A$10,MATCH($Z321,RD_tunnus,0),0))</f>
        <v>0</v>
      </c>
      <c r="AB321" s="180" t="e">
        <f t="shared" si="96"/>
        <v>#N/A</v>
      </c>
      <c r="AC321" s="180" t="e">
        <f t="shared" si="97"/>
        <v>#N/A</v>
      </c>
      <c r="AD321" s="100">
        <f t="shared" si="98"/>
        <v>0</v>
      </c>
      <c r="AE321" s="180" t="e">
        <f t="shared" ca="1" si="90"/>
        <v>#N/A</v>
      </c>
      <c r="AF321" s="180" t="e">
        <f t="shared" ca="1" si="91"/>
        <v>#N/A</v>
      </c>
      <c r="AG321" s="100" t="e">
        <f ca="1">OFFSET('Kuiva-aine'!$D$10,AE321+AF321-1,0)</f>
        <v>#N/A</v>
      </c>
      <c r="AH321" s="100" t="e">
        <f ca="1">OFFSET('Kuiva-aine'!$E$10,AE321+AF321-1,0)</f>
        <v>#N/A</v>
      </c>
      <c r="AI321" s="180" t="e">
        <f t="shared" ca="1" si="99"/>
        <v>#N/A</v>
      </c>
      <c r="AJ321" s="180" t="e">
        <f t="shared" si="100"/>
        <v>#N/A</v>
      </c>
      <c r="AK321" s="180" t="e">
        <f t="shared" si="101"/>
        <v>#N/A</v>
      </c>
      <c r="AL321" s="180">
        <f t="shared" si="102"/>
        <v>0</v>
      </c>
    </row>
    <row r="322" spans="1:38" x14ac:dyDescent="0.35">
      <c r="A322" s="91"/>
      <c r="B322" s="92"/>
      <c r="C322" s="93"/>
      <c r="D322" s="92"/>
      <c r="E322" s="91"/>
      <c r="F322" s="92"/>
      <c r="G322" s="94"/>
      <c r="I322" s="31">
        <f t="shared" ca="1" si="86"/>
        <v>0</v>
      </c>
      <c r="J322" s="31">
        <f ca="1">IF(ISNA(MATCH($V322,Hajoamiskertoimet!A$21:A$53,0)),0,$I322*OFFSET(Hajoamiskertoimet!$C$20,MATCH($V322,Hajoamiskertoimet!A$21:A$53,0),0))</f>
        <v>0</v>
      </c>
      <c r="L322" s="181">
        <f t="shared" ca="1" si="92"/>
        <v>1</v>
      </c>
      <c r="M322" s="180" t="e">
        <f ca="1">OFFSET('ewc02'!$H$10,MATCH($R322,Ewc_ID,0),0)</f>
        <v>#N/A</v>
      </c>
      <c r="N322" s="180" t="e">
        <f t="shared" ca="1" si="87"/>
        <v>#N/A</v>
      </c>
      <c r="O322" s="180" t="e">
        <f ca="1">IF($L322=0,-1,OFFSET('Kuiva-aine'!$C$10,AE322+AF322-1,0))</f>
        <v>#N/A</v>
      </c>
      <c r="P322" s="180" t="e">
        <f t="shared" ca="1" si="93"/>
        <v>#N/A</v>
      </c>
      <c r="Q322" s="180" t="e">
        <f ca="1">OFFSET('ewc02'!$A$10,MATCH($C322,EWC_Koodi,0),0)</f>
        <v>#N/A</v>
      </c>
      <c r="R322" s="180" t="e">
        <f t="shared" ca="1" si="94"/>
        <v>#N/A</v>
      </c>
      <c r="S322" s="180" t="e">
        <f ca="1">OFFSET('ewc02'!$K$10,Y322,0)</f>
        <v>#N/A</v>
      </c>
      <c r="T322" s="180" t="e">
        <f t="shared" ca="1" si="95"/>
        <v>#N/A</v>
      </c>
      <c r="U322" s="180" t="e">
        <f ca="1">OFFSET('ewc02'!$L$10,Y322,0)</f>
        <v>#N/A</v>
      </c>
      <c r="V322" s="180" t="e">
        <f ca="1">OFFSET('ewc02'!$M$10,Y322,0)</f>
        <v>#N/A</v>
      </c>
      <c r="W322" s="180" t="e">
        <f ca="1">OFFSET('ewc02'!$N$10,Y322,0)</f>
        <v>#N/A</v>
      </c>
      <c r="X322" s="180" t="e">
        <f ca="1">IF(AND(OFFSET('ewc02'!I$10,Y322,0)=12,OR(G322="2.3",G322="2.6",G322="2.7",G322="2.9")),1,0)</f>
        <v>#N/A</v>
      </c>
      <c r="Y322" s="180" t="e">
        <f t="shared" ca="1" si="88"/>
        <v>#N/A</v>
      </c>
      <c r="Z322" s="37">
        <f t="shared" si="89"/>
        <v>0</v>
      </c>
      <c r="AA322" s="180">
        <f ca="1">IF($Z322=0,0, OFFSET(rd!$A$10,MATCH($Z322,RD_tunnus,0),0))</f>
        <v>0</v>
      </c>
      <c r="AB322" s="180" t="e">
        <f t="shared" si="96"/>
        <v>#N/A</v>
      </c>
      <c r="AC322" s="180" t="e">
        <f t="shared" si="97"/>
        <v>#N/A</v>
      </c>
      <c r="AD322" s="100">
        <f t="shared" si="98"/>
        <v>0</v>
      </c>
      <c r="AE322" s="180" t="e">
        <f t="shared" ca="1" si="90"/>
        <v>#N/A</v>
      </c>
      <c r="AF322" s="180" t="e">
        <f t="shared" ca="1" si="91"/>
        <v>#N/A</v>
      </c>
      <c r="AG322" s="100" t="e">
        <f ca="1">OFFSET('Kuiva-aine'!$D$10,AE322+AF322-1,0)</f>
        <v>#N/A</v>
      </c>
      <c r="AH322" s="100" t="e">
        <f ca="1">OFFSET('Kuiva-aine'!$E$10,AE322+AF322-1,0)</f>
        <v>#N/A</v>
      </c>
      <c r="AI322" s="180" t="e">
        <f t="shared" ca="1" si="99"/>
        <v>#N/A</v>
      </c>
      <c r="AJ322" s="180" t="e">
        <f t="shared" si="100"/>
        <v>#N/A</v>
      </c>
      <c r="AK322" s="180" t="e">
        <f t="shared" si="101"/>
        <v>#N/A</v>
      </c>
      <c r="AL322" s="180">
        <f t="shared" si="102"/>
        <v>0</v>
      </c>
    </row>
    <row r="323" spans="1:38" x14ac:dyDescent="0.35">
      <c r="A323" s="91"/>
      <c r="B323" s="92"/>
      <c r="C323" s="93"/>
      <c r="D323" s="92"/>
      <c r="E323" s="91"/>
      <c r="F323" s="92"/>
      <c r="G323" s="94"/>
      <c r="I323" s="31">
        <f t="shared" ca="1" si="86"/>
        <v>0</v>
      </c>
      <c r="J323" s="31">
        <f ca="1">IF(ISNA(MATCH($V323,Hajoamiskertoimet!A$21:A$53,0)),0,$I323*OFFSET(Hajoamiskertoimet!$C$20,MATCH($V323,Hajoamiskertoimet!A$21:A$53,0),0))</f>
        <v>0</v>
      </c>
      <c r="L323" s="181">
        <f t="shared" ca="1" si="92"/>
        <v>1</v>
      </c>
      <c r="M323" s="180" t="e">
        <f ca="1">OFFSET('ewc02'!$H$10,MATCH($R323,Ewc_ID,0),0)</f>
        <v>#N/A</v>
      </c>
      <c r="N323" s="180" t="e">
        <f t="shared" ca="1" si="87"/>
        <v>#N/A</v>
      </c>
      <c r="O323" s="180" t="e">
        <f ca="1">IF($L323=0,-1,OFFSET('Kuiva-aine'!$C$10,AE323+AF323-1,0))</f>
        <v>#N/A</v>
      </c>
      <c r="P323" s="180" t="e">
        <f t="shared" ca="1" si="93"/>
        <v>#N/A</v>
      </c>
      <c r="Q323" s="180" t="e">
        <f ca="1">OFFSET('ewc02'!$A$10,MATCH($C323,EWC_Koodi,0),0)</f>
        <v>#N/A</v>
      </c>
      <c r="R323" s="180" t="e">
        <f t="shared" ca="1" si="94"/>
        <v>#N/A</v>
      </c>
      <c r="S323" s="180" t="e">
        <f ca="1">OFFSET('ewc02'!$K$10,Y323,0)</f>
        <v>#N/A</v>
      </c>
      <c r="T323" s="180" t="e">
        <f t="shared" ca="1" si="95"/>
        <v>#N/A</v>
      </c>
      <c r="U323" s="180" t="e">
        <f ca="1">OFFSET('ewc02'!$L$10,Y323,0)</f>
        <v>#N/A</v>
      </c>
      <c r="V323" s="180" t="e">
        <f ca="1">OFFSET('ewc02'!$M$10,Y323,0)</f>
        <v>#N/A</v>
      </c>
      <c r="W323" s="180" t="e">
        <f ca="1">OFFSET('ewc02'!$N$10,Y323,0)</f>
        <v>#N/A</v>
      </c>
      <c r="X323" s="180" t="e">
        <f ca="1">IF(AND(OFFSET('ewc02'!I$10,Y323,0)=12,OR(G323="2.3",G323="2.6",G323="2.7",G323="2.9")),1,0)</f>
        <v>#N/A</v>
      </c>
      <c r="Y323" s="180" t="e">
        <f t="shared" ca="1" si="88"/>
        <v>#N/A</v>
      </c>
      <c r="Z323" s="37">
        <f t="shared" si="89"/>
        <v>0</v>
      </c>
      <c r="AA323" s="180">
        <f ca="1">IF($Z323=0,0, OFFSET(rd!$A$10,MATCH($Z323,RD_tunnus,0),0))</f>
        <v>0</v>
      </c>
      <c r="AB323" s="180" t="e">
        <f t="shared" si="96"/>
        <v>#N/A</v>
      </c>
      <c r="AC323" s="180" t="e">
        <f t="shared" si="97"/>
        <v>#N/A</v>
      </c>
      <c r="AD323" s="100">
        <f t="shared" si="98"/>
        <v>0</v>
      </c>
      <c r="AE323" s="180" t="e">
        <f t="shared" ca="1" si="90"/>
        <v>#N/A</v>
      </c>
      <c r="AF323" s="180" t="e">
        <f t="shared" ca="1" si="91"/>
        <v>#N/A</v>
      </c>
      <c r="AG323" s="100" t="e">
        <f ca="1">OFFSET('Kuiva-aine'!$D$10,AE323+AF323-1,0)</f>
        <v>#N/A</v>
      </c>
      <c r="AH323" s="100" t="e">
        <f ca="1">OFFSET('Kuiva-aine'!$E$10,AE323+AF323-1,0)</f>
        <v>#N/A</v>
      </c>
      <c r="AI323" s="180" t="e">
        <f t="shared" ca="1" si="99"/>
        <v>#N/A</v>
      </c>
      <c r="AJ323" s="180" t="e">
        <f t="shared" si="100"/>
        <v>#N/A</v>
      </c>
      <c r="AK323" s="180" t="e">
        <f t="shared" si="101"/>
        <v>#N/A</v>
      </c>
      <c r="AL323" s="180">
        <f t="shared" si="102"/>
        <v>0</v>
      </c>
    </row>
    <row r="324" spans="1:38" x14ac:dyDescent="0.35">
      <c r="A324" s="91"/>
      <c r="B324" s="92"/>
      <c r="C324" s="93"/>
      <c r="D324" s="92"/>
      <c r="E324" s="91"/>
      <c r="F324" s="92"/>
      <c r="G324" s="94"/>
      <c r="I324" s="31">
        <f t="shared" ca="1" si="86"/>
        <v>0</v>
      </c>
      <c r="J324" s="31">
        <f ca="1">IF(ISNA(MATCH($V324,Hajoamiskertoimet!A$21:A$53,0)),0,$I324*OFFSET(Hajoamiskertoimet!$C$20,MATCH($V324,Hajoamiskertoimet!A$21:A$53,0),0))</f>
        <v>0</v>
      </c>
      <c r="L324" s="181">
        <f t="shared" ca="1" si="92"/>
        <v>1</v>
      </c>
      <c r="M324" s="180" t="e">
        <f ca="1">OFFSET('ewc02'!$H$10,MATCH($R324,Ewc_ID,0),0)</f>
        <v>#N/A</v>
      </c>
      <c r="N324" s="180" t="e">
        <f t="shared" ca="1" si="87"/>
        <v>#N/A</v>
      </c>
      <c r="O324" s="180" t="e">
        <f ca="1">IF($L324=0,-1,OFFSET('Kuiva-aine'!$C$10,AE324+AF324-1,0))</f>
        <v>#N/A</v>
      </c>
      <c r="P324" s="180" t="e">
        <f t="shared" ca="1" si="93"/>
        <v>#N/A</v>
      </c>
      <c r="Q324" s="180" t="e">
        <f ca="1">OFFSET('ewc02'!$A$10,MATCH($C324,EWC_Koodi,0),0)</f>
        <v>#N/A</v>
      </c>
      <c r="R324" s="180" t="e">
        <f t="shared" ca="1" si="94"/>
        <v>#N/A</v>
      </c>
      <c r="S324" s="180" t="e">
        <f ca="1">OFFSET('ewc02'!$K$10,Y324,0)</f>
        <v>#N/A</v>
      </c>
      <c r="T324" s="180" t="e">
        <f t="shared" ca="1" si="95"/>
        <v>#N/A</v>
      </c>
      <c r="U324" s="180" t="e">
        <f ca="1">OFFSET('ewc02'!$L$10,Y324,0)</f>
        <v>#N/A</v>
      </c>
      <c r="V324" s="180" t="e">
        <f ca="1">OFFSET('ewc02'!$M$10,Y324,0)</f>
        <v>#N/A</v>
      </c>
      <c r="W324" s="180" t="e">
        <f ca="1">OFFSET('ewc02'!$N$10,Y324,0)</f>
        <v>#N/A</v>
      </c>
      <c r="X324" s="180" t="e">
        <f ca="1">IF(AND(OFFSET('ewc02'!I$10,Y324,0)=12,OR(G324="2.3",G324="2.6",G324="2.7",G324="2.9")),1,0)</f>
        <v>#N/A</v>
      </c>
      <c r="Y324" s="180" t="e">
        <f t="shared" ca="1" si="88"/>
        <v>#N/A</v>
      </c>
      <c r="Z324" s="37">
        <f t="shared" si="89"/>
        <v>0</v>
      </c>
      <c r="AA324" s="180">
        <f ca="1">IF($Z324=0,0, OFFSET(rd!$A$10,MATCH($Z324,RD_tunnus,0),0))</f>
        <v>0</v>
      </c>
      <c r="AB324" s="180" t="e">
        <f t="shared" si="96"/>
        <v>#N/A</v>
      </c>
      <c r="AC324" s="180" t="e">
        <f t="shared" si="97"/>
        <v>#N/A</v>
      </c>
      <c r="AD324" s="100">
        <f t="shared" si="98"/>
        <v>0</v>
      </c>
      <c r="AE324" s="180" t="e">
        <f t="shared" ca="1" si="90"/>
        <v>#N/A</v>
      </c>
      <c r="AF324" s="180" t="e">
        <f t="shared" ca="1" si="91"/>
        <v>#N/A</v>
      </c>
      <c r="AG324" s="100" t="e">
        <f ca="1">OFFSET('Kuiva-aine'!$D$10,AE324+AF324-1,0)</f>
        <v>#N/A</v>
      </c>
      <c r="AH324" s="100" t="e">
        <f ca="1">OFFSET('Kuiva-aine'!$E$10,AE324+AF324-1,0)</f>
        <v>#N/A</v>
      </c>
      <c r="AI324" s="180" t="e">
        <f t="shared" ca="1" si="99"/>
        <v>#N/A</v>
      </c>
      <c r="AJ324" s="180" t="e">
        <f t="shared" si="100"/>
        <v>#N/A</v>
      </c>
      <c r="AK324" s="180" t="e">
        <f t="shared" si="101"/>
        <v>#N/A</v>
      </c>
      <c r="AL324" s="180">
        <f t="shared" si="102"/>
        <v>0</v>
      </c>
    </row>
    <row r="325" spans="1:38" x14ac:dyDescent="0.35">
      <c r="A325" s="91"/>
      <c r="B325" s="92"/>
      <c r="C325" s="93"/>
      <c r="D325" s="92"/>
      <c r="E325" s="91"/>
      <c r="F325" s="92"/>
      <c r="G325" s="94"/>
      <c r="I325" s="31">
        <f t="shared" ca="1" si="86"/>
        <v>0</v>
      </c>
      <c r="J325" s="31">
        <f ca="1">IF(ISNA(MATCH($V325,Hajoamiskertoimet!A$21:A$53,0)),0,$I325*OFFSET(Hajoamiskertoimet!$C$20,MATCH($V325,Hajoamiskertoimet!A$21:A$53,0),0))</f>
        <v>0</v>
      </c>
      <c r="L325" s="181">
        <f t="shared" ca="1" si="92"/>
        <v>1</v>
      </c>
      <c r="M325" s="180" t="e">
        <f ca="1">OFFSET('ewc02'!$H$10,MATCH($R325,Ewc_ID,0),0)</f>
        <v>#N/A</v>
      </c>
      <c r="N325" s="180" t="e">
        <f t="shared" ca="1" si="87"/>
        <v>#N/A</v>
      </c>
      <c r="O325" s="180" t="e">
        <f ca="1">IF($L325=0,-1,OFFSET('Kuiva-aine'!$C$10,AE325+AF325-1,0))</f>
        <v>#N/A</v>
      </c>
      <c r="P325" s="180" t="e">
        <f t="shared" ca="1" si="93"/>
        <v>#N/A</v>
      </c>
      <c r="Q325" s="180" t="e">
        <f ca="1">OFFSET('ewc02'!$A$10,MATCH($C325,EWC_Koodi,0),0)</f>
        <v>#N/A</v>
      </c>
      <c r="R325" s="180" t="e">
        <f t="shared" ca="1" si="94"/>
        <v>#N/A</v>
      </c>
      <c r="S325" s="180" t="e">
        <f ca="1">OFFSET('ewc02'!$K$10,Y325,0)</f>
        <v>#N/A</v>
      </c>
      <c r="T325" s="180" t="e">
        <f t="shared" ca="1" si="95"/>
        <v>#N/A</v>
      </c>
      <c r="U325" s="180" t="e">
        <f ca="1">OFFSET('ewc02'!$L$10,Y325,0)</f>
        <v>#N/A</v>
      </c>
      <c r="V325" s="180" t="e">
        <f ca="1">OFFSET('ewc02'!$M$10,Y325,0)</f>
        <v>#N/A</v>
      </c>
      <c r="W325" s="180" t="e">
        <f ca="1">OFFSET('ewc02'!$N$10,Y325,0)</f>
        <v>#N/A</v>
      </c>
      <c r="X325" s="180" t="e">
        <f ca="1">IF(AND(OFFSET('ewc02'!I$10,Y325,0)=12,OR(G325="2.3",G325="2.6",G325="2.7",G325="2.9")),1,0)</f>
        <v>#N/A</v>
      </c>
      <c r="Y325" s="180" t="e">
        <f t="shared" ca="1" si="88"/>
        <v>#N/A</v>
      </c>
      <c r="Z325" s="37">
        <f t="shared" si="89"/>
        <v>0</v>
      </c>
      <c r="AA325" s="180">
        <f ca="1">IF($Z325=0,0, OFFSET(rd!$A$10,MATCH($Z325,RD_tunnus,0),0))</f>
        <v>0</v>
      </c>
      <c r="AB325" s="180" t="e">
        <f t="shared" si="96"/>
        <v>#N/A</v>
      </c>
      <c r="AC325" s="180" t="e">
        <f t="shared" si="97"/>
        <v>#N/A</v>
      </c>
      <c r="AD325" s="100">
        <f t="shared" si="98"/>
        <v>0</v>
      </c>
      <c r="AE325" s="180" t="e">
        <f t="shared" ca="1" si="90"/>
        <v>#N/A</v>
      </c>
      <c r="AF325" s="180" t="e">
        <f t="shared" ca="1" si="91"/>
        <v>#N/A</v>
      </c>
      <c r="AG325" s="100" t="e">
        <f ca="1">OFFSET('Kuiva-aine'!$D$10,AE325+AF325-1,0)</f>
        <v>#N/A</v>
      </c>
      <c r="AH325" s="100" t="e">
        <f ca="1">OFFSET('Kuiva-aine'!$E$10,AE325+AF325-1,0)</f>
        <v>#N/A</v>
      </c>
      <c r="AI325" s="180" t="e">
        <f t="shared" ca="1" si="99"/>
        <v>#N/A</v>
      </c>
      <c r="AJ325" s="180" t="e">
        <f t="shared" si="100"/>
        <v>#N/A</v>
      </c>
      <c r="AK325" s="180" t="e">
        <f t="shared" si="101"/>
        <v>#N/A</v>
      </c>
      <c r="AL325" s="180">
        <f t="shared" si="102"/>
        <v>0</v>
      </c>
    </row>
    <row r="326" spans="1:38" x14ac:dyDescent="0.35">
      <c r="A326" s="91"/>
      <c r="B326" s="92"/>
      <c r="C326" s="93"/>
      <c r="D326" s="92"/>
      <c r="E326" s="91"/>
      <c r="F326" s="92"/>
      <c r="G326" s="94"/>
      <c r="I326" s="31">
        <f t="shared" ca="1" si="86"/>
        <v>0</v>
      </c>
      <c r="J326" s="31">
        <f ca="1">IF(ISNA(MATCH($V326,Hajoamiskertoimet!A$21:A$53,0)),0,$I326*OFFSET(Hajoamiskertoimet!$C$20,MATCH($V326,Hajoamiskertoimet!A$21:A$53,0),0))</f>
        <v>0</v>
      </c>
      <c r="L326" s="181">
        <f t="shared" ca="1" si="92"/>
        <v>1</v>
      </c>
      <c r="M326" s="180" t="e">
        <f ca="1">OFFSET('ewc02'!$H$10,MATCH($R326,Ewc_ID,0),0)</f>
        <v>#N/A</v>
      </c>
      <c r="N326" s="180" t="e">
        <f t="shared" ca="1" si="87"/>
        <v>#N/A</v>
      </c>
      <c r="O326" s="180" t="e">
        <f ca="1">IF($L326=0,-1,OFFSET('Kuiva-aine'!$C$10,AE326+AF326-1,0))</f>
        <v>#N/A</v>
      </c>
      <c r="P326" s="180" t="e">
        <f t="shared" ca="1" si="93"/>
        <v>#N/A</v>
      </c>
      <c r="Q326" s="180" t="e">
        <f ca="1">OFFSET('ewc02'!$A$10,MATCH($C326,EWC_Koodi,0),0)</f>
        <v>#N/A</v>
      </c>
      <c r="R326" s="180" t="e">
        <f t="shared" ca="1" si="94"/>
        <v>#N/A</v>
      </c>
      <c r="S326" s="180" t="e">
        <f ca="1">OFFSET('ewc02'!$K$10,Y326,0)</f>
        <v>#N/A</v>
      </c>
      <c r="T326" s="180" t="e">
        <f t="shared" ca="1" si="95"/>
        <v>#N/A</v>
      </c>
      <c r="U326" s="180" t="e">
        <f ca="1">OFFSET('ewc02'!$L$10,Y326,0)</f>
        <v>#N/A</v>
      </c>
      <c r="V326" s="180" t="e">
        <f ca="1">OFFSET('ewc02'!$M$10,Y326,0)</f>
        <v>#N/A</v>
      </c>
      <c r="W326" s="180" t="e">
        <f ca="1">OFFSET('ewc02'!$N$10,Y326,0)</f>
        <v>#N/A</v>
      </c>
      <c r="X326" s="180" t="e">
        <f ca="1">IF(AND(OFFSET('ewc02'!I$10,Y326,0)=12,OR(G326="2.3",G326="2.6",G326="2.7",G326="2.9")),1,0)</f>
        <v>#N/A</v>
      </c>
      <c r="Y326" s="180" t="e">
        <f t="shared" ca="1" si="88"/>
        <v>#N/A</v>
      </c>
      <c r="Z326" s="37">
        <f t="shared" si="89"/>
        <v>0</v>
      </c>
      <c r="AA326" s="180">
        <f ca="1">IF($Z326=0,0, OFFSET(rd!$A$10,MATCH($Z326,RD_tunnus,0),0))</f>
        <v>0</v>
      </c>
      <c r="AB326" s="180" t="e">
        <f t="shared" si="96"/>
        <v>#N/A</v>
      </c>
      <c r="AC326" s="180" t="e">
        <f t="shared" si="97"/>
        <v>#N/A</v>
      </c>
      <c r="AD326" s="100">
        <f t="shared" si="98"/>
        <v>0</v>
      </c>
      <c r="AE326" s="180" t="e">
        <f t="shared" ca="1" si="90"/>
        <v>#N/A</v>
      </c>
      <c r="AF326" s="180" t="e">
        <f t="shared" ca="1" si="91"/>
        <v>#N/A</v>
      </c>
      <c r="AG326" s="100" t="e">
        <f ca="1">OFFSET('Kuiva-aine'!$D$10,AE326+AF326-1,0)</f>
        <v>#N/A</v>
      </c>
      <c r="AH326" s="100" t="e">
        <f ca="1">OFFSET('Kuiva-aine'!$E$10,AE326+AF326-1,0)</f>
        <v>#N/A</v>
      </c>
      <c r="AI326" s="180" t="e">
        <f t="shared" ca="1" si="99"/>
        <v>#N/A</v>
      </c>
      <c r="AJ326" s="180" t="e">
        <f t="shared" si="100"/>
        <v>#N/A</v>
      </c>
      <c r="AK326" s="180" t="e">
        <f t="shared" si="101"/>
        <v>#N/A</v>
      </c>
      <c r="AL326" s="180">
        <f t="shared" si="102"/>
        <v>0</v>
      </c>
    </row>
    <row r="327" spans="1:38" x14ac:dyDescent="0.35">
      <c r="A327" s="91"/>
      <c r="B327" s="92"/>
      <c r="C327" s="93"/>
      <c r="D327" s="92"/>
      <c r="E327" s="91"/>
      <c r="F327" s="92"/>
      <c r="G327" s="94"/>
      <c r="I327" s="31">
        <f t="shared" ca="1" si="86"/>
        <v>0</v>
      </c>
      <c r="J327" s="31">
        <f ca="1">IF(ISNA(MATCH($V327,Hajoamiskertoimet!A$21:A$53,0)),0,$I327*OFFSET(Hajoamiskertoimet!$C$20,MATCH($V327,Hajoamiskertoimet!A$21:A$53,0),0))</f>
        <v>0</v>
      </c>
      <c r="L327" s="181">
        <f t="shared" ca="1" si="92"/>
        <v>1</v>
      </c>
      <c r="M327" s="180" t="e">
        <f ca="1">OFFSET('ewc02'!$H$10,MATCH($R327,Ewc_ID,0),0)</f>
        <v>#N/A</v>
      </c>
      <c r="N327" s="180" t="e">
        <f t="shared" ca="1" si="87"/>
        <v>#N/A</v>
      </c>
      <c r="O327" s="180" t="e">
        <f ca="1">IF($L327=0,-1,OFFSET('Kuiva-aine'!$C$10,AE327+AF327-1,0))</f>
        <v>#N/A</v>
      </c>
      <c r="P327" s="180" t="e">
        <f t="shared" ca="1" si="93"/>
        <v>#N/A</v>
      </c>
      <c r="Q327" s="180" t="e">
        <f ca="1">OFFSET('ewc02'!$A$10,MATCH($C327,EWC_Koodi,0),0)</f>
        <v>#N/A</v>
      </c>
      <c r="R327" s="180" t="e">
        <f t="shared" ca="1" si="94"/>
        <v>#N/A</v>
      </c>
      <c r="S327" s="180" t="e">
        <f ca="1">OFFSET('ewc02'!$K$10,Y327,0)</f>
        <v>#N/A</v>
      </c>
      <c r="T327" s="180" t="e">
        <f t="shared" ca="1" si="95"/>
        <v>#N/A</v>
      </c>
      <c r="U327" s="180" t="e">
        <f ca="1">OFFSET('ewc02'!$L$10,Y327,0)</f>
        <v>#N/A</v>
      </c>
      <c r="V327" s="180" t="e">
        <f ca="1">OFFSET('ewc02'!$M$10,Y327,0)</f>
        <v>#N/A</v>
      </c>
      <c r="W327" s="180" t="e">
        <f ca="1">OFFSET('ewc02'!$N$10,Y327,0)</f>
        <v>#N/A</v>
      </c>
      <c r="X327" s="180" t="e">
        <f ca="1">IF(AND(OFFSET('ewc02'!I$10,Y327,0)=12,OR(G327="2.3",G327="2.6",G327="2.7",G327="2.9")),1,0)</f>
        <v>#N/A</v>
      </c>
      <c r="Y327" s="180" t="e">
        <f t="shared" ca="1" si="88"/>
        <v>#N/A</v>
      </c>
      <c r="Z327" s="37">
        <f t="shared" si="89"/>
        <v>0</v>
      </c>
      <c r="AA327" s="180">
        <f ca="1">IF($Z327=0,0, OFFSET(rd!$A$10,MATCH($Z327,RD_tunnus,0),0))</f>
        <v>0</v>
      </c>
      <c r="AB327" s="180" t="e">
        <f t="shared" si="96"/>
        <v>#N/A</v>
      </c>
      <c r="AC327" s="180" t="e">
        <f t="shared" si="97"/>
        <v>#N/A</v>
      </c>
      <c r="AD327" s="100">
        <f t="shared" si="98"/>
        <v>0</v>
      </c>
      <c r="AE327" s="180" t="e">
        <f t="shared" ca="1" si="90"/>
        <v>#N/A</v>
      </c>
      <c r="AF327" s="180" t="e">
        <f t="shared" ca="1" si="91"/>
        <v>#N/A</v>
      </c>
      <c r="AG327" s="100" t="e">
        <f ca="1">OFFSET('Kuiva-aine'!$D$10,AE327+AF327-1,0)</f>
        <v>#N/A</v>
      </c>
      <c r="AH327" s="100" t="e">
        <f ca="1">OFFSET('Kuiva-aine'!$E$10,AE327+AF327-1,0)</f>
        <v>#N/A</v>
      </c>
      <c r="AI327" s="180" t="e">
        <f t="shared" ca="1" si="99"/>
        <v>#N/A</v>
      </c>
      <c r="AJ327" s="180" t="e">
        <f t="shared" si="100"/>
        <v>#N/A</v>
      </c>
      <c r="AK327" s="180" t="e">
        <f t="shared" si="101"/>
        <v>#N/A</v>
      </c>
      <c r="AL327" s="180">
        <f t="shared" si="102"/>
        <v>0</v>
      </c>
    </row>
    <row r="328" spans="1:38" x14ac:dyDescent="0.35">
      <c r="A328" s="91"/>
      <c r="B328" s="92"/>
      <c r="C328" s="93"/>
      <c r="D328" s="92"/>
      <c r="E328" s="91"/>
      <c r="F328" s="92"/>
      <c r="G328" s="94"/>
      <c r="I328" s="31">
        <f t="shared" ca="1" si="86"/>
        <v>0</v>
      </c>
      <c r="J328" s="31">
        <f ca="1">IF(ISNA(MATCH($V328,Hajoamiskertoimet!A$21:A$53,0)),0,$I328*OFFSET(Hajoamiskertoimet!$C$20,MATCH($V328,Hajoamiskertoimet!A$21:A$53,0),0))</f>
        <v>0</v>
      </c>
      <c r="L328" s="181">
        <f t="shared" ca="1" si="92"/>
        <v>1</v>
      </c>
      <c r="M328" s="180" t="e">
        <f ca="1">OFFSET('ewc02'!$H$10,MATCH($R328,Ewc_ID,0),0)</f>
        <v>#N/A</v>
      </c>
      <c r="N328" s="180" t="e">
        <f t="shared" ca="1" si="87"/>
        <v>#N/A</v>
      </c>
      <c r="O328" s="180" t="e">
        <f ca="1">IF($L328=0,-1,OFFSET('Kuiva-aine'!$C$10,AE328+AF328-1,0))</f>
        <v>#N/A</v>
      </c>
      <c r="P328" s="180" t="e">
        <f t="shared" ca="1" si="93"/>
        <v>#N/A</v>
      </c>
      <c r="Q328" s="180" t="e">
        <f ca="1">OFFSET('ewc02'!$A$10,MATCH($C328,EWC_Koodi,0),0)</f>
        <v>#N/A</v>
      </c>
      <c r="R328" s="180" t="e">
        <f t="shared" ca="1" si="94"/>
        <v>#N/A</v>
      </c>
      <c r="S328" s="180" t="e">
        <f ca="1">OFFSET('ewc02'!$K$10,Y328,0)</f>
        <v>#N/A</v>
      </c>
      <c r="T328" s="180" t="e">
        <f t="shared" ca="1" si="95"/>
        <v>#N/A</v>
      </c>
      <c r="U328" s="180" t="e">
        <f ca="1">OFFSET('ewc02'!$L$10,Y328,0)</f>
        <v>#N/A</v>
      </c>
      <c r="V328" s="180" t="e">
        <f ca="1">OFFSET('ewc02'!$M$10,Y328,0)</f>
        <v>#N/A</v>
      </c>
      <c r="W328" s="180" t="e">
        <f ca="1">OFFSET('ewc02'!$N$10,Y328,0)</f>
        <v>#N/A</v>
      </c>
      <c r="X328" s="180" t="e">
        <f ca="1">IF(AND(OFFSET('ewc02'!I$10,Y328,0)=12,OR(G328="2.3",G328="2.6",G328="2.7",G328="2.9")),1,0)</f>
        <v>#N/A</v>
      </c>
      <c r="Y328" s="180" t="e">
        <f t="shared" ca="1" si="88"/>
        <v>#N/A</v>
      </c>
      <c r="Z328" s="37">
        <f t="shared" si="89"/>
        <v>0</v>
      </c>
      <c r="AA328" s="180">
        <f ca="1">IF($Z328=0,0, OFFSET(rd!$A$10,MATCH($Z328,RD_tunnus,0),0))</f>
        <v>0</v>
      </c>
      <c r="AB328" s="180" t="e">
        <f t="shared" si="96"/>
        <v>#N/A</v>
      </c>
      <c r="AC328" s="180" t="e">
        <f t="shared" si="97"/>
        <v>#N/A</v>
      </c>
      <c r="AD328" s="100">
        <f t="shared" si="98"/>
        <v>0</v>
      </c>
      <c r="AE328" s="180" t="e">
        <f t="shared" ca="1" si="90"/>
        <v>#N/A</v>
      </c>
      <c r="AF328" s="180" t="e">
        <f t="shared" ca="1" si="91"/>
        <v>#N/A</v>
      </c>
      <c r="AG328" s="100" t="e">
        <f ca="1">OFFSET('Kuiva-aine'!$D$10,AE328+AF328-1,0)</f>
        <v>#N/A</v>
      </c>
      <c r="AH328" s="100" t="e">
        <f ca="1">OFFSET('Kuiva-aine'!$E$10,AE328+AF328-1,0)</f>
        <v>#N/A</v>
      </c>
      <c r="AI328" s="180" t="e">
        <f t="shared" ca="1" si="99"/>
        <v>#N/A</v>
      </c>
      <c r="AJ328" s="180" t="e">
        <f t="shared" si="100"/>
        <v>#N/A</v>
      </c>
      <c r="AK328" s="180" t="e">
        <f t="shared" si="101"/>
        <v>#N/A</v>
      </c>
      <c r="AL328" s="180">
        <f t="shared" si="102"/>
        <v>0</v>
      </c>
    </row>
    <row r="329" spans="1:38" x14ac:dyDescent="0.35">
      <c r="A329" s="91"/>
      <c r="B329" s="92"/>
      <c r="C329" s="93"/>
      <c r="D329" s="92"/>
      <c r="E329" s="91"/>
      <c r="F329" s="92"/>
      <c r="G329" s="94"/>
      <c r="I329" s="31">
        <f t="shared" ca="1" si="86"/>
        <v>0</v>
      </c>
      <c r="J329" s="31">
        <f ca="1">IF(ISNA(MATCH($V329,Hajoamiskertoimet!A$21:A$53,0)),0,$I329*OFFSET(Hajoamiskertoimet!$C$20,MATCH($V329,Hajoamiskertoimet!A$21:A$53,0),0))</f>
        <v>0</v>
      </c>
      <c r="L329" s="181">
        <f t="shared" ca="1" si="92"/>
        <v>1</v>
      </c>
      <c r="M329" s="180" t="e">
        <f ca="1">OFFSET('ewc02'!$H$10,MATCH($R329,Ewc_ID,0),0)</f>
        <v>#N/A</v>
      </c>
      <c r="N329" s="180" t="e">
        <f t="shared" ca="1" si="87"/>
        <v>#N/A</v>
      </c>
      <c r="O329" s="180" t="e">
        <f ca="1">IF($L329=0,-1,OFFSET('Kuiva-aine'!$C$10,AE329+AF329-1,0))</f>
        <v>#N/A</v>
      </c>
      <c r="P329" s="180" t="e">
        <f t="shared" ca="1" si="93"/>
        <v>#N/A</v>
      </c>
      <c r="Q329" s="180" t="e">
        <f ca="1">OFFSET('ewc02'!$A$10,MATCH($C329,EWC_Koodi,0),0)</f>
        <v>#N/A</v>
      </c>
      <c r="R329" s="180" t="e">
        <f t="shared" ca="1" si="94"/>
        <v>#N/A</v>
      </c>
      <c r="S329" s="180" t="e">
        <f ca="1">OFFSET('ewc02'!$K$10,Y329,0)</f>
        <v>#N/A</v>
      </c>
      <c r="T329" s="180" t="e">
        <f t="shared" ca="1" si="95"/>
        <v>#N/A</v>
      </c>
      <c r="U329" s="180" t="e">
        <f ca="1">OFFSET('ewc02'!$L$10,Y329,0)</f>
        <v>#N/A</v>
      </c>
      <c r="V329" s="180" t="e">
        <f ca="1">OFFSET('ewc02'!$M$10,Y329,0)</f>
        <v>#N/A</v>
      </c>
      <c r="W329" s="180" t="e">
        <f ca="1">OFFSET('ewc02'!$N$10,Y329,0)</f>
        <v>#N/A</v>
      </c>
      <c r="X329" s="180" t="e">
        <f ca="1">IF(AND(OFFSET('ewc02'!I$10,Y329,0)=12,OR(G329="2.3",G329="2.6",G329="2.7",G329="2.9")),1,0)</f>
        <v>#N/A</v>
      </c>
      <c r="Y329" s="180" t="e">
        <f t="shared" ca="1" si="88"/>
        <v>#N/A</v>
      </c>
      <c r="Z329" s="37">
        <f t="shared" si="89"/>
        <v>0</v>
      </c>
      <c r="AA329" s="180">
        <f ca="1">IF($Z329=0,0, OFFSET(rd!$A$10,MATCH($Z329,RD_tunnus,0),0))</f>
        <v>0</v>
      </c>
      <c r="AB329" s="180" t="e">
        <f t="shared" si="96"/>
        <v>#N/A</v>
      </c>
      <c r="AC329" s="180" t="e">
        <f t="shared" si="97"/>
        <v>#N/A</v>
      </c>
      <c r="AD329" s="100">
        <f t="shared" si="98"/>
        <v>0</v>
      </c>
      <c r="AE329" s="180" t="e">
        <f t="shared" ca="1" si="90"/>
        <v>#N/A</v>
      </c>
      <c r="AF329" s="180" t="e">
        <f t="shared" ca="1" si="91"/>
        <v>#N/A</v>
      </c>
      <c r="AG329" s="100" t="e">
        <f ca="1">OFFSET('Kuiva-aine'!$D$10,AE329+AF329-1,0)</f>
        <v>#N/A</v>
      </c>
      <c r="AH329" s="100" t="e">
        <f ca="1">OFFSET('Kuiva-aine'!$E$10,AE329+AF329-1,0)</f>
        <v>#N/A</v>
      </c>
      <c r="AI329" s="180" t="e">
        <f t="shared" ca="1" si="99"/>
        <v>#N/A</v>
      </c>
      <c r="AJ329" s="180" t="e">
        <f t="shared" si="100"/>
        <v>#N/A</v>
      </c>
      <c r="AK329" s="180" t="e">
        <f t="shared" si="101"/>
        <v>#N/A</v>
      </c>
      <c r="AL329" s="180">
        <f t="shared" si="102"/>
        <v>0</v>
      </c>
    </row>
    <row r="330" spans="1:38" x14ac:dyDescent="0.35">
      <c r="A330" s="91"/>
      <c r="B330" s="92"/>
      <c r="C330" s="93"/>
      <c r="D330" s="92"/>
      <c r="E330" s="91"/>
      <c r="F330" s="92"/>
      <c r="G330" s="94"/>
      <c r="I330" s="31">
        <f t="shared" ca="1" si="86"/>
        <v>0</v>
      </c>
      <c r="J330" s="31">
        <f ca="1">IF(ISNA(MATCH($V330,Hajoamiskertoimet!A$21:A$53,0)),0,$I330*OFFSET(Hajoamiskertoimet!$C$20,MATCH($V330,Hajoamiskertoimet!A$21:A$53,0),0))</f>
        <v>0</v>
      </c>
      <c r="L330" s="181">
        <f t="shared" ca="1" si="92"/>
        <v>1</v>
      </c>
      <c r="M330" s="180" t="e">
        <f ca="1">OFFSET('ewc02'!$H$10,MATCH($R330,Ewc_ID,0),0)</f>
        <v>#N/A</v>
      </c>
      <c r="N330" s="180" t="e">
        <f t="shared" ca="1" si="87"/>
        <v>#N/A</v>
      </c>
      <c r="O330" s="180" t="e">
        <f ca="1">IF($L330=0,-1,OFFSET('Kuiva-aine'!$C$10,AE330+AF330-1,0))</f>
        <v>#N/A</v>
      </c>
      <c r="P330" s="180" t="e">
        <f t="shared" ca="1" si="93"/>
        <v>#N/A</v>
      </c>
      <c r="Q330" s="180" t="e">
        <f ca="1">OFFSET('ewc02'!$A$10,MATCH($C330,EWC_Koodi,0),0)</f>
        <v>#N/A</v>
      </c>
      <c r="R330" s="180" t="e">
        <f t="shared" ca="1" si="94"/>
        <v>#N/A</v>
      </c>
      <c r="S330" s="180" t="e">
        <f ca="1">OFFSET('ewc02'!$K$10,Y330,0)</f>
        <v>#N/A</v>
      </c>
      <c r="T330" s="180" t="e">
        <f t="shared" ca="1" si="95"/>
        <v>#N/A</v>
      </c>
      <c r="U330" s="180" t="e">
        <f ca="1">OFFSET('ewc02'!$L$10,Y330,0)</f>
        <v>#N/A</v>
      </c>
      <c r="V330" s="180" t="e">
        <f ca="1">OFFSET('ewc02'!$M$10,Y330,0)</f>
        <v>#N/A</v>
      </c>
      <c r="W330" s="180" t="e">
        <f ca="1">OFFSET('ewc02'!$N$10,Y330,0)</f>
        <v>#N/A</v>
      </c>
      <c r="X330" s="180" t="e">
        <f ca="1">IF(AND(OFFSET('ewc02'!I$10,Y330,0)=12,OR(G330="2.3",G330="2.6",G330="2.7",G330="2.9")),1,0)</f>
        <v>#N/A</v>
      </c>
      <c r="Y330" s="180" t="e">
        <f t="shared" ca="1" si="88"/>
        <v>#N/A</v>
      </c>
      <c r="Z330" s="37">
        <f t="shared" si="89"/>
        <v>0</v>
      </c>
      <c r="AA330" s="180">
        <f ca="1">IF($Z330=0,0, OFFSET(rd!$A$10,MATCH($Z330,RD_tunnus,0),0))</f>
        <v>0</v>
      </c>
      <c r="AB330" s="180" t="e">
        <f t="shared" si="96"/>
        <v>#N/A</v>
      </c>
      <c r="AC330" s="180" t="e">
        <f t="shared" si="97"/>
        <v>#N/A</v>
      </c>
      <c r="AD330" s="100">
        <f t="shared" si="98"/>
        <v>0</v>
      </c>
      <c r="AE330" s="180" t="e">
        <f t="shared" ca="1" si="90"/>
        <v>#N/A</v>
      </c>
      <c r="AF330" s="180" t="e">
        <f t="shared" ca="1" si="91"/>
        <v>#N/A</v>
      </c>
      <c r="AG330" s="100" t="e">
        <f ca="1">OFFSET('Kuiva-aine'!$D$10,AE330+AF330-1,0)</f>
        <v>#N/A</v>
      </c>
      <c r="AH330" s="100" t="e">
        <f ca="1">OFFSET('Kuiva-aine'!$E$10,AE330+AF330-1,0)</f>
        <v>#N/A</v>
      </c>
      <c r="AI330" s="180" t="e">
        <f t="shared" ca="1" si="99"/>
        <v>#N/A</v>
      </c>
      <c r="AJ330" s="180" t="e">
        <f t="shared" si="100"/>
        <v>#N/A</v>
      </c>
      <c r="AK330" s="180" t="e">
        <f t="shared" si="101"/>
        <v>#N/A</v>
      </c>
      <c r="AL330" s="180">
        <f t="shared" si="102"/>
        <v>0</v>
      </c>
    </row>
    <row r="331" spans="1:38" x14ac:dyDescent="0.35">
      <c r="A331" s="91"/>
      <c r="B331" s="92"/>
      <c r="C331" s="93"/>
      <c r="D331" s="92"/>
      <c r="E331" s="91"/>
      <c r="F331" s="92"/>
      <c r="G331" s="94"/>
      <c r="I331" s="31">
        <f t="shared" ref="I331:I394" ca="1" si="103">IF(ISNA(P331),0,D331*P331/IF(P331&gt;AH331,P331,AH331)*L331)</f>
        <v>0</v>
      </c>
      <c r="J331" s="31">
        <f ca="1">IF(ISNA(MATCH($V331,Hajoamiskertoimet!A$21:A$53,0)),0,$I331*OFFSET(Hajoamiskertoimet!$C$20,MATCH($V331,Hajoamiskertoimet!A$21:A$53,0),0))</f>
        <v>0</v>
      </c>
      <c r="L331" s="181">
        <f t="shared" ca="1" si="92"/>
        <v>1</v>
      </c>
      <c r="M331" s="180" t="e">
        <f ca="1">OFFSET('ewc02'!$H$10,MATCH($R331,Ewc_ID,0),0)</f>
        <v>#N/A</v>
      </c>
      <c r="N331" s="180" t="e">
        <f t="shared" ref="N331:N394" ca="1" si="104">A331&amp;"_"&amp;O331</f>
        <v>#N/A</v>
      </c>
      <c r="O331" s="180" t="e">
        <f ca="1">IF($L331=0,-1,OFFSET('Kuiva-aine'!$C$10,AE331+AF331-1,0))</f>
        <v>#N/A</v>
      </c>
      <c r="P331" s="180" t="e">
        <f t="shared" ca="1" si="93"/>
        <v>#N/A</v>
      </c>
      <c r="Q331" s="180" t="e">
        <f ca="1">OFFSET('ewc02'!$A$10,MATCH($C331,EWC_Koodi,0),0)</f>
        <v>#N/A</v>
      </c>
      <c r="R331" s="180" t="e">
        <f t="shared" ca="1" si="94"/>
        <v>#N/A</v>
      </c>
      <c r="S331" s="180" t="e">
        <f ca="1">OFFSET('ewc02'!$K$10,Y331,0)</f>
        <v>#N/A</v>
      </c>
      <c r="T331" s="180" t="e">
        <f t="shared" ca="1" si="95"/>
        <v>#N/A</v>
      </c>
      <c r="U331" s="180" t="e">
        <f ca="1">OFFSET('ewc02'!$L$10,Y331,0)</f>
        <v>#N/A</v>
      </c>
      <c r="V331" s="180" t="e">
        <f ca="1">OFFSET('ewc02'!$M$10,Y331,0)</f>
        <v>#N/A</v>
      </c>
      <c r="W331" s="180" t="e">
        <f ca="1">OFFSET('ewc02'!$N$10,Y331,0)</f>
        <v>#N/A</v>
      </c>
      <c r="X331" s="180" t="e">
        <f ca="1">IF(AND(OFFSET('ewc02'!I$10,Y331,0)=12,OR(G331="2.3",G331="2.6",G331="2.7",G331="2.9")),1,0)</f>
        <v>#N/A</v>
      </c>
      <c r="Y331" s="180" t="e">
        <f t="shared" ref="Y331:Y394" ca="1" si="105">MATCH($R331,Ewc_ID,0)</f>
        <v>#N/A</v>
      </c>
      <c r="Z331" s="37">
        <f t="shared" ref="Z331:Z394" si="106">IF(F331="",0,TRIM(F331))</f>
        <v>0</v>
      </c>
      <c r="AA331" s="180">
        <f ca="1">IF($Z331=0,0, OFFSET(rd!$A$10,MATCH($Z331,RD_tunnus,0),0))</f>
        <v>0</v>
      </c>
      <c r="AB331" s="180" t="e">
        <f t="shared" si="96"/>
        <v>#N/A</v>
      </c>
      <c r="AC331" s="180" t="e">
        <f t="shared" si="97"/>
        <v>#N/A</v>
      </c>
      <c r="AD331" s="100">
        <f t="shared" si="98"/>
        <v>0</v>
      </c>
      <c r="AE331" s="180" t="e">
        <f t="shared" ref="AE331:AE394" ca="1" si="107">MATCH($T331,Ryhma,0)</f>
        <v>#N/A</v>
      </c>
      <c r="AF331" s="180" t="e">
        <f t="shared" ref="AF331:AF394" ca="1" si="108">MATCH(U331,OFFSET(Ryhma2,AE331-1,0,50,1),0)</f>
        <v>#N/A</v>
      </c>
      <c r="AG331" s="100" t="e">
        <f ca="1">OFFSET('Kuiva-aine'!$D$10,AE331+AF331-1,0)</f>
        <v>#N/A</v>
      </c>
      <c r="AH331" s="100" t="e">
        <f ca="1">OFFSET('Kuiva-aine'!$E$10,AE331+AF331-1,0)</f>
        <v>#N/A</v>
      </c>
      <c r="AI331" s="180" t="e">
        <f t="shared" ca="1" si="99"/>
        <v>#N/A</v>
      </c>
      <c r="AJ331" s="180" t="e">
        <f t="shared" si="100"/>
        <v>#N/A</v>
      </c>
      <c r="AK331" s="180" t="e">
        <f t="shared" si="101"/>
        <v>#N/A</v>
      </c>
      <c r="AL331" s="180">
        <f t="shared" si="102"/>
        <v>0</v>
      </c>
    </row>
    <row r="332" spans="1:38" x14ac:dyDescent="0.35">
      <c r="A332" s="91"/>
      <c r="B332" s="92"/>
      <c r="C332" s="93"/>
      <c r="D332" s="92"/>
      <c r="E332" s="91"/>
      <c r="F332" s="92"/>
      <c r="G332" s="94"/>
      <c r="I332" s="31">
        <f t="shared" ca="1" si="103"/>
        <v>0</v>
      </c>
      <c r="J332" s="31">
        <f ca="1">IF(ISNA(MATCH($V332,Hajoamiskertoimet!A$21:A$53,0)),0,$I332*OFFSET(Hajoamiskertoimet!$C$20,MATCH($V332,Hajoamiskertoimet!A$21:A$53,0),0))</f>
        <v>0</v>
      </c>
      <c r="L332" s="181">
        <f t="shared" ref="L332:L395" ca="1" si="109">IF(ISNA(AA332),0,IF(OR(AA332=0,AA332=1,AA332=4,AA332=5,AA332=12,AA332=154,AA332=157,AA332=158,AA332=165),1,0))</f>
        <v>1</v>
      </c>
      <c r="M332" s="180" t="e">
        <f ca="1">OFFSET('ewc02'!$H$10,MATCH($R332,Ewc_ID,0),0)</f>
        <v>#N/A</v>
      </c>
      <c r="N332" s="180" t="e">
        <f t="shared" ca="1" si="104"/>
        <v>#N/A</v>
      </c>
      <c r="O332" s="180" t="e">
        <f ca="1">IF($L332=0,-1,OFFSET('Kuiva-aine'!$C$10,AE332+AF332-1,0))</f>
        <v>#N/A</v>
      </c>
      <c r="P332" s="180" t="e">
        <f t="shared" ca="1" si="93"/>
        <v>#N/A</v>
      </c>
      <c r="Q332" s="180" t="e">
        <f ca="1">OFFSET('ewc02'!$A$10,MATCH($C332,EWC_Koodi,0),0)</f>
        <v>#N/A</v>
      </c>
      <c r="R332" s="180" t="e">
        <f t="shared" ca="1" si="94"/>
        <v>#N/A</v>
      </c>
      <c r="S332" s="180" t="e">
        <f ca="1">OFFSET('ewc02'!$K$10,Y332,0)</f>
        <v>#N/A</v>
      </c>
      <c r="T332" s="180" t="e">
        <f t="shared" ca="1" si="95"/>
        <v>#N/A</v>
      </c>
      <c r="U332" s="180" t="e">
        <f ca="1">OFFSET('ewc02'!$L$10,Y332,0)</f>
        <v>#N/A</v>
      </c>
      <c r="V332" s="180" t="e">
        <f ca="1">OFFSET('ewc02'!$M$10,Y332,0)</f>
        <v>#N/A</v>
      </c>
      <c r="W332" s="180" t="e">
        <f ca="1">OFFSET('ewc02'!$N$10,Y332,0)</f>
        <v>#N/A</v>
      </c>
      <c r="X332" s="180" t="e">
        <f ca="1">IF(AND(OFFSET('ewc02'!I$10,Y332,0)=12,OR(G332="2.3",G332="2.6",G332="2.7",G332="2.9")),1,0)</f>
        <v>#N/A</v>
      </c>
      <c r="Y332" s="180" t="e">
        <f t="shared" ca="1" si="105"/>
        <v>#N/A</v>
      </c>
      <c r="Z332" s="37">
        <f t="shared" si="106"/>
        <v>0</v>
      </c>
      <c r="AA332" s="180">
        <f ca="1">IF($Z332=0,0, OFFSET(rd!$A$10,MATCH($Z332,RD_tunnus,0),0))</f>
        <v>0</v>
      </c>
      <c r="AB332" s="180" t="e">
        <f t="shared" si="96"/>
        <v>#N/A</v>
      </c>
      <c r="AC332" s="180" t="e">
        <f t="shared" si="97"/>
        <v>#N/A</v>
      </c>
      <c r="AD332" s="100">
        <f t="shared" si="98"/>
        <v>0</v>
      </c>
      <c r="AE332" s="180" t="e">
        <f t="shared" ca="1" si="107"/>
        <v>#N/A</v>
      </c>
      <c r="AF332" s="180" t="e">
        <f t="shared" ca="1" si="108"/>
        <v>#N/A</v>
      </c>
      <c r="AG332" s="100" t="e">
        <f ca="1">OFFSET('Kuiva-aine'!$D$10,AE332+AF332-1,0)</f>
        <v>#N/A</v>
      </c>
      <c r="AH332" s="100" t="e">
        <f ca="1">OFFSET('Kuiva-aine'!$E$10,AE332+AF332-1,0)</f>
        <v>#N/A</v>
      </c>
      <c r="AI332" s="180" t="e">
        <f t="shared" ca="1" si="99"/>
        <v>#N/A</v>
      </c>
      <c r="AJ332" s="180" t="e">
        <f t="shared" si="100"/>
        <v>#N/A</v>
      </c>
      <c r="AK332" s="180" t="e">
        <f t="shared" si="101"/>
        <v>#N/A</v>
      </c>
      <c r="AL332" s="180">
        <f t="shared" si="102"/>
        <v>0</v>
      </c>
    </row>
    <row r="333" spans="1:38" x14ac:dyDescent="0.35">
      <c r="A333" s="91"/>
      <c r="B333" s="92"/>
      <c r="C333" s="93"/>
      <c r="D333" s="92"/>
      <c r="E333" s="91"/>
      <c r="F333" s="92"/>
      <c r="G333" s="94"/>
      <c r="I333" s="31">
        <f t="shared" ca="1" si="103"/>
        <v>0</v>
      </c>
      <c r="J333" s="31">
        <f ca="1">IF(ISNA(MATCH($V333,Hajoamiskertoimet!A$21:A$53,0)),0,$I333*OFFSET(Hajoamiskertoimet!$C$20,MATCH($V333,Hajoamiskertoimet!A$21:A$53,0),0))</f>
        <v>0</v>
      </c>
      <c r="L333" s="181">
        <f t="shared" ca="1" si="109"/>
        <v>1</v>
      </c>
      <c r="M333" s="180" t="e">
        <f ca="1">OFFSET('ewc02'!$H$10,MATCH($R333,Ewc_ID,0),0)</f>
        <v>#N/A</v>
      </c>
      <c r="N333" s="180" t="e">
        <f t="shared" ca="1" si="104"/>
        <v>#N/A</v>
      </c>
      <c r="O333" s="180" t="e">
        <f ca="1">IF($L333=0,-1,OFFSET('Kuiva-aine'!$C$10,AE333+AF333-1,0))</f>
        <v>#N/A</v>
      </c>
      <c r="P333" s="180" t="e">
        <f t="shared" ref="P333:P396" ca="1" si="110">IF(AND(E333&gt;0,E333&lt;100),E333,AG333)</f>
        <v>#N/A</v>
      </c>
      <c r="Q333" s="180" t="e">
        <f ca="1">OFFSET('ewc02'!$A$10,MATCH($C333,EWC_Koodi,0),0)</f>
        <v>#N/A</v>
      </c>
      <c r="R333" s="180" t="e">
        <f t="shared" ref="R333:R396" ca="1" si="111">IF(OR(Q333=77,Q333=80,Q333=89,Q333=97),IF(AD333=2,95,IF(AD333=1,96,Q333)),Q333)</f>
        <v>#N/A</v>
      </c>
      <c r="S333" s="180" t="e">
        <f ca="1">OFFSET('ewc02'!$K$10,Y333,0)</f>
        <v>#N/A</v>
      </c>
      <c r="T333" s="180" t="e">
        <f t="shared" ref="T333:T396" ca="1" si="112">IF(X333=1,4,IF(AI333=1,5,S333))</f>
        <v>#N/A</v>
      </c>
      <c r="U333" s="180" t="e">
        <f ca="1">OFFSET('ewc02'!$L$10,Y333,0)</f>
        <v>#N/A</v>
      </c>
      <c r="V333" s="180" t="e">
        <f ca="1">OFFSET('ewc02'!$M$10,Y333,0)</f>
        <v>#N/A</v>
      </c>
      <c r="W333" s="180" t="e">
        <f ca="1">OFFSET('ewc02'!$N$10,Y333,0)</f>
        <v>#N/A</v>
      </c>
      <c r="X333" s="180" t="e">
        <f ca="1">IF(AND(OFFSET('ewc02'!I$10,Y333,0)=12,OR(G333="2.3",G333="2.6",G333="2.7",G333="2.9")),1,0)</f>
        <v>#N/A</v>
      </c>
      <c r="Y333" s="180" t="e">
        <f t="shared" ca="1" si="105"/>
        <v>#N/A</v>
      </c>
      <c r="Z333" s="37">
        <f t="shared" si="106"/>
        <v>0</v>
      </c>
      <c r="AA333" s="180">
        <f ca="1">IF($Z333=0,0, OFFSET(rd!$A$10,MATCH($Z333,RD_tunnus,0),0))</f>
        <v>0</v>
      </c>
      <c r="AB333" s="180" t="e">
        <f t="shared" ref="AB333:AB396" si="113">MATCH("*kuituliet*",B333,0)</f>
        <v>#N/A</v>
      </c>
      <c r="AC333" s="180" t="e">
        <f t="shared" ref="AC333:AC396" si="114">MATCH("*liet*",B333,0)</f>
        <v>#N/A</v>
      </c>
      <c r="AD333" s="100">
        <f t="shared" ref="AD333:AD396" si="115">IF(ISNA(AC333),0,IF(ISNA(AB333),1,2))</f>
        <v>0</v>
      </c>
      <c r="AE333" s="180" t="e">
        <f t="shared" ca="1" si="107"/>
        <v>#N/A</v>
      </c>
      <c r="AF333" s="180" t="e">
        <f t="shared" ca="1" si="108"/>
        <v>#N/A</v>
      </c>
      <c r="AG333" s="100" t="e">
        <f ca="1">OFFSET('Kuiva-aine'!$D$10,AE333+AF333-1,0)</f>
        <v>#N/A</v>
      </c>
      <c r="AH333" s="100" t="e">
        <f ca="1">OFFSET('Kuiva-aine'!$E$10,AE333+AF333-1,0)</f>
        <v>#N/A</v>
      </c>
      <c r="AI333" s="180" t="e">
        <f t="shared" ref="AI333:AI396" ca="1" si="116">IF(AND(OR(R333=918,R333=919),OR(G333="2.4",AL333=1)),1,0)</f>
        <v>#N/A</v>
      </c>
      <c r="AJ333" s="180" t="e">
        <f t="shared" ref="AJ333:AJ396" si="117">MATCH("*raken*",B333,0)</f>
        <v>#N/A</v>
      </c>
      <c r="AK333" s="180" t="e">
        <f t="shared" ref="AK333:AK396" si="118">MATCH("*rak.*",B333,0)</f>
        <v>#N/A</v>
      </c>
      <c r="AL333" s="180">
        <f t="shared" ref="AL333:AL396" si="119">IF(AND(ISNA(AJ333),ISNA(AK333)),0,1)</f>
        <v>0</v>
      </c>
    </row>
    <row r="334" spans="1:38" x14ac:dyDescent="0.35">
      <c r="A334" s="91"/>
      <c r="B334" s="92"/>
      <c r="C334" s="93"/>
      <c r="D334" s="92"/>
      <c r="E334" s="91"/>
      <c r="F334" s="92"/>
      <c r="G334" s="94"/>
      <c r="I334" s="31">
        <f t="shared" ca="1" si="103"/>
        <v>0</v>
      </c>
      <c r="J334" s="31">
        <f ca="1">IF(ISNA(MATCH($V334,Hajoamiskertoimet!A$21:A$53,0)),0,$I334*OFFSET(Hajoamiskertoimet!$C$20,MATCH($V334,Hajoamiskertoimet!A$21:A$53,0),0))</f>
        <v>0</v>
      </c>
      <c r="L334" s="181">
        <f t="shared" ca="1" si="109"/>
        <v>1</v>
      </c>
      <c r="M334" s="180" t="e">
        <f ca="1">OFFSET('ewc02'!$H$10,MATCH($R334,Ewc_ID,0),0)</f>
        <v>#N/A</v>
      </c>
      <c r="N334" s="180" t="e">
        <f t="shared" ca="1" si="104"/>
        <v>#N/A</v>
      </c>
      <c r="O334" s="180" t="e">
        <f ca="1">IF($L334=0,-1,OFFSET('Kuiva-aine'!$C$10,AE334+AF334-1,0))</f>
        <v>#N/A</v>
      </c>
      <c r="P334" s="180" t="e">
        <f t="shared" ca="1" si="110"/>
        <v>#N/A</v>
      </c>
      <c r="Q334" s="180" t="e">
        <f ca="1">OFFSET('ewc02'!$A$10,MATCH($C334,EWC_Koodi,0),0)</f>
        <v>#N/A</v>
      </c>
      <c r="R334" s="180" t="e">
        <f t="shared" ca="1" si="111"/>
        <v>#N/A</v>
      </c>
      <c r="S334" s="180" t="e">
        <f ca="1">OFFSET('ewc02'!$K$10,Y334,0)</f>
        <v>#N/A</v>
      </c>
      <c r="T334" s="180" t="e">
        <f t="shared" ca="1" si="112"/>
        <v>#N/A</v>
      </c>
      <c r="U334" s="180" t="e">
        <f ca="1">OFFSET('ewc02'!$L$10,Y334,0)</f>
        <v>#N/A</v>
      </c>
      <c r="V334" s="180" t="e">
        <f ca="1">OFFSET('ewc02'!$M$10,Y334,0)</f>
        <v>#N/A</v>
      </c>
      <c r="W334" s="180" t="e">
        <f ca="1">OFFSET('ewc02'!$N$10,Y334,0)</f>
        <v>#N/A</v>
      </c>
      <c r="X334" s="180" t="e">
        <f ca="1">IF(AND(OFFSET('ewc02'!I$10,Y334,0)=12,OR(G334="2.3",G334="2.6",G334="2.7",G334="2.9")),1,0)</f>
        <v>#N/A</v>
      </c>
      <c r="Y334" s="180" t="e">
        <f t="shared" ca="1" si="105"/>
        <v>#N/A</v>
      </c>
      <c r="Z334" s="37">
        <f t="shared" si="106"/>
        <v>0</v>
      </c>
      <c r="AA334" s="180">
        <f ca="1">IF($Z334=0,0, OFFSET(rd!$A$10,MATCH($Z334,RD_tunnus,0),0))</f>
        <v>0</v>
      </c>
      <c r="AB334" s="180" t="e">
        <f t="shared" si="113"/>
        <v>#N/A</v>
      </c>
      <c r="AC334" s="180" t="e">
        <f t="shared" si="114"/>
        <v>#N/A</v>
      </c>
      <c r="AD334" s="100">
        <f t="shared" si="115"/>
        <v>0</v>
      </c>
      <c r="AE334" s="180" t="e">
        <f t="shared" ca="1" si="107"/>
        <v>#N/A</v>
      </c>
      <c r="AF334" s="180" t="e">
        <f t="shared" ca="1" si="108"/>
        <v>#N/A</v>
      </c>
      <c r="AG334" s="100" t="e">
        <f ca="1">OFFSET('Kuiva-aine'!$D$10,AE334+AF334-1,0)</f>
        <v>#N/A</v>
      </c>
      <c r="AH334" s="100" t="e">
        <f ca="1">OFFSET('Kuiva-aine'!$E$10,AE334+AF334-1,0)</f>
        <v>#N/A</v>
      </c>
      <c r="AI334" s="180" t="e">
        <f t="shared" ca="1" si="116"/>
        <v>#N/A</v>
      </c>
      <c r="AJ334" s="180" t="e">
        <f t="shared" si="117"/>
        <v>#N/A</v>
      </c>
      <c r="AK334" s="180" t="e">
        <f t="shared" si="118"/>
        <v>#N/A</v>
      </c>
      <c r="AL334" s="180">
        <f t="shared" si="119"/>
        <v>0</v>
      </c>
    </row>
    <row r="335" spans="1:38" x14ac:dyDescent="0.35">
      <c r="A335" s="91"/>
      <c r="B335" s="92"/>
      <c r="C335" s="93"/>
      <c r="D335" s="92"/>
      <c r="E335" s="91"/>
      <c r="F335" s="92"/>
      <c r="G335" s="94"/>
      <c r="I335" s="31">
        <f t="shared" ca="1" si="103"/>
        <v>0</v>
      </c>
      <c r="J335" s="31">
        <f ca="1">IF(ISNA(MATCH($V335,Hajoamiskertoimet!A$21:A$53,0)),0,$I335*OFFSET(Hajoamiskertoimet!$C$20,MATCH($V335,Hajoamiskertoimet!A$21:A$53,0),0))</f>
        <v>0</v>
      </c>
      <c r="L335" s="181">
        <f t="shared" ca="1" si="109"/>
        <v>1</v>
      </c>
      <c r="M335" s="180" t="e">
        <f ca="1">OFFSET('ewc02'!$H$10,MATCH($R335,Ewc_ID,0),0)</f>
        <v>#N/A</v>
      </c>
      <c r="N335" s="180" t="e">
        <f t="shared" ca="1" si="104"/>
        <v>#N/A</v>
      </c>
      <c r="O335" s="180" t="e">
        <f ca="1">IF($L335=0,-1,OFFSET('Kuiva-aine'!$C$10,AE335+AF335-1,0))</f>
        <v>#N/A</v>
      </c>
      <c r="P335" s="180" t="e">
        <f t="shared" ca="1" si="110"/>
        <v>#N/A</v>
      </c>
      <c r="Q335" s="180" t="e">
        <f ca="1">OFFSET('ewc02'!$A$10,MATCH($C335,EWC_Koodi,0),0)</f>
        <v>#N/A</v>
      </c>
      <c r="R335" s="180" t="e">
        <f t="shared" ca="1" si="111"/>
        <v>#N/A</v>
      </c>
      <c r="S335" s="180" t="e">
        <f ca="1">OFFSET('ewc02'!$K$10,Y335,0)</f>
        <v>#N/A</v>
      </c>
      <c r="T335" s="180" t="e">
        <f t="shared" ca="1" si="112"/>
        <v>#N/A</v>
      </c>
      <c r="U335" s="180" t="e">
        <f ca="1">OFFSET('ewc02'!$L$10,Y335,0)</f>
        <v>#N/A</v>
      </c>
      <c r="V335" s="180" t="e">
        <f ca="1">OFFSET('ewc02'!$M$10,Y335,0)</f>
        <v>#N/A</v>
      </c>
      <c r="W335" s="180" t="e">
        <f ca="1">OFFSET('ewc02'!$N$10,Y335,0)</f>
        <v>#N/A</v>
      </c>
      <c r="X335" s="180" t="e">
        <f ca="1">IF(AND(OFFSET('ewc02'!I$10,Y335,0)=12,OR(G335="2.3",G335="2.6",G335="2.7",G335="2.9")),1,0)</f>
        <v>#N/A</v>
      </c>
      <c r="Y335" s="180" t="e">
        <f t="shared" ca="1" si="105"/>
        <v>#N/A</v>
      </c>
      <c r="Z335" s="37">
        <f t="shared" si="106"/>
        <v>0</v>
      </c>
      <c r="AA335" s="180">
        <f ca="1">IF($Z335=0,0, OFFSET(rd!$A$10,MATCH($Z335,RD_tunnus,0),0))</f>
        <v>0</v>
      </c>
      <c r="AB335" s="180" t="e">
        <f t="shared" si="113"/>
        <v>#N/A</v>
      </c>
      <c r="AC335" s="180" t="e">
        <f t="shared" si="114"/>
        <v>#N/A</v>
      </c>
      <c r="AD335" s="100">
        <f t="shared" si="115"/>
        <v>0</v>
      </c>
      <c r="AE335" s="180" t="e">
        <f t="shared" ca="1" si="107"/>
        <v>#N/A</v>
      </c>
      <c r="AF335" s="180" t="e">
        <f t="shared" ca="1" si="108"/>
        <v>#N/A</v>
      </c>
      <c r="AG335" s="100" t="e">
        <f ca="1">OFFSET('Kuiva-aine'!$D$10,AE335+AF335-1,0)</f>
        <v>#N/A</v>
      </c>
      <c r="AH335" s="100" t="e">
        <f ca="1">OFFSET('Kuiva-aine'!$E$10,AE335+AF335-1,0)</f>
        <v>#N/A</v>
      </c>
      <c r="AI335" s="180" t="e">
        <f t="shared" ca="1" si="116"/>
        <v>#N/A</v>
      </c>
      <c r="AJ335" s="180" t="e">
        <f t="shared" si="117"/>
        <v>#N/A</v>
      </c>
      <c r="AK335" s="180" t="e">
        <f t="shared" si="118"/>
        <v>#N/A</v>
      </c>
      <c r="AL335" s="180">
        <f t="shared" si="119"/>
        <v>0</v>
      </c>
    </row>
    <row r="336" spans="1:38" x14ac:dyDescent="0.35">
      <c r="A336" s="91"/>
      <c r="B336" s="92"/>
      <c r="C336" s="93"/>
      <c r="D336" s="92"/>
      <c r="E336" s="91"/>
      <c r="F336" s="92"/>
      <c r="G336" s="94"/>
      <c r="I336" s="31">
        <f t="shared" ca="1" si="103"/>
        <v>0</v>
      </c>
      <c r="J336" s="31">
        <f ca="1">IF(ISNA(MATCH($V336,Hajoamiskertoimet!A$21:A$53,0)),0,$I336*OFFSET(Hajoamiskertoimet!$C$20,MATCH($V336,Hajoamiskertoimet!A$21:A$53,0),0))</f>
        <v>0</v>
      </c>
      <c r="L336" s="181">
        <f t="shared" ca="1" si="109"/>
        <v>1</v>
      </c>
      <c r="M336" s="180" t="e">
        <f ca="1">OFFSET('ewc02'!$H$10,MATCH($R336,Ewc_ID,0),0)</f>
        <v>#N/A</v>
      </c>
      <c r="N336" s="180" t="e">
        <f t="shared" ca="1" si="104"/>
        <v>#N/A</v>
      </c>
      <c r="O336" s="180" t="e">
        <f ca="1">IF($L336=0,-1,OFFSET('Kuiva-aine'!$C$10,AE336+AF336-1,0))</f>
        <v>#N/A</v>
      </c>
      <c r="P336" s="180" t="e">
        <f t="shared" ca="1" si="110"/>
        <v>#N/A</v>
      </c>
      <c r="Q336" s="180" t="e">
        <f ca="1">OFFSET('ewc02'!$A$10,MATCH($C336,EWC_Koodi,0),0)</f>
        <v>#N/A</v>
      </c>
      <c r="R336" s="180" t="e">
        <f t="shared" ca="1" si="111"/>
        <v>#N/A</v>
      </c>
      <c r="S336" s="180" t="e">
        <f ca="1">OFFSET('ewc02'!$K$10,Y336,0)</f>
        <v>#N/A</v>
      </c>
      <c r="T336" s="180" t="e">
        <f t="shared" ca="1" si="112"/>
        <v>#N/A</v>
      </c>
      <c r="U336" s="180" t="e">
        <f ca="1">OFFSET('ewc02'!$L$10,Y336,0)</f>
        <v>#N/A</v>
      </c>
      <c r="V336" s="180" t="e">
        <f ca="1">OFFSET('ewc02'!$M$10,Y336,0)</f>
        <v>#N/A</v>
      </c>
      <c r="W336" s="180" t="e">
        <f ca="1">OFFSET('ewc02'!$N$10,Y336,0)</f>
        <v>#N/A</v>
      </c>
      <c r="X336" s="180" t="e">
        <f ca="1">IF(AND(OFFSET('ewc02'!I$10,Y336,0)=12,OR(G336="2.3",G336="2.6",G336="2.7",G336="2.9")),1,0)</f>
        <v>#N/A</v>
      </c>
      <c r="Y336" s="180" t="e">
        <f t="shared" ca="1" si="105"/>
        <v>#N/A</v>
      </c>
      <c r="Z336" s="37">
        <f t="shared" si="106"/>
        <v>0</v>
      </c>
      <c r="AA336" s="180">
        <f ca="1">IF($Z336=0,0, OFFSET(rd!$A$10,MATCH($Z336,RD_tunnus,0),0))</f>
        <v>0</v>
      </c>
      <c r="AB336" s="180" t="e">
        <f t="shared" si="113"/>
        <v>#N/A</v>
      </c>
      <c r="AC336" s="180" t="e">
        <f t="shared" si="114"/>
        <v>#N/A</v>
      </c>
      <c r="AD336" s="100">
        <f t="shared" si="115"/>
        <v>0</v>
      </c>
      <c r="AE336" s="180" t="e">
        <f t="shared" ca="1" si="107"/>
        <v>#N/A</v>
      </c>
      <c r="AF336" s="180" t="e">
        <f t="shared" ca="1" si="108"/>
        <v>#N/A</v>
      </c>
      <c r="AG336" s="100" t="e">
        <f ca="1">OFFSET('Kuiva-aine'!$D$10,AE336+AF336-1,0)</f>
        <v>#N/A</v>
      </c>
      <c r="AH336" s="100" t="e">
        <f ca="1">OFFSET('Kuiva-aine'!$E$10,AE336+AF336-1,0)</f>
        <v>#N/A</v>
      </c>
      <c r="AI336" s="180" t="e">
        <f t="shared" ca="1" si="116"/>
        <v>#N/A</v>
      </c>
      <c r="AJ336" s="180" t="e">
        <f t="shared" si="117"/>
        <v>#N/A</v>
      </c>
      <c r="AK336" s="180" t="e">
        <f t="shared" si="118"/>
        <v>#N/A</v>
      </c>
      <c r="AL336" s="180">
        <f t="shared" si="119"/>
        <v>0</v>
      </c>
    </row>
    <row r="337" spans="1:38" x14ac:dyDescent="0.35">
      <c r="A337" s="91"/>
      <c r="B337" s="92"/>
      <c r="C337" s="93"/>
      <c r="D337" s="92"/>
      <c r="E337" s="91"/>
      <c r="F337" s="92"/>
      <c r="G337" s="94"/>
      <c r="I337" s="31">
        <f t="shared" ca="1" si="103"/>
        <v>0</v>
      </c>
      <c r="J337" s="31">
        <f ca="1">IF(ISNA(MATCH($V337,Hajoamiskertoimet!A$21:A$53,0)),0,$I337*OFFSET(Hajoamiskertoimet!$C$20,MATCH($V337,Hajoamiskertoimet!A$21:A$53,0),0))</f>
        <v>0</v>
      </c>
      <c r="L337" s="181">
        <f t="shared" ca="1" si="109"/>
        <v>1</v>
      </c>
      <c r="M337" s="180" t="e">
        <f ca="1">OFFSET('ewc02'!$H$10,MATCH($R337,Ewc_ID,0),0)</f>
        <v>#N/A</v>
      </c>
      <c r="N337" s="180" t="e">
        <f t="shared" ca="1" si="104"/>
        <v>#N/A</v>
      </c>
      <c r="O337" s="180" t="e">
        <f ca="1">IF($L337=0,-1,OFFSET('Kuiva-aine'!$C$10,AE337+AF337-1,0))</f>
        <v>#N/A</v>
      </c>
      <c r="P337" s="180" t="e">
        <f t="shared" ca="1" si="110"/>
        <v>#N/A</v>
      </c>
      <c r="Q337" s="180" t="e">
        <f ca="1">OFFSET('ewc02'!$A$10,MATCH($C337,EWC_Koodi,0),0)</f>
        <v>#N/A</v>
      </c>
      <c r="R337" s="180" t="e">
        <f t="shared" ca="1" si="111"/>
        <v>#N/A</v>
      </c>
      <c r="S337" s="180" t="e">
        <f ca="1">OFFSET('ewc02'!$K$10,Y337,0)</f>
        <v>#N/A</v>
      </c>
      <c r="T337" s="180" t="e">
        <f t="shared" ca="1" si="112"/>
        <v>#N/A</v>
      </c>
      <c r="U337" s="180" t="e">
        <f ca="1">OFFSET('ewc02'!$L$10,Y337,0)</f>
        <v>#N/A</v>
      </c>
      <c r="V337" s="180" t="e">
        <f ca="1">OFFSET('ewc02'!$M$10,Y337,0)</f>
        <v>#N/A</v>
      </c>
      <c r="W337" s="180" t="e">
        <f ca="1">OFFSET('ewc02'!$N$10,Y337,0)</f>
        <v>#N/A</v>
      </c>
      <c r="X337" s="180" t="e">
        <f ca="1">IF(AND(OFFSET('ewc02'!I$10,Y337,0)=12,OR(G337="2.3",G337="2.6",G337="2.7",G337="2.9")),1,0)</f>
        <v>#N/A</v>
      </c>
      <c r="Y337" s="180" t="e">
        <f t="shared" ca="1" si="105"/>
        <v>#N/A</v>
      </c>
      <c r="Z337" s="37">
        <f t="shared" si="106"/>
        <v>0</v>
      </c>
      <c r="AA337" s="180">
        <f ca="1">IF($Z337=0,0, OFFSET(rd!$A$10,MATCH($Z337,RD_tunnus,0),0))</f>
        <v>0</v>
      </c>
      <c r="AB337" s="180" t="e">
        <f t="shared" si="113"/>
        <v>#N/A</v>
      </c>
      <c r="AC337" s="180" t="e">
        <f t="shared" si="114"/>
        <v>#N/A</v>
      </c>
      <c r="AD337" s="100">
        <f t="shared" si="115"/>
        <v>0</v>
      </c>
      <c r="AE337" s="180" t="e">
        <f t="shared" ca="1" si="107"/>
        <v>#N/A</v>
      </c>
      <c r="AF337" s="180" t="e">
        <f t="shared" ca="1" si="108"/>
        <v>#N/A</v>
      </c>
      <c r="AG337" s="100" t="e">
        <f ca="1">OFFSET('Kuiva-aine'!$D$10,AE337+AF337-1,0)</f>
        <v>#N/A</v>
      </c>
      <c r="AH337" s="100" t="e">
        <f ca="1">OFFSET('Kuiva-aine'!$E$10,AE337+AF337-1,0)</f>
        <v>#N/A</v>
      </c>
      <c r="AI337" s="180" t="e">
        <f t="shared" ca="1" si="116"/>
        <v>#N/A</v>
      </c>
      <c r="AJ337" s="180" t="e">
        <f t="shared" si="117"/>
        <v>#N/A</v>
      </c>
      <c r="AK337" s="180" t="e">
        <f t="shared" si="118"/>
        <v>#N/A</v>
      </c>
      <c r="AL337" s="180">
        <f t="shared" si="119"/>
        <v>0</v>
      </c>
    </row>
    <row r="338" spans="1:38" x14ac:dyDescent="0.35">
      <c r="A338" s="91"/>
      <c r="B338" s="92"/>
      <c r="C338" s="93"/>
      <c r="D338" s="92"/>
      <c r="E338" s="91"/>
      <c r="F338" s="92"/>
      <c r="G338" s="94"/>
      <c r="I338" s="31">
        <f t="shared" ca="1" si="103"/>
        <v>0</v>
      </c>
      <c r="J338" s="31">
        <f ca="1">IF(ISNA(MATCH($V338,Hajoamiskertoimet!A$21:A$53,0)),0,$I338*OFFSET(Hajoamiskertoimet!$C$20,MATCH($V338,Hajoamiskertoimet!A$21:A$53,0),0))</f>
        <v>0</v>
      </c>
      <c r="L338" s="181">
        <f t="shared" ca="1" si="109"/>
        <v>1</v>
      </c>
      <c r="M338" s="180" t="e">
        <f ca="1">OFFSET('ewc02'!$H$10,MATCH($R338,Ewc_ID,0),0)</f>
        <v>#N/A</v>
      </c>
      <c r="N338" s="180" t="e">
        <f t="shared" ca="1" si="104"/>
        <v>#N/A</v>
      </c>
      <c r="O338" s="180" t="e">
        <f ca="1">IF($L338=0,-1,OFFSET('Kuiva-aine'!$C$10,AE338+AF338-1,0))</f>
        <v>#N/A</v>
      </c>
      <c r="P338" s="180" t="e">
        <f t="shared" ca="1" si="110"/>
        <v>#N/A</v>
      </c>
      <c r="Q338" s="180" t="e">
        <f ca="1">OFFSET('ewc02'!$A$10,MATCH($C338,EWC_Koodi,0),0)</f>
        <v>#N/A</v>
      </c>
      <c r="R338" s="180" t="e">
        <f t="shared" ca="1" si="111"/>
        <v>#N/A</v>
      </c>
      <c r="S338" s="180" t="e">
        <f ca="1">OFFSET('ewc02'!$K$10,Y338,0)</f>
        <v>#N/A</v>
      </c>
      <c r="T338" s="180" t="e">
        <f t="shared" ca="1" si="112"/>
        <v>#N/A</v>
      </c>
      <c r="U338" s="180" t="e">
        <f ca="1">OFFSET('ewc02'!$L$10,Y338,0)</f>
        <v>#N/A</v>
      </c>
      <c r="V338" s="180" t="e">
        <f ca="1">OFFSET('ewc02'!$M$10,Y338,0)</f>
        <v>#N/A</v>
      </c>
      <c r="W338" s="180" t="e">
        <f ca="1">OFFSET('ewc02'!$N$10,Y338,0)</f>
        <v>#N/A</v>
      </c>
      <c r="X338" s="180" t="e">
        <f ca="1">IF(AND(OFFSET('ewc02'!I$10,Y338,0)=12,OR(G338="2.3",G338="2.6",G338="2.7",G338="2.9")),1,0)</f>
        <v>#N/A</v>
      </c>
      <c r="Y338" s="180" t="e">
        <f t="shared" ca="1" si="105"/>
        <v>#N/A</v>
      </c>
      <c r="Z338" s="37">
        <f t="shared" si="106"/>
        <v>0</v>
      </c>
      <c r="AA338" s="180">
        <f ca="1">IF($Z338=0,0, OFFSET(rd!$A$10,MATCH($Z338,RD_tunnus,0),0))</f>
        <v>0</v>
      </c>
      <c r="AB338" s="180" t="e">
        <f t="shared" si="113"/>
        <v>#N/A</v>
      </c>
      <c r="AC338" s="180" t="e">
        <f t="shared" si="114"/>
        <v>#N/A</v>
      </c>
      <c r="AD338" s="100">
        <f t="shared" si="115"/>
        <v>0</v>
      </c>
      <c r="AE338" s="180" t="e">
        <f t="shared" ca="1" si="107"/>
        <v>#N/A</v>
      </c>
      <c r="AF338" s="180" t="e">
        <f t="shared" ca="1" si="108"/>
        <v>#N/A</v>
      </c>
      <c r="AG338" s="100" t="e">
        <f ca="1">OFFSET('Kuiva-aine'!$D$10,AE338+AF338-1,0)</f>
        <v>#N/A</v>
      </c>
      <c r="AH338" s="100" t="e">
        <f ca="1">OFFSET('Kuiva-aine'!$E$10,AE338+AF338-1,0)</f>
        <v>#N/A</v>
      </c>
      <c r="AI338" s="180" t="e">
        <f t="shared" ca="1" si="116"/>
        <v>#N/A</v>
      </c>
      <c r="AJ338" s="180" t="e">
        <f t="shared" si="117"/>
        <v>#N/A</v>
      </c>
      <c r="AK338" s="180" t="e">
        <f t="shared" si="118"/>
        <v>#N/A</v>
      </c>
      <c r="AL338" s="180">
        <f t="shared" si="119"/>
        <v>0</v>
      </c>
    </row>
    <row r="339" spans="1:38" x14ac:dyDescent="0.35">
      <c r="A339" s="91"/>
      <c r="B339" s="92"/>
      <c r="C339" s="93"/>
      <c r="D339" s="92"/>
      <c r="E339" s="91"/>
      <c r="F339" s="92"/>
      <c r="G339" s="94"/>
      <c r="I339" s="31">
        <f t="shared" ca="1" si="103"/>
        <v>0</v>
      </c>
      <c r="J339" s="31">
        <f ca="1">IF(ISNA(MATCH($V339,Hajoamiskertoimet!A$21:A$53,0)),0,$I339*OFFSET(Hajoamiskertoimet!$C$20,MATCH($V339,Hajoamiskertoimet!A$21:A$53,0),0))</f>
        <v>0</v>
      </c>
      <c r="L339" s="181">
        <f t="shared" ca="1" si="109"/>
        <v>1</v>
      </c>
      <c r="M339" s="180" t="e">
        <f ca="1">OFFSET('ewc02'!$H$10,MATCH($R339,Ewc_ID,0),0)</f>
        <v>#N/A</v>
      </c>
      <c r="N339" s="180" t="e">
        <f t="shared" ca="1" si="104"/>
        <v>#N/A</v>
      </c>
      <c r="O339" s="180" t="e">
        <f ca="1">IF($L339=0,-1,OFFSET('Kuiva-aine'!$C$10,AE339+AF339-1,0))</f>
        <v>#N/A</v>
      </c>
      <c r="P339" s="180" t="e">
        <f t="shared" ca="1" si="110"/>
        <v>#N/A</v>
      </c>
      <c r="Q339" s="180" t="e">
        <f ca="1">OFFSET('ewc02'!$A$10,MATCH($C339,EWC_Koodi,0),0)</f>
        <v>#N/A</v>
      </c>
      <c r="R339" s="180" t="e">
        <f t="shared" ca="1" si="111"/>
        <v>#N/A</v>
      </c>
      <c r="S339" s="180" t="e">
        <f ca="1">OFFSET('ewc02'!$K$10,Y339,0)</f>
        <v>#N/A</v>
      </c>
      <c r="T339" s="180" t="e">
        <f t="shared" ca="1" si="112"/>
        <v>#N/A</v>
      </c>
      <c r="U339" s="180" t="e">
        <f ca="1">OFFSET('ewc02'!$L$10,Y339,0)</f>
        <v>#N/A</v>
      </c>
      <c r="V339" s="180" t="e">
        <f ca="1">OFFSET('ewc02'!$M$10,Y339,0)</f>
        <v>#N/A</v>
      </c>
      <c r="W339" s="180" t="e">
        <f ca="1">OFFSET('ewc02'!$N$10,Y339,0)</f>
        <v>#N/A</v>
      </c>
      <c r="X339" s="180" t="e">
        <f ca="1">IF(AND(OFFSET('ewc02'!I$10,Y339,0)=12,OR(G339="2.3",G339="2.6",G339="2.7",G339="2.9")),1,0)</f>
        <v>#N/A</v>
      </c>
      <c r="Y339" s="180" t="e">
        <f t="shared" ca="1" si="105"/>
        <v>#N/A</v>
      </c>
      <c r="Z339" s="37">
        <f t="shared" si="106"/>
        <v>0</v>
      </c>
      <c r="AA339" s="180">
        <f ca="1">IF($Z339=0,0, OFFSET(rd!$A$10,MATCH($Z339,RD_tunnus,0),0))</f>
        <v>0</v>
      </c>
      <c r="AB339" s="180" t="e">
        <f t="shared" si="113"/>
        <v>#N/A</v>
      </c>
      <c r="AC339" s="180" t="e">
        <f t="shared" si="114"/>
        <v>#N/A</v>
      </c>
      <c r="AD339" s="100">
        <f t="shared" si="115"/>
        <v>0</v>
      </c>
      <c r="AE339" s="180" t="e">
        <f t="shared" ca="1" si="107"/>
        <v>#N/A</v>
      </c>
      <c r="AF339" s="180" t="e">
        <f t="shared" ca="1" si="108"/>
        <v>#N/A</v>
      </c>
      <c r="AG339" s="100" t="e">
        <f ca="1">OFFSET('Kuiva-aine'!$D$10,AE339+AF339-1,0)</f>
        <v>#N/A</v>
      </c>
      <c r="AH339" s="100" t="e">
        <f ca="1">OFFSET('Kuiva-aine'!$E$10,AE339+AF339-1,0)</f>
        <v>#N/A</v>
      </c>
      <c r="AI339" s="180" t="e">
        <f t="shared" ca="1" si="116"/>
        <v>#N/A</v>
      </c>
      <c r="AJ339" s="180" t="e">
        <f t="shared" si="117"/>
        <v>#N/A</v>
      </c>
      <c r="AK339" s="180" t="e">
        <f t="shared" si="118"/>
        <v>#N/A</v>
      </c>
      <c r="AL339" s="180">
        <f t="shared" si="119"/>
        <v>0</v>
      </c>
    </row>
    <row r="340" spans="1:38" x14ac:dyDescent="0.35">
      <c r="A340" s="91"/>
      <c r="B340" s="92"/>
      <c r="C340" s="93"/>
      <c r="D340" s="92"/>
      <c r="E340" s="91"/>
      <c r="F340" s="92"/>
      <c r="G340" s="94"/>
      <c r="I340" s="31">
        <f t="shared" ca="1" si="103"/>
        <v>0</v>
      </c>
      <c r="J340" s="31">
        <f ca="1">IF(ISNA(MATCH($V340,Hajoamiskertoimet!A$21:A$53,0)),0,$I340*OFFSET(Hajoamiskertoimet!$C$20,MATCH($V340,Hajoamiskertoimet!A$21:A$53,0),0))</f>
        <v>0</v>
      </c>
      <c r="L340" s="181">
        <f t="shared" ca="1" si="109"/>
        <v>1</v>
      </c>
      <c r="M340" s="180" t="e">
        <f ca="1">OFFSET('ewc02'!$H$10,MATCH($R340,Ewc_ID,0),0)</f>
        <v>#N/A</v>
      </c>
      <c r="N340" s="180" t="e">
        <f t="shared" ca="1" si="104"/>
        <v>#N/A</v>
      </c>
      <c r="O340" s="180" t="e">
        <f ca="1">IF($L340=0,-1,OFFSET('Kuiva-aine'!$C$10,AE340+AF340-1,0))</f>
        <v>#N/A</v>
      </c>
      <c r="P340" s="180" t="e">
        <f t="shared" ca="1" si="110"/>
        <v>#N/A</v>
      </c>
      <c r="Q340" s="180" t="e">
        <f ca="1">OFFSET('ewc02'!$A$10,MATCH($C340,EWC_Koodi,0),0)</f>
        <v>#N/A</v>
      </c>
      <c r="R340" s="180" t="e">
        <f t="shared" ca="1" si="111"/>
        <v>#N/A</v>
      </c>
      <c r="S340" s="180" t="e">
        <f ca="1">OFFSET('ewc02'!$K$10,Y340,0)</f>
        <v>#N/A</v>
      </c>
      <c r="T340" s="180" t="e">
        <f t="shared" ca="1" si="112"/>
        <v>#N/A</v>
      </c>
      <c r="U340" s="180" t="e">
        <f ca="1">OFFSET('ewc02'!$L$10,Y340,0)</f>
        <v>#N/A</v>
      </c>
      <c r="V340" s="180" t="e">
        <f ca="1">OFFSET('ewc02'!$M$10,Y340,0)</f>
        <v>#N/A</v>
      </c>
      <c r="W340" s="180" t="e">
        <f ca="1">OFFSET('ewc02'!$N$10,Y340,0)</f>
        <v>#N/A</v>
      </c>
      <c r="X340" s="180" t="e">
        <f ca="1">IF(AND(OFFSET('ewc02'!I$10,Y340,0)=12,OR(G340="2.3",G340="2.6",G340="2.7",G340="2.9")),1,0)</f>
        <v>#N/A</v>
      </c>
      <c r="Y340" s="180" t="e">
        <f t="shared" ca="1" si="105"/>
        <v>#N/A</v>
      </c>
      <c r="Z340" s="37">
        <f t="shared" si="106"/>
        <v>0</v>
      </c>
      <c r="AA340" s="180">
        <f ca="1">IF($Z340=0,0, OFFSET(rd!$A$10,MATCH($Z340,RD_tunnus,0),0))</f>
        <v>0</v>
      </c>
      <c r="AB340" s="180" t="e">
        <f t="shared" si="113"/>
        <v>#N/A</v>
      </c>
      <c r="AC340" s="180" t="e">
        <f t="shared" si="114"/>
        <v>#N/A</v>
      </c>
      <c r="AD340" s="100">
        <f t="shared" si="115"/>
        <v>0</v>
      </c>
      <c r="AE340" s="180" t="e">
        <f t="shared" ca="1" si="107"/>
        <v>#N/A</v>
      </c>
      <c r="AF340" s="180" t="e">
        <f t="shared" ca="1" si="108"/>
        <v>#N/A</v>
      </c>
      <c r="AG340" s="100" t="e">
        <f ca="1">OFFSET('Kuiva-aine'!$D$10,AE340+AF340-1,0)</f>
        <v>#N/A</v>
      </c>
      <c r="AH340" s="100" t="e">
        <f ca="1">OFFSET('Kuiva-aine'!$E$10,AE340+AF340-1,0)</f>
        <v>#N/A</v>
      </c>
      <c r="AI340" s="180" t="e">
        <f t="shared" ca="1" si="116"/>
        <v>#N/A</v>
      </c>
      <c r="AJ340" s="180" t="e">
        <f t="shared" si="117"/>
        <v>#N/A</v>
      </c>
      <c r="AK340" s="180" t="e">
        <f t="shared" si="118"/>
        <v>#N/A</v>
      </c>
      <c r="AL340" s="180">
        <f t="shared" si="119"/>
        <v>0</v>
      </c>
    </row>
    <row r="341" spans="1:38" x14ac:dyDescent="0.35">
      <c r="A341" s="91"/>
      <c r="B341" s="92"/>
      <c r="C341" s="93"/>
      <c r="D341" s="92"/>
      <c r="E341" s="91"/>
      <c r="F341" s="92"/>
      <c r="G341" s="94"/>
      <c r="I341" s="31">
        <f t="shared" ca="1" si="103"/>
        <v>0</v>
      </c>
      <c r="J341" s="31">
        <f ca="1">IF(ISNA(MATCH($V341,Hajoamiskertoimet!A$21:A$53,0)),0,$I341*OFFSET(Hajoamiskertoimet!$C$20,MATCH($V341,Hajoamiskertoimet!A$21:A$53,0),0))</f>
        <v>0</v>
      </c>
      <c r="L341" s="181">
        <f t="shared" ca="1" si="109"/>
        <v>1</v>
      </c>
      <c r="M341" s="180" t="e">
        <f ca="1">OFFSET('ewc02'!$H$10,MATCH($R341,Ewc_ID,0),0)</f>
        <v>#N/A</v>
      </c>
      <c r="N341" s="180" t="e">
        <f t="shared" ca="1" si="104"/>
        <v>#N/A</v>
      </c>
      <c r="O341" s="180" t="e">
        <f ca="1">IF($L341=0,-1,OFFSET('Kuiva-aine'!$C$10,AE341+AF341-1,0))</f>
        <v>#N/A</v>
      </c>
      <c r="P341" s="180" t="e">
        <f t="shared" ca="1" si="110"/>
        <v>#N/A</v>
      </c>
      <c r="Q341" s="180" t="e">
        <f ca="1">OFFSET('ewc02'!$A$10,MATCH($C341,EWC_Koodi,0),0)</f>
        <v>#N/A</v>
      </c>
      <c r="R341" s="180" t="e">
        <f t="shared" ca="1" si="111"/>
        <v>#N/A</v>
      </c>
      <c r="S341" s="180" t="e">
        <f ca="1">OFFSET('ewc02'!$K$10,Y341,0)</f>
        <v>#N/A</v>
      </c>
      <c r="T341" s="180" t="e">
        <f t="shared" ca="1" si="112"/>
        <v>#N/A</v>
      </c>
      <c r="U341" s="180" t="e">
        <f ca="1">OFFSET('ewc02'!$L$10,Y341,0)</f>
        <v>#N/A</v>
      </c>
      <c r="V341" s="180" t="e">
        <f ca="1">OFFSET('ewc02'!$M$10,Y341,0)</f>
        <v>#N/A</v>
      </c>
      <c r="W341" s="180" t="e">
        <f ca="1">OFFSET('ewc02'!$N$10,Y341,0)</f>
        <v>#N/A</v>
      </c>
      <c r="X341" s="180" t="e">
        <f ca="1">IF(AND(OFFSET('ewc02'!I$10,Y341,0)=12,OR(G341="2.3",G341="2.6",G341="2.7",G341="2.9")),1,0)</f>
        <v>#N/A</v>
      </c>
      <c r="Y341" s="180" t="e">
        <f t="shared" ca="1" si="105"/>
        <v>#N/A</v>
      </c>
      <c r="Z341" s="37">
        <f t="shared" si="106"/>
        <v>0</v>
      </c>
      <c r="AA341" s="180">
        <f ca="1">IF($Z341=0,0, OFFSET(rd!$A$10,MATCH($Z341,RD_tunnus,0),0))</f>
        <v>0</v>
      </c>
      <c r="AB341" s="180" t="e">
        <f t="shared" si="113"/>
        <v>#N/A</v>
      </c>
      <c r="AC341" s="180" t="e">
        <f t="shared" si="114"/>
        <v>#N/A</v>
      </c>
      <c r="AD341" s="100">
        <f t="shared" si="115"/>
        <v>0</v>
      </c>
      <c r="AE341" s="180" t="e">
        <f t="shared" ca="1" si="107"/>
        <v>#N/A</v>
      </c>
      <c r="AF341" s="180" t="e">
        <f t="shared" ca="1" si="108"/>
        <v>#N/A</v>
      </c>
      <c r="AG341" s="100" t="e">
        <f ca="1">OFFSET('Kuiva-aine'!$D$10,AE341+AF341-1,0)</f>
        <v>#N/A</v>
      </c>
      <c r="AH341" s="100" t="e">
        <f ca="1">OFFSET('Kuiva-aine'!$E$10,AE341+AF341-1,0)</f>
        <v>#N/A</v>
      </c>
      <c r="AI341" s="180" t="e">
        <f t="shared" ca="1" si="116"/>
        <v>#N/A</v>
      </c>
      <c r="AJ341" s="180" t="e">
        <f t="shared" si="117"/>
        <v>#N/A</v>
      </c>
      <c r="AK341" s="180" t="e">
        <f t="shared" si="118"/>
        <v>#N/A</v>
      </c>
      <c r="AL341" s="180">
        <f t="shared" si="119"/>
        <v>0</v>
      </c>
    </row>
    <row r="342" spans="1:38" x14ac:dyDescent="0.35">
      <c r="A342" s="91"/>
      <c r="B342" s="92"/>
      <c r="C342" s="93"/>
      <c r="D342" s="92"/>
      <c r="E342" s="91"/>
      <c r="F342" s="92"/>
      <c r="G342" s="94"/>
      <c r="I342" s="31">
        <f t="shared" ca="1" si="103"/>
        <v>0</v>
      </c>
      <c r="J342" s="31">
        <f ca="1">IF(ISNA(MATCH($V342,Hajoamiskertoimet!A$21:A$53,0)),0,$I342*OFFSET(Hajoamiskertoimet!$C$20,MATCH($V342,Hajoamiskertoimet!A$21:A$53,0),0))</f>
        <v>0</v>
      </c>
      <c r="L342" s="181">
        <f t="shared" ca="1" si="109"/>
        <v>1</v>
      </c>
      <c r="M342" s="180" t="e">
        <f ca="1">OFFSET('ewc02'!$H$10,MATCH($R342,Ewc_ID,0),0)</f>
        <v>#N/A</v>
      </c>
      <c r="N342" s="180" t="e">
        <f t="shared" ca="1" si="104"/>
        <v>#N/A</v>
      </c>
      <c r="O342" s="180" t="e">
        <f ca="1">IF($L342=0,-1,OFFSET('Kuiva-aine'!$C$10,AE342+AF342-1,0))</f>
        <v>#N/A</v>
      </c>
      <c r="P342" s="180" t="e">
        <f t="shared" ca="1" si="110"/>
        <v>#N/A</v>
      </c>
      <c r="Q342" s="180" t="e">
        <f ca="1">OFFSET('ewc02'!$A$10,MATCH($C342,EWC_Koodi,0),0)</f>
        <v>#N/A</v>
      </c>
      <c r="R342" s="180" t="e">
        <f t="shared" ca="1" si="111"/>
        <v>#N/A</v>
      </c>
      <c r="S342" s="180" t="e">
        <f ca="1">OFFSET('ewc02'!$K$10,Y342,0)</f>
        <v>#N/A</v>
      </c>
      <c r="T342" s="180" t="e">
        <f t="shared" ca="1" si="112"/>
        <v>#N/A</v>
      </c>
      <c r="U342" s="180" t="e">
        <f ca="1">OFFSET('ewc02'!$L$10,Y342,0)</f>
        <v>#N/A</v>
      </c>
      <c r="V342" s="180" t="e">
        <f ca="1">OFFSET('ewc02'!$M$10,Y342,0)</f>
        <v>#N/A</v>
      </c>
      <c r="W342" s="180" t="e">
        <f ca="1">OFFSET('ewc02'!$N$10,Y342,0)</f>
        <v>#N/A</v>
      </c>
      <c r="X342" s="180" t="e">
        <f ca="1">IF(AND(OFFSET('ewc02'!I$10,Y342,0)=12,OR(G342="2.3",G342="2.6",G342="2.7",G342="2.9")),1,0)</f>
        <v>#N/A</v>
      </c>
      <c r="Y342" s="180" t="e">
        <f t="shared" ca="1" si="105"/>
        <v>#N/A</v>
      </c>
      <c r="Z342" s="37">
        <f t="shared" si="106"/>
        <v>0</v>
      </c>
      <c r="AA342" s="180">
        <f ca="1">IF($Z342=0,0, OFFSET(rd!$A$10,MATCH($Z342,RD_tunnus,0),0))</f>
        <v>0</v>
      </c>
      <c r="AB342" s="180" t="e">
        <f t="shared" si="113"/>
        <v>#N/A</v>
      </c>
      <c r="AC342" s="180" t="e">
        <f t="shared" si="114"/>
        <v>#N/A</v>
      </c>
      <c r="AD342" s="100">
        <f t="shared" si="115"/>
        <v>0</v>
      </c>
      <c r="AE342" s="180" t="e">
        <f t="shared" ca="1" si="107"/>
        <v>#N/A</v>
      </c>
      <c r="AF342" s="180" t="e">
        <f t="shared" ca="1" si="108"/>
        <v>#N/A</v>
      </c>
      <c r="AG342" s="100" t="e">
        <f ca="1">OFFSET('Kuiva-aine'!$D$10,AE342+AF342-1,0)</f>
        <v>#N/A</v>
      </c>
      <c r="AH342" s="100" t="e">
        <f ca="1">OFFSET('Kuiva-aine'!$E$10,AE342+AF342-1,0)</f>
        <v>#N/A</v>
      </c>
      <c r="AI342" s="180" t="e">
        <f t="shared" ca="1" si="116"/>
        <v>#N/A</v>
      </c>
      <c r="AJ342" s="180" t="e">
        <f t="shared" si="117"/>
        <v>#N/A</v>
      </c>
      <c r="AK342" s="180" t="e">
        <f t="shared" si="118"/>
        <v>#N/A</v>
      </c>
      <c r="AL342" s="180">
        <f t="shared" si="119"/>
        <v>0</v>
      </c>
    </row>
    <row r="343" spans="1:38" x14ac:dyDescent="0.35">
      <c r="A343" s="91"/>
      <c r="B343" s="92"/>
      <c r="C343" s="93"/>
      <c r="D343" s="92"/>
      <c r="E343" s="91"/>
      <c r="F343" s="92"/>
      <c r="G343" s="94"/>
      <c r="I343" s="31">
        <f t="shared" ca="1" si="103"/>
        <v>0</v>
      </c>
      <c r="J343" s="31">
        <f ca="1">IF(ISNA(MATCH($V343,Hajoamiskertoimet!A$21:A$53,0)),0,$I343*OFFSET(Hajoamiskertoimet!$C$20,MATCH($V343,Hajoamiskertoimet!A$21:A$53,0),0))</f>
        <v>0</v>
      </c>
      <c r="L343" s="181">
        <f t="shared" ca="1" si="109"/>
        <v>1</v>
      </c>
      <c r="M343" s="180" t="e">
        <f ca="1">OFFSET('ewc02'!$H$10,MATCH($R343,Ewc_ID,0),0)</f>
        <v>#N/A</v>
      </c>
      <c r="N343" s="180" t="e">
        <f t="shared" ca="1" si="104"/>
        <v>#N/A</v>
      </c>
      <c r="O343" s="180" t="e">
        <f ca="1">IF($L343=0,-1,OFFSET('Kuiva-aine'!$C$10,AE343+AF343-1,0))</f>
        <v>#N/A</v>
      </c>
      <c r="P343" s="180" t="e">
        <f t="shared" ca="1" si="110"/>
        <v>#N/A</v>
      </c>
      <c r="Q343" s="180" t="e">
        <f ca="1">OFFSET('ewc02'!$A$10,MATCH($C343,EWC_Koodi,0),0)</f>
        <v>#N/A</v>
      </c>
      <c r="R343" s="180" t="e">
        <f t="shared" ca="1" si="111"/>
        <v>#N/A</v>
      </c>
      <c r="S343" s="180" t="e">
        <f ca="1">OFFSET('ewc02'!$K$10,Y343,0)</f>
        <v>#N/A</v>
      </c>
      <c r="T343" s="180" t="e">
        <f t="shared" ca="1" si="112"/>
        <v>#N/A</v>
      </c>
      <c r="U343" s="180" t="e">
        <f ca="1">OFFSET('ewc02'!$L$10,Y343,0)</f>
        <v>#N/A</v>
      </c>
      <c r="V343" s="180" t="e">
        <f ca="1">OFFSET('ewc02'!$M$10,Y343,0)</f>
        <v>#N/A</v>
      </c>
      <c r="W343" s="180" t="e">
        <f ca="1">OFFSET('ewc02'!$N$10,Y343,0)</f>
        <v>#N/A</v>
      </c>
      <c r="X343" s="180" t="e">
        <f ca="1">IF(AND(OFFSET('ewc02'!I$10,Y343,0)=12,OR(G343="2.3",G343="2.6",G343="2.7",G343="2.9")),1,0)</f>
        <v>#N/A</v>
      </c>
      <c r="Y343" s="180" t="e">
        <f t="shared" ca="1" si="105"/>
        <v>#N/A</v>
      </c>
      <c r="Z343" s="37">
        <f t="shared" si="106"/>
        <v>0</v>
      </c>
      <c r="AA343" s="180">
        <f ca="1">IF($Z343=0,0, OFFSET(rd!$A$10,MATCH($Z343,RD_tunnus,0),0))</f>
        <v>0</v>
      </c>
      <c r="AB343" s="180" t="e">
        <f t="shared" si="113"/>
        <v>#N/A</v>
      </c>
      <c r="AC343" s="180" t="e">
        <f t="shared" si="114"/>
        <v>#N/A</v>
      </c>
      <c r="AD343" s="100">
        <f t="shared" si="115"/>
        <v>0</v>
      </c>
      <c r="AE343" s="180" t="e">
        <f t="shared" ca="1" si="107"/>
        <v>#N/A</v>
      </c>
      <c r="AF343" s="180" t="e">
        <f t="shared" ca="1" si="108"/>
        <v>#N/A</v>
      </c>
      <c r="AG343" s="100" t="e">
        <f ca="1">OFFSET('Kuiva-aine'!$D$10,AE343+AF343-1,0)</f>
        <v>#N/A</v>
      </c>
      <c r="AH343" s="100" t="e">
        <f ca="1">OFFSET('Kuiva-aine'!$E$10,AE343+AF343-1,0)</f>
        <v>#N/A</v>
      </c>
      <c r="AI343" s="180" t="e">
        <f t="shared" ca="1" si="116"/>
        <v>#N/A</v>
      </c>
      <c r="AJ343" s="180" t="e">
        <f t="shared" si="117"/>
        <v>#N/A</v>
      </c>
      <c r="AK343" s="180" t="e">
        <f t="shared" si="118"/>
        <v>#N/A</v>
      </c>
      <c r="AL343" s="180">
        <f t="shared" si="119"/>
        <v>0</v>
      </c>
    </row>
    <row r="344" spans="1:38" x14ac:dyDescent="0.35">
      <c r="A344" s="91"/>
      <c r="B344" s="92"/>
      <c r="C344" s="93"/>
      <c r="D344" s="92"/>
      <c r="E344" s="91"/>
      <c r="F344" s="92"/>
      <c r="G344" s="94"/>
      <c r="I344" s="31">
        <f t="shared" ca="1" si="103"/>
        <v>0</v>
      </c>
      <c r="J344" s="31">
        <f ca="1">IF(ISNA(MATCH($V344,Hajoamiskertoimet!A$21:A$53,0)),0,$I344*OFFSET(Hajoamiskertoimet!$C$20,MATCH($V344,Hajoamiskertoimet!A$21:A$53,0),0))</f>
        <v>0</v>
      </c>
      <c r="L344" s="181">
        <f t="shared" ca="1" si="109"/>
        <v>1</v>
      </c>
      <c r="M344" s="180" t="e">
        <f ca="1">OFFSET('ewc02'!$H$10,MATCH($R344,Ewc_ID,0),0)</f>
        <v>#N/A</v>
      </c>
      <c r="N344" s="180" t="e">
        <f t="shared" ca="1" si="104"/>
        <v>#N/A</v>
      </c>
      <c r="O344" s="180" t="e">
        <f ca="1">IF($L344=0,-1,OFFSET('Kuiva-aine'!$C$10,AE344+AF344-1,0))</f>
        <v>#N/A</v>
      </c>
      <c r="P344" s="180" t="e">
        <f t="shared" ca="1" si="110"/>
        <v>#N/A</v>
      </c>
      <c r="Q344" s="180" t="e">
        <f ca="1">OFFSET('ewc02'!$A$10,MATCH($C344,EWC_Koodi,0),0)</f>
        <v>#N/A</v>
      </c>
      <c r="R344" s="180" t="e">
        <f t="shared" ca="1" si="111"/>
        <v>#N/A</v>
      </c>
      <c r="S344" s="180" t="e">
        <f ca="1">OFFSET('ewc02'!$K$10,Y344,0)</f>
        <v>#N/A</v>
      </c>
      <c r="T344" s="180" t="e">
        <f t="shared" ca="1" si="112"/>
        <v>#N/A</v>
      </c>
      <c r="U344" s="180" t="e">
        <f ca="1">OFFSET('ewc02'!$L$10,Y344,0)</f>
        <v>#N/A</v>
      </c>
      <c r="V344" s="180" t="e">
        <f ca="1">OFFSET('ewc02'!$M$10,Y344,0)</f>
        <v>#N/A</v>
      </c>
      <c r="W344" s="180" t="e">
        <f ca="1">OFFSET('ewc02'!$N$10,Y344,0)</f>
        <v>#N/A</v>
      </c>
      <c r="X344" s="180" t="e">
        <f ca="1">IF(AND(OFFSET('ewc02'!I$10,Y344,0)=12,OR(G344="2.3",G344="2.6",G344="2.7",G344="2.9")),1,0)</f>
        <v>#N/A</v>
      </c>
      <c r="Y344" s="180" t="e">
        <f t="shared" ca="1" si="105"/>
        <v>#N/A</v>
      </c>
      <c r="Z344" s="37">
        <f t="shared" si="106"/>
        <v>0</v>
      </c>
      <c r="AA344" s="180">
        <f ca="1">IF($Z344=0,0, OFFSET(rd!$A$10,MATCH($Z344,RD_tunnus,0),0))</f>
        <v>0</v>
      </c>
      <c r="AB344" s="180" t="e">
        <f t="shared" si="113"/>
        <v>#N/A</v>
      </c>
      <c r="AC344" s="180" t="e">
        <f t="shared" si="114"/>
        <v>#N/A</v>
      </c>
      <c r="AD344" s="100">
        <f t="shared" si="115"/>
        <v>0</v>
      </c>
      <c r="AE344" s="180" t="e">
        <f t="shared" ca="1" si="107"/>
        <v>#N/A</v>
      </c>
      <c r="AF344" s="180" t="e">
        <f t="shared" ca="1" si="108"/>
        <v>#N/A</v>
      </c>
      <c r="AG344" s="100" t="e">
        <f ca="1">OFFSET('Kuiva-aine'!$D$10,AE344+AF344-1,0)</f>
        <v>#N/A</v>
      </c>
      <c r="AH344" s="100" t="e">
        <f ca="1">OFFSET('Kuiva-aine'!$E$10,AE344+AF344-1,0)</f>
        <v>#N/A</v>
      </c>
      <c r="AI344" s="180" t="e">
        <f t="shared" ca="1" si="116"/>
        <v>#N/A</v>
      </c>
      <c r="AJ344" s="180" t="e">
        <f t="shared" si="117"/>
        <v>#N/A</v>
      </c>
      <c r="AK344" s="180" t="e">
        <f t="shared" si="118"/>
        <v>#N/A</v>
      </c>
      <c r="AL344" s="180">
        <f t="shared" si="119"/>
        <v>0</v>
      </c>
    </row>
    <row r="345" spans="1:38" x14ac:dyDescent="0.35">
      <c r="A345" s="91"/>
      <c r="B345" s="92"/>
      <c r="C345" s="93"/>
      <c r="D345" s="92"/>
      <c r="E345" s="91"/>
      <c r="F345" s="92"/>
      <c r="G345" s="94"/>
      <c r="I345" s="31">
        <f t="shared" ca="1" si="103"/>
        <v>0</v>
      </c>
      <c r="J345" s="31">
        <f ca="1">IF(ISNA(MATCH($V345,Hajoamiskertoimet!A$21:A$53,0)),0,$I345*OFFSET(Hajoamiskertoimet!$C$20,MATCH($V345,Hajoamiskertoimet!A$21:A$53,0),0))</f>
        <v>0</v>
      </c>
      <c r="L345" s="181">
        <f t="shared" ca="1" si="109"/>
        <v>1</v>
      </c>
      <c r="M345" s="180" t="e">
        <f ca="1">OFFSET('ewc02'!$H$10,MATCH($R345,Ewc_ID,0),0)</f>
        <v>#N/A</v>
      </c>
      <c r="N345" s="180" t="e">
        <f t="shared" ca="1" si="104"/>
        <v>#N/A</v>
      </c>
      <c r="O345" s="180" t="e">
        <f ca="1">IF($L345=0,-1,OFFSET('Kuiva-aine'!$C$10,AE345+AF345-1,0))</f>
        <v>#N/A</v>
      </c>
      <c r="P345" s="180" t="e">
        <f t="shared" ca="1" si="110"/>
        <v>#N/A</v>
      </c>
      <c r="Q345" s="180" t="e">
        <f ca="1">OFFSET('ewc02'!$A$10,MATCH($C345,EWC_Koodi,0),0)</f>
        <v>#N/A</v>
      </c>
      <c r="R345" s="180" t="e">
        <f t="shared" ca="1" si="111"/>
        <v>#N/A</v>
      </c>
      <c r="S345" s="180" t="e">
        <f ca="1">OFFSET('ewc02'!$K$10,Y345,0)</f>
        <v>#N/A</v>
      </c>
      <c r="T345" s="180" t="e">
        <f t="shared" ca="1" si="112"/>
        <v>#N/A</v>
      </c>
      <c r="U345" s="180" t="e">
        <f ca="1">OFFSET('ewc02'!$L$10,Y345,0)</f>
        <v>#N/A</v>
      </c>
      <c r="V345" s="180" t="e">
        <f ca="1">OFFSET('ewc02'!$M$10,Y345,0)</f>
        <v>#N/A</v>
      </c>
      <c r="W345" s="180" t="e">
        <f ca="1">OFFSET('ewc02'!$N$10,Y345,0)</f>
        <v>#N/A</v>
      </c>
      <c r="X345" s="180" t="e">
        <f ca="1">IF(AND(OFFSET('ewc02'!I$10,Y345,0)=12,OR(G345="2.3",G345="2.6",G345="2.7",G345="2.9")),1,0)</f>
        <v>#N/A</v>
      </c>
      <c r="Y345" s="180" t="e">
        <f t="shared" ca="1" si="105"/>
        <v>#N/A</v>
      </c>
      <c r="Z345" s="37">
        <f t="shared" si="106"/>
        <v>0</v>
      </c>
      <c r="AA345" s="180">
        <f ca="1">IF($Z345=0,0, OFFSET(rd!$A$10,MATCH($Z345,RD_tunnus,0),0))</f>
        <v>0</v>
      </c>
      <c r="AB345" s="180" t="e">
        <f t="shared" si="113"/>
        <v>#N/A</v>
      </c>
      <c r="AC345" s="180" t="e">
        <f t="shared" si="114"/>
        <v>#N/A</v>
      </c>
      <c r="AD345" s="100">
        <f t="shared" si="115"/>
        <v>0</v>
      </c>
      <c r="AE345" s="180" t="e">
        <f t="shared" ca="1" si="107"/>
        <v>#N/A</v>
      </c>
      <c r="AF345" s="180" t="e">
        <f t="shared" ca="1" si="108"/>
        <v>#N/A</v>
      </c>
      <c r="AG345" s="100" t="e">
        <f ca="1">OFFSET('Kuiva-aine'!$D$10,AE345+AF345-1,0)</f>
        <v>#N/A</v>
      </c>
      <c r="AH345" s="100" t="e">
        <f ca="1">OFFSET('Kuiva-aine'!$E$10,AE345+AF345-1,0)</f>
        <v>#N/A</v>
      </c>
      <c r="AI345" s="180" t="e">
        <f t="shared" ca="1" si="116"/>
        <v>#N/A</v>
      </c>
      <c r="AJ345" s="180" t="e">
        <f t="shared" si="117"/>
        <v>#N/A</v>
      </c>
      <c r="AK345" s="180" t="e">
        <f t="shared" si="118"/>
        <v>#N/A</v>
      </c>
      <c r="AL345" s="180">
        <f t="shared" si="119"/>
        <v>0</v>
      </c>
    </row>
    <row r="346" spans="1:38" x14ac:dyDescent="0.35">
      <c r="A346" s="91"/>
      <c r="B346" s="92"/>
      <c r="C346" s="93"/>
      <c r="D346" s="92"/>
      <c r="E346" s="91"/>
      <c r="F346" s="92"/>
      <c r="G346" s="94"/>
      <c r="I346" s="31">
        <f t="shared" ca="1" si="103"/>
        <v>0</v>
      </c>
      <c r="J346" s="31">
        <f ca="1">IF(ISNA(MATCH($V346,Hajoamiskertoimet!A$21:A$53,0)),0,$I346*OFFSET(Hajoamiskertoimet!$C$20,MATCH($V346,Hajoamiskertoimet!A$21:A$53,0),0))</f>
        <v>0</v>
      </c>
      <c r="L346" s="181">
        <f t="shared" ca="1" si="109"/>
        <v>1</v>
      </c>
      <c r="M346" s="180" t="e">
        <f ca="1">OFFSET('ewc02'!$H$10,MATCH($R346,Ewc_ID,0),0)</f>
        <v>#N/A</v>
      </c>
      <c r="N346" s="180" t="e">
        <f t="shared" ca="1" si="104"/>
        <v>#N/A</v>
      </c>
      <c r="O346" s="180" t="e">
        <f ca="1">IF($L346=0,-1,OFFSET('Kuiva-aine'!$C$10,AE346+AF346-1,0))</f>
        <v>#N/A</v>
      </c>
      <c r="P346" s="180" t="e">
        <f t="shared" ca="1" si="110"/>
        <v>#N/A</v>
      </c>
      <c r="Q346" s="180" t="e">
        <f ca="1">OFFSET('ewc02'!$A$10,MATCH($C346,EWC_Koodi,0),0)</f>
        <v>#N/A</v>
      </c>
      <c r="R346" s="180" t="e">
        <f t="shared" ca="1" si="111"/>
        <v>#N/A</v>
      </c>
      <c r="S346" s="180" t="e">
        <f ca="1">OFFSET('ewc02'!$K$10,Y346,0)</f>
        <v>#N/A</v>
      </c>
      <c r="T346" s="180" t="e">
        <f t="shared" ca="1" si="112"/>
        <v>#N/A</v>
      </c>
      <c r="U346" s="180" t="e">
        <f ca="1">OFFSET('ewc02'!$L$10,Y346,0)</f>
        <v>#N/A</v>
      </c>
      <c r="V346" s="180" t="e">
        <f ca="1">OFFSET('ewc02'!$M$10,Y346,0)</f>
        <v>#N/A</v>
      </c>
      <c r="W346" s="180" t="e">
        <f ca="1">OFFSET('ewc02'!$N$10,Y346,0)</f>
        <v>#N/A</v>
      </c>
      <c r="X346" s="180" t="e">
        <f ca="1">IF(AND(OFFSET('ewc02'!I$10,Y346,0)=12,OR(G346="2.3",G346="2.6",G346="2.7",G346="2.9")),1,0)</f>
        <v>#N/A</v>
      </c>
      <c r="Y346" s="180" t="e">
        <f t="shared" ca="1" si="105"/>
        <v>#N/A</v>
      </c>
      <c r="Z346" s="37">
        <f t="shared" si="106"/>
        <v>0</v>
      </c>
      <c r="AA346" s="180">
        <f ca="1">IF($Z346=0,0, OFFSET(rd!$A$10,MATCH($Z346,RD_tunnus,0),0))</f>
        <v>0</v>
      </c>
      <c r="AB346" s="180" t="e">
        <f t="shared" si="113"/>
        <v>#N/A</v>
      </c>
      <c r="AC346" s="180" t="e">
        <f t="shared" si="114"/>
        <v>#N/A</v>
      </c>
      <c r="AD346" s="100">
        <f t="shared" si="115"/>
        <v>0</v>
      </c>
      <c r="AE346" s="180" t="e">
        <f t="shared" ca="1" si="107"/>
        <v>#N/A</v>
      </c>
      <c r="AF346" s="180" t="e">
        <f t="shared" ca="1" si="108"/>
        <v>#N/A</v>
      </c>
      <c r="AG346" s="100" t="e">
        <f ca="1">OFFSET('Kuiva-aine'!$D$10,AE346+AF346-1,0)</f>
        <v>#N/A</v>
      </c>
      <c r="AH346" s="100" t="e">
        <f ca="1">OFFSET('Kuiva-aine'!$E$10,AE346+AF346-1,0)</f>
        <v>#N/A</v>
      </c>
      <c r="AI346" s="180" t="e">
        <f t="shared" ca="1" si="116"/>
        <v>#N/A</v>
      </c>
      <c r="AJ346" s="180" t="e">
        <f t="shared" si="117"/>
        <v>#N/A</v>
      </c>
      <c r="AK346" s="180" t="e">
        <f t="shared" si="118"/>
        <v>#N/A</v>
      </c>
      <c r="AL346" s="180">
        <f t="shared" si="119"/>
        <v>0</v>
      </c>
    </row>
    <row r="347" spans="1:38" x14ac:dyDescent="0.35">
      <c r="A347" s="91"/>
      <c r="B347" s="92"/>
      <c r="C347" s="93"/>
      <c r="D347" s="92"/>
      <c r="E347" s="91"/>
      <c r="F347" s="92"/>
      <c r="G347" s="94"/>
      <c r="I347" s="31">
        <f t="shared" ca="1" si="103"/>
        <v>0</v>
      </c>
      <c r="J347" s="31">
        <f ca="1">IF(ISNA(MATCH($V347,Hajoamiskertoimet!A$21:A$53,0)),0,$I347*OFFSET(Hajoamiskertoimet!$C$20,MATCH($V347,Hajoamiskertoimet!A$21:A$53,0),0))</f>
        <v>0</v>
      </c>
      <c r="L347" s="181">
        <f t="shared" ca="1" si="109"/>
        <v>1</v>
      </c>
      <c r="M347" s="180" t="e">
        <f ca="1">OFFSET('ewc02'!$H$10,MATCH($R347,Ewc_ID,0),0)</f>
        <v>#N/A</v>
      </c>
      <c r="N347" s="180" t="e">
        <f t="shared" ca="1" si="104"/>
        <v>#N/A</v>
      </c>
      <c r="O347" s="180" t="e">
        <f ca="1">IF($L347=0,-1,OFFSET('Kuiva-aine'!$C$10,AE347+AF347-1,0))</f>
        <v>#N/A</v>
      </c>
      <c r="P347" s="180" t="e">
        <f t="shared" ca="1" si="110"/>
        <v>#N/A</v>
      </c>
      <c r="Q347" s="180" t="e">
        <f ca="1">OFFSET('ewc02'!$A$10,MATCH($C347,EWC_Koodi,0),0)</f>
        <v>#N/A</v>
      </c>
      <c r="R347" s="180" t="e">
        <f t="shared" ca="1" si="111"/>
        <v>#N/A</v>
      </c>
      <c r="S347" s="180" t="e">
        <f ca="1">OFFSET('ewc02'!$K$10,Y347,0)</f>
        <v>#N/A</v>
      </c>
      <c r="T347" s="180" t="e">
        <f t="shared" ca="1" si="112"/>
        <v>#N/A</v>
      </c>
      <c r="U347" s="180" t="e">
        <f ca="1">OFFSET('ewc02'!$L$10,Y347,0)</f>
        <v>#N/A</v>
      </c>
      <c r="V347" s="180" t="e">
        <f ca="1">OFFSET('ewc02'!$M$10,Y347,0)</f>
        <v>#N/A</v>
      </c>
      <c r="W347" s="180" t="e">
        <f ca="1">OFFSET('ewc02'!$N$10,Y347,0)</f>
        <v>#N/A</v>
      </c>
      <c r="X347" s="180" t="e">
        <f ca="1">IF(AND(OFFSET('ewc02'!I$10,Y347,0)=12,OR(G347="2.3",G347="2.6",G347="2.7",G347="2.9")),1,0)</f>
        <v>#N/A</v>
      </c>
      <c r="Y347" s="180" t="e">
        <f t="shared" ca="1" si="105"/>
        <v>#N/A</v>
      </c>
      <c r="Z347" s="37">
        <f t="shared" si="106"/>
        <v>0</v>
      </c>
      <c r="AA347" s="180">
        <f ca="1">IF($Z347=0,0, OFFSET(rd!$A$10,MATCH($Z347,RD_tunnus,0),0))</f>
        <v>0</v>
      </c>
      <c r="AB347" s="180" t="e">
        <f t="shared" si="113"/>
        <v>#N/A</v>
      </c>
      <c r="AC347" s="180" t="e">
        <f t="shared" si="114"/>
        <v>#N/A</v>
      </c>
      <c r="AD347" s="100">
        <f t="shared" si="115"/>
        <v>0</v>
      </c>
      <c r="AE347" s="180" t="e">
        <f t="shared" ca="1" si="107"/>
        <v>#N/A</v>
      </c>
      <c r="AF347" s="180" t="e">
        <f t="shared" ca="1" si="108"/>
        <v>#N/A</v>
      </c>
      <c r="AG347" s="100" t="e">
        <f ca="1">OFFSET('Kuiva-aine'!$D$10,AE347+AF347-1,0)</f>
        <v>#N/A</v>
      </c>
      <c r="AH347" s="100" t="e">
        <f ca="1">OFFSET('Kuiva-aine'!$E$10,AE347+AF347-1,0)</f>
        <v>#N/A</v>
      </c>
      <c r="AI347" s="180" t="e">
        <f t="shared" ca="1" si="116"/>
        <v>#N/A</v>
      </c>
      <c r="AJ347" s="180" t="e">
        <f t="shared" si="117"/>
        <v>#N/A</v>
      </c>
      <c r="AK347" s="180" t="e">
        <f t="shared" si="118"/>
        <v>#N/A</v>
      </c>
      <c r="AL347" s="180">
        <f t="shared" si="119"/>
        <v>0</v>
      </c>
    </row>
    <row r="348" spans="1:38" x14ac:dyDescent="0.35">
      <c r="A348" s="91"/>
      <c r="B348" s="92"/>
      <c r="C348" s="93"/>
      <c r="D348" s="92"/>
      <c r="E348" s="91"/>
      <c r="F348" s="92"/>
      <c r="G348" s="94"/>
      <c r="I348" s="31">
        <f t="shared" ca="1" si="103"/>
        <v>0</v>
      </c>
      <c r="J348" s="31">
        <f ca="1">IF(ISNA(MATCH($V348,Hajoamiskertoimet!A$21:A$53,0)),0,$I348*OFFSET(Hajoamiskertoimet!$C$20,MATCH($V348,Hajoamiskertoimet!A$21:A$53,0),0))</f>
        <v>0</v>
      </c>
      <c r="L348" s="181">
        <f t="shared" ca="1" si="109"/>
        <v>1</v>
      </c>
      <c r="M348" s="180" t="e">
        <f ca="1">OFFSET('ewc02'!$H$10,MATCH($R348,Ewc_ID,0),0)</f>
        <v>#N/A</v>
      </c>
      <c r="N348" s="180" t="e">
        <f t="shared" ca="1" si="104"/>
        <v>#N/A</v>
      </c>
      <c r="O348" s="180" t="e">
        <f ca="1">IF($L348=0,-1,OFFSET('Kuiva-aine'!$C$10,AE348+AF348-1,0))</f>
        <v>#N/A</v>
      </c>
      <c r="P348" s="180" t="e">
        <f t="shared" ca="1" si="110"/>
        <v>#N/A</v>
      </c>
      <c r="Q348" s="180" t="e">
        <f ca="1">OFFSET('ewc02'!$A$10,MATCH($C348,EWC_Koodi,0),0)</f>
        <v>#N/A</v>
      </c>
      <c r="R348" s="180" t="e">
        <f t="shared" ca="1" si="111"/>
        <v>#N/A</v>
      </c>
      <c r="S348" s="180" t="e">
        <f ca="1">OFFSET('ewc02'!$K$10,Y348,0)</f>
        <v>#N/A</v>
      </c>
      <c r="T348" s="180" t="e">
        <f t="shared" ca="1" si="112"/>
        <v>#N/A</v>
      </c>
      <c r="U348" s="180" t="e">
        <f ca="1">OFFSET('ewc02'!$L$10,Y348,0)</f>
        <v>#N/A</v>
      </c>
      <c r="V348" s="180" t="e">
        <f ca="1">OFFSET('ewc02'!$M$10,Y348,0)</f>
        <v>#N/A</v>
      </c>
      <c r="W348" s="180" t="e">
        <f ca="1">OFFSET('ewc02'!$N$10,Y348,0)</f>
        <v>#N/A</v>
      </c>
      <c r="X348" s="180" t="e">
        <f ca="1">IF(AND(OFFSET('ewc02'!I$10,Y348,0)=12,OR(G348="2.3",G348="2.6",G348="2.7",G348="2.9")),1,0)</f>
        <v>#N/A</v>
      </c>
      <c r="Y348" s="180" t="e">
        <f t="shared" ca="1" si="105"/>
        <v>#N/A</v>
      </c>
      <c r="Z348" s="37">
        <f t="shared" si="106"/>
        <v>0</v>
      </c>
      <c r="AA348" s="180">
        <f ca="1">IF($Z348=0,0, OFFSET(rd!$A$10,MATCH($Z348,RD_tunnus,0),0))</f>
        <v>0</v>
      </c>
      <c r="AB348" s="180" t="e">
        <f t="shared" si="113"/>
        <v>#N/A</v>
      </c>
      <c r="AC348" s="180" t="e">
        <f t="shared" si="114"/>
        <v>#N/A</v>
      </c>
      <c r="AD348" s="100">
        <f t="shared" si="115"/>
        <v>0</v>
      </c>
      <c r="AE348" s="180" t="e">
        <f t="shared" ca="1" si="107"/>
        <v>#N/A</v>
      </c>
      <c r="AF348" s="180" t="e">
        <f t="shared" ca="1" si="108"/>
        <v>#N/A</v>
      </c>
      <c r="AG348" s="100" t="e">
        <f ca="1">OFFSET('Kuiva-aine'!$D$10,AE348+AF348-1,0)</f>
        <v>#N/A</v>
      </c>
      <c r="AH348" s="100" t="e">
        <f ca="1">OFFSET('Kuiva-aine'!$E$10,AE348+AF348-1,0)</f>
        <v>#N/A</v>
      </c>
      <c r="AI348" s="180" t="e">
        <f t="shared" ca="1" si="116"/>
        <v>#N/A</v>
      </c>
      <c r="AJ348" s="180" t="e">
        <f t="shared" si="117"/>
        <v>#N/A</v>
      </c>
      <c r="AK348" s="180" t="e">
        <f t="shared" si="118"/>
        <v>#N/A</v>
      </c>
      <c r="AL348" s="180">
        <f t="shared" si="119"/>
        <v>0</v>
      </c>
    </row>
    <row r="349" spans="1:38" x14ac:dyDescent="0.35">
      <c r="A349" s="91"/>
      <c r="B349" s="92"/>
      <c r="C349" s="93"/>
      <c r="D349" s="92"/>
      <c r="E349" s="91"/>
      <c r="F349" s="92"/>
      <c r="G349" s="94"/>
      <c r="I349" s="31">
        <f t="shared" ca="1" si="103"/>
        <v>0</v>
      </c>
      <c r="J349" s="31">
        <f ca="1">IF(ISNA(MATCH($V349,Hajoamiskertoimet!A$21:A$53,0)),0,$I349*OFFSET(Hajoamiskertoimet!$C$20,MATCH($V349,Hajoamiskertoimet!A$21:A$53,0),0))</f>
        <v>0</v>
      </c>
      <c r="L349" s="181">
        <f t="shared" ca="1" si="109"/>
        <v>1</v>
      </c>
      <c r="M349" s="180" t="e">
        <f ca="1">OFFSET('ewc02'!$H$10,MATCH($R349,Ewc_ID,0),0)</f>
        <v>#N/A</v>
      </c>
      <c r="N349" s="180" t="e">
        <f t="shared" ca="1" si="104"/>
        <v>#N/A</v>
      </c>
      <c r="O349" s="180" t="e">
        <f ca="1">IF($L349=0,-1,OFFSET('Kuiva-aine'!$C$10,AE349+AF349-1,0))</f>
        <v>#N/A</v>
      </c>
      <c r="P349" s="180" t="e">
        <f t="shared" ca="1" si="110"/>
        <v>#N/A</v>
      </c>
      <c r="Q349" s="180" t="e">
        <f ca="1">OFFSET('ewc02'!$A$10,MATCH($C349,EWC_Koodi,0),0)</f>
        <v>#N/A</v>
      </c>
      <c r="R349" s="180" t="e">
        <f t="shared" ca="1" si="111"/>
        <v>#N/A</v>
      </c>
      <c r="S349" s="180" t="e">
        <f ca="1">OFFSET('ewc02'!$K$10,Y349,0)</f>
        <v>#N/A</v>
      </c>
      <c r="T349" s="180" t="e">
        <f t="shared" ca="1" si="112"/>
        <v>#N/A</v>
      </c>
      <c r="U349" s="180" t="e">
        <f ca="1">OFFSET('ewc02'!$L$10,Y349,0)</f>
        <v>#N/A</v>
      </c>
      <c r="V349" s="180" t="e">
        <f ca="1">OFFSET('ewc02'!$M$10,Y349,0)</f>
        <v>#N/A</v>
      </c>
      <c r="W349" s="180" t="e">
        <f ca="1">OFFSET('ewc02'!$N$10,Y349,0)</f>
        <v>#N/A</v>
      </c>
      <c r="X349" s="180" t="e">
        <f ca="1">IF(AND(OFFSET('ewc02'!I$10,Y349,0)=12,OR(G349="2.3",G349="2.6",G349="2.7",G349="2.9")),1,0)</f>
        <v>#N/A</v>
      </c>
      <c r="Y349" s="180" t="e">
        <f t="shared" ca="1" si="105"/>
        <v>#N/A</v>
      </c>
      <c r="Z349" s="37">
        <f t="shared" si="106"/>
        <v>0</v>
      </c>
      <c r="AA349" s="180">
        <f ca="1">IF($Z349=0,0, OFFSET(rd!$A$10,MATCH($Z349,RD_tunnus,0),0))</f>
        <v>0</v>
      </c>
      <c r="AB349" s="180" t="e">
        <f t="shared" si="113"/>
        <v>#N/A</v>
      </c>
      <c r="AC349" s="180" t="e">
        <f t="shared" si="114"/>
        <v>#N/A</v>
      </c>
      <c r="AD349" s="100">
        <f t="shared" si="115"/>
        <v>0</v>
      </c>
      <c r="AE349" s="180" t="e">
        <f t="shared" ca="1" si="107"/>
        <v>#N/A</v>
      </c>
      <c r="AF349" s="180" t="e">
        <f t="shared" ca="1" si="108"/>
        <v>#N/A</v>
      </c>
      <c r="AG349" s="100" t="e">
        <f ca="1">OFFSET('Kuiva-aine'!$D$10,AE349+AF349-1,0)</f>
        <v>#N/A</v>
      </c>
      <c r="AH349" s="100" t="e">
        <f ca="1">OFFSET('Kuiva-aine'!$E$10,AE349+AF349-1,0)</f>
        <v>#N/A</v>
      </c>
      <c r="AI349" s="180" t="e">
        <f t="shared" ca="1" si="116"/>
        <v>#N/A</v>
      </c>
      <c r="AJ349" s="180" t="e">
        <f t="shared" si="117"/>
        <v>#N/A</v>
      </c>
      <c r="AK349" s="180" t="e">
        <f t="shared" si="118"/>
        <v>#N/A</v>
      </c>
      <c r="AL349" s="180">
        <f t="shared" si="119"/>
        <v>0</v>
      </c>
    </row>
    <row r="350" spans="1:38" x14ac:dyDescent="0.35">
      <c r="A350" s="91"/>
      <c r="B350" s="92"/>
      <c r="C350" s="93"/>
      <c r="D350" s="92"/>
      <c r="E350" s="91"/>
      <c r="F350" s="92"/>
      <c r="G350" s="94"/>
      <c r="I350" s="31">
        <f t="shared" ca="1" si="103"/>
        <v>0</v>
      </c>
      <c r="J350" s="31">
        <f ca="1">IF(ISNA(MATCH($V350,Hajoamiskertoimet!A$21:A$53,0)),0,$I350*OFFSET(Hajoamiskertoimet!$C$20,MATCH($V350,Hajoamiskertoimet!A$21:A$53,0),0))</f>
        <v>0</v>
      </c>
      <c r="L350" s="181">
        <f t="shared" ca="1" si="109"/>
        <v>1</v>
      </c>
      <c r="M350" s="180" t="e">
        <f ca="1">OFFSET('ewc02'!$H$10,MATCH($R350,Ewc_ID,0),0)</f>
        <v>#N/A</v>
      </c>
      <c r="N350" s="180" t="e">
        <f t="shared" ca="1" si="104"/>
        <v>#N/A</v>
      </c>
      <c r="O350" s="180" t="e">
        <f ca="1">IF($L350=0,-1,OFFSET('Kuiva-aine'!$C$10,AE350+AF350-1,0))</f>
        <v>#N/A</v>
      </c>
      <c r="P350" s="180" t="e">
        <f t="shared" ca="1" si="110"/>
        <v>#N/A</v>
      </c>
      <c r="Q350" s="180" t="e">
        <f ca="1">OFFSET('ewc02'!$A$10,MATCH($C350,EWC_Koodi,0),0)</f>
        <v>#N/A</v>
      </c>
      <c r="R350" s="180" t="e">
        <f t="shared" ca="1" si="111"/>
        <v>#N/A</v>
      </c>
      <c r="S350" s="180" t="e">
        <f ca="1">OFFSET('ewc02'!$K$10,Y350,0)</f>
        <v>#N/A</v>
      </c>
      <c r="T350" s="180" t="e">
        <f t="shared" ca="1" si="112"/>
        <v>#N/A</v>
      </c>
      <c r="U350" s="180" t="e">
        <f ca="1">OFFSET('ewc02'!$L$10,Y350,0)</f>
        <v>#N/A</v>
      </c>
      <c r="V350" s="180" t="e">
        <f ca="1">OFFSET('ewc02'!$M$10,Y350,0)</f>
        <v>#N/A</v>
      </c>
      <c r="W350" s="180" t="e">
        <f ca="1">OFFSET('ewc02'!$N$10,Y350,0)</f>
        <v>#N/A</v>
      </c>
      <c r="X350" s="180" t="e">
        <f ca="1">IF(AND(OFFSET('ewc02'!I$10,Y350,0)=12,OR(G350="2.3",G350="2.6",G350="2.7",G350="2.9")),1,0)</f>
        <v>#N/A</v>
      </c>
      <c r="Y350" s="180" t="e">
        <f t="shared" ca="1" si="105"/>
        <v>#N/A</v>
      </c>
      <c r="Z350" s="37">
        <f t="shared" si="106"/>
        <v>0</v>
      </c>
      <c r="AA350" s="180">
        <f ca="1">IF($Z350=0,0, OFFSET(rd!$A$10,MATCH($Z350,RD_tunnus,0),0))</f>
        <v>0</v>
      </c>
      <c r="AB350" s="180" t="e">
        <f t="shared" si="113"/>
        <v>#N/A</v>
      </c>
      <c r="AC350" s="180" t="e">
        <f t="shared" si="114"/>
        <v>#N/A</v>
      </c>
      <c r="AD350" s="100">
        <f t="shared" si="115"/>
        <v>0</v>
      </c>
      <c r="AE350" s="180" t="e">
        <f t="shared" ca="1" si="107"/>
        <v>#N/A</v>
      </c>
      <c r="AF350" s="180" t="e">
        <f t="shared" ca="1" si="108"/>
        <v>#N/A</v>
      </c>
      <c r="AG350" s="100" t="e">
        <f ca="1">OFFSET('Kuiva-aine'!$D$10,AE350+AF350-1,0)</f>
        <v>#N/A</v>
      </c>
      <c r="AH350" s="100" t="e">
        <f ca="1">OFFSET('Kuiva-aine'!$E$10,AE350+AF350-1,0)</f>
        <v>#N/A</v>
      </c>
      <c r="AI350" s="180" t="e">
        <f t="shared" ca="1" si="116"/>
        <v>#N/A</v>
      </c>
      <c r="AJ350" s="180" t="e">
        <f t="shared" si="117"/>
        <v>#N/A</v>
      </c>
      <c r="AK350" s="180" t="e">
        <f t="shared" si="118"/>
        <v>#N/A</v>
      </c>
      <c r="AL350" s="180">
        <f t="shared" si="119"/>
        <v>0</v>
      </c>
    </row>
    <row r="351" spans="1:38" x14ac:dyDescent="0.35">
      <c r="A351" s="91"/>
      <c r="B351" s="92"/>
      <c r="C351" s="93"/>
      <c r="D351" s="92"/>
      <c r="E351" s="91"/>
      <c r="F351" s="92"/>
      <c r="G351" s="94"/>
      <c r="I351" s="31">
        <f t="shared" ca="1" si="103"/>
        <v>0</v>
      </c>
      <c r="J351" s="31">
        <f ca="1">IF(ISNA(MATCH($V351,Hajoamiskertoimet!A$21:A$53,0)),0,$I351*OFFSET(Hajoamiskertoimet!$C$20,MATCH($V351,Hajoamiskertoimet!A$21:A$53,0),0))</f>
        <v>0</v>
      </c>
      <c r="L351" s="181">
        <f t="shared" ca="1" si="109"/>
        <v>1</v>
      </c>
      <c r="M351" s="180" t="e">
        <f ca="1">OFFSET('ewc02'!$H$10,MATCH($R351,Ewc_ID,0),0)</f>
        <v>#N/A</v>
      </c>
      <c r="N351" s="180" t="e">
        <f t="shared" ca="1" si="104"/>
        <v>#N/A</v>
      </c>
      <c r="O351" s="180" t="e">
        <f ca="1">IF($L351=0,-1,OFFSET('Kuiva-aine'!$C$10,AE351+AF351-1,0))</f>
        <v>#N/A</v>
      </c>
      <c r="P351" s="180" t="e">
        <f t="shared" ca="1" si="110"/>
        <v>#N/A</v>
      </c>
      <c r="Q351" s="180" t="e">
        <f ca="1">OFFSET('ewc02'!$A$10,MATCH($C351,EWC_Koodi,0),0)</f>
        <v>#N/A</v>
      </c>
      <c r="R351" s="180" t="e">
        <f t="shared" ca="1" si="111"/>
        <v>#N/A</v>
      </c>
      <c r="S351" s="180" t="e">
        <f ca="1">OFFSET('ewc02'!$K$10,Y351,0)</f>
        <v>#N/A</v>
      </c>
      <c r="T351" s="180" t="e">
        <f t="shared" ca="1" si="112"/>
        <v>#N/A</v>
      </c>
      <c r="U351" s="180" t="e">
        <f ca="1">OFFSET('ewc02'!$L$10,Y351,0)</f>
        <v>#N/A</v>
      </c>
      <c r="V351" s="180" t="e">
        <f ca="1">OFFSET('ewc02'!$M$10,Y351,0)</f>
        <v>#N/A</v>
      </c>
      <c r="W351" s="180" t="e">
        <f ca="1">OFFSET('ewc02'!$N$10,Y351,0)</f>
        <v>#N/A</v>
      </c>
      <c r="X351" s="180" t="e">
        <f ca="1">IF(AND(OFFSET('ewc02'!I$10,Y351,0)=12,OR(G351="2.3",G351="2.6",G351="2.7",G351="2.9")),1,0)</f>
        <v>#N/A</v>
      </c>
      <c r="Y351" s="180" t="e">
        <f t="shared" ca="1" si="105"/>
        <v>#N/A</v>
      </c>
      <c r="Z351" s="37">
        <f t="shared" si="106"/>
        <v>0</v>
      </c>
      <c r="AA351" s="180">
        <f ca="1">IF($Z351=0,0, OFFSET(rd!$A$10,MATCH($Z351,RD_tunnus,0),0))</f>
        <v>0</v>
      </c>
      <c r="AB351" s="180" t="e">
        <f t="shared" si="113"/>
        <v>#N/A</v>
      </c>
      <c r="AC351" s="180" t="e">
        <f t="shared" si="114"/>
        <v>#N/A</v>
      </c>
      <c r="AD351" s="100">
        <f t="shared" si="115"/>
        <v>0</v>
      </c>
      <c r="AE351" s="180" t="e">
        <f t="shared" ca="1" si="107"/>
        <v>#N/A</v>
      </c>
      <c r="AF351" s="180" t="e">
        <f t="shared" ca="1" si="108"/>
        <v>#N/A</v>
      </c>
      <c r="AG351" s="100" t="e">
        <f ca="1">OFFSET('Kuiva-aine'!$D$10,AE351+AF351-1,0)</f>
        <v>#N/A</v>
      </c>
      <c r="AH351" s="100" t="e">
        <f ca="1">OFFSET('Kuiva-aine'!$E$10,AE351+AF351-1,0)</f>
        <v>#N/A</v>
      </c>
      <c r="AI351" s="180" t="e">
        <f t="shared" ca="1" si="116"/>
        <v>#N/A</v>
      </c>
      <c r="AJ351" s="180" t="e">
        <f t="shared" si="117"/>
        <v>#N/A</v>
      </c>
      <c r="AK351" s="180" t="e">
        <f t="shared" si="118"/>
        <v>#N/A</v>
      </c>
      <c r="AL351" s="180">
        <f t="shared" si="119"/>
        <v>0</v>
      </c>
    </row>
    <row r="352" spans="1:38" x14ac:dyDescent="0.35">
      <c r="A352" s="91"/>
      <c r="B352" s="92"/>
      <c r="C352" s="93"/>
      <c r="D352" s="92"/>
      <c r="E352" s="91"/>
      <c r="F352" s="92"/>
      <c r="G352" s="94"/>
      <c r="I352" s="31">
        <f t="shared" ca="1" si="103"/>
        <v>0</v>
      </c>
      <c r="J352" s="31">
        <f ca="1">IF(ISNA(MATCH($V352,Hajoamiskertoimet!A$21:A$53,0)),0,$I352*OFFSET(Hajoamiskertoimet!$C$20,MATCH($V352,Hajoamiskertoimet!A$21:A$53,0),0))</f>
        <v>0</v>
      </c>
      <c r="L352" s="181">
        <f t="shared" ca="1" si="109"/>
        <v>1</v>
      </c>
      <c r="M352" s="180" t="e">
        <f ca="1">OFFSET('ewc02'!$H$10,MATCH($R352,Ewc_ID,0),0)</f>
        <v>#N/A</v>
      </c>
      <c r="N352" s="180" t="e">
        <f t="shared" ca="1" si="104"/>
        <v>#N/A</v>
      </c>
      <c r="O352" s="180" t="e">
        <f ca="1">IF($L352=0,-1,OFFSET('Kuiva-aine'!$C$10,AE352+AF352-1,0))</f>
        <v>#N/A</v>
      </c>
      <c r="P352" s="180" t="e">
        <f t="shared" ca="1" si="110"/>
        <v>#N/A</v>
      </c>
      <c r="Q352" s="180" t="e">
        <f ca="1">OFFSET('ewc02'!$A$10,MATCH($C352,EWC_Koodi,0),0)</f>
        <v>#N/A</v>
      </c>
      <c r="R352" s="180" t="e">
        <f t="shared" ca="1" si="111"/>
        <v>#N/A</v>
      </c>
      <c r="S352" s="180" t="e">
        <f ca="1">OFFSET('ewc02'!$K$10,Y352,0)</f>
        <v>#N/A</v>
      </c>
      <c r="T352" s="180" t="e">
        <f t="shared" ca="1" si="112"/>
        <v>#N/A</v>
      </c>
      <c r="U352" s="180" t="e">
        <f ca="1">OFFSET('ewc02'!$L$10,Y352,0)</f>
        <v>#N/A</v>
      </c>
      <c r="V352" s="180" t="e">
        <f ca="1">OFFSET('ewc02'!$M$10,Y352,0)</f>
        <v>#N/A</v>
      </c>
      <c r="W352" s="180" t="e">
        <f ca="1">OFFSET('ewc02'!$N$10,Y352,0)</f>
        <v>#N/A</v>
      </c>
      <c r="X352" s="180" t="e">
        <f ca="1">IF(AND(OFFSET('ewc02'!I$10,Y352,0)=12,OR(G352="2.3",G352="2.6",G352="2.7",G352="2.9")),1,0)</f>
        <v>#N/A</v>
      </c>
      <c r="Y352" s="180" t="e">
        <f t="shared" ca="1" si="105"/>
        <v>#N/A</v>
      </c>
      <c r="Z352" s="37">
        <f t="shared" si="106"/>
        <v>0</v>
      </c>
      <c r="AA352" s="180">
        <f ca="1">IF($Z352=0,0, OFFSET(rd!$A$10,MATCH($Z352,RD_tunnus,0),0))</f>
        <v>0</v>
      </c>
      <c r="AB352" s="180" t="e">
        <f t="shared" si="113"/>
        <v>#N/A</v>
      </c>
      <c r="AC352" s="180" t="e">
        <f t="shared" si="114"/>
        <v>#N/A</v>
      </c>
      <c r="AD352" s="100">
        <f t="shared" si="115"/>
        <v>0</v>
      </c>
      <c r="AE352" s="180" t="e">
        <f t="shared" ca="1" si="107"/>
        <v>#N/A</v>
      </c>
      <c r="AF352" s="180" t="e">
        <f t="shared" ca="1" si="108"/>
        <v>#N/A</v>
      </c>
      <c r="AG352" s="100" t="e">
        <f ca="1">OFFSET('Kuiva-aine'!$D$10,AE352+AF352-1,0)</f>
        <v>#N/A</v>
      </c>
      <c r="AH352" s="100" t="e">
        <f ca="1">OFFSET('Kuiva-aine'!$E$10,AE352+AF352-1,0)</f>
        <v>#N/A</v>
      </c>
      <c r="AI352" s="180" t="e">
        <f t="shared" ca="1" si="116"/>
        <v>#N/A</v>
      </c>
      <c r="AJ352" s="180" t="e">
        <f t="shared" si="117"/>
        <v>#N/A</v>
      </c>
      <c r="AK352" s="180" t="e">
        <f t="shared" si="118"/>
        <v>#N/A</v>
      </c>
      <c r="AL352" s="180">
        <f t="shared" si="119"/>
        <v>0</v>
      </c>
    </row>
    <row r="353" spans="1:38" x14ac:dyDescent="0.35">
      <c r="A353" s="91"/>
      <c r="B353" s="92"/>
      <c r="C353" s="93"/>
      <c r="D353" s="92"/>
      <c r="E353" s="91"/>
      <c r="F353" s="92"/>
      <c r="G353" s="94"/>
      <c r="I353" s="31">
        <f t="shared" ca="1" si="103"/>
        <v>0</v>
      </c>
      <c r="J353" s="31">
        <f ca="1">IF(ISNA(MATCH($V353,Hajoamiskertoimet!A$21:A$53,0)),0,$I353*OFFSET(Hajoamiskertoimet!$C$20,MATCH($V353,Hajoamiskertoimet!A$21:A$53,0),0))</f>
        <v>0</v>
      </c>
      <c r="L353" s="181">
        <f t="shared" ca="1" si="109"/>
        <v>1</v>
      </c>
      <c r="M353" s="180" t="e">
        <f ca="1">OFFSET('ewc02'!$H$10,MATCH($R353,Ewc_ID,0),0)</f>
        <v>#N/A</v>
      </c>
      <c r="N353" s="180" t="e">
        <f t="shared" ca="1" si="104"/>
        <v>#N/A</v>
      </c>
      <c r="O353" s="180" t="e">
        <f ca="1">IF($L353=0,-1,OFFSET('Kuiva-aine'!$C$10,AE353+AF353-1,0))</f>
        <v>#N/A</v>
      </c>
      <c r="P353" s="180" t="e">
        <f t="shared" ca="1" si="110"/>
        <v>#N/A</v>
      </c>
      <c r="Q353" s="180" t="e">
        <f ca="1">OFFSET('ewc02'!$A$10,MATCH($C353,EWC_Koodi,0),0)</f>
        <v>#N/A</v>
      </c>
      <c r="R353" s="180" t="e">
        <f t="shared" ca="1" si="111"/>
        <v>#N/A</v>
      </c>
      <c r="S353" s="180" t="e">
        <f ca="1">OFFSET('ewc02'!$K$10,Y353,0)</f>
        <v>#N/A</v>
      </c>
      <c r="T353" s="180" t="e">
        <f t="shared" ca="1" si="112"/>
        <v>#N/A</v>
      </c>
      <c r="U353" s="180" t="e">
        <f ca="1">OFFSET('ewc02'!$L$10,Y353,0)</f>
        <v>#N/A</v>
      </c>
      <c r="V353" s="180" t="e">
        <f ca="1">OFFSET('ewc02'!$M$10,Y353,0)</f>
        <v>#N/A</v>
      </c>
      <c r="W353" s="180" t="e">
        <f ca="1">OFFSET('ewc02'!$N$10,Y353,0)</f>
        <v>#N/A</v>
      </c>
      <c r="X353" s="180" t="e">
        <f ca="1">IF(AND(OFFSET('ewc02'!I$10,Y353,0)=12,OR(G353="2.3",G353="2.6",G353="2.7",G353="2.9")),1,0)</f>
        <v>#N/A</v>
      </c>
      <c r="Y353" s="180" t="e">
        <f t="shared" ca="1" si="105"/>
        <v>#N/A</v>
      </c>
      <c r="Z353" s="37">
        <f t="shared" si="106"/>
        <v>0</v>
      </c>
      <c r="AA353" s="180">
        <f ca="1">IF($Z353=0,0, OFFSET(rd!$A$10,MATCH($Z353,RD_tunnus,0),0))</f>
        <v>0</v>
      </c>
      <c r="AB353" s="180" t="e">
        <f t="shared" si="113"/>
        <v>#N/A</v>
      </c>
      <c r="AC353" s="180" t="e">
        <f t="shared" si="114"/>
        <v>#N/A</v>
      </c>
      <c r="AD353" s="100">
        <f t="shared" si="115"/>
        <v>0</v>
      </c>
      <c r="AE353" s="180" t="e">
        <f t="shared" ca="1" si="107"/>
        <v>#N/A</v>
      </c>
      <c r="AF353" s="180" t="e">
        <f t="shared" ca="1" si="108"/>
        <v>#N/A</v>
      </c>
      <c r="AG353" s="100" t="e">
        <f ca="1">OFFSET('Kuiva-aine'!$D$10,AE353+AF353-1,0)</f>
        <v>#N/A</v>
      </c>
      <c r="AH353" s="100" t="e">
        <f ca="1">OFFSET('Kuiva-aine'!$E$10,AE353+AF353-1,0)</f>
        <v>#N/A</v>
      </c>
      <c r="AI353" s="180" t="e">
        <f t="shared" ca="1" si="116"/>
        <v>#N/A</v>
      </c>
      <c r="AJ353" s="180" t="e">
        <f t="shared" si="117"/>
        <v>#N/A</v>
      </c>
      <c r="AK353" s="180" t="e">
        <f t="shared" si="118"/>
        <v>#N/A</v>
      </c>
      <c r="AL353" s="180">
        <f t="shared" si="119"/>
        <v>0</v>
      </c>
    </row>
    <row r="354" spans="1:38" x14ac:dyDescent="0.35">
      <c r="A354" s="91"/>
      <c r="B354" s="92"/>
      <c r="C354" s="93"/>
      <c r="D354" s="92"/>
      <c r="E354" s="91"/>
      <c r="F354" s="92"/>
      <c r="G354" s="94"/>
      <c r="I354" s="31">
        <f t="shared" ca="1" si="103"/>
        <v>0</v>
      </c>
      <c r="J354" s="31">
        <f ca="1">IF(ISNA(MATCH($V354,Hajoamiskertoimet!A$21:A$53,0)),0,$I354*OFFSET(Hajoamiskertoimet!$C$20,MATCH($V354,Hajoamiskertoimet!A$21:A$53,0),0))</f>
        <v>0</v>
      </c>
      <c r="L354" s="181">
        <f t="shared" ca="1" si="109"/>
        <v>1</v>
      </c>
      <c r="M354" s="180" t="e">
        <f ca="1">OFFSET('ewc02'!$H$10,MATCH($R354,Ewc_ID,0),0)</f>
        <v>#N/A</v>
      </c>
      <c r="N354" s="180" t="e">
        <f t="shared" ca="1" si="104"/>
        <v>#N/A</v>
      </c>
      <c r="O354" s="180" t="e">
        <f ca="1">IF($L354=0,-1,OFFSET('Kuiva-aine'!$C$10,AE354+AF354-1,0))</f>
        <v>#N/A</v>
      </c>
      <c r="P354" s="180" t="e">
        <f t="shared" ca="1" si="110"/>
        <v>#N/A</v>
      </c>
      <c r="Q354" s="180" t="e">
        <f ca="1">OFFSET('ewc02'!$A$10,MATCH($C354,EWC_Koodi,0),0)</f>
        <v>#N/A</v>
      </c>
      <c r="R354" s="180" t="e">
        <f t="shared" ca="1" si="111"/>
        <v>#N/A</v>
      </c>
      <c r="S354" s="180" t="e">
        <f ca="1">OFFSET('ewc02'!$K$10,Y354,0)</f>
        <v>#N/A</v>
      </c>
      <c r="T354" s="180" t="e">
        <f t="shared" ca="1" si="112"/>
        <v>#N/A</v>
      </c>
      <c r="U354" s="180" t="e">
        <f ca="1">OFFSET('ewc02'!$L$10,Y354,0)</f>
        <v>#N/A</v>
      </c>
      <c r="V354" s="180" t="e">
        <f ca="1">OFFSET('ewc02'!$M$10,Y354,0)</f>
        <v>#N/A</v>
      </c>
      <c r="W354" s="180" t="e">
        <f ca="1">OFFSET('ewc02'!$N$10,Y354,0)</f>
        <v>#N/A</v>
      </c>
      <c r="X354" s="180" t="e">
        <f ca="1">IF(AND(OFFSET('ewc02'!I$10,Y354,0)=12,OR(G354="2.3",G354="2.6",G354="2.7",G354="2.9")),1,0)</f>
        <v>#N/A</v>
      </c>
      <c r="Y354" s="180" t="e">
        <f t="shared" ca="1" si="105"/>
        <v>#N/A</v>
      </c>
      <c r="Z354" s="37">
        <f t="shared" si="106"/>
        <v>0</v>
      </c>
      <c r="AA354" s="180">
        <f ca="1">IF($Z354=0,0, OFFSET(rd!$A$10,MATCH($Z354,RD_tunnus,0),0))</f>
        <v>0</v>
      </c>
      <c r="AB354" s="180" t="e">
        <f t="shared" si="113"/>
        <v>#N/A</v>
      </c>
      <c r="AC354" s="180" t="e">
        <f t="shared" si="114"/>
        <v>#N/A</v>
      </c>
      <c r="AD354" s="100">
        <f t="shared" si="115"/>
        <v>0</v>
      </c>
      <c r="AE354" s="180" t="e">
        <f t="shared" ca="1" si="107"/>
        <v>#N/A</v>
      </c>
      <c r="AF354" s="180" t="e">
        <f t="shared" ca="1" si="108"/>
        <v>#N/A</v>
      </c>
      <c r="AG354" s="100" t="e">
        <f ca="1">OFFSET('Kuiva-aine'!$D$10,AE354+AF354-1,0)</f>
        <v>#N/A</v>
      </c>
      <c r="AH354" s="100" t="e">
        <f ca="1">OFFSET('Kuiva-aine'!$E$10,AE354+AF354-1,0)</f>
        <v>#N/A</v>
      </c>
      <c r="AI354" s="180" t="e">
        <f t="shared" ca="1" si="116"/>
        <v>#N/A</v>
      </c>
      <c r="AJ354" s="180" t="e">
        <f t="shared" si="117"/>
        <v>#N/A</v>
      </c>
      <c r="AK354" s="180" t="e">
        <f t="shared" si="118"/>
        <v>#N/A</v>
      </c>
      <c r="AL354" s="180">
        <f t="shared" si="119"/>
        <v>0</v>
      </c>
    </row>
    <row r="355" spans="1:38" x14ac:dyDescent="0.35">
      <c r="A355" s="91"/>
      <c r="B355" s="92"/>
      <c r="C355" s="93"/>
      <c r="D355" s="92"/>
      <c r="E355" s="91"/>
      <c r="F355" s="92"/>
      <c r="G355" s="94"/>
      <c r="I355" s="31">
        <f t="shared" ca="1" si="103"/>
        <v>0</v>
      </c>
      <c r="J355" s="31">
        <f ca="1">IF(ISNA(MATCH($V355,Hajoamiskertoimet!A$21:A$53,0)),0,$I355*OFFSET(Hajoamiskertoimet!$C$20,MATCH($V355,Hajoamiskertoimet!A$21:A$53,0),0))</f>
        <v>0</v>
      </c>
      <c r="L355" s="181">
        <f t="shared" ca="1" si="109"/>
        <v>1</v>
      </c>
      <c r="M355" s="180" t="e">
        <f ca="1">OFFSET('ewc02'!$H$10,MATCH($R355,Ewc_ID,0),0)</f>
        <v>#N/A</v>
      </c>
      <c r="N355" s="180" t="e">
        <f t="shared" ca="1" si="104"/>
        <v>#N/A</v>
      </c>
      <c r="O355" s="180" t="e">
        <f ca="1">IF($L355=0,-1,OFFSET('Kuiva-aine'!$C$10,AE355+AF355-1,0))</f>
        <v>#N/A</v>
      </c>
      <c r="P355" s="180" t="e">
        <f t="shared" ca="1" si="110"/>
        <v>#N/A</v>
      </c>
      <c r="Q355" s="180" t="e">
        <f ca="1">OFFSET('ewc02'!$A$10,MATCH($C355,EWC_Koodi,0),0)</f>
        <v>#N/A</v>
      </c>
      <c r="R355" s="180" t="e">
        <f t="shared" ca="1" si="111"/>
        <v>#N/A</v>
      </c>
      <c r="S355" s="180" t="e">
        <f ca="1">OFFSET('ewc02'!$K$10,Y355,0)</f>
        <v>#N/A</v>
      </c>
      <c r="T355" s="180" t="e">
        <f t="shared" ca="1" si="112"/>
        <v>#N/A</v>
      </c>
      <c r="U355" s="180" t="e">
        <f ca="1">OFFSET('ewc02'!$L$10,Y355,0)</f>
        <v>#N/A</v>
      </c>
      <c r="V355" s="180" t="e">
        <f ca="1">OFFSET('ewc02'!$M$10,Y355,0)</f>
        <v>#N/A</v>
      </c>
      <c r="W355" s="180" t="e">
        <f ca="1">OFFSET('ewc02'!$N$10,Y355,0)</f>
        <v>#N/A</v>
      </c>
      <c r="X355" s="180" t="e">
        <f ca="1">IF(AND(OFFSET('ewc02'!I$10,Y355,0)=12,OR(G355="2.3",G355="2.6",G355="2.7",G355="2.9")),1,0)</f>
        <v>#N/A</v>
      </c>
      <c r="Y355" s="180" t="e">
        <f t="shared" ca="1" si="105"/>
        <v>#N/A</v>
      </c>
      <c r="Z355" s="37">
        <f t="shared" si="106"/>
        <v>0</v>
      </c>
      <c r="AA355" s="180">
        <f ca="1">IF($Z355=0,0, OFFSET(rd!$A$10,MATCH($Z355,RD_tunnus,0),0))</f>
        <v>0</v>
      </c>
      <c r="AB355" s="180" t="e">
        <f t="shared" si="113"/>
        <v>#N/A</v>
      </c>
      <c r="AC355" s="180" t="e">
        <f t="shared" si="114"/>
        <v>#N/A</v>
      </c>
      <c r="AD355" s="100">
        <f t="shared" si="115"/>
        <v>0</v>
      </c>
      <c r="AE355" s="180" t="e">
        <f t="shared" ca="1" si="107"/>
        <v>#N/A</v>
      </c>
      <c r="AF355" s="180" t="e">
        <f t="shared" ca="1" si="108"/>
        <v>#N/A</v>
      </c>
      <c r="AG355" s="100" t="e">
        <f ca="1">OFFSET('Kuiva-aine'!$D$10,AE355+AF355-1,0)</f>
        <v>#N/A</v>
      </c>
      <c r="AH355" s="100" t="e">
        <f ca="1">OFFSET('Kuiva-aine'!$E$10,AE355+AF355-1,0)</f>
        <v>#N/A</v>
      </c>
      <c r="AI355" s="180" t="e">
        <f t="shared" ca="1" si="116"/>
        <v>#N/A</v>
      </c>
      <c r="AJ355" s="180" t="e">
        <f t="shared" si="117"/>
        <v>#N/A</v>
      </c>
      <c r="AK355" s="180" t="e">
        <f t="shared" si="118"/>
        <v>#N/A</v>
      </c>
      <c r="AL355" s="180">
        <f t="shared" si="119"/>
        <v>0</v>
      </c>
    </row>
    <row r="356" spans="1:38" x14ac:dyDescent="0.35">
      <c r="A356" s="91"/>
      <c r="B356" s="92"/>
      <c r="C356" s="93"/>
      <c r="D356" s="92"/>
      <c r="E356" s="91"/>
      <c r="F356" s="92"/>
      <c r="G356" s="94"/>
      <c r="I356" s="31">
        <f t="shared" ca="1" si="103"/>
        <v>0</v>
      </c>
      <c r="J356" s="31">
        <f ca="1">IF(ISNA(MATCH($V356,Hajoamiskertoimet!A$21:A$53,0)),0,$I356*OFFSET(Hajoamiskertoimet!$C$20,MATCH($V356,Hajoamiskertoimet!A$21:A$53,0),0))</f>
        <v>0</v>
      </c>
      <c r="L356" s="181">
        <f t="shared" ca="1" si="109"/>
        <v>1</v>
      </c>
      <c r="M356" s="180" t="e">
        <f ca="1">OFFSET('ewc02'!$H$10,MATCH($R356,Ewc_ID,0),0)</f>
        <v>#N/A</v>
      </c>
      <c r="N356" s="180" t="e">
        <f t="shared" ca="1" si="104"/>
        <v>#N/A</v>
      </c>
      <c r="O356" s="180" t="e">
        <f ca="1">IF($L356=0,-1,OFFSET('Kuiva-aine'!$C$10,AE356+AF356-1,0))</f>
        <v>#N/A</v>
      </c>
      <c r="P356" s="180" t="e">
        <f t="shared" ca="1" si="110"/>
        <v>#N/A</v>
      </c>
      <c r="Q356" s="180" t="e">
        <f ca="1">OFFSET('ewc02'!$A$10,MATCH($C356,EWC_Koodi,0),0)</f>
        <v>#N/A</v>
      </c>
      <c r="R356" s="180" t="e">
        <f t="shared" ca="1" si="111"/>
        <v>#N/A</v>
      </c>
      <c r="S356" s="180" t="e">
        <f ca="1">OFFSET('ewc02'!$K$10,Y356,0)</f>
        <v>#N/A</v>
      </c>
      <c r="T356" s="180" t="e">
        <f t="shared" ca="1" si="112"/>
        <v>#N/A</v>
      </c>
      <c r="U356" s="180" t="e">
        <f ca="1">OFFSET('ewc02'!$L$10,Y356,0)</f>
        <v>#N/A</v>
      </c>
      <c r="V356" s="180" t="e">
        <f ca="1">OFFSET('ewc02'!$M$10,Y356,0)</f>
        <v>#N/A</v>
      </c>
      <c r="W356" s="180" t="e">
        <f ca="1">OFFSET('ewc02'!$N$10,Y356,0)</f>
        <v>#N/A</v>
      </c>
      <c r="X356" s="180" t="e">
        <f ca="1">IF(AND(OFFSET('ewc02'!I$10,Y356,0)=12,OR(G356="2.3",G356="2.6",G356="2.7",G356="2.9")),1,0)</f>
        <v>#N/A</v>
      </c>
      <c r="Y356" s="180" t="e">
        <f t="shared" ca="1" si="105"/>
        <v>#N/A</v>
      </c>
      <c r="Z356" s="37">
        <f t="shared" si="106"/>
        <v>0</v>
      </c>
      <c r="AA356" s="180">
        <f ca="1">IF($Z356=0,0, OFFSET(rd!$A$10,MATCH($Z356,RD_tunnus,0),0))</f>
        <v>0</v>
      </c>
      <c r="AB356" s="180" t="e">
        <f t="shared" si="113"/>
        <v>#N/A</v>
      </c>
      <c r="AC356" s="180" t="e">
        <f t="shared" si="114"/>
        <v>#N/A</v>
      </c>
      <c r="AD356" s="100">
        <f t="shared" si="115"/>
        <v>0</v>
      </c>
      <c r="AE356" s="180" t="e">
        <f t="shared" ca="1" si="107"/>
        <v>#N/A</v>
      </c>
      <c r="AF356" s="180" t="e">
        <f t="shared" ca="1" si="108"/>
        <v>#N/A</v>
      </c>
      <c r="AG356" s="100" t="e">
        <f ca="1">OFFSET('Kuiva-aine'!$D$10,AE356+AF356-1,0)</f>
        <v>#N/A</v>
      </c>
      <c r="AH356" s="100" t="e">
        <f ca="1">OFFSET('Kuiva-aine'!$E$10,AE356+AF356-1,0)</f>
        <v>#N/A</v>
      </c>
      <c r="AI356" s="180" t="e">
        <f t="shared" ca="1" si="116"/>
        <v>#N/A</v>
      </c>
      <c r="AJ356" s="180" t="e">
        <f t="shared" si="117"/>
        <v>#N/A</v>
      </c>
      <c r="AK356" s="180" t="e">
        <f t="shared" si="118"/>
        <v>#N/A</v>
      </c>
      <c r="AL356" s="180">
        <f t="shared" si="119"/>
        <v>0</v>
      </c>
    </row>
    <row r="357" spans="1:38" x14ac:dyDescent="0.35">
      <c r="A357" s="91"/>
      <c r="B357" s="92"/>
      <c r="C357" s="93"/>
      <c r="D357" s="92"/>
      <c r="E357" s="91"/>
      <c r="F357" s="92"/>
      <c r="G357" s="94"/>
      <c r="I357" s="31">
        <f t="shared" ca="1" si="103"/>
        <v>0</v>
      </c>
      <c r="J357" s="31">
        <f ca="1">IF(ISNA(MATCH($V357,Hajoamiskertoimet!A$21:A$53,0)),0,$I357*OFFSET(Hajoamiskertoimet!$C$20,MATCH($V357,Hajoamiskertoimet!A$21:A$53,0),0))</f>
        <v>0</v>
      </c>
      <c r="L357" s="181">
        <f t="shared" ca="1" si="109"/>
        <v>1</v>
      </c>
      <c r="M357" s="180" t="e">
        <f ca="1">OFFSET('ewc02'!$H$10,MATCH($R357,Ewc_ID,0),0)</f>
        <v>#N/A</v>
      </c>
      <c r="N357" s="180" t="e">
        <f t="shared" ca="1" si="104"/>
        <v>#N/A</v>
      </c>
      <c r="O357" s="180" t="e">
        <f ca="1">IF($L357=0,-1,OFFSET('Kuiva-aine'!$C$10,AE357+AF357-1,0))</f>
        <v>#N/A</v>
      </c>
      <c r="P357" s="180" t="e">
        <f t="shared" ca="1" si="110"/>
        <v>#N/A</v>
      </c>
      <c r="Q357" s="180" t="e">
        <f ca="1">OFFSET('ewc02'!$A$10,MATCH($C357,EWC_Koodi,0),0)</f>
        <v>#N/A</v>
      </c>
      <c r="R357" s="180" t="e">
        <f t="shared" ca="1" si="111"/>
        <v>#N/A</v>
      </c>
      <c r="S357" s="180" t="e">
        <f ca="1">OFFSET('ewc02'!$K$10,Y357,0)</f>
        <v>#N/A</v>
      </c>
      <c r="T357" s="180" t="e">
        <f t="shared" ca="1" si="112"/>
        <v>#N/A</v>
      </c>
      <c r="U357" s="180" t="e">
        <f ca="1">OFFSET('ewc02'!$L$10,Y357,0)</f>
        <v>#N/A</v>
      </c>
      <c r="V357" s="180" t="e">
        <f ca="1">OFFSET('ewc02'!$M$10,Y357,0)</f>
        <v>#N/A</v>
      </c>
      <c r="W357" s="180" t="e">
        <f ca="1">OFFSET('ewc02'!$N$10,Y357,0)</f>
        <v>#N/A</v>
      </c>
      <c r="X357" s="180" t="e">
        <f ca="1">IF(AND(OFFSET('ewc02'!I$10,Y357,0)=12,OR(G357="2.3",G357="2.6",G357="2.7",G357="2.9")),1,0)</f>
        <v>#N/A</v>
      </c>
      <c r="Y357" s="180" t="e">
        <f t="shared" ca="1" si="105"/>
        <v>#N/A</v>
      </c>
      <c r="Z357" s="37">
        <f t="shared" si="106"/>
        <v>0</v>
      </c>
      <c r="AA357" s="180">
        <f ca="1">IF($Z357=0,0, OFFSET(rd!$A$10,MATCH($Z357,RD_tunnus,0),0))</f>
        <v>0</v>
      </c>
      <c r="AB357" s="180" t="e">
        <f t="shared" si="113"/>
        <v>#N/A</v>
      </c>
      <c r="AC357" s="180" t="e">
        <f t="shared" si="114"/>
        <v>#N/A</v>
      </c>
      <c r="AD357" s="100">
        <f t="shared" si="115"/>
        <v>0</v>
      </c>
      <c r="AE357" s="180" t="e">
        <f t="shared" ca="1" si="107"/>
        <v>#N/A</v>
      </c>
      <c r="AF357" s="180" t="e">
        <f t="shared" ca="1" si="108"/>
        <v>#N/A</v>
      </c>
      <c r="AG357" s="100" t="e">
        <f ca="1">OFFSET('Kuiva-aine'!$D$10,AE357+AF357-1,0)</f>
        <v>#N/A</v>
      </c>
      <c r="AH357" s="100" t="e">
        <f ca="1">OFFSET('Kuiva-aine'!$E$10,AE357+AF357-1,0)</f>
        <v>#N/A</v>
      </c>
      <c r="AI357" s="180" t="e">
        <f t="shared" ca="1" si="116"/>
        <v>#N/A</v>
      </c>
      <c r="AJ357" s="180" t="e">
        <f t="shared" si="117"/>
        <v>#N/A</v>
      </c>
      <c r="AK357" s="180" t="e">
        <f t="shared" si="118"/>
        <v>#N/A</v>
      </c>
      <c r="AL357" s="180">
        <f t="shared" si="119"/>
        <v>0</v>
      </c>
    </row>
    <row r="358" spans="1:38" x14ac:dyDescent="0.35">
      <c r="A358" s="91"/>
      <c r="B358" s="92"/>
      <c r="C358" s="93"/>
      <c r="D358" s="92"/>
      <c r="E358" s="91"/>
      <c r="F358" s="92"/>
      <c r="G358" s="94"/>
      <c r="I358" s="31">
        <f t="shared" ca="1" si="103"/>
        <v>0</v>
      </c>
      <c r="J358" s="31">
        <f ca="1">IF(ISNA(MATCH($V358,Hajoamiskertoimet!A$21:A$53,0)),0,$I358*OFFSET(Hajoamiskertoimet!$C$20,MATCH($V358,Hajoamiskertoimet!A$21:A$53,0),0))</f>
        <v>0</v>
      </c>
      <c r="L358" s="181">
        <f t="shared" ca="1" si="109"/>
        <v>1</v>
      </c>
      <c r="M358" s="180" t="e">
        <f ca="1">OFFSET('ewc02'!$H$10,MATCH($R358,Ewc_ID,0),0)</f>
        <v>#N/A</v>
      </c>
      <c r="N358" s="180" t="e">
        <f t="shared" ca="1" si="104"/>
        <v>#N/A</v>
      </c>
      <c r="O358" s="180" t="e">
        <f ca="1">IF($L358=0,-1,OFFSET('Kuiva-aine'!$C$10,AE358+AF358-1,0))</f>
        <v>#N/A</v>
      </c>
      <c r="P358" s="180" t="e">
        <f t="shared" ca="1" si="110"/>
        <v>#N/A</v>
      </c>
      <c r="Q358" s="180" t="e">
        <f ca="1">OFFSET('ewc02'!$A$10,MATCH($C358,EWC_Koodi,0),0)</f>
        <v>#N/A</v>
      </c>
      <c r="R358" s="180" t="e">
        <f t="shared" ca="1" si="111"/>
        <v>#N/A</v>
      </c>
      <c r="S358" s="180" t="e">
        <f ca="1">OFFSET('ewc02'!$K$10,Y358,0)</f>
        <v>#N/A</v>
      </c>
      <c r="T358" s="180" t="e">
        <f t="shared" ca="1" si="112"/>
        <v>#N/A</v>
      </c>
      <c r="U358" s="180" t="e">
        <f ca="1">OFFSET('ewc02'!$L$10,Y358,0)</f>
        <v>#N/A</v>
      </c>
      <c r="V358" s="180" t="e">
        <f ca="1">OFFSET('ewc02'!$M$10,Y358,0)</f>
        <v>#N/A</v>
      </c>
      <c r="W358" s="180" t="e">
        <f ca="1">OFFSET('ewc02'!$N$10,Y358,0)</f>
        <v>#N/A</v>
      </c>
      <c r="X358" s="180" t="e">
        <f ca="1">IF(AND(OFFSET('ewc02'!I$10,Y358,0)=12,OR(G358="2.3",G358="2.6",G358="2.7",G358="2.9")),1,0)</f>
        <v>#N/A</v>
      </c>
      <c r="Y358" s="180" t="e">
        <f t="shared" ca="1" si="105"/>
        <v>#N/A</v>
      </c>
      <c r="Z358" s="37">
        <f t="shared" si="106"/>
        <v>0</v>
      </c>
      <c r="AA358" s="180">
        <f ca="1">IF($Z358=0,0, OFFSET(rd!$A$10,MATCH($Z358,RD_tunnus,0),0))</f>
        <v>0</v>
      </c>
      <c r="AB358" s="180" t="e">
        <f t="shared" si="113"/>
        <v>#N/A</v>
      </c>
      <c r="AC358" s="180" t="e">
        <f t="shared" si="114"/>
        <v>#N/A</v>
      </c>
      <c r="AD358" s="100">
        <f t="shared" si="115"/>
        <v>0</v>
      </c>
      <c r="AE358" s="180" t="e">
        <f t="shared" ca="1" si="107"/>
        <v>#N/A</v>
      </c>
      <c r="AF358" s="180" t="e">
        <f t="shared" ca="1" si="108"/>
        <v>#N/A</v>
      </c>
      <c r="AG358" s="100" t="e">
        <f ca="1">OFFSET('Kuiva-aine'!$D$10,AE358+AF358-1,0)</f>
        <v>#N/A</v>
      </c>
      <c r="AH358" s="100" t="e">
        <f ca="1">OFFSET('Kuiva-aine'!$E$10,AE358+AF358-1,0)</f>
        <v>#N/A</v>
      </c>
      <c r="AI358" s="180" t="e">
        <f t="shared" ca="1" si="116"/>
        <v>#N/A</v>
      </c>
      <c r="AJ358" s="180" t="e">
        <f t="shared" si="117"/>
        <v>#N/A</v>
      </c>
      <c r="AK358" s="180" t="e">
        <f t="shared" si="118"/>
        <v>#N/A</v>
      </c>
      <c r="AL358" s="180">
        <f t="shared" si="119"/>
        <v>0</v>
      </c>
    </row>
    <row r="359" spans="1:38" x14ac:dyDescent="0.35">
      <c r="A359" s="91"/>
      <c r="B359" s="92"/>
      <c r="C359" s="93"/>
      <c r="D359" s="92"/>
      <c r="E359" s="91"/>
      <c r="F359" s="92"/>
      <c r="G359" s="94"/>
      <c r="I359" s="31">
        <f t="shared" ca="1" si="103"/>
        <v>0</v>
      </c>
      <c r="J359" s="31">
        <f ca="1">IF(ISNA(MATCH($V359,Hajoamiskertoimet!A$21:A$53,0)),0,$I359*OFFSET(Hajoamiskertoimet!$C$20,MATCH($V359,Hajoamiskertoimet!A$21:A$53,0),0))</f>
        <v>0</v>
      </c>
      <c r="L359" s="181">
        <f t="shared" ca="1" si="109"/>
        <v>1</v>
      </c>
      <c r="M359" s="180" t="e">
        <f ca="1">OFFSET('ewc02'!$H$10,MATCH($R359,Ewc_ID,0),0)</f>
        <v>#N/A</v>
      </c>
      <c r="N359" s="180" t="e">
        <f t="shared" ca="1" si="104"/>
        <v>#N/A</v>
      </c>
      <c r="O359" s="180" t="e">
        <f ca="1">IF($L359=0,-1,OFFSET('Kuiva-aine'!$C$10,AE359+AF359-1,0))</f>
        <v>#N/A</v>
      </c>
      <c r="P359" s="180" t="e">
        <f t="shared" ca="1" si="110"/>
        <v>#N/A</v>
      </c>
      <c r="Q359" s="180" t="e">
        <f ca="1">OFFSET('ewc02'!$A$10,MATCH($C359,EWC_Koodi,0),0)</f>
        <v>#N/A</v>
      </c>
      <c r="R359" s="180" t="e">
        <f t="shared" ca="1" si="111"/>
        <v>#N/A</v>
      </c>
      <c r="S359" s="180" t="e">
        <f ca="1">OFFSET('ewc02'!$K$10,Y359,0)</f>
        <v>#N/A</v>
      </c>
      <c r="T359" s="180" t="e">
        <f t="shared" ca="1" si="112"/>
        <v>#N/A</v>
      </c>
      <c r="U359" s="180" t="e">
        <f ca="1">OFFSET('ewc02'!$L$10,Y359,0)</f>
        <v>#N/A</v>
      </c>
      <c r="V359" s="180" t="e">
        <f ca="1">OFFSET('ewc02'!$M$10,Y359,0)</f>
        <v>#N/A</v>
      </c>
      <c r="W359" s="180" t="e">
        <f ca="1">OFFSET('ewc02'!$N$10,Y359,0)</f>
        <v>#N/A</v>
      </c>
      <c r="X359" s="180" t="e">
        <f ca="1">IF(AND(OFFSET('ewc02'!I$10,Y359,0)=12,OR(G359="2.3",G359="2.6",G359="2.7",G359="2.9")),1,0)</f>
        <v>#N/A</v>
      </c>
      <c r="Y359" s="180" t="e">
        <f t="shared" ca="1" si="105"/>
        <v>#N/A</v>
      </c>
      <c r="Z359" s="37">
        <f t="shared" si="106"/>
        <v>0</v>
      </c>
      <c r="AA359" s="180">
        <f ca="1">IF($Z359=0,0, OFFSET(rd!$A$10,MATCH($Z359,RD_tunnus,0),0))</f>
        <v>0</v>
      </c>
      <c r="AB359" s="180" t="e">
        <f t="shared" si="113"/>
        <v>#N/A</v>
      </c>
      <c r="AC359" s="180" t="e">
        <f t="shared" si="114"/>
        <v>#N/A</v>
      </c>
      <c r="AD359" s="100">
        <f t="shared" si="115"/>
        <v>0</v>
      </c>
      <c r="AE359" s="180" t="e">
        <f t="shared" ca="1" si="107"/>
        <v>#N/A</v>
      </c>
      <c r="AF359" s="180" t="e">
        <f t="shared" ca="1" si="108"/>
        <v>#N/A</v>
      </c>
      <c r="AG359" s="100" t="e">
        <f ca="1">OFFSET('Kuiva-aine'!$D$10,AE359+AF359-1,0)</f>
        <v>#N/A</v>
      </c>
      <c r="AH359" s="100" t="e">
        <f ca="1">OFFSET('Kuiva-aine'!$E$10,AE359+AF359-1,0)</f>
        <v>#N/A</v>
      </c>
      <c r="AI359" s="180" t="e">
        <f t="shared" ca="1" si="116"/>
        <v>#N/A</v>
      </c>
      <c r="AJ359" s="180" t="e">
        <f t="shared" si="117"/>
        <v>#N/A</v>
      </c>
      <c r="AK359" s="180" t="e">
        <f t="shared" si="118"/>
        <v>#N/A</v>
      </c>
      <c r="AL359" s="180">
        <f t="shared" si="119"/>
        <v>0</v>
      </c>
    </row>
    <row r="360" spans="1:38" x14ac:dyDescent="0.35">
      <c r="A360" s="91"/>
      <c r="B360" s="92"/>
      <c r="C360" s="93"/>
      <c r="D360" s="92"/>
      <c r="E360" s="91"/>
      <c r="F360" s="92"/>
      <c r="G360" s="94"/>
      <c r="I360" s="31">
        <f t="shared" ca="1" si="103"/>
        <v>0</v>
      </c>
      <c r="J360" s="31">
        <f ca="1">IF(ISNA(MATCH($V360,Hajoamiskertoimet!A$21:A$53,0)),0,$I360*OFFSET(Hajoamiskertoimet!$C$20,MATCH($V360,Hajoamiskertoimet!A$21:A$53,0),0))</f>
        <v>0</v>
      </c>
      <c r="L360" s="181">
        <f t="shared" ca="1" si="109"/>
        <v>1</v>
      </c>
      <c r="M360" s="180" t="e">
        <f ca="1">OFFSET('ewc02'!$H$10,MATCH($R360,Ewc_ID,0),0)</f>
        <v>#N/A</v>
      </c>
      <c r="N360" s="180" t="e">
        <f t="shared" ca="1" si="104"/>
        <v>#N/A</v>
      </c>
      <c r="O360" s="180" t="e">
        <f ca="1">IF($L360=0,-1,OFFSET('Kuiva-aine'!$C$10,AE360+AF360-1,0))</f>
        <v>#N/A</v>
      </c>
      <c r="P360" s="180" t="e">
        <f t="shared" ca="1" si="110"/>
        <v>#N/A</v>
      </c>
      <c r="Q360" s="180" t="e">
        <f ca="1">OFFSET('ewc02'!$A$10,MATCH($C360,EWC_Koodi,0),0)</f>
        <v>#N/A</v>
      </c>
      <c r="R360" s="180" t="e">
        <f t="shared" ca="1" si="111"/>
        <v>#N/A</v>
      </c>
      <c r="S360" s="180" t="e">
        <f ca="1">OFFSET('ewc02'!$K$10,Y360,0)</f>
        <v>#N/A</v>
      </c>
      <c r="T360" s="180" t="e">
        <f t="shared" ca="1" si="112"/>
        <v>#N/A</v>
      </c>
      <c r="U360" s="180" t="e">
        <f ca="1">OFFSET('ewc02'!$L$10,Y360,0)</f>
        <v>#N/A</v>
      </c>
      <c r="V360" s="180" t="e">
        <f ca="1">OFFSET('ewc02'!$M$10,Y360,0)</f>
        <v>#N/A</v>
      </c>
      <c r="W360" s="180" t="e">
        <f ca="1">OFFSET('ewc02'!$N$10,Y360,0)</f>
        <v>#N/A</v>
      </c>
      <c r="X360" s="180" t="e">
        <f ca="1">IF(AND(OFFSET('ewc02'!I$10,Y360,0)=12,OR(G360="2.3",G360="2.6",G360="2.7",G360="2.9")),1,0)</f>
        <v>#N/A</v>
      </c>
      <c r="Y360" s="180" t="e">
        <f t="shared" ca="1" si="105"/>
        <v>#N/A</v>
      </c>
      <c r="Z360" s="37">
        <f t="shared" si="106"/>
        <v>0</v>
      </c>
      <c r="AA360" s="180">
        <f ca="1">IF($Z360=0,0, OFFSET(rd!$A$10,MATCH($Z360,RD_tunnus,0),0))</f>
        <v>0</v>
      </c>
      <c r="AB360" s="180" t="e">
        <f t="shared" si="113"/>
        <v>#N/A</v>
      </c>
      <c r="AC360" s="180" t="e">
        <f t="shared" si="114"/>
        <v>#N/A</v>
      </c>
      <c r="AD360" s="100">
        <f t="shared" si="115"/>
        <v>0</v>
      </c>
      <c r="AE360" s="180" t="e">
        <f t="shared" ca="1" si="107"/>
        <v>#N/A</v>
      </c>
      <c r="AF360" s="180" t="e">
        <f t="shared" ca="1" si="108"/>
        <v>#N/A</v>
      </c>
      <c r="AG360" s="100" t="e">
        <f ca="1">OFFSET('Kuiva-aine'!$D$10,AE360+AF360-1,0)</f>
        <v>#N/A</v>
      </c>
      <c r="AH360" s="100" t="e">
        <f ca="1">OFFSET('Kuiva-aine'!$E$10,AE360+AF360-1,0)</f>
        <v>#N/A</v>
      </c>
      <c r="AI360" s="180" t="e">
        <f t="shared" ca="1" si="116"/>
        <v>#N/A</v>
      </c>
      <c r="AJ360" s="180" t="e">
        <f t="shared" si="117"/>
        <v>#N/A</v>
      </c>
      <c r="AK360" s="180" t="e">
        <f t="shared" si="118"/>
        <v>#N/A</v>
      </c>
      <c r="AL360" s="180">
        <f t="shared" si="119"/>
        <v>0</v>
      </c>
    </row>
    <row r="361" spans="1:38" x14ac:dyDescent="0.35">
      <c r="A361" s="91"/>
      <c r="B361" s="92"/>
      <c r="C361" s="93"/>
      <c r="D361" s="92"/>
      <c r="E361" s="91"/>
      <c r="F361" s="92"/>
      <c r="G361" s="94"/>
      <c r="I361" s="31">
        <f t="shared" ca="1" si="103"/>
        <v>0</v>
      </c>
      <c r="J361" s="31">
        <f ca="1">IF(ISNA(MATCH($V361,Hajoamiskertoimet!A$21:A$53,0)),0,$I361*OFFSET(Hajoamiskertoimet!$C$20,MATCH($V361,Hajoamiskertoimet!A$21:A$53,0),0))</f>
        <v>0</v>
      </c>
      <c r="L361" s="181">
        <f t="shared" ca="1" si="109"/>
        <v>1</v>
      </c>
      <c r="M361" s="180" t="e">
        <f ca="1">OFFSET('ewc02'!$H$10,MATCH($R361,Ewc_ID,0),0)</f>
        <v>#N/A</v>
      </c>
      <c r="N361" s="180" t="e">
        <f t="shared" ca="1" si="104"/>
        <v>#N/A</v>
      </c>
      <c r="O361" s="180" t="e">
        <f ca="1">IF($L361=0,-1,OFFSET('Kuiva-aine'!$C$10,AE361+AF361-1,0))</f>
        <v>#N/A</v>
      </c>
      <c r="P361" s="180" t="e">
        <f t="shared" ca="1" si="110"/>
        <v>#N/A</v>
      </c>
      <c r="Q361" s="180" t="e">
        <f ca="1">OFFSET('ewc02'!$A$10,MATCH($C361,EWC_Koodi,0),0)</f>
        <v>#N/A</v>
      </c>
      <c r="R361" s="180" t="e">
        <f t="shared" ca="1" si="111"/>
        <v>#N/A</v>
      </c>
      <c r="S361" s="180" t="e">
        <f ca="1">OFFSET('ewc02'!$K$10,Y361,0)</f>
        <v>#N/A</v>
      </c>
      <c r="T361" s="180" t="e">
        <f t="shared" ca="1" si="112"/>
        <v>#N/A</v>
      </c>
      <c r="U361" s="180" t="e">
        <f ca="1">OFFSET('ewc02'!$L$10,Y361,0)</f>
        <v>#N/A</v>
      </c>
      <c r="V361" s="180" t="e">
        <f ca="1">OFFSET('ewc02'!$M$10,Y361,0)</f>
        <v>#N/A</v>
      </c>
      <c r="W361" s="180" t="e">
        <f ca="1">OFFSET('ewc02'!$N$10,Y361,0)</f>
        <v>#N/A</v>
      </c>
      <c r="X361" s="180" t="e">
        <f ca="1">IF(AND(OFFSET('ewc02'!I$10,Y361,0)=12,OR(G361="2.3",G361="2.6",G361="2.7",G361="2.9")),1,0)</f>
        <v>#N/A</v>
      </c>
      <c r="Y361" s="180" t="e">
        <f t="shared" ca="1" si="105"/>
        <v>#N/A</v>
      </c>
      <c r="Z361" s="37">
        <f t="shared" si="106"/>
        <v>0</v>
      </c>
      <c r="AA361" s="180">
        <f ca="1">IF($Z361=0,0, OFFSET(rd!$A$10,MATCH($Z361,RD_tunnus,0),0))</f>
        <v>0</v>
      </c>
      <c r="AB361" s="180" t="e">
        <f t="shared" si="113"/>
        <v>#N/A</v>
      </c>
      <c r="AC361" s="180" t="e">
        <f t="shared" si="114"/>
        <v>#N/A</v>
      </c>
      <c r="AD361" s="100">
        <f t="shared" si="115"/>
        <v>0</v>
      </c>
      <c r="AE361" s="180" t="e">
        <f t="shared" ca="1" si="107"/>
        <v>#N/A</v>
      </c>
      <c r="AF361" s="180" t="e">
        <f t="shared" ca="1" si="108"/>
        <v>#N/A</v>
      </c>
      <c r="AG361" s="100" t="e">
        <f ca="1">OFFSET('Kuiva-aine'!$D$10,AE361+AF361-1,0)</f>
        <v>#N/A</v>
      </c>
      <c r="AH361" s="100" t="e">
        <f ca="1">OFFSET('Kuiva-aine'!$E$10,AE361+AF361-1,0)</f>
        <v>#N/A</v>
      </c>
      <c r="AI361" s="180" t="e">
        <f t="shared" ca="1" si="116"/>
        <v>#N/A</v>
      </c>
      <c r="AJ361" s="180" t="e">
        <f t="shared" si="117"/>
        <v>#N/A</v>
      </c>
      <c r="AK361" s="180" t="e">
        <f t="shared" si="118"/>
        <v>#N/A</v>
      </c>
      <c r="AL361" s="180">
        <f t="shared" si="119"/>
        <v>0</v>
      </c>
    </row>
    <row r="362" spans="1:38" x14ac:dyDescent="0.35">
      <c r="A362" s="91"/>
      <c r="B362" s="92"/>
      <c r="C362" s="93"/>
      <c r="D362" s="92"/>
      <c r="E362" s="91"/>
      <c r="F362" s="92"/>
      <c r="G362" s="94"/>
      <c r="I362" s="31">
        <f t="shared" ca="1" si="103"/>
        <v>0</v>
      </c>
      <c r="J362" s="31">
        <f ca="1">IF(ISNA(MATCH($V362,Hajoamiskertoimet!A$21:A$53,0)),0,$I362*OFFSET(Hajoamiskertoimet!$C$20,MATCH($V362,Hajoamiskertoimet!A$21:A$53,0),0))</f>
        <v>0</v>
      </c>
      <c r="L362" s="181">
        <f t="shared" ca="1" si="109"/>
        <v>1</v>
      </c>
      <c r="M362" s="180" t="e">
        <f ca="1">OFFSET('ewc02'!$H$10,MATCH($R362,Ewc_ID,0),0)</f>
        <v>#N/A</v>
      </c>
      <c r="N362" s="180" t="e">
        <f t="shared" ca="1" si="104"/>
        <v>#N/A</v>
      </c>
      <c r="O362" s="180" t="e">
        <f ca="1">IF($L362=0,-1,OFFSET('Kuiva-aine'!$C$10,AE362+AF362-1,0))</f>
        <v>#N/A</v>
      </c>
      <c r="P362" s="180" t="e">
        <f t="shared" ca="1" si="110"/>
        <v>#N/A</v>
      </c>
      <c r="Q362" s="180" t="e">
        <f ca="1">OFFSET('ewc02'!$A$10,MATCH($C362,EWC_Koodi,0),0)</f>
        <v>#N/A</v>
      </c>
      <c r="R362" s="180" t="e">
        <f t="shared" ca="1" si="111"/>
        <v>#N/A</v>
      </c>
      <c r="S362" s="180" t="e">
        <f ca="1">OFFSET('ewc02'!$K$10,Y362,0)</f>
        <v>#N/A</v>
      </c>
      <c r="T362" s="180" t="e">
        <f t="shared" ca="1" si="112"/>
        <v>#N/A</v>
      </c>
      <c r="U362" s="180" t="e">
        <f ca="1">OFFSET('ewc02'!$L$10,Y362,0)</f>
        <v>#N/A</v>
      </c>
      <c r="V362" s="180" t="e">
        <f ca="1">OFFSET('ewc02'!$M$10,Y362,0)</f>
        <v>#N/A</v>
      </c>
      <c r="W362" s="180" t="e">
        <f ca="1">OFFSET('ewc02'!$N$10,Y362,0)</f>
        <v>#N/A</v>
      </c>
      <c r="X362" s="180" t="e">
        <f ca="1">IF(AND(OFFSET('ewc02'!I$10,Y362,0)=12,OR(G362="2.3",G362="2.6",G362="2.7",G362="2.9")),1,0)</f>
        <v>#N/A</v>
      </c>
      <c r="Y362" s="180" t="e">
        <f t="shared" ca="1" si="105"/>
        <v>#N/A</v>
      </c>
      <c r="Z362" s="37">
        <f t="shared" si="106"/>
        <v>0</v>
      </c>
      <c r="AA362" s="180">
        <f ca="1">IF($Z362=0,0, OFFSET(rd!$A$10,MATCH($Z362,RD_tunnus,0),0))</f>
        <v>0</v>
      </c>
      <c r="AB362" s="180" t="e">
        <f t="shared" si="113"/>
        <v>#N/A</v>
      </c>
      <c r="AC362" s="180" t="e">
        <f t="shared" si="114"/>
        <v>#N/A</v>
      </c>
      <c r="AD362" s="100">
        <f t="shared" si="115"/>
        <v>0</v>
      </c>
      <c r="AE362" s="180" t="e">
        <f t="shared" ca="1" si="107"/>
        <v>#N/A</v>
      </c>
      <c r="AF362" s="180" t="e">
        <f t="shared" ca="1" si="108"/>
        <v>#N/A</v>
      </c>
      <c r="AG362" s="100" t="e">
        <f ca="1">OFFSET('Kuiva-aine'!$D$10,AE362+AF362-1,0)</f>
        <v>#N/A</v>
      </c>
      <c r="AH362" s="100" t="e">
        <f ca="1">OFFSET('Kuiva-aine'!$E$10,AE362+AF362-1,0)</f>
        <v>#N/A</v>
      </c>
      <c r="AI362" s="180" t="e">
        <f t="shared" ca="1" si="116"/>
        <v>#N/A</v>
      </c>
      <c r="AJ362" s="180" t="e">
        <f t="shared" si="117"/>
        <v>#N/A</v>
      </c>
      <c r="AK362" s="180" t="e">
        <f t="shared" si="118"/>
        <v>#N/A</v>
      </c>
      <c r="AL362" s="180">
        <f t="shared" si="119"/>
        <v>0</v>
      </c>
    </row>
    <row r="363" spans="1:38" x14ac:dyDescent="0.35">
      <c r="A363" s="91"/>
      <c r="B363" s="92"/>
      <c r="C363" s="93"/>
      <c r="D363" s="92"/>
      <c r="E363" s="91"/>
      <c r="F363" s="92"/>
      <c r="G363" s="94"/>
      <c r="I363" s="31">
        <f t="shared" ca="1" si="103"/>
        <v>0</v>
      </c>
      <c r="J363" s="31">
        <f ca="1">IF(ISNA(MATCH($V363,Hajoamiskertoimet!A$21:A$53,0)),0,$I363*OFFSET(Hajoamiskertoimet!$C$20,MATCH($V363,Hajoamiskertoimet!A$21:A$53,0),0))</f>
        <v>0</v>
      </c>
      <c r="L363" s="181">
        <f t="shared" ca="1" si="109"/>
        <v>1</v>
      </c>
      <c r="M363" s="180" t="e">
        <f ca="1">OFFSET('ewc02'!$H$10,MATCH($R363,Ewc_ID,0),0)</f>
        <v>#N/A</v>
      </c>
      <c r="N363" s="180" t="e">
        <f t="shared" ca="1" si="104"/>
        <v>#N/A</v>
      </c>
      <c r="O363" s="180" t="e">
        <f ca="1">IF($L363=0,-1,OFFSET('Kuiva-aine'!$C$10,AE363+AF363-1,0))</f>
        <v>#N/A</v>
      </c>
      <c r="P363" s="180" t="e">
        <f t="shared" ca="1" si="110"/>
        <v>#N/A</v>
      </c>
      <c r="Q363" s="180" t="e">
        <f ca="1">OFFSET('ewc02'!$A$10,MATCH($C363,EWC_Koodi,0),0)</f>
        <v>#N/A</v>
      </c>
      <c r="R363" s="180" t="e">
        <f t="shared" ca="1" si="111"/>
        <v>#N/A</v>
      </c>
      <c r="S363" s="180" t="e">
        <f ca="1">OFFSET('ewc02'!$K$10,Y363,0)</f>
        <v>#N/A</v>
      </c>
      <c r="T363" s="180" t="e">
        <f t="shared" ca="1" si="112"/>
        <v>#N/A</v>
      </c>
      <c r="U363" s="180" t="e">
        <f ca="1">OFFSET('ewc02'!$L$10,Y363,0)</f>
        <v>#N/A</v>
      </c>
      <c r="V363" s="180" t="e">
        <f ca="1">OFFSET('ewc02'!$M$10,Y363,0)</f>
        <v>#N/A</v>
      </c>
      <c r="W363" s="180" t="e">
        <f ca="1">OFFSET('ewc02'!$N$10,Y363,0)</f>
        <v>#N/A</v>
      </c>
      <c r="X363" s="180" t="e">
        <f ca="1">IF(AND(OFFSET('ewc02'!I$10,Y363,0)=12,OR(G363="2.3",G363="2.6",G363="2.7",G363="2.9")),1,0)</f>
        <v>#N/A</v>
      </c>
      <c r="Y363" s="180" t="e">
        <f t="shared" ca="1" si="105"/>
        <v>#N/A</v>
      </c>
      <c r="Z363" s="37">
        <f t="shared" si="106"/>
        <v>0</v>
      </c>
      <c r="AA363" s="180">
        <f ca="1">IF($Z363=0,0, OFFSET(rd!$A$10,MATCH($Z363,RD_tunnus,0),0))</f>
        <v>0</v>
      </c>
      <c r="AB363" s="180" t="e">
        <f t="shared" si="113"/>
        <v>#N/A</v>
      </c>
      <c r="AC363" s="180" t="e">
        <f t="shared" si="114"/>
        <v>#N/A</v>
      </c>
      <c r="AD363" s="100">
        <f t="shared" si="115"/>
        <v>0</v>
      </c>
      <c r="AE363" s="180" t="e">
        <f t="shared" ca="1" si="107"/>
        <v>#N/A</v>
      </c>
      <c r="AF363" s="180" t="e">
        <f t="shared" ca="1" si="108"/>
        <v>#N/A</v>
      </c>
      <c r="AG363" s="100" t="e">
        <f ca="1">OFFSET('Kuiva-aine'!$D$10,AE363+AF363-1,0)</f>
        <v>#N/A</v>
      </c>
      <c r="AH363" s="100" t="e">
        <f ca="1">OFFSET('Kuiva-aine'!$E$10,AE363+AF363-1,0)</f>
        <v>#N/A</v>
      </c>
      <c r="AI363" s="180" t="e">
        <f t="shared" ca="1" si="116"/>
        <v>#N/A</v>
      </c>
      <c r="AJ363" s="180" t="e">
        <f t="shared" si="117"/>
        <v>#N/A</v>
      </c>
      <c r="AK363" s="180" t="e">
        <f t="shared" si="118"/>
        <v>#N/A</v>
      </c>
      <c r="AL363" s="180">
        <f t="shared" si="119"/>
        <v>0</v>
      </c>
    </row>
    <row r="364" spans="1:38" x14ac:dyDescent="0.35">
      <c r="A364" s="91"/>
      <c r="B364" s="92"/>
      <c r="C364" s="93"/>
      <c r="D364" s="92"/>
      <c r="E364" s="91"/>
      <c r="F364" s="92"/>
      <c r="G364" s="94"/>
      <c r="I364" s="31">
        <f t="shared" ca="1" si="103"/>
        <v>0</v>
      </c>
      <c r="J364" s="31">
        <f ca="1">IF(ISNA(MATCH($V364,Hajoamiskertoimet!A$21:A$53,0)),0,$I364*OFFSET(Hajoamiskertoimet!$C$20,MATCH($V364,Hajoamiskertoimet!A$21:A$53,0),0))</f>
        <v>0</v>
      </c>
      <c r="L364" s="181">
        <f t="shared" ca="1" si="109"/>
        <v>1</v>
      </c>
      <c r="M364" s="180" t="e">
        <f ca="1">OFFSET('ewc02'!$H$10,MATCH($R364,Ewc_ID,0),0)</f>
        <v>#N/A</v>
      </c>
      <c r="N364" s="180" t="e">
        <f t="shared" ca="1" si="104"/>
        <v>#N/A</v>
      </c>
      <c r="O364" s="180" t="e">
        <f ca="1">IF($L364=0,-1,OFFSET('Kuiva-aine'!$C$10,AE364+AF364-1,0))</f>
        <v>#N/A</v>
      </c>
      <c r="P364" s="180" t="e">
        <f t="shared" ca="1" si="110"/>
        <v>#N/A</v>
      </c>
      <c r="Q364" s="180" t="e">
        <f ca="1">OFFSET('ewc02'!$A$10,MATCH($C364,EWC_Koodi,0),0)</f>
        <v>#N/A</v>
      </c>
      <c r="R364" s="180" t="e">
        <f t="shared" ca="1" si="111"/>
        <v>#N/A</v>
      </c>
      <c r="S364" s="180" t="e">
        <f ca="1">OFFSET('ewc02'!$K$10,Y364,0)</f>
        <v>#N/A</v>
      </c>
      <c r="T364" s="180" t="e">
        <f t="shared" ca="1" si="112"/>
        <v>#N/A</v>
      </c>
      <c r="U364" s="180" t="e">
        <f ca="1">OFFSET('ewc02'!$L$10,Y364,0)</f>
        <v>#N/A</v>
      </c>
      <c r="V364" s="180" t="e">
        <f ca="1">OFFSET('ewc02'!$M$10,Y364,0)</f>
        <v>#N/A</v>
      </c>
      <c r="W364" s="180" t="e">
        <f ca="1">OFFSET('ewc02'!$N$10,Y364,0)</f>
        <v>#N/A</v>
      </c>
      <c r="X364" s="180" t="e">
        <f ca="1">IF(AND(OFFSET('ewc02'!I$10,Y364,0)=12,OR(G364="2.3",G364="2.6",G364="2.7",G364="2.9")),1,0)</f>
        <v>#N/A</v>
      </c>
      <c r="Y364" s="180" t="e">
        <f t="shared" ca="1" si="105"/>
        <v>#N/A</v>
      </c>
      <c r="Z364" s="37">
        <f t="shared" si="106"/>
        <v>0</v>
      </c>
      <c r="AA364" s="180">
        <f ca="1">IF($Z364=0,0, OFFSET(rd!$A$10,MATCH($Z364,RD_tunnus,0),0))</f>
        <v>0</v>
      </c>
      <c r="AB364" s="180" t="e">
        <f t="shared" si="113"/>
        <v>#N/A</v>
      </c>
      <c r="AC364" s="180" t="e">
        <f t="shared" si="114"/>
        <v>#N/A</v>
      </c>
      <c r="AD364" s="100">
        <f t="shared" si="115"/>
        <v>0</v>
      </c>
      <c r="AE364" s="180" t="e">
        <f t="shared" ca="1" si="107"/>
        <v>#N/A</v>
      </c>
      <c r="AF364" s="180" t="e">
        <f t="shared" ca="1" si="108"/>
        <v>#N/A</v>
      </c>
      <c r="AG364" s="100" t="e">
        <f ca="1">OFFSET('Kuiva-aine'!$D$10,AE364+AF364-1,0)</f>
        <v>#N/A</v>
      </c>
      <c r="AH364" s="100" t="e">
        <f ca="1">OFFSET('Kuiva-aine'!$E$10,AE364+AF364-1,0)</f>
        <v>#N/A</v>
      </c>
      <c r="AI364" s="180" t="e">
        <f t="shared" ca="1" si="116"/>
        <v>#N/A</v>
      </c>
      <c r="AJ364" s="180" t="e">
        <f t="shared" si="117"/>
        <v>#N/A</v>
      </c>
      <c r="AK364" s="180" t="e">
        <f t="shared" si="118"/>
        <v>#N/A</v>
      </c>
      <c r="AL364" s="180">
        <f t="shared" si="119"/>
        <v>0</v>
      </c>
    </row>
    <row r="365" spans="1:38" x14ac:dyDescent="0.35">
      <c r="A365" s="91"/>
      <c r="B365" s="92"/>
      <c r="C365" s="93"/>
      <c r="D365" s="92"/>
      <c r="E365" s="91"/>
      <c r="F365" s="92"/>
      <c r="G365" s="94"/>
      <c r="I365" s="31">
        <f t="shared" ca="1" si="103"/>
        <v>0</v>
      </c>
      <c r="J365" s="31">
        <f ca="1">IF(ISNA(MATCH($V365,Hajoamiskertoimet!A$21:A$53,0)),0,$I365*OFFSET(Hajoamiskertoimet!$C$20,MATCH($V365,Hajoamiskertoimet!A$21:A$53,0),0))</f>
        <v>0</v>
      </c>
      <c r="L365" s="181">
        <f t="shared" ca="1" si="109"/>
        <v>1</v>
      </c>
      <c r="M365" s="180" t="e">
        <f ca="1">OFFSET('ewc02'!$H$10,MATCH($R365,Ewc_ID,0),0)</f>
        <v>#N/A</v>
      </c>
      <c r="N365" s="180" t="e">
        <f t="shared" ca="1" si="104"/>
        <v>#N/A</v>
      </c>
      <c r="O365" s="180" t="e">
        <f ca="1">IF($L365=0,-1,OFFSET('Kuiva-aine'!$C$10,AE365+AF365-1,0))</f>
        <v>#N/A</v>
      </c>
      <c r="P365" s="180" t="e">
        <f t="shared" ca="1" si="110"/>
        <v>#N/A</v>
      </c>
      <c r="Q365" s="180" t="e">
        <f ca="1">OFFSET('ewc02'!$A$10,MATCH($C365,EWC_Koodi,0),0)</f>
        <v>#N/A</v>
      </c>
      <c r="R365" s="180" t="e">
        <f t="shared" ca="1" si="111"/>
        <v>#N/A</v>
      </c>
      <c r="S365" s="180" t="e">
        <f ca="1">OFFSET('ewc02'!$K$10,Y365,0)</f>
        <v>#N/A</v>
      </c>
      <c r="T365" s="180" t="e">
        <f t="shared" ca="1" si="112"/>
        <v>#N/A</v>
      </c>
      <c r="U365" s="180" t="e">
        <f ca="1">OFFSET('ewc02'!$L$10,Y365,0)</f>
        <v>#N/A</v>
      </c>
      <c r="V365" s="180" t="e">
        <f ca="1">OFFSET('ewc02'!$M$10,Y365,0)</f>
        <v>#N/A</v>
      </c>
      <c r="W365" s="180" t="e">
        <f ca="1">OFFSET('ewc02'!$N$10,Y365,0)</f>
        <v>#N/A</v>
      </c>
      <c r="X365" s="180" t="e">
        <f ca="1">IF(AND(OFFSET('ewc02'!I$10,Y365,0)=12,OR(G365="2.3",G365="2.6",G365="2.7",G365="2.9")),1,0)</f>
        <v>#N/A</v>
      </c>
      <c r="Y365" s="180" t="e">
        <f t="shared" ca="1" si="105"/>
        <v>#N/A</v>
      </c>
      <c r="Z365" s="37">
        <f t="shared" si="106"/>
        <v>0</v>
      </c>
      <c r="AA365" s="180">
        <f ca="1">IF($Z365=0,0, OFFSET(rd!$A$10,MATCH($Z365,RD_tunnus,0),0))</f>
        <v>0</v>
      </c>
      <c r="AB365" s="180" t="e">
        <f t="shared" si="113"/>
        <v>#N/A</v>
      </c>
      <c r="AC365" s="180" t="e">
        <f t="shared" si="114"/>
        <v>#N/A</v>
      </c>
      <c r="AD365" s="100">
        <f t="shared" si="115"/>
        <v>0</v>
      </c>
      <c r="AE365" s="180" t="e">
        <f t="shared" ca="1" si="107"/>
        <v>#N/A</v>
      </c>
      <c r="AF365" s="180" t="e">
        <f t="shared" ca="1" si="108"/>
        <v>#N/A</v>
      </c>
      <c r="AG365" s="100" t="e">
        <f ca="1">OFFSET('Kuiva-aine'!$D$10,AE365+AF365-1,0)</f>
        <v>#N/A</v>
      </c>
      <c r="AH365" s="100" t="e">
        <f ca="1">OFFSET('Kuiva-aine'!$E$10,AE365+AF365-1,0)</f>
        <v>#N/A</v>
      </c>
      <c r="AI365" s="180" t="e">
        <f t="shared" ca="1" si="116"/>
        <v>#N/A</v>
      </c>
      <c r="AJ365" s="180" t="e">
        <f t="shared" si="117"/>
        <v>#N/A</v>
      </c>
      <c r="AK365" s="180" t="e">
        <f t="shared" si="118"/>
        <v>#N/A</v>
      </c>
      <c r="AL365" s="180">
        <f t="shared" si="119"/>
        <v>0</v>
      </c>
    </row>
    <row r="366" spans="1:38" x14ac:dyDescent="0.35">
      <c r="A366" s="91"/>
      <c r="B366" s="92"/>
      <c r="C366" s="93"/>
      <c r="D366" s="92"/>
      <c r="E366" s="91"/>
      <c r="F366" s="92"/>
      <c r="G366" s="94"/>
      <c r="I366" s="31">
        <f t="shared" ca="1" si="103"/>
        <v>0</v>
      </c>
      <c r="J366" s="31">
        <f ca="1">IF(ISNA(MATCH($V366,Hajoamiskertoimet!A$21:A$53,0)),0,$I366*OFFSET(Hajoamiskertoimet!$C$20,MATCH($V366,Hajoamiskertoimet!A$21:A$53,0),0))</f>
        <v>0</v>
      </c>
      <c r="L366" s="181">
        <f t="shared" ca="1" si="109"/>
        <v>1</v>
      </c>
      <c r="M366" s="180" t="e">
        <f ca="1">OFFSET('ewc02'!$H$10,MATCH($R366,Ewc_ID,0),0)</f>
        <v>#N/A</v>
      </c>
      <c r="N366" s="180" t="e">
        <f t="shared" ca="1" si="104"/>
        <v>#N/A</v>
      </c>
      <c r="O366" s="180" t="e">
        <f ca="1">IF($L366=0,-1,OFFSET('Kuiva-aine'!$C$10,AE366+AF366-1,0))</f>
        <v>#N/A</v>
      </c>
      <c r="P366" s="180" t="e">
        <f t="shared" ca="1" si="110"/>
        <v>#N/A</v>
      </c>
      <c r="Q366" s="180" t="e">
        <f ca="1">OFFSET('ewc02'!$A$10,MATCH($C366,EWC_Koodi,0),0)</f>
        <v>#N/A</v>
      </c>
      <c r="R366" s="180" t="e">
        <f t="shared" ca="1" si="111"/>
        <v>#N/A</v>
      </c>
      <c r="S366" s="180" t="e">
        <f ca="1">OFFSET('ewc02'!$K$10,Y366,0)</f>
        <v>#N/A</v>
      </c>
      <c r="T366" s="180" t="e">
        <f t="shared" ca="1" si="112"/>
        <v>#N/A</v>
      </c>
      <c r="U366" s="180" t="e">
        <f ca="1">OFFSET('ewc02'!$L$10,Y366,0)</f>
        <v>#N/A</v>
      </c>
      <c r="V366" s="180" t="e">
        <f ca="1">OFFSET('ewc02'!$M$10,Y366,0)</f>
        <v>#N/A</v>
      </c>
      <c r="W366" s="180" t="e">
        <f ca="1">OFFSET('ewc02'!$N$10,Y366,0)</f>
        <v>#N/A</v>
      </c>
      <c r="X366" s="180" t="e">
        <f ca="1">IF(AND(OFFSET('ewc02'!I$10,Y366,0)=12,OR(G366="2.3",G366="2.6",G366="2.7",G366="2.9")),1,0)</f>
        <v>#N/A</v>
      </c>
      <c r="Y366" s="180" t="e">
        <f t="shared" ca="1" si="105"/>
        <v>#N/A</v>
      </c>
      <c r="Z366" s="37">
        <f t="shared" si="106"/>
        <v>0</v>
      </c>
      <c r="AA366" s="180">
        <f ca="1">IF($Z366=0,0, OFFSET(rd!$A$10,MATCH($Z366,RD_tunnus,0),0))</f>
        <v>0</v>
      </c>
      <c r="AB366" s="180" t="e">
        <f t="shared" si="113"/>
        <v>#N/A</v>
      </c>
      <c r="AC366" s="180" t="e">
        <f t="shared" si="114"/>
        <v>#N/A</v>
      </c>
      <c r="AD366" s="100">
        <f t="shared" si="115"/>
        <v>0</v>
      </c>
      <c r="AE366" s="180" t="e">
        <f t="shared" ca="1" si="107"/>
        <v>#N/A</v>
      </c>
      <c r="AF366" s="180" t="e">
        <f t="shared" ca="1" si="108"/>
        <v>#N/A</v>
      </c>
      <c r="AG366" s="100" t="e">
        <f ca="1">OFFSET('Kuiva-aine'!$D$10,AE366+AF366-1,0)</f>
        <v>#N/A</v>
      </c>
      <c r="AH366" s="100" t="e">
        <f ca="1">OFFSET('Kuiva-aine'!$E$10,AE366+AF366-1,0)</f>
        <v>#N/A</v>
      </c>
      <c r="AI366" s="180" t="e">
        <f t="shared" ca="1" si="116"/>
        <v>#N/A</v>
      </c>
      <c r="AJ366" s="180" t="e">
        <f t="shared" si="117"/>
        <v>#N/A</v>
      </c>
      <c r="AK366" s="180" t="e">
        <f t="shared" si="118"/>
        <v>#N/A</v>
      </c>
      <c r="AL366" s="180">
        <f t="shared" si="119"/>
        <v>0</v>
      </c>
    </row>
    <row r="367" spans="1:38" x14ac:dyDescent="0.35">
      <c r="A367" s="91"/>
      <c r="B367" s="92"/>
      <c r="C367" s="93"/>
      <c r="D367" s="92"/>
      <c r="E367" s="91"/>
      <c r="F367" s="92"/>
      <c r="G367" s="94"/>
      <c r="I367" s="31">
        <f t="shared" ca="1" si="103"/>
        <v>0</v>
      </c>
      <c r="J367" s="31">
        <f ca="1">IF(ISNA(MATCH($V367,Hajoamiskertoimet!A$21:A$53,0)),0,$I367*OFFSET(Hajoamiskertoimet!$C$20,MATCH($V367,Hajoamiskertoimet!A$21:A$53,0),0))</f>
        <v>0</v>
      </c>
      <c r="L367" s="181">
        <f t="shared" ca="1" si="109"/>
        <v>1</v>
      </c>
      <c r="M367" s="180" t="e">
        <f ca="1">OFFSET('ewc02'!$H$10,MATCH($R367,Ewc_ID,0),0)</f>
        <v>#N/A</v>
      </c>
      <c r="N367" s="180" t="e">
        <f t="shared" ca="1" si="104"/>
        <v>#N/A</v>
      </c>
      <c r="O367" s="180" t="e">
        <f ca="1">IF($L367=0,-1,OFFSET('Kuiva-aine'!$C$10,AE367+AF367-1,0))</f>
        <v>#N/A</v>
      </c>
      <c r="P367" s="180" t="e">
        <f t="shared" ca="1" si="110"/>
        <v>#N/A</v>
      </c>
      <c r="Q367" s="180" t="e">
        <f ca="1">OFFSET('ewc02'!$A$10,MATCH($C367,EWC_Koodi,0),0)</f>
        <v>#N/A</v>
      </c>
      <c r="R367" s="180" t="e">
        <f t="shared" ca="1" si="111"/>
        <v>#N/A</v>
      </c>
      <c r="S367" s="180" t="e">
        <f ca="1">OFFSET('ewc02'!$K$10,Y367,0)</f>
        <v>#N/A</v>
      </c>
      <c r="T367" s="180" t="e">
        <f t="shared" ca="1" si="112"/>
        <v>#N/A</v>
      </c>
      <c r="U367" s="180" t="e">
        <f ca="1">OFFSET('ewc02'!$L$10,Y367,0)</f>
        <v>#N/A</v>
      </c>
      <c r="V367" s="180" t="e">
        <f ca="1">OFFSET('ewc02'!$M$10,Y367,0)</f>
        <v>#N/A</v>
      </c>
      <c r="W367" s="180" t="e">
        <f ca="1">OFFSET('ewc02'!$N$10,Y367,0)</f>
        <v>#N/A</v>
      </c>
      <c r="X367" s="180" t="e">
        <f ca="1">IF(AND(OFFSET('ewc02'!I$10,Y367,0)=12,OR(G367="2.3",G367="2.6",G367="2.7",G367="2.9")),1,0)</f>
        <v>#N/A</v>
      </c>
      <c r="Y367" s="180" t="e">
        <f t="shared" ca="1" si="105"/>
        <v>#N/A</v>
      </c>
      <c r="Z367" s="37">
        <f t="shared" si="106"/>
        <v>0</v>
      </c>
      <c r="AA367" s="180">
        <f ca="1">IF($Z367=0,0, OFFSET(rd!$A$10,MATCH($Z367,RD_tunnus,0),0))</f>
        <v>0</v>
      </c>
      <c r="AB367" s="180" t="e">
        <f t="shared" si="113"/>
        <v>#N/A</v>
      </c>
      <c r="AC367" s="180" t="e">
        <f t="shared" si="114"/>
        <v>#N/A</v>
      </c>
      <c r="AD367" s="100">
        <f t="shared" si="115"/>
        <v>0</v>
      </c>
      <c r="AE367" s="180" t="e">
        <f t="shared" ca="1" si="107"/>
        <v>#N/A</v>
      </c>
      <c r="AF367" s="180" t="e">
        <f t="shared" ca="1" si="108"/>
        <v>#N/A</v>
      </c>
      <c r="AG367" s="100" t="e">
        <f ca="1">OFFSET('Kuiva-aine'!$D$10,AE367+AF367-1,0)</f>
        <v>#N/A</v>
      </c>
      <c r="AH367" s="100" t="e">
        <f ca="1">OFFSET('Kuiva-aine'!$E$10,AE367+AF367-1,0)</f>
        <v>#N/A</v>
      </c>
      <c r="AI367" s="180" t="e">
        <f t="shared" ca="1" si="116"/>
        <v>#N/A</v>
      </c>
      <c r="AJ367" s="180" t="e">
        <f t="shared" si="117"/>
        <v>#N/A</v>
      </c>
      <c r="AK367" s="180" t="e">
        <f t="shared" si="118"/>
        <v>#N/A</v>
      </c>
      <c r="AL367" s="180">
        <f t="shared" si="119"/>
        <v>0</v>
      </c>
    </row>
    <row r="368" spans="1:38" x14ac:dyDescent="0.35">
      <c r="A368" s="91"/>
      <c r="B368" s="92"/>
      <c r="C368" s="93"/>
      <c r="D368" s="92"/>
      <c r="E368" s="91"/>
      <c r="F368" s="92"/>
      <c r="G368" s="94"/>
      <c r="I368" s="31">
        <f t="shared" ca="1" si="103"/>
        <v>0</v>
      </c>
      <c r="J368" s="31">
        <f ca="1">IF(ISNA(MATCH($V368,Hajoamiskertoimet!A$21:A$53,0)),0,$I368*OFFSET(Hajoamiskertoimet!$C$20,MATCH($V368,Hajoamiskertoimet!A$21:A$53,0),0))</f>
        <v>0</v>
      </c>
      <c r="L368" s="181">
        <f t="shared" ca="1" si="109"/>
        <v>1</v>
      </c>
      <c r="M368" s="180" t="e">
        <f ca="1">OFFSET('ewc02'!$H$10,MATCH($R368,Ewc_ID,0),0)</f>
        <v>#N/A</v>
      </c>
      <c r="N368" s="180" t="e">
        <f t="shared" ca="1" si="104"/>
        <v>#N/A</v>
      </c>
      <c r="O368" s="180" t="e">
        <f ca="1">IF($L368=0,-1,OFFSET('Kuiva-aine'!$C$10,AE368+AF368-1,0))</f>
        <v>#N/A</v>
      </c>
      <c r="P368" s="180" t="e">
        <f t="shared" ca="1" si="110"/>
        <v>#N/A</v>
      </c>
      <c r="Q368" s="180" t="e">
        <f ca="1">OFFSET('ewc02'!$A$10,MATCH($C368,EWC_Koodi,0),0)</f>
        <v>#N/A</v>
      </c>
      <c r="R368" s="180" t="e">
        <f t="shared" ca="1" si="111"/>
        <v>#N/A</v>
      </c>
      <c r="S368" s="180" t="e">
        <f ca="1">OFFSET('ewc02'!$K$10,Y368,0)</f>
        <v>#N/A</v>
      </c>
      <c r="T368" s="180" t="e">
        <f t="shared" ca="1" si="112"/>
        <v>#N/A</v>
      </c>
      <c r="U368" s="180" t="e">
        <f ca="1">OFFSET('ewc02'!$L$10,Y368,0)</f>
        <v>#N/A</v>
      </c>
      <c r="V368" s="180" t="e">
        <f ca="1">OFFSET('ewc02'!$M$10,Y368,0)</f>
        <v>#N/A</v>
      </c>
      <c r="W368" s="180" t="e">
        <f ca="1">OFFSET('ewc02'!$N$10,Y368,0)</f>
        <v>#N/A</v>
      </c>
      <c r="X368" s="180" t="e">
        <f ca="1">IF(AND(OFFSET('ewc02'!I$10,Y368,0)=12,OR(G368="2.3",G368="2.6",G368="2.7",G368="2.9")),1,0)</f>
        <v>#N/A</v>
      </c>
      <c r="Y368" s="180" t="e">
        <f t="shared" ca="1" si="105"/>
        <v>#N/A</v>
      </c>
      <c r="Z368" s="37">
        <f t="shared" si="106"/>
        <v>0</v>
      </c>
      <c r="AA368" s="180">
        <f ca="1">IF($Z368=0,0, OFFSET(rd!$A$10,MATCH($Z368,RD_tunnus,0),0))</f>
        <v>0</v>
      </c>
      <c r="AB368" s="180" t="e">
        <f t="shared" si="113"/>
        <v>#N/A</v>
      </c>
      <c r="AC368" s="180" t="e">
        <f t="shared" si="114"/>
        <v>#N/A</v>
      </c>
      <c r="AD368" s="100">
        <f t="shared" si="115"/>
        <v>0</v>
      </c>
      <c r="AE368" s="180" t="e">
        <f t="shared" ca="1" si="107"/>
        <v>#N/A</v>
      </c>
      <c r="AF368" s="180" t="e">
        <f t="shared" ca="1" si="108"/>
        <v>#N/A</v>
      </c>
      <c r="AG368" s="100" t="e">
        <f ca="1">OFFSET('Kuiva-aine'!$D$10,AE368+AF368-1,0)</f>
        <v>#N/A</v>
      </c>
      <c r="AH368" s="100" t="e">
        <f ca="1">OFFSET('Kuiva-aine'!$E$10,AE368+AF368-1,0)</f>
        <v>#N/A</v>
      </c>
      <c r="AI368" s="180" t="e">
        <f t="shared" ca="1" si="116"/>
        <v>#N/A</v>
      </c>
      <c r="AJ368" s="180" t="e">
        <f t="shared" si="117"/>
        <v>#N/A</v>
      </c>
      <c r="AK368" s="180" t="e">
        <f t="shared" si="118"/>
        <v>#N/A</v>
      </c>
      <c r="AL368" s="180">
        <f t="shared" si="119"/>
        <v>0</v>
      </c>
    </row>
    <row r="369" spans="1:38" x14ac:dyDescent="0.35">
      <c r="A369" s="91"/>
      <c r="B369" s="92"/>
      <c r="C369" s="93"/>
      <c r="D369" s="92"/>
      <c r="E369" s="91"/>
      <c r="F369" s="92"/>
      <c r="G369" s="94"/>
      <c r="I369" s="31">
        <f t="shared" ca="1" si="103"/>
        <v>0</v>
      </c>
      <c r="J369" s="31">
        <f ca="1">IF(ISNA(MATCH($V369,Hajoamiskertoimet!A$21:A$53,0)),0,$I369*OFFSET(Hajoamiskertoimet!$C$20,MATCH($V369,Hajoamiskertoimet!A$21:A$53,0),0))</f>
        <v>0</v>
      </c>
      <c r="L369" s="181">
        <f t="shared" ca="1" si="109"/>
        <v>1</v>
      </c>
      <c r="M369" s="180" t="e">
        <f ca="1">OFFSET('ewc02'!$H$10,MATCH($R369,Ewc_ID,0),0)</f>
        <v>#N/A</v>
      </c>
      <c r="N369" s="180" t="e">
        <f t="shared" ca="1" si="104"/>
        <v>#N/A</v>
      </c>
      <c r="O369" s="180" t="e">
        <f ca="1">IF($L369=0,-1,OFFSET('Kuiva-aine'!$C$10,AE369+AF369-1,0))</f>
        <v>#N/A</v>
      </c>
      <c r="P369" s="180" t="e">
        <f t="shared" ca="1" si="110"/>
        <v>#N/A</v>
      </c>
      <c r="Q369" s="180" t="e">
        <f ca="1">OFFSET('ewc02'!$A$10,MATCH($C369,EWC_Koodi,0),0)</f>
        <v>#N/A</v>
      </c>
      <c r="R369" s="180" t="e">
        <f t="shared" ca="1" si="111"/>
        <v>#N/A</v>
      </c>
      <c r="S369" s="180" t="e">
        <f ca="1">OFFSET('ewc02'!$K$10,Y369,0)</f>
        <v>#N/A</v>
      </c>
      <c r="T369" s="180" t="e">
        <f t="shared" ca="1" si="112"/>
        <v>#N/A</v>
      </c>
      <c r="U369" s="180" t="e">
        <f ca="1">OFFSET('ewc02'!$L$10,Y369,0)</f>
        <v>#N/A</v>
      </c>
      <c r="V369" s="180" t="e">
        <f ca="1">OFFSET('ewc02'!$M$10,Y369,0)</f>
        <v>#N/A</v>
      </c>
      <c r="W369" s="180" t="e">
        <f ca="1">OFFSET('ewc02'!$N$10,Y369,0)</f>
        <v>#N/A</v>
      </c>
      <c r="X369" s="180" t="e">
        <f ca="1">IF(AND(OFFSET('ewc02'!I$10,Y369,0)=12,OR(G369="2.3",G369="2.6",G369="2.7",G369="2.9")),1,0)</f>
        <v>#N/A</v>
      </c>
      <c r="Y369" s="180" t="e">
        <f t="shared" ca="1" si="105"/>
        <v>#N/A</v>
      </c>
      <c r="Z369" s="37">
        <f t="shared" si="106"/>
        <v>0</v>
      </c>
      <c r="AA369" s="180">
        <f ca="1">IF($Z369=0,0, OFFSET(rd!$A$10,MATCH($Z369,RD_tunnus,0),0))</f>
        <v>0</v>
      </c>
      <c r="AB369" s="180" t="e">
        <f t="shared" si="113"/>
        <v>#N/A</v>
      </c>
      <c r="AC369" s="180" t="e">
        <f t="shared" si="114"/>
        <v>#N/A</v>
      </c>
      <c r="AD369" s="100">
        <f t="shared" si="115"/>
        <v>0</v>
      </c>
      <c r="AE369" s="180" t="e">
        <f t="shared" ca="1" si="107"/>
        <v>#N/A</v>
      </c>
      <c r="AF369" s="180" t="e">
        <f t="shared" ca="1" si="108"/>
        <v>#N/A</v>
      </c>
      <c r="AG369" s="100" t="e">
        <f ca="1">OFFSET('Kuiva-aine'!$D$10,AE369+AF369-1,0)</f>
        <v>#N/A</v>
      </c>
      <c r="AH369" s="100" t="e">
        <f ca="1">OFFSET('Kuiva-aine'!$E$10,AE369+AF369-1,0)</f>
        <v>#N/A</v>
      </c>
      <c r="AI369" s="180" t="e">
        <f t="shared" ca="1" si="116"/>
        <v>#N/A</v>
      </c>
      <c r="AJ369" s="180" t="e">
        <f t="shared" si="117"/>
        <v>#N/A</v>
      </c>
      <c r="AK369" s="180" t="e">
        <f t="shared" si="118"/>
        <v>#N/A</v>
      </c>
      <c r="AL369" s="180">
        <f t="shared" si="119"/>
        <v>0</v>
      </c>
    </row>
    <row r="370" spans="1:38" x14ac:dyDescent="0.35">
      <c r="A370" s="91"/>
      <c r="B370" s="92"/>
      <c r="C370" s="93"/>
      <c r="D370" s="92"/>
      <c r="E370" s="91"/>
      <c r="F370" s="92"/>
      <c r="G370" s="94"/>
      <c r="I370" s="31">
        <f t="shared" ca="1" si="103"/>
        <v>0</v>
      </c>
      <c r="J370" s="31">
        <f ca="1">IF(ISNA(MATCH($V370,Hajoamiskertoimet!A$21:A$53,0)),0,$I370*OFFSET(Hajoamiskertoimet!$C$20,MATCH($V370,Hajoamiskertoimet!A$21:A$53,0),0))</f>
        <v>0</v>
      </c>
      <c r="L370" s="181">
        <f t="shared" ca="1" si="109"/>
        <v>1</v>
      </c>
      <c r="M370" s="180" t="e">
        <f ca="1">OFFSET('ewc02'!$H$10,MATCH($R370,Ewc_ID,0),0)</f>
        <v>#N/A</v>
      </c>
      <c r="N370" s="180" t="e">
        <f t="shared" ca="1" si="104"/>
        <v>#N/A</v>
      </c>
      <c r="O370" s="180" t="e">
        <f ca="1">IF($L370=0,-1,OFFSET('Kuiva-aine'!$C$10,AE370+AF370-1,0))</f>
        <v>#N/A</v>
      </c>
      <c r="P370" s="180" t="e">
        <f t="shared" ca="1" si="110"/>
        <v>#N/A</v>
      </c>
      <c r="Q370" s="180" t="e">
        <f ca="1">OFFSET('ewc02'!$A$10,MATCH($C370,EWC_Koodi,0),0)</f>
        <v>#N/A</v>
      </c>
      <c r="R370" s="180" t="e">
        <f t="shared" ca="1" si="111"/>
        <v>#N/A</v>
      </c>
      <c r="S370" s="180" t="e">
        <f ca="1">OFFSET('ewc02'!$K$10,Y370,0)</f>
        <v>#N/A</v>
      </c>
      <c r="T370" s="180" t="e">
        <f t="shared" ca="1" si="112"/>
        <v>#N/A</v>
      </c>
      <c r="U370" s="180" t="e">
        <f ca="1">OFFSET('ewc02'!$L$10,Y370,0)</f>
        <v>#N/A</v>
      </c>
      <c r="V370" s="180" t="e">
        <f ca="1">OFFSET('ewc02'!$M$10,Y370,0)</f>
        <v>#N/A</v>
      </c>
      <c r="W370" s="180" t="e">
        <f ca="1">OFFSET('ewc02'!$N$10,Y370,0)</f>
        <v>#N/A</v>
      </c>
      <c r="X370" s="180" t="e">
        <f ca="1">IF(AND(OFFSET('ewc02'!I$10,Y370,0)=12,OR(G370="2.3",G370="2.6",G370="2.7",G370="2.9")),1,0)</f>
        <v>#N/A</v>
      </c>
      <c r="Y370" s="180" t="e">
        <f t="shared" ca="1" si="105"/>
        <v>#N/A</v>
      </c>
      <c r="Z370" s="37">
        <f t="shared" si="106"/>
        <v>0</v>
      </c>
      <c r="AA370" s="180">
        <f ca="1">IF($Z370=0,0, OFFSET(rd!$A$10,MATCH($Z370,RD_tunnus,0),0))</f>
        <v>0</v>
      </c>
      <c r="AB370" s="180" t="e">
        <f t="shared" si="113"/>
        <v>#N/A</v>
      </c>
      <c r="AC370" s="180" t="e">
        <f t="shared" si="114"/>
        <v>#N/A</v>
      </c>
      <c r="AD370" s="100">
        <f t="shared" si="115"/>
        <v>0</v>
      </c>
      <c r="AE370" s="180" t="e">
        <f t="shared" ca="1" si="107"/>
        <v>#N/A</v>
      </c>
      <c r="AF370" s="180" t="e">
        <f t="shared" ca="1" si="108"/>
        <v>#N/A</v>
      </c>
      <c r="AG370" s="100" t="e">
        <f ca="1">OFFSET('Kuiva-aine'!$D$10,AE370+AF370-1,0)</f>
        <v>#N/A</v>
      </c>
      <c r="AH370" s="100" t="e">
        <f ca="1">OFFSET('Kuiva-aine'!$E$10,AE370+AF370-1,0)</f>
        <v>#N/A</v>
      </c>
      <c r="AI370" s="180" t="e">
        <f t="shared" ca="1" si="116"/>
        <v>#N/A</v>
      </c>
      <c r="AJ370" s="180" t="e">
        <f t="shared" si="117"/>
        <v>#N/A</v>
      </c>
      <c r="AK370" s="180" t="e">
        <f t="shared" si="118"/>
        <v>#N/A</v>
      </c>
      <c r="AL370" s="180">
        <f t="shared" si="119"/>
        <v>0</v>
      </c>
    </row>
    <row r="371" spans="1:38" x14ac:dyDescent="0.35">
      <c r="A371" s="91"/>
      <c r="B371" s="92"/>
      <c r="C371" s="93"/>
      <c r="D371" s="92"/>
      <c r="E371" s="91"/>
      <c r="F371" s="92"/>
      <c r="G371" s="94"/>
      <c r="I371" s="31">
        <f t="shared" ca="1" si="103"/>
        <v>0</v>
      </c>
      <c r="J371" s="31">
        <f ca="1">IF(ISNA(MATCH($V371,Hajoamiskertoimet!A$21:A$53,0)),0,$I371*OFFSET(Hajoamiskertoimet!$C$20,MATCH($V371,Hajoamiskertoimet!A$21:A$53,0),0))</f>
        <v>0</v>
      </c>
      <c r="L371" s="181">
        <f t="shared" ca="1" si="109"/>
        <v>1</v>
      </c>
      <c r="M371" s="180" t="e">
        <f ca="1">OFFSET('ewc02'!$H$10,MATCH($R371,Ewc_ID,0),0)</f>
        <v>#N/A</v>
      </c>
      <c r="N371" s="180" t="e">
        <f t="shared" ca="1" si="104"/>
        <v>#N/A</v>
      </c>
      <c r="O371" s="180" t="e">
        <f ca="1">IF($L371=0,-1,OFFSET('Kuiva-aine'!$C$10,AE371+AF371-1,0))</f>
        <v>#N/A</v>
      </c>
      <c r="P371" s="180" t="e">
        <f t="shared" ca="1" si="110"/>
        <v>#N/A</v>
      </c>
      <c r="Q371" s="180" t="e">
        <f ca="1">OFFSET('ewc02'!$A$10,MATCH($C371,EWC_Koodi,0),0)</f>
        <v>#N/A</v>
      </c>
      <c r="R371" s="180" t="e">
        <f t="shared" ca="1" si="111"/>
        <v>#N/A</v>
      </c>
      <c r="S371" s="180" t="e">
        <f ca="1">OFFSET('ewc02'!$K$10,Y371,0)</f>
        <v>#N/A</v>
      </c>
      <c r="T371" s="180" t="e">
        <f t="shared" ca="1" si="112"/>
        <v>#N/A</v>
      </c>
      <c r="U371" s="180" t="e">
        <f ca="1">OFFSET('ewc02'!$L$10,Y371,0)</f>
        <v>#N/A</v>
      </c>
      <c r="V371" s="180" t="e">
        <f ca="1">OFFSET('ewc02'!$M$10,Y371,0)</f>
        <v>#N/A</v>
      </c>
      <c r="W371" s="180" t="e">
        <f ca="1">OFFSET('ewc02'!$N$10,Y371,0)</f>
        <v>#N/A</v>
      </c>
      <c r="X371" s="180" t="e">
        <f ca="1">IF(AND(OFFSET('ewc02'!I$10,Y371,0)=12,OR(G371="2.3",G371="2.6",G371="2.7",G371="2.9")),1,0)</f>
        <v>#N/A</v>
      </c>
      <c r="Y371" s="180" t="e">
        <f t="shared" ca="1" si="105"/>
        <v>#N/A</v>
      </c>
      <c r="Z371" s="37">
        <f t="shared" si="106"/>
        <v>0</v>
      </c>
      <c r="AA371" s="180">
        <f ca="1">IF($Z371=0,0, OFFSET(rd!$A$10,MATCH($Z371,RD_tunnus,0),0))</f>
        <v>0</v>
      </c>
      <c r="AB371" s="180" t="e">
        <f t="shared" si="113"/>
        <v>#N/A</v>
      </c>
      <c r="AC371" s="180" t="e">
        <f t="shared" si="114"/>
        <v>#N/A</v>
      </c>
      <c r="AD371" s="100">
        <f t="shared" si="115"/>
        <v>0</v>
      </c>
      <c r="AE371" s="180" t="e">
        <f t="shared" ca="1" si="107"/>
        <v>#N/A</v>
      </c>
      <c r="AF371" s="180" t="e">
        <f t="shared" ca="1" si="108"/>
        <v>#N/A</v>
      </c>
      <c r="AG371" s="100" t="e">
        <f ca="1">OFFSET('Kuiva-aine'!$D$10,AE371+AF371-1,0)</f>
        <v>#N/A</v>
      </c>
      <c r="AH371" s="100" t="e">
        <f ca="1">OFFSET('Kuiva-aine'!$E$10,AE371+AF371-1,0)</f>
        <v>#N/A</v>
      </c>
      <c r="AI371" s="180" t="e">
        <f t="shared" ca="1" si="116"/>
        <v>#N/A</v>
      </c>
      <c r="AJ371" s="180" t="e">
        <f t="shared" si="117"/>
        <v>#N/A</v>
      </c>
      <c r="AK371" s="180" t="e">
        <f t="shared" si="118"/>
        <v>#N/A</v>
      </c>
      <c r="AL371" s="180">
        <f t="shared" si="119"/>
        <v>0</v>
      </c>
    </row>
    <row r="372" spans="1:38" x14ac:dyDescent="0.35">
      <c r="A372" s="91"/>
      <c r="B372" s="92"/>
      <c r="C372" s="93"/>
      <c r="D372" s="92"/>
      <c r="E372" s="91"/>
      <c r="F372" s="92"/>
      <c r="G372" s="94"/>
      <c r="I372" s="31">
        <f t="shared" ca="1" si="103"/>
        <v>0</v>
      </c>
      <c r="J372" s="31">
        <f ca="1">IF(ISNA(MATCH($V372,Hajoamiskertoimet!A$21:A$53,0)),0,$I372*OFFSET(Hajoamiskertoimet!$C$20,MATCH($V372,Hajoamiskertoimet!A$21:A$53,0),0))</f>
        <v>0</v>
      </c>
      <c r="L372" s="181">
        <f t="shared" ca="1" si="109"/>
        <v>1</v>
      </c>
      <c r="M372" s="180" t="e">
        <f ca="1">OFFSET('ewc02'!$H$10,MATCH($R372,Ewc_ID,0),0)</f>
        <v>#N/A</v>
      </c>
      <c r="N372" s="180" t="e">
        <f t="shared" ca="1" si="104"/>
        <v>#N/A</v>
      </c>
      <c r="O372" s="180" t="e">
        <f ca="1">IF($L372=0,-1,OFFSET('Kuiva-aine'!$C$10,AE372+AF372-1,0))</f>
        <v>#N/A</v>
      </c>
      <c r="P372" s="180" t="e">
        <f t="shared" ca="1" si="110"/>
        <v>#N/A</v>
      </c>
      <c r="Q372" s="180" t="e">
        <f ca="1">OFFSET('ewc02'!$A$10,MATCH($C372,EWC_Koodi,0),0)</f>
        <v>#N/A</v>
      </c>
      <c r="R372" s="180" t="e">
        <f t="shared" ca="1" si="111"/>
        <v>#N/A</v>
      </c>
      <c r="S372" s="180" t="e">
        <f ca="1">OFFSET('ewc02'!$K$10,Y372,0)</f>
        <v>#N/A</v>
      </c>
      <c r="T372" s="180" t="e">
        <f t="shared" ca="1" si="112"/>
        <v>#N/A</v>
      </c>
      <c r="U372" s="180" t="e">
        <f ca="1">OFFSET('ewc02'!$L$10,Y372,0)</f>
        <v>#N/A</v>
      </c>
      <c r="V372" s="180" t="e">
        <f ca="1">OFFSET('ewc02'!$M$10,Y372,0)</f>
        <v>#N/A</v>
      </c>
      <c r="W372" s="180" t="e">
        <f ca="1">OFFSET('ewc02'!$N$10,Y372,0)</f>
        <v>#N/A</v>
      </c>
      <c r="X372" s="180" t="e">
        <f ca="1">IF(AND(OFFSET('ewc02'!I$10,Y372,0)=12,OR(G372="2.3",G372="2.6",G372="2.7",G372="2.9")),1,0)</f>
        <v>#N/A</v>
      </c>
      <c r="Y372" s="180" t="e">
        <f t="shared" ca="1" si="105"/>
        <v>#N/A</v>
      </c>
      <c r="Z372" s="37">
        <f t="shared" si="106"/>
        <v>0</v>
      </c>
      <c r="AA372" s="180">
        <f ca="1">IF($Z372=0,0, OFFSET(rd!$A$10,MATCH($Z372,RD_tunnus,0),0))</f>
        <v>0</v>
      </c>
      <c r="AB372" s="180" t="e">
        <f t="shared" si="113"/>
        <v>#N/A</v>
      </c>
      <c r="AC372" s="180" t="e">
        <f t="shared" si="114"/>
        <v>#N/A</v>
      </c>
      <c r="AD372" s="100">
        <f t="shared" si="115"/>
        <v>0</v>
      </c>
      <c r="AE372" s="180" t="e">
        <f t="shared" ca="1" si="107"/>
        <v>#N/A</v>
      </c>
      <c r="AF372" s="180" t="e">
        <f t="shared" ca="1" si="108"/>
        <v>#N/A</v>
      </c>
      <c r="AG372" s="100" t="e">
        <f ca="1">OFFSET('Kuiva-aine'!$D$10,AE372+AF372-1,0)</f>
        <v>#N/A</v>
      </c>
      <c r="AH372" s="100" t="e">
        <f ca="1">OFFSET('Kuiva-aine'!$E$10,AE372+AF372-1,0)</f>
        <v>#N/A</v>
      </c>
      <c r="AI372" s="180" t="e">
        <f t="shared" ca="1" si="116"/>
        <v>#N/A</v>
      </c>
      <c r="AJ372" s="180" t="e">
        <f t="shared" si="117"/>
        <v>#N/A</v>
      </c>
      <c r="AK372" s="180" t="e">
        <f t="shared" si="118"/>
        <v>#N/A</v>
      </c>
      <c r="AL372" s="180">
        <f t="shared" si="119"/>
        <v>0</v>
      </c>
    </row>
    <row r="373" spans="1:38" x14ac:dyDescent="0.35">
      <c r="A373" s="91"/>
      <c r="B373" s="92"/>
      <c r="C373" s="93"/>
      <c r="D373" s="92"/>
      <c r="E373" s="91"/>
      <c r="F373" s="92"/>
      <c r="G373" s="94"/>
      <c r="I373" s="31">
        <f t="shared" ca="1" si="103"/>
        <v>0</v>
      </c>
      <c r="J373" s="31">
        <f ca="1">IF(ISNA(MATCH($V373,Hajoamiskertoimet!A$21:A$53,0)),0,$I373*OFFSET(Hajoamiskertoimet!$C$20,MATCH($V373,Hajoamiskertoimet!A$21:A$53,0),0))</f>
        <v>0</v>
      </c>
      <c r="L373" s="181">
        <f t="shared" ca="1" si="109"/>
        <v>1</v>
      </c>
      <c r="M373" s="180" t="e">
        <f ca="1">OFFSET('ewc02'!$H$10,MATCH($R373,Ewc_ID,0),0)</f>
        <v>#N/A</v>
      </c>
      <c r="N373" s="180" t="e">
        <f t="shared" ca="1" si="104"/>
        <v>#N/A</v>
      </c>
      <c r="O373" s="180" t="e">
        <f ca="1">IF($L373=0,-1,OFFSET('Kuiva-aine'!$C$10,AE373+AF373-1,0))</f>
        <v>#N/A</v>
      </c>
      <c r="P373" s="180" t="e">
        <f t="shared" ca="1" si="110"/>
        <v>#N/A</v>
      </c>
      <c r="Q373" s="180" t="e">
        <f ca="1">OFFSET('ewc02'!$A$10,MATCH($C373,EWC_Koodi,0),0)</f>
        <v>#N/A</v>
      </c>
      <c r="R373" s="180" t="e">
        <f t="shared" ca="1" si="111"/>
        <v>#N/A</v>
      </c>
      <c r="S373" s="180" t="e">
        <f ca="1">OFFSET('ewc02'!$K$10,Y373,0)</f>
        <v>#N/A</v>
      </c>
      <c r="T373" s="180" t="e">
        <f t="shared" ca="1" si="112"/>
        <v>#N/A</v>
      </c>
      <c r="U373" s="180" t="e">
        <f ca="1">OFFSET('ewc02'!$L$10,Y373,0)</f>
        <v>#N/A</v>
      </c>
      <c r="V373" s="180" t="e">
        <f ca="1">OFFSET('ewc02'!$M$10,Y373,0)</f>
        <v>#N/A</v>
      </c>
      <c r="W373" s="180" t="e">
        <f ca="1">OFFSET('ewc02'!$N$10,Y373,0)</f>
        <v>#N/A</v>
      </c>
      <c r="X373" s="180" t="e">
        <f ca="1">IF(AND(OFFSET('ewc02'!I$10,Y373,0)=12,OR(G373="2.3",G373="2.6",G373="2.7",G373="2.9")),1,0)</f>
        <v>#N/A</v>
      </c>
      <c r="Y373" s="180" t="e">
        <f t="shared" ca="1" si="105"/>
        <v>#N/A</v>
      </c>
      <c r="Z373" s="37">
        <f t="shared" si="106"/>
        <v>0</v>
      </c>
      <c r="AA373" s="180">
        <f ca="1">IF($Z373=0,0, OFFSET(rd!$A$10,MATCH($Z373,RD_tunnus,0),0))</f>
        <v>0</v>
      </c>
      <c r="AB373" s="180" t="e">
        <f t="shared" si="113"/>
        <v>#N/A</v>
      </c>
      <c r="AC373" s="180" t="e">
        <f t="shared" si="114"/>
        <v>#N/A</v>
      </c>
      <c r="AD373" s="100">
        <f t="shared" si="115"/>
        <v>0</v>
      </c>
      <c r="AE373" s="180" t="e">
        <f t="shared" ca="1" si="107"/>
        <v>#N/A</v>
      </c>
      <c r="AF373" s="180" t="e">
        <f t="shared" ca="1" si="108"/>
        <v>#N/A</v>
      </c>
      <c r="AG373" s="100" t="e">
        <f ca="1">OFFSET('Kuiva-aine'!$D$10,AE373+AF373-1,0)</f>
        <v>#N/A</v>
      </c>
      <c r="AH373" s="100" t="e">
        <f ca="1">OFFSET('Kuiva-aine'!$E$10,AE373+AF373-1,0)</f>
        <v>#N/A</v>
      </c>
      <c r="AI373" s="180" t="e">
        <f t="shared" ca="1" si="116"/>
        <v>#N/A</v>
      </c>
      <c r="AJ373" s="180" t="e">
        <f t="shared" si="117"/>
        <v>#N/A</v>
      </c>
      <c r="AK373" s="180" t="e">
        <f t="shared" si="118"/>
        <v>#N/A</v>
      </c>
      <c r="AL373" s="180">
        <f t="shared" si="119"/>
        <v>0</v>
      </c>
    </row>
    <row r="374" spans="1:38" x14ac:dyDescent="0.35">
      <c r="A374" s="91"/>
      <c r="B374" s="92"/>
      <c r="C374" s="93"/>
      <c r="D374" s="92"/>
      <c r="E374" s="91"/>
      <c r="F374" s="92"/>
      <c r="G374" s="94"/>
      <c r="I374" s="31">
        <f t="shared" ca="1" si="103"/>
        <v>0</v>
      </c>
      <c r="J374" s="31">
        <f ca="1">IF(ISNA(MATCH($V374,Hajoamiskertoimet!A$21:A$53,0)),0,$I374*OFFSET(Hajoamiskertoimet!$C$20,MATCH($V374,Hajoamiskertoimet!A$21:A$53,0),0))</f>
        <v>0</v>
      </c>
      <c r="L374" s="181">
        <f t="shared" ca="1" si="109"/>
        <v>1</v>
      </c>
      <c r="M374" s="180" t="e">
        <f ca="1">OFFSET('ewc02'!$H$10,MATCH($R374,Ewc_ID,0),0)</f>
        <v>#N/A</v>
      </c>
      <c r="N374" s="180" t="e">
        <f t="shared" ca="1" si="104"/>
        <v>#N/A</v>
      </c>
      <c r="O374" s="180" t="e">
        <f ca="1">IF($L374=0,-1,OFFSET('Kuiva-aine'!$C$10,AE374+AF374-1,0))</f>
        <v>#N/A</v>
      </c>
      <c r="P374" s="180" t="e">
        <f t="shared" ca="1" si="110"/>
        <v>#N/A</v>
      </c>
      <c r="Q374" s="180" t="e">
        <f ca="1">OFFSET('ewc02'!$A$10,MATCH($C374,EWC_Koodi,0),0)</f>
        <v>#N/A</v>
      </c>
      <c r="R374" s="180" t="e">
        <f t="shared" ca="1" si="111"/>
        <v>#N/A</v>
      </c>
      <c r="S374" s="180" t="e">
        <f ca="1">OFFSET('ewc02'!$K$10,Y374,0)</f>
        <v>#N/A</v>
      </c>
      <c r="T374" s="180" t="e">
        <f t="shared" ca="1" si="112"/>
        <v>#N/A</v>
      </c>
      <c r="U374" s="180" t="e">
        <f ca="1">OFFSET('ewc02'!$L$10,Y374,0)</f>
        <v>#N/A</v>
      </c>
      <c r="V374" s="180" t="e">
        <f ca="1">OFFSET('ewc02'!$M$10,Y374,0)</f>
        <v>#N/A</v>
      </c>
      <c r="W374" s="180" t="e">
        <f ca="1">OFFSET('ewc02'!$N$10,Y374,0)</f>
        <v>#N/A</v>
      </c>
      <c r="X374" s="180" t="e">
        <f ca="1">IF(AND(OFFSET('ewc02'!I$10,Y374,0)=12,OR(G374="2.3",G374="2.6",G374="2.7",G374="2.9")),1,0)</f>
        <v>#N/A</v>
      </c>
      <c r="Y374" s="180" t="e">
        <f t="shared" ca="1" si="105"/>
        <v>#N/A</v>
      </c>
      <c r="Z374" s="37">
        <f t="shared" si="106"/>
        <v>0</v>
      </c>
      <c r="AA374" s="180">
        <f ca="1">IF($Z374=0,0, OFFSET(rd!$A$10,MATCH($Z374,RD_tunnus,0),0))</f>
        <v>0</v>
      </c>
      <c r="AB374" s="180" t="e">
        <f t="shared" si="113"/>
        <v>#N/A</v>
      </c>
      <c r="AC374" s="180" t="e">
        <f t="shared" si="114"/>
        <v>#N/A</v>
      </c>
      <c r="AD374" s="100">
        <f t="shared" si="115"/>
        <v>0</v>
      </c>
      <c r="AE374" s="180" t="e">
        <f t="shared" ca="1" si="107"/>
        <v>#N/A</v>
      </c>
      <c r="AF374" s="180" t="e">
        <f t="shared" ca="1" si="108"/>
        <v>#N/A</v>
      </c>
      <c r="AG374" s="100" t="e">
        <f ca="1">OFFSET('Kuiva-aine'!$D$10,AE374+AF374-1,0)</f>
        <v>#N/A</v>
      </c>
      <c r="AH374" s="100" t="e">
        <f ca="1">OFFSET('Kuiva-aine'!$E$10,AE374+AF374-1,0)</f>
        <v>#N/A</v>
      </c>
      <c r="AI374" s="180" t="e">
        <f t="shared" ca="1" si="116"/>
        <v>#N/A</v>
      </c>
      <c r="AJ374" s="180" t="e">
        <f t="shared" si="117"/>
        <v>#N/A</v>
      </c>
      <c r="AK374" s="180" t="e">
        <f t="shared" si="118"/>
        <v>#N/A</v>
      </c>
      <c r="AL374" s="180">
        <f t="shared" si="119"/>
        <v>0</v>
      </c>
    </row>
    <row r="375" spans="1:38" x14ac:dyDescent="0.35">
      <c r="A375" s="91"/>
      <c r="B375" s="92"/>
      <c r="C375" s="93"/>
      <c r="D375" s="92"/>
      <c r="E375" s="91"/>
      <c r="F375" s="92"/>
      <c r="G375" s="94"/>
      <c r="I375" s="31">
        <f t="shared" ca="1" si="103"/>
        <v>0</v>
      </c>
      <c r="J375" s="31">
        <f ca="1">IF(ISNA(MATCH($V375,Hajoamiskertoimet!A$21:A$53,0)),0,$I375*OFFSET(Hajoamiskertoimet!$C$20,MATCH($V375,Hajoamiskertoimet!A$21:A$53,0),0))</f>
        <v>0</v>
      </c>
      <c r="L375" s="181">
        <f t="shared" ca="1" si="109"/>
        <v>1</v>
      </c>
      <c r="M375" s="180" t="e">
        <f ca="1">OFFSET('ewc02'!$H$10,MATCH($R375,Ewc_ID,0),0)</f>
        <v>#N/A</v>
      </c>
      <c r="N375" s="180" t="e">
        <f t="shared" ca="1" si="104"/>
        <v>#N/A</v>
      </c>
      <c r="O375" s="180" t="e">
        <f ca="1">IF($L375=0,-1,OFFSET('Kuiva-aine'!$C$10,AE375+AF375-1,0))</f>
        <v>#N/A</v>
      </c>
      <c r="P375" s="180" t="e">
        <f t="shared" ca="1" si="110"/>
        <v>#N/A</v>
      </c>
      <c r="Q375" s="180" t="e">
        <f ca="1">OFFSET('ewc02'!$A$10,MATCH($C375,EWC_Koodi,0),0)</f>
        <v>#N/A</v>
      </c>
      <c r="R375" s="180" t="e">
        <f t="shared" ca="1" si="111"/>
        <v>#N/A</v>
      </c>
      <c r="S375" s="180" t="e">
        <f ca="1">OFFSET('ewc02'!$K$10,Y375,0)</f>
        <v>#N/A</v>
      </c>
      <c r="T375" s="180" t="e">
        <f t="shared" ca="1" si="112"/>
        <v>#N/A</v>
      </c>
      <c r="U375" s="180" t="e">
        <f ca="1">OFFSET('ewc02'!$L$10,Y375,0)</f>
        <v>#N/A</v>
      </c>
      <c r="V375" s="180" t="e">
        <f ca="1">OFFSET('ewc02'!$M$10,Y375,0)</f>
        <v>#N/A</v>
      </c>
      <c r="W375" s="180" t="e">
        <f ca="1">OFFSET('ewc02'!$N$10,Y375,0)</f>
        <v>#N/A</v>
      </c>
      <c r="X375" s="180" t="e">
        <f ca="1">IF(AND(OFFSET('ewc02'!I$10,Y375,0)=12,OR(G375="2.3",G375="2.6",G375="2.7",G375="2.9")),1,0)</f>
        <v>#N/A</v>
      </c>
      <c r="Y375" s="180" t="e">
        <f t="shared" ca="1" si="105"/>
        <v>#N/A</v>
      </c>
      <c r="Z375" s="37">
        <f t="shared" si="106"/>
        <v>0</v>
      </c>
      <c r="AA375" s="180">
        <f ca="1">IF($Z375=0,0, OFFSET(rd!$A$10,MATCH($Z375,RD_tunnus,0),0))</f>
        <v>0</v>
      </c>
      <c r="AB375" s="180" t="e">
        <f t="shared" si="113"/>
        <v>#N/A</v>
      </c>
      <c r="AC375" s="180" t="e">
        <f t="shared" si="114"/>
        <v>#N/A</v>
      </c>
      <c r="AD375" s="100">
        <f t="shared" si="115"/>
        <v>0</v>
      </c>
      <c r="AE375" s="180" t="e">
        <f t="shared" ca="1" si="107"/>
        <v>#N/A</v>
      </c>
      <c r="AF375" s="180" t="e">
        <f t="shared" ca="1" si="108"/>
        <v>#N/A</v>
      </c>
      <c r="AG375" s="100" t="e">
        <f ca="1">OFFSET('Kuiva-aine'!$D$10,AE375+AF375-1,0)</f>
        <v>#N/A</v>
      </c>
      <c r="AH375" s="100" t="e">
        <f ca="1">OFFSET('Kuiva-aine'!$E$10,AE375+AF375-1,0)</f>
        <v>#N/A</v>
      </c>
      <c r="AI375" s="180" t="e">
        <f t="shared" ca="1" si="116"/>
        <v>#N/A</v>
      </c>
      <c r="AJ375" s="180" t="e">
        <f t="shared" si="117"/>
        <v>#N/A</v>
      </c>
      <c r="AK375" s="180" t="e">
        <f t="shared" si="118"/>
        <v>#N/A</v>
      </c>
      <c r="AL375" s="180">
        <f t="shared" si="119"/>
        <v>0</v>
      </c>
    </row>
    <row r="376" spans="1:38" x14ac:dyDescent="0.35">
      <c r="A376" s="91"/>
      <c r="B376" s="92"/>
      <c r="C376" s="93"/>
      <c r="D376" s="92"/>
      <c r="E376" s="91"/>
      <c r="F376" s="92"/>
      <c r="G376" s="94"/>
      <c r="I376" s="31">
        <f t="shared" ca="1" si="103"/>
        <v>0</v>
      </c>
      <c r="J376" s="31">
        <f ca="1">IF(ISNA(MATCH($V376,Hajoamiskertoimet!A$21:A$53,0)),0,$I376*OFFSET(Hajoamiskertoimet!$C$20,MATCH($V376,Hajoamiskertoimet!A$21:A$53,0),0))</f>
        <v>0</v>
      </c>
      <c r="L376" s="181">
        <f t="shared" ca="1" si="109"/>
        <v>1</v>
      </c>
      <c r="M376" s="180" t="e">
        <f ca="1">OFFSET('ewc02'!$H$10,MATCH($R376,Ewc_ID,0),0)</f>
        <v>#N/A</v>
      </c>
      <c r="N376" s="180" t="e">
        <f t="shared" ca="1" si="104"/>
        <v>#N/A</v>
      </c>
      <c r="O376" s="180" t="e">
        <f ca="1">IF($L376=0,-1,OFFSET('Kuiva-aine'!$C$10,AE376+AF376-1,0))</f>
        <v>#N/A</v>
      </c>
      <c r="P376" s="180" t="e">
        <f t="shared" ca="1" si="110"/>
        <v>#N/A</v>
      </c>
      <c r="Q376" s="180" t="e">
        <f ca="1">OFFSET('ewc02'!$A$10,MATCH($C376,EWC_Koodi,0),0)</f>
        <v>#N/A</v>
      </c>
      <c r="R376" s="180" t="e">
        <f t="shared" ca="1" si="111"/>
        <v>#N/A</v>
      </c>
      <c r="S376" s="180" t="e">
        <f ca="1">OFFSET('ewc02'!$K$10,Y376,0)</f>
        <v>#N/A</v>
      </c>
      <c r="T376" s="180" t="e">
        <f t="shared" ca="1" si="112"/>
        <v>#N/A</v>
      </c>
      <c r="U376" s="180" t="e">
        <f ca="1">OFFSET('ewc02'!$L$10,Y376,0)</f>
        <v>#N/A</v>
      </c>
      <c r="V376" s="180" t="e">
        <f ca="1">OFFSET('ewc02'!$M$10,Y376,0)</f>
        <v>#N/A</v>
      </c>
      <c r="W376" s="180" t="e">
        <f ca="1">OFFSET('ewc02'!$N$10,Y376,0)</f>
        <v>#N/A</v>
      </c>
      <c r="X376" s="180" t="e">
        <f ca="1">IF(AND(OFFSET('ewc02'!I$10,Y376,0)=12,OR(G376="2.3",G376="2.6",G376="2.7",G376="2.9")),1,0)</f>
        <v>#N/A</v>
      </c>
      <c r="Y376" s="180" t="e">
        <f t="shared" ca="1" si="105"/>
        <v>#N/A</v>
      </c>
      <c r="Z376" s="37">
        <f t="shared" si="106"/>
        <v>0</v>
      </c>
      <c r="AA376" s="180">
        <f ca="1">IF($Z376=0,0, OFFSET(rd!$A$10,MATCH($Z376,RD_tunnus,0),0))</f>
        <v>0</v>
      </c>
      <c r="AB376" s="180" t="e">
        <f t="shared" si="113"/>
        <v>#N/A</v>
      </c>
      <c r="AC376" s="180" t="e">
        <f t="shared" si="114"/>
        <v>#N/A</v>
      </c>
      <c r="AD376" s="100">
        <f t="shared" si="115"/>
        <v>0</v>
      </c>
      <c r="AE376" s="180" t="e">
        <f t="shared" ca="1" si="107"/>
        <v>#N/A</v>
      </c>
      <c r="AF376" s="180" t="e">
        <f t="shared" ca="1" si="108"/>
        <v>#N/A</v>
      </c>
      <c r="AG376" s="100" t="e">
        <f ca="1">OFFSET('Kuiva-aine'!$D$10,AE376+AF376-1,0)</f>
        <v>#N/A</v>
      </c>
      <c r="AH376" s="100" t="e">
        <f ca="1">OFFSET('Kuiva-aine'!$E$10,AE376+AF376-1,0)</f>
        <v>#N/A</v>
      </c>
      <c r="AI376" s="180" t="e">
        <f t="shared" ca="1" si="116"/>
        <v>#N/A</v>
      </c>
      <c r="AJ376" s="180" t="e">
        <f t="shared" si="117"/>
        <v>#N/A</v>
      </c>
      <c r="AK376" s="180" t="e">
        <f t="shared" si="118"/>
        <v>#N/A</v>
      </c>
      <c r="AL376" s="180">
        <f t="shared" si="119"/>
        <v>0</v>
      </c>
    </row>
    <row r="377" spans="1:38" x14ac:dyDescent="0.35">
      <c r="A377" s="91"/>
      <c r="B377" s="92"/>
      <c r="C377" s="93"/>
      <c r="D377" s="92"/>
      <c r="E377" s="91"/>
      <c r="F377" s="92"/>
      <c r="G377" s="94"/>
      <c r="I377" s="31">
        <f t="shared" ca="1" si="103"/>
        <v>0</v>
      </c>
      <c r="J377" s="31">
        <f ca="1">IF(ISNA(MATCH($V377,Hajoamiskertoimet!A$21:A$53,0)),0,$I377*OFFSET(Hajoamiskertoimet!$C$20,MATCH($V377,Hajoamiskertoimet!A$21:A$53,0),0))</f>
        <v>0</v>
      </c>
      <c r="L377" s="181">
        <f t="shared" ca="1" si="109"/>
        <v>1</v>
      </c>
      <c r="M377" s="180" t="e">
        <f ca="1">OFFSET('ewc02'!$H$10,MATCH($R377,Ewc_ID,0),0)</f>
        <v>#N/A</v>
      </c>
      <c r="N377" s="180" t="e">
        <f t="shared" ca="1" si="104"/>
        <v>#N/A</v>
      </c>
      <c r="O377" s="180" t="e">
        <f ca="1">IF($L377=0,-1,OFFSET('Kuiva-aine'!$C$10,AE377+AF377-1,0))</f>
        <v>#N/A</v>
      </c>
      <c r="P377" s="180" t="e">
        <f t="shared" ca="1" si="110"/>
        <v>#N/A</v>
      </c>
      <c r="Q377" s="180" t="e">
        <f ca="1">OFFSET('ewc02'!$A$10,MATCH($C377,EWC_Koodi,0),0)</f>
        <v>#N/A</v>
      </c>
      <c r="R377" s="180" t="e">
        <f t="shared" ca="1" si="111"/>
        <v>#N/A</v>
      </c>
      <c r="S377" s="180" t="e">
        <f ca="1">OFFSET('ewc02'!$K$10,Y377,0)</f>
        <v>#N/A</v>
      </c>
      <c r="T377" s="180" t="e">
        <f t="shared" ca="1" si="112"/>
        <v>#N/A</v>
      </c>
      <c r="U377" s="180" t="e">
        <f ca="1">OFFSET('ewc02'!$L$10,Y377,0)</f>
        <v>#N/A</v>
      </c>
      <c r="V377" s="180" t="e">
        <f ca="1">OFFSET('ewc02'!$M$10,Y377,0)</f>
        <v>#N/A</v>
      </c>
      <c r="W377" s="180" t="e">
        <f ca="1">OFFSET('ewc02'!$N$10,Y377,0)</f>
        <v>#N/A</v>
      </c>
      <c r="X377" s="180" t="e">
        <f ca="1">IF(AND(OFFSET('ewc02'!I$10,Y377,0)=12,OR(G377="2.3",G377="2.6",G377="2.7",G377="2.9")),1,0)</f>
        <v>#N/A</v>
      </c>
      <c r="Y377" s="180" t="e">
        <f t="shared" ca="1" si="105"/>
        <v>#N/A</v>
      </c>
      <c r="Z377" s="37">
        <f t="shared" si="106"/>
        <v>0</v>
      </c>
      <c r="AA377" s="180">
        <f ca="1">IF($Z377=0,0, OFFSET(rd!$A$10,MATCH($Z377,RD_tunnus,0),0))</f>
        <v>0</v>
      </c>
      <c r="AB377" s="180" t="e">
        <f t="shared" si="113"/>
        <v>#N/A</v>
      </c>
      <c r="AC377" s="180" t="e">
        <f t="shared" si="114"/>
        <v>#N/A</v>
      </c>
      <c r="AD377" s="100">
        <f t="shared" si="115"/>
        <v>0</v>
      </c>
      <c r="AE377" s="180" t="e">
        <f t="shared" ca="1" si="107"/>
        <v>#N/A</v>
      </c>
      <c r="AF377" s="180" t="e">
        <f t="shared" ca="1" si="108"/>
        <v>#N/A</v>
      </c>
      <c r="AG377" s="100" t="e">
        <f ca="1">OFFSET('Kuiva-aine'!$D$10,AE377+AF377-1,0)</f>
        <v>#N/A</v>
      </c>
      <c r="AH377" s="100" t="e">
        <f ca="1">OFFSET('Kuiva-aine'!$E$10,AE377+AF377-1,0)</f>
        <v>#N/A</v>
      </c>
      <c r="AI377" s="180" t="e">
        <f t="shared" ca="1" si="116"/>
        <v>#N/A</v>
      </c>
      <c r="AJ377" s="180" t="e">
        <f t="shared" si="117"/>
        <v>#N/A</v>
      </c>
      <c r="AK377" s="180" t="e">
        <f t="shared" si="118"/>
        <v>#N/A</v>
      </c>
      <c r="AL377" s="180">
        <f t="shared" si="119"/>
        <v>0</v>
      </c>
    </row>
    <row r="378" spans="1:38" x14ac:dyDescent="0.35">
      <c r="A378" s="91"/>
      <c r="B378" s="92"/>
      <c r="C378" s="93"/>
      <c r="D378" s="92"/>
      <c r="E378" s="91"/>
      <c r="F378" s="92"/>
      <c r="G378" s="94"/>
      <c r="I378" s="31">
        <f t="shared" ca="1" si="103"/>
        <v>0</v>
      </c>
      <c r="J378" s="31">
        <f ca="1">IF(ISNA(MATCH($V378,Hajoamiskertoimet!A$21:A$53,0)),0,$I378*OFFSET(Hajoamiskertoimet!$C$20,MATCH($V378,Hajoamiskertoimet!A$21:A$53,0),0))</f>
        <v>0</v>
      </c>
      <c r="L378" s="181">
        <f t="shared" ca="1" si="109"/>
        <v>1</v>
      </c>
      <c r="M378" s="180" t="e">
        <f ca="1">OFFSET('ewc02'!$H$10,MATCH($R378,Ewc_ID,0),0)</f>
        <v>#N/A</v>
      </c>
      <c r="N378" s="180" t="e">
        <f t="shared" ca="1" si="104"/>
        <v>#N/A</v>
      </c>
      <c r="O378" s="180" t="e">
        <f ca="1">IF($L378=0,-1,OFFSET('Kuiva-aine'!$C$10,AE378+AF378-1,0))</f>
        <v>#N/A</v>
      </c>
      <c r="P378" s="180" t="e">
        <f t="shared" ca="1" si="110"/>
        <v>#N/A</v>
      </c>
      <c r="Q378" s="180" t="e">
        <f ca="1">OFFSET('ewc02'!$A$10,MATCH($C378,EWC_Koodi,0),0)</f>
        <v>#N/A</v>
      </c>
      <c r="R378" s="180" t="e">
        <f t="shared" ca="1" si="111"/>
        <v>#N/A</v>
      </c>
      <c r="S378" s="180" t="e">
        <f ca="1">OFFSET('ewc02'!$K$10,Y378,0)</f>
        <v>#N/A</v>
      </c>
      <c r="T378" s="180" t="e">
        <f t="shared" ca="1" si="112"/>
        <v>#N/A</v>
      </c>
      <c r="U378" s="180" t="e">
        <f ca="1">OFFSET('ewc02'!$L$10,Y378,0)</f>
        <v>#N/A</v>
      </c>
      <c r="V378" s="180" t="e">
        <f ca="1">OFFSET('ewc02'!$M$10,Y378,0)</f>
        <v>#N/A</v>
      </c>
      <c r="W378" s="180" t="e">
        <f ca="1">OFFSET('ewc02'!$N$10,Y378,0)</f>
        <v>#N/A</v>
      </c>
      <c r="X378" s="180" t="e">
        <f ca="1">IF(AND(OFFSET('ewc02'!I$10,Y378,0)=12,OR(G378="2.3",G378="2.6",G378="2.7",G378="2.9")),1,0)</f>
        <v>#N/A</v>
      </c>
      <c r="Y378" s="180" t="e">
        <f t="shared" ca="1" si="105"/>
        <v>#N/A</v>
      </c>
      <c r="Z378" s="37">
        <f t="shared" si="106"/>
        <v>0</v>
      </c>
      <c r="AA378" s="180">
        <f ca="1">IF($Z378=0,0, OFFSET(rd!$A$10,MATCH($Z378,RD_tunnus,0),0))</f>
        <v>0</v>
      </c>
      <c r="AB378" s="180" t="e">
        <f t="shared" si="113"/>
        <v>#N/A</v>
      </c>
      <c r="AC378" s="180" t="e">
        <f t="shared" si="114"/>
        <v>#N/A</v>
      </c>
      <c r="AD378" s="100">
        <f t="shared" si="115"/>
        <v>0</v>
      </c>
      <c r="AE378" s="180" t="e">
        <f t="shared" ca="1" si="107"/>
        <v>#N/A</v>
      </c>
      <c r="AF378" s="180" t="e">
        <f t="shared" ca="1" si="108"/>
        <v>#N/A</v>
      </c>
      <c r="AG378" s="100" t="e">
        <f ca="1">OFFSET('Kuiva-aine'!$D$10,AE378+AF378-1,0)</f>
        <v>#N/A</v>
      </c>
      <c r="AH378" s="100" t="e">
        <f ca="1">OFFSET('Kuiva-aine'!$E$10,AE378+AF378-1,0)</f>
        <v>#N/A</v>
      </c>
      <c r="AI378" s="180" t="e">
        <f t="shared" ca="1" si="116"/>
        <v>#N/A</v>
      </c>
      <c r="AJ378" s="180" t="e">
        <f t="shared" si="117"/>
        <v>#N/A</v>
      </c>
      <c r="AK378" s="180" t="e">
        <f t="shared" si="118"/>
        <v>#N/A</v>
      </c>
      <c r="AL378" s="180">
        <f t="shared" si="119"/>
        <v>0</v>
      </c>
    </row>
    <row r="379" spans="1:38" x14ac:dyDescent="0.35">
      <c r="A379" s="91"/>
      <c r="B379" s="92"/>
      <c r="C379" s="93"/>
      <c r="D379" s="92"/>
      <c r="E379" s="91"/>
      <c r="F379" s="92"/>
      <c r="G379" s="94"/>
      <c r="I379" s="31">
        <f t="shared" ca="1" si="103"/>
        <v>0</v>
      </c>
      <c r="J379" s="31">
        <f ca="1">IF(ISNA(MATCH($V379,Hajoamiskertoimet!A$21:A$53,0)),0,$I379*OFFSET(Hajoamiskertoimet!$C$20,MATCH($V379,Hajoamiskertoimet!A$21:A$53,0),0))</f>
        <v>0</v>
      </c>
      <c r="L379" s="181">
        <f t="shared" ca="1" si="109"/>
        <v>1</v>
      </c>
      <c r="M379" s="180" t="e">
        <f ca="1">OFFSET('ewc02'!$H$10,MATCH($R379,Ewc_ID,0),0)</f>
        <v>#N/A</v>
      </c>
      <c r="N379" s="180" t="e">
        <f t="shared" ca="1" si="104"/>
        <v>#N/A</v>
      </c>
      <c r="O379" s="180" t="e">
        <f ca="1">IF($L379=0,-1,OFFSET('Kuiva-aine'!$C$10,AE379+AF379-1,0))</f>
        <v>#N/A</v>
      </c>
      <c r="P379" s="180" t="e">
        <f t="shared" ca="1" si="110"/>
        <v>#N/A</v>
      </c>
      <c r="Q379" s="180" t="e">
        <f ca="1">OFFSET('ewc02'!$A$10,MATCH($C379,EWC_Koodi,0),0)</f>
        <v>#N/A</v>
      </c>
      <c r="R379" s="180" t="e">
        <f t="shared" ca="1" si="111"/>
        <v>#N/A</v>
      </c>
      <c r="S379" s="180" t="e">
        <f ca="1">OFFSET('ewc02'!$K$10,Y379,0)</f>
        <v>#N/A</v>
      </c>
      <c r="T379" s="180" t="e">
        <f t="shared" ca="1" si="112"/>
        <v>#N/A</v>
      </c>
      <c r="U379" s="180" t="e">
        <f ca="1">OFFSET('ewc02'!$L$10,Y379,0)</f>
        <v>#N/A</v>
      </c>
      <c r="V379" s="180" t="e">
        <f ca="1">OFFSET('ewc02'!$M$10,Y379,0)</f>
        <v>#N/A</v>
      </c>
      <c r="W379" s="180" t="e">
        <f ca="1">OFFSET('ewc02'!$N$10,Y379,0)</f>
        <v>#N/A</v>
      </c>
      <c r="X379" s="180" t="e">
        <f ca="1">IF(AND(OFFSET('ewc02'!I$10,Y379,0)=12,OR(G379="2.3",G379="2.6",G379="2.7",G379="2.9")),1,0)</f>
        <v>#N/A</v>
      </c>
      <c r="Y379" s="180" t="e">
        <f t="shared" ca="1" si="105"/>
        <v>#N/A</v>
      </c>
      <c r="Z379" s="37">
        <f t="shared" si="106"/>
        <v>0</v>
      </c>
      <c r="AA379" s="180">
        <f ca="1">IF($Z379=0,0, OFFSET(rd!$A$10,MATCH($Z379,RD_tunnus,0),0))</f>
        <v>0</v>
      </c>
      <c r="AB379" s="180" t="e">
        <f t="shared" si="113"/>
        <v>#N/A</v>
      </c>
      <c r="AC379" s="180" t="e">
        <f t="shared" si="114"/>
        <v>#N/A</v>
      </c>
      <c r="AD379" s="100">
        <f t="shared" si="115"/>
        <v>0</v>
      </c>
      <c r="AE379" s="180" t="e">
        <f t="shared" ca="1" si="107"/>
        <v>#N/A</v>
      </c>
      <c r="AF379" s="180" t="e">
        <f t="shared" ca="1" si="108"/>
        <v>#N/A</v>
      </c>
      <c r="AG379" s="100" t="e">
        <f ca="1">OFFSET('Kuiva-aine'!$D$10,AE379+AF379-1,0)</f>
        <v>#N/A</v>
      </c>
      <c r="AH379" s="100" t="e">
        <f ca="1">OFFSET('Kuiva-aine'!$E$10,AE379+AF379-1,0)</f>
        <v>#N/A</v>
      </c>
      <c r="AI379" s="180" t="e">
        <f t="shared" ca="1" si="116"/>
        <v>#N/A</v>
      </c>
      <c r="AJ379" s="180" t="e">
        <f t="shared" si="117"/>
        <v>#N/A</v>
      </c>
      <c r="AK379" s="180" t="e">
        <f t="shared" si="118"/>
        <v>#N/A</v>
      </c>
      <c r="AL379" s="180">
        <f t="shared" si="119"/>
        <v>0</v>
      </c>
    </row>
    <row r="380" spans="1:38" x14ac:dyDescent="0.35">
      <c r="A380" s="91"/>
      <c r="B380" s="92"/>
      <c r="C380" s="93"/>
      <c r="D380" s="92"/>
      <c r="E380" s="91"/>
      <c r="F380" s="92"/>
      <c r="G380" s="94"/>
      <c r="I380" s="31">
        <f t="shared" ca="1" si="103"/>
        <v>0</v>
      </c>
      <c r="J380" s="31">
        <f ca="1">IF(ISNA(MATCH($V380,Hajoamiskertoimet!A$21:A$53,0)),0,$I380*OFFSET(Hajoamiskertoimet!$C$20,MATCH($V380,Hajoamiskertoimet!A$21:A$53,0),0))</f>
        <v>0</v>
      </c>
      <c r="L380" s="181">
        <f t="shared" ca="1" si="109"/>
        <v>1</v>
      </c>
      <c r="M380" s="180" t="e">
        <f ca="1">OFFSET('ewc02'!$H$10,MATCH($R380,Ewc_ID,0),0)</f>
        <v>#N/A</v>
      </c>
      <c r="N380" s="180" t="e">
        <f t="shared" ca="1" si="104"/>
        <v>#N/A</v>
      </c>
      <c r="O380" s="180" t="e">
        <f ca="1">IF($L380=0,-1,OFFSET('Kuiva-aine'!$C$10,AE380+AF380-1,0))</f>
        <v>#N/A</v>
      </c>
      <c r="P380" s="180" t="e">
        <f t="shared" ca="1" si="110"/>
        <v>#N/A</v>
      </c>
      <c r="Q380" s="180" t="e">
        <f ca="1">OFFSET('ewc02'!$A$10,MATCH($C380,EWC_Koodi,0),0)</f>
        <v>#N/A</v>
      </c>
      <c r="R380" s="180" t="e">
        <f t="shared" ca="1" si="111"/>
        <v>#N/A</v>
      </c>
      <c r="S380" s="180" t="e">
        <f ca="1">OFFSET('ewc02'!$K$10,Y380,0)</f>
        <v>#N/A</v>
      </c>
      <c r="T380" s="180" t="e">
        <f t="shared" ca="1" si="112"/>
        <v>#N/A</v>
      </c>
      <c r="U380" s="180" t="e">
        <f ca="1">OFFSET('ewc02'!$L$10,Y380,0)</f>
        <v>#N/A</v>
      </c>
      <c r="V380" s="180" t="e">
        <f ca="1">OFFSET('ewc02'!$M$10,Y380,0)</f>
        <v>#N/A</v>
      </c>
      <c r="W380" s="180" t="e">
        <f ca="1">OFFSET('ewc02'!$N$10,Y380,0)</f>
        <v>#N/A</v>
      </c>
      <c r="X380" s="180" t="e">
        <f ca="1">IF(AND(OFFSET('ewc02'!I$10,Y380,0)=12,OR(G380="2.3",G380="2.6",G380="2.7",G380="2.9")),1,0)</f>
        <v>#N/A</v>
      </c>
      <c r="Y380" s="180" t="e">
        <f t="shared" ca="1" si="105"/>
        <v>#N/A</v>
      </c>
      <c r="Z380" s="37">
        <f t="shared" si="106"/>
        <v>0</v>
      </c>
      <c r="AA380" s="180">
        <f ca="1">IF($Z380=0,0, OFFSET(rd!$A$10,MATCH($Z380,RD_tunnus,0),0))</f>
        <v>0</v>
      </c>
      <c r="AB380" s="180" t="e">
        <f t="shared" si="113"/>
        <v>#N/A</v>
      </c>
      <c r="AC380" s="180" t="e">
        <f t="shared" si="114"/>
        <v>#N/A</v>
      </c>
      <c r="AD380" s="100">
        <f t="shared" si="115"/>
        <v>0</v>
      </c>
      <c r="AE380" s="180" t="e">
        <f t="shared" ca="1" si="107"/>
        <v>#N/A</v>
      </c>
      <c r="AF380" s="180" t="e">
        <f t="shared" ca="1" si="108"/>
        <v>#N/A</v>
      </c>
      <c r="AG380" s="100" t="e">
        <f ca="1">OFFSET('Kuiva-aine'!$D$10,AE380+AF380-1,0)</f>
        <v>#N/A</v>
      </c>
      <c r="AH380" s="100" t="e">
        <f ca="1">OFFSET('Kuiva-aine'!$E$10,AE380+AF380-1,0)</f>
        <v>#N/A</v>
      </c>
      <c r="AI380" s="180" t="e">
        <f t="shared" ca="1" si="116"/>
        <v>#N/A</v>
      </c>
      <c r="AJ380" s="180" t="e">
        <f t="shared" si="117"/>
        <v>#N/A</v>
      </c>
      <c r="AK380" s="180" t="e">
        <f t="shared" si="118"/>
        <v>#N/A</v>
      </c>
      <c r="AL380" s="180">
        <f t="shared" si="119"/>
        <v>0</v>
      </c>
    </row>
    <row r="381" spans="1:38" x14ac:dyDescent="0.35">
      <c r="A381" s="91"/>
      <c r="B381" s="92"/>
      <c r="C381" s="93"/>
      <c r="D381" s="92"/>
      <c r="E381" s="91"/>
      <c r="F381" s="92"/>
      <c r="G381" s="94"/>
      <c r="I381" s="31">
        <f t="shared" ca="1" si="103"/>
        <v>0</v>
      </c>
      <c r="J381" s="31">
        <f ca="1">IF(ISNA(MATCH($V381,Hajoamiskertoimet!A$21:A$53,0)),0,$I381*OFFSET(Hajoamiskertoimet!$C$20,MATCH($V381,Hajoamiskertoimet!A$21:A$53,0),0))</f>
        <v>0</v>
      </c>
      <c r="L381" s="181">
        <f t="shared" ca="1" si="109"/>
        <v>1</v>
      </c>
      <c r="M381" s="180" t="e">
        <f ca="1">OFFSET('ewc02'!$H$10,MATCH($R381,Ewc_ID,0),0)</f>
        <v>#N/A</v>
      </c>
      <c r="N381" s="180" t="e">
        <f t="shared" ca="1" si="104"/>
        <v>#N/A</v>
      </c>
      <c r="O381" s="180" t="e">
        <f ca="1">IF($L381=0,-1,OFFSET('Kuiva-aine'!$C$10,AE381+AF381-1,0))</f>
        <v>#N/A</v>
      </c>
      <c r="P381" s="180" t="e">
        <f t="shared" ca="1" si="110"/>
        <v>#N/A</v>
      </c>
      <c r="Q381" s="180" t="e">
        <f ca="1">OFFSET('ewc02'!$A$10,MATCH($C381,EWC_Koodi,0),0)</f>
        <v>#N/A</v>
      </c>
      <c r="R381" s="180" t="e">
        <f t="shared" ca="1" si="111"/>
        <v>#N/A</v>
      </c>
      <c r="S381" s="180" t="e">
        <f ca="1">OFFSET('ewc02'!$K$10,Y381,0)</f>
        <v>#N/A</v>
      </c>
      <c r="T381" s="180" t="e">
        <f t="shared" ca="1" si="112"/>
        <v>#N/A</v>
      </c>
      <c r="U381" s="180" t="e">
        <f ca="1">OFFSET('ewc02'!$L$10,Y381,0)</f>
        <v>#N/A</v>
      </c>
      <c r="V381" s="180" t="e">
        <f ca="1">OFFSET('ewc02'!$M$10,Y381,0)</f>
        <v>#N/A</v>
      </c>
      <c r="W381" s="180" t="e">
        <f ca="1">OFFSET('ewc02'!$N$10,Y381,0)</f>
        <v>#N/A</v>
      </c>
      <c r="X381" s="180" t="e">
        <f ca="1">IF(AND(OFFSET('ewc02'!I$10,Y381,0)=12,OR(G381="2.3",G381="2.6",G381="2.7",G381="2.9")),1,0)</f>
        <v>#N/A</v>
      </c>
      <c r="Y381" s="180" t="e">
        <f t="shared" ca="1" si="105"/>
        <v>#N/A</v>
      </c>
      <c r="Z381" s="37">
        <f t="shared" si="106"/>
        <v>0</v>
      </c>
      <c r="AA381" s="180">
        <f ca="1">IF($Z381=0,0, OFFSET(rd!$A$10,MATCH($Z381,RD_tunnus,0),0))</f>
        <v>0</v>
      </c>
      <c r="AB381" s="180" t="e">
        <f t="shared" si="113"/>
        <v>#N/A</v>
      </c>
      <c r="AC381" s="180" t="e">
        <f t="shared" si="114"/>
        <v>#N/A</v>
      </c>
      <c r="AD381" s="100">
        <f t="shared" si="115"/>
        <v>0</v>
      </c>
      <c r="AE381" s="180" t="e">
        <f t="shared" ca="1" si="107"/>
        <v>#N/A</v>
      </c>
      <c r="AF381" s="180" t="e">
        <f t="shared" ca="1" si="108"/>
        <v>#N/A</v>
      </c>
      <c r="AG381" s="100" t="e">
        <f ca="1">OFFSET('Kuiva-aine'!$D$10,AE381+AF381-1,0)</f>
        <v>#N/A</v>
      </c>
      <c r="AH381" s="100" t="e">
        <f ca="1">OFFSET('Kuiva-aine'!$E$10,AE381+AF381-1,0)</f>
        <v>#N/A</v>
      </c>
      <c r="AI381" s="180" t="e">
        <f t="shared" ca="1" si="116"/>
        <v>#N/A</v>
      </c>
      <c r="AJ381" s="180" t="e">
        <f t="shared" si="117"/>
        <v>#N/A</v>
      </c>
      <c r="AK381" s="180" t="e">
        <f t="shared" si="118"/>
        <v>#N/A</v>
      </c>
      <c r="AL381" s="180">
        <f t="shared" si="119"/>
        <v>0</v>
      </c>
    </row>
    <row r="382" spans="1:38" x14ac:dyDescent="0.35">
      <c r="A382" s="91"/>
      <c r="B382" s="92"/>
      <c r="C382" s="93"/>
      <c r="D382" s="92"/>
      <c r="E382" s="91"/>
      <c r="F382" s="92"/>
      <c r="G382" s="94"/>
      <c r="I382" s="31">
        <f t="shared" ca="1" si="103"/>
        <v>0</v>
      </c>
      <c r="J382" s="31">
        <f ca="1">IF(ISNA(MATCH($V382,Hajoamiskertoimet!A$21:A$53,0)),0,$I382*OFFSET(Hajoamiskertoimet!$C$20,MATCH($V382,Hajoamiskertoimet!A$21:A$53,0),0))</f>
        <v>0</v>
      </c>
      <c r="L382" s="181">
        <f t="shared" ca="1" si="109"/>
        <v>1</v>
      </c>
      <c r="M382" s="180" t="e">
        <f ca="1">OFFSET('ewc02'!$H$10,MATCH($R382,Ewc_ID,0),0)</f>
        <v>#N/A</v>
      </c>
      <c r="N382" s="180" t="e">
        <f t="shared" ca="1" si="104"/>
        <v>#N/A</v>
      </c>
      <c r="O382" s="180" t="e">
        <f ca="1">IF($L382=0,-1,OFFSET('Kuiva-aine'!$C$10,AE382+AF382-1,0))</f>
        <v>#N/A</v>
      </c>
      <c r="P382" s="180" t="e">
        <f t="shared" ca="1" si="110"/>
        <v>#N/A</v>
      </c>
      <c r="Q382" s="180" t="e">
        <f ca="1">OFFSET('ewc02'!$A$10,MATCH($C382,EWC_Koodi,0),0)</f>
        <v>#N/A</v>
      </c>
      <c r="R382" s="180" t="e">
        <f t="shared" ca="1" si="111"/>
        <v>#N/A</v>
      </c>
      <c r="S382" s="180" t="e">
        <f ca="1">OFFSET('ewc02'!$K$10,Y382,0)</f>
        <v>#N/A</v>
      </c>
      <c r="T382" s="180" t="e">
        <f t="shared" ca="1" si="112"/>
        <v>#N/A</v>
      </c>
      <c r="U382" s="180" t="e">
        <f ca="1">OFFSET('ewc02'!$L$10,Y382,0)</f>
        <v>#N/A</v>
      </c>
      <c r="V382" s="180" t="e">
        <f ca="1">OFFSET('ewc02'!$M$10,Y382,0)</f>
        <v>#N/A</v>
      </c>
      <c r="W382" s="180" t="e">
        <f ca="1">OFFSET('ewc02'!$N$10,Y382,0)</f>
        <v>#N/A</v>
      </c>
      <c r="X382" s="180" t="e">
        <f ca="1">IF(AND(OFFSET('ewc02'!I$10,Y382,0)=12,OR(G382="2.3",G382="2.6",G382="2.7",G382="2.9")),1,0)</f>
        <v>#N/A</v>
      </c>
      <c r="Y382" s="180" t="e">
        <f t="shared" ca="1" si="105"/>
        <v>#N/A</v>
      </c>
      <c r="Z382" s="37">
        <f t="shared" si="106"/>
        <v>0</v>
      </c>
      <c r="AA382" s="180">
        <f ca="1">IF($Z382=0,0, OFFSET(rd!$A$10,MATCH($Z382,RD_tunnus,0),0))</f>
        <v>0</v>
      </c>
      <c r="AB382" s="180" t="e">
        <f t="shared" si="113"/>
        <v>#N/A</v>
      </c>
      <c r="AC382" s="180" t="e">
        <f t="shared" si="114"/>
        <v>#N/A</v>
      </c>
      <c r="AD382" s="100">
        <f t="shared" si="115"/>
        <v>0</v>
      </c>
      <c r="AE382" s="180" t="e">
        <f t="shared" ca="1" si="107"/>
        <v>#N/A</v>
      </c>
      <c r="AF382" s="180" t="e">
        <f t="shared" ca="1" si="108"/>
        <v>#N/A</v>
      </c>
      <c r="AG382" s="100" t="e">
        <f ca="1">OFFSET('Kuiva-aine'!$D$10,AE382+AF382-1,0)</f>
        <v>#N/A</v>
      </c>
      <c r="AH382" s="100" t="e">
        <f ca="1">OFFSET('Kuiva-aine'!$E$10,AE382+AF382-1,0)</f>
        <v>#N/A</v>
      </c>
      <c r="AI382" s="180" t="e">
        <f t="shared" ca="1" si="116"/>
        <v>#N/A</v>
      </c>
      <c r="AJ382" s="180" t="e">
        <f t="shared" si="117"/>
        <v>#N/A</v>
      </c>
      <c r="AK382" s="180" t="e">
        <f t="shared" si="118"/>
        <v>#N/A</v>
      </c>
      <c r="AL382" s="180">
        <f t="shared" si="119"/>
        <v>0</v>
      </c>
    </row>
    <row r="383" spans="1:38" x14ac:dyDescent="0.35">
      <c r="A383" s="91"/>
      <c r="B383" s="92"/>
      <c r="C383" s="93"/>
      <c r="D383" s="92"/>
      <c r="E383" s="91"/>
      <c r="F383" s="92"/>
      <c r="G383" s="94"/>
      <c r="I383" s="31">
        <f t="shared" ca="1" si="103"/>
        <v>0</v>
      </c>
      <c r="J383" s="31">
        <f ca="1">IF(ISNA(MATCH($V383,Hajoamiskertoimet!A$21:A$53,0)),0,$I383*OFFSET(Hajoamiskertoimet!$C$20,MATCH($V383,Hajoamiskertoimet!A$21:A$53,0),0))</f>
        <v>0</v>
      </c>
      <c r="L383" s="181">
        <f t="shared" ca="1" si="109"/>
        <v>1</v>
      </c>
      <c r="M383" s="180" t="e">
        <f ca="1">OFFSET('ewc02'!$H$10,MATCH($R383,Ewc_ID,0),0)</f>
        <v>#N/A</v>
      </c>
      <c r="N383" s="180" t="e">
        <f t="shared" ca="1" si="104"/>
        <v>#N/A</v>
      </c>
      <c r="O383" s="180" t="e">
        <f ca="1">IF($L383=0,-1,OFFSET('Kuiva-aine'!$C$10,AE383+AF383-1,0))</f>
        <v>#N/A</v>
      </c>
      <c r="P383" s="180" t="e">
        <f t="shared" ca="1" si="110"/>
        <v>#N/A</v>
      </c>
      <c r="Q383" s="180" t="e">
        <f ca="1">OFFSET('ewc02'!$A$10,MATCH($C383,EWC_Koodi,0),0)</f>
        <v>#N/A</v>
      </c>
      <c r="R383" s="180" t="e">
        <f t="shared" ca="1" si="111"/>
        <v>#N/A</v>
      </c>
      <c r="S383" s="180" t="e">
        <f ca="1">OFFSET('ewc02'!$K$10,Y383,0)</f>
        <v>#N/A</v>
      </c>
      <c r="T383" s="180" t="e">
        <f t="shared" ca="1" si="112"/>
        <v>#N/A</v>
      </c>
      <c r="U383" s="180" t="e">
        <f ca="1">OFFSET('ewc02'!$L$10,Y383,0)</f>
        <v>#N/A</v>
      </c>
      <c r="V383" s="180" t="e">
        <f ca="1">OFFSET('ewc02'!$M$10,Y383,0)</f>
        <v>#N/A</v>
      </c>
      <c r="W383" s="180" t="e">
        <f ca="1">OFFSET('ewc02'!$N$10,Y383,0)</f>
        <v>#N/A</v>
      </c>
      <c r="X383" s="180" t="e">
        <f ca="1">IF(AND(OFFSET('ewc02'!I$10,Y383,0)=12,OR(G383="2.3",G383="2.6",G383="2.7",G383="2.9")),1,0)</f>
        <v>#N/A</v>
      </c>
      <c r="Y383" s="180" t="e">
        <f t="shared" ca="1" si="105"/>
        <v>#N/A</v>
      </c>
      <c r="Z383" s="37">
        <f t="shared" si="106"/>
        <v>0</v>
      </c>
      <c r="AA383" s="180">
        <f ca="1">IF($Z383=0,0, OFFSET(rd!$A$10,MATCH($Z383,RD_tunnus,0),0))</f>
        <v>0</v>
      </c>
      <c r="AB383" s="180" t="e">
        <f t="shared" si="113"/>
        <v>#N/A</v>
      </c>
      <c r="AC383" s="180" t="e">
        <f t="shared" si="114"/>
        <v>#N/A</v>
      </c>
      <c r="AD383" s="100">
        <f t="shared" si="115"/>
        <v>0</v>
      </c>
      <c r="AE383" s="180" t="e">
        <f t="shared" ca="1" si="107"/>
        <v>#N/A</v>
      </c>
      <c r="AF383" s="180" t="e">
        <f t="shared" ca="1" si="108"/>
        <v>#N/A</v>
      </c>
      <c r="AG383" s="100" t="e">
        <f ca="1">OFFSET('Kuiva-aine'!$D$10,AE383+AF383-1,0)</f>
        <v>#N/A</v>
      </c>
      <c r="AH383" s="100" t="e">
        <f ca="1">OFFSET('Kuiva-aine'!$E$10,AE383+AF383-1,0)</f>
        <v>#N/A</v>
      </c>
      <c r="AI383" s="180" t="e">
        <f t="shared" ca="1" si="116"/>
        <v>#N/A</v>
      </c>
      <c r="AJ383" s="180" t="e">
        <f t="shared" si="117"/>
        <v>#N/A</v>
      </c>
      <c r="AK383" s="180" t="e">
        <f t="shared" si="118"/>
        <v>#N/A</v>
      </c>
      <c r="AL383" s="180">
        <f t="shared" si="119"/>
        <v>0</v>
      </c>
    </row>
    <row r="384" spans="1:38" x14ac:dyDescent="0.35">
      <c r="A384" s="91"/>
      <c r="B384" s="92"/>
      <c r="C384" s="93"/>
      <c r="D384" s="92"/>
      <c r="E384" s="91"/>
      <c r="F384" s="92"/>
      <c r="G384" s="94"/>
      <c r="I384" s="31">
        <f t="shared" ca="1" si="103"/>
        <v>0</v>
      </c>
      <c r="J384" s="31">
        <f ca="1">IF(ISNA(MATCH($V384,Hajoamiskertoimet!A$21:A$53,0)),0,$I384*OFFSET(Hajoamiskertoimet!$C$20,MATCH($V384,Hajoamiskertoimet!A$21:A$53,0),0))</f>
        <v>0</v>
      </c>
      <c r="L384" s="181">
        <f t="shared" ca="1" si="109"/>
        <v>1</v>
      </c>
      <c r="M384" s="180" t="e">
        <f ca="1">OFFSET('ewc02'!$H$10,MATCH($R384,Ewc_ID,0),0)</f>
        <v>#N/A</v>
      </c>
      <c r="N384" s="180" t="e">
        <f t="shared" ca="1" si="104"/>
        <v>#N/A</v>
      </c>
      <c r="O384" s="180" t="e">
        <f ca="1">IF($L384=0,-1,OFFSET('Kuiva-aine'!$C$10,AE384+AF384-1,0))</f>
        <v>#N/A</v>
      </c>
      <c r="P384" s="180" t="e">
        <f t="shared" ca="1" si="110"/>
        <v>#N/A</v>
      </c>
      <c r="Q384" s="180" t="e">
        <f ca="1">OFFSET('ewc02'!$A$10,MATCH($C384,EWC_Koodi,0),0)</f>
        <v>#N/A</v>
      </c>
      <c r="R384" s="180" t="e">
        <f t="shared" ca="1" si="111"/>
        <v>#N/A</v>
      </c>
      <c r="S384" s="180" t="e">
        <f ca="1">OFFSET('ewc02'!$K$10,Y384,0)</f>
        <v>#N/A</v>
      </c>
      <c r="T384" s="180" t="e">
        <f t="shared" ca="1" si="112"/>
        <v>#N/A</v>
      </c>
      <c r="U384" s="180" t="e">
        <f ca="1">OFFSET('ewc02'!$L$10,Y384,0)</f>
        <v>#N/A</v>
      </c>
      <c r="V384" s="180" t="e">
        <f ca="1">OFFSET('ewc02'!$M$10,Y384,0)</f>
        <v>#N/A</v>
      </c>
      <c r="W384" s="180" t="e">
        <f ca="1">OFFSET('ewc02'!$N$10,Y384,0)</f>
        <v>#N/A</v>
      </c>
      <c r="X384" s="180" t="e">
        <f ca="1">IF(AND(OFFSET('ewc02'!I$10,Y384,0)=12,OR(G384="2.3",G384="2.6",G384="2.7",G384="2.9")),1,0)</f>
        <v>#N/A</v>
      </c>
      <c r="Y384" s="180" t="e">
        <f t="shared" ca="1" si="105"/>
        <v>#N/A</v>
      </c>
      <c r="Z384" s="37">
        <f t="shared" si="106"/>
        <v>0</v>
      </c>
      <c r="AA384" s="180">
        <f ca="1">IF($Z384=0,0, OFFSET(rd!$A$10,MATCH($Z384,RD_tunnus,0),0))</f>
        <v>0</v>
      </c>
      <c r="AB384" s="180" t="e">
        <f t="shared" si="113"/>
        <v>#N/A</v>
      </c>
      <c r="AC384" s="180" t="e">
        <f t="shared" si="114"/>
        <v>#N/A</v>
      </c>
      <c r="AD384" s="100">
        <f t="shared" si="115"/>
        <v>0</v>
      </c>
      <c r="AE384" s="180" t="e">
        <f t="shared" ca="1" si="107"/>
        <v>#N/A</v>
      </c>
      <c r="AF384" s="180" t="e">
        <f t="shared" ca="1" si="108"/>
        <v>#N/A</v>
      </c>
      <c r="AG384" s="100" t="e">
        <f ca="1">OFFSET('Kuiva-aine'!$D$10,AE384+AF384-1,0)</f>
        <v>#N/A</v>
      </c>
      <c r="AH384" s="100" t="e">
        <f ca="1">OFFSET('Kuiva-aine'!$E$10,AE384+AF384-1,0)</f>
        <v>#N/A</v>
      </c>
      <c r="AI384" s="180" t="e">
        <f t="shared" ca="1" si="116"/>
        <v>#N/A</v>
      </c>
      <c r="AJ384" s="180" t="e">
        <f t="shared" si="117"/>
        <v>#N/A</v>
      </c>
      <c r="AK384" s="180" t="e">
        <f t="shared" si="118"/>
        <v>#N/A</v>
      </c>
      <c r="AL384" s="180">
        <f t="shared" si="119"/>
        <v>0</v>
      </c>
    </row>
    <row r="385" spans="1:38" x14ac:dyDescent="0.35">
      <c r="A385" s="91"/>
      <c r="B385" s="92"/>
      <c r="C385" s="93"/>
      <c r="D385" s="92"/>
      <c r="E385" s="91"/>
      <c r="F385" s="92"/>
      <c r="G385" s="94"/>
      <c r="I385" s="31">
        <f t="shared" ca="1" si="103"/>
        <v>0</v>
      </c>
      <c r="J385" s="31">
        <f ca="1">IF(ISNA(MATCH($V385,Hajoamiskertoimet!A$21:A$53,0)),0,$I385*OFFSET(Hajoamiskertoimet!$C$20,MATCH($V385,Hajoamiskertoimet!A$21:A$53,0),0))</f>
        <v>0</v>
      </c>
      <c r="L385" s="181">
        <f t="shared" ca="1" si="109"/>
        <v>1</v>
      </c>
      <c r="M385" s="180" t="e">
        <f ca="1">OFFSET('ewc02'!$H$10,MATCH($R385,Ewc_ID,0),0)</f>
        <v>#N/A</v>
      </c>
      <c r="N385" s="180" t="e">
        <f t="shared" ca="1" si="104"/>
        <v>#N/A</v>
      </c>
      <c r="O385" s="180" t="e">
        <f ca="1">IF($L385=0,-1,OFFSET('Kuiva-aine'!$C$10,AE385+AF385-1,0))</f>
        <v>#N/A</v>
      </c>
      <c r="P385" s="180" t="e">
        <f t="shared" ca="1" si="110"/>
        <v>#N/A</v>
      </c>
      <c r="Q385" s="180" t="e">
        <f ca="1">OFFSET('ewc02'!$A$10,MATCH($C385,EWC_Koodi,0),0)</f>
        <v>#N/A</v>
      </c>
      <c r="R385" s="180" t="e">
        <f t="shared" ca="1" si="111"/>
        <v>#N/A</v>
      </c>
      <c r="S385" s="180" t="e">
        <f ca="1">OFFSET('ewc02'!$K$10,Y385,0)</f>
        <v>#N/A</v>
      </c>
      <c r="T385" s="180" t="e">
        <f t="shared" ca="1" si="112"/>
        <v>#N/A</v>
      </c>
      <c r="U385" s="180" t="e">
        <f ca="1">OFFSET('ewc02'!$L$10,Y385,0)</f>
        <v>#N/A</v>
      </c>
      <c r="V385" s="180" t="e">
        <f ca="1">OFFSET('ewc02'!$M$10,Y385,0)</f>
        <v>#N/A</v>
      </c>
      <c r="W385" s="180" t="e">
        <f ca="1">OFFSET('ewc02'!$N$10,Y385,0)</f>
        <v>#N/A</v>
      </c>
      <c r="X385" s="180" t="e">
        <f ca="1">IF(AND(OFFSET('ewc02'!I$10,Y385,0)=12,OR(G385="2.3",G385="2.6",G385="2.7",G385="2.9")),1,0)</f>
        <v>#N/A</v>
      </c>
      <c r="Y385" s="180" t="e">
        <f t="shared" ca="1" si="105"/>
        <v>#N/A</v>
      </c>
      <c r="Z385" s="37">
        <f t="shared" si="106"/>
        <v>0</v>
      </c>
      <c r="AA385" s="180">
        <f ca="1">IF($Z385=0,0, OFFSET(rd!$A$10,MATCH($Z385,RD_tunnus,0),0))</f>
        <v>0</v>
      </c>
      <c r="AB385" s="180" t="e">
        <f t="shared" si="113"/>
        <v>#N/A</v>
      </c>
      <c r="AC385" s="180" t="e">
        <f t="shared" si="114"/>
        <v>#N/A</v>
      </c>
      <c r="AD385" s="100">
        <f t="shared" si="115"/>
        <v>0</v>
      </c>
      <c r="AE385" s="180" t="e">
        <f t="shared" ca="1" si="107"/>
        <v>#N/A</v>
      </c>
      <c r="AF385" s="180" t="e">
        <f t="shared" ca="1" si="108"/>
        <v>#N/A</v>
      </c>
      <c r="AG385" s="100" t="e">
        <f ca="1">OFFSET('Kuiva-aine'!$D$10,AE385+AF385-1,0)</f>
        <v>#N/A</v>
      </c>
      <c r="AH385" s="100" t="e">
        <f ca="1">OFFSET('Kuiva-aine'!$E$10,AE385+AF385-1,0)</f>
        <v>#N/A</v>
      </c>
      <c r="AI385" s="180" t="e">
        <f t="shared" ca="1" si="116"/>
        <v>#N/A</v>
      </c>
      <c r="AJ385" s="180" t="e">
        <f t="shared" si="117"/>
        <v>#N/A</v>
      </c>
      <c r="AK385" s="180" t="e">
        <f t="shared" si="118"/>
        <v>#N/A</v>
      </c>
      <c r="AL385" s="180">
        <f t="shared" si="119"/>
        <v>0</v>
      </c>
    </row>
    <row r="386" spans="1:38" x14ac:dyDescent="0.35">
      <c r="A386" s="91"/>
      <c r="B386" s="92"/>
      <c r="C386" s="93"/>
      <c r="D386" s="92"/>
      <c r="E386" s="91"/>
      <c r="F386" s="92"/>
      <c r="G386" s="94"/>
      <c r="I386" s="31">
        <f t="shared" ca="1" si="103"/>
        <v>0</v>
      </c>
      <c r="J386" s="31">
        <f ca="1">IF(ISNA(MATCH($V386,Hajoamiskertoimet!A$21:A$53,0)),0,$I386*OFFSET(Hajoamiskertoimet!$C$20,MATCH($V386,Hajoamiskertoimet!A$21:A$53,0),0))</f>
        <v>0</v>
      </c>
      <c r="L386" s="181">
        <f t="shared" ca="1" si="109"/>
        <v>1</v>
      </c>
      <c r="M386" s="180" t="e">
        <f ca="1">OFFSET('ewc02'!$H$10,MATCH($R386,Ewc_ID,0),0)</f>
        <v>#N/A</v>
      </c>
      <c r="N386" s="180" t="e">
        <f t="shared" ca="1" si="104"/>
        <v>#N/A</v>
      </c>
      <c r="O386" s="180" t="e">
        <f ca="1">IF($L386=0,-1,OFFSET('Kuiva-aine'!$C$10,AE386+AF386-1,0))</f>
        <v>#N/A</v>
      </c>
      <c r="P386" s="180" t="e">
        <f t="shared" ca="1" si="110"/>
        <v>#N/A</v>
      </c>
      <c r="Q386" s="180" t="e">
        <f ca="1">OFFSET('ewc02'!$A$10,MATCH($C386,EWC_Koodi,0),0)</f>
        <v>#N/A</v>
      </c>
      <c r="R386" s="180" t="e">
        <f t="shared" ca="1" si="111"/>
        <v>#N/A</v>
      </c>
      <c r="S386" s="180" t="e">
        <f ca="1">OFFSET('ewc02'!$K$10,Y386,0)</f>
        <v>#N/A</v>
      </c>
      <c r="T386" s="180" t="e">
        <f t="shared" ca="1" si="112"/>
        <v>#N/A</v>
      </c>
      <c r="U386" s="180" t="e">
        <f ca="1">OFFSET('ewc02'!$L$10,Y386,0)</f>
        <v>#N/A</v>
      </c>
      <c r="V386" s="180" t="e">
        <f ca="1">OFFSET('ewc02'!$M$10,Y386,0)</f>
        <v>#N/A</v>
      </c>
      <c r="W386" s="180" t="e">
        <f ca="1">OFFSET('ewc02'!$N$10,Y386,0)</f>
        <v>#N/A</v>
      </c>
      <c r="X386" s="180" t="e">
        <f ca="1">IF(AND(OFFSET('ewc02'!I$10,Y386,0)=12,OR(G386="2.3",G386="2.6",G386="2.7",G386="2.9")),1,0)</f>
        <v>#N/A</v>
      </c>
      <c r="Y386" s="180" t="e">
        <f t="shared" ca="1" si="105"/>
        <v>#N/A</v>
      </c>
      <c r="Z386" s="37">
        <f t="shared" si="106"/>
        <v>0</v>
      </c>
      <c r="AA386" s="180">
        <f ca="1">IF($Z386=0,0, OFFSET(rd!$A$10,MATCH($Z386,RD_tunnus,0),0))</f>
        <v>0</v>
      </c>
      <c r="AB386" s="180" t="e">
        <f t="shared" si="113"/>
        <v>#N/A</v>
      </c>
      <c r="AC386" s="180" t="e">
        <f t="shared" si="114"/>
        <v>#N/A</v>
      </c>
      <c r="AD386" s="100">
        <f t="shared" si="115"/>
        <v>0</v>
      </c>
      <c r="AE386" s="180" t="e">
        <f t="shared" ca="1" si="107"/>
        <v>#N/A</v>
      </c>
      <c r="AF386" s="180" t="e">
        <f t="shared" ca="1" si="108"/>
        <v>#N/A</v>
      </c>
      <c r="AG386" s="100" t="e">
        <f ca="1">OFFSET('Kuiva-aine'!$D$10,AE386+AF386-1,0)</f>
        <v>#N/A</v>
      </c>
      <c r="AH386" s="100" t="e">
        <f ca="1">OFFSET('Kuiva-aine'!$E$10,AE386+AF386-1,0)</f>
        <v>#N/A</v>
      </c>
      <c r="AI386" s="180" t="e">
        <f t="shared" ca="1" si="116"/>
        <v>#N/A</v>
      </c>
      <c r="AJ386" s="180" t="e">
        <f t="shared" si="117"/>
        <v>#N/A</v>
      </c>
      <c r="AK386" s="180" t="e">
        <f t="shared" si="118"/>
        <v>#N/A</v>
      </c>
      <c r="AL386" s="180">
        <f t="shared" si="119"/>
        <v>0</v>
      </c>
    </row>
    <row r="387" spans="1:38" x14ac:dyDescent="0.35">
      <c r="A387" s="91"/>
      <c r="B387" s="92"/>
      <c r="C387" s="93"/>
      <c r="D387" s="92"/>
      <c r="E387" s="91"/>
      <c r="F387" s="92"/>
      <c r="G387" s="94"/>
      <c r="I387" s="31">
        <f t="shared" ca="1" si="103"/>
        <v>0</v>
      </c>
      <c r="J387" s="31">
        <f ca="1">IF(ISNA(MATCH($V387,Hajoamiskertoimet!A$21:A$53,0)),0,$I387*OFFSET(Hajoamiskertoimet!$C$20,MATCH($V387,Hajoamiskertoimet!A$21:A$53,0),0))</f>
        <v>0</v>
      </c>
      <c r="L387" s="181">
        <f t="shared" ca="1" si="109"/>
        <v>1</v>
      </c>
      <c r="M387" s="180" t="e">
        <f ca="1">OFFSET('ewc02'!$H$10,MATCH($R387,Ewc_ID,0),0)</f>
        <v>#N/A</v>
      </c>
      <c r="N387" s="180" t="e">
        <f t="shared" ca="1" si="104"/>
        <v>#N/A</v>
      </c>
      <c r="O387" s="180" t="e">
        <f ca="1">IF($L387=0,-1,OFFSET('Kuiva-aine'!$C$10,AE387+AF387-1,0))</f>
        <v>#N/A</v>
      </c>
      <c r="P387" s="180" t="e">
        <f t="shared" ca="1" si="110"/>
        <v>#N/A</v>
      </c>
      <c r="Q387" s="180" t="e">
        <f ca="1">OFFSET('ewc02'!$A$10,MATCH($C387,EWC_Koodi,0),0)</f>
        <v>#N/A</v>
      </c>
      <c r="R387" s="180" t="e">
        <f t="shared" ca="1" si="111"/>
        <v>#N/A</v>
      </c>
      <c r="S387" s="180" t="e">
        <f ca="1">OFFSET('ewc02'!$K$10,Y387,0)</f>
        <v>#N/A</v>
      </c>
      <c r="T387" s="180" t="e">
        <f t="shared" ca="1" si="112"/>
        <v>#N/A</v>
      </c>
      <c r="U387" s="180" t="e">
        <f ca="1">OFFSET('ewc02'!$L$10,Y387,0)</f>
        <v>#N/A</v>
      </c>
      <c r="V387" s="180" t="e">
        <f ca="1">OFFSET('ewc02'!$M$10,Y387,0)</f>
        <v>#N/A</v>
      </c>
      <c r="W387" s="180" t="e">
        <f ca="1">OFFSET('ewc02'!$N$10,Y387,0)</f>
        <v>#N/A</v>
      </c>
      <c r="X387" s="180" t="e">
        <f ca="1">IF(AND(OFFSET('ewc02'!I$10,Y387,0)=12,OR(G387="2.3",G387="2.6",G387="2.7",G387="2.9")),1,0)</f>
        <v>#N/A</v>
      </c>
      <c r="Y387" s="180" t="e">
        <f t="shared" ca="1" si="105"/>
        <v>#N/A</v>
      </c>
      <c r="Z387" s="37">
        <f t="shared" si="106"/>
        <v>0</v>
      </c>
      <c r="AA387" s="180">
        <f ca="1">IF($Z387=0,0, OFFSET(rd!$A$10,MATCH($Z387,RD_tunnus,0),0))</f>
        <v>0</v>
      </c>
      <c r="AB387" s="180" t="e">
        <f t="shared" si="113"/>
        <v>#N/A</v>
      </c>
      <c r="AC387" s="180" t="e">
        <f t="shared" si="114"/>
        <v>#N/A</v>
      </c>
      <c r="AD387" s="100">
        <f t="shared" si="115"/>
        <v>0</v>
      </c>
      <c r="AE387" s="180" t="e">
        <f t="shared" ca="1" si="107"/>
        <v>#N/A</v>
      </c>
      <c r="AF387" s="180" t="e">
        <f t="shared" ca="1" si="108"/>
        <v>#N/A</v>
      </c>
      <c r="AG387" s="100" t="e">
        <f ca="1">OFFSET('Kuiva-aine'!$D$10,AE387+AF387-1,0)</f>
        <v>#N/A</v>
      </c>
      <c r="AH387" s="100" t="e">
        <f ca="1">OFFSET('Kuiva-aine'!$E$10,AE387+AF387-1,0)</f>
        <v>#N/A</v>
      </c>
      <c r="AI387" s="180" t="e">
        <f t="shared" ca="1" si="116"/>
        <v>#N/A</v>
      </c>
      <c r="AJ387" s="180" t="e">
        <f t="shared" si="117"/>
        <v>#N/A</v>
      </c>
      <c r="AK387" s="180" t="e">
        <f t="shared" si="118"/>
        <v>#N/A</v>
      </c>
      <c r="AL387" s="180">
        <f t="shared" si="119"/>
        <v>0</v>
      </c>
    </row>
    <row r="388" spans="1:38" x14ac:dyDescent="0.35">
      <c r="A388" s="91"/>
      <c r="B388" s="92"/>
      <c r="C388" s="93"/>
      <c r="D388" s="92"/>
      <c r="E388" s="91"/>
      <c r="F388" s="92"/>
      <c r="G388" s="94"/>
      <c r="I388" s="31">
        <f t="shared" ca="1" si="103"/>
        <v>0</v>
      </c>
      <c r="J388" s="31">
        <f ca="1">IF(ISNA(MATCH($V388,Hajoamiskertoimet!A$21:A$53,0)),0,$I388*OFFSET(Hajoamiskertoimet!$C$20,MATCH($V388,Hajoamiskertoimet!A$21:A$53,0),0))</f>
        <v>0</v>
      </c>
      <c r="L388" s="181">
        <f t="shared" ca="1" si="109"/>
        <v>1</v>
      </c>
      <c r="M388" s="180" t="e">
        <f ca="1">OFFSET('ewc02'!$H$10,MATCH($R388,Ewc_ID,0),0)</f>
        <v>#N/A</v>
      </c>
      <c r="N388" s="180" t="e">
        <f t="shared" ca="1" si="104"/>
        <v>#N/A</v>
      </c>
      <c r="O388" s="180" t="e">
        <f ca="1">IF($L388=0,-1,OFFSET('Kuiva-aine'!$C$10,AE388+AF388-1,0))</f>
        <v>#N/A</v>
      </c>
      <c r="P388" s="180" t="e">
        <f t="shared" ca="1" si="110"/>
        <v>#N/A</v>
      </c>
      <c r="Q388" s="180" t="e">
        <f ca="1">OFFSET('ewc02'!$A$10,MATCH($C388,EWC_Koodi,0),0)</f>
        <v>#N/A</v>
      </c>
      <c r="R388" s="180" t="e">
        <f t="shared" ca="1" si="111"/>
        <v>#N/A</v>
      </c>
      <c r="S388" s="180" t="e">
        <f ca="1">OFFSET('ewc02'!$K$10,Y388,0)</f>
        <v>#N/A</v>
      </c>
      <c r="T388" s="180" t="e">
        <f t="shared" ca="1" si="112"/>
        <v>#N/A</v>
      </c>
      <c r="U388" s="180" t="e">
        <f ca="1">OFFSET('ewc02'!$L$10,Y388,0)</f>
        <v>#N/A</v>
      </c>
      <c r="V388" s="180" t="e">
        <f ca="1">OFFSET('ewc02'!$M$10,Y388,0)</f>
        <v>#N/A</v>
      </c>
      <c r="W388" s="180" t="e">
        <f ca="1">OFFSET('ewc02'!$N$10,Y388,0)</f>
        <v>#N/A</v>
      </c>
      <c r="X388" s="180" t="e">
        <f ca="1">IF(AND(OFFSET('ewc02'!I$10,Y388,0)=12,OR(G388="2.3",G388="2.6",G388="2.7",G388="2.9")),1,0)</f>
        <v>#N/A</v>
      </c>
      <c r="Y388" s="180" t="e">
        <f t="shared" ca="1" si="105"/>
        <v>#N/A</v>
      </c>
      <c r="Z388" s="37">
        <f t="shared" si="106"/>
        <v>0</v>
      </c>
      <c r="AA388" s="180">
        <f ca="1">IF($Z388=0,0, OFFSET(rd!$A$10,MATCH($Z388,RD_tunnus,0),0))</f>
        <v>0</v>
      </c>
      <c r="AB388" s="180" t="e">
        <f t="shared" si="113"/>
        <v>#N/A</v>
      </c>
      <c r="AC388" s="180" t="e">
        <f t="shared" si="114"/>
        <v>#N/A</v>
      </c>
      <c r="AD388" s="100">
        <f t="shared" si="115"/>
        <v>0</v>
      </c>
      <c r="AE388" s="180" t="e">
        <f t="shared" ca="1" si="107"/>
        <v>#N/A</v>
      </c>
      <c r="AF388" s="180" t="e">
        <f t="shared" ca="1" si="108"/>
        <v>#N/A</v>
      </c>
      <c r="AG388" s="100" t="e">
        <f ca="1">OFFSET('Kuiva-aine'!$D$10,AE388+AF388-1,0)</f>
        <v>#N/A</v>
      </c>
      <c r="AH388" s="100" t="e">
        <f ca="1">OFFSET('Kuiva-aine'!$E$10,AE388+AF388-1,0)</f>
        <v>#N/A</v>
      </c>
      <c r="AI388" s="180" t="e">
        <f t="shared" ca="1" si="116"/>
        <v>#N/A</v>
      </c>
      <c r="AJ388" s="180" t="e">
        <f t="shared" si="117"/>
        <v>#N/A</v>
      </c>
      <c r="AK388" s="180" t="e">
        <f t="shared" si="118"/>
        <v>#N/A</v>
      </c>
      <c r="AL388" s="180">
        <f t="shared" si="119"/>
        <v>0</v>
      </c>
    </row>
    <row r="389" spans="1:38" x14ac:dyDescent="0.35">
      <c r="A389" s="91"/>
      <c r="B389" s="92"/>
      <c r="C389" s="93"/>
      <c r="D389" s="92"/>
      <c r="E389" s="91"/>
      <c r="F389" s="92"/>
      <c r="G389" s="94"/>
      <c r="I389" s="31">
        <f t="shared" ca="1" si="103"/>
        <v>0</v>
      </c>
      <c r="J389" s="31">
        <f ca="1">IF(ISNA(MATCH($V389,Hajoamiskertoimet!A$21:A$53,0)),0,$I389*OFFSET(Hajoamiskertoimet!$C$20,MATCH($V389,Hajoamiskertoimet!A$21:A$53,0),0))</f>
        <v>0</v>
      </c>
      <c r="L389" s="181">
        <f t="shared" ca="1" si="109"/>
        <v>1</v>
      </c>
      <c r="M389" s="180" t="e">
        <f ca="1">OFFSET('ewc02'!$H$10,MATCH($R389,Ewc_ID,0),0)</f>
        <v>#N/A</v>
      </c>
      <c r="N389" s="180" t="e">
        <f t="shared" ca="1" si="104"/>
        <v>#N/A</v>
      </c>
      <c r="O389" s="180" t="e">
        <f ca="1">IF($L389=0,-1,OFFSET('Kuiva-aine'!$C$10,AE389+AF389-1,0))</f>
        <v>#N/A</v>
      </c>
      <c r="P389" s="180" t="e">
        <f t="shared" ca="1" si="110"/>
        <v>#N/A</v>
      </c>
      <c r="Q389" s="180" t="e">
        <f ca="1">OFFSET('ewc02'!$A$10,MATCH($C389,EWC_Koodi,0),0)</f>
        <v>#N/A</v>
      </c>
      <c r="R389" s="180" t="e">
        <f t="shared" ca="1" si="111"/>
        <v>#N/A</v>
      </c>
      <c r="S389" s="180" t="e">
        <f ca="1">OFFSET('ewc02'!$K$10,Y389,0)</f>
        <v>#N/A</v>
      </c>
      <c r="T389" s="180" t="e">
        <f t="shared" ca="1" si="112"/>
        <v>#N/A</v>
      </c>
      <c r="U389" s="180" t="e">
        <f ca="1">OFFSET('ewc02'!$L$10,Y389,0)</f>
        <v>#N/A</v>
      </c>
      <c r="V389" s="180" t="e">
        <f ca="1">OFFSET('ewc02'!$M$10,Y389,0)</f>
        <v>#N/A</v>
      </c>
      <c r="W389" s="180" t="e">
        <f ca="1">OFFSET('ewc02'!$N$10,Y389,0)</f>
        <v>#N/A</v>
      </c>
      <c r="X389" s="180" t="e">
        <f ca="1">IF(AND(OFFSET('ewc02'!I$10,Y389,0)=12,OR(G389="2.3",G389="2.6",G389="2.7",G389="2.9")),1,0)</f>
        <v>#N/A</v>
      </c>
      <c r="Y389" s="180" t="e">
        <f t="shared" ca="1" si="105"/>
        <v>#N/A</v>
      </c>
      <c r="Z389" s="37">
        <f t="shared" si="106"/>
        <v>0</v>
      </c>
      <c r="AA389" s="180">
        <f ca="1">IF($Z389=0,0, OFFSET(rd!$A$10,MATCH($Z389,RD_tunnus,0),0))</f>
        <v>0</v>
      </c>
      <c r="AB389" s="180" t="e">
        <f t="shared" si="113"/>
        <v>#N/A</v>
      </c>
      <c r="AC389" s="180" t="e">
        <f t="shared" si="114"/>
        <v>#N/A</v>
      </c>
      <c r="AD389" s="100">
        <f t="shared" si="115"/>
        <v>0</v>
      </c>
      <c r="AE389" s="180" t="e">
        <f t="shared" ca="1" si="107"/>
        <v>#N/A</v>
      </c>
      <c r="AF389" s="180" t="e">
        <f t="shared" ca="1" si="108"/>
        <v>#N/A</v>
      </c>
      <c r="AG389" s="100" t="e">
        <f ca="1">OFFSET('Kuiva-aine'!$D$10,AE389+AF389-1,0)</f>
        <v>#N/A</v>
      </c>
      <c r="AH389" s="100" t="e">
        <f ca="1">OFFSET('Kuiva-aine'!$E$10,AE389+AF389-1,0)</f>
        <v>#N/A</v>
      </c>
      <c r="AI389" s="180" t="e">
        <f t="shared" ca="1" si="116"/>
        <v>#N/A</v>
      </c>
      <c r="AJ389" s="180" t="e">
        <f t="shared" si="117"/>
        <v>#N/A</v>
      </c>
      <c r="AK389" s="180" t="e">
        <f t="shared" si="118"/>
        <v>#N/A</v>
      </c>
      <c r="AL389" s="180">
        <f t="shared" si="119"/>
        <v>0</v>
      </c>
    </row>
    <row r="390" spans="1:38" x14ac:dyDescent="0.35">
      <c r="A390" s="91"/>
      <c r="B390" s="92"/>
      <c r="C390" s="93"/>
      <c r="D390" s="92"/>
      <c r="E390" s="91"/>
      <c r="F390" s="92"/>
      <c r="G390" s="94"/>
      <c r="I390" s="31">
        <f t="shared" ca="1" si="103"/>
        <v>0</v>
      </c>
      <c r="J390" s="31">
        <f ca="1">IF(ISNA(MATCH($V390,Hajoamiskertoimet!A$21:A$53,0)),0,$I390*OFFSET(Hajoamiskertoimet!$C$20,MATCH($V390,Hajoamiskertoimet!A$21:A$53,0),0))</f>
        <v>0</v>
      </c>
      <c r="L390" s="181">
        <f t="shared" ca="1" si="109"/>
        <v>1</v>
      </c>
      <c r="M390" s="180" t="e">
        <f ca="1">OFFSET('ewc02'!$H$10,MATCH($R390,Ewc_ID,0),0)</f>
        <v>#N/A</v>
      </c>
      <c r="N390" s="180" t="e">
        <f t="shared" ca="1" si="104"/>
        <v>#N/A</v>
      </c>
      <c r="O390" s="180" t="e">
        <f ca="1">IF($L390=0,-1,OFFSET('Kuiva-aine'!$C$10,AE390+AF390-1,0))</f>
        <v>#N/A</v>
      </c>
      <c r="P390" s="180" t="e">
        <f t="shared" ca="1" si="110"/>
        <v>#N/A</v>
      </c>
      <c r="Q390" s="180" t="e">
        <f ca="1">OFFSET('ewc02'!$A$10,MATCH($C390,EWC_Koodi,0),0)</f>
        <v>#N/A</v>
      </c>
      <c r="R390" s="180" t="e">
        <f t="shared" ca="1" si="111"/>
        <v>#N/A</v>
      </c>
      <c r="S390" s="180" t="e">
        <f ca="1">OFFSET('ewc02'!$K$10,Y390,0)</f>
        <v>#N/A</v>
      </c>
      <c r="T390" s="180" t="e">
        <f t="shared" ca="1" si="112"/>
        <v>#N/A</v>
      </c>
      <c r="U390" s="180" t="e">
        <f ca="1">OFFSET('ewc02'!$L$10,Y390,0)</f>
        <v>#N/A</v>
      </c>
      <c r="V390" s="180" t="e">
        <f ca="1">OFFSET('ewc02'!$M$10,Y390,0)</f>
        <v>#N/A</v>
      </c>
      <c r="W390" s="180" t="e">
        <f ca="1">OFFSET('ewc02'!$N$10,Y390,0)</f>
        <v>#N/A</v>
      </c>
      <c r="X390" s="180" t="e">
        <f ca="1">IF(AND(OFFSET('ewc02'!I$10,Y390,0)=12,OR(G390="2.3",G390="2.6",G390="2.7",G390="2.9")),1,0)</f>
        <v>#N/A</v>
      </c>
      <c r="Y390" s="180" t="e">
        <f t="shared" ca="1" si="105"/>
        <v>#N/A</v>
      </c>
      <c r="Z390" s="37">
        <f t="shared" si="106"/>
        <v>0</v>
      </c>
      <c r="AA390" s="180">
        <f ca="1">IF($Z390=0,0, OFFSET(rd!$A$10,MATCH($Z390,RD_tunnus,0),0))</f>
        <v>0</v>
      </c>
      <c r="AB390" s="180" t="e">
        <f t="shared" si="113"/>
        <v>#N/A</v>
      </c>
      <c r="AC390" s="180" t="e">
        <f t="shared" si="114"/>
        <v>#N/A</v>
      </c>
      <c r="AD390" s="100">
        <f t="shared" si="115"/>
        <v>0</v>
      </c>
      <c r="AE390" s="180" t="e">
        <f t="shared" ca="1" si="107"/>
        <v>#N/A</v>
      </c>
      <c r="AF390" s="180" t="e">
        <f t="shared" ca="1" si="108"/>
        <v>#N/A</v>
      </c>
      <c r="AG390" s="100" t="e">
        <f ca="1">OFFSET('Kuiva-aine'!$D$10,AE390+AF390-1,0)</f>
        <v>#N/A</v>
      </c>
      <c r="AH390" s="100" t="e">
        <f ca="1">OFFSET('Kuiva-aine'!$E$10,AE390+AF390-1,0)</f>
        <v>#N/A</v>
      </c>
      <c r="AI390" s="180" t="e">
        <f t="shared" ca="1" si="116"/>
        <v>#N/A</v>
      </c>
      <c r="AJ390" s="180" t="e">
        <f t="shared" si="117"/>
        <v>#N/A</v>
      </c>
      <c r="AK390" s="180" t="e">
        <f t="shared" si="118"/>
        <v>#N/A</v>
      </c>
      <c r="AL390" s="180">
        <f t="shared" si="119"/>
        <v>0</v>
      </c>
    </row>
    <row r="391" spans="1:38" x14ac:dyDescent="0.35">
      <c r="A391" s="91"/>
      <c r="B391" s="92"/>
      <c r="C391" s="93"/>
      <c r="D391" s="92"/>
      <c r="E391" s="91"/>
      <c r="F391" s="92"/>
      <c r="G391" s="94"/>
      <c r="I391" s="31">
        <f t="shared" ca="1" si="103"/>
        <v>0</v>
      </c>
      <c r="J391" s="31">
        <f ca="1">IF(ISNA(MATCH($V391,Hajoamiskertoimet!A$21:A$53,0)),0,$I391*OFFSET(Hajoamiskertoimet!$C$20,MATCH($V391,Hajoamiskertoimet!A$21:A$53,0),0))</f>
        <v>0</v>
      </c>
      <c r="L391" s="181">
        <f t="shared" ca="1" si="109"/>
        <v>1</v>
      </c>
      <c r="M391" s="180" t="e">
        <f ca="1">OFFSET('ewc02'!$H$10,MATCH($R391,Ewc_ID,0),0)</f>
        <v>#N/A</v>
      </c>
      <c r="N391" s="180" t="e">
        <f t="shared" ca="1" si="104"/>
        <v>#N/A</v>
      </c>
      <c r="O391" s="180" t="e">
        <f ca="1">IF($L391=0,-1,OFFSET('Kuiva-aine'!$C$10,AE391+AF391-1,0))</f>
        <v>#N/A</v>
      </c>
      <c r="P391" s="180" t="e">
        <f t="shared" ca="1" si="110"/>
        <v>#N/A</v>
      </c>
      <c r="Q391" s="180" t="e">
        <f ca="1">OFFSET('ewc02'!$A$10,MATCH($C391,EWC_Koodi,0),0)</f>
        <v>#N/A</v>
      </c>
      <c r="R391" s="180" t="e">
        <f t="shared" ca="1" si="111"/>
        <v>#N/A</v>
      </c>
      <c r="S391" s="180" t="e">
        <f ca="1">OFFSET('ewc02'!$K$10,Y391,0)</f>
        <v>#N/A</v>
      </c>
      <c r="T391" s="180" t="e">
        <f t="shared" ca="1" si="112"/>
        <v>#N/A</v>
      </c>
      <c r="U391" s="180" t="e">
        <f ca="1">OFFSET('ewc02'!$L$10,Y391,0)</f>
        <v>#N/A</v>
      </c>
      <c r="V391" s="180" t="e">
        <f ca="1">OFFSET('ewc02'!$M$10,Y391,0)</f>
        <v>#N/A</v>
      </c>
      <c r="W391" s="180" t="e">
        <f ca="1">OFFSET('ewc02'!$N$10,Y391,0)</f>
        <v>#N/A</v>
      </c>
      <c r="X391" s="180" t="e">
        <f ca="1">IF(AND(OFFSET('ewc02'!I$10,Y391,0)=12,OR(G391="2.3",G391="2.6",G391="2.7",G391="2.9")),1,0)</f>
        <v>#N/A</v>
      </c>
      <c r="Y391" s="180" t="e">
        <f t="shared" ca="1" si="105"/>
        <v>#N/A</v>
      </c>
      <c r="Z391" s="37">
        <f t="shared" si="106"/>
        <v>0</v>
      </c>
      <c r="AA391" s="180">
        <f ca="1">IF($Z391=0,0, OFFSET(rd!$A$10,MATCH($Z391,RD_tunnus,0),0))</f>
        <v>0</v>
      </c>
      <c r="AB391" s="180" t="e">
        <f t="shared" si="113"/>
        <v>#N/A</v>
      </c>
      <c r="AC391" s="180" t="e">
        <f t="shared" si="114"/>
        <v>#N/A</v>
      </c>
      <c r="AD391" s="100">
        <f t="shared" si="115"/>
        <v>0</v>
      </c>
      <c r="AE391" s="180" t="e">
        <f t="shared" ca="1" si="107"/>
        <v>#N/A</v>
      </c>
      <c r="AF391" s="180" t="e">
        <f t="shared" ca="1" si="108"/>
        <v>#N/A</v>
      </c>
      <c r="AG391" s="100" t="e">
        <f ca="1">OFFSET('Kuiva-aine'!$D$10,AE391+AF391-1,0)</f>
        <v>#N/A</v>
      </c>
      <c r="AH391" s="100" t="e">
        <f ca="1">OFFSET('Kuiva-aine'!$E$10,AE391+AF391-1,0)</f>
        <v>#N/A</v>
      </c>
      <c r="AI391" s="180" t="e">
        <f t="shared" ca="1" si="116"/>
        <v>#N/A</v>
      </c>
      <c r="AJ391" s="180" t="e">
        <f t="shared" si="117"/>
        <v>#N/A</v>
      </c>
      <c r="AK391" s="180" t="e">
        <f t="shared" si="118"/>
        <v>#N/A</v>
      </c>
      <c r="AL391" s="180">
        <f t="shared" si="119"/>
        <v>0</v>
      </c>
    </row>
    <row r="392" spans="1:38" x14ac:dyDescent="0.35">
      <c r="A392" s="91"/>
      <c r="B392" s="92"/>
      <c r="C392" s="93"/>
      <c r="D392" s="92"/>
      <c r="E392" s="91"/>
      <c r="F392" s="92"/>
      <c r="G392" s="94"/>
      <c r="I392" s="31">
        <f t="shared" ca="1" si="103"/>
        <v>0</v>
      </c>
      <c r="J392" s="31">
        <f ca="1">IF(ISNA(MATCH($V392,Hajoamiskertoimet!A$21:A$53,0)),0,$I392*OFFSET(Hajoamiskertoimet!$C$20,MATCH($V392,Hajoamiskertoimet!A$21:A$53,0),0))</f>
        <v>0</v>
      </c>
      <c r="L392" s="181">
        <f t="shared" ca="1" si="109"/>
        <v>1</v>
      </c>
      <c r="M392" s="180" t="e">
        <f ca="1">OFFSET('ewc02'!$H$10,MATCH($R392,Ewc_ID,0),0)</f>
        <v>#N/A</v>
      </c>
      <c r="N392" s="180" t="e">
        <f t="shared" ca="1" si="104"/>
        <v>#N/A</v>
      </c>
      <c r="O392" s="180" t="e">
        <f ca="1">IF($L392=0,-1,OFFSET('Kuiva-aine'!$C$10,AE392+AF392-1,0))</f>
        <v>#N/A</v>
      </c>
      <c r="P392" s="180" t="e">
        <f t="shared" ca="1" si="110"/>
        <v>#N/A</v>
      </c>
      <c r="Q392" s="180" t="e">
        <f ca="1">OFFSET('ewc02'!$A$10,MATCH($C392,EWC_Koodi,0),0)</f>
        <v>#N/A</v>
      </c>
      <c r="R392" s="180" t="e">
        <f t="shared" ca="1" si="111"/>
        <v>#N/A</v>
      </c>
      <c r="S392" s="180" t="e">
        <f ca="1">OFFSET('ewc02'!$K$10,Y392,0)</f>
        <v>#N/A</v>
      </c>
      <c r="T392" s="180" t="e">
        <f t="shared" ca="1" si="112"/>
        <v>#N/A</v>
      </c>
      <c r="U392" s="180" t="e">
        <f ca="1">OFFSET('ewc02'!$L$10,Y392,0)</f>
        <v>#N/A</v>
      </c>
      <c r="V392" s="180" t="e">
        <f ca="1">OFFSET('ewc02'!$M$10,Y392,0)</f>
        <v>#N/A</v>
      </c>
      <c r="W392" s="180" t="e">
        <f ca="1">OFFSET('ewc02'!$N$10,Y392,0)</f>
        <v>#N/A</v>
      </c>
      <c r="X392" s="180" t="e">
        <f ca="1">IF(AND(OFFSET('ewc02'!I$10,Y392,0)=12,OR(G392="2.3",G392="2.6",G392="2.7",G392="2.9")),1,0)</f>
        <v>#N/A</v>
      </c>
      <c r="Y392" s="180" t="e">
        <f t="shared" ca="1" si="105"/>
        <v>#N/A</v>
      </c>
      <c r="Z392" s="37">
        <f t="shared" si="106"/>
        <v>0</v>
      </c>
      <c r="AA392" s="180">
        <f ca="1">IF($Z392=0,0, OFFSET(rd!$A$10,MATCH($Z392,RD_tunnus,0),0))</f>
        <v>0</v>
      </c>
      <c r="AB392" s="180" t="e">
        <f t="shared" si="113"/>
        <v>#N/A</v>
      </c>
      <c r="AC392" s="180" t="e">
        <f t="shared" si="114"/>
        <v>#N/A</v>
      </c>
      <c r="AD392" s="100">
        <f t="shared" si="115"/>
        <v>0</v>
      </c>
      <c r="AE392" s="180" t="e">
        <f t="shared" ca="1" si="107"/>
        <v>#N/A</v>
      </c>
      <c r="AF392" s="180" t="e">
        <f t="shared" ca="1" si="108"/>
        <v>#N/A</v>
      </c>
      <c r="AG392" s="100" t="e">
        <f ca="1">OFFSET('Kuiva-aine'!$D$10,AE392+AF392-1,0)</f>
        <v>#N/A</v>
      </c>
      <c r="AH392" s="100" t="e">
        <f ca="1">OFFSET('Kuiva-aine'!$E$10,AE392+AF392-1,0)</f>
        <v>#N/A</v>
      </c>
      <c r="AI392" s="180" t="e">
        <f t="shared" ca="1" si="116"/>
        <v>#N/A</v>
      </c>
      <c r="AJ392" s="180" t="e">
        <f t="shared" si="117"/>
        <v>#N/A</v>
      </c>
      <c r="AK392" s="180" t="e">
        <f t="shared" si="118"/>
        <v>#N/A</v>
      </c>
      <c r="AL392" s="180">
        <f t="shared" si="119"/>
        <v>0</v>
      </c>
    </row>
    <row r="393" spans="1:38" x14ac:dyDescent="0.35">
      <c r="A393" s="91"/>
      <c r="B393" s="92"/>
      <c r="C393" s="93"/>
      <c r="D393" s="92"/>
      <c r="E393" s="91"/>
      <c r="F393" s="92"/>
      <c r="G393" s="94"/>
      <c r="I393" s="31">
        <f t="shared" ca="1" si="103"/>
        <v>0</v>
      </c>
      <c r="J393" s="31">
        <f ca="1">IF(ISNA(MATCH($V393,Hajoamiskertoimet!A$21:A$53,0)),0,$I393*OFFSET(Hajoamiskertoimet!$C$20,MATCH($V393,Hajoamiskertoimet!A$21:A$53,0),0))</f>
        <v>0</v>
      </c>
      <c r="L393" s="181">
        <f t="shared" ca="1" si="109"/>
        <v>1</v>
      </c>
      <c r="M393" s="180" t="e">
        <f ca="1">OFFSET('ewc02'!$H$10,MATCH($R393,Ewc_ID,0),0)</f>
        <v>#N/A</v>
      </c>
      <c r="N393" s="180" t="e">
        <f t="shared" ca="1" si="104"/>
        <v>#N/A</v>
      </c>
      <c r="O393" s="180" t="e">
        <f ca="1">IF($L393=0,-1,OFFSET('Kuiva-aine'!$C$10,AE393+AF393-1,0))</f>
        <v>#N/A</v>
      </c>
      <c r="P393" s="180" t="e">
        <f t="shared" ca="1" si="110"/>
        <v>#N/A</v>
      </c>
      <c r="Q393" s="180" t="e">
        <f ca="1">OFFSET('ewc02'!$A$10,MATCH($C393,EWC_Koodi,0),0)</f>
        <v>#N/A</v>
      </c>
      <c r="R393" s="180" t="e">
        <f t="shared" ca="1" si="111"/>
        <v>#N/A</v>
      </c>
      <c r="S393" s="180" t="e">
        <f ca="1">OFFSET('ewc02'!$K$10,Y393,0)</f>
        <v>#N/A</v>
      </c>
      <c r="T393" s="180" t="e">
        <f t="shared" ca="1" si="112"/>
        <v>#N/A</v>
      </c>
      <c r="U393" s="180" t="e">
        <f ca="1">OFFSET('ewc02'!$L$10,Y393,0)</f>
        <v>#N/A</v>
      </c>
      <c r="V393" s="180" t="e">
        <f ca="1">OFFSET('ewc02'!$M$10,Y393,0)</f>
        <v>#N/A</v>
      </c>
      <c r="W393" s="180" t="e">
        <f ca="1">OFFSET('ewc02'!$N$10,Y393,0)</f>
        <v>#N/A</v>
      </c>
      <c r="X393" s="180" t="e">
        <f ca="1">IF(AND(OFFSET('ewc02'!I$10,Y393,0)=12,OR(G393="2.3",G393="2.6",G393="2.7",G393="2.9")),1,0)</f>
        <v>#N/A</v>
      </c>
      <c r="Y393" s="180" t="e">
        <f t="shared" ca="1" si="105"/>
        <v>#N/A</v>
      </c>
      <c r="Z393" s="37">
        <f t="shared" si="106"/>
        <v>0</v>
      </c>
      <c r="AA393" s="180">
        <f ca="1">IF($Z393=0,0, OFFSET(rd!$A$10,MATCH($Z393,RD_tunnus,0),0))</f>
        <v>0</v>
      </c>
      <c r="AB393" s="180" t="e">
        <f t="shared" si="113"/>
        <v>#N/A</v>
      </c>
      <c r="AC393" s="180" t="e">
        <f t="shared" si="114"/>
        <v>#N/A</v>
      </c>
      <c r="AD393" s="100">
        <f t="shared" si="115"/>
        <v>0</v>
      </c>
      <c r="AE393" s="180" t="e">
        <f t="shared" ca="1" si="107"/>
        <v>#N/A</v>
      </c>
      <c r="AF393" s="180" t="e">
        <f t="shared" ca="1" si="108"/>
        <v>#N/A</v>
      </c>
      <c r="AG393" s="100" t="e">
        <f ca="1">OFFSET('Kuiva-aine'!$D$10,AE393+AF393-1,0)</f>
        <v>#N/A</v>
      </c>
      <c r="AH393" s="100" t="e">
        <f ca="1">OFFSET('Kuiva-aine'!$E$10,AE393+AF393-1,0)</f>
        <v>#N/A</v>
      </c>
      <c r="AI393" s="180" t="e">
        <f t="shared" ca="1" si="116"/>
        <v>#N/A</v>
      </c>
      <c r="AJ393" s="180" t="e">
        <f t="shared" si="117"/>
        <v>#N/A</v>
      </c>
      <c r="AK393" s="180" t="e">
        <f t="shared" si="118"/>
        <v>#N/A</v>
      </c>
      <c r="AL393" s="180">
        <f t="shared" si="119"/>
        <v>0</v>
      </c>
    </row>
    <row r="394" spans="1:38" x14ac:dyDescent="0.35">
      <c r="A394" s="91"/>
      <c r="B394" s="92"/>
      <c r="C394" s="93"/>
      <c r="D394" s="92"/>
      <c r="E394" s="91"/>
      <c r="F394" s="92"/>
      <c r="G394" s="94"/>
      <c r="I394" s="31">
        <f t="shared" ca="1" si="103"/>
        <v>0</v>
      </c>
      <c r="J394" s="31">
        <f ca="1">IF(ISNA(MATCH($V394,Hajoamiskertoimet!A$21:A$53,0)),0,$I394*OFFSET(Hajoamiskertoimet!$C$20,MATCH($V394,Hajoamiskertoimet!A$21:A$53,0),0))</f>
        <v>0</v>
      </c>
      <c r="L394" s="181">
        <f t="shared" ca="1" si="109"/>
        <v>1</v>
      </c>
      <c r="M394" s="180" t="e">
        <f ca="1">OFFSET('ewc02'!$H$10,MATCH($R394,Ewc_ID,0),0)</f>
        <v>#N/A</v>
      </c>
      <c r="N394" s="180" t="e">
        <f t="shared" ca="1" si="104"/>
        <v>#N/A</v>
      </c>
      <c r="O394" s="180" t="e">
        <f ca="1">IF($L394=0,-1,OFFSET('Kuiva-aine'!$C$10,AE394+AF394-1,0))</f>
        <v>#N/A</v>
      </c>
      <c r="P394" s="180" t="e">
        <f t="shared" ca="1" si="110"/>
        <v>#N/A</v>
      </c>
      <c r="Q394" s="180" t="e">
        <f ca="1">OFFSET('ewc02'!$A$10,MATCH($C394,EWC_Koodi,0),0)</f>
        <v>#N/A</v>
      </c>
      <c r="R394" s="180" t="e">
        <f t="shared" ca="1" si="111"/>
        <v>#N/A</v>
      </c>
      <c r="S394" s="180" t="e">
        <f ca="1">OFFSET('ewc02'!$K$10,Y394,0)</f>
        <v>#N/A</v>
      </c>
      <c r="T394" s="180" t="e">
        <f t="shared" ca="1" si="112"/>
        <v>#N/A</v>
      </c>
      <c r="U394" s="180" t="e">
        <f ca="1">OFFSET('ewc02'!$L$10,Y394,0)</f>
        <v>#N/A</v>
      </c>
      <c r="V394" s="180" t="e">
        <f ca="1">OFFSET('ewc02'!$M$10,Y394,0)</f>
        <v>#N/A</v>
      </c>
      <c r="W394" s="180" t="e">
        <f ca="1">OFFSET('ewc02'!$N$10,Y394,0)</f>
        <v>#N/A</v>
      </c>
      <c r="X394" s="180" t="e">
        <f ca="1">IF(AND(OFFSET('ewc02'!I$10,Y394,0)=12,OR(G394="2.3",G394="2.6",G394="2.7",G394="2.9")),1,0)</f>
        <v>#N/A</v>
      </c>
      <c r="Y394" s="180" t="e">
        <f t="shared" ca="1" si="105"/>
        <v>#N/A</v>
      </c>
      <c r="Z394" s="37">
        <f t="shared" si="106"/>
        <v>0</v>
      </c>
      <c r="AA394" s="180">
        <f ca="1">IF($Z394=0,0, OFFSET(rd!$A$10,MATCH($Z394,RD_tunnus,0),0))</f>
        <v>0</v>
      </c>
      <c r="AB394" s="180" t="e">
        <f t="shared" si="113"/>
        <v>#N/A</v>
      </c>
      <c r="AC394" s="180" t="e">
        <f t="shared" si="114"/>
        <v>#N/A</v>
      </c>
      <c r="AD394" s="100">
        <f t="shared" si="115"/>
        <v>0</v>
      </c>
      <c r="AE394" s="180" t="e">
        <f t="shared" ca="1" si="107"/>
        <v>#N/A</v>
      </c>
      <c r="AF394" s="180" t="e">
        <f t="shared" ca="1" si="108"/>
        <v>#N/A</v>
      </c>
      <c r="AG394" s="100" t="e">
        <f ca="1">OFFSET('Kuiva-aine'!$D$10,AE394+AF394-1,0)</f>
        <v>#N/A</v>
      </c>
      <c r="AH394" s="100" t="e">
        <f ca="1">OFFSET('Kuiva-aine'!$E$10,AE394+AF394-1,0)</f>
        <v>#N/A</v>
      </c>
      <c r="AI394" s="180" t="e">
        <f t="shared" ca="1" si="116"/>
        <v>#N/A</v>
      </c>
      <c r="AJ394" s="180" t="e">
        <f t="shared" si="117"/>
        <v>#N/A</v>
      </c>
      <c r="AK394" s="180" t="e">
        <f t="shared" si="118"/>
        <v>#N/A</v>
      </c>
      <c r="AL394" s="180">
        <f t="shared" si="119"/>
        <v>0</v>
      </c>
    </row>
    <row r="395" spans="1:38" x14ac:dyDescent="0.35">
      <c r="A395" s="91"/>
      <c r="B395" s="92"/>
      <c r="C395" s="93"/>
      <c r="D395" s="92"/>
      <c r="E395" s="91"/>
      <c r="F395" s="92"/>
      <c r="G395" s="94"/>
      <c r="I395" s="31">
        <f t="shared" ref="I395:I458" ca="1" si="120">IF(ISNA(P395),0,D395*P395/IF(P395&gt;AH395,P395,AH395)*L395)</f>
        <v>0</v>
      </c>
      <c r="J395" s="31">
        <f ca="1">IF(ISNA(MATCH($V395,Hajoamiskertoimet!A$21:A$53,0)),0,$I395*OFFSET(Hajoamiskertoimet!$C$20,MATCH($V395,Hajoamiskertoimet!A$21:A$53,0),0))</f>
        <v>0</v>
      </c>
      <c r="L395" s="181">
        <f t="shared" ca="1" si="109"/>
        <v>1</v>
      </c>
      <c r="M395" s="180" t="e">
        <f ca="1">OFFSET('ewc02'!$H$10,MATCH($R395,Ewc_ID,0),0)</f>
        <v>#N/A</v>
      </c>
      <c r="N395" s="180" t="e">
        <f t="shared" ref="N395:N458" ca="1" si="121">A395&amp;"_"&amp;O395</f>
        <v>#N/A</v>
      </c>
      <c r="O395" s="180" t="e">
        <f ca="1">IF($L395=0,-1,OFFSET('Kuiva-aine'!$C$10,AE395+AF395-1,0))</f>
        <v>#N/A</v>
      </c>
      <c r="P395" s="180" t="e">
        <f t="shared" ca="1" si="110"/>
        <v>#N/A</v>
      </c>
      <c r="Q395" s="180" t="e">
        <f ca="1">OFFSET('ewc02'!$A$10,MATCH($C395,EWC_Koodi,0),0)</f>
        <v>#N/A</v>
      </c>
      <c r="R395" s="180" t="e">
        <f t="shared" ca="1" si="111"/>
        <v>#N/A</v>
      </c>
      <c r="S395" s="180" t="e">
        <f ca="1">OFFSET('ewc02'!$K$10,Y395,0)</f>
        <v>#N/A</v>
      </c>
      <c r="T395" s="180" t="e">
        <f t="shared" ca="1" si="112"/>
        <v>#N/A</v>
      </c>
      <c r="U395" s="180" t="e">
        <f ca="1">OFFSET('ewc02'!$L$10,Y395,0)</f>
        <v>#N/A</v>
      </c>
      <c r="V395" s="180" t="e">
        <f ca="1">OFFSET('ewc02'!$M$10,Y395,0)</f>
        <v>#N/A</v>
      </c>
      <c r="W395" s="180" t="e">
        <f ca="1">OFFSET('ewc02'!$N$10,Y395,0)</f>
        <v>#N/A</v>
      </c>
      <c r="X395" s="180" t="e">
        <f ca="1">IF(AND(OFFSET('ewc02'!I$10,Y395,0)=12,OR(G395="2.3",G395="2.6",G395="2.7",G395="2.9")),1,0)</f>
        <v>#N/A</v>
      </c>
      <c r="Y395" s="180" t="e">
        <f t="shared" ref="Y395:Y458" ca="1" si="122">MATCH($R395,Ewc_ID,0)</f>
        <v>#N/A</v>
      </c>
      <c r="Z395" s="37">
        <f t="shared" ref="Z395:Z458" si="123">IF(F395="",0,TRIM(F395))</f>
        <v>0</v>
      </c>
      <c r="AA395" s="180">
        <f ca="1">IF($Z395=0,0, OFFSET(rd!$A$10,MATCH($Z395,RD_tunnus,0),0))</f>
        <v>0</v>
      </c>
      <c r="AB395" s="180" t="e">
        <f t="shared" si="113"/>
        <v>#N/A</v>
      </c>
      <c r="AC395" s="180" t="e">
        <f t="shared" si="114"/>
        <v>#N/A</v>
      </c>
      <c r="AD395" s="100">
        <f t="shared" si="115"/>
        <v>0</v>
      </c>
      <c r="AE395" s="180" t="e">
        <f t="shared" ref="AE395:AE458" ca="1" si="124">MATCH($T395,Ryhma,0)</f>
        <v>#N/A</v>
      </c>
      <c r="AF395" s="180" t="e">
        <f t="shared" ref="AF395:AF458" ca="1" si="125">MATCH(U395,OFFSET(Ryhma2,AE395-1,0,50,1),0)</f>
        <v>#N/A</v>
      </c>
      <c r="AG395" s="100" t="e">
        <f ca="1">OFFSET('Kuiva-aine'!$D$10,AE395+AF395-1,0)</f>
        <v>#N/A</v>
      </c>
      <c r="AH395" s="100" t="e">
        <f ca="1">OFFSET('Kuiva-aine'!$E$10,AE395+AF395-1,0)</f>
        <v>#N/A</v>
      </c>
      <c r="AI395" s="180" t="e">
        <f t="shared" ca="1" si="116"/>
        <v>#N/A</v>
      </c>
      <c r="AJ395" s="180" t="e">
        <f t="shared" si="117"/>
        <v>#N/A</v>
      </c>
      <c r="AK395" s="180" t="e">
        <f t="shared" si="118"/>
        <v>#N/A</v>
      </c>
      <c r="AL395" s="180">
        <f t="shared" si="119"/>
        <v>0</v>
      </c>
    </row>
    <row r="396" spans="1:38" x14ac:dyDescent="0.35">
      <c r="A396" s="91"/>
      <c r="B396" s="92"/>
      <c r="C396" s="93"/>
      <c r="D396" s="92"/>
      <c r="E396" s="91"/>
      <c r="F396" s="92"/>
      <c r="G396" s="94"/>
      <c r="I396" s="31">
        <f t="shared" ca="1" si="120"/>
        <v>0</v>
      </c>
      <c r="J396" s="31">
        <f ca="1">IF(ISNA(MATCH($V396,Hajoamiskertoimet!A$21:A$53,0)),0,$I396*OFFSET(Hajoamiskertoimet!$C$20,MATCH($V396,Hajoamiskertoimet!A$21:A$53,0),0))</f>
        <v>0</v>
      </c>
      <c r="L396" s="181">
        <f t="shared" ref="L396:L459" ca="1" si="126">IF(ISNA(AA396),0,IF(OR(AA396=0,AA396=1,AA396=4,AA396=5,AA396=12,AA396=154,AA396=157,AA396=158,AA396=165),1,0))</f>
        <v>1</v>
      </c>
      <c r="M396" s="180" t="e">
        <f ca="1">OFFSET('ewc02'!$H$10,MATCH($R396,Ewc_ID,0),0)</f>
        <v>#N/A</v>
      </c>
      <c r="N396" s="180" t="e">
        <f t="shared" ca="1" si="121"/>
        <v>#N/A</v>
      </c>
      <c r="O396" s="180" t="e">
        <f ca="1">IF($L396=0,-1,OFFSET('Kuiva-aine'!$C$10,AE396+AF396-1,0))</f>
        <v>#N/A</v>
      </c>
      <c r="P396" s="180" t="e">
        <f t="shared" ca="1" si="110"/>
        <v>#N/A</v>
      </c>
      <c r="Q396" s="180" t="e">
        <f ca="1">OFFSET('ewc02'!$A$10,MATCH($C396,EWC_Koodi,0),0)</f>
        <v>#N/A</v>
      </c>
      <c r="R396" s="180" t="e">
        <f t="shared" ca="1" si="111"/>
        <v>#N/A</v>
      </c>
      <c r="S396" s="180" t="e">
        <f ca="1">OFFSET('ewc02'!$K$10,Y396,0)</f>
        <v>#N/A</v>
      </c>
      <c r="T396" s="180" t="e">
        <f t="shared" ca="1" si="112"/>
        <v>#N/A</v>
      </c>
      <c r="U396" s="180" t="e">
        <f ca="1">OFFSET('ewc02'!$L$10,Y396,0)</f>
        <v>#N/A</v>
      </c>
      <c r="V396" s="180" t="e">
        <f ca="1">OFFSET('ewc02'!$M$10,Y396,0)</f>
        <v>#N/A</v>
      </c>
      <c r="W396" s="180" t="e">
        <f ca="1">OFFSET('ewc02'!$N$10,Y396,0)</f>
        <v>#N/A</v>
      </c>
      <c r="X396" s="180" t="e">
        <f ca="1">IF(AND(OFFSET('ewc02'!I$10,Y396,0)=12,OR(G396="2.3",G396="2.6",G396="2.7",G396="2.9")),1,0)</f>
        <v>#N/A</v>
      </c>
      <c r="Y396" s="180" t="e">
        <f t="shared" ca="1" si="122"/>
        <v>#N/A</v>
      </c>
      <c r="Z396" s="37">
        <f t="shared" si="123"/>
        <v>0</v>
      </c>
      <c r="AA396" s="180">
        <f ca="1">IF($Z396=0,0, OFFSET(rd!$A$10,MATCH($Z396,RD_tunnus,0),0))</f>
        <v>0</v>
      </c>
      <c r="AB396" s="180" t="e">
        <f t="shared" si="113"/>
        <v>#N/A</v>
      </c>
      <c r="AC396" s="180" t="e">
        <f t="shared" si="114"/>
        <v>#N/A</v>
      </c>
      <c r="AD396" s="100">
        <f t="shared" si="115"/>
        <v>0</v>
      </c>
      <c r="AE396" s="180" t="e">
        <f t="shared" ca="1" si="124"/>
        <v>#N/A</v>
      </c>
      <c r="AF396" s="180" t="e">
        <f t="shared" ca="1" si="125"/>
        <v>#N/A</v>
      </c>
      <c r="AG396" s="100" t="e">
        <f ca="1">OFFSET('Kuiva-aine'!$D$10,AE396+AF396-1,0)</f>
        <v>#N/A</v>
      </c>
      <c r="AH396" s="100" t="e">
        <f ca="1">OFFSET('Kuiva-aine'!$E$10,AE396+AF396-1,0)</f>
        <v>#N/A</v>
      </c>
      <c r="AI396" s="180" t="e">
        <f t="shared" ca="1" si="116"/>
        <v>#N/A</v>
      </c>
      <c r="AJ396" s="180" t="e">
        <f t="shared" si="117"/>
        <v>#N/A</v>
      </c>
      <c r="AK396" s="180" t="e">
        <f t="shared" si="118"/>
        <v>#N/A</v>
      </c>
      <c r="AL396" s="180">
        <f t="shared" si="119"/>
        <v>0</v>
      </c>
    </row>
    <row r="397" spans="1:38" x14ac:dyDescent="0.35">
      <c r="A397" s="91"/>
      <c r="B397" s="92"/>
      <c r="C397" s="93"/>
      <c r="D397" s="92"/>
      <c r="E397" s="91"/>
      <c r="F397" s="92"/>
      <c r="G397" s="94"/>
      <c r="I397" s="31">
        <f t="shared" ca="1" si="120"/>
        <v>0</v>
      </c>
      <c r="J397" s="31">
        <f ca="1">IF(ISNA(MATCH($V397,Hajoamiskertoimet!A$21:A$53,0)),0,$I397*OFFSET(Hajoamiskertoimet!$C$20,MATCH($V397,Hajoamiskertoimet!A$21:A$53,0),0))</f>
        <v>0</v>
      </c>
      <c r="L397" s="181">
        <f t="shared" ca="1" si="126"/>
        <v>1</v>
      </c>
      <c r="M397" s="180" t="e">
        <f ca="1">OFFSET('ewc02'!$H$10,MATCH($R397,Ewc_ID,0),0)</f>
        <v>#N/A</v>
      </c>
      <c r="N397" s="180" t="e">
        <f t="shared" ca="1" si="121"/>
        <v>#N/A</v>
      </c>
      <c r="O397" s="180" t="e">
        <f ca="1">IF($L397=0,-1,OFFSET('Kuiva-aine'!$C$10,AE397+AF397-1,0))</f>
        <v>#N/A</v>
      </c>
      <c r="P397" s="180" t="e">
        <f t="shared" ref="P397:P460" ca="1" si="127">IF(AND(E397&gt;0,E397&lt;100),E397,AG397)</f>
        <v>#N/A</v>
      </c>
      <c r="Q397" s="180" t="e">
        <f ca="1">OFFSET('ewc02'!$A$10,MATCH($C397,EWC_Koodi,0),0)</f>
        <v>#N/A</v>
      </c>
      <c r="R397" s="180" t="e">
        <f t="shared" ref="R397:R460" ca="1" si="128">IF(OR(Q397=77,Q397=80,Q397=89,Q397=97),IF(AD397=2,95,IF(AD397=1,96,Q397)),Q397)</f>
        <v>#N/A</v>
      </c>
      <c r="S397" s="180" t="e">
        <f ca="1">OFFSET('ewc02'!$K$10,Y397,0)</f>
        <v>#N/A</v>
      </c>
      <c r="T397" s="180" t="e">
        <f t="shared" ref="T397:T460" ca="1" si="129">IF(X397=1,4,IF(AI397=1,5,S397))</f>
        <v>#N/A</v>
      </c>
      <c r="U397" s="180" t="e">
        <f ca="1">OFFSET('ewc02'!$L$10,Y397,0)</f>
        <v>#N/A</v>
      </c>
      <c r="V397" s="180" t="e">
        <f ca="1">OFFSET('ewc02'!$M$10,Y397,0)</f>
        <v>#N/A</v>
      </c>
      <c r="W397" s="180" t="e">
        <f ca="1">OFFSET('ewc02'!$N$10,Y397,0)</f>
        <v>#N/A</v>
      </c>
      <c r="X397" s="180" t="e">
        <f ca="1">IF(AND(OFFSET('ewc02'!I$10,Y397,0)=12,OR(G397="2.3",G397="2.6",G397="2.7",G397="2.9")),1,0)</f>
        <v>#N/A</v>
      </c>
      <c r="Y397" s="180" t="e">
        <f t="shared" ca="1" si="122"/>
        <v>#N/A</v>
      </c>
      <c r="Z397" s="37">
        <f t="shared" si="123"/>
        <v>0</v>
      </c>
      <c r="AA397" s="180">
        <f ca="1">IF($Z397=0,0, OFFSET(rd!$A$10,MATCH($Z397,RD_tunnus,0),0))</f>
        <v>0</v>
      </c>
      <c r="AB397" s="180" t="e">
        <f t="shared" ref="AB397:AB460" si="130">MATCH("*kuituliet*",B397,0)</f>
        <v>#N/A</v>
      </c>
      <c r="AC397" s="180" t="e">
        <f t="shared" ref="AC397:AC460" si="131">MATCH("*liet*",B397,0)</f>
        <v>#N/A</v>
      </c>
      <c r="AD397" s="100">
        <f t="shared" ref="AD397:AD460" si="132">IF(ISNA(AC397),0,IF(ISNA(AB397),1,2))</f>
        <v>0</v>
      </c>
      <c r="AE397" s="180" t="e">
        <f t="shared" ca="1" si="124"/>
        <v>#N/A</v>
      </c>
      <c r="AF397" s="180" t="e">
        <f t="shared" ca="1" si="125"/>
        <v>#N/A</v>
      </c>
      <c r="AG397" s="100" t="e">
        <f ca="1">OFFSET('Kuiva-aine'!$D$10,AE397+AF397-1,0)</f>
        <v>#N/A</v>
      </c>
      <c r="AH397" s="100" t="e">
        <f ca="1">OFFSET('Kuiva-aine'!$E$10,AE397+AF397-1,0)</f>
        <v>#N/A</v>
      </c>
      <c r="AI397" s="180" t="e">
        <f t="shared" ref="AI397:AI460" ca="1" si="133">IF(AND(OR(R397=918,R397=919),OR(G397="2.4",AL397=1)),1,0)</f>
        <v>#N/A</v>
      </c>
      <c r="AJ397" s="180" t="e">
        <f t="shared" ref="AJ397:AJ460" si="134">MATCH("*raken*",B397,0)</f>
        <v>#N/A</v>
      </c>
      <c r="AK397" s="180" t="e">
        <f t="shared" ref="AK397:AK460" si="135">MATCH("*rak.*",B397,0)</f>
        <v>#N/A</v>
      </c>
      <c r="AL397" s="180">
        <f t="shared" ref="AL397:AL460" si="136">IF(AND(ISNA(AJ397),ISNA(AK397)),0,1)</f>
        <v>0</v>
      </c>
    </row>
    <row r="398" spans="1:38" x14ac:dyDescent="0.35">
      <c r="A398" s="91"/>
      <c r="B398" s="92"/>
      <c r="C398" s="93"/>
      <c r="D398" s="92"/>
      <c r="E398" s="91"/>
      <c r="F398" s="92"/>
      <c r="G398" s="94"/>
      <c r="I398" s="31">
        <f t="shared" ca="1" si="120"/>
        <v>0</v>
      </c>
      <c r="J398" s="31">
        <f ca="1">IF(ISNA(MATCH($V398,Hajoamiskertoimet!A$21:A$53,0)),0,$I398*OFFSET(Hajoamiskertoimet!$C$20,MATCH($V398,Hajoamiskertoimet!A$21:A$53,0),0))</f>
        <v>0</v>
      </c>
      <c r="L398" s="181">
        <f t="shared" ca="1" si="126"/>
        <v>1</v>
      </c>
      <c r="M398" s="180" t="e">
        <f ca="1">OFFSET('ewc02'!$H$10,MATCH($R398,Ewc_ID,0),0)</f>
        <v>#N/A</v>
      </c>
      <c r="N398" s="180" t="e">
        <f t="shared" ca="1" si="121"/>
        <v>#N/A</v>
      </c>
      <c r="O398" s="180" t="e">
        <f ca="1">IF($L398=0,-1,OFFSET('Kuiva-aine'!$C$10,AE398+AF398-1,0))</f>
        <v>#N/A</v>
      </c>
      <c r="P398" s="180" t="e">
        <f t="shared" ca="1" si="127"/>
        <v>#N/A</v>
      </c>
      <c r="Q398" s="180" t="e">
        <f ca="1">OFFSET('ewc02'!$A$10,MATCH($C398,EWC_Koodi,0),0)</f>
        <v>#N/A</v>
      </c>
      <c r="R398" s="180" t="e">
        <f t="shared" ca="1" si="128"/>
        <v>#N/A</v>
      </c>
      <c r="S398" s="180" t="e">
        <f ca="1">OFFSET('ewc02'!$K$10,Y398,0)</f>
        <v>#N/A</v>
      </c>
      <c r="T398" s="180" t="e">
        <f t="shared" ca="1" si="129"/>
        <v>#N/A</v>
      </c>
      <c r="U398" s="180" t="e">
        <f ca="1">OFFSET('ewc02'!$L$10,Y398,0)</f>
        <v>#N/A</v>
      </c>
      <c r="V398" s="180" t="e">
        <f ca="1">OFFSET('ewc02'!$M$10,Y398,0)</f>
        <v>#N/A</v>
      </c>
      <c r="W398" s="180" t="e">
        <f ca="1">OFFSET('ewc02'!$N$10,Y398,0)</f>
        <v>#N/A</v>
      </c>
      <c r="X398" s="180" t="e">
        <f ca="1">IF(AND(OFFSET('ewc02'!I$10,Y398,0)=12,OR(G398="2.3",G398="2.6",G398="2.7",G398="2.9")),1,0)</f>
        <v>#N/A</v>
      </c>
      <c r="Y398" s="180" t="e">
        <f t="shared" ca="1" si="122"/>
        <v>#N/A</v>
      </c>
      <c r="Z398" s="37">
        <f t="shared" si="123"/>
        <v>0</v>
      </c>
      <c r="AA398" s="180">
        <f ca="1">IF($Z398=0,0, OFFSET(rd!$A$10,MATCH($Z398,RD_tunnus,0),0))</f>
        <v>0</v>
      </c>
      <c r="AB398" s="180" t="e">
        <f t="shared" si="130"/>
        <v>#N/A</v>
      </c>
      <c r="AC398" s="180" t="e">
        <f t="shared" si="131"/>
        <v>#N/A</v>
      </c>
      <c r="AD398" s="100">
        <f t="shared" si="132"/>
        <v>0</v>
      </c>
      <c r="AE398" s="180" t="e">
        <f t="shared" ca="1" si="124"/>
        <v>#N/A</v>
      </c>
      <c r="AF398" s="180" t="e">
        <f t="shared" ca="1" si="125"/>
        <v>#N/A</v>
      </c>
      <c r="AG398" s="100" t="e">
        <f ca="1">OFFSET('Kuiva-aine'!$D$10,AE398+AF398-1,0)</f>
        <v>#N/A</v>
      </c>
      <c r="AH398" s="100" t="e">
        <f ca="1">OFFSET('Kuiva-aine'!$E$10,AE398+AF398-1,0)</f>
        <v>#N/A</v>
      </c>
      <c r="AI398" s="180" t="e">
        <f t="shared" ca="1" si="133"/>
        <v>#N/A</v>
      </c>
      <c r="AJ398" s="180" t="e">
        <f t="shared" si="134"/>
        <v>#N/A</v>
      </c>
      <c r="AK398" s="180" t="e">
        <f t="shared" si="135"/>
        <v>#N/A</v>
      </c>
      <c r="AL398" s="180">
        <f t="shared" si="136"/>
        <v>0</v>
      </c>
    </row>
    <row r="399" spans="1:38" x14ac:dyDescent="0.35">
      <c r="A399" s="91"/>
      <c r="B399" s="92"/>
      <c r="C399" s="93"/>
      <c r="D399" s="92"/>
      <c r="E399" s="91"/>
      <c r="F399" s="92"/>
      <c r="G399" s="94"/>
      <c r="I399" s="31">
        <f t="shared" ca="1" si="120"/>
        <v>0</v>
      </c>
      <c r="J399" s="31">
        <f ca="1">IF(ISNA(MATCH($V399,Hajoamiskertoimet!A$21:A$53,0)),0,$I399*OFFSET(Hajoamiskertoimet!$C$20,MATCH($V399,Hajoamiskertoimet!A$21:A$53,0),0))</f>
        <v>0</v>
      </c>
      <c r="L399" s="181">
        <f t="shared" ca="1" si="126"/>
        <v>1</v>
      </c>
      <c r="M399" s="180" t="e">
        <f ca="1">OFFSET('ewc02'!$H$10,MATCH($R399,Ewc_ID,0),0)</f>
        <v>#N/A</v>
      </c>
      <c r="N399" s="180" t="e">
        <f t="shared" ca="1" si="121"/>
        <v>#N/A</v>
      </c>
      <c r="O399" s="180" t="e">
        <f ca="1">IF($L399=0,-1,OFFSET('Kuiva-aine'!$C$10,AE399+AF399-1,0))</f>
        <v>#N/A</v>
      </c>
      <c r="P399" s="180" t="e">
        <f t="shared" ca="1" si="127"/>
        <v>#N/A</v>
      </c>
      <c r="Q399" s="180" t="e">
        <f ca="1">OFFSET('ewc02'!$A$10,MATCH($C399,EWC_Koodi,0),0)</f>
        <v>#N/A</v>
      </c>
      <c r="R399" s="180" t="e">
        <f t="shared" ca="1" si="128"/>
        <v>#N/A</v>
      </c>
      <c r="S399" s="180" t="e">
        <f ca="1">OFFSET('ewc02'!$K$10,Y399,0)</f>
        <v>#N/A</v>
      </c>
      <c r="T399" s="180" t="e">
        <f t="shared" ca="1" si="129"/>
        <v>#N/A</v>
      </c>
      <c r="U399" s="180" t="e">
        <f ca="1">OFFSET('ewc02'!$L$10,Y399,0)</f>
        <v>#N/A</v>
      </c>
      <c r="V399" s="180" t="e">
        <f ca="1">OFFSET('ewc02'!$M$10,Y399,0)</f>
        <v>#N/A</v>
      </c>
      <c r="W399" s="180" t="e">
        <f ca="1">OFFSET('ewc02'!$N$10,Y399,0)</f>
        <v>#N/A</v>
      </c>
      <c r="X399" s="180" t="e">
        <f ca="1">IF(AND(OFFSET('ewc02'!I$10,Y399,0)=12,OR(G399="2.3",G399="2.6",G399="2.7",G399="2.9")),1,0)</f>
        <v>#N/A</v>
      </c>
      <c r="Y399" s="180" t="e">
        <f t="shared" ca="1" si="122"/>
        <v>#N/A</v>
      </c>
      <c r="Z399" s="37">
        <f t="shared" si="123"/>
        <v>0</v>
      </c>
      <c r="AA399" s="180">
        <f ca="1">IF($Z399=0,0, OFFSET(rd!$A$10,MATCH($Z399,RD_tunnus,0),0))</f>
        <v>0</v>
      </c>
      <c r="AB399" s="180" t="e">
        <f t="shared" si="130"/>
        <v>#N/A</v>
      </c>
      <c r="AC399" s="180" t="e">
        <f t="shared" si="131"/>
        <v>#N/A</v>
      </c>
      <c r="AD399" s="100">
        <f t="shared" si="132"/>
        <v>0</v>
      </c>
      <c r="AE399" s="180" t="e">
        <f t="shared" ca="1" si="124"/>
        <v>#N/A</v>
      </c>
      <c r="AF399" s="180" t="e">
        <f t="shared" ca="1" si="125"/>
        <v>#N/A</v>
      </c>
      <c r="AG399" s="100" t="e">
        <f ca="1">OFFSET('Kuiva-aine'!$D$10,AE399+AF399-1,0)</f>
        <v>#N/A</v>
      </c>
      <c r="AH399" s="100" t="e">
        <f ca="1">OFFSET('Kuiva-aine'!$E$10,AE399+AF399-1,0)</f>
        <v>#N/A</v>
      </c>
      <c r="AI399" s="180" t="e">
        <f t="shared" ca="1" si="133"/>
        <v>#N/A</v>
      </c>
      <c r="AJ399" s="180" t="e">
        <f t="shared" si="134"/>
        <v>#N/A</v>
      </c>
      <c r="AK399" s="180" t="e">
        <f t="shared" si="135"/>
        <v>#N/A</v>
      </c>
      <c r="AL399" s="180">
        <f t="shared" si="136"/>
        <v>0</v>
      </c>
    </row>
    <row r="400" spans="1:38" x14ac:dyDescent="0.35">
      <c r="A400" s="91"/>
      <c r="B400" s="92"/>
      <c r="C400" s="93"/>
      <c r="D400" s="92"/>
      <c r="E400" s="91"/>
      <c r="F400" s="92"/>
      <c r="G400" s="94"/>
      <c r="I400" s="31">
        <f t="shared" ca="1" si="120"/>
        <v>0</v>
      </c>
      <c r="J400" s="31">
        <f ca="1">IF(ISNA(MATCH($V400,Hajoamiskertoimet!A$21:A$53,0)),0,$I400*OFFSET(Hajoamiskertoimet!$C$20,MATCH($V400,Hajoamiskertoimet!A$21:A$53,0),0))</f>
        <v>0</v>
      </c>
      <c r="L400" s="181">
        <f t="shared" ca="1" si="126"/>
        <v>1</v>
      </c>
      <c r="M400" s="180" t="e">
        <f ca="1">OFFSET('ewc02'!$H$10,MATCH($R400,Ewc_ID,0),0)</f>
        <v>#N/A</v>
      </c>
      <c r="N400" s="180" t="e">
        <f t="shared" ca="1" si="121"/>
        <v>#N/A</v>
      </c>
      <c r="O400" s="180" t="e">
        <f ca="1">IF($L400=0,-1,OFFSET('Kuiva-aine'!$C$10,AE400+AF400-1,0))</f>
        <v>#N/A</v>
      </c>
      <c r="P400" s="180" t="e">
        <f t="shared" ca="1" si="127"/>
        <v>#N/A</v>
      </c>
      <c r="Q400" s="180" t="e">
        <f ca="1">OFFSET('ewc02'!$A$10,MATCH($C400,EWC_Koodi,0),0)</f>
        <v>#N/A</v>
      </c>
      <c r="R400" s="180" t="e">
        <f t="shared" ca="1" si="128"/>
        <v>#N/A</v>
      </c>
      <c r="S400" s="180" t="e">
        <f ca="1">OFFSET('ewc02'!$K$10,Y400,0)</f>
        <v>#N/A</v>
      </c>
      <c r="T400" s="180" t="e">
        <f t="shared" ca="1" si="129"/>
        <v>#N/A</v>
      </c>
      <c r="U400" s="180" t="e">
        <f ca="1">OFFSET('ewc02'!$L$10,Y400,0)</f>
        <v>#N/A</v>
      </c>
      <c r="V400" s="180" t="e">
        <f ca="1">OFFSET('ewc02'!$M$10,Y400,0)</f>
        <v>#N/A</v>
      </c>
      <c r="W400" s="180" t="e">
        <f ca="1">OFFSET('ewc02'!$N$10,Y400,0)</f>
        <v>#N/A</v>
      </c>
      <c r="X400" s="180" t="e">
        <f ca="1">IF(AND(OFFSET('ewc02'!I$10,Y400,0)=12,OR(G400="2.3",G400="2.6",G400="2.7",G400="2.9")),1,0)</f>
        <v>#N/A</v>
      </c>
      <c r="Y400" s="180" t="e">
        <f t="shared" ca="1" si="122"/>
        <v>#N/A</v>
      </c>
      <c r="Z400" s="37">
        <f t="shared" si="123"/>
        <v>0</v>
      </c>
      <c r="AA400" s="180">
        <f ca="1">IF($Z400=0,0, OFFSET(rd!$A$10,MATCH($Z400,RD_tunnus,0),0))</f>
        <v>0</v>
      </c>
      <c r="AB400" s="180" t="e">
        <f t="shared" si="130"/>
        <v>#N/A</v>
      </c>
      <c r="AC400" s="180" t="e">
        <f t="shared" si="131"/>
        <v>#N/A</v>
      </c>
      <c r="AD400" s="100">
        <f t="shared" si="132"/>
        <v>0</v>
      </c>
      <c r="AE400" s="180" t="e">
        <f t="shared" ca="1" si="124"/>
        <v>#N/A</v>
      </c>
      <c r="AF400" s="180" t="e">
        <f t="shared" ca="1" si="125"/>
        <v>#N/A</v>
      </c>
      <c r="AG400" s="100" t="e">
        <f ca="1">OFFSET('Kuiva-aine'!$D$10,AE400+AF400-1,0)</f>
        <v>#N/A</v>
      </c>
      <c r="AH400" s="100" t="e">
        <f ca="1">OFFSET('Kuiva-aine'!$E$10,AE400+AF400-1,0)</f>
        <v>#N/A</v>
      </c>
      <c r="AI400" s="180" t="e">
        <f t="shared" ca="1" si="133"/>
        <v>#N/A</v>
      </c>
      <c r="AJ400" s="180" t="e">
        <f t="shared" si="134"/>
        <v>#N/A</v>
      </c>
      <c r="AK400" s="180" t="e">
        <f t="shared" si="135"/>
        <v>#N/A</v>
      </c>
      <c r="AL400" s="180">
        <f t="shared" si="136"/>
        <v>0</v>
      </c>
    </row>
    <row r="401" spans="1:38" x14ac:dyDescent="0.35">
      <c r="A401" s="91"/>
      <c r="B401" s="92"/>
      <c r="C401" s="93"/>
      <c r="D401" s="92"/>
      <c r="E401" s="91"/>
      <c r="F401" s="92"/>
      <c r="G401" s="94"/>
      <c r="I401" s="31">
        <f t="shared" ca="1" si="120"/>
        <v>0</v>
      </c>
      <c r="J401" s="31">
        <f ca="1">IF(ISNA(MATCH($V401,Hajoamiskertoimet!A$21:A$53,0)),0,$I401*OFFSET(Hajoamiskertoimet!$C$20,MATCH($V401,Hajoamiskertoimet!A$21:A$53,0),0))</f>
        <v>0</v>
      </c>
      <c r="L401" s="181">
        <f t="shared" ca="1" si="126"/>
        <v>1</v>
      </c>
      <c r="M401" s="180" t="e">
        <f ca="1">OFFSET('ewc02'!$H$10,MATCH($R401,Ewc_ID,0),0)</f>
        <v>#N/A</v>
      </c>
      <c r="N401" s="180" t="e">
        <f t="shared" ca="1" si="121"/>
        <v>#N/A</v>
      </c>
      <c r="O401" s="180" t="e">
        <f ca="1">IF($L401=0,-1,OFFSET('Kuiva-aine'!$C$10,AE401+AF401-1,0))</f>
        <v>#N/A</v>
      </c>
      <c r="P401" s="180" t="e">
        <f t="shared" ca="1" si="127"/>
        <v>#N/A</v>
      </c>
      <c r="Q401" s="180" t="e">
        <f ca="1">OFFSET('ewc02'!$A$10,MATCH($C401,EWC_Koodi,0),0)</f>
        <v>#N/A</v>
      </c>
      <c r="R401" s="180" t="e">
        <f t="shared" ca="1" si="128"/>
        <v>#N/A</v>
      </c>
      <c r="S401" s="180" t="e">
        <f ca="1">OFFSET('ewc02'!$K$10,Y401,0)</f>
        <v>#N/A</v>
      </c>
      <c r="T401" s="180" t="e">
        <f t="shared" ca="1" si="129"/>
        <v>#N/A</v>
      </c>
      <c r="U401" s="180" t="e">
        <f ca="1">OFFSET('ewc02'!$L$10,Y401,0)</f>
        <v>#N/A</v>
      </c>
      <c r="V401" s="180" t="e">
        <f ca="1">OFFSET('ewc02'!$M$10,Y401,0)</f>
        <v>#N/A</v>
      </c>
      <c r="W401" s="180" t="e">
        <f ca="1">OFFSET('ewc02'!$N$10,Y401,0)</f>
        <v>#N/A</v>
      </c>
      <c r="X401" s="180" t="e">
        <f ca="1">IF(AND(OFFSET('ewc02'!I$10,Y401,0)=12,OR(G401="2.3",G401="2.6",G401="2.7",G401="2.9")),1,0)</f>
        <v>#N/A</v>
      </c>
      <c r="Y401" s="180" t="e">
        <f t="shared" ca="1" si="122"/>
        <v>#N/A</v>
      </c>
      <c r="Z401" s="37">
        <f t="shared" si="123"/>
        <v>0</v>
      </c>
      <c r="AA401" s="180">
        <f ca="1">IF($Z401=0,0, OFFSET(rd!$A$10,MATCH($Z401,RD_tunnus,0),0))</f>
        <v>0</v>
      </c>
      <c r="AB401" s="180" t="e">
        <f t="shared" si="130"/>
        <v>#N/A</v>
      </c>
      <c r="AC401" s="180" t="e">
        <f t="shared" si="131"/>
        <v>#N/A</v>
      </c>
      <c r="AD401" s="100">
        <f t="shared" si="132"/>
        <v>0</v>
      </c>
      <c r="AE401" s="180" t="e">
        <f t="shared" ca="1" si="124"/>
        <v>#N/A</v>
      </c>
      <c r="AF401" s="180" t="e">
        <f t="shared" ca="1" si="125"/>
        <v>#N/A</v>
      </c>
      <c r="AG401" s="100" t="e">
        <f ca="1">OFFSET('Kuiva-aine'!$D$10,AE401+AF401-1,0)</f>
        <v>#N/A</v>
      </c>
      <c r="AH401" s="100" t="e">
        <f ca="1">OFFSET('Kuiva-aine'!$E$10,AE401+AF401-1,0)</f>
        <v>#N/A</v>
      </c>
      <c r="AI401" s="180" t="e">
        <f t="shared" ca="1" si="133"/>
        <v>#N/A</v>
      </c>
      <c r="AJ401" s="180" t="e">
        <f t="shared" si="134"/>
        <v>#N/A</v>
      </c>
      <c r="AK401" s="180" t="e">
        <f t="shared" si="135"/>
        <v>#N/A</v>
      </c>
      <c r="AL401" s="180">
        <f t="shared" si="136"/>
        <v>0</v>
      </c>
    </row>
    <row r="402" spans="1:38" x14ac:dyDescent="0.35">
      <c r="A402" s="91"/>
      <c r="B402" s="92"/>
      <c r="C402" s="93"/>
      <c r="D402" s="92"/>
      <c r="E402" s="91"/>
      <c r="F402" s="92"/>
      <c r="G402" s="94"/>
      <c r="I402" s="31">
        <f t="shared" ca="1" si="120"/>
        <v>0</v>
      </c>
      <c r="J402" s="31">
        <f ca="1">IF(ISNA(MATCH($V402,Hajoamiskertoimet!A$21:A$53,0)),0,$I402*OFFSET(Hajoamiskertoimet!$C$20,MATCH($V402,Hajoamiskertoimet!A$21:A$53,0),0))</f>
        <v>0</v>
      </c>
      <c r="L402" s="181">
        <f t="shared" ca="1" si="126"/>
        <v>1</v>
      </c>
      <c r="M402" s="180" t="e">
        <f ca="1">OFFSET('ewc02'!$H$10,MATCH($R402,Ewc_ID,0),0)</f>
        <v>#N/A</v>
      </c>
      <c r="N402" s="180" t="e">
        <f t="shared" ca="1" si="121"/>
        <v>#N/A</v>
      </c>
      <c r="O402" s="180" t="e">
        <f ca="1">IF($L402=0,-1,OFFSET('Kuiva-aine'!$C$10,AE402+AF402-1,0))</f>
        <v>#N/A</v>
      </c>
      <c r="P402" s="180" t="e">
        <f t="shared" ca="1" si="127"/>
        <v>#N/A</v>
      </c>
      <c r="Q402" s="180" t="e">
        <f ca="1">OFFSET('ewc02'!$A$10,MATCH($C402,EWC_Koodi,0),0)</f>
        <v>#N/A</v>
      </c>
      <c r="R402" s="180" t="e">
        <f t="shared" ca="1" si="128"/>
        <v>#N/A</v>
      </c>
      <c r="S402" s="180" t="e">
        <f ca="1">OFFSET('ewc02'!$K$10,Y402,0)</f>
        <v>#N/A</v>
      </c>
      <c r="T402" s="180" t="e">
        <f t="shared" ca="1" si="129"/>
        <v>#N/A</v>
      </c>
      <c r="U402" s="180" t="e">
        <f ca="1">OFFSET('ewc02'!$L$10,Y402,0)</f>
        <v>#N/A</v>
      </c>
      <c r="V402" s="180" t="e">
        <f ca="1">OFFSET('ewc02'!$M$10,Y402,0)</f>
        <v>#N/A</v>
      </c>
      <c r="W402" s="180" t="e">
        <f ca="1">OFFSET('ewc02'!$N$10,Y402,0)</f>
        <v>#N/A</v>
      </c>
      <c r="X402" s="180" t="e">
        <f ca="1">IF(AND(OFFSET('ewc02'!I$10,Y402,0)=12,OR(G402="2.3",G402="2.6",G402="2.7",G402="2.9")),1,0)</f>
        <v>#N/A</v>
      </c>
      <c r="Y402" s="180" t="e">
        <f t="shared" ca="1" si="122"/>
        <v>#N/A</v>
      </c>
      <c r="Z402" s="37">
        <f t="shared" si="123"/>
        <v>0</v>
      </c>
      <c r="AA402" s="180">
        <f ca="1">IF($Z402=0,0, OFFSET(rd!$A$10,MATCH($Z402,RD_tunnus,0),0))</f>
        <v>0</v>
      </c>
      <c r="AB402" s="180" t="e">
        <f t="shared" si="130"/>
        <v>#N/A</v>
      </c>
      <c r="AC402" s="180" t="e">
        <f t="shared" si="131"/>
        <v>#N/A</v>
      </c>
      <c r="AD402" s="100">
        <f t="shared" si="132"/>
        <v>0</v>
      </c>
      <c r="AE402" s="180" t="e">
        <f t="shared" ca="1" si="124"/>
        <v>#N/A</v>
      </c>
      <c r="AF402" s="180" t="e">
        <f t="shared" ca="1" si="125"/>
        <v>#N/A</v>
      </c>
      <c r="AG402" s="100" t="e">
        <f ca="1">OFFSET('Kuiva-aine'!$D$10,AE402+AF402-1,0)</f>
        <v>#N/A</v>
      </c>
      <c r="AH402" s="100" t="e">
        <f ca="1">OFFSET('Kuiva-aine'!$E$10,AE402+AF402-1,0)</f>
        <v>#N/A</v>
      </c>
      <c r="AI402" s="180" t="e">
        <f t="shared" ca="1" si="133"/>
        <v>#N/A</v>
      </c>
      <c r="AJ402" s="180" t="e">
        <f t="shared" si="134"/>
        <v>#N/A</v>
      </c>
      <c r="AK402" s="180" t="e">
        <f t="shared" si="135"/>
        <v>#N/A</v>
      </c>
      <c r="AL402" s="180">
        <f t="shared" si="136"/>
        <v>0</v>
      </c>
    </row>
    <row r="403" spans="1:38" x14ac:dyDescent="0.35">
      <c r="A403" s="91"/>
      <c r="B403" s="92"/>
      <c r="C403" s="93"/>
      <c r="D403" s="92"/>
      <c r="E403" s="91"/>
      <c r="F403" s="92"/>
      <c r="G403" s="94"/>
      <c r="I403" s="31">
        <f t="shared" ca="1" si="120"/>
        <v>0</v>
      </c>
      <c r="J403" s="31">
        <f ca="1">IF(ISNA(MATCH($V403,Hajoamiskertoimet!A$21:A$53,0)),0,$I403*OFFSET(Hajoamiskertoimet!$C$20,MATCH($V403,Hajoamiskertoimet!A$21:A$53,0),0))</f>
        <v>0</v>
      </c>
      <c r="L403" s="181">
        <f t="shared" ca="1" si="126"/>
        <v>1</v>
      </c>
      <c r="M403" s="180" t="e">
        <f ca="1">OFFSET('ewc02'!$H$10,MATCH($R403,Ewc_ID,0),0)</f>
        <v>#N/A</v>
      </c>
      <c r="N403" s="180" t="e">
        <f t="shared" ca="1" si="121"/>
        <v>#N/A</v>
      </c>
      <c r="O403" s="180" t="e">
        <f ca="1">IF($L403=0,-1,OFFSET('Kuiva-aine'!$C$10,AE403+AF403-1,0))</f>
        <v>#N/A</v>
      </c>
      <c r="P403" s="180" t="e">
        <f t="shared" ca="1" si="127"/>
        <v>#N/A</v>
      </c>
      <c r="Q403" s="180" t="e">
        <f ca="1">OFFSET('ewc02'!$A$10,MATCH($C403,EWC_Koodi,0),0)</f>
        <v>#N/A</v>
      </c>
      <c r="R403" s="180" t="e">
        <f t="shared" ca="1" si="128"/>
        <v>#N/A</v>
      </c>
      <c r="S403" s="180" t="e">
        <f ca="1">OFFSET('ewc02'!$K$10,Y403,0)</f>
        <v>#N/A</v>
      </c>
      <c r="T403" s="180" t="e">
        <f t="shared" ca="1" si="129"/>
        <v>#N/A</v>
      </c>
      <c r="U403" s="180" t="e">
        <f ca="1">OFFSET('ewc02'!$L$10,Y403,0)</f>
        <v>#N/A</v>
      </c>
      <c r="V403" s="180" t="e">
        <f ca="1">OFFSET('ewc02'!$M$10,Y403,0)</f>
        <v>#N/A</v>
      </c>
      <c r="W403" s="180" t="e">
        <f ca="1">OFFSET('ewc02'!$N$10,Y403,0)</f>
        <v>#N/A</v>
      </c>
      <c r="X403" s="180" t="e">
        <f ca="1">IF(AND(OFFSET('ewc02'!I$10,Y403,0)=12,OR(G403="2.3",G403="2.6",G403="2.7",G403="2.9")),1,0)</f>
        <v>#N/A</v>
      </c>
      <c r="Y403" s="180" t="e">
        <f t="shared" ca="1" si="122"/>
        <v>#N/A</v>
      </c>
      <c r="Z403" s="37">
        <f t="shared" si="123"/>
        <v>0</v>
      </c>
      <c r="AA403" s="180">
        <f ca="1">IF($Z403=0,0, OFFSET(rd!$A$10,MATCH($Z403,RD_tunnus,0),0))</f>
        <v>0</v>
      </c>
      <c r="AB403" s="180" t="e">
        <f t="shared" si="130"/>
        <v>#N/A</v>
      </c>
      <c r="AC403" s="180" t="e">
        <f t="shared" si="131"/>
        <v>#N/A</v>
      </c>
      <c r="AD403" s="100">
        <f t="shared" si="132"/>
        <v>0</v>
      </c>
      <c r="AE403" s="180" t="e">
        <f t="shared" ca="1" si="124"/>
        <v>#N/A</v>
      </c>
      <c r="AF403" s="180" t="e">
        <f t="shared" ca="1" si="125"/>
        <v>#N/A</v>
      </c>
      <c r="AG403" s="100" t="e">
        <f ca="1">OFFSET('Kuiva-aine'!$D$10,AE403+AF403-1,0)</f>
        <v>#N/A</v>
      </c>
      <c r="AH403" s="100" t="e">
        <f ca="1">OFFSET('Kuiva-aine'!$E$10,AE403+AF403-1,0)</f>
        <v>#N/A</v>
      </c>
      <c r="AI403" s="180" t="e">
        <f t="shared" ca="1" si="133"/>
        <v>#N/A</v>
      </c>
      <c r="AJ403" s="180" t="e">
        <f t="shared" si="134"/>
        <v>#N/A</v>
      </c>
      <c r="AK403" s="180" t="e">
        <f t="shared" si="135"/>
        <v>#N/A</v>
      </c>
      <c r="AL403" s="180">
        <f t="shared" si="136"/>
        <v>0</v>
      </c>
    </row>
    <row r="404" spans="1:38" x14ac:dyDescent="0.35">
      <c r="A404" s="91"/>
      <c r="B404" s="92"/>
      <c r="C404" s="93"/>
      <c r="D404" s="92"/>
      <c r="E404" s="91"/>
      <c r="F404" s="92"/>
      <c r="G404" s="94"/>
      <c r="I404" s="31">
        <f t="shared" ca="1" si="120"/>
        <v>0</v>
      </c>
      <c r="J404" s="31">
        <f ca="1">IF(ISNA(MATCH($V404,Hajoamiskertoimet!A$21:A$53,0)),0,$I404*OFFSET(Hajoamiskertoimet!$C$20,MATCH($V404,Hajoamiskertoimet!A$21:A$53,0),0))</f>
        <v>0</v>
      </c>
      <c r="L404" s="181">
        <f t="shared" ca="1" si="126"/>
        <v>1</v>
      </c>
      <c r="M404" s="180" t="e">
        <f ca="1">OFFSET('ewc02'!$H$10,MATCH($R404,Ewc_ID,0),0)</f>
        <v>#N/A</v>
      </c>
      <c r="N404" s="180" t="e">
        <f t="shared" ca="1" si="121"/>
        <v>#N/A</v>
      </c>
      <c r="O404" s="180" t="e">
        <f ca="1">IF($L404=0,-1,OFFSET('Kuiva-aine'!$C$10,AE404+AF404-1,0))</f>
        <v>#N/A</v>
      </c>
      <c r="P404" s="180" t="e">
        <f t="shared" ca="1" si="127"/>
        <v>#N/A</v>
      </c>
      <c r="Q404" s="180" t="e">
        <f ca="1">OFFSET('ewc02'!$A$10,MATCH($C404,EWC_Koodi,0),0)</f>
        <v>#N/A</v>
      </c>
      <c r="R404" s="180" t="e">
        <f t="shared" ca="1" si="128"/>
        <v>#N/A</v>
      </c>
      <c r="S404" s="180" t="e">
        <f ca="1">OFFSET('ewc02'!$K$10,Y404,0)</f>
        <v>#N/A</v>
      </c>
      <c r="T404" s="180" t="e">
        <f t="shared" ca="1" si="129"/>
        <v>#N/A</v>
      </c>
      <c r="U404" s="180" t="e">
        <f ca="1">OFFSET('ewc02'!$L$10,Y404,0)</f>
        <v>#N/A</v>
      </c>
      <c r="V404" s="180" t="e">
        <f ca="1">OFFSET('ewc02'!$M$10,Y404,0)</f>
        <v>#N/A</v>
      </c>
      <c r="W404" s="180" t="e">
        <f ca="1">OFFSET('ewc02'!$N$10,Y404,0)</f>
        <v>#N/A</v>
      </c>
      <c r="X404" s="180" t="e">
        <f ca="1">IF(AND(OFFSET('ewc02'!I$10,Y404,0)=12,OR(G404="2.3",G404="2.6",G404="2.7",G404="2.9")),1,0)</f>
        <v>#N/A</v>
      </c>
      <c r="Y404" s="180" t="e">
        <f t="shared" ca="1" si="122"/>
        <v>#N/A</v>
      </c>
      <c r="Z404" s="37">
        <f t="shared" si="123"/>
        <v>0</v>
      </c>
      <c r="AA404" s="180">
        <f ca="1">IF($Z404=0,0, OFFSET(rd!$A$10,MATCH($Z404,RD_tunnus,0),0))</f>
        <v>0</v>
      </c>
      <c r="AB404" s="180" t="e">
        <f t="shared" si="130"/>
        <v>#N/A</v>
      </c>
      <c r="AC404" s="180" t="e">
        <f t="shared" si="131"/>
        <v>#N/A</v>
      </c>
      <c r="AD404" s="100">
        <f t="shared" si="132"/>
        <v>0</v>
      </c>
      <c r="AE404" s="180" t="e">
        <f t="shared" ca="1" si="124"/>
        <v>#N/A</v>
      </c>
      <c r="AF404" s="180" t="e">
        <f t="shared" ca="1" si="125"/>
        <v>#N/A</v>
      </c>
      <c r="AG404" s="100" t="e">
        <f ca="1">OFFSET('Kuiva-aine'!$D$10,AE404+AF404-1,0)</f>
        <v>#N/A</v>
      </c>
      <c r="AH404" s="100" t="e">
        <f ca="1">OFFSET('Kuiva-aine'!$E$10,AE404+AF404-1,0)</f>
        <v>#N/A</v>
      </c>
      <c r="AI404" s="180" t="e">
        <f t="shared" ca="1" si="133"/>
        <v>#N/A</v>
      </c>
      <c r="AJ404" s="180" t="e">
        <f t="shared" si="134"/>
        <v>#N/A</v>
      </c>
      <c r="AK404" s="180" t="e">
        <f t="shared" si="135"/>
        <v>#N/A</v>
      </c>
      <c r="AL404" s="180">
        <f t="shared" si="136"/>
        <v>0</v>
      </c>
    </row>
    <row r="405" spans="1:38" x14ac:dyDescent="0.35">
      <c r="A405" s="91"/>
      <c r="B405" s="92"/>
      <c r="C405" s="93"/>
      <c r="D405" s="92"/>
      <c r="E405" s="91"/>
      <c r="F405" s="92"/>
      <c r="G405" s="94"/>
      <c r="I405" s="31">
        <f t="shared" ca="1" si="120"/>
        <v>0</v>
      </c>
      <c r="J405" s="31">
        <f ca="1">IF(ISNA(MATCH($V405,Hajoamiskertoimet!A$21:A$53,0)),0,$I405*OFFSET(Hajoamiskertoimet!$C$20,MATCH($V405,Hajoamiskertoimet!A$21:A$53,0),0))</f>
        <v>0</v>
      </c>
      <c r="L405" s="181">
        <f t="shared" ca="1" si="126"/>
        <v>1</v>
      </c>
      <c r="M405" s="180" t="e">
        <f ca="1">OFFSET('ewc02'!$H$10,MATCH($R405,Ewc_ID,0),0)</f>
        <v>#N/A</v>
      </c>
      <c r="N405" s="180" t="e">
        <f t="shared" ca="1" si="121"/>
        <v>#N/A</v>
      </c>
      <c r="O405" s="180" t="e">
        <f ca="1">IF($L405=0,-1,OFFSET('Kuiva-aine'!$C$10,AE405+AF405-1,0))</f>
        <v>#N/A</v>
      </c>
      <c r="P405" s="180" t="e">
        <f t="shared" ca="1" si="127"/>
        <v>#N/A</v>
      </c>
      <c r="Q405" s="180" t="e">
        <f ca="1">OFFSET('ewc02'!$A$10,MATCH($C405,EWC_Koodi,0),0)</f>
        <v>#N/A</v>
      </c>
      <c r="R405" s="180" t="e">
        <f t="shared" ca="1" si="128"/>
        <v>#N/A</v>
      </c>
      <c r="S405" s="180" t="e">
        <f ca="1">OFFSET('ewc02'!$K$10,Y405,0)</f>
        <v>#N/A</v>
      </c>
      <c r="T405" s="180" t="e">
        <f t="shared" ca="1" si="129"/>
        <v>#N/A</v>
      </c>
      <c r="U405" s="180" t="e">
        <f ca="1">OFFSET('ewc02'!$L$10,Y405,0)</f>
        <v>#N/A</v>
      </c>
      <c r="V405" s="180" t="e">
        <f ca="1">OFFSET('ewc02'!$M$10,Y405,0)</f>
        <v>#N/A</v>
      </c>
      <c r="W405" s="180" t="e">
        <f ca="1">OFFSET('ewc02'!$N$10,Y405,0)</f>
        <v>#N/A</v>
      </c>
      <c r="X405" s="180" t="e">
        <f ca="1">IF(AND(OFFSET('ewc02'!I$10,Y405,0)=12,OR(G405="2.3",G405="2.6",G405="2.7",G405="2.9")),1,0)</f>
        <v>#N/A</v>
      </c>
      <c r="Y405" s="180" t="e">
        <f t="shared" ca="1" si="122"/>
        <v>#N/A</v>
      </c>
      <c r="Z405" s="37">
        <f t="shared" si="123"/>
        <v>0</v>
      </c>
      <c r="AA405" s="180">
        <f ca="1">IF($Z405=0,0, OFFSET(rd!$A$10,MATCH($Z405,RD_tunnus,0),0))</f>
        <v>0</v>
      </c>
      <c r="AB405" s="180" t="e">
        <f t="shared" si="130"/>
        <v>#N/A</v>
      </c>
      <c r="AC405" s="180" t="e">
        <f t="shared" si="131"/>
        <v>#N/A</v>
      </c>
      <c r="AD405" s="100">
        <f t="shared" si="132"/>
        <v>0</v>
      </c>
      <c r="AE405" s="180" t="e">
        <f t="shared" ca="1" si="124"/>
        <v>#N/A</v>
      </c>
      <c r="AF405" s="180" t="e">
        <f t="shared" ca="1" si="125"/>
        <v>#N/A</v>
      </c>
      <c r="AG405" s="100" t="e">
        <f ca="1">OFFSET('Kuiva-aine'!$D$10,AE405+AF405-1,0)</f>
        <v>#N/A</v>
      </c>
      <c r="AH405" s="100" t="e">
        <f ca="1">OFFSET('Kuiva-aine'!$E$10,AE405+AF405-1,0)</f>
        <v>#N/A</v>
      </c>
      <c r="AI405" s="180" t="e">
        <f t="shared" ca="1" si="133"/>
        <v>#N/A</v>
      </c>
      <c r="AJ405" s="180" t="e">
        <f t="shared" si="134"/>
        <v>#N/A</v>
      </c>
      <c r="AK405" s="180" t="e">
        <f t="shared" si="135"/>
        <v>#N/A</v>
      </c>
      <c r="AL405" s="180">
        <f t="shared" si="136"/>
        <v>0</v>
      </c>
    </row>
    <row r="406" spans="1:38" x14ac:dyDescent="0.35">
      <c r="A406" s="91"/>
      <c r="B406" s="92"/>
      <c r="C406" s="93"/>
      <c r="D406" s="92"/>
      <c r="E406" s="91"/>
      <c r="F406" s="92"/>
      <c r="G406" s="94"/>
      <c r="I406" s="31">
        <f t="shared" ca="1" si="120"/>
        <v>0</v>
      </c>
      <c r="J406" s="31">
        <f ca="1">IF(ISNA(MATCH($V406,Hajoamiskertoimet!A$21:A$53,0)),0,$I406*OFFSET(Hajoamiskertoimet!$C$20,MATCH($V406,Hajoamiskertoimet!A$21:A$53,0),0))</f>
        <v>0</v>
      </c>
      <c r="L406" s="181">
        <f t="shared" ca="1" si="126"/>
        <v>1</v>
      </c>
      <c r="M406" s="180" t="e">
        <f ca="1">OFFSET('ewc02'!$H$10,MATCH($R406,Ewc_ID,0),0)</f>
        <v>#N/A</v>
      </c>
      <c r="N406" s="180" t="e">
        <f t="shared" ca="1" si="121"/>
        <v>#N/A</v>
      </c>
      <c r="O406" s="180" t="e">
        <f ca="1">IF($L406=0,-1,OFFSET('Kuiva-aine'!$C$10,AE406+AF406-1,0))</f>
        <v>#N/A</v>
      </c>
      <c r="P406" s="180" t="e">
        <f t="shared" ca="1" si="127"/>
        <v>#N/A</v>
      </c>
      <c r="Q406" s="180" t="e">
        <f ca="1">OFFSET('ewc02'!$A$10,MATCH($C406,EWC_Koodi,0),0)</f>
        <v>#N/A</v>
      </c>
      <c r="R406" s="180" t="e">
        <f t="shared" ca="1" si="128"/>
        <v>#N/A</v>
      </c>
      <c r="S406" s="180" t="e">
        <f ca="1">OFFSET('ewc02'!$K$10,Y406,0)</f>
        <v>#N/A</v>
      </c>
      <c r="T406" s="180" t="e">
        <f t="shared" ca="1" si="129"/>
        <v>#N/A</v>
      </c>
      <c r="U406" s="180" t="e">
        <f ca="1">OFFSET('ewc02'!$L$10,Y406,0)</f>
        <v>#N/A</v>
      </c>
      <c r="V406" s="180" t="e">
        <f ca="1">OFFSET('ewc02'!$M$10,Y406,0)</f>
        <v>#N/A</v>
      </c>
      <c r="W406" s="180" t="e">
        <f ca="1">OFFSET('ewc02'!$N$10,Y406,0)</f>
        <v>#N/A</v>
      </c>
      <c r="X406" s="180" t="e">
        <f ca="1">IF(AND(OFFSET('ewc02'!I$10,Y406,0)=12,OR(G406="2.3",G406="2.6",G406="2.7",G406="2.9")),1,0)</f>
        <v>#N/A</v>
      </c>
      <c r="Y406" s="180" t="e">
        <f t="shared" ca="1" si="122"/>
        <v>#N/A</v>
      </c>
      <c r="Z406" s="37">
        <f t="shared" si="123"/>
        <v>0</v>
      </c>
      <c r="AA406" s="180">
        <f ca="1">IF($Z406=0,0, OFFSET(rd!$A$10,MATCH($Z406,RD_tunnus,0),0))</f>
        <v>0</v>
      </c>
      <c r="AB406" s="180" t="e">
        <f t="shared" si="130"/>
        <v>#N/A</v>
      </c>
      <c r="AC406" s="180" t="e">
        <f t="shared" si="131"/>
        <v>#N/A</v>
      </c>
      <c r="AD406" s="100">
        <f t="shared" si="132"/>
        <v>0</v>
      </c>
      <c r="AE406" s="180" t="e">
        <f t="shared" ca="1" si="124"/>
        <v>#N/A</v>
      </c>
      <c r="AF406" s="180" t="e">
        <f t="shared" ca="1" si="125"/>
        <v>#N/A</v>
      </c>
      <c r="AG406" s="100" t="e">
        <f ca="1">OFFSET('Kuiva-aine'!$D$10,AE406+AF406-1,0)</f>
        <v>#N/A</v>
      </c>
      <c r="AH406" s="100" t="e">
        <f ca="1">OFFSET('Kuiva-aine'!$E$10,AE406+AF406-1,0)</f>
        <v>#N/A</v>
      </c>
      <c r="AI406" s="180" t="e">
        <f t="shared" ca="1" si="133"/>
        <v>#N/A</v>
      </c>
      <c r="AJ406" s="180" t="e">
        <f t="shared" si="134"/>
        <v>#N/A</v>
      </c>
      <c r="AK406" s="180" t="e">
        <f t="shared" si="135"/>
        <v>#N/A</v>
      </c>
      <c r="AL406" s="180">
        <f t="shared" si="136"/>
        <v>0</v>
      </c>
    </row>
    <row r="407" spans="1:38" x14ac:dyDescent="0.35">
      <c r="A407" s="91"/>
      <c r="B407" s="92"/>
      <c r="C407" s="93"/>
      <c r="D407" s="92"/>
      <c r="E407" s="91"/>
      <c r="F407" s="92"/>
      <c r="G407" s="94"/>
      <c r="I407" s="31">
        <f t="shared" ca="1" si="120"/>
        <v>0</v>
      </c>
      <c r="J407" s="31">
        <f ca="1">IF(ISNA(MATCH($V407,Hajoamiskertoimet!A$21:A$53,0)),0,$I407*OFFSET(Hajoamiskertoimet!$C$20,MATCH($V407,Hajoamiskertoimet!A$21:A$53,0),0))</f>
        <v>0</v>
      </c>
      <c r="L407" s="181">
        <f t="shared" ca="1" si="126"/>
        <v>1</v>
      </c>
      <c r="M407" s="180" t="e">
        <f ca="1">OFFSET('ewc02'!$H$10,MATCH($R407,Ewc_ID,0),0)</f>
        <v>#N/A</v>
      </c>
      <c r="N407" s="180" t="e">
        <f t="shared" ca="1" si="121"/>
        <v>#N/A</v>
      </c>
      <c r="O407" s="180" t="e">
        <f ca="1">IF($L407=0,-1,OFFSET('Kuiva-aine'!$C$10,AE407+AF407-1,0))</f>
        <v>#N/A</v>
      </c>
      <c r="P407" s="180" t="e">
        <f t="shared" ca="1" si="127"/>
        <v>#N/A</v>
      </c>
      <c r="Q407" s="180" t="e">
        <f ca="1">OFFSET('ewc02'!$A$10,MATCH($C407,EWC_Koodi,0),0)</f>
        <v>#N/A</v>
      </c>
      <c r="R407" s="180" t="e">
        <f t="shared" ca="1" si="128"/>
        <v>#N/A</v>
      </c>
      <c r="S407" s="180" t="e">
        <f ca="1">OFFSET('ewc02'!$K$10,Y407,0)</f>
        <v>#N/A</v>
      </c>
      <c r="T407" s="180" t="e">
        <f t="shared" ca="1" si="129"/>
        <v>#N/A</v>
      </c>
      <c r="U407" s="180" t="e">
        <f ca="1">OFFSET('ewc02'!$L$10,Y407,0)</f>
        <v>#N/A</v>
      </c>
      <c r="V407" s="180" t="e">
        <f ca="1">OFFSET('ewc02'!$M$10,Y407,0)</f>
        <v>#N/A</v>
      </c>
      <c r="W407" s="180" t="e">
        <f ca="1">OFFSET('ewc02'!$N$10,Y407,0)</f>
        <v>#N/A</v>
      </c>
      <c r="X407" s="180" t="e">
        <f ca="1">IF(AND(OFFSET('ewc02'!I$10,Y407,0)=12,OR(G407="2.3",G407="2.6",G407="2.7",G407="2.9")),1,0)</f>
        <v>#N/A</v>
      </c>
      <c r="Y407" s="180" t="e">
        <f t="shared" ca="1" si="122"/>
        <v>#N/A</v>
      </c>
      <c r="Z407" s="37">
        <f t="shared" si="123"/>
        <v>0</v>
      </c>
      <c r="AA407" s="180">
        <f ca="1">IF($Z407=0,0, OFFSET(rd!$A$10,MATCH($Z407,RD_tunnus,0),0))</f>
        <v>0</v>
      </c>
      <c r="AB407" s="180" t="e">
        <f t="shared" si="130"/>
        <v>#N/A</v>
      </c>
      <c r="AC407" s="180" t="e">
        <f t="shared" si="131"/>
        <v>#N/A</v>
      </c>
      <c r="AD407" s="100">
        <f t="shared" si="132"/>
        <v>0</v>
      </c>
      <c r="AE407" s="180" t="e">
        <f t="shared" ca="1" si="124"/>
        <v>#N/A</v>
      </c>
      <c r="AF407" s="180" t="e">
        <f t="shared" ca="1" si="125"/>
        <v>#N/A</v>
      </c>
      <c r="AG407" s="100" t="e">
        <f ca="1">OFFSET('Kuiva-aine'!$D$10,AE407+AF407-1,0)</f>
        <v>#N/A</v>
      </c>
      <c r="AH407" s="100" t="e">
        <f ca="1">OFFSET('Kuiva-aine'!$E$10,AE407+AF407-1,0)</f>
        <v>#N/A</v>
      </c>
      <c r="AI407" s="180" t="e">
        <f t="shared" ca="1" si="133"/>
        <v>#N/A</v>
      </c>
      <c r="AJ407" s="180" t="e">
        <f t="shared" si="134"/>
        <v>#N/A</v>
      </c>
      <c r="AK407" s="180" t="e">
        <f t="shared" si="135"/>
        <v>#N/A</v>
      </c>
      <c r="AL407" s="180">
        <f t="shared" si="136"/>
        <v>0</v>
      </c>
    </row>
    <row r="408" spans="1:38" x14ac:dyDescent="0.35">
      <c r="A408" s="91"/>
      <c r="B408" s="92"/>
      <c r="C408" s="93"/>
      <c r="D408" s="92"/>
      <c r="E408" s="91"/>
      <c r="F408" s="92"/>
      <c r="G408" s="94"/>
      <c r="I408" s="31">
        <f t="shared" ca="1" si="120"/>
        <v>0</v>
      </c>
      <c r="J408" s="31">
        <f ca="1">IF(ISNA(MATCH($V408,Hajoamiskertoimet!A$21:A$53,0)),0,$I408*OFFSET(Hajoamiskertoimet!$C$20,MATCH($V408,Hajoamiskertoimet!A$21:A$53,0),0))</f>
        <v>0</v>
      </c>
      <c r="L408" s="181">
        <f t="shared" ca="1" si="126"/>
        <v>1</v>
      </c>
      <c r="M408" s="180" t="e">
        <f ca="1">OFFSET('ewc02'!$H$10,MATCH($R408,Ewc_ID,0),0)</f>
        <v>#N/A</v>
      </c>
      <c r="N408" s="180" t="e">
        <f t="shared" ca="1" si="121"/>
        <v>#N/A</v>
      </c>
      <c r="O408" s="180" t="e">
        <f ca="1">IF($L408=0,-1,OFFSET('Kuiva-aine'!$C$10,AE408+AF408-1,0))</f>
        <v>#N/A</v>
      </c>
      <c r="P408" s="180" t="e">
        <f t="shared" ca="1" si="127"/>
        <v>#N/A</v>
      </c>
      <c r="Q408" s="180" t="e">
        <f ca="1">OFFSET('ewc02'!$A$10,MATCH($C408,EWC_Koodi,0),0)</f>
        <v>#N/A</v>
      </c>
      <c r="R408" s="180" t="e">
        <f t="shared" ca="1" si="128"/>
        <v>#N/A</v>
      </c>
      <c r="S408" s="180" t="e">
        <f ca="1">OFFSET('ewc02'!$K$10,Y408,0)</f>
        <v>#N/A</v>
      </c>
      <c r="T408" s="180" t="e">
        <f t="shared" ca="1" si="129"/>
        <v>#N/A</v>
      </c>
      <c r="U408" s="180" t="e">
        <f ca="1">OFFSET('ewc02'!$L$10,Y408,0)</f>
        <v>#N/A</v>
      </c>
      <c r="V408" s="180" t="e">
        <f ca="1">OFFSET('ewc02'!$M$10,Y408,0)</f>
        <v>#N/A</v>
      </c>
      <c r="W408" s="180" t="e">
        <f ca="1">OFFSET('ewc02'!$N$10,Y408,0)</f>
        <v>#N/A</v>
      </c>
      <c r="X408" s="180" t="e">
        <f ca="1">IF(AND(OFFSET('ewc02'!I$10,Y408,0)=12,OR(G408="2.3",G408="2.6",G408="2.7",G408="2.9")),1,0)</f>
        <v>#N/A</v>
      </c>
      <c r="Y408" s="180" t="e">
        <f t="shared" ca="1" si="122"/>
        <v>#N/A</v>
      </c>
      <c r="Z408" s="37">
        <f t="shared" si="123"/>
        <v>0</v>
      </c>
      <c r="AA408" s="180">
        <f ca="1">IF($Z408=0,0, OFFSET(rd!$A$10,MATCH($Z408,RD_tunnus,0),0))</f>
        <v>0</v>
      </c>
      <c r="AB408" s="180" t="e">
        <f t="shared" si="130"/>
        <v>#N/A</v>
      </c>
      <c r="AC408" s="180" t="e">
        <f t="shared" si="131"/>
        <v>#N/A</v>
      </c>
      <c r="AD408" s="100">
        <f t="shared" si="132"/>
        <v>0</v>
      </c>
      <c r="AE408" s="180" t="e">
        <f t="shared" ca="1" si="124"/>
        <v>#N/A</v>
      </c>
      <c r="AF408" s="180" t="e">
        <f t="shared" ca="1" si="125"/>
        <v>#N/A</v>
      </c>
      <c r="AG408" s="100" t="e">
        <f ca="1">OFFSET('Kuiva-aine'!$D$10,AE408+AF408-1,0)</f>
        <v>#N/A</v>
      </c>
      <c r="AH408" s="100" t="e">
        <f ca="1">OFFSET('Kuiva-aine'!$E$10,AE408+AF408-1,0)</f>
        <v>#N/A</v>
      </c>
      <c r="AI408" s="180" t="e">
        <f t="shared" ca="1" si="133"/>
        <v>#N/A</v>
      </c>
      <c r="AJ408" s="180" t="e">
        <f t="shared" si="134"/>
        <v>#N/A</v>
      </c>
      <c r="AK408" s="180" t="e">
        <f t="shared" si="135"/>
        <v>#N/A</v>
      </c>
      <c r="AL408" s="180">
        <f t="shared" si="136"/>
        <v>0</v>
      </c>
    </row>
    <row r="409" spans="1:38" x14ac:dyDescent="0.35">
      <c r="A409" s="91"/>
      <c r="B409" s="92"/>
      <c r="C409" s="93"/>
      <c r="D409" s="92"/>
      <c r="E409" s="91"/>
      <c r="F409" s="92"/>
      <c r="G409" s="94"/>
      <c r="I409" s="31">
        <f t="shared" ca="1" si="120"/>
        <v>0</v>
      </c>
      <c r="J409" s="31">
        <f ca="1">IF(ISNA(MATCH($V409,Hajoamiskertoimet!A$21:A$53,0)),0,$I409*OFFSET(Hajoamiskertoimet!$C$20,MATCH($V409,Hajoamiskertoimet!A$21:A$53,0),0))</f>
        <v>0</v>
      </c>
      <c r="L409" s="181">
        <f t="shared" ca="1" si="126"/>
        <v>1</v>
      </c>
      <c r="M409" s="180" t="e">
        <f ca="1">OFFSET('ewc02'!$H$10,MATCH($R409,Ewc_ID,0),0)</f>
        <v>#N/A</v>
      </c>
      <c r="N409" s="180" t="e">
        <f t="shared" ca="1" si="121"/>
        <v>#N/A</v>
      </c>
      <c r="O409" s="180" t="e">
        <f ca="1">IF($L409=0,-1,OFFSET('Kuiva-aine'!$C$10,AE409+AF409-1,0))</f>
        <v>#N/A</v>
      </c>
      <c r="P409" s="180" t="e">
        <f t="shared" ca="1" si="127"/>
        <v>#N/A</v>
      </c>
      <c r="Q409" s="180" t="e">
        <f ca="1">OFFSET('ewc02'!$A$10,MATCH($C409,EWC_Koodi,0),0)</f>
        <v>#N/A</v>
      </c>
      <c r="R409" s="180" t="e">
        <f t="shared" ca="1" si="128"/>
        <v>#N/A</v>
      </c>
      <c r="S409" s="180" t="e">
        <f ca="1">OFFSET('ewc02'!$K$10,Y409,0)</f>
        <v>#N/A</v>
      </c>
      <c r="T409" s="180" t="e">
        <f t="shared" ca="1" si="129"/>
        <v>#N/A</v>
      </c>
      <c r="U409" s="180" t="e">
        <f ca="1">OFFSET('ewc02'!$L$10,Y409,0)</f>
        <v>#N/A</v>
      </c>
      <c r="V409" s="180" t="e">
        <f ca="1">OFFSET('ewc02'!$M$10,Y409,0)</f>
        <v>#N/A</v>
      </c>
      <c r="W409" s="180" t="e">
        <f ca="1">OFFSET('ewc02'!$N$10,Y409,0)</f>
        <v>#N/A</v>
      </c>
      <c r="X409" s="180" t="e">
        <f ca="1">IF(AND(OFFSET('ewc02'!I$10,Y409,0)=12,OR(G409="2.3",G409="2.6",G409="2.7",G409="2.9")),1,0)</f>
        <v>#N/A</v>
      </c>
      <c r="Y409" s="180" t="e">
        <f t="shared" ca="1" si="122"/>
        <v>#N/A</v>
      </c>
      <c r="Z409" s="37">
        <f t="shared" si="123"/>
        <v>0</v>
      </c>
      <c r="AA409" s="180">
        <f ca="1">IF($Z409=0,0, OFFSET(rd!$A$10,MATCH($Z409,RD_tunnus,0),0))</f>
        <v>0</v>
      </c>
      <c r="AB409" s="180" t="e">
        <f t="shared" si="130"/>
        <v>#N/A</v>
      </c>
      <c r="AC409" s="180" t="e">
        <f t="shared" si="131"/>
        <v>#N/A</v>
      </c>
      <c r="AD409" s="100">
        <f t="shared" si="132"/>
        <v>0</v>
      </c>
      <c r="AE409" s="180" t="e">
        <f t="shared" ca="1" si="124"/>
        <v>#N/A</v>
      </c>
      <c r="AF409" s="180" t="e">
        <f t="shared" ca="1" si="125"/>
        <v>#N/A</v>
      </c>
      <c r="AG409" s="100" t="e">
        <f ca="1">OFFSET('Kuiva-aine'!$D$10,AE409+AF409-1,0)</f>
        <v>#N/A</v>
      </c>
      <c r="AH409" s="100" t="e">
        <f ca="1">OFFSET('Kuiva-aine'!$E$10,AE409+AF409-1,0)</f>
        <v>#N/A</v>
      </c>
      <c r="AI409" s="180" t="e">
        <f t="shared" ca="1" si="133"/>
        <v>#N/A</v>
      </c>
      <c r="AJ409" s="180" t="e">
        <f t="shared" si="134"/>
        <v>#N/A</v>
      </c>
      <c r="AK409" s="180" t="e">
        <f t="shared" si="135"/>
        <v>#N/A</v>
      </c>
      <c r="AL409" s="180">
        <f t="shared" si="136"/>
        <v>0</v>
      </c>
    </row>
    <row r="410" spans="1:38" x14ac:dyDescent="0.35">
      <c r="A410" s="91"/>
      <c r="B410" s="92"/>
      <c r="C410" s="93"/>
      <c r="D410" s="92"/>
      <c r="E410" s="91"/>
      <c r="F410" s="92"/>
      <c r="G410" s="94"/>
      <c r="I410" s="31">
        <f t="shared" ca="1" si="120"/>
        <v>0</v>
      </c>
      <c r="J410" s="31">
        <f ca="1">IF(ISNA(MATCH($V410,Hajoamiskertoimet!A$21:A$53,0)),0,$I410*OFFSET(Hajoamiskertoimet!$C$20,MATCH($V410,Hajoamiskertoimet!A$21:A$53,0),0))</f>
        <v>0</v>
      </c>
      <c r="L410" s="181">
        <f t="shared" ca="1" si="126"/>
        <v>1</v>
      </c>
      <c r="M410" s="180" t="e">
        <f ca="1">OFFSET('ewc02'!$H$10,MATCH($R410,Ewc_ID,0),0)</f>
        <v>#N/A</v>
      </c>
      <c r="N410" s="180" t="e">
        <f t="shared" ca="1" si="121"/>
        <v>#N/A</v>
      </c>
      <c r="O410" s="180" t="e">
        <f ca="1">IF($L410=0,-1,OFFSET('Kuiva-aine'!$C$10,AE410+AF410-1,0))</f>
        <v>#N/A</v>
      </c>
      <c r="P410" s="180" t="e">
        <f t="shared" ca="1" si="127"/>
        <v>#N/A</v>
      </c>
      <c r="Q410" s="180" t="e">
        <f ca="1">OFFSET('ewc02'!$A$10,MATCH($C410,EWC_Koodi,0),0)</f>
        <v>#N/A</v>
      </c>
      <c r="R410" s="180" t="e">
        <f t="shared" ca="1" si="128"/>
        <v>#N/A</v>
      </c>
      <c r="S410" s="180" t="e">
        <f ca="1">OFFSET('ewc02'!$K$10,Y410,0)</f>
        <v>#N/A</v>
      </c>
      <c r="T410" s="180" t="e">
        <f t="shared" ca="1" si="129"/>
        <v>#N/A</v>
      </c>
      <c r="U410" s="180" t="e">
        <f ca="1">OFFSET('ewc02'!$L$10,Y410,0)</f>
        <v>#N/A</v>
      </c>
      <c r="V410" s="180" t="e">
        <f ca="1">OFFSET('ewc02'!$M$10,Y410,0)</f>
        <v>#N/A</v>
      </c>
      <c r="W410" s="180" t="e">
        <f ca="1">OFFSET('ewc02'!$N$10,Y410,0)</f>
        <v>#N/A</v>
      </c>
      <c r="X410" s="180" t="e">
        <f ca="1">IF(AND(OFFSET('ewc02'!I$10,Y410,0)=12,OR(G410="2.3",G410="2.6",G410="2.7",G410="2.9")),1,0)</f>
        <v>#N/A</v>
      </c>
      <c r="Y410" s="180" t="e">
        <f t="shared" ca="1" si="122"/>
        <v>#N/A</v>
      </c>
      <c r="Z410" s="37">
        <f t="shared" si="123"/>
        <v>0</v>
      </c>
      <c r="AA410" s="180">
        <f ca="1">IF($Z410=0,0, OFFSET(rd!$A$10,MATCH($Z410,RD_tunnus,0),0))</f>
        <v>0</v>
      </c>
      <c r="AB410" s="180" t="e">
        <f t="shared" si="130"/>
        <v>#N/A</v>
      </c>
      <c r="AC410" s="180" t="e">
        <f t="shared" si="131"/>
        <v>#N/A</v>
      </c>
      <c r="AD410" s="100">
        <f t="shared" si="132"/>
        <v>0</v>
      </c>
      <c r="AE410" s="180" t="e">
        <f t="shared" ca="1" si="124"/>
        <v>#N/A</v>
      </c>
      <c r="AF410" s="180" t="e">
        <f t="shared" ca="1" si="125"/>
        <v>#N/A</v>
      </c>
      <c r="AG410" s="100" t="e">
        <f ca="1">OFFSET('Kuiva-aine'!$D$10,AE410+AF410-1,0)</f>
        <v>#N/A</v>
      </c>
      <c r="AH410" s="100" t="e">
        <f ca="1">OFFSET('Kuiva-aine'!$E$10,AE410+AF410-1,0)</f>
        <v>#N/A</v>
      </c>
      <c r="AI410" s="180" t="e">
        <f t="shared" ca="1" si="133"/>
        <v>#N/A</v>
      </c>
      <c r="AJ410" s="180" t="e">
        <f t="shared" si="134"/>
        <v>#N/A</v>
      </c>
      <c r="AK410" s="180" t="e">
        <f t="shared" si="135"/>
        <v>#N/A</v>
      </c>
      <c r="AL410" s="180">
        <f t="shared" si="136"/>
        <v>0</v>
      </c>
    </row>
    <row r="411" spans="1:38" x14ac:dyDescent="0.35">
      <c r="A411" s="91"/>
      <c r="B411" s="92"/>
      <c r="C411" s="93"/>
      <c r="D411" s="92"/>
      <c r="E411" s="91"/>
      <c r="F411" s="92"/>
      <c r="G411" s="94"/>
      <c r="I411" s="31">
        <f t="shared" ca="1" si="120"/>
        <v>0</v>
      </c>
      <c r="J411" s="31">
        <f ca="1">IF(ISNA(MATCH($V411,Hajoamiskertoimet!A$21:A$53,0)),0,$I411*OFFSET(Hajoamiskertoimet!$C$20,MATCH($V411,Hajoamiskertoimet!A$21:A$53,0),0))</f>
        <v>0</v>
      </c>
      <c r="L411" s="181">
        <f t="shared" ca="1" si="126"/>
        <v>1</v>
      </c>
      <c r="M411" s="180" t="e">
        <f ca="1">OFFSET('ewc02'!$H$10,MATCH($R411,Ewc_ID,0),0)</f>
        <v>#N/A</v>
      </c>
      <c r="N411" s="180" t="e">
        <f t="shared" ca="1" si="121"/>
        <v>#N/A</v>
      </c>
      <c r="O411" s="180" t="e">
        <f ca="1">IF($L411=0,-1,OFFSET('Kuiva-aine'!$C$10,AE411+AF411-1,0))</f>
        <v>#N/A</v>
      </c>
      <c r="P411" s="180" t="e">
        <f t="shared" ca="1" si="127"/>
        <v>#N/A</v>
      </c>
      <c r="Q411" s="180" t="e">
        <f ca="1">OFFSET('ewc02'!$A$10,MATCH($C411,EWC_Koodi,0),0)</f>
        <v>#N/A</v>
      </c>
      <c r="R411" s="180" t="e">
        <f t="shared" ca="1" si="128"/>
        <v>#N/A</v>
      </c>
      <c r="S411" s="180" t="e">
        <f ca="1">OFFSET('ewc02'!$K$10,Y411,0)</f>
        <v>#N/A</v>
      </c>
      <c r="T411" s="180" t="e">
        <f t="shared" ca="1" si="129"/>
        <v>#N/A</v>
      </c>
      <c r="U411" s="180" t="e">
        <f ca="1">OFFSET('ewc02'!$L$10,Y411,0)</f>
        <v>#N/A</v>
      </c>
      <c r="V411" s="180" t="e">
        <f ca="1">OFFSET('ewc02'!$M$10,Y411,0)</f>
        <v>#N/A</v>
      </c>
      <c r="W411" s="180" t="e">
        <f ca="1">OFFSET('ewc02'!$N$10,Y411,0)</f>
        <v>#N/A</v>
      </c>
      <c r="X411" s="180" t="e">
        <f ca="1">IF(AND(OFFSET('ewc02'!I$10,Y411,0)=12,OR(G411="2.3",G411="2.6",G411="2.7",G411="2.9")),1,0)</f>
        <v>#N/A</v>
      </c>
      <c r="Y411" s="180" t="e">
        <f t="shared" ca="1" si="122"/>
        <v>#N/A</v>
      </c>
      <c r="Z411" s="37">
        <f t="shared" si="123"/>
        <v>0</v>
      </c>
      <c r="AA411" s="180">
        <f ca="1">IF($Z411=0,0, OFFSET(rd!$A$10,MATCH($Z411,RD_tunnus,0),0))</f>
        <v>0</v>
      </c>
      <c r="AB411" s="180" t="e">
        <f t="shared" si="130"/>
        <v>#N/A</v>
      </c>
      <c r="AC411" s="180" t="e">
        <f t="shared" si="131"/>
        <v>#N/A</v>
      </c>
      <c r="AD411" s="100">
        <f t="shared" si="132"/>
        <v>0</v>
      </c>
      <c r="AE411" s="180" t="e">
        <f t="shared" ca="1" si="124"/>
        <v>#N/A</v>
      </c>
      <c r="AF411" s="180" t="e">
        <f t="shared" ca="1" si="125"/>
        <v>#N/A</v>
      </c>
      <c r="AG411" s="100" t="e">
        <f ca="1">OFFSET('Kuiva-aine'!$D$10,AE411+AF411-1,0)</f>
        <v>#N/A</v>
      </c>
      <c r="AH411" s="100" t="e">
        <f ca="1">OFFSET('Kuiva-aine'!$E$10,AE411+AF411-1,0)</f>
        <v>#N/A</v>
      </c>
      <c r="AI411" s="180" t="e">
        <f t="shared" ca="1" si="133"/>
        <v>#N/A</v>
      </c>
      <c r="AJ411" s="180" t="e">
        <f t="shared" si="134"/>
        <v>#N/A</v>
      </c>
      <c r="AK411" s="180" t="e">
        <f t="shared" si="135"/>
        <v>#N/A</v>
      </c>
      <c r="AL411" s="180">
        <f t="shared" si="136"/>
        <v>0</v>
      </c>
    </row>
    <row r="412" spans="1:38" x14ac:dyDescent="0.35">
      <c r="A412" s="91"/>
      <c r="B412" s="92"/>
      <c r="C412" s="93"/>
      <c r="D412" s="92"/>
      <c r="E412" s="91"/>
      <c r="F412" s="92"/>
      <c r="G412" s="94"/>
      <c r="I412" s="31">
        <f t="shared" ca="1" si="120"/>
        <v>0</v>
      </c>
      <c r="J412" s="31">
        <f ca="1">IF(ISNA(MATCH($V412,Hajoamiskertoimet!A$21:A$53,0)),0,$I412*OFFSET(Hajoamiskertoimet!$C$20,MATCH($V412,Hajoamiskertoimet!A$21:A$53,0),0))</f>
        <v>0</v>
      </c>
      <c r="L412" s="181">
        <f t="shared" ca="1" si="126"/>
        <v>1</v>
      </c>
      <c r="M412" s="180" t="e">
        <f ca="1">OFFSET('ewc02'!$H$10,MATCH($R412,Ewc_ID,0),0)</f>
        <v>#N/A</v>
      </c>
      <c r="N412" s="180" t="e">
        <f t="shared" ca="1" si="121"/>
        <v>#N/A</v>
      </c>
      <c r="O412" s="180" t="e">
        <f ca="1">IF($L412=0,-1,OFFSET('Kuiva-aine'!$C$10,AE412+AF412-1,0))</f>
        <v>#N/A</v>
      </c>
      <c r="P412" s="180" t="e">
        <f t="shared" ca="1" si="127"/>
        <v>#N/A</v>
      </c>
      <c r="Q412" s="180" t="e">
        <f ca="1">OFFSET('ewc02'!$A$10,MATCH($C412,EWC_Koodi,0),0)</f>
        <v>#N/A</v>
      </c>
      <c r="R412" s="180" t="e">
        <f t="shared" ca="1" si="128"/>
        <v>#N/A</v>
      </c>
      <c r="S412" s="180" t="e">
        <f ca="1">OFFSET('ewc02'!$K$10,Y412,0)</f>
        <v>#N/A</v>
      </c>
      <c r="T412" s="180" t="e">
        <f t="shared" ca="1" si="129"/>
        <v>#N/A</v>
      </c>
      <c r="U412" s="180" t="e">
        <f ca="1">OFFSET('ewc02'!$L$10,Y412,0)</f>
        <v>#N/A</v>
      </c>
      <c r="V412" s="180" t="e">
        <f ca="1">OFFSET('ewc02'!$M$10,Y412,0)</f>
        <v>#N/A</v>
      </c>
      <c r="W412" s="180" t="e">
        <f ca="1">OFFSET('ewc02'!$N$10,Y412,0)</f>
        <v>#N/A</v>
      </c>
      <c r="X412" s="180" t="e">
        <f ca="1">IF(AND(OFFSET('ewc02'!I$10,Y412,0)=12,OR(G412="2.3",G412="2.6",G412="2.7",G412="2.9")),1,0)</f>
        <v>#N/A</v>
      </c>
      <c r="Y412" s="180" t="e">
        <f t="shared" ca="1" si="122"/>
        <v>#N/A</v>
      </c>
      <c r="Z412" s="37">
        <f t="shared" si="123"/>
        <v>0</v>
      </c>
      <c r="AA412" s="180">
        <f ca="1">IF($Z412=0,0, OFFSET(rd!$A$10,MATCH($Z412,RD_tunnus,0),0))</f>
        <v>0</v>
      </c>
      <c r="AB412" s="180" t="e">
        <f t="shared" si="130"/>
        <v>#N/A</v>
      </c>
      <c r="AC412" s="180" t="e">
        <f t="shared" si="131"/>
        <v>#N/A</v>
      </c>
      <c r="AD412" s="100">
        <f t="shared" si="132"/>
        <v>0</v>
      </c>
      <c r="AE412" s="180" t="e">
        <f t="shared" ca="1" si="124"/>
        <v>#N/A</v>
      </c>
      <c r="AF412" s="180" t="e">
        <f t="shared" ca="1" si="125"/>
        <v>#N/A</v>
      </c>
      <c r="AG412" s="100" t="e">
        <f ca="1">OFFSET('Kuiva-aine'!$D$10,AE412+AF412-1,0)</f>
        <v>#N/A</v>
      </c>
      <c r="AH412" s="100" t="e">
        <f ca="1">OFFSET('Kuiva-aine'!$E$10,AE412+AF412-1,0)</f>
        <v>#N/A</v>
      </c>
      <c r="AI412" s="180" t="e">
        <f t="shared" ca="1" si="133"/>
        <v>#N/A</v>
      </c>
      <c r="AJ412" s="180" t="e">
        <f t="shared" si="134"/>
        <v>#N/A</v>
      </c>
      <c r="AK412" s="180" t="e">
        <f t="shared" si="135"/>
        <v>#N/A</v>
      </c>
      <c r="AL412" s="180">
        <f t="shared" si="136"/>
        <v>0</v>
      </c>
    </row>
    <row r="413" spans="1:38" x14ac:dyDescent="0.35">
      <c r="A413" s="91"/>
      <c r="B413" s="92"/>
      <c r="C413" s="93"/>
      <c r="D413" s="92"/>
      <c r="E413" s="91"/>
      <c r="F413" s="92"/>
      <c r="G413" s="94"/>
      <c r="I413" s="31">
        <f t="shared" ca="1" si="120"/>
        <v>0</v>
      </c>
      <c r="J413" s="31">
        <f ca="1">IF(ISNA(MATCH($V413,Hajoamiskertoimet!A$21:A$53,0)),0,$I413*OFFSET(Hajoamiskertoimet!$C$20,MATCH($V413,Hajoamiskertoimet!A$21:A$53,0),0))</f>
        <v>0</v>
      </c>
      <c r="L413" s="181">
        <f t="shared" ca="1" si="126"/>
        <v>1</v>
      </c>
      <c r="M413" s="180" t="e">
        <f ca="1">OFFSET('ewc02'!$H$10,MATCH($R413,Ewc_ID,0),0)</f>
        <v>#N/A</v>
      </c>
      <c r="N413" s="180" t="e">
        <f t="shared" ca="1" si="121"/>
        <v>#N/A</v>
      </c>
      <c r="O413" s="180" t="e">
        <f ca="1">IF($L413=0,-1,OFFSET('Kuiva-aine'!$C$10,AE413+AF413-1,0))</f>
        <v>#N/A</v>
      </c>
      <c r="P413" s="180" t="e">
        <f t="shared" ca="1" si="127"/>
        <v>#N/A</v>
      </c>
      <c r="Q413" s="180" t="e">
        <f ca="1">OFFSET('ewc02'!$A$10,MATCH($C413,EWC_Koodi,0),0)</f>
        <v>#N/A</v>
      </c>
      <c r="R413" s="180" t="e">
        <f t="shared" ca="1" si="128"/>
        <v>#N/A</v>
      </c>
      <c r="S413" s="180" t="e">
        <f ca="1">OFFSET('ewc02'!$K$10,Y413,0)</f>
        <v>#N/A</v>
      </c>
      <c r="T413" s="180" t="e">
        <f t="shared" ca="1" si="129"/>
        <v>#N/A</v>
      </c>
      <c r="U413" s="180" t="e">
        <f ca="1">OFFSET('ewc02'!$L$10,Y413,0)</f>
        <v>#N/A</v>
      </c>
      <c r="V413" s="180" t="e">
        <f ca="1">OFFSET('ewc02'!$M$10,Y413,0)</f>
        <v>#N/A</v>
      </c>
      <c r="W413" s="180" t="e">
        <f ca="1">OFFSET('ewc02'!$N$10,Y413,0)</f>
        <v>#N/A</v>
      </c>
      <c r="X413" s="180" t="e">
        <f ca="1">IF(AND(OFFSET('ewc02'!I$10,Y413,0)=12,OR(G413="2.3",G413="2.6",G413="2.7",G413="2.9")),1,0)</f>
        <v>#N/A</v>
      </c>
      <c r="Y413" s="180" t="e">
        <f t="shared" ca="1" si="122"/>
        <v>#N/A</v>
      </c>
      <c r="Z413" s="37">
        <f t="shared" si="123"/>
        <v>0</v>
      </c>
      <c r="AA413" s="180">
        <f ca="1">IF($Z413=0,0, OFFSET(rd!$A$10,MATCH($Z413,RD_tunnus,0),0))</f>
        <v>0</v>
      </c>
      <c r="AB413" s="180" t="e">
        <f t="shared" si="130"/>
        <v>#N/A</v>
      </c>
      <c r="AC413" s="180" t="e">
        <f t="shared" si="131"/>
        <v>#N/A</v>
      </c>
      <c r="AD413" s="100">
        <f t="shared" si="132"/>
        <v>0</v>
      </c>
      <c r="AE413" s="180" t="e">
        <f t="shared" ca="1" si="124"/>
        <v>#N/A</v>
      </c>
      <c r="AF413" s="180" t="e">
        <f t="shared" ca="1" si="125"/>
        <v>#N/A</v>
      </c>
      <c r="AG413" s="100" t="e">
        <f ca="1">OFFSET('Kuiva-aine'!$D$10,AE413+AF413-1,0)</f>
        <v>#N/A</v>
      </c>
      <c r="AH413" s="100" t="e">
        <f ca="1">OFFSET('Kuiva-aine'!$E$10,AE413+AF413-1,0)</f>
        <v>#N/A</v>
      </c>
      <c r="AI413" s="180" t="e">
        <f t="shared" ca="1" si="133"/>
        <v>#N/A</v>
      </c>
      <c r="AJ413" s="180" t="e">
        <f t="shared" si="134"/>
        <v>#N/A</v>
      </c>
      <c r="AK413" s="180" t="e">
        <f t="shared" si="135"/>
        <v>#N/A</v>
      </c>
      <c r="AL413" s="180">
        <f t="shared" si="136"/>
        <v>0</v>
      </c>
    </row>
    <row r="414" spans="1:38" x14ac:dyDescent="0.35">
      <c r="A414" s="91"/>
      <c r="B414" s="92"/>
      <c r="C414" s="93"/>
      <c r="D414" s="92"/>
      <c r="E414" s="91"/>
      <c r="F414" s="92"/>
      <c r="G414" s="94"/>
      <c r="I414" s="31">
        <f t="shared" ca="1" si="120"/>
        <v>0</v>
      </c>
      <c r="J414" s="31">
        <f ca="1">IF(ISNA(MATCH($V414,Hajoamiskertoimet!A$21:A$53,0)),0,$I414*OFFSET(Hajoamiskertoimet!$C$20,MATCH($V414,Hajoamiskertoimet!A$21:A$53,0),0))</f>
        <v>0</v>
      </c>
      <c r="L414" s="181">
        <f t="shared" ca="1" si="126"/>
        <v>1</v>
      </c>
      <c r="M414" s="180" t="e">
        <f ca="1">OFFSET('ewc02'!$H$10,MATCH($R414,Ewc_ID,0),0)</f>
        <v>#N/A</v>
      </c>
      <c r="N414" s="180" t="e">
        <f t="shared" ca="1" si="121"/>
        <v>#N/A</v>
      </c>
      <c r="O414" s="180" t="e">
        <f ca="1">IF($L414=0,-1,OFFSET('Kuiva-aine'!$C$10,AE414+AF414-1,0))</f>
        <v>#N/A</v>
      </c>
      <c r="P414" s="180" t="e">
        <f t="shared" ca="1" si="127"/>
        <v>#N/A</v>
      </c>
      <c r="Q414" s="180" t="e">
        <f ca="1">OFFSET('ewc02'!$A$10,MATCH($C414,EWC_Koodi,0),0)</f>
        <v>#N/A</v>
      </c>
      <c r="R414" s="180" t="e">
        <f t="shared" ca="1" si="128"/>
        <v>#N/A</v>
      </c>
      <c r="S414" s="180" t="e">
        <f ca="1">OFFSET('ewc02'!$K$10,Y414,0)</f>
        <v>#N/A</v>
      </c>
      <c r="T414" s="180" t="e">
        <f t="shared" ca="1" si="129"/>
        <v>#N/A</v>
      </c>
      <c r="U414" s="180" t="e">
        <f ca="1">OFFSET('ewc02'!$L$10,Y414,0)</f>
        <v>#N/A</v>
      </c>
      <c r="V414" s="180" t="e">
        <f ca="1">OFFSET('ewc02'!$M$10,Y414,0)</f>
        <v>#N/A</v>
      </c>
      <c r="W414" s="180" t="e">
        <f ca="1">OFFSET('ewc02'!$N$10,Y414,0)</f>
        <v>#N/A</v>
      </c>
      <c r="X414" s="180" t="e">
        <f ca="1">IF(AND(OFFSET('ewc02'!I$10,Y414,0)=12,OR(G414="2.3",G414="2.6",G414="2.7",G414="2.9")),1,0)</f>
        <v>#N/A</v>
      </c>
      <c r="Y414" s="180" t="e">
        <f t="shared" ca="1" si="122"/>
        <v>#N/A</v>
      </c>
      <c r="Z414" s="37">
        <f t="shared" si="123"/>
        <v>0</v>
      </c>
      <c r="AA414" s="180">
        <f ca="1">IF($Z414=0,0, OFFSET(rd!$A$10,MATCH($Z414,RD_tunnus,0),0))</f>
        <v>0</v>
      </c>
      <c r="AB414" s="180" t="e">
        <f t="shared" si="130"/>
        <v>#N/A</v>
      </c>
      <c r="AC414" s="180" t="e">
        <f t="shared" si="131"/>
        <v>#N/A</v>
      </c>
      <c r="AD414" s="100">
        <f t="shared" si="132"/>
        <v>0</v>
      </c>
      <c r="AE414" s="180" t="e">
        <f t="shared" ca="1" si="124"/>
        <v>#N/A</v>
      </c>
      <c r="AF414" s="180" t="e">
        <f t="shared" ca="1" si="125"/>
        <v>#N/A</v>
      </c>
      <c r="AG414" s="100" t="e">
        <f ca="1">OFFSET('Kuiva-aine'!$D$10,AE414+AF414-1,0)</f>
        <v>#N/A</v>
      </c>
      <c r="AH414" s="100" t="e">
        <f ca="1">OFFSET('Kuiva-aine'!$E$10,AE414+AF414-1,0)</f>
        <v>#N/A</v>
      </c>
      <c r="AI414" s="180" t="e">
        <f t="shared" ca="1" si="133"/>
        <v>#N/A</v>
      </c>
      <c r="AJ414" s="180" t="e">
        <f t="shared" si="134"/>
        <v>#N/A</v>
      </c>
      <c r="AK414" s="180" t="e">
        <f t="shared" si="135"/>
        <v>#N/A</v>
      </c>
      <c r="AL414" s="180">
        <f t="shared" si="136"/>
        <v>0</v>
      </c>
    </row>
    <row r="415" spans="1:38" x14ac:dyDescent="0.35">
      <c r="A415" s="91"/>
      <c r="B415" s="92"/>
      <c r="C415" s="93"/>
      <c r="D415" s="92"/>
      <c r="E415" s="91"/>
      <c r="F415" s="92"/>
      <c r="G415" s="94"/>
      <c r="I415" s="31">
        <f t="shared" ca="1" si="120"/>
        <v>0</v>
      </c>
      <c r="J415" s="31">
        <f ca="1">IF(ISNA(MATCH($V415,Hajoamiskertoimet!A$21:A$53,0)),0,$I415*OFFSET(Hajoamiskertoimet!$C$20,MATCH($V415,Hajoamiskertoimet!A$21:A$53,0),0))</f>
        <v>0</v>
      </c>
      <c r="L415" s="181">
        <f t="shared" ca="1" si="126"/>
        <v>1</v>
      </c>
      <c r="M415" s="180" t="e">
        <f ca="1">OFFSET('ewc02'!$H$10,MATCH($R415,Ewc_ID,0),0)</f>
        <v>#N/A</v>
      </c>
      <c r="N415" s="180" t="e">
        <f t="shared" ca="1" si="121"/>
        <v>#N/A</v>
      </c>
      <c r="O415" s="180" t="e">
        <f ca="1">IF($L415=0,-1,OFFSET('Kuiva-aine'!$C$10,AE415+AF415-1,0))</f>
        <v>#N/A</v>
      </c>
      <c r="P415" s="180" t="e">
        <f t="shared" ca="1" si="127"/>
        <v>#N/A</v>
      </c>
      <c r="Q415" s="180" t="e">
        <f ca="1">OFFSET('ewc02'!$A$10,MATCH($C415,EWC_Koodi,0),0)</f>
        <v>#N/A</v>
      </c>
      <c r="R415" s="180" t="e">
        <f t="shared" ca="1" si="128"/>
        <v>#N/A</v>
      </c>
      <c r="S415" s="180" t="e">
        <f ca="1">OFFSET('ewc02'!$K$10,Y415,0)</f>
        <v>#N/A</v>
      </c>
      <c r="T415" s="180" t="e">
        <f t="shared" ca="1" si="129"/>
        <v>#N/A</v>
      </c>
      <c r="U415" s="180" t="e">
        <f ca="1">OFFSET('ewc02'!$L$10,Y415,0)</f>
        <v>#N/A</v>
      </c>
      <c r="V415" s="180" t="e">
        <f ca="1">OFFSET('ewc02'!$M$10,Y415,0)</f>
        <v>#N/A</v>
      </c>
      <c r="W415" s="180" t="e">
        <f ca="1">OFFSET('ewc02'!$N$10,Y415,0)</f>
        <v>#N/A</v>
      </c>
      <c r="X415" s="180" t="e">
        <f ca="1">IF(AND(OFFSET('ewc02'!I$10,Y415,0)=12,OR(G415="2.3",G415="2.6",G415="2.7",G415="2.9")),1,0)</f>
        <v>#N/A</v>
      </c>
      <c r="Y415" s="180" t="e">
        <f t="shared" ca="1" si="122"/>
        <v>#N/A</v>
      </c>
      <c r="Z415" s="37">
        <f t="shared" si="123"/>
        <v>0</v>
      </c>
      <c r="AA415" s="180">
        <f ca="1">IF($Z415=0,0, OFFSET(rd!$A$10,MATCH($Z415,RD_tunnus,0),0))</f>
        <v>0</v>
      </c>
      <c r="AB415" s="180" t="e">
        <f t="shared" si="130"/>
        <v>#N/A</v>
      </c>
      <c r="AC415" s="180" t="e">
        <f t="shared" si="131"/>
        <v>#N/A</v>
      </c>
      <c r="AD415" s="100">
        <f t="shared" si="132"/>
        <v>0</v>
      </c>
      <c r="AE415" s="180" t="e">
        <f t="shared" ca="1" si="124"/>
        <v>#N/A</v>
      </c>
      <c r="AF415" s="180" t="e">
        <f t="shared" ca="1" si="125"/>
        <v>#N/A</v>
      </c>
      <c r="AG415" s="100" t="e">
        <f ca="1">OFFSET('Kuiva-aine'!$D$10,AE415+AF415-1,0)</f>
        <v>#N/A</v>
      </c>
      <c r="AH415" s="100" t="e">
        <f ca="1">OFFSET('Kuiva-aine'!$E$10,AE415+AF415-1,0)</f>
        <v>#N/A</v>
      </c>
      <c r="AI415" s="180" t="e">
        <f t="shared" ca="1" si="133"/>
        <v>#N/A</v>
      </c>
      <c r="AJ415" s="180" t="e">
        <f t="shared" si="134"/>
        <v>#N/A</v>
      </c>
      <c r="AK415" s="180" t="e">
        <f t="shared" si="135"/>
        <v>#N/A</v>
      </c>
      <c r="AL415" s="180">
        <f t="shared" si="136"/>
        <v>0</v>
      </c>
    </row>
    <row r="416" spans="1:38" x14ac:dyDescent="0.35">
      <c r="A416" s="91"/>
      <c r="B416" s="92"/>
      <c r="C416" s="93"/>
      <c r="D416" s="92"/>
      <c r="E416" s="91"/>
      <c r="F416" s="92"/>
      <c r="G416" s="94"/>
      <c r="I416" s="31">
        <f t="shared" ca="1" si="120"/>
        <v>0</v>
      </c>
      <c r="J416" s="31">
        <f ca="1">IF(ISNA(MATCH($V416,Hajoamiskertoimet!A$21:A$53,0)),0,$I416*OFFSET(Hajoamiskertoimet!$C$20,MATCH($V416,Hajoamiskertoimet!A$21:A$53,0),0))</f>
        <v>0</v>
      </c>
      <c r="L416" s="181">
        <f t="shared" ca="1" si="126"/>
        <v>1</v>
      </c>
      <c r="M416" s="180" t="e">
        <f ca="1">OFFSET('ewc02'!$H$10,MATCH($R416,Ewc_ID,0),0)</f>
        <v>#N/A</v>
      </c>
      <c r="N416" s="180" t="e">
        <f t="shared" ca="1" si="121"/>
        <v>#N/A</v>
      </c>
      <c r="O416" s="180" t="e">
        <f ca="1">IF($L416=0,-1,OFFSET('Kuiva-aine'!$C$10,AE416+AF416-1,0))</f>
        <v>#N/A</v>
      </c>
      <c r="P416" s="180" t="e">
        <f t="shared" ca="1" si="127"/>
        <v>#N/A</v>
      </c>
      <c r="Q416" s="180" t="e">
        <f ca="1">OFFSET('ewc02'!$A$10,MATCH($C416,EWC_Koodi,0),0)</f>
        <v>#N/A</v>
      </c>
      <c r="R416" s="180" t="e">
        <f t="shared" ca="1" si="128"/>
        <v>#N/A</v>
      </c>
      <c r="S416" s="180" t="e">
        <f ca="1">OFFSET('ewc02'!$K$10,Y416,0)</f>
        <v>#N/A</v>
      </c>
      <c r="T416" s="180" t="e">
        <f t="shared" ca="1" si="129"/>
        <v>#N/A</v>
      </c>
      <c r="U416" s="180" t="e">
        <f ca="1">OFFSET('ewc02'!$L$10,Y416,0)</f>
        <v>#N/A</v>
      </c>
      <c r="V416" s="180" t="e">
        <f ca="1">OFFSET('ewc02'!$M$10,Y416,0)</f>
        <v>#N/A</v>
      </c>
      <c r="W416" s="180" t="e">
        <f ca="1">OFFSET('ewc02'!$N$10,Y416,0)</f>
        <v>#N/A</v>
      </c>
      <c r="X416" s="180" t="e">
        <f ca="1">IF(AND(OFFSET('ewc02'!I$10,Y416,0)=12,OR(G416="2.3",G416="2.6",G416="2.7",G416="2.9")),1,0)</f>
        <v>#N/A</v>
      </c>
      <c r="Y416" s="180" t="e">
        <f t="shared" ca="1" si="122"/>
        <v>#N/A</v>
      </c>
      <c r="Z416" s="37">
        <f t="shared" si="123"/>
        <v>0</v>
      </c>
      <c r="AA416" s="180">
        <f ca="1">IF($Z416=0,0, OFFSET(rd!$A$10,MATCH($Z416,RD_tunnus,0),0))</f>
        <v>0</v>
      </c>
      <c r="AB416" s="180" t="e">
        <f t="shared" si="130"/>
        <v>#N/A</v>
      </c>
      <c r="AC416" s="180" t="e">
        <f t="shared" si="131"/>
        <v>#N/A</v>
      </c>
      <c r="AD416" s="100">
        <f t="shared" si="132"/>
        <v>0</v>
      </c>
      <c r="AE416" s="180" t="e">
        <f t="shared" ca="1" si="124"/>
        <v>#N/A</v>
      </c>
      <c r="AF416" s="180" t="e">
        <f t="shared" ca="1" si="125"/>
        <v>#N/A</v>
      </c>
      <c r="AG416" s="100" t="e">
        <f ca="1">OFFSET('Kuiva-aine'!$D$10,AE416+AF416-1,0)</f>
        <v>#N/A</v>
      </c>
      <c r="AH416" s="100" t="e">
        <f ca="1">OFFSET('Kuiva-aine'!$E$10,AE416+AF416-1,0)</f>
        <v>#N/A</v>
      </c>
      <c r="AI416" s="180" t="e">
        <f t="shared" ca="1" si="133"/>
        <v>#N/A</v>
      </c>
      <c r="AJ416" s="180" t="e">
        <f t="shared" si="134"/>
        <v>#N/A</v>
      </c>
      <c r="AK416" s="180" t="e">
        <f t="shared" si="135"/>
        <v>#N/A</v>
      </c>
      <c r="AL416" s="180">
        <f t="shared" si="136"/>
        <v>0</v>
      </c>
    </row>
    <row r="417" spans="1:38" x14ac:dyDescent="0.35">
      <c r="A417" s="91"/>
      <c r="B417" s="92"/>
      <c r="C417" s="93"/>
      <c r="D417" s="92"/>
      <c r="E417" s="91"/>
      <c r="F417" s="92"/>
      <c r="G417" s="94"/>
      <c r="I417" s="31">
        <f t="shared" ca="1" si="120"/>
        <v>0</v>
      </c>
      <c r="J417" s="31">
        <f ca="1">IF(ISNA(MATCH($V417,Hajoamiskertoimet!A$21:A$53,0)),0,$I417*OFFSET(Hajoamiskertoimet!$C$20,MATCH($V417,Hajoamiskertoimet!A$21:A$53,0),0))</f>
        <v>0</v>
      </c>
      <c r="L417" s="181">
        <f t="shared" ca="1" si="126"/>
        <v>1</v>
      </c>
      <c r="M417" s="180" t="e">
        <f ca="1">OFFSET('ewc02'!$H$10,MATCH($R417,Ewc_ID,0),0)</f>
        <v>#N/A</v>
      </c>
      <c r="N417" s="180" t="e">
        <f t="shared" ca="1" si="121"/>
        <v>#N/A</v>
      </c>
      <c r="O417" s="180" t="e">
        <f ca="1">IF($L417=0,-1,OFFSET('Kuiva-aine'!$C$10,AE417+AF417-1,0))</f>
        <v>#N/A</v>
      </c>
      <c r="P417" s="180" t="e">
        <f t="shared" ca="1" si="127"/>
        <v>#N/A</v>
      </c>
      <c r="Q417" s="180" t="e">
        <f ca="1">OFFSET('ewc02'!$A$10,MATCH($C417,EWC_Koodi,0),0)</f>
        <v>#N/A</v>
      </c>
      <c r="R417" s="180" t="e">
        <f t="shared" ca="1" si="128"/>
        <v>#N/A</v>
      </c>
      <c r="S417" s="180" t="e">
        <f ca="1">OFFSET('ewc02'!$K$10,Y417,0)</f>
        <v>#N/A</v>
      </c>
      <c r="T417" s="180" t="e">
        <f t="shared" ca="1" si="129"/>
        <v>#N/A</v>
      </c>
      <c r="U417" s="180" t="e">
        <f ca="1">OFFSET('ewc02'!$L$10,Y417,0)</f>
        <v>#N/A</v>
      </c>
      <c r="V417" s="180" t="e">
        <f ca="1">OFFSET('ewc02'!$M$10,Y417,0)</f>
        <v>#N/A</v>
      </c>
      <c r="W417" s="180" t="e">
        <f ca="1">OFFSET('ewc02'!$N$10,Y417,0)</f>
        <v>#N/A</v>
      </c>
      <c r="X417" s="180" t="e">
        <f ca="1">IF(AND(OFFSET('ewc02'!I$10,Y417,0)=12,OR(G417="2.3",G417="2.6",G417="2.7",G417="2.9")),1,0)</f>
        <v>#N/A</v>
      </c>
      <c r="Y417" s="180" t="e">
        <f t="shared" ca="1" si="122"/>
        <v>#N/A</v>
      </c>
      <c r="Z417" s="37">
        <f t="shared" si="123"/>
        <v>0</v>
      </c>
      <c r="AA417" s="180">
        <f ca="1">IF($Z417=0,0, OFFSET(rd!$A$10,MATCH($Z417,RD_tunnus,0),0))</f>
        <v>0</v>
      </c>
      <c r="AB417" s="180" t="e">
        <f t="shared" si="130"/>
        <v>#N/A</v>
      </c>
      <c r="AC417" s="180" t="e">
        <f t="shared" si="131"/>
        <v>#N/A</v>
      </c>
      <c r="AD417" s="100">
        <f t="shared" si="132"/>
        <v>0</v>
      </c>
      <c r="AE417" s="180" t="e">
        <f t="shared" ca="1" si="124"/>
        <v>#N/A</v>
      </c>
      <c r="AF417" s="180" t="e">
        <f t="shared" ca="1" si="125"/>
        <v>#N/A</v>
      </c>
      <c r="AG417" s="100" t="e">
        <f ca="1">OFFSET('Kuiva-aine'!$D$10,AE417+AF417-1,0)</f>
        <v>#N/A</v>
      </c>
      <c r="AH417" s="100" t="e">
        <f ca="1">OFFSET('Kuiva-aine'!$E$10,AE417+AF417-1,0)</f>
        <v>#N/A</v>
      </c>
      <c r="AI417" s="180" t="e">
        <f t="shared" ca="1" si="133"/>
        <v>#N/A</v>
      </c>
      <c r="AJ417" s="180" t="e">
        <f t="shared" si="134"/>
        <v>#N/A</v>
      </c>
      <c r="AK417" s="180" t="e">
        <f t="shared" si="135"/>
        <v>#N/A</v>
      </c>
      <c r="AL417" s="180">
        <f t="shared" si="136"/>
        <v>0</v>
      </c>
    </row>
    <row r="418" spans="1:38" x14ac:dyDescent="0.35">
      <c r="A418" s="91"/>
      <c r="B418" s="92"/>
      <c r="C418" s="93"/>
      <c r="D418" s="92"/>
      <c r="E418" s="91"/>
      <c r="F418" s="92"/>
      <c r="G418" s="94"/>
      <c r="I418" s="31">
        <f t="shared" ca="1" si="120"/>
        <v>0</v>
      </c>
      <c r="J418" s="31">
        <f ca="1">IF(ISNA(MATCH($V418,Hajoamiskertoimet!A$21:A$53,0)),0,$I418*OFFSET(Hajoamiskertoimet!$C$20,MATCH($V418,Hajoamiskertoimet!A$21:A$53,0),0))</f>
        <v>0</v>
      </c>
      <c r="L418" s="181">
        <f t="shared" ca="1" si="126"/>
        <v>1</v>
      </c>
      <c r="M418" s="180" t="e">
        <f ca="1">OFFSET('ewc02'!$H$10,MATCH($R418,Ewc_ID,0),0)</f>
        <v>#N/A</v>
      </c>
      <c r="N418" s="180" t="e">
        <f t="shared" ca="1" si="121"/>
        <v>#N/A</v>
      </c>
      <c r="O418" s="180" t="e">
        <f ca="1">IF($L418=0,-1,OFFSET('Kuiva-aine'!$C$10,AE418+AF418-1,0))</f>
        <v>#N/A</v>
      </c>
      <c r="P418" s="180" t="e">
        <f t="shared" ca="1" si="127"/>
        <v>#N/A</v>
      </c>
      <c r="Q418" s="180" t="e">
        <f ca="1">OFFSET('ewc02'!$A$10,MATCH($C418,EWC_Koodi,0),0)</f>
        <v>#N/A</v>
      </c>
      <c r="R418" s="180" t="e">
        <f t="shared" ca="1" si="128"/>
        <v>#N/A</v>
      </c>
      <c r="S418" s="180" t="e">
        <f ca="1">OFFSET('ewc02'!$K$10,Y418,0)</f>
        <v>#N/A</v>
      </c>
      <c r="T418" s="180" t="e">
        <f t="shared" ca="1" si="129"/>
        <v>#N/A</v>
      </c>
      <c r="U418" s="180" t="e">
        <f ca="1">OFFSET('ewc02'!$L$10,Y418,0)</f>
        <v>#N/A</v>
      </c>
      <c r="V418" s="180" t="e">
        <f ca="1">OFFSET('ewc02'!$M$10,Y418,0)</f>
        <v>#N/A</v>
      </c>
      <c r="W418" s="180" t="e">
        <f ca="1">OFFSET('ewc02'!$N$10,Y418,0)</f>
        <v>#N/A</v>
      </c>
      <c r="X418" s="180" t="e">
        <f ca="1">IF(AND(OFFSET('ewc02'!I$10,Y418,0)=12,OR(G418="2.3",G418="2.6",G418="2.7",G418="2.9")),1,0)</f>
        <v>#N/A</v>
      </c>
      <c r="Y418" s="180" t="e">
        <f t="shared" ca="1" si="122"/>
        <v>#N/A</v>
      </c>
      <c r="Z418" s="37">
        <f t="shared" si="123"/>
        <v>0</v>
      </c>
      <c r="AA418" s="180">
        <f ca="1">IF($Z418=0,0, OFFSET(rd!$A$10,MATCH($Z418,RD_tunnus,0),0))</f>
        <v>0</v>
      </c>
      <c r="AB418" s="180" t="e">
        <f t="shared" si="130"/>
        <v>#N/A</v>
      </c>
      <c r="AC418" s="180" t="e">
        <f t="shared" si="131"/>
        <v>#N/A</v>
      </c>
      <c r="AD418" s="100">
        <f t="shared" si="132"/>
        <v>0</v>
      </c>
      <c r="AE418" s="180" t="e">
        <f t="shared" ca="1" si="124"/>
        <v>#N/A</v>
      </c>
      <c r="AF418" s="180" t="e">
        <f t="shared" ca="1" si="125"/>
        <v>#N/A</v>
      </c>
      <c r="AG418" s="100" t="e">
        <f ca="1">OFFSET('Kuiva-aine'!$D$10,AE418+AF418-1,0)</f>
        <v>#N/A</v>
      </c>
      <c r="AH418" s="100" t="e">
        <f ca="1">OFFSET('Kuiva-aine'!$E$10,AE418+AF418-1,0)</f>
        <v>#N/A</v>
      </c>
      <c r="AI418" s="180" t="e">
        <f t="shared" ca="1" si="133"/>
        <v>#N/A</v>
      </c>
      <c r="AJ418" s="180" t="e">
        <f t="shared" si="134"/>
        <v>#N/A</v>
      </c>
      <c r="AK418" s="180" t="e">
        <f t="shared" si="135"/>
        <v>#N/A</v>
      </c>
      <c r="AL418" s="180">
        <f t="shared" si="136"/>
        <v>0</v>
      </c>
    </row>
    <row r="419" spans="1:38" x14ac:dyDescent="0.35">
      <c r="A419" s="91"/>
      <c r="B419" s="92"/>
      <c r="C419" s="93"/>
      <c r="D419" s="92"/>
      <c r="E419" s="91"/>
      <c r="F419" s="92"/>
      <c r="G419" s="94"/>
      <c r="I419" s="31">
        <f t="shared" ca="1" si="120"/>
        <v>0</v>
      </c>
      <c r="J419" s="31">
        <f ca="1">IF(ISNA(MATCH($V419,Hajoamiskertoimet!A$21:A$53,0)),0,$I419*OFFSET(Hajoamiskertoimet!$C$20,MATCH($V419,Hajoamiskertoimet!A$21:A$53,0),0))</f>
        <v>0</v>
      </c>
      <c r="L419" s="181">
        <f t="shared" ca="1" si="126"/>
        <v>1</v>
      </c>
      <c r="M419" s="180" t="e">
        <f ca="1">OFFSET('ewc02'!$H$10,MATCH($R419,Ewc_ID,0),0)</f>
        <v>#N/A</v>
      </c>
      <c r="N419" s="180" t="e">
        <f t="shared" ca="1" si="121"/>
        <v>#N/A</v>
      </c>
      <c r="O419" s="180" t="e">
        <f ca="1">IF($L419=0,-1,OFFSET('Kuiva-aine'!$C$10,AE419+AF419-1,0))</f>
        <v>#N/A</v>
      </c>
      <c r="P419" s="180" t="e">
        <f t="shared" ca="1" si="127"/>
        <v>#N/A</v>
      </c>
      <c r="Q419" s="180" t="e">
        <f ca="1">OFFSET('ewc02'!$A$10,MATCH($C419,EWC_Koodi,0),0)</f>
        <v>#N/A</v>
      </c>
      <c r="R419" s="180" t="e">
        <f t="shared" ca="1" si="128"/>
        <v>#N/A</v>
      </c>
      <c r="S419" s="180" t="e">
        <f ca="1">OFFSET('ewc02'!$K$10,Y419,0)</f>
        <v>#N/A</v>
      </c>
      <c r="T419" s="180" t="e">
        <f t="shared" ca="1" si="129"/>
        <v>#N/A</v>
      </c>
      <c r="U419" s="180" t="e">
        <f ca="1">OFFSET('ewc02'!$L$10,Y419,0)</f>
        <v>#N/A</v>
      </c>
      <c r="V419" s="180" t="e">
        <f ca="1">OFFSET('ewc02'!$M$10,Y419,0)</f>
        <v>#N/A</v>
      </c>
      <c r="W419" s="180" t="e">
        <f ca="1">OFFSET('ewc02'!$N$10,Y419,0)</f>
        <v>#N/A</v>
      </c>
      <c r="X419" s="180" t="e">
        <f ca="1">IF(AND(OFFSET('ewc02'!I$10,Y419,0)=12,OR(G419="2.3",G419="2.6",G419="2.7",G419="2.9")),1,0)</f>
        <v>#N/A</v>
      </c>
      <c r="Y419" s="180" t="e">
        <f t="shared" ca="1" si="122"/>
        <v>#N/A</v>
      </c>
      <c r="Z419" s="37">
        <f t="shared" si="123"/>
        <v>0</v>
      </c>
      <c r="AA419" s="180">
        <f ca="1">IF($Z419=0,0, OFFSET(rd!$A$10,MATCH($Z419,RD_tunnus,0),0))</f>
        <v>0</v>
      </c>
      <c r="AB419" s="180" t="e">
        <f t="shared" si="130"/>
        <v>#N/A</v>
      </c>
      <c r="AC419" s="180" t="e">
        <f t="shared" si="131"/>
        <v>#N/A</v>
      </c>
      <c r="AD419" s="100">
        <f t="shared" si="132"/>
        <v>0</v>
      </c>
      <c r="AE419" s="180" t="e">
        <f t="shared" ca="1" si="124"/>
        <v>#N/A</v>
      </c>
      <c r="AF419" s="180" t="e">
        <f t="shared" ca="1" si="125"/>
        <v>#N/A</v>
      </c>
      <c r="AG419" s="100" t="e">
        <f ca="1">OFFSET('Kuiva-aine'!$D$10,AE419+AF419-1,0)</f>
        <v>#N/A</v>
      </c>
      <c r="AH419" s="100" t="e">
        <f ca="1">OFFSET('Kuiva-aine'!$E$10,AE419+AF419-1,0)</f>
        <v>#N/A</v>
      </c>
      <c r="AI419" s="180" t="e">
        <f t="shared" ca="1" si="133"/>
        <v>#N/A</v>
      </c>
      <c r="AJ419" s="180" t="e">
        <f t="shared" si="134"/>
        <v>#N/A</v>
      </c>
      <c r="AK419" s="180" t="e">
        <f t="shared" si="135"/>
        <v>#N/A</v>
      </c>
      <c r="AL419" s="180">
        <f t="shared" si="136"/>
        <v>0</v>
      </c>
    </row>
    <row r="420" spans="1:38" x14ac:dyDescent="0.35">
      <c r="A420" s="91"/>
      <c r="B420" s="92"/>
      <c r="C420" s="93"/>
      <c r="D420" s="92"/>
      <c r="E420" s="91"/>
      <c r="F420" s="92"/>
      <c r="G420" s="94"/>
      <c r="I420" s="31">
        <f t="shared" ca="1" si="120"/>
        <v>0</v>
      </c>
      <c r="J420" s="31">
        <f ca="1">IF(ISNA(MATCH($V420,Hajoamiskertoimet!A$21:A$53,0)),0,$I420*OFFSET(Hajoamiskertoimet!$C$20,MATCH($V420,Hajoamiskertoimet!A$21:A$53,0),0))</f>
        <v>0</v>
      </c>
      <c r="L420" s="181">
        <f t="shared" ca="1" si="126"/>
        <v>1</v>
      </c>
      <c r="M420" s="180" t="e">
        <f ca="1">OFFSET('ewc02'!$H$10,MATCH($R420,Ewc_ID,0),0)</f>
        <v>#N/A</v>
      </c>
      <c r="N420" s="180" t="e">
        <f t="shared" ca="1" si="121"/>
        <v>#N/A</v>
      </c>
      <c r="O420" s="180" t="e">
        <f ca="1">IF($L420=0,-1,OFFSET('Kuiva-aine'!$C$10,AE420+AF420-1,0))</f>
        <v>#N/A</v>
      </c>
      <c r="P420" s="180" t="e">
        <f t="shared" ca="1" si="127"/>
        <v>#N/A</v>
      </c>
      <c r="Q420" s="180" t="e">
        <f ca="1">OFFSET('ewc02'!$A$10,MATCH($C420,EWC_Koodi,0),0)</f>
        <v>#N/A</v>
      </c>
      <c r="R420" s="180" t="e">
        <f t="shared" ca="1" si="128"/>
        <v>#N/A</v>
      </c>
      <c r="S420" s="180" t="e">
        <f ca="1">OFFSET('ewc02'!$K$10,Y420,0)</f>
        <v>#N/A</v>
      </c>
      <c r="T420" s="180" t="e">
        <f t="shared" ca="1" si="129"/>
        <v>#N/A</v>
      </c>
      <c r="U420" s="180" t="e">
        <f ca="1">OFFSET('ewc02'!$L$10,Y420,0)</f>
        <v>#N/A</v>
      </c>
      <c r="V420" s="180" t="e">
        <f ca="1">OFFSET('ewc02'!$M$10,Y420,0)</f>
        <v>#N/A</v>
      </c>
      <c r="W420" s="180" t="e">
        <f ca="1">OFFSET('ewc02'!$N$10,Y420,0)</f>
        <v>#N/A</v>
      </c>
      <c r="X420" s="180" t="e">
        <f ca="1">IF(AND(OFFSET('ewc02'!I$10,Y420,0)=12,OR(G420="2.3",G420="2.6",G420="2.7",G420="2.9")),1,0)</f>
        <v>#N/A</v>
      </c>
      <c r="Y420" s="180" t="e">
        <f t="shared" ca="1" si="122"/>
        <v>#N/A</v>
      </c>
      <c r="Z420" s="37">
        <f t="shared" si="123"/>
        <v>0</v>
      </c>
      <c r="AA420" s="180">
        <f ca="1">IF($Z420=0,0, OFFSET(rd!$A$10,MATCH($Z420,RD_tunnus,0),0))</f>
        <v>0</v>
      </c>
      <c r="AB420" s="180" t="e">
        <f t="shared" si="130"/>
        <v>#N/A</v>
      </c>
      <c r="AC420" s="180" t="e">
        <f t="shared" si="131"/>
        <v>#N/A</v>
      </c>
      <c r="AD420" s="100">
        <f t="shared" si="132"/>
        <v>0</v>
      </c>
      <c r="AE420" s="180" t="e">
        <f t="shared" ca="1" si="124"/>
        <v>#N/A</v>
      </c>
      <c r="AF420" s="180" t="e">
        <f t="shared" ca="1" si="125"/>
        <v>#N/A</v>
      </c>
      <c r="AG420" s="100" t="e">
        <f ca="1">OFFSET('Kuiva-aine'!$D$10,AE420+AF420-1,0)</f>
        <v>#N/A</v>
      </c>
      <c r="AH420" s="100" t="e">
        <f ca="1">OFFSET('Kuiva-aine'!$E$10,AE420+AF420-1,0)</f>
        <v>#N/A</v>
      </c>
      <c r="AI420" s="180" t="e">
        <f t="shared" ca="1" si="133"/>
        <v>#N/A</v>
      </c>
      <c r="AJ420" s="180" t="e">
        <f t="shared" si="134"/>
        <v>#N/A</v>
      </c>
      <c r="AK420" s="180" t="e">
        <f t="shared" si="135"/>
        <v>#N/A</v>
      </c>
      <c r="AL420" s="180">
        <f t="shared" si="136"/>
        <v>0</v>
      </c>
    </row>
    <row r="421" spans="1:38" x14ac:dyDescent="0.35">
      <c r="A421" s="91"/>
      <c r="B421" s="92"/>
      <c r="C421" s="93"/>
      <c r="D421" s="92"/>
      <c r="E421" s="91"/>
      <c r="F421" s="92"/>
      <c r="G421" s="94"/>
      <c r="I421" s="31">
        <f t="shared" ca="1" si="120"/>
        <v>0</v>
      </c>
      <c r="J421" s="31">
        <f ca="1">IF(ISNA(MATCH($V421,Hajoamiskertoimet!A$21:A$53,0)),0,$I421*OFFSET(Hajoamiskertoimet!$C$20,MATCH($V421,Hajoamiskertoimet!A$21:A$53,0),0))</f>
        <v>0</v>
      </c>
      <c r="L421" s="181">
        <f t="shared" ca="1" si="126"/>
        <v>1</v>
      </c>
      <c r="M421" s="180" t="e">
        <f ca="1">OFFSET('ewc02'!$H$10,MATCH($R421,Ewc_ID,0),0)</f>
        <v>#N/A</v>
      </c>
      <c r="N421" s="180" t="e">
        <f t="shared" ca="1" si="121"/>
        <v>#N/A</v>
      </c>
      <c r="O421" s="180" t="e">
        <f ca="1">IF($L421=0,-1,OFFSET('Kuiva-aine'!$C$10,AE421+AF421-1,0))</f>
        <v>#N/A</v>
      </c>
      <c r="P421" s="180" t="e">
        <f t="shared" ca="1" si="127"/>
        <v>#N/A</v>
      </c>
      <c r="Q421" s="180" t="e">
        <f ca="1">OFFSET('ewc02'!$A$10,MATCH($C421,EWC_Koodi,0),0)</f>
        <v>#N/A</v>
      </c>
      <c r="R421" s="180" t="e">
        <f t="shared" ca="1" si="128"/>
        <v>#N/A</v>
      </c>
      <c r="S421" s="180" t="e">
        <f ca="1">OFFSET('ewc02'!$K$10,Y421,0)</f>
        <v>#N/A</v>
      </c>
      <c r="T421" s="180" t="e">
        <f t="shared" ca="1" si="129"/>
        <v>#N/A</v>
      </c>
      <c r="U421" s="180" t="e">
        <f ca="1">OFFSET('ewc02'!$L$10,Y421,0)</f>
        <v>#N/A</v>
      </c>
      <c r="V421" s="180" t="e">
        <f ca="1">OFFSET('ewc02'!$M$10,Y421,0)</f>
        <v>#N/A</v>
      </c>
      <c r="W421" s="180" t="e">
        <f ca="1">OFFSET('ewc02'!$N$10,Y421,0)</f>
        <v>#N/A</v>
      </c>
      <c r="X421" s="180" t="e">
        <f ca="1">IF(AND(OFFSET('ewc02'!I$10,Y421,0)=12,OR(G421="2.3",G421="2.6",G421="2.7",G421="2.9")),1,0)</f>
        <v>#N/A</v>
      </c>
      <c r="Y421" s="180" t="e">
        <f t="shared" ca="1" si="122"/>
        <v>#N/A</v>
      </c>
      <c r="Z421" s="37">
        <f t="shared" si="123"/>
        <v>0</v>
      </c>
      <c r="AA421" s="180">
        <f ca="1">IF($Z421=0,0, OFFSET(rd!$A$10,MATCH($Z421,RD_tunnus,0),0))</f>
        <v>0</v>
      </c>
      <c r="AB421" s="180" t="e">
        <f t="shared" si="130"/>
        <v>#N/A</v>
      </c>
      <c r="AC421" s="180" t="e">
        <f t="shared" si="131"/>
        <v>#N/A</v>
      </c>
      <c r="AD421" s="100">
        <f t="shared" si="132"/>
        <v>0</v>
      </c>
      <c r="AE421" s="180" t="e">
        <f t="shared" ca="1" si="124"/>
        <v>#N/A</v>
      </c>
      <c r="AF421" s="180" t="e">
        <f t="shared" ca="1" si="125"/>
        <v>#N/A</v>
      </c>
      <c r="AG421" s="100" t="e">
        <f ca="1">OFFSET('Kuiva-aine'!$D$10,AE421+AF421-1,0)</f>
        <v>#N/A</v>
      </c>
      <c r="AH421" s="100" t="e">
        <f ca="1">OFFSET('Kuiva-aine'!$E$10,AE421+AF421-1,0)</f>
        <v>#N/A</v>
      </c>
      <c r="AI421" s="180" t="e">
        <f t="shared" ca="1" si="133"/>
        <v>#N/A</v>
      </c>
      <c r="AJ421" s="180" t="e">
        <f t="shared" si="134"/>
        <v>#N/A</v>
      </c>
      <c r="AK421" s="180" t="e">
        <f t="shared" si="135"/>
        <v>#N/A</v>
      </c>
      <c r="AL421" s="180">
        <f t="shared" si="136"/>
        <v>0</v>
      </c>
    </row>
    <row r="422" spans="1:38" x14ac:dyDescent="0.35">
      <c r="A422" s="91"/>
      <c r="B422" s="92"/>
      <c r="C422" s="93"/>
      <c r="D422" s="92"/>
      <c r="E422" s="91"/>
      <c r="F422" s="92"/>
      <c r="G422" s="94"/>
      <c r="I422" s="31">
        <f t="shared" ca="1" si="120"/>
        <v>0</v>
      </c>
      <c r="J422" s="31">
        <f ca="1">IF(ISNA(MATCH($V422,Hajoamiskertoimet!A$21:A$53,0)),0,$I422*OFFSET(Hajoamiskertoimet!$C$20,MATCH($V422,Hajoamiskertoimet!A$21:A$53,0),0))</f>
        <v>0</v>
      </c>
      <c r="L422" s="181">
        <f t="shared" ca="1" si="126"/>
        <v>1</v>
      </c>
      <c r="M422" s="180" t="e">
        <f ca="1">OFFSET('ewc02'!$H$10,MATCH($R422,Ewc_ID,0),0)</f>
        <v>#N/A</v>
      </c>
      <c r="N422" s="180" t="e">
        <f t="shared" ca="1" si="121"/>
        <v>#N/A</v>
      </c>
      <c r="O422" s="180" t="e">
        <f ca="1">IF($L422=0,-1,OFFSET('Kuiva-aine'!$C$10,AE422+AF422-1,0))</f>
        <v>#N/A</v>
      </c>
      <c r="P422" s="180" t="e">
        <f t="shared" ca="1" si="127"/>
        <v>#N/A</v>
      </c>
      <c r="Q422" s="180" t="e">
        <f ca="1">OFFSET('ewc02'!$A$10,MATCH($C422,EWC_Koodi,0),0)</f>
        <v>#N/A</v>
      </c>
      <c r="R422" s="180" t="e">
        <f t="shared" ca="1" si="128"/>
        <v>#N/A</v>
      </c>
      <c r="S422" s="180" t="e">
        <f ca="1">OFFSET('ewc02'!$K$10,Y422,0)</f>
        <v>#N/A</v>
      </c>
      <c r="T422" s="180" t="e">
        <f t="shared" ca="1" si="129"/>
        <v>#N/A</v>
      </c>
      <c r="U422" s="180" t="e">
        <f ca="1">OFFSET('ewc02'!$L$10,Y422,0)</f>
        <v>#N/A</v>
      </c>
      <c r="V422" s="180" t="e">
        <f ca="1">OFFSET('ewc02'!$M$10,Y422,0)</f>
        <v>#N/A</v>
      </c>
      <c r="W422" s="180" t="e">
        <f ca="1">OFFSET('ewc02'!$N$10,Y422,0)</f>
        <v>#N/A</v>
      </c>
      <c r="X422" s="180" t="e">
        <f ca="1">IF(AND(OFFSET('ewc02'!I$10,Y422,0)=12,OR(G422="2.3",G422="2.6",G422="2.7",G422="2.9")),1,0)</f>
        <v>#N/A</v>
      </c>
      <c r="Y422" s="180" t="e">
        <f t="shared" ca="1" si="122"/>
        <v>#N/A</v>
      </c>
      <c r="Z422" s="37">
        <f t="shared" si="123"/>
        <v>0</v>
      </c>
      <c r="AA422" s="180">
        <f ca="1">IF($Z422=0,0, OFFSET(rd!$A$10,MATCH($Z422,RD_tunnus,0),0))</f>
        <v>0</v>
      </c>
      <c r="AB422" s="180" t="e">
        <f t="shared" si="130"/>
        <v>#N/A</v>
      </c>
      <c r="AC422" s="180" t="e">
        <f t="shared" si="131"/>
        <v>#N/A</v>
      </c>
      <c r="AD422" s="100">
        <f t="shared" si="132"/>
        <v>0</v>
      </c>
      <c r="AE422" s="180" t="e">
        <f t="shared" ca="1" si="124"/>
        <v>#N/A</v>
      </c>
      <c r="AF422" s="180" t="e">
        <f t="shared" ca="1" si="125"/>
        <v>#N/A</v>
      </c>
      <c r="AG422" s="100" t="e">
        <f ca="1">OFFSET('Kuiva-aine'!$D$10,AE422+AF422-1,0)</f>
        <v>#N/A</v>
      </c>
      <c r="AH422" s="100" t="e">
        <f ca="1">OFFSET('Kuiva-aine'!$E$10,AE422+AF422-1,0)</f>
        <v>#N/A</v>
      </c>
      <c r="AI422" s="180" t="e">
        <f t="shared" ca="1" si="133"/>
        <v>#N/A</v>
      </c>
      <c r="AJ422" s="180" t="e">
        <f t="shared" si="134"/>
        <v>#N/A</v>
      </c>
      <c r="AK422" s="180" t="e">
        <f t="shared" si="135"/>
        <v>#N/A</v>
      </c>
      <c r="AL422" s="180">
        <f t="shared" si="136"/>
        <v>0</v>
      </c>
    </row>
    <row r="423" spans="1:38" x14ac:dyDescent="0.35">
      <c r="A423" s="91"/>
      <c r="B423" s="92"/>
      <c r="C423" s="93"/>
      <c r="D423" s="92"/>
      <c r="E423" s="91"/>
      <c r="F423" s="92"/>
      <c r="G423" s="94"/>
      <c r="I423" s="31">
        <f t="shared" ca="1" si="120"/>
        <v>0</v>
      </c>
      <c r="J423" s="31">
        <f ca="1">IF(ISNA(MATCH($V423,Hajoamiskertoimet!A$21:A$53,0)),0,$I423*OFFSET(Hajoamiskertoimet!$C$20,MATCH($V423,Hajoamiskertoimet!A$21:A$53,0),0))</f>
        <v>0</v>
      </c>
      <c r="L423" s="181">
        <f t="shared" ca="1" si="126"/>
        <v>1</v>
      </c>
      <c r="M423" s="180" t="e">
        <f ca="1">OFFSET('ewc02'!$H$10,MATCH($R423,Ewc_ID,0),0)</f>
        <v>#N/A</v>
      </c>
      <c r="N423" s="180" t="e">
        <f t="shared" ca="1" si="121"/>
        <v>#N/A</v>
      </c>
      <c r="O423" s="180" t="e">
        <f ca="1">IF($L423=0,-1,OFFSET('Kuiva-aine'!$C$10,AE423+AF423-1,0))</f>
        <v>#N/A</v>
      </c>
      <c r="P423" s="180" t="e">
        <f t="shared" ca="1" si="127"/>
        <v>#N/A</v>
      </c>
      <c r="Q423" s="180" t="e">
        <f ca="1">OFFSET('ewc02'!$A$10,MATCH($C423,EWC_Koodi,0),0)</f>
        <v>#N/A</v>
      </c>
      <c r="R423" s="180" t="e">
        <f t="shared" ca="1" si="128"/>
        <v>#N/A</v>
      </c>
      <c r="S423" s="180" t="e">
        <f ca="1">OFFSET('ewc02'!$K$10,Y423,0)</f>
        <v>#N/A</v>
      </c>
      <c r="T423" s="180" t="e">
        <f t="shared" ca="1" si="129"/>
        <v>#N/A</v>
      </c>
      <c r="U423" s="180" t="e">
        <f ca="1">OFFSET('ewc02'!$L$10,Y423,0)</f>
        <v>#N/A</v>
      </c>
      <c r="V423" s="180" t="e">
        <f ca="1">OFFSET('ewc02'!$M$10,Y423,0)</f>
        <v>#N/A</v>
      </c>
      <c r="W423" s="180" t="e">
        <f ca="1">OFFSET('ewc02'!$N$10,Y423,0)</f>
        <v>#N/A</v>
      </c>
      <c r="X423" s="180" t="e">
        <f ca="1">IF(AND(OFFSET('ewc02'!I$10,Y423,0)=12,OR(G423="2.3",G423="2.6",G423="2.7",G423="2.9")),1,0)</f>
        <v>#N/A</v>
      </c>
      <c r="Y423" s="180" t="e">
        <f t="shared" ca="1" si="122"/>
        <v>#N/A</v>
      </c>
      <c r="Z423" s="37">
        <f t="shared" si="123"/>
        <v>0</v>
      </c>
      <c r="AA423" s="180">
        <f ca="1">IF($Z423=0,0, OFFSET(rd!$A$10,MATCH($Z423,RD_tunnus,0),0))</f>
        <v>0</v>
      </c>
      <c r="AB423" s="180" t="e">
        <f t="shared" si="130"/>
        <v>#N/A</v>
      </c>
      <c r="AC423" s="180" t="e">
        <f t="shared" si="131"/>
        <v>#N/A</v>
      </c>
      <c r="AD423" s="100">
        <f t="shared" si="132"/>
        <v>0</v>
      </c>
      <c r="AE423" s="180" t="e">
        <f t="shared" ca="1" si="124"/>
        <v>#N/A</v>
      </c>
      <c r="AF423" s="180" t="e">
        <f t="shared" ca="1" si="125"/>
        <v>#N/A</v>
      </c>
      <c r="AG423" s="100" t="e">
        <f ca="1">OFFSET('Kuiva-aine'!$D$10,AE423+AF423-1,0)</f>
        <v>#N/A</v>
      </c>
      <c r="AH423" s="100" t="e">
        <f ca="1">OFFSET('Kuiva-aine'!$E$10,AE423+AF423-1,0)</f>
        <v>#N/A</v>
      </c>
      <c r="AI423" s="180" t="e">
        <f t="shared" ca="1" si="133"/>
        <v>#N/A</v>
      </c>
      <c r="AJ423" s="180" t="e">
        <f t="shared" si="134"/>
        <v>#N/A</v>
      </c>
      <c r="AK423" s="180" t="e">
        <f t="shared" si="135"/>
        <v>#N/A</v>
      </c>
      <c r="AL423" s="180">
        <f t="shared" si="136"/>
        <v>0</v>
      </c>
    </row>
    <row r="424" spans="1:38" x14ac:dyDescent="0.35">
      <c r="A424" s="91"/>
      <c r="B424" s="92"/>
      <c r="C424" s="93"/>
      <c r="D424" s="92"/>
      <c r="E424" s="91"/>
      <c r="F424" s="92"/>
      <c r="G424" s="94"/>
      <c r="I424" s="31">
        <f t="shared" ca="1" si="120"/>
        <v>0</v>
      </c>
      <c r="J424" s="31">
        <f ca="1">IF(ISNA(MATCH($V424,Hajoamiskertoimet!A$21:A$53,0)),0,$I424*OFFSET(Hajoamiskertoimet!$C$20,MATCH($V424,Hajoamiskertoimet!A$21:A$53,0),0))</f>
        <v>0</v>
      </c>
      <c r="L424" s="181">
        <f t="shared" ca="1" si="126"/>
        <v>1</v>
      </c>
      <c r="M424" s="180" t="e">
        <f ca="1">OFFSET('ewc02'!$H$10,MATCH($R424,Ewc_ID,0),0)</f>
        <v>#N/A</v>
      </c>
      <c r="N424" s="180" t="e">
        <f t="shared" ca="1" si="121"/>
        <v>#N/A</v>
      </c>
      <c r="O424" s="180" t="e">
        <f ca="1">IF($L424=0,-1,OFFSET('Kuiva-aine'!$C$10,AE424+AF424-1,0))</f>
        <v>#N/A</v>
      </c>
      <c r="P424" s="180" t="e">
        <f t="shared" ca="1" si="127"/>
        <v>#N/A</v>
      </c>
      <c r="Q424" s="180" t="e">
        <f ca="1">OFFSET('ewc02'!$A$10,MATCH($C424,EWC_Koodi,0),0)</f>
        <v>#N/A</v>
      </c>
      <c r="R424" s="180" t="e">
        <f t="shared" ca="1" si="128"/>
        <v>#N/A</v>
      </c>
      <c r="S424" s="180" t="e">
        <f ca="1">OFFSET('ewc02'!$K$10,Y424,0)</f>
        <v>#N/A</v>
      </c>
      <c r="T424" s="180" t="e">
        <f t="shared" ca="1" si="129"/>
        <v>#N/A</v>
      </c>
      <c r="U424" s="180" t="e">
        <f ca="1">OFFSET('ewc02'!$L$10,Y424,0)</f>
        <v>#N/A</v>
      </c>
      <c r="V424" s="180" t="e">
        <f ca="1">OFFSET('ewc02'!$M$10,Y424,0)</f>
        <v>#N/A</v>
      </c>
      <c r="W424" s="180" t="e">
        <f ca="1">OFFSET('ewc02'!$N$10,Y424,0)</f>
        <v>#N/A</v>
      </c>
      <c r="X424" s="180" t="e">
        <f ca="1">IF(AND(OFFSET('ewc02'!I$10,Y424,0)=12,OR(G424="2.3",G424="2.6",G424="2.7",G424="2.9")),1,0)</f>
        <v>#N/A</v>
      </c>
      <c r="Y424" s="180" t="e">
        <f t="shared" ca="1" si="122"/>
        <v>#N/A</v>
      </c>
      <c r="Z424" s="37">
        <f t="shared" si="123"/>
        <v>0</v>
      </c>
      <c r="AA424" s="180">
        <f ca="1">IF($Z424=0,0, OFFSET(rd!$A$10,MATCH($Z424,RD_tunnus,0),0))</f>
        <v>0</v>
      </c>
      <c r="AB424" s="180" t="e">
        <f t="shared" si="130"/>
        <v>#N/A</v>
      </c>
      <c r="AC424" s="180" t="e">
        <f t="shared" si="131"/>
        <v>#N/A</v>
      </c>
      <c r="AD424" s="100">
        <f t="shared" si="132"/>
        <v>0</v>
      </c>
      <c r="AE424" s="180" t="e">
        <f t="shared" ca="1" si="124"/>
        <v>#N/A</v>
      </c>
      <c r="AF424" s="180" t="e">
        <f t="shared" ca="1" si="125"/>
        <v>#N/A</v>
      </c>
      <c r="AG424" s="100" t="e">
        <f ca="1">OFFSET('Kuiva-aine'!$D$10,AE424+AF424-1,0)</f>
        <v>#N/A</v>
      </c>
      <c r="AH424" s="100" t="e">
        <f ca="1">OFFSET('Kuiva-aine'!$E$10,AE424+AF424-1,0)</f>
        <v>#N/A</v>
      </c>
      <c r="AI424" s="180" t="e">
        <f t="shared" ca="1" si="133"/>
        <v>#N/A</v>
      </c>
      <c r="AJ424" s="180" t="e">
        <f t="shared" si="134"/>
        <v>#N/A</v>
      </c>
      <c r="AK424" s="180" t="e">
        <f t="shared" si="135"/>
        <v>#N/A</v>
      </c>
      <c r="AL424" s="180">
        <f t="shared" si="136"/>
        <v>0</v>
      </c>
    </row>
    <row r="425" spans="1:38" x14ac:dyDescent="0.35">
      <c r="A425" s="91"/>
      <c r="B425" s="92"/>
      <c r="C425" s="93"/>
      <c r="D425" s="92"/>
      <c r="E425" s="91"/>
      <c r="F425" s="92"/>
      <c r="G425" s="94"/>
      <c r="I425" s="31">
        <f t="shared" ca="1" si="120"/>
        <v>0</v>
      </c>
      <c r="J425" s="31">
        <f ca="1">IF(ISNA(MATCH($V425,Hajoamiskertoimet!A$21:A$53,0)),0,$I425*OFFSET(Hajoamiskertoimet!$C$20,MATCH($V425,Hajoamiskertoimet!A$21:A$53,0),0))</f>
        <v>0</v>
      </c>
      <c r="L425" s="181">
        <f t="shared" ca="1" si="126"/>
        <v>1</v>
      </c>
      <c r="M425" s="180" t="e">
        <f ca="1">OFFSET('ewc02'!$H$10,MATCH($R425,Ewc_ID,0),0)</f>
        <v>#N/A</v>
      </c>
      <c r="N425" s="180" t="e">
        <f t="shared" ca="1" si="121"/>
        <v>#N/A</v>
      </c>
      <c r="O425" s="180" t="e">
        <f ca="1">IF($L425=0,-1,OFFSET('Kuiva-aine'!$C$10,AE425+AF425-1,0))</f>
        <v>#N/A</v>
      </c>
      <c r="P425" s="180" t="e">
        <f t="shared" ca="1" si="127"/>
        <v>#N/A</v>
      </c>
      <c r="Q425" s="180" t="e">
        <f ca="1">OFFSET('ewc02'!$A$10,MATCH($C425,EWC_Koodi,0),0)</f>
        <v>#N/A</v>
      </c>
      <c r="R425" s="180" t="e">
        <f t="shared" ca="1" si="128"/>
        <v>#N/A</v>
      </c>
      <c r="S425" s="180" t="e">
        <f ca="1">OFFSET('ewc02'!$K$10,Y425,0)</f>
        <v>#N/A</v>
      </c>
      <c r="T425" s="180" t="e">
        <f t="shared" ca="1" si="129"/>
        <v>#N/A</v>
      </c>
      <c r="U425" s="180" t="e">
        <f ca="1">OFFSET('ewc02'!$L$10,Y425,0)</f>
        <v>#N/A</v>
      </c>
      <c r="V425" s="180" t="e">
        <f ca="1">OFFSET('ewc02'!$M$10,Y425,0)</f>
        <v>#N/A</v>
      </c>
      <c r="W425" s="180" t="e">
        <f ca="1">OFFSET('ewc02'!$N$10,Y425,0)</f>
        <v>#N/A</v>
      </c>
      <c r="X425" s="180" t="e">
        <f ca="1">IF(AND(OFFSET('ewc02'!I$10,Y425,0)=12,OR(G425="2.3",G425="2.6",G425="2.7",G425="2.9")),1,0)</f>
        <v>#N/A</v>
      </c>
      <c r="Y425" s="180" t="e">
        <f t="shared" ca="1" si="122"/>
        <v>#N/A</v>
      </c>
      <c r="Z425" s="37">
        <f t="shared" si="123"/>
        <v>0</v>
      </c>
      <c r="AA425" s="180">
        <f ca="1">IF($Z425=0,0, OFFSET(rd!$A$10,MATCH($Z425,RD_tunnus,0),0))</f>
        <v>0</v>
      </c>
      <c r="AB425" s="180" t="e">
        <f t="shared" si="130"/>
        <v>#N/A</v>
      </c>
      <c r="AC425" s="180" t="e">
        <f t="shared" si="131"/>
        <v>#N/A</v>
      </c>
      <c r="AD425" s="100">
        <f t="shared" si="132"/>
        <v>0</v>
      </c>
      <c r="AE425" s="180" t="e">
        <f t="shared" ca="1" si="124"/>
        <v>#N/A</v>
      </c>
      <c r="AF425" s="180" t="e">
        <f t="shared" ca="1" si="125"/>
        <v>#N/A</v>
      </c>
      <c r="AG425" s="100" t="e">
        <f ca="1">OFFSET('Kuiva-aine'!$D$10,AE425+AF425-1,0)</f>
        <v>#N/A</v>
      </c>
      <c r="AH425" s="100" t="e">
        <f ca="1">OFFSET('Kuiva-aine'!$E$10,AE425+AF425-1,0)</f>
        <v>#N/A</v>
      </c>
      <c r="AI425" s="180" t="e">
        <f t="shared" ca="1" si="133"/>
        <v>#N/A</v>
      </c>
      <c r="AJ425" s="180" t="e">
        <f t="shared" si="134"/>
        <v>#N/A</v>
      </c>
      <c r="AK425" s="180" t="e">
        <f t="shared" si="135"/>
        <v>#N/A</v>
      </c>
      <c r="AL425" s="180">
        <f t="shared" si="136"/>
        <v>0</v>
      </c>
    </row>
    <row r="426" spans="1:38" x14ac:dyDescent="0.35">
      <c r="A426" s="91"/>
      <c r="B426" s="92"/>
      <c r="C426" s="93"/>
      <c r="D426" s="92"/>
      <c r="E426" s="91"/>
      <c r="F426" s="92"/>
      <c r="G426" s="94"/>
      <c r="I426" s="31">
        <f t="shared" ca="1" si="120"/>
        <v>0</v>
      </c>
      <c r="J426" s="31">
        <f ca="1">IF(ISNA(MATCH($V426,Hajoamiskertoimet!A$21:A$53,0)),0,$I426*OFFSET(Hajoamiskertoimet!$C$20,MATCH($V426,Hajoamiskertoimet!A$21:A$53,0),0))</f>
        <v>0</v>
      </c>
      <c r="L426" s="181">
        <f t="shared" ca="1" si="126"/>
        <v>1</v>
      </c>
      <c r="M426" s="180" t="e">
        <f ca="1">OFFSET('ewc02'!$H$10,MATCH($R426,Ewc_ID,0),0)</f>
        <v>#N/A</v>
      </c>
      <c r="N426" s="180" t="e">
        <f t="shared" ca="1" si="121"/>
        <v>#N/A</v>
      </c>
      <c r="O426" s="180" t="e">
        <f ca="1">IF($L426=0,-1,OFFSET('Kuiva-aine'!$C$10,AE426+AF426-1,0))</f>
        <v>#N/A</v>
      </c>
      <c r="P426" s="180" t="e">
        <f t="shared" ca="1" si="127"/>
        <v>#N/A</v>
      </c>
      <c r="Q426" s="180" t="e">
        <f ca="1">OFFSET('ewc02'!$A$10,MATCH($C426,EWC_Koodi,0),0)</f>
        <v>#N/A</v>
      </c>
      <c r="R426" s="180" t="e">
        <f t="shared" ca="1" si="128"/>
        <v>#N/A</v>
      </c>
      <c r="S426" s="180" t="e">
        <f ca="1">OFFSET('ewc02'!$K$10,Y426,0)</f>
        <v>#N/A</v>
      </c>
      <c r="T426" s="180" t="e">
        <f t="shared" ca="1" si="129"/>
        <v>#N/A</v>
      </c>
      <c r="U426" s="180" t="e">
        <f ca="1">OFFSET('ewc02'!$L$10,Y426,0)</f>
        <v>#N/A</v>
      </c>
      <c r="V426" s="180" t="e">
        <f ca="1">OFFSET('ewc02'!$M$10,Y426,0)</f>
        <v>#N/A</v>
      </c>
      <c r="W426" s="180" t="e">
        <f ca="1">OFFSET('ewc02'!$N$10,Y426,0)</f>
        <v>#N/A</v>
      </c>
      <c r="X426" s="180" t="e">
        <f ca="1">IF(AND(OFFSET('ewc02'!I$10,Y426,0)=12,OR(G426="2.3",G426="2.6",G426="2.7",G426="2.9")),1,0)</f>
        <v>#N/A</v>
      </c>
      <c r="Y426" s="180" t="e">
        <f t="shared" ca="1" si="122"/>
        <v>#N/A</v>
      </c>
      <c r="Z426" s="37">
        <f t="shared" si="123"/>
        <v>0</v>
      </c>
      <c r="AA426" s="180">
        <f ca="1">IF($Z426=0,0, OFFSET(rd!$A$10,MATCH($Z426,RD_tunnus,0),0))</f>
        <v>0</v>
      </c>
      <c r="AB426" s="180" t="e">
        <f t="shared" si="130"/>
        <v>#N/A</v>
      </c>
      <c r="AC426" s="180" t="e">
        <f t="shared" si="131"/>
        <v>#N/A</v>
      </c>
      <c r="AD426" s="100">
        <f t="shared" si="132"/>
        <v>0</v>
      </c>
      <c r="AE426" s="180" t="e">
        <f t="shared" ca="1" si="124"/>
        <v>#N/A</v>
      </c>
      <c r="AF426" s="180" t="e">
        <f t="shared" ca="1" si="125"/>
        <v>#N/A</v>
      </c>
      <c r="AG426" s="100" t="e">
        <f ca="1">OFFSET('Kuiva-aine'!$D$10,AE426+AF426-1,0)</f>
        <v>#N/A</v>
      </c>
      <c r="AH426" s="100" t="e">
        <f ca="1">OFFSET('Kuiva-aine'!$E$10,AE426+AF426-1,0)</f>
        <v>#N/A</v>
      </c>
      <c r="AI426" s="180" t="e">
        <f t="shared" ca="1" si="133"/>
        <v>#N/A</v>
      </c>
      <c r="AJ426" s="180" t="e">
        <f t="shared" si="134"/>
        <v>#N/A</v>
      </c>
      <c r="AK426" s="180" t="e">
        <f t="shared" si="135"/>
        <v>#N/A</v>
      </c>
      <c r="AL426" s="180">
        <f t="shared" si="136"/>
        <v>0</v>
      </c>
    </row>
    <row r="427" spans="1:38" x14ac:dyDescent="0.35">
      <c r="A427" s="91"/>
      <c r="B427" s="92"/>
      <c r="C427" s="93"/>
      <c r="D427" s="92"/>
      <c r="E427" s="91"/>
      <c r="F427" s="92"/>
      <c r="G427" s="94"/>
      <c r="I427" s="31">
        <f t="shared" ca="1" si="120"/>
        <v>0</v>
      </c>
      <c r="J427" s="31">
        <f ca="1">IF(ISNA(MATCH($V427,Hajoamiskertoimet!A$21:A$53,0)),0,$I427*OFFSET(Hajoamiskertoimet!$C$20,MATCH($V427,Hajoamiskertoimet!A$21:A$53,0),0))</f>
        <v>0</v>
      </c>
      <c r="L427" s="181">
        <f t="shared" ca="1" si="126"/>
        <v>1</v>
      </c>
      <c r="M427" s="180" t="e">
        <f ca="1">OFFSET('ewc02'!$H$10,MATCH($R427,Ewc_ID,0),0)</f>
        <v>#N/A</v>
      </c>
      <c r="N427" s="180" t="e">
        <f t="shared" ca="1" si="121"/>
        <v>#N/A</v>
      </c>
      <c r="O427" s="180" t="e">
        <f ca="1">IF($L427=0,-1,OFFSET('Kuiva-aine'!$C$10,AE427+AF427-1,0))</f>
        <v>#N/A</v>
      </c>
      <c r="P427" s="180" t="e">
        <f t="shared" ca="1" si="127"/>
        <v>#N/A</v>
      </c>
      <c r="Q427" s="180" t="e">
        <f ca="1">OFFSET('ewc02'!$A$10,MATCH($C427,EWC_Koodi,0),0)</f>
        <v>#N/A</v>
      </c>
      <c r="R427" s="180" t="e">
        <f t="shared" ca="1" si="128"/>
        <v>#N/A</v>
      </c>
      <c r="S427" s="180" t="e">
        <f ca="1">OFFSET('ewc02'!$K$10,Y427,0)</f>
        <v>#N/A</v>
      </c>
      <c r="T427" s="180" t="e">
        <f t="shared" ca="1" si="129"/>
        <v>#N/A</v>
      </c>
      <c r="U427" s="180" t="e">
        <f ca="1">OFFSET('ewc02'!$L$10,Y427,0)</f>
        <v>#N/A</v>
      </c>
      <c r="V427" s="180" t="e">
        <f ca="1">OFFSET('ewc02'!$M$10,Y427,0)</f>
        <v>#N/A</v>
      </c>
      <c r="W427" s="180" t="e">
        <f ca="1">OFFSET('ewc02'!$N$10,Y427,0)</f>
        <v>#N/A</v>
      </c>
      <c r="X427" s="180" t="e">
        <f ca="1">IF(AND(OFFSET('ewc02'!I$10,Y427,0)=12,OR(G427="2.3",G427="2.6",G427="2.7",G427="2.9")),1,0)</f>
        <v>#N/A</v>
      </c>
      <c r="Y427" s="180" t="e">
        <f t="shared" ca="1" si="122"/>
        <v>#N/A</v>
      </c>
      <c r="Z427" s="37">
        <f t="shared" si="123"/>
        <v>0</v>
      </c>
      <c r="AA427" s="180">
        <f ca="1">IF($Z427=0,0, OFFSET(rd!$A$10,MATCH($Z427,RD_tunnus,0),0))</f>
        <v>0</v>
      </c>
      <c r="AB427" s="180" t="e">
        <f t="shared" si="130"/>
        <v>#N/A</v>
      </c>
      <c r="AC427" s="180" t="e">
        <f t="shared" si="131"/>
        <v>#N/A</v>
      </c>
      <c r="AD427" s="100">
        <f t="shared" si="132"/>
        <v>0</v>
      </c>
      <c r="AE427" s="180" t="e">
        <f t="shared" ca="1" si="124"/>
        <v>#N/A</v>
      </c>
      <c r="AF427" s="180" t="e">
        <f t="shared" ca="1" si="125"/>
        <v>#N/A</v>
      </c>
      <c r="AG427" s="100" t="e">
        <f ca="1">OFFSET('Kuiva-aine'!$D$10,AE427+AF427-1,0)</f>
        <v>#N/A</v>
      </c>
      <c r="AH427" s="100" t="e">
        <f ca="1">OFFSET('Kuiva-aine'!$E$10,AE427+AF427-1,0)</f>
        <v>#N/A</v>
      </c>
      <c r="AI427" s="180" t="e">
        <f t="shared" ca="1" si="133"/>
        <v>#N/A</v>
      </c>
      <c r="AJ427" s="180" t="e">
        <f t="shared" si="134"/>
        <v>#N/A</v>
      </c>
      <c r="AK427" s="180" t="e">
        <f t="shared" si="135"/>
        <v>#N/A</v>
      </c>
      <c r="AL427" s="180">
        <f t="shared" si="136"/>
        <v>0</v>
      </c>
    </row>
    <row r="428" spans="1:38" x14ac:dyDescent="0.35">
      <c r="A428" s="91"/>
      <c r="B428" s="92"/>
      <c r="C428" s="93"/>
      <c r="D428" s="92"/>
      <c r="E428" s="91"/>
      <c r="F428" s="92"/>
      <c r="G428" s="94"/>
      <c r="I428" s="31">
        <f t="shared" ca="1" si="120"/>
        <v>0</v>
      </c>
      <c r="J428" s="31">
        <f ca="1">IF(ISNA(MATCH($V428,Hajoamiskertoimet!A$21:A$53,0)),0,$I428*OFFSET(Hajoamiskertoimet!$C$20,MATCH($V428,Hajoamiskertoimet!A$21:A$53,0),0))</f>
        <v>0</v>
      </c>
      <c r="L428" s="181">
        <f t="shared" ca="1" si="126"/>
        <v>1</v>
      </c>
      <c r="M428" s="180" t="e">
        <f ca="1">OFFSET('ewc02'!$H$10,MATCH($R428,Ewc_ID,0),0)</f>
        <v>#N/A</v>
      </c>
      <c r="N428" s="180" t="e">
        <f t="shared" ca="1" si="121"/>
        <v>#N/A</v>
      </c>
      <c r="O428" s="180" t="e">
        <f ca="1">IF($L428=0,-1,OFFSET('Kuiva-aine'!$C$10,AE428+AF428-1,0))</f>
        <v>#N/A</v>
      </c>
      <c r="P428" s="180" t="e">
        <f t="shared" ca="1" si="127"/>
        <v>#N/A</v>
      </c>
      <c r="Q428" s="180" t="e">
        <f ca="1">OFFSET('ewc02'!$A$10,MATCH($C428,EWC_Koodi,0),0)</f>
        <v>#N/A</v>
      </c>
      <c r="R428" s="180" t="e">
        <f t="shared" ca="1" si="128"/>
        <v>#N/A</v>
      </c>
      <c r="S428" s="180" t="e">
        <f ca="1">OFFSET('ewc02'!$K$10,Y428,0)</f>
        <v>#N/A</v>
      </c>
      <c r="T428" s="180" t="e">
        <f t="shared" ca="1" si="129"/>
        <v>#N/A</v>
      </c>
      <c r="U428" s="180" t="e">
        <f ca="1">OFFSET('ewc02'!$L$10,Y428,0)</f>
        <v>#N/A</v>
      </c>
      <c r="V428" s="180" t="e">
        <f ca="1">OFFSET('ewc02'!$M$10,Y428,0)</f>
        <v>#N/A</v>
      </c>
      <c r="W428" s="180" t="e">
        <f ca="1">OFFSET('ewc02'!$N$10,Y428,0)</f>
        <v>#N/A</v>
      </c>
      <c r="X428" s="180" t="e">
        <f ca="1">IF(AND(OFFSET('ewc02'!I$10,Y428,0)=12,OR(G428="2.3",G428="2.6",G428="2.7",G428="2.9")),1,0)</f>
        <v>#N/A</v>
      </c>
      <c r="Y428" s="180" t="e">
        <f t="shared" ca="1" si="122"/>
        <v>#N/A</v>
      </c>
      <c r="Z428" s="37">
        <f t="shared" si="123"/>
        <v>0</v>
      </c>
      <c r="AA428" s="180">
        <f ca="1">IF($Z428=0,0, OFFSET(rd!$A$10,MATCH($Z428,RD_tunnus,0),0))</f>
        <v>0</v>
      </c>
      <c r="AB428" s="180" t="e">
        <f t="shared" si="130"/>
        <v>#N/A</v>
      </c>
      <c r="AC428" s="180" t="e">
        <f t="shared" si="131"/>
        <v>#N/A</v>
      </c>
      <c r="AD428" s="100">
        <f t="shared" si="132"/>
        <v>0</v>
      </c>
      <c r="AE428" s="180" t="e">
        <f t="shared" ca="1" si="124"/>
        <v>#N/A</v>
      </c>
      <c r="AF428" s="180" t="e">
        <f t="shared" ca="1" si="125"/>
        <v>#N/A</v>
      </c>
      <c r="AG428" s="100" t="e">
        <f ca="1">OFFSET('Kuiva-aine'!$D$10,AE428+AF428-1,0)</f>
        <v>#N/A</v>
      </c>
      <c r="AH428" s="100" t="e">
        <f ca="1">OFFSET('Kuiva-aine'!$E$10,AE428+AF428-1,0)</f>
        <v>#N/A</v>
      </c>
      <c r="AI428" s="180" t="e">
        <f t="shared" ca="1" si="133"/>
        <v>#N/A</v>
      </c>
      <c r="AJ428" s="180" t="e">
        <f t="shared" si="134"/>
        <v>#N/A</v>
      </c>
      <c r="AK428" s="180" t="e">
        <f t="shared" si="135"/>
        <v>#N/A</v>
      </c>
      <c r="AL428" s="180">
        <f t="shared" si="136"/>
        <v>0</v>
      </c>
    </row>
    <row r="429" spans="1:38" x14ac:dyDescent="0.35">
      <c r="A429" s="91"/>
      <c r="B429" s="92"/>
      <c r="C429" s="93"/>
      <c r="D429" s="92"/>
      <c r="E429" s="91"/>
      <c r="F429" s="92"/>
      <c r="G429" s="94"/>
      <c r="I429" s="31">
        <f t="shared" ca="1" si="120"/>
        <v>0</v>
      </c>
      <c r="J429" s="31">
        <f ca="1">IF(ISNA(MATCH($V429,Hajoamiskertoimet!A$21:A$53,0)),0,$I429*OFFSET(Hajoamiskertoimet!$C$20,MATCH($V429,Hajoamiskertoimet!A$21:A$53,0),0))</f>
        <v>0</v>
      </c>
      <c r="L429" s="181">
        <f t="shared" ca="1" si="126"/>
        <v>1</v>
      </c>
      <c r="M429" s="180" t="e">
        <f ca="1">OFFSET('ewc02'!$H$10,MATCH($R429,Ewc_ID,0),0)</f>
        <v>#N/A</v>
      </c>
      <c r="N429" s="180" t="e">
        <f t="shared" ca="1" si="121"/>
        <v>#N/A</v>
      </c>
      <c r="O429" s="180" t="e">
        <f ca="1">IF($L429=0,-1,OFFSET('Kuiva-aine'!$C$10,AE429+AF429-1,0))</f>
        <v>#N/A</v>
      </c>
      <c r="P429" s="180" t="e">
        <f t="shared" ca="1" si="127"/>
        <v>#N/A</v>
      </c>
      <c r="Q429" s="180" t="e">
        <f ca="1">OFFSET('ewc02'!$A$10,MATCH($C429,EWC_Koodi,0),0)</f>
        <v>#N/A</v>
      </c>
      <c r="R429" s="180" t="e">
        <f t="shared" ca="1" si="128"/>
        <v>#N/A</v>
      </c>
      <c r="S429" s="180" t="e">
        <f ca="1">OFFSET('ewc02'!$K$10,Y429,0)</f>
        <v>#N/A</v>
      </c>
      <c r="T429" s="180" t="e">
        <f t="shared" ca="1" si="129"/>
        <v>#N/A</v>
      </c>
      <c r="U429" s="180" t="e">
        <f ca="1">OFFSET('ewc02'!$L$10,Y429,0)</f>
        <v>#N/A</v>
      </c>
      <c r="V429" s="180" t="e">
        <f ca="1">OFFSET('ewc02'!$M$10,Y429,0)</f>
        <v>#N/A</v>
      </c>
      <c r="W429" s="180" t="e">
        <f ca="1">OFFSET('ewc02'!$N$10,Y429,0)</f>
        <v>#N/A</v>
      </c>
      <c r="X429" s="180" t="e">
        <f ca="1">IF(AND(OFFSET('ewc02'!I$10,Y429,0)=12,OR(G429="2.3",G429="2.6",G429="2.7",G429="2.9")),1,0)</f>
        <v>#N/A</v>
      </c>
      <c r="Y429" s="180" t="e">
        <f t="shared" ca="1" si="122"/>
        <v>#N/A</v>
      </c>
      <c r="Z429" s="37">
        <f t="shared" si="123"/>
        <v>0</v>
      </c>
      <c r="AA429" s="180">
        <f ca="1">IF($Z429=0,0, OFFSET(rd!$A$10,MATCH($Z429,RD_tunnus,0),0))</f>
        <v>0</v>
      </c>
      <c r="AB429" s="180" t="e">
        <f t="shared" si="130"/>
        <v>#N/A</v>
      </c>
      <c r="AC429" s="180" t="e">
        <f t="shared" si="131"/>
        <v>#N/A</v>
      </c>
      <c r="AD429" s="100">
        <f t="shared" si="132"/>
        <v>0</v>
      </c>
      <c r="AE429" s="180" t="e">
        <f t="shared" ca="1" si="124"/>
        <v>#N/A</v>
      </c>
      <c r="AF429" s="180" t="e">
        <f t="shared" ca="1" si="125"/>
        <v>#N/A</v>
      </c>
      <c r="AG429" s="100" t="e">
        <f ca="1">OFFSET('Kuiva-aine'!$D$10,AE429+AF429-1,0)</f>
        <v>#N/A</v>
      </c>
      <c r="AH429" s="100" t="e">
        <f ca="1">OFFSET('Kuiva-aine'!$E$10,AE429+AF429-1,0)</f>
        <v>#N/A</v>
      </c>
      <c r="AI429" s="180" t="e">
        <f t="shared" ca="1" si="133"/>
        <v>#N/A</v>
      </c>
      <c r="AJ429" s="180" t="e">
        <f t="shared" si="134"/>
        <v>#N/A</v>
      </c>
      <c r="AK429" s="180" t="e">
        <f t="shared" si="135"/>
        <v>#N/A</v>
      </c>
      <c r="AL429" s="180">
        <f t="shared" si="136"/>
        <v>0</v>
      </c>
    </row>
    <row r="430" spans="1:38" x14ac:dyDescent="0.35">
      <c r="A430" s="91"/>
      <c r="B430" s="92"/>
      <c r="C430" s="93"/>
      <c r="D430" s="92"/>
      <c r="E430" s="91"/>
      <c r="F430" s="92"/>
      <c r="G430" s="94"/>
      <c r="I430" s="31">
        <f t="shared" ca="1" si="120"/>
        <v>0</v>
      </c>
      <c r="J430" s="31">
        <f ca="1">IF(ISNA(MATCH($V430,Hajoamiskertoimet!A$21:A$53,0)),0,$I430*OFFSET(Hajoamiskertoimet!$C$20,MATCH($V430,Hajoamiskertoimet!A$21:A$53,0),0))</f>
        <v>0</v>
      </c>
      <c r="L430" s="181">
        <f t="shared" ca="1" si="126"/>
        <v>1</v>
      </c>
      <c r="M430" s="180" t="e">
        <f ca="1">OFFSET('ewc02'!$H$10,MATCH($R430,Ewc_ID,0),0)</f>
        <v>#N/A</v>
      </c>
      <c r="N430" s="180" t="e">
        <f t="shared" ca="1" si="121"/>
        <v>#N/A</v>
      </c>
      <c r="O430" s="180" t="e">
        <f ca="1">IF($L430=0,-1,OFFSET('Kuiva-aine'!$C$10,AE430+AF430-1,0))</f>
        <v>#N/A</v>
      </c>
      <c r="P430" s="180" t="e">
        <f t="shared" ca="1" si="127"/>
        <v>#N/A</v>
      </c>
      <c r="Q430" s="180" t="e">
        <f ca="1">OFFSET('ewc02'!$A$10,MATCH($C430,EWC_Koodi,0),0)</f>
        <v>#N/A</v>
      </c>
      <c r="R430" s="180" t="e">
        <f t="shared" ca="1" si="128"/>
        <v>#N/A</v>
      </c>
      <c r="S430" s="180" t="e">
        <f ca="1">OFFSET('ewc02'!$K$10,Y430,0)</f>
        <v>#N/A</v>
      </c>
      <c r="T430" s="180" t="e">
        <f t="shared" ca="1" si="129"/>
        <v>#N/A</v>
      </c>
      <c r="U430" s="180" t="e">
        <f ca="1">OFFSET('ewc02'!$L$10,Y430,0)</f>
        <v>#N/A</v>
      </c>
      <c r="V430" s="180" t="e">
        <f ca="1">OFFSET('ewc02'!$M$10,Y430,0)</f>
        <v>#N/A</v>
      </c>
      <c r="W430" s="180" t="e">
        <f ca="1">OFFSET('ewc02'!$N$10,Y430,0)</f>
        <v>#N/A</v>
      </c>
      <c r="X430" s="180" t="e">
        <f ca="1">IF(AND(OFFSET('ewc02'!I$10,Y430,0)=12,OR(G430="2.3",G430="2.6",G430="2.7",G430="2.9")),1,0)</f>
        <v>#N/A</v>
      </c>
      <c r="Y430" s="180" t="e">
        <f t="shared" ca="1" si="122"/>
        <v>#N/A</v>
      </c>
      <c r="Z430" s="37">
        <f t="shared" si="123"/>
        <v>0</v>
      </c>
      <c r="AA430" s="180">
        <f ca="1">IF($Z430=0,0, OFFSET(rd!$A$10,MATCH($Z430,RD_tunnus,0),0))</f>
        <v>0</v>
      </c>
      <c r="AB430" s="180" t="e">
        <f t="shared" si="130"/>
        <v>#N/A</v>
      </c>
      <c r="AC430" s="180" t="e">
        <f t="shared" si="131"/>
        <v>#N/A</v>
      </c>
      <c r="AD430" s="100">
        <f t="shared" si="132"/>
        <v>0</v>
      </c>
      <c r="AE430" s="180" t="e">
        <f t="shared" ca="1" si="124"/>
        <v>#N/A</v>
      </c>
      <c r="AF430" s="180" t="e">
        <f t="shared" ca="1" si="125"/>
        <v>#N/A</v>
      </c>
      <c r="AG430" s="100" t="e">
        <f ca="1">OFFSET('Kuiva-aine'!$D$10,AE430+AF430-1,0)</f>
        <v>#N/A</v>
      </c>
      <c r="AH430" s="100" t="e">
        <f ca="1">OFFSET('Kuiva-aine'!$E$10,AE430+AF430-1,0)</f>
        <v>#N/A</v>
      </c>
      <c r="AI430" s="180" t="e">
        <f t="shared" ca="1" si="133"/>
        <v>#N/A</v>
      </c>
      <c r="AJ430" s="180" t="e">
        <f t="shared" si="134"/>
        <v>#N/A</v>
      </c>
      <c r="AK430" s="180" t="e">
        <f t="shared" si="135"/>
        <v>#N/A</v>
      </c>
      <c r="AL430" s="180">
        <f t="shared" si="136"/>
        <v>0</v>
      </c>
    </row>
    <row r="431" spans="1:38" x14ac:dyDescent="0.35">
      <c r="A431" s="91"/>
      <c r="B431" s="92"/>
      <c r="C431" s="93"/>
      <c r="D431" s="92"/>
      <c r="E431" s="91"/>
      <c r="F431" s="92"/>
      <c r="G431" s="94"/>
      <c r="I431" s="31">
        <f t="shared" ca="1" si="120"/>
        <v>0</v>
      </c>
      <c r="J431" s="31">
        <f ca="1">IF(ISNA(MATCH($V431,Hajoamiskertoimet!A$21:A$53,0)),0,$I431*OFFSET(Hajoamiskertoimet!$C$20,MATCH($V431,Hajoamiskertoimet!A$21:A$53,0),0))</f>
        <v>0</v>
      </c>
      <c r="L431" s="181">
        <f t="shared" ca="1" si="126"/>
        <v>1</v>
      </c>
      <c r="M431" s="180" t="e">
        <f ca="1">OFFSET('ewc02'!$H$10,MATCH($R431,Ewc_ID,0),0)</f>
        <v>#N/A</v>
      </c>
      <c r="N431" s="180" t="e">
        <f t="shared" ca="1" si="121"/>
        <v>#N/A</v>
      </c>
      <c r="O431" s="180" t="e">
        <f ca="1">IF($L431=0,-1,OFFSET('Kuiva-aine'!$C$10,AE431+AF431-1,0))</f>
        <v>#N/A</v>
      </c>
      <c r="P431" s="180" t="e">
        <f t="shared" ca="1" si="127"/>
        <v>#N/A</v>
      </c>
      <c r="Q431" s="180" t="e">
        <f ca="1">OFFSET('ewc02'!$A$10,MATCH($C431,EWC_Koodi,0),0)</f>
        <v>#N/A</v>
      </c>
      <c r="R431" s="180" t="e">
        <f t="shared" ca="1" si="128"/>
        <v>#N/A</v>
      </c>
      <c r="S431" s="180" t="e">
        <f ca="1">OFFSET('ewc02'!$K$10,Y431,0)</f>
        <v>#N/A</v>
      </c>
      <c r="T431" s="180" t="e">
        <f t="shared" ca="1" si="129"/>
        <v>#N/A</v>
      </c>
      <c r="U431" s="180" t="e">
        <f ca="1">OFFSET('ewc02'!$L$10,Y431,0)</f>
        <v>#N/A</v>
      </c>
      <c r="V431" s="180" t="e">
        <f ca="1">OFFSET('ewc02'!$M$10,Y431,0)</f>
        <v>#N/A</v>
      </c>
      <c r="W431" s="180" t="e">
        <f ca="1">OFFSET('ewc02'!$N$10,Y431,0)</f>
        <v>#N/A</v>
      </c>
      <c r="X431" s="180" t="e">
        <f ca="1">IF(AND(OFFSET('ewc02'!I$10,Y431,0)=12,OR(G431="2.3",G431="2.6",G431="2.7",G431="2.9")),1,0)</f>
        <v>#N/A</v>
      </c>
      <c r="Y431" s="180" t="e">
        <f t="shared" ca="1" si="122"/>
        <v>#N/A</v>
      </c>
      <c r="Z431" s="37">
        <f t="shared" si="123"/>
        <v>0</v>
      </c>
      <c r="AA431" s="180">
        <f ca="1">IF($Z431=0,0, OFFSET(rd!$A$10,MATCH($Z431,RD_tunnus,0),0))</f>
        <v>0</v>
      </c>
      <c r="AB431" s="180" t="e">
        <f t="shared" si="130"/>
        <v>#N/A</v>
      </c>
      <c r="AC431" s="180" t="e">
        <f t="shared" si="131"/>
        <v>#N/A</v>
      </c>
      <c r="AD431" s="100">
        <f t="shared" si="132"/>
        <v>0</v>
      </c>
      <c r="AE431" s="180" t="e">
        <f t="shared" ca="1" si="124"/>
        <v>#N/A</v>
      </c>
      <c r="AF431" s="180" t="e">
        <f t="shared" ca="1" si="125"/>
        <v>#N/A</v>
      </c>
      <c r="AG431" s="100" t="e">
        <f ca="1">OFFSET('Kuiva-aine'!$D$10,AE431+AF431-1,0)</f>
        <v>#N/A</v>
      </c>
      <c r="AH431" s="100" t="e">
        <f ca="1">OFFSET('Kuiva-aine'!$E$10,AE431+AF431-1,0)</f>
        <v>#N/A</v>
      </c>
      <c r="AI431" s="180" t="e">
        <f t="shared" ca="1" si="133"/>
        <v>#N/A</v>
      </c>
      <c r="AJ431" s="180" t="e">
        <f t="shared" si="134"/>
        <v>#N/A</v>
      </c>
      <c r="AK431" s="180" t="e">
        <f t="shared" si="135"/>
        <v>#N/A</v>
      </c>
      <c r="AL431" s="180">
        <f t="shared" si="136"/>
        <v>0</v>
      </c>
    </row>
    <row r="432" spans="1:38" x14ac:dyDescent="0.35">
      <c r="A432" s="91"/>
      <c r="B432" s="92"/>
      <c r="C432" s="93"/>
      <c r="D432" s="92"/>
      <c r="E432" s="91"/>
      <c r="F432" s="92"/>
      <c r="G432" s="94"/>
      <c r="I432" s="31">
        <f t="shared" ca="1" si="120"/>
        <v>0</v>
      </c>
      <c r="J432" s="31">
        <f ca="1">IF(ISNA(MATCH($V432,Hajoamiskertoimet!A$21:A$53,0)),0,$I432*OFFSET(Hajoamiskertoimet!$C$20,MATCH($V432,Hajoamiskertoimet!A$21:A$53,0),0))</f>
        <v>0</v>
      </c>
      <c r="L432" s="181">
        <f t="shared" ca="1" si="126"/>
        <v>1</v>
      </c>
      <c r="M432" s="180" t="e">
        <f ca="1">OFFSET('ewc02'!$H$10,MATCH($R432,Ewc_ID,0),0)</f>
        <v>#N/A</v>
      </c>
      <c r="N432" s="180" t="e">
        <f t="shared" ca="1" si="121"/>
        <v>#N/A</v>
      </c>
      <c r="O432" s="180" t="e">
        <f ca="1">IF($L432=0,-1,OFFSET('Kuiva-aine'!$C$10,AE432+AF432-1,0))</f>
        <v>#N/A</v>
      </c>
      <c r="P432" s="180" t="e">
        <f t="shared" ca="1" si="127"/>
        <v>#N/A</v>
      </c>
      <c r="Q432" s="180" t="e">
        <f ca="1">OFFSET('ewc02'!$A$10,MATCH($C432,EWC_Koodi,0),0)</f>
        <v>#N/A</v>
      </c>
      <c r="R432" s="180" t="e">
        <f t="shared" ca="1" si="128"/>
        <v>#N/A</v>
      </c>
      <c r="S432" s="180" t="e">
        <f ca="1">OFFSET('ewc02'!$K$10,Y432,0)</f>
        <v>#N/A</v>
      </c>
      <c r="T432" s="180" t="e">
        <f t="shared" ca="1" si="129"/>
        <v>#N/A</v>
      </c>
      <c r="U432" s="180" t="e">
        <f ca="1">OFFSET('ewc02'!$L$10,Y432,0)</f>
        <v>#N/A</v>
      </c>
      <c r="V432" s="180" t="e">
        <f ca="1">OFFSET('ewc02'!$M$10,Y432,0)</f>
        <v>#N/A</v>
      </c>
      <c r="W432" s="180" t="e">
        <f ca="1">OFFSET('ewc02'!$N$10,Y432,0)</f>
        <v>#N/A</v>
      </c>
      <c r="X432" s="180" t="e">
        <f ca="1">IF(AND(OFFSET('ewc02'!I$10,Y432,0)=12,OR(G432="2.3",G432="2.6",G432="2.7",G432="2.9")),1,0)</f>
        <v>#N/A</v>
      </c>
      <c r="Y432" s="180" t="e">
        <f t="shared" ca="1" si="122"/>
        <v>#N/A</v>
      </c>
      <c r="Z432" s="37">
        <f t="shared" si="123"/>
        <v>0</v>
      </c>
      <c r="AA432" s="180">
        <f ca="1">IF($Z432=0,0, OFFSET(rd!$A$10,MATCH($Z432,RD_tunnus,0),0))</f>
        <v>0</v>
      </c>
      <c r="AB432" s="180" t="e">
        <f t="shared" si="130"/>
        <v>#N/A</v>
      </c>
      <c r="AC432" s="180" t="e">
        <f t="shared" si="131"/>
        <v>#N/A</v>
      </c>
      <c r="AD432" s="100">
        <f t="shared" si="132"/>
        <v>0</v>
      </c>
      <c r="AE432" s="180" t="e">
        <f t="shared" ca="1" si="124"/>
        <v>#N/A</v>
      </c>
      <c r="AF432" s="180" t="e">
        <f t="shared" ca="1" si="125"/>
        <v>#N/A</v>
      </c>
      <c r="AG432" s="100" t="e">
        <f ca="1">OFFSET('Kuiva-aine'!$D$10,AE432+AF432-1,0)</f>
        <v>#N/A</v>
      </c>
      <c r="AH432" s="100" t="e">
        <f ca="1">OFFSET('Kuiva-aine'!$E$10,AE432+AF432-1,0)</f>
        <v>#N/A</v>
      </c>
      <c r="AI432" s="180" t="e">
        <f t="shared" ca="1" si="133"/>
        <v>#N/A</v>
      </c>
      <c r="AJ432" s="180" t="e">
        <f t="shared" si="134"/>
        <v>#N/A</v>
      </c>
      <c r="AK432" s="180" t="e">
        <f t="shared" si="135"/>
        <v>#N/A</v>
      </c>
      <c r="AL432" s="180">
        <f t="shared" si="136"/>
        <v>0</v>
      </c>
    </row>
    <row r="433" spans="1:38" x14ac:dyDescent="0.35">
      <c r="A433" s="91"/>
      <c r="B433" s="92"/>
      <c r="C433" s="93"/>
      <c r="D433" s="92"/>
      <c r="E433" s="91"/>
      <c r="F433" s="92"/>
      <c r="G433" s="94"/>
      <c r="I433" s="31">
        <f t="shared" ca="1" si="120"/>
        <v>0</v>
      </c>
      <c r="J433" s="31">
        <f ca="1">IF(ISNA(MATCH($V433,Hajoamiskertoimet!A$21:A$53,0)),0,$I433*OFFSET(Hajoamiskertoimet!$C$20,MATCH($V433,Hajoamiskertoimet!A$21:A$53,0),0))</f>
        <v>0</v>
      </c>
      <c r="L433" s="181">
        <f t="shared" ca="1" si="126"/>
        <v>1</v>
      </c>
      <c r="M433" s="180" t="e">
        <f ca="1">OFFSET('ewc02'!$H$10,MATCH($R433,Ewc_ID,0),0)</f>
        <v>#N/A</v>
      </c>
      <c r="N433" s="180" t="e">
        <f t="shared" ca="1" si="121"/>
        <v>#N/A</v>
      </c>
      <c r="O433" s="180" t="e">
        <f ca="1">IF($L433=0,-1,OFFSET('Kuiva-aine'!$C$10,AE433+AF433-1,0))</f>
        <v>#N/A</v>
      </c>
      <c r="P433" s="180" t="e">
        <f t="shared" ca="1" si="127"/>
        <v>#N/A</v>
      </c>
      <c r="Q433" s="180" t="e">
        <f ca="1">OFFSET('ewc02'!$A$10,MATCH($C433,EWC_Koodi,0),0)</f>
        <v>#N/A</v>
      </c>
      <c r="R433" s="180" t="e">
        <f t="shared" ca="1" si="128"/>
        <v>#N/A</v>
      </c>
      <c r="S433" s="180" t="e">
        <f ca="1">OFFSET('ewc02'!$K$10,Y433,0)</f>
        <v>#N/A</v>
      </c>
      <c r="T433" s="180" t="e">
        <f t="shared" ca="1" si="129"/>
        <v>#N/A</v>
      </c>
      <c r="U433" s="180" t="e">
        <f ca="1">OFFSET('ewc02'!$L$10,Y433,0)</f>
        <v>#N/A</v>
      </c>
      <c r="V433" s="180" t="e">
        <f ca="1">OFFSET('ewc02'!$M$10,Y433,0)</f>
        <v>#N/A</v>
      </c>
      <c r="W433" s="180" t="e">
        <f ca="1">OFFSET('ewc02'!$N$10,Y433,0)</f>
        <v>#N/A</v>
      </c>
      <c r="X433" s="180" t="e">
        <f ca="1">IF(AND(OFFSET('ewc02'!I$10,Y433,0)=12,OR(G433="2.3",G433="2.6",G433="2.7",G433="2.9")),1,0)</f>
        <v>#N/A</v>
      </c>
      <c r="Y433" s="180" t="e">
        <f t="shared" ca="1" si="122"/>
        <v>#N/A</v>
      </c>
      <c r="Z433" s="37">
        <f t="shared" si="123"/>
        <v>0</v>
      </c>
      <c r="AA433" s="180">
        <f ca="1">IF($Z433=0,0, OFFSET(rd!$A$10,MATCH($Z433,RD_tunnus,0),0))</f>
        <v>0</v>
      </c>
      <c r="AB433" s="180" t="e">
        <f t="shared" si="130"/>
        <v>#N/A</v>
      </c>
      <c r="AC433" s="180" t="e">
        <f t="shared" si="131"/>
        <v>#N/A</v>
      </c>
      <c r="AD433" s="100">
        <f t="shared" si="132"/>
        <v>0</v>
      </c>
      <c r="AE433" s="180" t="e">
        <f t="shared" ca="1" si="124"/>
        <v>#N/A</v>
      </c>
      <c r="AF433" s="180" t="e">
        <f t="shared" ca="1" si="125"/>
        <v>#N/A</v>
      </c>
      <c r="AG433" s="100" t="e">
        <f ca="1">OFFSET('Kuiva-aine'!$D$10,AE433+AF433-1,0)</f>
        <v>#N/A</v>
      </c>
      <c r="AH433" s="100" t="e">
        <f ca="1">OFFSET('Kuiva-aine'!$E$10,AE433+AF433-1,0)</f>
        <v>#N/A</v>
      </c>
      <c r="AI433" s="180" t="e">
        <f t="shared" ca="1" si="133"/>
        <v>#N/A</v>
      </c>
      <c r="AJ433" s="180" t="e">
        <f t="shared" si="134"/>
        <v>#N/A</v>
      </c>
      <c r="AK433" s="180" t="e">
        <f t="shared" si="135"/>
        <v>#N/A</v>
      </c>
      <c r="AL433" s="180">
        <f t="shared" si="136"/>
        <v>0</v>
      </c>
    </row>
    <row r="434" spans="1:38" x14ac:dyDescent="0.35">
      <c r="A434" s="91"/>
      <c r="B434" s="92"/>
      <c r="C434" s="93"/>
      <c r="D434" s="92"/>
      <c r="E434" s="91"/>
      <c r="F434" s="92"/>
      <c r="G434" s="94"/>
      <c r="I434" s="31">
        <f t="shared" ca="1" si="120"/>
        <v>0</v>
      </c>
      <c r="J434" s="31">
        <f ca="1">IF(ISNA(MATCH($V434,Hajoamiskertoimet!A$21:A$53,0)),0,$I434*OFFSET(Hajoamiskertoimet!$C$20,MATCH($V434,Hajoamiskertoimet!A$21:A$53,0),0))</f>
        <v>0</v>
      </c>
      <c r="L434" s="181">
        <f t="shared" ca="1" si="126"/>
        <v>1</v>
      </c>
      <c r="M434" s="180" t="e">
        <f ca="1">OFFSET('ewc02'!$H$10,MATCH($R434,Ewc_ID,0),0)</f>
        <v>#N/A</v>
      </c>
      <c r="N434" s="180" t="e">
        <f t="shared" ca="1" si="121"/>
        <v>#N/A</v>
      </c>
      <c r="O434" s="180" t="e">
        <f ca="1">IF($L434=0,-1,OFFSET('Kuiva-aine'!$C$10,AE434+AF434-1,0))</f>
        <v>#N/A</v>
      </c>
      <c r="P434" s="180" t="e">
        <f t="shared" ca="1" si="127"/>
        <v>#N/A</v>
      </c>
      <c r="Q434" s="180" t="e">
        <f ca="1">OFFSET('ewc02'!$A$10,MATCH($C434,EWC_Koodi,0),0)</f>
        <v>#N/A</v>
      </c>
      <c r="R434" s="180" t="e">
        <f t="shared" ca="1" si="128"/>
        <v>#N/A</v>
      </c>
      <c r="S434" s="180" t="e">
        <f ca="1">OFFSET('ewc02'!$K$10,Y434,0)</f>
        <v>#N/A</v>
      </c>
      <c r="T434" s="180" t="e">
        <f t="shared" ca="1" si="129"/>
        <v>#N/A</v>
      </c>
      <c r="U434" s="180" t="e">
        <f ca="1">OFFSET('ewc02'!$L$10,Y434,0)</f>
        <v>#N/A</v>
      </c>
      <c r="V434" s="180" t="e">
        <f ca="1">OFFSET('ewc02'!$M$10,Y434,0)</f>
        <v>#N/A</v>
      </c>
      <c r="W434" s="180" t="e">
        <f ca="1">OFFSET('ewc02'!$N$10,Y434,0)</f>
        <v>#N/A</v>
      </c>
      <c r="X434" s="180" t="e">
        <f ca="1">IF(AND(OFFSET('ewc02'!I$10,Y434,0)=12,OR(G434="2.3",G434="2.6",G434="2.7",G434="2.9")),1,0)</f>
        <v>#N/A</v>
      </c>
      <c r="Y434" s="180" t="e">
        <f t="shared" ca="1" si="122"/>
        <v>#N/A</v>
      </c>
      <c r="Z434" s="37">
        <f t="shared" si="123"/>
        <v>0</v>
      </c>
      <c r="AA434" s="180">
        <f ca="1">IF($Z434=0,0, OFFSET(rd!$A$10,MATCH($Z434,RD_tunnus,0),0))</f>
        <v>0</v>
      </c>
      <c r="AB434" s="180" t="e">
        <f t="shared" si="130"/>
        <v>#N/A</v>
      </c>
      <c r="AC434" s="180" t="e">
        <f t="shared" si="131"/>
        <v>#N/A</v>
      </c>
      <c r="AD434" s="100">
        <f t="shared" si="132"/>
        <v>0</v>
      </c>
      <c r="AE434" s="180" t="e">
        <f t="shared" ca="1" si="124"/>
        <v>#N/A</v>
      </c>
      <c r="AF434" s="180" t="e">
        <f t="shared" ca="1" si="125"/>
        <v>#N/A</v>
      </c>
      <c r="AG434" s="100" t="e">
        <f ca="1">OFFSET('Kuiva-aine'!$D$10,AE434+AF434-1,0)</f>
        <v>#N/A</v>
      </c>
      <c r="AH434" s="100" t="e">
        <f ca="1">OFFSET('Kuiva-aine'!$E$10,AE434+AF434-1,0)</f>
        <v>#N/A</v>
      </c>
      <c r="AI434" s="180" t="e">
        <f t="shared" ca="1" si="133"/>
        <v>#N/A</v>
      </c>
      <c r="AJ434" s="180" t="e">
        <f t="shared" si="134"/>
        <v>#N/A</v>
      </c>
      <c r="AK434" s="180" t="e">
        <f t="shared" si="135"/>
        <v>#N/A</v>
      </c>
      <c r="AL434" s="180">
        <f t="shared" si="136"/>
        <v>0</v>
      </c>
    </row>
    <row r="435" spans="1:38" x14ac:dyDescent="0.35">
      <c r="A435" s="91"/>
      <c r="B435" s="92"/>
      <c r="C435" s="93"/>
      <c r="D435" s="92"/>
      <c r="E435" s="91"/>
      <c r="F435" s="92"/>
      <c r="G435" s="94"/>
      <c r="I435" s="31">
        <f t="shared" ca="1" si="120"/>
        <v>0</v>
      </c>
      <c r="J435" s="31">
        <f ca="1">IF(ISNA(MATCH($V435,Hajoamiskertoimet!A$21:A$53,0)),0,$I435*OFFSET(Hajoamiskertoimet!$C$20,MATCH($V435,Hajoamiskertoimet!A$21:A$53,0),0))</f>
        <v>0</v>
      </c>
      <c r="L435" s="181">
        <f t="shared" ca="1" si="126"/>
        <v>1</v>
      </c>
      <c r="M435" s="180" t="e">
        <f ca="1">OFFSET('ewc02'!$H$10,MATCH($R435,Ewc_ID,0),0)</f>
        <v>#N/A</v>
      </c>
      <c r="N435" s="180" t="e">
        <f t="shared" ca="1" si="121"/>
        <v>#N/A</v>
      </c>
      <c r="O435" s="180" t="e">
        <f ca="1">IF($L435=0,-1,OFFSET('Kuiva-aine'!$C$10,AE435+AF435-1,0))</f>
        <v>#N/A</v>
      </c>
      <c r="P435" s="180" t="e">
        <f t="shared" ca="1" si="127"/>
        <v>#N/A</v>
      </c>
      <c r="Q435" s="180" t="e">
        <f ca="1">OFFSET('ewc02'!$A$10,MATCH($C435,EWC_Koodi,0),0)</f>
        <v>#N/A</v>
      </c>
      <c r="R435" s="180" t="e">
        <f t="shared" ca="1" si="128"/>
        <v>#N/A</v>
      </c>
      <c r="S435" s="180" t="e">
        <f ca="1">OFFSET('ewc02'!$K$10,Y435,0)</f>
        <v>#N/A</v>
      </c>
      <c r="T435" s="180" t="e">
        <f t="shared" ca="1" si="129"/>
        <v>#N/A</v>
      </c>
      <c r="U435" s="180" t="e">
        <f ca="1">OFFSET('ewc02'!$L$10,Y435,0)</f>
        <v>#N/A</v>
      </c>
      <c r="V435" s="180" t="e">
        <f ca="1">OFFSET('ewc02'!$M$10,Y435,0)</f>
        <v>#N/A</v>
      </c>
      <c r="W435" s="180" t="e">
        <f ca="1">OFFSET('ewc02'!$N$10,Y435,0)</f>
        <v>#N/A</v>
      </c>
      <c r="X435" s="180" t="e">
        <f ca="1">IF(AND(OFFSET('ewc02'!I$10,Y435,0)=12,OR(G435="2.3",G435="2.6",G435="2.7",G435="2.9")),1,0)</f>
        <v>#N/A</v>
      </c>
      <c r="Y435" s="180" t="e">
        <f t="shared" ca="1" si="122"/>
        <v>#N/A</v>
      </c>
      <c r="Z435" s="37">
        <f t="shared" si="123"/>
        <v>0</v>
      </c>
      <c r="AA435" s="180">
        <f ca="1">IF($Z435=0,0, OFFSET(rd!$A$10,MATCH($Z435,RD_tunnus,0),0))</f>
        <v>0</v>
      </c>
      <c r="AB435" s="180" t="e">
        <f t="shared" si="130"/>
        <v>#N/A</v>
      </c>
      <c r="AC435" s="180" t="e">
        <f t="shared" si="131"/>
        <v>#N/A</v>
      </c>
      <c r="AD435" s="100">
        <f t="shared" si="132"/>
        <v>0</v>
      </c>
      <c r="AE435" s="180" t="e">
        <f t="shared" ca="1" si="124"/>
        <v>#N/A</v>
      </c>
      <c r="AF435" s="180" t="e">
        <f t="shared" ca="1" si="125"/>
        <v>#N/A</v>
      </c>
      <c r="AG435" s="100" t="e">
        <f ca="1">OFFSET('Kuiva-aine'!$D$10,AE435+AF435-1,0)</f>
        <v>#N/A</v>
      </c>
      <c r="AH435" s="100" t="e">
        <f ca="1">OFFSET('Kuiva-aine'!$E$10,AE435+AF435-1,0)</f>
        <v>#N/A</v>
      </c>
      <c r="AI435" s="180" t="e">
        <f t="shared" ca="1" si="133"/>
        <v>#N/A</v>
      </c>
      <c r="AJ435" s="180" t="e">
        <f t="shared" si="134"/>
        <v>#N/A</v>
      </c>
      <c r="AK435" s="180" t="e">
        <f t="shared" si="135"/>
        <v>#N/A</v>
      </c>
      <c r="AL435" s="180">
        <f t="shared" si="136"/>
        <v>0</v>
      </c>
    </row>
    <row r="436" spans="1:38" x14ac:dyDescent="0.35">
      <c r="A436" s="91"/>
      <c r="B436" s="92"/>
      <c r="C436" s="93"/>
      <c r="D436" s="92"/>
      <c r="E436" s="91"/>
      <c r="F436" s="92"/>
      <c r="G436" s="94"/>
      <c r="I436" s="31">
        <f t="shared" ca="1" si="120"/>
        <v>0</v>
      </c>
      <c r="J436" s="31">
        <f ca="1">IF(ISNA(MATCH($V436,Hajoamiskertoimet!A$21:A$53,0)),0,$I436*OFFSET(Hajoamiskertoimet!$C$20,MATCH($V436,Hajoamiskertoimet!A$21:A$53,0),0))</f>
        <v>0</v>
      </c>
      <c r="L436" s="181">
        <f t="shared" ca="1" si="126"/>
        <v>1</v>
      </c>
      <c r="M436" s="180" t="e">
        <f ca="1">OFFSET('ewc02'!$H$10,MATCH($R436,Ewc_ID,0),0)</f>
        <v>#N/A</v>
      </c>
      <c r="N436" s="180" t="e">
        <f t="shared" ca="1" si="121"/>
        <v>#N/A</v>
      </c>
      <c r="O436" s="180" t="e">
        <f ca="1">IF($L436=0,-1,OFFSET('Kuiva-aine'!$C$10,AE436+AF436-1,0))</f>
        <v>#N/A</v>
      </c>
      <c r="P436" s="180" t="e">
        <f t="shared" ca="1" si="127"/>
        <v>#N/A</v>
      </c>
      <c r="Q436" s="180" t="e">
        <f ca="1">OFFSET('ewc02'!$A$10,MATCH($C436,EWC_Koodi,0),0)</f>
        <v>#N/A</v>
      </c>
      <c r="R436" s="180" t="e">
        <f t="shared" ca="1" si="128"/>
        <v>#N/A</v>
      </c>
      <c r="S436" s="180" t="e">
        <f ca="1">OFFSET('ewc02'!$K$10,Y436,0)</f>
        <v>#N/A</v>
      </c>
      <c r="T436" s="180" t="e">
        <f t="shared" ca="1" si="129"/>
        <v>#N/A</v>
      </c>
      <c r="U436" s="180" t="e">
        <f ca="1">OFFSET('ewc02'!$L$10,Y436,0)</f>
        <v>#N/A</v>
      </c>
      <c r="V436" s="180" t="e">
        <f ca="1">OFFSET('ewc02'!$M$10,Y436,0)</f>
        <v>#N/A</v>
      </c>
      <c r="W436" s="180" t="e">
        <f ca="1">OFFSET('ewc02'!$N$10,Y436,0)</f>
        <v>#N/A</v>
      </c>
      <c r="X436" s="180" t="e">
        <f ca="1">IF(AND(OFFSET('ewc02'!I$10,Y436,0)=12,OR(G436="2.3",G436="2.6",G436="2.7",G436="2.9")),1,0)</f>
        <v>#N/A</v>
      </c>
      <c r="Y436" s="180" t="e">
        <f t="shared" ca="1" si="122"/>
        <v>#N/A</v>
      </c>
      <c r="Z436" s="37">
        <f t="shared" si="123"/>
        <v>0</v>
      </c>
      <c r="AA436" s="180">
        <f ca="1">IF($Z436=0,0, OFFSET(rd!$A$10,MATCH($Z436,RD_tunnus,0),0))</f>
        <v>0</v>
      </c>
      <c r="AB436" s="180" t="e">
        <f t="shared" si="130"/>
        <v>#N/A</v>
      </c>
      <c r="AC436" s="180" t="e">
        <f t="shared" si="131"/>
        <v>#N/A</v>
      </c>
      <c r="AD436" s="100">
        <f t="shared" si="132"/>
        <v>0</v>
      </c>
      <c r="AE436" s="180" t="e">
        <f t="shared" ca="1" si="124"/>
        <v>#N/A</v>
      </c>
      <c r="AF436" s="180" t="e">
        <f t="shared" ca="1" si="125"/>
        <v>#N/A</v>
      </c>
      <c r="AG436" s="100" t="e">
        <f ca="1">OFFSET('Kuiva-aine'!$D$10,AE436+AF436-1,0)</f>
        <v>#N/A</v>
      </c>
      <c r="AH436" s="100" t="e">
        <f ca="1">OFFSET('Kuiva-aine'!$E$10,AE436+AF436-1,0)</f>
        <v>#N/A</v>
      </c>
      <c r="AI436" s="180" t="e">
        <f t="shared" ca="1" si="133"/>
        <v>#N/A</v>
      </c>
      <c r="AJ436" s="180" t="e">
        <f t="shared" si="134"/>
        <v>#N/A</v>
      </c>
      <c r="AK436" s="180" t="e">
        <f t="shared" si="135"/>
        <v>#N/A</v>
      </c>
      <c r="AL436" s="180">
        <f t="shared" si="136"/>
        <v>0</v>
      </c>
    </row>
    <row r="437" spans="1:38" x14ac:dyDescent="0.35">
      <c r="A437" s="91"/>
      <c r="B437" s="92"/>
      <c r="C437" s="93"/>
      <c r="D437" s="92"/>
      <c r="E437" s="91"/>
      <c r="F437" s="92"/>
      <c r="G437" s="94"/>
      <c r="I437" s="31">
        <f t="shared" ca="1" si="120"/>
        <v>0</v>
      </c>
      <c r="J437" s="31">
        <f ca="1">IF(ISNA(MATCH($V437,Hajoamiskertoimet!A$21:A$53,0)),0,$I437*OFFSET(Hajoamiskertoimet!$C$20,MATCH($V437,Hajoamiskertoimet!A$21:A$53,0),0))</f>
        <v>0</v>
      </c>
      <c r="L437" s="181">
        <f t="shared" ca="1" si="126"/>
        <v>1</v>
      </c>
      <c r="M437" s="180" t="e">
        <f ca="1">OFFSET('ewc02'!$H$10,MATCH($R437,Ewc_ID,0),0)</f>
        <v>#N/A</v>
      </c>
      <c r="N437" s="180" t="e">
        <f t="shared" ca="1" si="121"/>
        <v>#N/A</v>
      </c>
      <c r="O437" s="180" t="e">
        <f ca="1">IF($L437=0,-1,OFFSET('Kuiva-aine'!$C$10,AE437+AF437-1,0))</f>
        <v>#N/A</v>
      </c>
      <c r="P437" s="180" t="e">
        <f t="shared" ca="1" si="127"/>
        <v>#N/A</v>
      </c>
      <c r="Q437" s="180" t="e">
        <f ca="1">OFFSET('ewc02'!$A$10,MATCH($C437,EWC_Koodi,0),0)</f>
        <v>#N/A</v>
      </c>
      <c r="R437" s="180" t="e">
        <f t="shared" ca="1" si="128"/>
        <v>#N/A</v>
      </c>
      <c r="S437" s="180" t="e">
        <f ca="1">OFFSET('ewc02'!$K$10,Y437,0)</f>
        <v>#N/A</v>
      </c>
      <c r="T437" s="180" t="e">
        <f t="shared" ca="1" si="129"/>
        <v>#N/A</v>
      </c>
      <c r="U437" s="180" t="e">
        <f ca="1">OFFSET('ewc02'!$L$10,Y437,0)</f>
        <v>#N/A</v>
      </c>
      <c r="V437" s="180" t="e">
        <f ca="1">OFFSET('ewc02'!$M$10,Y437,0)</f>
        <v>#N/A</v>
      </c>
      <c r="W437" s="180" t="e">
        <f ca="1">OFFSET('ewc02'!$N$10,Y437,0)</f>
        <v>#N/A</v>
      </c>
      <c r="X437" s="180" t="e">
        <f ca="1">IF(AND(OFFSET('ewc02'!I$10,Y437,0)=12,OR(G437="2.3",G437="2.6",G437="2.7",G437="2.9")),1,0)</f>
        <v>#N/A</v>
      </c>
      <c r="Y437" s="180" t="e">
        <f t="shared" ca="1" si="122"/>
        <v>#N/A</v>
      </c>
      <c r="Z437" s="37">
        <f t="shared" si="123"/>
        <v>0</v>
      </c>
      <c r="AA437" s="180">
        <f ca="1">IF($Z437=0,0, OFFSET(rd!$A$10,MATCH($Z437,RD_tunnus,0),0))</f>
        <v>0</v>
      </c>
      <c r="AB437" s="180" t="e">
        <f t="shared" si="130"/>
        <v>#N/A</v>
      </c>
      <c r="AC437" s="180" t="e">
        <f t="shared" si="131"/>
        <v>#N/A</v>
      </c>
      <c r="AD437" s="100">
        <f t="shared" si="132"/>
        <v>0</v>
      </c>
      <c r="AE437" s="180" t="e">
        <f t="shared" ca="1" si="124"/>
        <v>#N/A</v>
      </c>
      <c r="AF437" s="180" t="e">
        <f t="shared" ca="1" si="125"/>
        <v>#N/A</v>
      </c>
      <c r="AG437" s="100" t="e">
        <f ca="1">OFFSET('Kuiva-aine'!$D$10,AE437+AF437-1,0)</f>
        <v>#N/A</v>
      </c>
      <c r="AH437" s="100" t="e">
        <f ca="1">OFFSET('Kuiva-aine'!$E$10,AE437+AF437-1,0)</f>
        <v>#N/A</v>
      </c>
      <c r="AI437" s="180" t="e">
        <f t="shared" ca="1" si="133"/>
        <v>#N/A</v>
      </c>
      <c r="AJ437" s="180" t="e">
        <f t="shared" si="134"/>
        <v>#N/A</v>
      </c>
      <c r="AK437" s="180" t="e">
        <f t="shared" si="135"/>
        <v>#N/A</v>
      </c>
      <c r="AL437" s="180">
        <f t="shared" si="136"/>
        <v>0</v>
      </c>
    </row>
    <row r="438" spans="1:38" x14ac:dyDescent="0.35">
      <c r="A438" s="91"/>
      <c r="B438" s="92"/>
      <c r="C438" s="93"/>
      <c r="D438" s="92"/>
      <c r="E438" s="91"/>
      <c r="F438" s="92"/>
      <c r="G438" s="94"/>
      <c r="I438" s="31">
        <f t="shared" ca="1" si="120"/>
        <v>0</v>
      </c>
      <c r="J438" s="31">
        <f ca="1">IF(ISNA(MATCH($V438,Hajoamiskertoimet!A$21:A$53,0)),0,$I438*OFFSET(Hajoamiskertoimet!$C$20,MATCH($V438,Hajoamiskertoimet!A$21:A$53,0),0))</f>
        <v>0</v>
      </c>
      <c r="L438" s="181">
        <f t="shared" ca="1" si="126"/>
        <v>1</v>
      </c>
      <c r="M438" s="180" t="e">
        <f ca="1">OFFSET('ewc02'!$H$10,MATCH($R438,Ewc_ID,0),0)</f>
        <v>#N/A</v>
      </c>
      <c r="N438" s="180" t="e">
        <f t="shared" ca="1" si="121"/>
        <v>#N/A</v>
      </c>
      <c r="O438" s="180" t="e">
        <f ca="1">IF($L438=0,-1,OFFSET('Kuiva-aine'!$C$10,AE438+AF438-1,0))</f>
        <v>#N/A</v>
      </c>
      <c r="P438" s="180" t="e">
        <f t="shared" ca="1" si="127"/>
        <v>#N/A</v>
      </c>
      <c r="Q438" s="180" t="e">
        <f ca="1">OFFSET('ewc02'!$A$10,MATCH($C438,EWC_Koodi,0),0)</f>
        <v>#N/A</v>
      </c>
      <c r="R438" s="180" t="e">
        <f t="shared" ca="1" si="128"/>
        <v>#N/A</v>
      </c>
      <c r="S438" s="180" t="e">
        <f ca="1">OFFSET('ewc02'!$K$10,Y438,0)</f>
        <v>#N/A</v>
      </c>
      <c r="T438" s="180" t="e">
        <f t="shared" ca="1" si="129"/>
        <v>#N/A</v>
      </c>
      <c r="U438" s="180" t="e">
        <f ca="1">OFFSET('ewc02'!$L$10,Y438,0)</f>
        <v>#N/A</v>
      </c>
      <c r="V438" s="180" t="e">
        <f ca="1">OFFSET('ewc02'!$M$10,Y438,0)</f>
        <v>#N/A</v>
      </c>
      <c r="W438" s="180" t="e">
        <f ca="1">OFFSET('ewc02'!$N$10,Y438,0)</f>
        <v>#N/A</v>
      </c>
      <c r="X438" s="180" t="e">
        <f ca="1">IF(AND(OFFSET('ewc02'!I$10,Y438,0)=12,OR(G438="2.3",G438="2.6",G438="2.7",G438="2.9")),1,0)</f>
        <v>#N/A</v>
      </c>
      <c r="Y438" s="180" t="e">
        <f t="shared" ca="1" si="122"/>
        <v>#N/A</v>
      </c>
      <c r="Z438" s="37">
        <f t="shared" si="123"/>
        <v>0</v>
      </c>
      <c r="AA438" s="180">
        <f ca="1">IF($Z438=0,0, OFFSET(rd!$A$10,MATCH($Z438,RD_tunnus,0),0))</f>
        <v>0</v>
      </c>
      <c r="AB438" s="180" t="e">
        <f t="shared" si="130"/>
        <v>#N/A</v>
      </c>
      <c r="AC438" s="180" t="e">
        <f t="shared" si="131"/>
        <v>#N/A</v>
      </c>
      <c r="AD438" s="100">
        <f t="shared" si="132"/>
        <v>0</v>
      </c>
      <c r="AE438" s="180" t="e">
        <f t="shared" ca="1" si="124"/>
        <v>#N/A</v>
      </c>
      <c r="AF438" s="180" t="e">
        <f t="shared" ca="1" si="125"/>
        <v>#N/A</v>
      </c>
      <c r="AG438" s="100" t="e">
        <f ca="1">OFFSET('Kuiva-aine'!$D$10,AE438+AF438-1,0)</f>
        <v>#N/A</v>
      </c>
      <c r="AH438" s="100" t="e">
        <f ca="1">OFFSET('Kuiva-aine'!$E$10,AE438+AF438-1,0)</f>
        <v>#N/A</v>
      </c>
      <c r="AI438" s="180" t="e">
        <f t="shared" ca="1" si="133"/>
        <v>#N/A</v>
      </c>
      <c r="AJ438" s="180" t="e">
        <f t="shared" si="134"/>
        <v>#N/A</v>
      </c>
      <c r="AK438" s="180" t="e">
        <f t="shared" si="135"/>
        <v>#N/A</v>
      </c>
      <c r="AL438" s="180">
        <f t="shared" si="136"/>
        <v>0</v>
      </c>
    </row>
    <row r="439" spans="1:38" x14ac:dyDescent="0.35">
      <c r="A439" s="91"/>
      <c r="B439" s="92"/>
      <c r="C439" s="93"/>
      <c r="D439" s="92"/>
      <c r="E439" s="91"/>
      <c r="F439" s="92"/>
      <c r="G439" s="94"/>
      <c r="I439" s="31">
        <f t="shared" ca="1" si="120"/>
        <v>0</v>
      </c>
      <c r="J439" s="31">
        <f ca="1">IF(ISNA(MATCH($V439,Hajoamiskertoimet!A$21:A$53,0)),0,$I439*OFFSET(Hajoamiskertoimet!$C$20,MATCH($V439,Hajoamiskertoimet!A$21:A$53,0),0))</f>
        <v>0</v>
      </c>
      <c r="L439" s="181">
        <f t="shared" ca="1" si="126"/>
        <v>1</v>
      </c>
      <c r="M439" s="180" t="e">
        <f ca="1">OFFSET('ewc02'!$H$10,MATCH($R439,Ewc_ID,0),0)</f>
        <v>#N/A</v>
      </c>
      <c r="N439" s="180" t="e">
        <f t="shared" ca="1" si="121"/>
        <v>#N/A</v>
      </c>
      <c r="O439" s="180" t="e">
        <f ca="1">IF($L439=0,-1,OFFSET('Kuiva-aine'!$C$10,AE439+AF439-1,0))</f>
        <v>#N/A</v>
      </c>
      <c r="P439" s="180" t="e">
        <f t="shared" ca="1" si="127"/>
        <v>#N/A</v>
      </c>
      <c r="Q439" s="180" t="e">
        <f ca="1">OFFSET('ewc02'!$A$10,MATCH($C439,EWC_Koodi,0),0)</f>
        <v>#N/A</v>
      </c>
      <c r="R439" s="180" t="e">
        <f t="shared" ca="1" si="128"/>
        <v>#N/A</v>
      </c>
      <c r="S439" s="180" t="e">
        <f ca="1">OFFSET('ewc02'!$K$10,Y439,0)</f>
        <v>#N/A</v>
      </c>
      <c r="T439" s="180" t="e">
        <f t="shared" ca="1" si="129"/>
        <v>#N/A</v>
      </c>
      <c r="U439" s="180" t="e">
        <f ca="1">OFFSET('ewc02'!$L$10,Y439,0)</f>
        <v>#N/A</v>
      </c>
      <c r="V439" s="180" t="e">
        <f ca="1">OFFSET('ewc02'!$M$10,Y439,0)</f>
        <v>#N/A</v>
      </c>
      <c r="W439" s="180" t="e">
        <f ca="1">OFFSET('ewc02'!$N$10,Y439,0)</f>
        <v>#N/A</v>
      </c>
      <c r="X439" s="180" t="e">
        <f ca="1">IF(AND(OFFSET('ewc02'!I$10,Y439,0)=12,OR(G439="2.3",G439="2.6",G439="2.7",G439="2.9")),1,0)</f>
        <v>#N/A</v>
      </c>
      <c r="Y439" s="180" t="e">
        <f t="shared" ca="1" si="122"/>
        <v>#N/A</v>
      </c>
      <c r="Z439" s="37">
        <f t="shared" si="123"/>
        <v>0</v>
      </c>
      <c r="AA439" s="180">
        <f ca="1">IF($Z439=0,0, OFFSET(rd!$A$10,MATCH($Z439,RD_tunnus,0),0))</f>
        <v>0</v>
      </c>
      <c r="AB439" s="180" t="e">
        <f t="shared" si="130"/>
        <v>#N/A</v>
      </c>
      <c r="AC439" s="180" t="e">
        <f t="shared" si="131"/>
        <v>#N/A</v>
      </c>
      <c r="AD439" s="100">
        <f t="shared" si="132"/>
        <v>0</v>
      </c>
      <c r="AE439" s="180" t="e">
        <f t="shared" ca="1" si="124"/>
        <v>#N/A</v>
      </c>
      <c r="AF439" s="180" t="e">
        <f t="shared" ca="1" si="125"/>
        <v>#N/A</v>
      </c>
      <c r="AG439" s="100" t="e">
        <f ca="1">OFFSET('Kuiva-aine'!$D$10,AE439+AF439-1,0)</f>
        <v>#N/A</v>
      </c>
      <c r="AH439" s="100" t="e">
        <f ca="1">OFFSET('Kuiva-aine'!$E$10,AE439+AF439-1,0)</f>
        <v>#N/A</v>
      </c>
      <c r="AI439" s="180" t="e">
        <f t="shared" ca="1" si="133"/>
        <v>#N/A</v>
      </c>
      <c r="AJ439" s="180" t="e">
        <f t="shared" si="134"/>
        <v>#N/A</v>
      </c>
      <c r="AK439" s="180" t="e">
        <f t="shared" si="135"/>
        <v>#N/A</v>
      </c>
      <c r="AL439" s="180">
        <f t="shared" si="136"/>
        <v>0</v>
      </c>
    </row>
    <row r="440" spans="1:38" x14ac:dyDescent="0.35">
      <c r="A440" s="91"/>
      <c r="B440" s="92"/>
      <c r="C440" s="93"/>
      <c r="D440" s="92"/>
      <c r="E440" s="91"/>
      <c r="F440" s="92"/>
      <c r="G440" s="94"/>
      <c r="I440" s="31">
        <f t="shared" ca="1" si="120"/>
        <v>0</v>
      </c>
      <c r="J440" s="31">
        <f ca="1">IF(ISNA(MATCH($V440,Hajoamiskertoimet!A$21:A$53,0)),0,$I440*OFFSET(Hajoamiskertoimet!$C$20,MATCH($V440,Hajoamiskertoimet!A$21:A$53,0),0))</f>
        <v>0</v>
      </c>
      <c r="L440" s="181">
        <f t="shared" ca="1" si="126"/>
        <v>1</v>
      </c>
      <c r="M440" s="180" t="e">
        <f ca="1">OFFSET('ewc02'!$H$10,MATCH($R440,Ewc_ID,0),0)</f>
        <v>#N/A</v>
      </c>
      <c r="N440" s="180" t="e">
        <f t="shared" ca="1" si="121"/>
        <v>#N/A</v>
      </c>
      <c r="O440" s="180" t="e">
        <f ca="1">IF($L440=0,-1,OFFSET('Kuiva-aine'!$C$10,AE440+AF440-1,0))</f>
        <v>#N/A</v>
      </c>
      <c r="P440" s="180" t="e">
        <f t="shared" ca="1" si="127"/>
        <v>#N/A</v>
      </c>
      <c r="Q440" s="180" t="e">
        <f ca="1">OFFSET('ewc02'!$A$10,MATCH($C440,EWC_Koodi,0),0)</f>
        <v>#N/A</v>
      </c>
      <c r="R440" s="180" t="e">
        <f t="shared" ca="1" si="128"/>
        <v>#N/A</v>
      </c>
      <c r="S440" s="180" t="e">
        <f ca="1">OFFSET('ewc02'!$K$10,Y440,0)</f>
        <v>#N/A</v>
      </c>
      <c r="T440" s="180" t="e">
        <f t="shared" ca="1" si="129"/>
        <v>#N/A</v>
      </c>
      <c r="U440" s="180" t="e">
        <f ca="1">OFFSET('ewc02'!$L$10,Y440,0)</f>
        <v>#N/A</v>
      </c>
      <c r="V440" s="180" t="e">
        <f ca="1">OFFSET('ewc02'!$M$10,Y440,0)</f>
        <v>#N/A</v>
      </c>
      <c r="W440" s="180" t="e">
        <f ca="1">OFFSET('ewc02'!$N$10,Y440,0)</f>
        <v>#N/A</v>
      </c>
      <c r="X440" s="180" t="e">
        <f ca="1">IF(AND(OFFSET('ewc02'!I$10,Y440,0)=12,OR(G440="2.3",G440="2.6",G440="2.7",G440="2.9")),1,0)</f>
        <v>#N/A</v>
      </c>
      <c r="Y440" s="180" t="e">
        <f t="shared" ca="1" si="122"/>
        <v>#N/A</v>
      </c>
      <c r="Z440" s="37">
        <f t="shared" si="123"/>
        <v>0</v>
      </c>
      <c r="AA440" s="180">
        <f ca="1">IF($Z440=0,0, OFFSET(rd!$A$10,MATCH($Z440,RD_tunnus,0),0))</f>
        <v>0</v>
      </c>
      <c r="AB440" s="180" t="e">
        <f t="shared" si="130"/>
        <v>#N/A</v>
      </c>
      <c r="AC440" s="180" t="e">
        <f t="shared" si="131"/>
        <v>#N/A</v>
      </c>
      <c r="AD440" s="100">
        <f t="shared" si="132"/>
        <v>0</v>
      </c>
      <c r="AE440" s="180" t="e">
        <f t="shared" ca="1" si="124"/>
        <v>#N/A</v>
      </c>
      <c r="AF440" s="180" t="e">
        <f t="shared" ca="1" si="125"/>
        <v>#N/A</v>
      </c>
      <c r="AG440" s="100" t="e">
        <f ca="1">OFFSET('Kuiva-aine'!$D$10,AE440+AF440-1,0)</f>
        <v>#N/A</v>
      </c>
      <c r="AH440" s="100" t="e">
        <f ca="1">OFFSET('Kuiva-aine'!$E$10,AE440+AF440-1,0)</f>
        <v>#N/A</v>
      </c>
      <c r="AI440" s="180" t="e">
        <f t="shared" ca="1" si="133"/>
        <v>#N/A</v>
      </c>
      <c r="AJ440" s="180" t="e">
        <f t="shared" si="134"/>
        <v>#N/A</v>
      </c>
      <c r="AK440" s="180" t="e">
        <f t="shared" si="135"/>
        <v>#N/A</v>
      </c>
      <c r="AL440" s="180">
        <f t="shared" si="136"/>
        <v>0</v>
      </c>
    </row>
    <row r="441" spans="1:38" x14ac:dyDescent="0.35">
      <c r="A441" s="91"/>
      <c r="B441" s="92"/>
      <c r="C441" s="93"/>
      <c r="D441" s="92"/>
      <c r="E441" s="91"/>
      <c r="F441" s="92"/>
      <c r="G441" s="94"/>
      <c r="I441" s="31">
        <f t="shared" ca="1" si="120"/>
        <v>0</v>
      </c>
      <c r="J441" s="31">
        <f ca="1">IF(ISNA(MATCH($V441,Hajoamiskertoimet!A$21:A$53,0)),0,$I441*OFFSET(Hajoamiskertoimet!$C$20,MATCH($V441,Hajoamiskertoimet!A$21:A$53,0),0))</f>
        <v>0</v>
      </c>
      <c r="L441" s="181">
        <f t="shared" ca="1" si="126"/>
        <v>1</v>
      </c>
      <c r="M441" s="180" t="e">
        <f ca="1">OFFSET('ewc02'!$H$10,MATCH($R441,Ewc_ID,0),0)</f>
        <v>#N/A</v>
      </c>
      <c r="N441" s="180" t="e">
        <f t="shared" ca="1" si="121"/>
        <v>#N/A</v>
      </c>
      <c r="O441" s="180" t="e">
        <f ca="1">IF($L441=0,-1,OFFSET('Kuiva-aine'!$C$10,AE441+AF441-1,0))</f>
        <v>#N/A</v>
      </c>
      <c r="P441" s="180" t="e">
        <f t="shared" ca="1" si="127"/>
        <v>#N/A</v>
      </c>
      <c r="Q441" s="180" t="e">
        <f ca="1">OFFSET('ewc02'!$A$10,MATCH($C441,EWC_Koodi,0),0)</f>
        <v>#N/A</v>
      </c>
      <c r="R441" s="180" t="e">
        <f t="shared" ca="1" si="128"/>
        <v>#N/A</v>
      </c>
      <c r="S441" s="180" t="e">
        <f ca="1">OFFSET('ewc02'!$K$10,Y441,0)</f>
        <v>#N/A</v>
      </c>
      <c r="T441" s="180" t="e">
        <f t="shared" ca="1" si="129"/>
        <v>#N/A</v>
      </c>
      <c r="U441" s="180" t="e">
        <f ca="1">OFFSET('ewc02'!$L$10,Y441,0)</f>
        <v>#N/A</v>
      </c>
      <c r="V441" s="180" t="e">
        <f ca="1">OFFSET('ewc02'!$M$10,Y441,0)</f>
        <v>#N/A</v>
      </c>
      <c r="W441" s="180" t="e">
        <f ca="1">OFFSET('ewc02'!$N$10,Y441,0)</f>
        <v>#N/A</v>
      </c>
      <c r="X441" s="180" t="e">
        <f ca="1">IF(AND(OFFSET('ewc02'!I$10,Y441,0)=12,OR(G441="2.3",G441="2.6",G441="2.7",G441="2.9")),1,0)</f>
        <v>#N/A</v>
      </c>
      <c r="Y441" s="180" t="e">
        <f t="shared" ca="1" si="122"/>
        <v>#N/A</v>
      </c>
      <c r="Z441" s="37">
        <f t="shared" si="123"/>
        <v>0</v>
      </c>
      <c r="AA441" s="180">
        <f ca="1">IF($Z441=0,0, OFFSET(rd!$A$10,MATCH($Z441,RD_tunnus,0),0))</f>
        <v>0</v>
      </c>
      <c r="AB441" s="180" t="e">
        <f t="shared" si="130"/>
        <v>#N/A</v>
      </c>
      <c r="AC441" s="180" t="e">
        <f t="shared" si="131"/>
        <v>#N/A</v>
      </c>
      <c r="AD441" s="100">
        <f t="shared" si="132"/>
        <v>0</v>
      </c>
      <c r="AE441" s="180" t="e">
        <f t="shared" ca="1" si="124"/>
        <v>#N/A</v>
      </c>
      <c r="AF441" s="180" t="e">
        <f t="shared" ca="1" si="125"/>
        <v>#N/A</v>
      </c>
      <c r="AG441" s="100" t="e">
        <f ca="1">OFFSET('Kuiva-aine'!$D$10,AE441+AF441-1,0)</f>
        <v>#N/A</v>
      </c>
      <c r="AH441" s="100" t="e">
        <f ca="1">OFFSET('Kuiva-aine'!$E$10,AE441+AF441-1,0)</f>
        <v>#N/A</v>
      </c>
      <c r="AI441" s="180" t="e">
        <f t="shared" ca="1" si="133"/>
        <v>#N/A</v>
      </c>
      <c r="AJ441" s="180" t="e">
        <f t="shared" si="134"/>
        <v>#N/A</v>
      </c>
      <c r="AK441" s="180" t="e">
        <f t="shared" si="135"/>
        <v>#N/A</v>
      </c>
      <c r="AL441" s="180">
        <f t="shared" si="136"/>
        <v>0</v>
      </c>
    </row>
    <row r="442" spans="1:38" x14ac:dyDescent="0.35">
      <c r="A442" s="91"/>
      <c r="B442" s="92"/>
      <c r="C442" s="93"/>
      <c r="D442" s="92"/>
      <c r="E442" s="91"/>
      <c r="F442" s="92"/>
      <c r="G442" s="94"/>
      <c r="I442" s="31">
        <f t="shared" ca="1" si="120"/>
        <v>0</v>
      </c>
      <c r="J442" s="31">
        <f ca="1">IF(ISNA(MATCH($V442,Hajoamiskertoimet!A$21:A$53,0)),0,$I442*OFFSET(Hajoamiskertoimet!$C$20,MATCH($V442,Hajoamiskertoimet!A$21:A$53,0),0))</f>
        <v>0</v>
      </c>
      <c r="L442" s="181">
        <f t="shared" ca="1" si="126"/>
        <v>1</v>
      </c>
      <c r="M442" s="180" t="e">
        <f ca="1">OFFSET('ewc02'!$H$10,MATCH($R442,Ewc_ID,0),0)</f>
        <v>#N/A</v>
      </c>
      <c r="N442" s="180" t="e">
        <f t="shared" ca="1" si="121"/>
        <v>#N/A</v>
      </c>
      <c r="O442" s="180" t="e">
        <f ca="1">IF($L442=0,-1,OFFSET('Kuiva-aine'!$C$10,AE442+AF442-1,0))</f>
        <v>#N/A</v>
      </c>
      <c r="P442" s="180" t="e">
        <f t="shared" ca="1" si="127"/>
        <v>#N/A</v>
      </c>
      <c r="Q442" s="180" t="e">
        <f ca="1">OFFSET('ewc02'!$A$10,MATCH($C442,EWC_Koodi,0),0)</f>
        <v>#N/A</v>
      </c>
      <c r="R442" s="180" t="e">
        <f t="shared" ca="1" si="128"/>
        <v>#N/A</v>
      </c>
      <c r="S442" s="180" t="e">
        <f ca="1">OFFSET('ewc02'!$K$10,Y442,0)</f>
        <v>#N/A</v>
      </c>
      <c r="T442" s="180" t="e">
        <f t="shared" ca="1" si="129"/>
        <v>#N/A</v>
      </c>
      <c r="U442" s="180" t="e">
        <f ca="1">OFFSET('ewc02'!$L$10,Y442,0)</f>
        <v>#N/A</v>
      </c>
      <c r="V442" s="180" t="e">
        <f ca="1">OFFSET('ewc02'!$M$10,Y442,0)</f>
        <v>#N/A</v>
      </c>
      <c r="W442" s="180" t="e">
        <f ca="1">OFFSET('ewc02'!$N$10,Y442,0)</f>
        <v>#N/A</v>
      </c>
      <c r="X442" s="180" t="e">
        <f ca="1">IF(AND(OFFSET('ewc02'!I$10,Y442,0)=12,OR(G442="2.3",G442="2.6",G442="2.7",G442="2.9")),1,0)</f>
        <v>#N/A</v>
      </c>
      <c r="Y442" s="180" t="e">
        <f t="shared" ca="1" si="122"/>
        <v>#N/A</v>
      </c>
      <c r="Z442" s="37">
        <f t="shared" si="123"/>
        <v>0</v>
      </c>
      <c r="AA442" s="180">
        <f ca="1">IF($Z442=0,0, OFFSET(rd!$A$10,MATCH($Z442,RD_tunnus,0),0))</f>
        <v>0</v>
      </c>
      <c r="AB442" s="180" t="e">
        <f t="shared" si="130"/>
        <v>#N/A</v>
      </c>
      <c r="AC442" s="180" t="e">
        <f t="shared" si="131"/>
        <v>#N/A</v>
      </c>
      <c r="AD442" s="100">
        <f t="shared" si="132"/>
        <v>0</v>
      </c>
      <c r="AE442" s="180" t="e">
        <f t="shared" ca="1" si="124"/>
        <v>#N/A</v>
      </c>
      <c r="AF442" s="180" t="e">
        <f t="shared" ca="1" si="125"/>
        <v>#N/A</v>
      </c>
      <c r="AG442" s="100" t="e">
        <f ca="1">OFFSET('Kuiva-aine'!$D$10,AE442+AF442-1,0)</f>
        <v>#N/A</v>
      </c>
      <c r="AH442" s="100" t="e">
        <f ca="1">OFFSET('Kuiva-aine'!$E$10,AE442+AF442-1,0)</f>
        <v>#N/A</v>
      </c>
      <c r="AI442" s="180" t="e">
        <f t="shared" ca="1" si="133"/>
        <v>#N/A</v>
      </c>
      <c r="AJ442" s="180" t="e">
        <f t="shared" si="134"/>
        <v>#N/A</v>
      </c>
      <c r="AK442" s="180" t="e">
        <f t="shared" si="135"/>
        <v>#N/A</v>
      </c>
      <c r="AL442" s="180">
        <f t="shared" si="136"/>
        <v>0</v>
      </c>
    </row>
    <row r="443" spans="1:38" x14ac:dyDescent="0.35">
      <c r="A443" s="91"/>
      <c r="B443" s="92"/>
      <c r="C443" s="93"/>
      <c r="D443" s="92"/>
      <c r="E443" s="91"/>
      <c r="F443" s="92"/>
      <c r="G443" s="94"/>
      <c r="I443" s="31">
        <f t="shared" ca="1" si="120"/>
        <v>0</v>
      </c>
      <c r="J443" s="31">
        <f ca="1">IF(ISNA(MATCH($V443,Hajoamiskertoimet!A$21:A$53,0)),0,$I443*OFFSET(Hajoamiskertoimet!$C$20,MATCH($V443,Hajoamiskertoimet!A$21:A$53,0),0))</f>
        <v>0</v>
      </c>
      <c r="L443" s="181">
        <f t="shared" ca="1" si="126"/>
        <v>1</v>
      </c>
      <c r="M443" s="180" t="e">
        <f ca="1">OFFSET('ewc02'!$H$10,MATCH($R443,Ewc_ID,0),0)</f>
        <v>#N/A</v>
      </c>
      <c r="N443" s="180" t="e">
        <f t="shared" ca="1" si="121"/>
        <v>#N/A</v>
      </c>
      <c r="O443" s="180" t="e">
        <f ca="1">IF($L443=0,-1,OFFSET('Kuiva-aine'!$C$10,AE443+AF443-1,0))</f>
        <v>#N/A</v>
      </c>
      <c r="P443" s="180" t="e">
        <f t="shared" ca="1" si="127"/>
        <v>#N/A</v>
      </c>
      <c r="Q443" s="180" t="e">
        <f ca="1">OFFSET('ewc02'!$A$10,MATCH($C443,EWC_Koodi,0),0)</f>
        <v>#N/A</v>
      </c>
      <c r="R443" s="180" t="e">
        <f t="shared" ca="1" si="128"/>
        <v>#N/A</v>
      </c>
      <c r="S443" s="180" t="e">
        <f ca="1">OFFSET('ewc02'!$K$10,Y443,0)</f>
        <v>#N/A</v>
      </c>
      <c r="T443" s="180" t="e">
        <f t="shared" ca="1" si="129"/>
        <v>#N/A</v>
      </c>
      <c r="U443" s="180" t="e">
        <f ca="1">OFFSET('ewc02'!$L$10,Y443,0)</f>
        <v>#N/A</v>
      </c>
      <c r="V443" s="180" t="e">
        <f ca="1">OFFSET('ewc02'!$M$10,Y443,0)</f>
        <v>#N/A</v>
      </c>
      <c r="W443" s="180" t="e">
        <f ca="1">OFFSET('ewc02'!$N$10,Y443,0)</f>
        <v>#N/A</v>
      </c>
      <c r="X443" s="180" t="e">
        <f ca="1">IF(AND(OFFSET('ewc02'!I$10,Y443,0)=12,OR(G443="2.3",G443="2.6",G443="2.7",G443="2.9")),1,0)</f>
        <v>#N/A</v>
      </c>
      <c r="Y443" s="180" t="e">
        <f t="shared" ca="1" si="122"/>
        <v>#N/A</v>
      </c>
      <c r="Z443" s="37">
        <f t="shared" si="123"/>
        <v>0</v>
      </c>
      <c r="AA443" s="180">
        <f ca="1">IF($Z443=0,0, OFFSET(rd!$A$10,MATCH($Z443,RD_tunnus,0),0))</f>
        <v>0</v>
      </c>
      <c r="AB443" s="180" t="e">
        <f t="shared" si="130"/>
        <v>#N/A</v>
      </c>
      <c r="AC443" s="180" t="e">
        <f t="shared" si="131"/>
        <v>#N/A</v>
      </c>
      <c r="AD443" s="100">
        <f t="shared" si="132"/>
        <v>0</v>
      </c>
      <c r="AE443" s="180" t="e">
        <f t="shared" ca="1" si="124"/>
        <v>#N/A</v>
      </c>
      <c r="AF443" s="180" t="e">
        <f t="shared" ca="1" si="125"/>
        <v>#N/A</v>
      </c>
      <c r="AG443" s="100" t="e">
        <f ca="1">OFFSET('Kuiva-aine'!$D$10,AE443+AF443-1,0)</f>
        <v>#N/A</v>
      </c>
      <c r="AH443" s="100" t="e">
        <f ca="1">OFFSET('Kuiva-aine'!$E$10,AE443+AF443-1,0)</f>
        <v>#N/A</v>
      </c>
      <c r="AI443" s="180" t="e">
        <f t="shared" ca="1" si="133"/>
        <v>#N/A</v>
      </c>
      <c r="AJ443" s="180" t="e">
        <f t="shared" si="134"/>
        <v>#N/A</v>
      </c>
      <c r="AK443" s="180" t="e">
        <f t="shared" si="135"/>
        <v>#N/A</v>
      </c>
      <c r="AL443" s="180">
        <f t="shared" si="136"/>
        <v>0</v>
      </c>
    </row>
    <row r="444" spans="1:38" x14ac:dyDescent="0.35">
      <c r="A444" s="91"/>
      <c r="B444" s="92"/>
      <c r="C444" s="93"/>
      <c r="D444" s="92"/>
      <c r="E444" s="91"/>
      <c r="F444" s="92"/>
      <c r="G444" s="94"/>
      <c r="I444" s="31">
        <f t="shared" ca="1" si="120"/>
        <v>0</v>
      </c>
      <c r="J444" s="31">
        <f ca="1">IF(ISNA(MATCH($V444,Hajoamiskertoimet!A$21:A$53,0)),0,$I444*OFFSET(Hajoamiskertoimet!$C$20,MATCH($V444,Hajoamiskertoimet!A$21:A$53,0),0))</f>
        <v>0</v>
      </c>
      <c r="L444" s="181">
        <f t="shared" ca="1" si="126"/>
        <v>1</v>
      </c>
      <c r="M444" s="180" t="e">
        <f ca="1">OFFSET('ewc02'!$H$10,MATCH($R444,Ewc_ID,0),0)</f>
        <v>#N/A</v>
      </c>
      <c r="N444" s="180" t="e">
        <f t="shared" ca="1" si="121"/>
        <v>#N/A</v>
      </c>
      <c r="O444" s="180" t="e">
        <f ca="1">IF($L444=0,-1,OFFSET('Kuiva-aine'!$C$10,AE444+AF444-1,0))</f>
        <v>#N/A</v>
      </c>
      <c r="P444" s="180" t="e">
        <f t="shared" ca="1" si="127"/>
        <v>#N/A</v>
      </c>
      <c r="Q444" s="180" t="e">
        <f ca="1">OFFSET('ewc02'!$A$10,MATCH($C444,EWC_Koodi,0),0)</f>
        <v>#N/A</v>
      </c>
      <c r="R444" s="180" t="e">
        <f t="shared" ca="1" si="128"/>
        <v>#N/A</v>
      </c>
      <c r="S444" s="180" t="e">
        <f ca="1">OFFSET('ewc02'!$K$10,Y444,0)</f>
        <v>#N/A</v>
      </c>
      <c r="T444" s="180" t="e">
        <f t="shared" ca="1" si="129"/>
        <v>#N/A</v>
      </c>
      <c r="U444" s="180" t="e">
        <f ca="1">OFFSET('ewc02'!$L$10,Y444,0)</f>
        <v>#N/A</v>
      </c>
      <c r="V444" s="180" t="e">
        <f ca="1">OFFSET('ewc02'!$M$10,Y444,0)</f>
        <v>#N/A</v>
      </c>
      <c r="W444" s="180" t="e">
        <f ca="1">OFFSET('ewc02'!$N$10,Y444,0)</f>
        <v>#N/A</v>
      </c>
      <c r="X444" s="180" t="e">
        <f ca="1">IF(AND(OFFSET('ewc02'!I$10,Y444,0)=12,OR(G444="2.3",G444="2.6",G444="2.7",G444="2.9")),1,0)</f>
        <v>#N/A</v>
      </c>
      <c r="Y444" s="180" t="e">
        <f t="shared" ca="1" si="122"/>
        <v>#N/A</v>
      </c>
      <c r="Z444" s="37">
        <f t="shared" si="123"/>
        <v>0</v>
      </c>
      <c r="AA444" s="180">
        <f ca="1">IF($Z444=0,0, OFFSET(rd!$A$10,MATCH($Z444,RD_tunnus,0),0))</f>
        <v>0</v>
      </c>
      <c r="AB444" s="180" t="e">
        <f t="shared" si="130"/>
        <v>#N/A</v>
      </c>
      <c r="AC444" s="180" t="e">
        <f t="shared" si="131"/>
        <v>#N/A</v>
      </c>
      <c r="AD444" s="100">
        <f t="shared" si="132"/>
        <v>0</v>
      </c>
      <c r="AE444" s="180" t="e">
        <f t="shared" ca="1" si="124"/>
        <v>#N/A</v>
      </c>
      <c r="AF444" s="180" t="e">
        <f t="shared" ca="1" si="125"/>
        <v>#N/A</v>
      </c>
      <c r="AG444" s="100" t="e">
        <f ca="1">OFFSET('Kuiva-aine'!$D$10,AE444+AF444-1,0)</f>
        <v>#N/A</v>
      </c>
      <c r="AH444" s="100" t="e">
        <f ca="1">OFFSET('Kuiva-aine'!$E$10,AE444+AF444-1,0)</f>
        <v>#N/A</v>
      </c>
      <c r="AI444" s="180" t="e">
        <f t="shared" ca="1" si="133"/>
        <v>#N/A</v>
      </c>
      <c r="AJ444" s="180" t="e">
        <f t="shared" si="134"/>
        <v>#N/A</v>
      </c>
      <c r="AK444" s="180" t="e">
        <f t="shared" si="135"/>
        <v>#N/A</v>
      </c>
      <c r="AL444" s="180">
        <f t="shared" si="136"/>
        <v>0</v>
      </c>
    </row>
    <row r="445" spans="1:38" x14ac:dyDescent="0.35">
      <c r="A445" s="91"/>
      <c r="B445" s="92"/>
      <c r="C445" s="93"/>
      <c r="D445" s="92"/>
      <c r="E445" s="91"/>
      <c r="F445" s="92"/>
      <c r="G445" s="94"/>
      <c r="I445" s="31">
        <f t="shared" ca="1" si="120"/>
        <v>0</v>
      </c>
      <c r="J445" s="31">
        <f ca="1">IF(ISNA(MATCH($V445,Hajoamiskertoimet!A$21:A$53,0)),0,$I445*OFFSET(Hajoamiskertoimet!$C$20,MATCH($V445,Hajoamiskertoimet!A$21:A$53,0),0))</f>
        <v>0</v>
      </c>
      <c r="L445" s="181">
        <f t="shared" ca="1" si="126"/>
        <v>1</v>
      </c>
      <c r="M445" s="180" t="e">
        <f ca="1">OFFSET('ewc02'!$H$10,MATCH($R445,Ewc_ID,0),0)</f>
        <v>#N/A</v>
      </c>
      <c r="N445" s="180" t="e">
        <f t="shared" ca="1" si="121"/>
        <v>#N/A</v>
      </c>
      <c r="O445" s="180" t="e">
        <f ca="1">IF($L445=0,-1,OFFSET('Kuiva-aine'!$C$10,AE445+AF445-1,0))</f>
        <v>#N/A</v>
      </c>
      <c r="P445" s="180" t="e">
        <f t="shared" ca="1" si="127"/>
        <v>#N/A</v>
      </c>
      <c r="Q445" s="180" t="e">
        <f ca="1">OFFSET('ewc02'!$A$10,MATCH($C445,EWC_Koodi,0),0)</f>
        <v>#N/A</v>
      </c>
      <c r="R445" s="180" t="e">
        <f t="shared" ca="1" si="128"/>
        <v>#N/A</v>
      </c>
      <c r="S445" s="180" t="e">
        <f ca="1">OFFSET('ewc02'!$K$10,Y445,0)</f>
        <v>#N/A</v>
      </c>
      <c r="T445" s="180" t="e">
        <f t="shared" ca="1" si="129"/>
        <v>#N/A</v>
      </c>
      <c r="U445" s="180" t="e">
        <f ca="1">OFFSET('ewc02'!$L$10,Y445,0)</f>
        <v>#N/A</v>
      </c>
      <c r="V445" s="180" t="e">
        <f ca="1">OFFSET('ewc02'!$M$10,Y445,0)</f>
        <v>#N/A</v>
      </c>
      <c r="W445" s="180" t="e">
        <f ca="1">OFFSET('ewc02'!$N$10,Y445,0)</f>
        <v>#N/A</v>
      </c>
      <c r="X445" s="180" t="e">
        <f ca="1">IF(AND(OFFSET('ewc02'!I$10,Y445,0)=12,OR(G445="2.3",G445="2.6",G445="2.7",G445="2.9")),1,0)</f>
        <v>#N/A</v>
      </c>
      <c r="Y445" s="180" t="e">
        <f t="shared" ca="1" si="122"/>
        <v>#N/A</v>
      </c>
      <c r="Z445" s="37">
        <f t="shared" si="123"/>
        <v>0</v>
      </c>
      <c r="AA445" s="180">
        <f ca="1">IF($Z445=0,0, OFFSET(rd!$A$10,MATCH($Z445,RD_tunnus,0),0))</f>
        <v>0</v>
      </c>
      <c r="AB445" s="180" t="e">
        <f t="shared" si="130"/>
        <v>#N/A</v>
      </c>
      <c r="AC445" s="180" t="e">
        <f t="shared" si="131"/>
        <v>#N/A</v>
      </c>
      <c r="AD445" s="100">
        <f t="shared" si="132"/>
        <v>0</v>
      </c>
      <c r="AE445" s="180" t="e">
        <f t="shared" ca="1" si="124"/>
        <v>#N/A</v>
      </c>
      <c r="AF445" s="180" t="e">
        <f t="shared" ca="1" si="125"/>
        <v>#N/A</v>
      </c>
      <c r="AG445" s="100" t="e">
        <f ca="1">OFFSET('Kuiva-aine'!$D$10,AE445+AF445-1,0)</f>
        <v>#N/A</v>
      </c>
      <c r="AH445" s="100" t="e">
        <f ca="1">OFFSET('Kuiva-aine'!$E$10,AE445+AF445-1,0)</f>
        <v>#N/A</v>
      </c>
      <c r="AI445" s="180" t="e">
        <f t="shared" ca="1" si="133"/>
        <v>#N/A</v>
      </c>
      <c r="AJ445" s="180" t="e">
        <f t="shared" si="134"/>
        <v>#N/A</v>
      </c>
      <c r="AK445" s="180" t="e">
        <f t="shared" si="135"/>
        <v>#N/A</v>
      </c>
      <c r="AL445" s="180">
        <f t="shared" si="136"/>
        <v>0</v>
      </c>
    </row>
    <row r="446" spans="1:38" x14ac:dyDescent="0.35">
      <c r="A446" s="91"/>
      <c r="B446" s="92"/>
      <c r="C446" s="93"/>
      <c r="D446" s="92"/>
      <c r="E446" s="91"/>
      <c r="F446" s="92"/>
      <c r="G446" s="94"/>
      <c r="I446" s="31">
        <f t="shared" ca="1" si="120"/>
        <v>0</v>
      </c>
      <c r="J446" s="31">
        <f ca="1">IF(ISNA(MATCH($V446,Hajoamiskertoimet!A$21:A$53,0)),0,$I446*OFFSET(Hajoamiskertoimet!$C$20,MATCH($V446,Hajoamiskertoimet!A$21:A$53,0),0))</f>
        <v>0</v>
      </c>
      <c r="L446" s="181">
        <f t="shared" ca="1" si="126"/>
        <v>1</v>
      </c>
      <c r="M446" s="180" t="e">
        <f ca="1">OFFSET('ewc02'!$H$10,MATCH($R446,Ewc_ID,0),0)</f>
        <v>#N/A</v>
      </c>
      <c r="N446" s="180" t="e">
        <f t="shared" ca="1" si="121"/>
        <v>#N/A</v>
      </c>
      <c r="O446" s="180" t="e">
        <f ca="1">IF($L446=0,-1,OFFSET('Kuiva-aine'!$C$10,AE446+AF446-1,0))</f>
        <v>#N/A</v>
      </c>
      <c r="P446" s="180" t="e">
        <f t="shared" ca="1" si="127"/>
        <v>#N/A</v>
      </c>
      <c r="Q446" s="180" t="e">
        <f ca="1">OFFSET('ewc02'!$A$10,MATCH($C446,EWC_Koodi,0),0)</f>
        <v>#N/A</v>
      </c>
      <c r="R446" s="180" t="e">
        <f t="shared" ca="1" si="128"/>
        <v>#N/A</v>
      </c>
      <c r="S446" s="180" t="e">
        <f ca="1">OFFSET('ewc02'!$K$10,Y446,0)</f>
        <v>#N/A</v>
      </c>
      <c r="T446" s="180" t="e">
        <f t="shared" ca="1" si="129"/>
        <v>#N/A</v>
      </c>
      <c r="U446" s="180" t="e">
        <f ca="1">OFFSET('ewc02'!$L$10,Y446,0)</f>
        <v>#N/A</v>
      </c>
      <c r="V446" s="180" t="e">
        <f ca="1">OFFSET('ewc02'!$M$10,Y446,0)</f>
        <v>#N/A</v>
      </c>
      <c r="W446" s="180" t="e">
        <f ca="1">OFFSET('ewc02'!$N$10,Y446,0)</f>
        <v>#N/A</v>
      </c>
      <c r="X446" s="180" t="e">
        <f ca="1">IF(AND(OFFSET('ewc02'!I$10,Y446,0)=12,OR(G446="2.3",G446="2.6",G446="2.7",G446="2.9")),1,0)</f>
        <v>#N/A</v>
      </c>
      <c r="Y446" s="180" t="e">
        <f t="shared" ca="1" si="122"/>
        <v>#N/A</v>
      </c>
      <c r="Z446" s="37">
        <f t="shared" si="123"/>
        <v>0</v>
      </c>
      <c r="AA446" s="180">
        <f ca="1">IF($Z446=0,0, OFFSET(rd!$A$10,MATCH($Z446,RD_tunnus,0),0))</f>
        <v>0</v>
      </c>
      <c r="AB446" s="180" t="e">
        <f t="shared" si="130"/>
        <v>#N/A</v>
      </c>
      <c r="AC446" s="180" t="e">
        <f t="shared" si="131"/>
        <v>#N/A</v>
      </c>
      <c r="AD446" s="100">
        <f t="shared" si="132"/>
        <v>0</v>
      </c>
      <c r="AE446" s="180" t="e">
        <f t="shared" ca="1" si="124"/>
        <v>#N/A</v>
      </c>
      <c r="AF446" s="180" t="e">
        <f t="shared" ca="1" si="125"/>
        <v>#N/A</v>
      </c>
      <c r="AG446" s="100" t="e">
        <f ca="1">OFFSET('Kuiva-aine'!$D$10,AE446+AF446-1,0)</f>
        <v>#N/A</v>
      </c>
      <c r="AH446" s="100" t="e">
        <f ca="1">OFFSET('Kuiva-aine'!$E$10,AE446+AF446-1,0)</f>
        <v>#N/A</v>
      </c>
      <c r="AI446" s="180" t="e">
        <f t="shared" ca="1" si="133"/>
        <v>#N/A</v>
      </c>
      <c r="AJ446" s="180" t="e">
        <f t="shared" si="134"/>
        <v>#N/A</v>
      </c>
      <c r="AK446" s="180" t="e">
        <f t="shared" si="135"/>
        <v>#N/A</v>
      </c>
      <c r="AL446" s="180">
        <f t="shared" si="136"/>
        <v>0</v>
      </c>
    </row>
    <row r="447" spans="1:38" x14ac:dyDescent="0.35">
      <c r="A447" s="91"/>
      <c r="B447" s="92"/>
      <c r="C447" s="93"/>
      <c r="D447" s="92"/>
      <c r="E447" s="91"/>
      <c r="F447" s="92"/>
      <c r="G447" s="94"/>
      <c r="I447" s="31">
        <f t="shared" ca="1" si="120"/>
        <v>0</v>
      </c>
      <c r="J447" s="31">
        <f ca="1">IF(ISNA(MATCH($V447,Hajoamiskertoimet!A$21:A$53,0)),0,$I447*OFFSET(Hajoamiskertoimet!$C$20,MATCH($V447,Hajoamiskertoimet!A$21:A$53,0),0))</f>
        <v>0</v>
      </c>
      <c r="L447" s="181">
        <f t="shared" ca="1" si="126"/>
        <v>1</v>
      </c>
      <c r="M447" s="180" t="e">
        <f ca="1">OFFSET('ewc02'!$H$10,MATCH($R447,Ewc_ID,0),0)</f>
        <v>#N/A</v>
      </c>
      <c r="N447" s="180" t="e">
        <f t="shared" ca="1" si="121"/>
        <v>#N/A</v>
      </c>
      <c r="O447" s="180" t="e">
        <f ca="1">IF($L447=0,-1,OFFSET('Kuiva-aine'!$C$10,AE447+AF447-1,0))</f>
        <v>#N/A</v>
      </c>
      <c r="P447" s="180" t="e">
        <f t="shared" ca="1" si="127"/>
        <v>#N/A</v>
      </c>
      <c r="Q447" s="180" t="e">
        <f ca="1">OFFSET('ewc02'!$A$10,MATCH($C447,EWC_Koodi,0),0)</f>
        <v>#N/A</v>
      </c>
      <c r="R447" s="180" t="e">
        <f t="shared" ca="1" si="128"/>
        <v>#N/A</v>
      </c>
      <c r="S447" s="180" t="e">
        <f ca="1">OFFSET('ewc02'!$K$10,Y447,0)</f>
        <v>#N/A</v>
      </c>
      <c r="T447" s="180" t="e">
        <f t="shared" ca="1" si="129"/>
        <v>#N/A</v>
      </c>
      <c r="U447" s="180" t="e">
        <f ca="1">OFFSET('ewc02'!$L$10,Y447,0)</f>
        <v>#N/A</v>
      </c>
      <c r="V447" s="180" t="e">
        <f ca="1">OFFSET('ewc02'!$M$10,Y447,0)</f>
        <v>#N/A</v>
      </c>
      <c r="W447" s="180" t="e">
        <f ca="1">OFFSET('ewc02'!$N$10,Y447,0)</f>
        <v>#N/A</v>
      </c>
      <c r="X447" s="180" t="e">
        <f ca="1">IF(AND(OFFSET('ewc02'!I$10,Y447,0)=12,OR(G447="2.3",G447="2.6",G447="2.7",G447="2.9")),1,0)</f>
        <v>#N/A</v>
      </c>
      <c r="Y447" s="180" t="e">
        <f t="shared" ca="1" si="122"/>
        <v>#N/A</v>
      </c>
      <c r="Z447" s="37">
        <f t="shared" si="123"/>
        <v>0</v>
      </c>
      <c r="AA447" s="180">
        <f ca="1">IF($Z447=0,0, OFFSET(rd!$A$10,MATCH($Z447,RD_tunnus,0),0))</f>
        <v>0</v>
      </c>
      <c r="AB447" s="180" t="e">
        <f t="shared" si="130"/>
        <v>#N/A</v>
      </c>
      <c r="AC447" s="180" t="e">
        <f t="shared" si="131"/>
        <v>#N/A</v>
      </c>
      <c r="AD447" s="100">
        <f t="shared" si="132"/>
        <v>0</v>
      </c>
      <c r="AE447" s="180" t="e">
        <f t="shared" ca="1" si="124"/>
        <v>#N/A</v>
      </c>
      <c r="AF447" s="180" t="e">
        <f t="shared" ca="1" si="125"/>
        <v>#N/A</v>
      </c>
      <c r="AG447" s="100" t="e">
        <f ca="1">OFFSET('Kuiva-aine'!$D$10,AE447+AF447-1,0)</f>
        <v>#N/A</v>
      </c>
      <c r="AH447" s="100" t="e">
        <f ca="1">OFFSET('Kuiva-aine'!$E$10,AE447+AF447-1,0)</f>
        <v>#N/A</v>
      </c>
      <c r="AI447" s="180" t="e">
        <f t="shared" ca="1" si="133"/>
        <v>#N/A</v>
      </c>
      <c r="AJ447" s="180" t="e">
        <f t="shared" si="134"/>
        <v>#N/A</v>
      </c>
      <c r="AK447" s="180" t="e">
        <f t="shared" si="135"/>
        <v>#N/A</v>
      </c>
      <c r="AL447" s="180">
        <f t="shared" si="136"/>
        <v>0</v>
      </c>
    </row>
    <row r="448" spans="1:38" x14ac:dyDescent="0.35">
      <c r="A448" s="91"/>
      <c r="B448" s="92"/>
      <c r="C448" s="93"/>
      <c r="D448" s="92"/>
      <c r="E448" s="91"/>
      <c r="F448" s="92"/>
      <c r="G448" s="94"/>
      <c r="I448" s="31">
        <f t="shared" ca="1" si="120"/>
        <v>0</v>
      </c>
      <c r="J448" s="31">
        <f ca="1">IF(ISNA(MATCH($V448,Hajoamiskertoimet!A$21:A$53,0)),0,$I448*OFFSET(Hajoamiskertoimet!$C$20,MATCH($V448,Hajoamiskertoimet!A$21:A$53,0),0))</f>
        <v>0</v>
      </c>
      <c r="L448" s="181">
        <f t="shared" ca="1" si="126"/>
        <v>1</v>
      </c>
      <c r="M448" s="180" t="e">
        <f ca="1">OFFSET('ewc02'!$H$10,MATCH($R448,Ewc_ID,0),0)</f>
        <v>#N/A</v>
      </c>
      <c r="N448" s="180" t="e">
        <f t="shared" ca="1" si="121"/>
        <v>#N/A</v>
      </c>
      <c r="O448" s="180" t="e">
        <f ca="1">IF($L448=0,-1,OFFSET('Kuiva-aine'!$C$10,AE448+AF448-1,0))</f>
        <v>#N/A</v>
      </c>
      <c r="P448" s="180" t="e">
        <f t="shared" ca="1" si="127"/>
        <v>#N/A</v>
      </c>
      <c r="Q448" s="180" t="e">
        <f ca="1">OFFSET('ewc02'!$A$10,MATCH($C448,EWC_Koodi,0),0)</f>
        <v>#N/A</v>
      </c>
      <c r="R448" s="180" t="e">
        <f t="shared" ca="1" si="128"/>
        <v>#N/A</v>
      </c>
      <c r="S448" s="180" t="e">
        <f ca="1">OFFSET('ewc02'!$K$10,Y448,0)</f>
        <v>#N/A</v>
      </c>
      <c r="T448" s="180" t="e">
        <f t="shared" ca="1" si="129"/>
        <v>#N/A</v>
      </c>
      <c r="U448" s="180" t="e">
        <f ca="1">OFFSET('ewc02'!$L$10,Y448,0)</f>
        <v>#N/A</v>
      </c>
      <c r="V448" s="180" t="e">
        <f ca="1">OFFSET('ewc02'!$M$10,Y448,0)</f>
        <v>#N/A</v>
      </c>
      <c r="W448" s="180" t="e">
        <f ca="1">OFFSET('ewc02'!$N$10,Y448,0)</f>
        <v>#N/A</v>
      </c>
      <c r="X448" s="180" t="e">
        <f ca="1">IF(AND(OFFSET('ewc02'!I$10,Y448,0)=12,OR(G448="2.3",G448="2.6",G448="2.7",G448="2.9")),1,0)</f>
        <v>#N/A</v>
      </c>
      <c r="Y448" s="180" t="e">
        <f t="shared" ca="1" si="122"/>
        <v>#N/A</v>
      </c>
      <c r="Z448" s="37">
        <f t="shared" si="123"/>
        <v>0</v>
      </c>
      <c r="AA448" s="180">
        <f ca="1">IF($Z448=0,0, OFFSET(rd!$A$10,MATCH($Z448,RD_tunnus,0),0))</f>
        <v>0</v>
      </c>
      <c r="AB448" s="180" t="e">
        <f t="shared" si="130"/>
        <v>#N/A</v>
      </c>
      <c r="AC448" s="180" t="e">
        <f t="shared" si="131"/>
        <v>#N/A</v>
      </c>
      <c r="AD448" s="100">
        <f t="shared" si="132"/>
        <v>0</v>
      </c>
      <c r="AE448" s="180" t="e">
        <f t="shared" ca="1" si="124"/>
        <v>#N/A</v>
      </c>
      <c r="AF448" s="180" t="e">
        <f t="shared" ca="1" si="125"/>
        <v>#N/A</v>
      </c>
      <c r="AG448" s="100" t="e">
        <f ca="1">OFFSET('Kuiva-aine'!$D$10,AE448+AF448-1,0)</f>
        <v>#N/A</v>
      </c>
      <c r="AH448" s="100" t="e">
        <f ca="1">OFFSET('Kuiva-aine'!$E$10,AE448+AF448-1,0)</f>
        <v>#N/A</v>
      </c>
      <c r="AI448" s="180" t="e">
        <f t="shared" ca="1" si="133"/>
        <v>#N/A</v>
      </c>
      <c r="AJ448" s="180" t="e">
        <f t="shared" si="134"/>
        <v>#N/A</v>
      </c>
      <c r="AK448" s="180" t="e">
        <f t="shared" si="135"/>
        <v>#N/A</v>
      </c>
      <c r="AL448" s="180">
        <f t="shared" si="136"/>
        <v>0</v>
      </c>
    </row>
    <row r="449" spans="1:38" x14ac:dyDescent="0.35">
      <c r="A449" s="91"/>
      <c r="B449" s="92"/>
      <c r="C449" s="93"/>
      <c r="D449" s="92"/>
      <c r="E449" s="91"/>
      <c r="F449" s="92"/>
      <c r="G449" s="94"/>
      <c r="I449" s="31">
        <f t="shared" ca="1" si="120"/>
        <v>0</v>
      </c>
      <c r="J449" s="31">
        <f ca="1">IF(ISNA(MATCH($V449,Hajoamiskertoimet!A$21:A$53,0)),0,$I449*OFFSET(Hajoamiskertoimet!$C$20,MATCH($V449,Hajoamiskertoimet!A$21:A$53,0),0))</f>
        <v>0</v>
      </c>
      <c r="L449" s="181">
        <f t="shared" ca="1" si="126"/>
        <v>1</v>
      </c>
      <c r="M449" s="180" t="e">
        <f ca="1">OFFSET('ewc02'!$H$10,MATCH($R449,Ewc_ID,0),0)</f>
        <v>#N/A</v>
      </c>
      <c r="N449" s="180" t="e">
        <f t="shared" ca="1" si="121"/>
        <v>#N/A</v>
      </c>
      <c r="O449" s="180" t="e">
        <f ca="1">IF($L449=0,-1,OFFSET('Kuiva-aine'!$C$10,AE449+AF449-1,0))</f>
        <v>#N/A</v>
      </c>
      <c r="P449" s="180" t="e">
        <f t="shared" ca="1" si="127"/>
        <v>#N/A</v>
      </c>
      <c r="Q449" s="180" t="e">
        <f ca="1">OFFSET('ewc02'!$A$10,MATCH($C449,EWC_Koodi,0),0)</f>
        <v>#N/A</v>
      </c>
      <c r="R449" s="180" t="e">
        <f t="shared" ca="1" si="128"/>
        <v>#N/A</v>
      </c>
      <c r="S449" s="180" t="e">
        <f ca="1">OFFSET('ewc02'!$K$10,Y449,0)</f>
        <v>#N/A</v>
      </c>
      <c r="T449" s="180" t="e">
        <f t="shared" ca="1" si="129"/>
        <v>#N/A</v>
      </c>
      <c r="U449" s="180" t="e">
        <f ca="1">OFFSET('ewc02'!$L$10,Y449,0)</f>
        <v>#N/A</v>
      </c>
      <c r="V449" s="180" t="e">
        <f ca="1">OFFSET('ewc02'!$M$10,Y449,0)</f>
        <v>#N/A</v>
      </c>
      <c r="W449" s="180" t="e">
        <f ca="1">OFFSET('ewc02'!$N$10,Y449,0)</f>
        <v>#N/A</v>
      </c>
      <c r="X449" s="180" t="e">
        <f ca="1">IF(AND(OFFSET('ewc02'!I$10,Y449,0)=12,OR(G449="2.3",G449="2.6",G449="2.7",G449="2.9")),1,0)</f>
        <v>#N/A</v>
      </c>
      <c r="Y449" s="180" t="e">
        <f t="shared" ca="1" si="122"/>
        <v>#N/A</v>
      </c>
      <c r="Z449" s="37">
        <f t="shared" si="123"/>
        <v>0</v>
      </c>
      <c r="AA449" s="180">
        <f ca="1">IF($Z449=0,0, OFFSET(rd!$A$10,MATCH($Z449,RD_tunnus,0),0))</f>
        <v>0</v>
      </c>
      <c r="AB449" s="180" t="e">
        <f t="shared" si="130"/>
        <v>#N/A</v>
      </c>
      <c r="AC449" s="180" t="e">
        <f t="shared" si="131"/>
        <v>#N/A</v>
      </c>
      <c r="AD449" s="100">
        <f t="shared" si="132"/>
        <v>0</v>
      </c>
      <c r="AE449" s="180" t="e">
        <f t="shared" ca="1" si="124"/>
        <v>#N/A</v>
      </c>
      <c r="AF449" s="180" t="e">
        <f t="shared" ca="1" si="125"/>
        <v>#N/A</v>
      </c>
      <c r="AG449" s="100" t="e">
        <f ca="1">OFFSET('Kuiva-aine'!$D$10,AE449+AF449-1,0)</f>
        <v>#N/A</v>
      </c>
      <c r="AH449" s="100" t="e">
        <f ca="1">OFFSET('Kuiva-aine'!$E$10,AE449+AF449-1,0)</f>
        <v>#N/A</v>
      </c>
      <c r="AI449" s="180" t="e">
        <f t="shared" ca="1" si="133"/>
        <v>#N/A</v>
      </c>
      <c r="AJ449" s="180" t="e">
        <f t="shared" si="134"/>
        <v>#N/A</v>
      </c>
      <c r="AK449" s="180" t="e">
        <f t="shared" si="135"/>
        <v>#N/A</v>
      </c>
      <c r="AL449" s="180">
        <f t="shared" si="136"/>
        <v>0</v>
      </c>
    </row>
    <row r="450" spans="1:38" x14ac:dyDescent="0.35">
      <c r="A450" s="91"/>
      <c r="B450" s="92"/>
      <c r="C450" s="93"/>
      <c r="D450" s="92"/>
      <c r="E450" s="91"/>
      <c r="F450" s="92"/>
      <c r="G450" s="94"/>
      <c r="I450" s="31">
        <f t="shared" ca="1" si="120"/>
        <v>0</v>
      </c>
      <c r="J450" s="31">
        <f ca="1">IF(ISNA(MATCH($V450,Hajoamiskertoimet!A$21:A$53,0)),0,$I450*OFFSET(Hajoamiskertoimet!$C$20,MATCH($V450,Hajoamiskertoimet!A$21:A$53,0),0))</f>
        <v>0</v>
      </c>
      <c r="L450" s="181">
        <f t="shared" ca="1" si="126"/>
        <v>1</v>
      </c>
      <c r="M450" s="180" t="e">
        <f ca="1">OFFSET('ewc02'!$H$10,MATCH($R450,Ewc_ID,0),0)</f>
        <v>#N/A</v>
      </c>
      <c r="N450" s="180" t="e">
        <f t="shared" ca="1" si="121"/>
        <v>#N/A</v>
      </c>
      <c r="O450" s="180" t="e">
        <f ca="1">IF($L450=0,-1,OFFSET('Kuiva-aine'!$C$10,AE450+AF450-1,0))</f>
        <v>#N/A</v>
      </c>
      <c r="P450" s="180" t="e">
        <f t="shared" ca="1" si="127"/>
        <v>#N/A</v>
      </c>
      <c r="Q450" s="180" t="e">
        <f ca="1">OFFSET('ewc02'!$A$10,MATCH($C450,EWC_Koodi,0),0)</f>
        <v>#N/A</v>
      </c>
      <c r="R450" s="180" t="e">
        <f t="shared" ca="1" si="128"/>
        <v>#N/A</v>
      </c>
      <c r="S450" s="180" t="e">
        <f ca="1">OFFSET('ewc02'!$K$10,Y450,0)</f>
        <v>#N/A</v>
      </c>
      <c r="T450" s="180" t="e">
        <f t="shared" ca="1" si="129"/>
        <v>#N/A</v>
      </c>
      <c r="U450" s="180" t="e">
        <f ca="1">OFFSET('ewc02'!$L$10,Y450,0)</f>
        <v>#N/A</v>
      </c>
      <c r="V450" s="180" t="e">
        <f ca="1">OFFSET('ewc02'!$M$10,Y450,0)</f>
        <v>#N/A</v>
      </c>
      <c r="W450" s="180" t="e">
        <f ca="1">OFFSET('ewc02'!$N$10,Y450,0)</f>
        <v>#N/A</v>
      </c>
      <c r="X450" s="180" t="e">
        <f ca="1">IF(AND(OFFSET('ewc02'!I$10,Y450,0)=12,OR(G450="2.3",G450="2.6",G450="2.7",G450="2.9")),1,0)</f>
        <v>#N/A</v>
      </c>
      <c r="Y450" s="180" t="e">
        <f t="shared" ca="1" si="122"/>
        <v>#N/A</v>
      </c>
      <c r="Z450" s="37">
        <f t="shared" si="123"/>
        <v>0</v>
      </c>
      <c r="AA450" s="180">
        <f ca="1">IF($Z450=0,0, OFFSET(rd!$A$10,MATCH($Z450,RD_tunnus,0),0))</f>
        <v>0</v>
      </c>
      <c r="AB450" s="180" t="e">
        <f t="shared" si="130"/>
        <v>#N/A</v>
      </c>
      <c r="AC450" s="180" t="e">
        <f t="shared" si="131"/>
        <v>#N/A</v>
      </c>
      <c r="AD450" s="100">
        <f t="shared" si="132"/>
        <v>0</v>
      </c>
      <c r="AE450" s="180" t="e">
        <f t="shared" ca="1" si="124"/>
        <v>#N/A</v>
      </c>
      <c r="AF450" s="180" t="e">
        <f t="shared" ca="1" si="125"/>
        <v>#N/A</v>
      </c>
      <c r="AG450" s="100" t="e">
        <f ca="1">OFFSET('Kuiva-aine'!$D$10,AE450+AF450-1,0)</f>
        <v>#N/A</v>
      </c>
      <c r="AH450" s="100" t="e">
        <f ca="1">OFFSET('Kuiva-aine'!$E$10,AE450+AF450-1,0)</f>
        <v>#N/A</v>
      </c>
      <c r="AI450" s="180" t="e">
        <f t="shared" ca="1" si="133"/>
        <v>#N/A</v>
      </c>
      <c r="AJ450" s="180" t="e">
        <f t="shared" si="134"/>
        <v>#N/A</v>
      </c>
      <c r="AK450" s="180" t="e">
        <f t="shared" si="135"/>
        <v>#N/A</v>
      </c>
      <c r="AL450" s="180">
        <f t="shared" si="136"/>
        <v>0</v>
      </c>
    </row>
    <row r="451" spans="1:38" x14ac:dyDescent="0.35">
      <c r="A451" s="91"/>
      <c r="B451" s="92"/>
      <c r="C451" s="93"/>
      <c r="D451" s="92"/>
      <c r="E451" s="91"/>
      <c r="F451" s="92"/>
      <c r="G451" s="94"/>
      <c r="I451" s="31">
        <f t="shared" ca="1" si="120"/>
        <v>0</v>
      </c>
      <c r="J451" s="31">
        <f ca="1">IF(ISNA(MATCH($V451,Hajoamiskertoimet!A$21:A$53,0)),0,$I451*OFFSET(Hajoamiskertoimet!$C$20,MATCH($V451,Hajoamiskertoimet!A$21:A$53,0),0))</f>
        <v>0</v>
      </c>
      <c r="L451" s="181">
        <f t="shared" ca="1" si="126"/>
        <v>1</v>
      </c>
      <c r="M451" s="180" t="e">
        <f ca="1">OFFSET('ewc02'!$H$10,MATCH($R451,Ewc_ID,0),0)</f>
        <v>#N/A</v>
      </c>
      <c r="N451" s="180" t="e">
        <f t="shared" ca="1" si="121"/>
        <v>#N/A</v>
      </c>
      <c r="O451" s="180" t="e">
        <f ca="1">IF($L451=0,-1,OFFSET('Kuiva-aine'!$C$10,AE451+AF451-1,0))</f>
        <v>#N/A</v>
      </c>
      <c r="P451" s="180" t="e">
        <f t="shared" ca="1" si="127"/>
        <v>#N/A</v>
      </c>
      <c r="Q451" s="180" t="e">
        <f ca="1">OFFSET('ewc02'!$A$10,MATCH($C451,EWC_Koodi,0),0)</f>
        <v>#N/A</v>
      </c>
      <c r="R451" s="180" t="e">
        <f t="shared" ca="1" si="128"/>
        <v>#N/A</v>
      </c>
      <c r="S451" s="180" t="e">
        <f ca="1">OFFSET('ewc02'!$K$10,Y451,0)</f>
        <v>#N/A</v>
      </c>
      <c r="T451" s="180" t="e">
        <f t="shared" ca="1" si="129"/>
        <v>#N/A</v>
      </c>
      <c r="U451" s="180" t="e">
        <f ca="1">OFFSET('ewc02'!$L$10,Y451,0)</f>
        <v>#N/A</v>
      </c>
      <c r="V451" s="180" t="e">
        <f ca="1">OFFSET('ewc02'!$M$10,Y451,0)</f>
        <v>#N/A</v>
      </c>
      <c r="W451" s="180" t="e">
        <f ca="1">OFFSET('ewc02'!$N$10,Y451,0)</f>
        <v>#N/A</v>
      </c>
      <c r="X451" s="180" t="e">
        <f ca="1">IF(AND(OFFSET('ewc02'!I$10,Y451,0)=12,OR(G451="2.3",G451="2.6",G451="2.7",G451="2.9")),1,0)</f>
        <v>#N/A</v>
      </c>
      <c r="Y451" s="180" t="e">
        <f t="shared" ca="1" si="122"/>
        <v>#N/A</v>
      </c>
      <c r="Z451" s="37">
        <f t="shared" si="123"/>
        <v>0</v>
      </c>
      <c r="AA451" s="180">
        <f ca="1">IF($Z451=0,0, OFFSET(rd!$A$10,MATCH($Z451,RD_tunnus,0),0))</f>
        <v>0</v>
      </c>
      <c r="AB451" s="180" t="e">
        <f t="shared" si="130"/>
        <v>#N/A</v>
      </c>
      <c r="AC451" s="180" t="e">
        <f t="shared" si="131"/>
        <v>#N/A</v>
      </c>
      <c r="AD451" s="100">
        <f t="shared" si="132"/>
        <v>0</v>
      </c>
      <c r="AE451" s="180" t="e">
        <f t="shared" ca="1" si="124"/>
        <v>#N/A</v>
      </c>
      <c r="AF451" s="180" t="e">
        <f t="shared" ca="1" si="125"/>
        <v>#N/A</v>
      </c>
      <c r="AG451" s="100" t="e">
        <f ca="1">OFFSET('Kuiva-aine'!$D$10,AE451+AF451-1,0)</f>
        <v>#N/A</v>
      </c>
      <c r="AH451" s="100" t="e">
        <f ca="1">OFFSET('Kuiva-aine'!$E$10,AE451+AF451-1,0)</f>
        <v>#N/A</v>
      </c>
      <c r="AI451" s="180" t="e">
        <f t="shared" ca="1" si="133"/>
        <v>#N/A</v>
      </c>
      <c r="AJ451" s="180" t="e">
        <f t="shared" si="134"/>
        <v>#N/A</v>
      </c>
      <c r="AK451" s="180" t="e">
        <f t="shared" si="135"/>
        <v>#N/A</v>
      </c>
      <c r="AL451" s="180">
        <f t="shared" si="136"/>
        <v>0</v>
      </c>
    </row>
    <row r="452" spans="1:38" x14ac:dyDescent="0.35">
      <c r="A452" s="91"/>
      <c r="B452" s="92"/>
      <c r="C452" s="93"/>
      <c r="D452" s="92"/>
      <c r="E452" s="91"/>
      <c r="F452" s="92"/>
      <c r="G452" s="94"/>
      <c r="I452" s="31">
        <f t="shared" ca="1" si="120"/>
        <v>0</v>
      </c>
      <c r="J452" s="31">
        <f ca="1">IF(ISNA(MATCH($V452,Hajoamiskertoimet!A$21:A$53,0)),0,$I452*OFFSET(Hajoamiskertoimet!$C$20,MATCH($V452,Hajoamiskertoimet!A$21:A$53,0),0))</f>
        <v>0</v>
      </c>
      <c r="L452" s="181">
        <f t="shared" ca="1" si="126"/>
        <v>1</v>
      </c>
      <c r="M452" s="180" t="e">
        <f ca="1">OFFSET('ewc02'!$H$10,MATCH($R452,Ewc_ID,0),0)</f>
        <v>#N/A</v>
      </c>
      <c r="N452" s="180" t="e">
        <f t="shared" ca="1" si="121"/>
        <v>#N/A</v>
      </c>
      <c r="O452" s="180" t="e">
        <f ca="1">IF($L452=0,-1,OFFSET('Kuiva-aine'!$C$10,AE452+AF452-1,0))</f>
        <v>#N/A</v>
      </c>
      <c r="P452" s="180" t="e">
        <f t="shared" ca="1" si="127"/>
        <v>#N/A</v>
      </c>
      <c r="Q452" s="180" t="e">
        <f ca="1">OFFSET('ewc02'!$A$10,MATCH($C452,EWC_Koodi,0),0)</f>
        <v>#N/A</v>
      </c>
      <c r="R452" s="180" t="e">
        <f t="shared" ca="1" si="128"/>
        <v>#N/A</v>
      </c>
      <c r="S452" s="180" t="e">
        <f ca="1">OFFSET('ewc02'!$K$10,Y452,0)</f>
        <v>#N/A</v>
      </c>
      <c r="T452" s="180" t="e">
        <f t="shared" ca="1" si="129"/>
        <v>#N/A</v>
      </c>
      <c r="U452" s="180" t="e">
        <f ca="1">OFFSET('ewc02'!$L$10,Y452,0)</f>
        <v>#N/A</v>
      </c>
      <c r="V452" s="180" t="e">
        <f ca="1">OFFSET('ewc02'!$M$10,Y452,0)</f>
        <v>#N/A</v>
      </c>
      <c r="W452" s="180" t="e">
        <f ca="1">OFFSET('ewc02'!$N$10,Y452,0)</f>
        <v>#N/A</v>
      </c>
      <c r="X452" s="180" t="e">
        <f ca="1">IF(AND(OFFSET('ewc02'!I$10,Y452,0)=12,OR(G452="2.3",G452="2.6",G452="2.7",G452="2.9")),1,0)</f>
        <v>#N/A</v>
      </c>
      <c r="Y452" s="180" t="e">
        <f t="shared" ca="1" si="122"/>
        <v>#N/A</v>
      </c>
      <c r="Z452" s="37">
        <f t="shared" si="123"/>
        <v>0</v>
      </c>
      <c r="AA452" s="180">
        <f ca="1">IF($Z452=0,0, OFFSET(rd!$A$10,MATCH($Z452,RD_tunnus,0),0))</f>
        <v>0</v>
      </c>
      <c r="AB452" s="180" t="e">
        <f t="shared" si="130"/>
        <v>#N/A</v>
      </c>
      <c r="AC452" s="180" t="e">
        <f t="shared" si="131"/>
        <v>#N/A</v>
      </c>
      <c r="AD452" s="100">
        <f t="shared" si="132"/>
        <v>0</v>
      </c>
      <c r="AE452" s="180" t="e">
        <f t="shared" ca="1" si="124"/>
        <v>#N/A</v>
      </c>
      <c r="AF452" s="180" t="e">
        <f t="shared" ca="1" si="125"/>
        <v>#N/A</v>
      </c>
      <c r="AG452" s="100" t="e">
        <f ca="1">OFFSET('Kuiva-aine'!$D$10,AE452+AF452-1,0)</f>
        <v>#N/A</v>
      </c>
      <c r="AH452" s="100" t="e">
        <f ca="1">OFFSET('Kuiva-aine'!$E$10,AE452+AF452-1,0)</f>
        <v>#N/A</v>
      </c>
      <c r="AI452" s="180" t="e">
        <f t="shared" ca="1" si="133"/>
        <v>#N/A</v>
      </c>
      <c r="AJ452" s="180" t="e">
        <f t="shared" si="134"/>
        <v>#N/A</v>
      </c>
      <c r="AK452" s="180" t="e">
        <f t="shared" si="135"/>
        <v>#N/A</v>
      </c>
      <c r="AL452" s="180">
        <f t="shared" si="136"/>
        <v>0</v>
      </c>
    </row>
    <row r="453" spans="1:38" x14ac:dyDescent="0.35">
      <c r="A453" s="91"/>
      <c r="B453" s="92"/>
      <c r="C453" s="93"/>
      <c r="D453" s="92"/>
      <c r="E453" s="91"/>
      <c r="F453" s="92"/>
      <c r="G453" s="94"/>
      <c r="I453" s="31">
        <f t="shared" ca="1" si="120"/>
        <v>0</v>
      </c>
      <c r="J453" s="31">
        <f ca="1">IF(ISNA(MATCH($V453,Hajoamiskertoimet!A$21:A$53,0)),0,$I453*OFFSET(Hajoamiskertoimet!$C$20,MATCH($V453,Hajoamiskertoimet!A$21:A$53,0),0))</f>
        <v>0</v>
      </c>
      <c r="L453" s="181">
        <f t="shared" ca="1" si="126"/>
        <v>1</v>
      </c>
      <c r="M453" s="180" t="e">
        <f ca="1">OFFSET('ewc02'!$H$10,MATCH($R453,Ewc_ID,0),0)</f>
        <v>#N/A</v>
      </c>
      <c r="N453" s="180" t="e">
        <f t="shared" ca="1" si="121"/>
        <v>#N/A</v>
      </c>
      <c r="O453" s="180" t="e">
        <f ca="1">IF($L453=0,-1,OFFSET('Kuiva-aine'!$C$10,AE453+AF453-1,0))</f>
        <v>#N/A</v>
      </c>
      <c r="P453" s="180" t="e">
        <f t="shared" ca="1" si="127"/>
        <v>#N/A</v>
      </c>
      <c r="Q453" s="180" t="e">
        <f ca="1">OFFSET('ewc02'!$A$10,MATCH($C453,EWC_Koodi,0),0)</f>
        <v>#N/A</v>
      </c>
      <c r="R453" s="180" t="e">
        <f t="shared" ca="1" si="128"/>
        <v>#N/A</v>
      </c>
      <c r="S453" s="180" t="e">
        <f ca="1">OFFSET('ewc02'!$K$10,Y453,0)</f>
        <v>#N/A</v>
      </c>
      <c r="T453" s="180" t="e">
        <f t="shared" ca="1" si="129"/>
        <v>#N/A</v>
      </c>
      <c r="U453" s="180" t="e">
        <f ca="1">OFFSET('ewc02'!$L$10,Y453,0)</f>
        <v>#N/A</v>
      </c>
      <c r="V453" s="180" t="e">
        <f ca="1">OFFSET('ewc02'!$M$10,Y453,0)</f>
        <v>#N/A</v>
      </c>
      <c r="W453" s="180" t="e">
        <f ca="1">OFFSET('ewc02'!$N$10,Y453,0)</f>
        <v>#N/A</v>
      </c>
      <c r="X453" s="180" t="e">
        <f ca="1">IF(AND(OFFSET('ewc02'!I$10,Y453,0)=12,OR(G453="2.3",G453="2.6",G453="2.7",G453="2.9")),1,0)</f>
        <v>#N/A</v>
      </c>
      <c r="Y453" s="180" t="e">
        <f t="shared" ca="1" si="122"/>
        <v>#N/A</v>
      </c>
      <c r="Z453" s="37">
        <f t="shared" si="123"/>
        <v>0</v>
      </c>
      <c r="AA453" s="180">
        <f ca="1">IF($Z453=0,0, OFFSET(rd!$A$10,MATCH($Z453,RD_tunnus,0),0))</f>
        <v>0</v>
      </c>
      <c r="AB453" s="180" t="e">
        <f t="shared" si="130"/>
        <v>#N/A</v>
      </c>
      <c r="AC453" s="180" t="e">
        <f t="shared" si="131"/>
        <v>#N/A</v>
      </c>
      <c r="AD453" s="100">
        <f t="shared" si="132"/>
        <v>0</v>
      </c>
      <c r="AE453" s="180" t="e">
        <f t="shared" ca="1" si="124"/>
        <v>#N/A</v>
      </c>
      <c r="AF453" s="180" t="e">
        <f t="shared" ca="1" si="125"/>
        <v>#N/A</v>
      </c>
      <c r="AG453" s="100" t="e">
        <f ca="1">OFFSET('Kuiva-aine'!$D$10,AE453+AF453-1,0)</f>
        <v>#N/A</v>
      </c>
      <c r="AH453" s="100" t="e">
        <f ca="1">OFFSET('Kuiva-aine'!$E$10,AE453+AF453-1,0)</f>
        <v>#N/A</v>
      </c>
      <c r="AI453" s="180" t="e">
        <f t="shared" ca="1" si="133"/>
        <v>#N/A</v>
      </c>
      <c r="AJ453" s="180" t="e">
        <f t="shared" si="134"/>
        <v>#N/A</v>
      </c>
      <c r="AK453" s="180" t="e">
        <f t="shared" si="135"/>
        <v>#N/A</v>
      </c>
      <c r="AL453" s="180">
        <f t="shared" si="136"/>
        <v>0</v>
      </c>
    </row>
    <row r="454" spans="1:38" x14ac:dyDescent="0.35">
      <c r="A454" s="91"/>
      <c r="B454" s="92"/>
      <c r="C454" s="93"/>
      <c r="D454" s="92"/>
      <c r="E454" s="91"/>
      <c r="F454" s="92"/>
      <c r="G454" s="94"/>
      <c r="I454" s="31">
        <f t="shared" ca="1" si="120"/>
        <v>0</v>
      </c>
      <c r="J454" s="31">
        <f ca="1">IF(ISNA(MATCH($V454,Hajoamiskertoimet!A$21:A$53,0)),0,$I454*OFFSET(Hajoamiskertoimet!$C$20,MATCH($V454,Hajoamiskertoimet!A$21:A$53,0),0))</f>
        <v>0</v>
      </c>
      <c r="L454" s="181">
        <f t="shared" ca="1" si="126"/>
        <v>1</v>
      </c>
      <c r="M454" s="180" t="e">
        <f ca="1">OFFSET('ewc02'!$H$10,MATCH($R454,Ewc_ID,0),0)</f>
        <v>#N/A</v>
      </c>
      <c r="N454" s="180" t="e">
        <f t="shared" ca="1" si="121"/>
        <v>#N/A</v>
      </c>
      <c r="O454" s="180" t="e">
        <f ca="1">IF($L454=0,-1,OFFSET('Kuiva-aine'!$C$10,AE454+AF454-1,0))</f>
        <v>#N/A</v>
      </c>
      <c r="P454" s="180" t="e">
        <f t="shared" ca="1" si="127"/>
        <v>#N/A</v>
      </c>
      <c r="Q454" s="180" t="e">
        <f ca="1">OFFSET('ewc02'!$A$10,MATCH($C454,EWC_Koodi,0),0)</f>
        <v>#N/A</v>
      </c>
      <c r="R454" s="180" t="e">
        <f t="shared" ca="1" si="128"/>
        <v>#N/A</v>
      </c>
      <c r="S454" s="180" t="e">
        <f ca="1">OFFSET('ewc02'!$K$10,Y454,0)</f>
        <v>#N/A</v>
      </c>
      <c r="T454" s="180" t="e">
        <f t="shared" ca="1" si="129"/>
        <v>#N/A</v>
      </c>
      <c r="U454" s="180" t="e">
        <f ca="1">OFFSET('ewc02'!$L$10,Y454,0)</f>
        <v>#N/A</v>
      </c>
      <c r="V454" s="180" t="e">
        <f ca="1">OFFSET('ewc02'!$M$10,Y454,0)</f>
        <v>#N/A</v>
      </c>
      <c r="W454" s="180" t="e">
        <f ca="1">OFFSET('ewc02'!$N$10,Y454,0)</f>
        <v>#N/A</v>
      </c>
      <c r="X454" s="180" t="e">
        <f ca="1">IF(AND(OFFSET('ewc02'!I$10,Y454,0)=12,OR(G454="2.3",G454="2.6",G454="2.7",G454="2.9")),1,0)</f>
        <v>#N/A</v>
      </c>
      <c r="Y454" s="180" t="e">
        <f t="shared" ca="1" si="122"/>
        <v>#N/A</v>
      </c>
      <c r="Z454" s="37">
        <f t="shared" si="123"/>
        <v>0</v>
      </c>
      <c r="AA454" s="180">
        <f ca="1">IF($Z454=0,0, OFFSET(rd!$A$10,MATCH($Z454,RD_tunnus,0),0))</f>
        <v>0</v>
      </c>
      <c r="AB454" s="180" t="e">
        <f t="shared" si="130"/>
        <v>#N/A</v>
      </c>
      <c r="AC454" s="180" t="e">
        <f t="shared" si="131"/>
        <v>#N/A</v>
      </c>
      <c r="AD454" s="100">
        <f t="shared" si="132"/>
        <v>0</v>
      </c>
      <c r="AE454" s="180" t="e">
        <f t="shared" ca="1" si="124"/>
        <v>#N/A</v>
      </c>
      <c r="AF454" s="180" t="e">
        <f t="shared" ca="1" si="125"/>
        <v>#N/A</v>
      </c>
      <c r="AG454" s="100" t="e">
        <f ca="1">OFFSET('Kuiva-aine'!$D$10,AE454+AF454-1,0)</f>
        <v>#N/A</v>
      </c>
      <c r="AH454" s="100" t="e">
        <f ca="1">OFFSET('Kuiva-aine'!$E$10,AE454+AF454-1,0)</f>
        <v>#N/A</v>
      </c>
      <c r="AI454" s="180" t="e">
        <f t="shared" ca="1" si="133"/>
        <v>#N/A</v>
      </c>
      <c r="AJ454" s="180" t="e">
        <f t="shared" si="134"/>
        <v>#N/A</v>
      </c>
      <c r="AK454" s="180" t="e">
        <f t="shared" si="135"/>
        <v>#N/A</v>
      </c>
      <c r="AL454" s="180">
        <f t="shared" si="136"/>
        <v>0</v>
      </c>
    </row>
    <row r="455" spans="1:38" x14ac:dyDescent="0.35">
      <c r="A455" s="91"/>
      <c r="B455" s="92"/>
      <c r="C455" s="93"/>
      <c r="D455" s="92"/>
      <c r="E455" s="91"/>
      <c r="F455" s="92"/>
      <c r="G455" s="94"/>
      <c r="I455" s="31">
        <f t="shared" ca="1" si="120"/>
        <v>0</v>
      </c>
      <c r="J455" s="31">
        <f ca="1">IF(ISNA(MATCH($V455,Hajoamiskertoimet!A$21:A$53,0)),0,$I455*OFFSET(Hajoamiskertoimet!$C$20,MATCH($V455,Hajoamiskertoimet!A$21:A$53,0),0))</f>
        <v>0</v>
      </c>
      <c r="L455" s="181">
        <f t="shared" ca="1" si="126"/>
        <v>1</v>
      </c>
      <c r="M455" s="180" t="e">
        <f ca="1">OFFSET('ewc02'!$H$10,MATCH($R455,Ewc_ID,0),0)</f>
        <v>#N/A</v>
      </c>
      <c r="N455" s="180" t="e">
        <f t="shared" ca="1" si="121"/>
        <v>#N/A</v>
      </c>
      <c r="O455" s="180" t="e">
        <f ca="1">IF($L455=0,-1,OFFSET('Kuiva-aine'!$C$10,AE455+AF455-1,0))</f>
        <v>#N/A</v>
      </c>
      <c r="P455" s="180" t="e">
        <f t="shared" ca="1" si="127"/>
        <v>#N/A</v>
      </c>
      <c r="Q455" s="180" t="e">
        <f ca="1">OFFSET('ewc02'!$A$10,MATCH($C455,EWC_Koodi,0),0)</f>
        <v>#N/A</v>
      </c>
      <c r="R455" s="180" t="e">
        <f t="shared" ca="1" si="128"/>
        <v>#N/A</v>
      </c>
      <c r="S455" s="180" t="e">
        <f ca="1">OFFSET('ewc02'!$K$10,Y455,0)</f>
        <v>#N/A</v>
      </c>
      <c r="T455" s="180" t="e">
        <f t="shared" ca="1" si="129"/>
        <v>#N/A</v>
      </c>
      <c r="U455" s="180" t="e">
        <f ca="1">OFFSET('ewc02'!$L$10,Y455,0)</f>
        <v>#N/A</v>
      </c>
      <c r="V455" s="180" t="e">
        <f ca="1">OFFSET('ewc02'!$M$10,Y455,0)</f>
        <v>#N/A</v>
      </c>
      <c r="W455" s="180" t="e">
        <f ca="1">OFFSET('ewc02'!$N$10,Y455,0)</f>
        <v>#N/A</v>
      </c>
      <c r="X455" s="180" t="e">
        <f ca="1">IF(AND(OFFSET('ewc02'!I$10,Y455,0)=12,OR(G455="2.3",G455="2.6",G455="2.7",G455="2.9")),1,0)</f>
        <v>#N/A</v>
      </c>
      <c r="Y455" s="180" t="e">
        <f t="shared" ca="1" si="122"/>
        <v>#N/A</v>
      </c>
      <c r="Z455" s="37">
        <f t="shared" si="123"/>
        <v>0</v>
      </c>
      <c r="AA455" s="180">
        <f ca="1">IF($Z455=0,0, OFFSET(rd!$A$10,MATCH($Z455,RD_tunnus,0),0))</f>
        <v>0</v>
      </c>
      <c r="AB455" s="180" t="e">
        <f t="shared" si="130"/>
        <v>#N/A</v>
      </c>
      <c r="AC455" s="180" t="e">
        <f t="shared" si="131"/>
        <v>#N/A</v>
      </c>
      <c r="AD455" s="100">
        <f t="shared" si="132"/>
        <v>0</v>
      </c>
      <c r="AE455" s="180" t="e">
        <f t="shared" ca="1" si="124"/>
        <v>#N/A</v>
      </c>
      <c r="AF455" s="180" t="e">
        <f t="shared" ca="1" si="125"/>
        <v>#N/A</v>
      </c>
      <c r="AG455" s="100" t="e">
        <f ca="1">OFFSET('Kuiva-aine'!$D$10,AE455+AF455-1,0)</f>
        <v>#N/A</v>
      </c>
      <c r="AH455" s="100" t="e">
        <f ca="1">OFFSET('Kuiva-aine'!$E$10,AE455+AF455-1,0)</f>
        <v>#N/A</v>
      </c>
      <c r="AI455" s="180" t="e">
        <f t="shared" ca="1" si="133"/>
        <v>#N/A</v>
      </c>
      <c r="AJ455" s="180" t="e">
        <f t="shared" si="134"/>
        <v>#N/A</v>
      </c>
      <c r="AK455" s="180" t="e">
        <f t="shared" si="135"/>
        <v>#N/A</v>
      </c>
      <c r="AL455" s="180">
        <f t="shared" si="136"/>
        <v>0</v>
      </c>
    </row>
    <row r="456" spans="1:38" x14ac:dyDescent="0.35">
      <c r="A456" s="91"/>
      <c r="B456" s="92"/>
      <c r="C456" s="93"/>
      <c r="D456" s="92"/>
      <c r="E456" s="91"/>
      <c r="F456" s="92"/>
      <c r="G456" s="94"/>
      <c r="I456" s="31">
        <f t="shared" ca="1" si="120"/>
        <v>0</v>
      </c>
      <c r="J456" s="31">
        <f ca="1">IF(ISNA(MATCH($V456,Hajoamiskertoimet!A$21:A$53,0)),0,$I456*OFFSET(Hajoamiskertoimet!$C$20,MATCH($V456,Hajoamiskertoimet!A$21:A$53,0),0))</f>
        <v>0</v>
      </c>
      <c r="L456" s="181">
        <f t="shared" ca="1" si="126"/>
        <v>1</v>
      </c>
      <c r="M456" s="180" t="e">
        <f ca="1">OFFSET('ewc02'!$H$10,MATCH($R456,Ewc_ID,0),0)</f>
        <v>#N/A</v>
      </c>
      <c r="N456" s="180" t="e">
        <f t="shared" ca="1" si="121"/>
        <v>#N/A</v>
      </c>
      <c r="O456" s="180" t="e">
        <f ca="1">IF($L456=0,-1,OFFSET('Kuiva-aine'!$C$10,AE456+AF456-1,0))</f>
        <v>#N/A</v>
      </c>
      <c r="P456" s="180" t="e">
        <f t="shared" ca="1" si="127"/>
        <v>#N/A</v>
      </c>
      <c r="Q456" s="180" t="e">
        <f ca="1">OFFSET('ewc02'!$A$10,MATCH($C456,EWC_Koodi,0),0)</f>
        <v>#N/A</v>
      </c>
      <c r="R456" s="180" t="e">
        <f t="shared" ca="1" si="128"/>
        <v>#N/A</v>
      </c>
      <c r="S456" s="180" t="e">
        <f ca="1">OFFSET('ewc02'!$K$10,Y456,0)</f>
        <v>#N/A</v>
      </c>
      <c r="T456" s="180" t="e">
        <f t="shared" ca="1" si="129"/>
        <v>#N/A</v>
      </c>
      <c r="U456" s="180" t="e">
        <f ca="1">OFFSET('ewc02'!$L$10,Y456,0)</f>
        <v>#N/A</v>
      </c>
      <c r="V456" s="180" t="e">
        <f ca="1">OFFSET('ewc02'!$M$10,Y456,0)</f>
        <v>#N/A</v>
      </c>
      <c r="W456" s="180" t="e">
        <f ca="1">OFFSET('ewc02'!$N$10,Y456,0)</f>
        <v>#N/A</v>
      </c>
      <c r="X456" s="180" t="e">
        <f ca="1">IF(AND(OFFSET('ewc02'!I$10,Y456,0)=12,OR(G456="2.3",G456="2.6",G456="2.7",G456="2.9")),1,0)</f>
        <v>#N/A</v>
      </c>
      <c r="Y456" s="180" t="e">
        <f t="shared" ca="1" si="122"/>
        <v>#N/A</v>
      </c>
      <c r="Z456" s="37">
        <f t="shared" si="123"/>
        <v>0</v>
      </c>
      <c r="AA456" s="180">
        <f ca="1">IF($Z456=0,0, OFFSET(rd!$A$10,MATCH($Z456,RD_tunnus,0),0))</f>
        <v>0</v>
      </c>
      <c r="AB456" s="180" t="e">
        <f t="shared" si="130"/>
        <v>#N/A</v>
      </c>
      <c r="AC456" s="180" t="e">
        <f t="shared" si="131"/>
        <v>#N/A</v>
      </c>
      <c r="AD456" s="100">
        <f t="shared" si="132"/>
        <v>0</v>
      </c>
      <c r="AE456" s="180" t="e">
        <f t="shared" ca="1" si="124"/>
        <v>#N/A</v>
      </c>
      <c r="AF456" s="180" t="e">
        <f t="shared" ca="1" si="125"/>
        <v>#N/A</v>
      </c>
      <c r="AG456" s="100" t="e">
        <f ca="1">OFFSET('Kuiva-aine'!$D$10,AE456+AF456-1,0)</f>
        <v>#N/A</v>
      </c>
      <c r="AH456" s="100" t="e">
        <f ca="1">OFFSET('Kuiva-aine'!$E$10,AE456+AF456-1,0)</f>
        <v>#N/A</v>
      </c>
      <c r="AI456" s="180" t="e">
        <f t="shared" ca="1" si="133"/>
        <v>#N/A</v>
      </c>
      <c r="AJ456" s="180" t="e">
        <f t="shared" si="134"/>
        <v>#N/A</v>
      </c>
      <c r="AK456" s="180" t="e">
        <f t="shared" si="135"/>
        <v>#N/A</v>
      </c>
      <c r="AL456" s="180">
        <f t="shared" si="136"/>
        <v>0</v>
      </c>
    </row>
    <row r="457" spans="1:38" x14ac:dyDescent="0.35">
      <c r="A457" s="91"/>
      <c r="B457" s="92"/>
      <c r="C457" s="93"/>
      <c r="D457" s="92"/>
      <c r="E457" s="91"/>
      <c r="F457" s="92"/>
      <c r="G457" s="94"/>
      <c r="I457" s="31">
        <f t="shared" ca="1" si="120"/>
        <v>0</v>
      </c>
      <c r="J457" s="31">
        <f ca="1">IF(ISNA(MATCH($V457,Hajoamiskertoimet!A$21:A$53,0)),0,$I457*OFFSET(Hajoamiskertoimet!$C$20,MATCH($V457,Hajoamiskertoimet!A$21:A$53,0),0))</f>
        <v>0</v>
      </c>
      <c r="L457" s="181">
        <f t="shared" ca="1" si="126"/>
        <v>1</v>
      </c>
      <c r="M457" s="180" t="e">
        <f ca="1">OFFSET('ewc02'!$H$10,MATCH($R457,Ewc_ID,0),0)</f>
        <v>#N/A</v>
      </c>
      <c r="N457" s="180" t="e">
        <f t="shared" ca="1" si="121"/>
        <v>#N/A</v>
      </c>
      <c r="O457" s="180" t="e">
        <f ca="1">IF($L457=0,-1,OFFSET('Kuiva-aine'!$C$10,AE457+AF457-1,0))</f>
        <v>#N/A</v>
      </c>
      <c r="P457" s="180" t="e">
        <f t="shared" ca="1" si="127"/>
        <v>#N/A</v>
      </c>
      <c r="Q457" s="180" t="e">
        <f ca="1">OFFSET('ewc02'!$A$10,MATCH($C457,EWC_Koodi,0),0)</f>
        <v>#N/A</v>
      </c>
      <c r="R457" s="180" t="e">
        <f t="shared" ca="1" si="128"/>
        <v>#N/A</v>
      </c>
      <c r="S457" s="180" t="e">
        <f ca="1">OFFSET('ewc02'!$K$10,Y457,0)</f>
        <v>#N/A</v>
      </c>
      <c r="T457" s="180" t="e">
        <f t="shared" ca="1" si="129"/>
        <v>#N/A</v>
      </c>
      <c r="U457" s="180" t="e">
        <f ca="1">OFFSET('ewc02'!$L$10,Y457,0)</f>
        <v>#N/A</v>
      </c>
      <c r="V457" s="180" t="e">
        <f ca="1">OFFSET('ewc02'!$M$10,Y457,0)</f>
        <v>#N/A</v>
      </c>
      <c r="W457" s="180" t="e">
        <f ca="1">OFFSET('ewc02'!$N$10,Y457,0)</f>
        <v>#N/A</v>
      </c>
      <c r="X457" s="180" t="e">
        <f ca="1">IF(AND(OFFSET('ewc02'!I$10,Y457,0)=12,OR(G457="2.3",G457="2.6",G457="2.7",G457="2.9")),1,0)</f>
        <v>#N/A</v>
      </c>
      <c r="Y457" s="180" t="e">
        <f t="shared" ca="1" si="122"/>
        <v>#N/A</v>
      </c>
      <c r="Z457" s="37">
        <f t="shared" si="123"/>
        <v>0</v>
      </c>
      <c r="AA457" s="180">
        <f ca="1">IF($Z457=0,0, OFFSET(rd!$A$10,MATCH($Z457,RD_tunnus,0),0))</f>
        <v>0</v>
      </c>
      <c r="AB457" s="180" t="e">
        <f t="shared" si="130"/>
        <v>#N/A</v>
      </c>
      <c r="AC457" s="180" t="e">
        <f t="shared" si="131"/>
        <v>#N/A</v>
      </c>
      <c r="AD457" s="100">
        <f t="shared" si="132"/>
        <v>0</v>
      </c>
      <c r="AE457" s="180" t="e">
        <f t="shared" ca="1" si="124"/>
        <v>#N/A</v>
      </c>
      <c r="AF457" s="180" t="e">
        <f t="shared" ca="1" si="125"/>
        <v>#N/A</v>
      </c>
      <c r="AG457" s="100" t="e">
        <f ca="1">OFFSET('Kuiva-aine'!$D$10,AE457+AF457-1,0)</f>
        <v>#N/A</v>
      </c>
      <c r="AH457" s="100" t="e">
        <f ca="1">OFFSET('Kuiva-aine'!$E$10,AE457+AF457-1,0)</f>
        <v>#N/A</v>
      </c>
      <c r="AI457" s="180" t="e">
        <f t="shared" ca="1" si="133"/>
        <v>#N/A</v>
      </c>
      <c r="AJ457" s="180" t="e">
        <f t="shared" si="134"/>
        <v>#N/A</v>
      </c>
      <c r="AK457" s="180" t="e">
        <f t="shared" si="135"/>
        <v>#N/A</v>
      </c>
      <c r="AL457" s="180">
        <f t="shared" si="136"/>
        <v>0</v>
      </c>
    </row>
    <row r="458" spans="1:38" x14ac:dyDescent="0.35">
      <c r="A458" s="91"/>
      <c r="B458" s="92"/>
      <c r="C458" s="93"/>
      <c r="D458" s="92"/>
      <c r="E458" s="91"/>
      <c r="F458" s="92"/>
      <c r="G458" s="94"/>
      <c r="I458" s="31">
        <f t="shared" ca="1" si="120"/>
        <v>0</v>
      </c>
      <c r="J458" s="31">
        <f ca="1">IF(ISNA(MATCH($V458,Hajoamiskertoimet!A$21:A$53,0)),0,$I458*OFFSET(Hajoamiskertoimet!$C$20,MATCH($V458,Hajoamiskertoimet!A$21:A$53,0),0))</f>
        <v>0</v>
      </c>
      <c r="L458" s="181">
        <f t="shared" ca="1" si="126"/>
        <v>1</v>
      </c>
      <c r="M458" s="180" t="e">
        <f ca="1">OFFSET('ewc02'!$H$10,MATCH($R458,Ewc_ID,0),0)</f>
        <v>#N/A</v>
      </c>
      <c r="N458" s="180" t="e">
        <f t="shared" ca="1" si="121"/>
        <v>#N/A</v>
      </c>
      <c r="O458" s="180" t="e">
        <f ca="1">IF($L458=0,-1,OFFSET('Kuiva-aine'!$C$10,AE458+AF458-1,0))</f>
        <v>#N/A</v>
      </c>
      <c r="P458" s="180" t="e">
        <f t="shared" ca="1" si="127"/>
        <v>#N/A</v>
      </c>
      <c r="Q458" s="180" t="e">
        <f ca="1">OFFSET('ewc02'!$A$10,MATCH($C458,EWC_Koodi,0),0)</f>
        <v>#N/A</v>
      </c>
      <c r="R458" s="180" t="e">
        <f t="shared" ca="1" si="128"/>
        <v>#N/A</v>
      </c>
      <c r="S458" s="180" t="e">
        <f ca="1">OFFSET('ewc02'!$K$10,Y458,0)</f>
        <v>#N/A</v>
      </c>
      <c r="T458" s="180" t="e">
        <f t="shared" ca="1" si="129"/>
        <v>#N/A</v>
      </c>
      <c r="U458" s="180" t="e">
        <f ca="1">OFFSET('ewc02'!$L$10,Y458,0)</f>
        <v>#N/A</v>
      </c>
      <c r="V458" s="180" t="e">
        <f ca="1">OFFSET('ewc02'!$M$10,Y458,0)</f>
        <v>#N/A</v>
      </c>
      <c r="W458" s="180" t="e">
        <f ca="1">OFFSET('ewc02'!$N$10,Y458,0)</f>
        <v>#N/A</v>
      </c>
      <c r="X458" s="180" t="e">
        <f ca="1">IF(AND(OFFSET('ewc02'!I$10,Y458,0)=12,OR(G458="2.3",G458="2.6",G458="2.7",G458="2.9")),1,0)</f>
        <v>#N/A</v>
      </c>
      <c r="Y458" s="180" t="e">
        <f t="shared" ca="1" si="122"/>
        <v>#N/A</v>
      </c>
      <c r="Z458" s="37">
        <f t="shared" si="123"/>
        <v>0</v>
      </c>
      <c r="AA458" s="180">
        <f ca="1">IF($Z458=0,0, OFFSET(rd!$A$10,MATCH($Z458,RD_tunnus,0),0))</f>
        <v>0</v>
      </c>
      <c r="AB458" s="180" t="e">
        <f t="shared" si="130"/>
        <v>#N/A</v>
      </c>
      <c r="AC458" s="180" t="e">
        <f t="shared" si="131"/>
        <v>#N/A</v>
      </c>
      <c r="AD458" s="100">
        <f t="shared" si="132"/>
        <v>0</v>
      </c>
      <c r="AE458" s="180" t="e">
        <f t="shared" ca="1" si="124"/>
        <v>#N/A</v>
      </c>
      <c r="AF458" s="180" t="e">
        <f t="shared" ca="1" si="125"/>
        <v>#N/A</v>
      </c>
      <c r="AG458" s="100" t="e">
        <f ca="1">OFFSET('Kuiva-aine'!$D$10,AE458+AF458-1,0)</f>
        <v>#N/A</v>
      </c>
      <c r="AH458" s="100" t="e">
        <f ca="1">OFFSET('Kuiva-aine'!$E$10,AE458+AF458-1,0)</f>
        <v>#N/A</v>
      </c>
      <c r="AI458" s="180" t="e">
        <f t="shared" ca="1" si="133"/>
        <v>#N/A</v>
      </c>
      <c r="AJ458" s="180" t="e">
        <f t="shared" si="134"/>
        <v>#N/A</v>
      </c>
      <c r="AK458" s="180" t="e">
        <f t="shared" si="135"/>
        <v>#N/A</v>
      </c>
      <c r="AL458" s="180">
        <f t="shared" si="136"/>
        <v>0</v>
      </c>
    </row>
    <row r="459" spans="1:38" x14ac:dyDescent="0.35">
      <c r="A459" s="91"/>
      <c r="B459" s="92"/>
      <c r="C459" s="93"/>
      <c r="D459" s="92"/>
      <c r="E459" s="91"/>
      <c r="F459" s="92"/>
      <c r="G459" s="94"/>
      <c r="I459" s="31">
        <f t="shared" ref="I459:I522" ca="1" si="137">IF(ISNA(P459),0,D459*P459/IF(P459&gt;AH459,P459,AH459)*L459)</f>
        <v>0</v>
      </c>
      <c r="J459" s="31">
        <f ca="1">IF(ISNA(MATCH($V459,Hajoamiskertoimet!A$21:A$53,0)),0,$I459*OFFSET(Hajoamiskertoimet!$C$20,MATCH($V459,Hajoamiskertoimet!A$21:A$53,0),0))</f>
        <v>0</v>
      </c>
      <c r="L459" s="181">
        <f t="shared" ca="1" si="126"/>
        <v>1</v>
      </c>
      <c r="M459" s="180" t="e">
        <f ca="1">OFFSET('ewc02'!$H$10,MATCH($R459,Ewc_ID,0),0)</f>
        <v>#N/A</v>
      </c>
      <c r="N459" s="180" t="e">
        <f t="shared" ref="N459:N522" ca="1" si="138">A459&amp;"_"&amp;O459</f>
        <v>#N/A</v>
      </c>
      <c r="O459" s="180" t="e">
        <f ca="1">IF($L459=0,-1,OFFSET('Kuiva-aine'!$C$10,AE459+AF459-1,0))</f>
        <v>#N/A</v>
      </c>
      <c r="P459" s="180" t="e">
        <f t="shared" ca="1" si="127"/>
        <v>#N/A</v>
      </c>
      <c r="Q459" s="180" t="e">
        <f ca="1">OFFSET('ewc02'!$A$10,MATCH($C459,EWC_Koodi,0),0)</f>
        <v>#N/A</v>
      </c>
      <c r="R459" s="180" t="e">
        <f t="shared" ca="1" si="128"/>
        <v>#N/A</v>
      </c>
      <c r="S459" s="180" t="e">
        <f ca="1">OFFSET('ewc02'!$K$10,Y459,0)</f>
        <v>#N/A</v>
      </c>
      <c r="T459" s="180" t="e">
        <f t="shared" ca="1" si="129"/>
        <v>#N/A</v>
      </c>
      <c r="U459" s="180" t="e">
        <f ca="1">OFFSET('ewc02'!$L$10,Y459,0)</f>
        <v>#N/A</v>
      </c>
      <c r="V459" s="180" t="e">
        <f ca="1">OFFSET('ewc02'!$M$10,Y459,0)</f>
        <v>#N/A</v>
      </c>
      <c r="W459" s="180" t="e">
        <f ca="1">OFFSET('ewc02'!$N$10,Y459,0)</f>
        <v>#N/A</v>
      </c>
      <c r="X459" s="180" t="e">
        <f ca="1">IF(AND(OFFSET('ewc02'!I$10,Y459,0)=12,OR(G459="2.3",G459="2.6",G459="2.7",G459="2.9")),1,0)</f>
        <v>#N/A</v>
      </c>
      <c r="Y459" s="180" t="e">
        <f t="shared" ref="Y459:Y522" ca="1" si="139">MATCH($R459,Ewc_ID,0)</f>
        <v>#N/A</v>
      </c>
      <c r="Z459" s="37">
        <f t="shared" ref="Z459:Z522" si="140">IF(F459="",0,TRIM(F459))</f>
        <v>0</v>
      </c>
      <c r="AA459" s="180">
        <f ca="1">IF($Z459=0,0, OFFSET(rd!$A$10,MATCH($Z459,RD_tunnus,0),0))</f>
        <v>0</v>
      </c>
      <c r="AB459" s="180" t="e">
        <f t="shared" si="130"/>
        <v>#N/A</v>
      </c>
      <c r="AC459" s="180" t="e">
        <f t="shared" si="131"/>
        <v>#N/A</v>
      </c>
      <c r="AD459" s="100">
        <f t="shared" si="132"/>
        <v>0</v>
      </c>
      <c r="AE459" s="180" t="e">
        <f t="shared" ref="AE459:AE522" ca="1" si="141">MATCH($T459,Ryhma,0)</f>
        <v>#N/A</v>
      </c>
      <c r="AF459" s="180" t="e">
        <f t="shared" ref="AF459:AF522" ca="1" si="142">MATCH(U459,OFFSET(Ryhma2,AE459-1,0,50,1),0)</f>
        <v>#N/A</v>
      </c>
      <c r="AG459" s="100" t="e">
        <f ca="1">OFFSET('Kuiva-aine'!$D$10,AE459+AF459-1,0)</f>
        <v>#N/A</v>
      </c>
      <c r="AH459" s="100" t="e">
        <f ca="1">OFFSET('Kuiva-aine'!$E$10,AE459+AF459-1,0)</f>
        <v>#N/A</v>
      </c>
      <c r="AI459" s="180" t="e">
        <f t="shared" ca="1" si="133"/>
        <v>#N/A</v>
      </c>
      <c r="AJ459" s="180" t="e">
        <f t="shared" si="134"/>
        <v>#N/A</v>
      </c>
      <c r="AK459" s="180" t="e">
        <f t="shared" si="135"/>
        <v>#N/A</v>
      </c>
      <c r="AL459" s="180">
        <f t="shared" si="136"/>
        <v>0</v>
      </c>
    </row>
    <row r="460" spans="1:38" x14ac:dyDescent="0.35">
      <c r="A460" s="91"/>
      <c r="B460" s="92"/>
      <c r="C460" s="93"/>
      <c r="D460" s="92"/>
      <c r="E460" s="91"/>
      <c r="F460" s="92"/>
      <c r="G460" s="94"/>
      <c r="I460" s="31">
        <f t="shared" ca="1" si="137"/>
        <v>0</v>
      </c>
      <c r="J460" s="31">
        <f ca="1">IF(ISNA(MATCH($V460,Hajoamiskertoimet!A$21:A$53,0)),0,$I460*OFFSET(Hajoamiskertoimet!$C$20,MATCH($V460,Hajoamiskertoimet!A$21:A$53,0),0))</f>
        <v>0</v>
      </c>
      <c r="L460" s="181">
        <f t="shared" ref="L460:L523" ca="1" si="143">IF(ISNA(AA460),0,IF(OR(AA460=0,AA460=1,AA460=4,AA460=5,AA460=12,AA460=154,AA460=157,AA460=158,AA460=165),1,0))</f>
        <v>1</v>
      </c>
      <c r="M460" s="180" t="e">
        <f ca="1">OFFSET('ewc02'!$H$10,MATCH($R460,Ewc_ID,0),0)</f>
        <v>#N/A</v>
      </c>
      <c r="N460" s="180" t="e">
        <f t="shared" ca="1" si="138"/>
        <v>#N/A</v>
      </c>
      <c r="O460" s="180" t="e">
        <f ca="1">IF($L460=0,-1,OFFSET('Kuiva-aine'!$C$10,AE460+AF460-1,0))</f>
        <v>#N/A</v>
      </c>
      <c r="P460" s="180" t="e">
        <f t="shared" ca="1" si="127"/>
        <v>#N/A</v>
      </c>
      <c r="Q460" s="180" t="e">
        <f ca="1">OFFSET('ewc02'!$A$10,MATCH($C460,EWC_Koodi,0),0)</f>
        <v>#N/A</v>
      </c>
      <c r="R460" s="180" t="e">
        <f t="shared" ca="1" si="128"/>
        <v>#N/A</v>
      </c>
      <c r="S460" s="180" t="e">
        <f ca="1">OFFSET('ewc02'!$K$10,Y460,0)</f>
        <v>#N/A</v>
      </c>
      <c r="T460" s="180" t="e">
        <f t="shared" ca="1" si="129"/>
        <v>#N/A</v>
      </c>
      <c r="U460" s="180" t="e">
        <f ca="1">OFFSET('ewc02'!$L$10,Y460,0)</f>
        <v>#N/A</v>
      </c>
      <c r="V460" s="180" t="e">
        <f ca="1">OFFSET('ewc02'!$M$10,Y460,0)</f>
        <v>#N/A</v>
      </c>
      <c r="W460" s="180" t="e">
        <f ca="1">OFFSET('ewc02'!$N$10,Y460,0)</f>
        <v>#N/A</v>
      </c>
      <c r="X460" s="180" t="e">
        <f ca="1">IF(AND(OFFSET('ewc02'!I$10,Y460,0)=12,OR(G460="2.3",G460="2.6",G460="2.7",G460="2.9")),1,0)</f>
        <v>#N/A</v>
      </c>
      <c r="Y460" s="180" t="e">
        <f t="shared" ca="1" si="139"/>
        <v>#N/A</v>
      </c>
      <c r="Z460" s="37">
        <f t="shared" si="140"/>
        <v>0</v>
      </c>
      <c r="AA460" s="180">
        <f ca="1">IF($Z460=0,0, OFFSET(rd!$A$10,MATCH($Z460,RD_tunnus,0),0))</f>
        <v>0</v>
      </c>
      <c r="AB460" s="180" t="e">
        <f t="shared" si="130"/>
        <v>#N/A</v>
      </c>
      <c r="AC460" s="180" t="e">
        <f t="shared" si="131"/>
        <v>#N/A</v>
      </c>
      <c r="AD460" s="100">
        <f t="shared" si="132"/>
        <v>0</v>
      </c>
      <c r="AE460" s="180" t="e">
        <f t="shared" ca="1" si="141"/>
        <v>#N/A</v>
      </c>
      <c r="AF460" s="180" t="e">
        <f t="shared" ca="1" si="142"/>
        <v>#N/A</v>
      </c>
      <c r="AG460" s="100" t="e">
        <f ca="1">OFFSET('Kuiva-aine'!$D$10,AE460+AF460-1,0)</f>
        <v>#N/A</v>
      </c>
      <c r="AH460" s="100" t="e">
        <f ca="1">OFFSET('Kuiva-aine'!$E$10,AE460+AF460-1,0)</f>
        <v>#N/A</v>
      </c>
      <c r="AI460" s="180" t="e">
        <f t="shared" ca="1" si="133"/>
        <v>#N/A</v>
      </c>
      <c r="AJ460" s="180" t="e">
        <f t="shared" si="134"/>
        <v>#N/A</v>
      </c>
      <c r="AK460" s="180" t="e">
        <f t="shared" si="135"/>
        <v>#N/A</v>
      </c>
      <c r="AL460" s="180">
        <f t="shared" si="136"/>
        <v>0</v>
      </c>
    </row>
    <row r="461" spans="1:38" x14ac:dyDescent="0.35">
      <c r="A461" s="91"/>
      <c r="B461" s="92"/>
      <c r="C461" s="93"/>
      <c r="D461" s="92"/>
      <c r="E461" s="91"/>
      <c r="F461" s="92"/>
      <c r="G461" s="94"/>
      <c r="I461" s="31">
        <f t="shared" ca="1" si="137"/>
        <v>0</v>
      </c>
      <c r="J461" s="31">
        <f ca="1">IF(ISNA(MATCH($V461,Hajoamiskertoimet!A$21:A$53,0)),0,$I461*OFFSET(Hajoamiskertoimet!$C$20,MATCH($V461,Hajoamiskertoimet!A$21:A$53,0),0))</f>
        <v>0</v>
      </c>
      <c r="L461" s="181">
        <f t="shared" ca="1" si="143"/>
        <v>1</v>
      </c>
      <c r="M461" s="180" t="e">
        <f ca="1">OFFSET('ewc02'!$H$10,MATCH($R461,Ewc_ID,0),0)</f>
        <v>#N/A</v>
      </c>
      <c r="N461" s="180" t="e">
        <f t="shared" ca="1" si="138"/>
        <v>#N/A</v>
      </c>
      <c r="O461" s="180" t="e">
        <f ca="1">IF($L461=0,-1,OFFSET('Kuiva-aine'!$C$10,AE461+AF461-1,0))</f>
        <v>#N/A</v>
      </c>
      <c r="P461" s="180" t="e">
        <f t="shared" ref="P461:P524" ca="1" si="144">IF(AND(E461&gt;0,E461&lt;100),E461,AG461)</f>
        <v>#N/A</v>
      </c>
      <c r="Q461" s="180" t="e">
        <f ca="1">OFFSET('ewc02'!$A$10,MATCH($C461,EWC_Koodi,0),0)</f>
        <v>#N/A</v>
      </c>
      <c r="R461" s="180" t="e">
        <f t="shared" ref="R461:R524" ca="1" si="145">IF(OR(Q461=77,Q461=80,Q461=89,Q461=97),IF(AD461=2,95,IF(AD461=1,96,Q461)),Q461)</f>
        <v>#N/A</v>
      </c>
      <c r="S461" s="180" t="e">
        <f ca="1">OFFSET('ewc02'!$K$10,Y461,0)</f>
        <v>#N/A</v>
      </c>
      <c r="T461" s="180" t="e">
        <f t="shared" ref="T461:T524" ca="1" si="146">IF(X461=1,4,IF(AI461=1,5,S461))</f>
        <v>#N/A</v>
      </c>
      <c r="U461" s="180" t="e">
        <f ca="1">OFFSET('ewc02'!$L$10,Y461,0)</f>
        <v>#N/A</v>
      </c>
      <c r="V461" s="180" t="e">
        <f ca="1">OFFSET('ewc02'!$M$10,Y461,0)</f>
        <v>#N/A</v>
      </c>
      <c r="W461" s="180" t="e">
        <f ca="1">OFFSET('ewc02'!$N$10,Y461,0)</f>
        <v>#N/A</v>
      </c>
      <c r="X461" s="180" t="e">
        <f ca="1">IF(AND(OFFSET('ewc02'!I$10,Y461,0)=12,OR(G461="2.3",G461="2.6",G461="2.7",G461="2.9")),1,0)</f>
        <v>#N/A</v>
      </c>
      <c r="Y461" s="180" t="e">
        <f t="shared" ca="1" si="139"/>
        <v>#N/A</v>
      </c>
      <c r="Z461" s="37">
        <f t="shared" si="140"/>
        <v>0</v>
      </c>
      <c r="AA461" s="180">
        <f ca="1">IF($Z461=0,0, OFFSET(rd!$A$10,MATCH($Z461,RD_tunnus,0),0))</f>
        <v>0</v>
      </c>
      <c r="AB461" s="180" t="e">
        <f t="shared" ref="AB461:AB524" si="147">MATCH("*kuituliet*",B461,0)</f>
        <v>#N/A</v>
      </c>
      <c r="AC461" s="180" t="e">
        <f t="shared" ref="AC461:AC524" si="148">MATCH("*liet*",B461,0)</f>
        <v>#N/A</v>
      </c>
      <c r="AD461" s="100">
        <f t="shared" ref="AD461:AD524" si="149">IF(ISNA(AC461),0,IF(ISNA(AB461),1,2))</f>
        <v>0</v>
      </c>
      <c r="AE461" s="180" t="e">
        <f t="shared" ca="1" si="141"/>
        <v>#N/A</v>
      </c>
      <c r="AF461" s="180" t="e">
        <f t="shared" ca="1" si="142"/>
        <v>#N/A</v>
      </c>
      <c r="AG461" s="100" t="e">
        <f ca="1">OFFSET('Kuiva-aine'!$D$10,AE461+AF461-1,0)</f>
        <v>#N/A</v>
      </c>
      <c r="AH461" s="100" t="e">
        <f ca="1">OFFSET('Kuiva-aine'!$E$10,AE461+AF461-1,0)</f>
        <v>#N/A</v>
      </c>
      <c r="AI461" s="180" t="e">
        <f t="shared" ref="AI461:AI524" ca="1" si="150">IF(AND(OR(R461=918,R461=919),OR(G461="2.4",AL461=1)),1,0)</f>
        <v>#N/A</v>
      </c>
      <c r="AJ461" s="180" t="e">
        <f t="shared" ref="AJ461:AJ524" si="151">MATCH("*raken*",B461,0)</f>
        <v>#N/A</v>
      </c>
      <c r="AK461" s="180" t="e">
        <f t="shared" ref="AK461:AK524" si="152">MATCH("*rak.*",B461,0)</f>
        <v>#N/A</v>
      </c>
      <c r="AL461" s="180">
        <f t="shared" ref="AL461:AL524" si="153">IF(AND(ISNA(AJ461),ISNA(AK461)),0,1)</f>
        <v>0</v>
      </c>
    </row>
    <row r="462" spans="1:38" x14ac:dyDescent="0.35">
      <c r="A462" s="91"/>
      <c r="B462" s="92"/>
      <c r="C462" s="93"/>
      <c r="D462" s="92"/>
      <c r="E462" s="91"/>
      <c r="F462" s="92"/>
      <c r="G462" s="94"/>
      <c r="I462" s="31">
        <f t="shared" ca="1" si="137"/>
        <v>0</v>
      </c>
      <c r="J462" s="31">
        <f ca="1">IF(ISNA(MATCH($V462,Hajoamiskertoimet!A$21:A$53,0)),0,$I462*OFFSET(Hajoamiskertoimet!$C$20,MATCH($V462,Hajoamiskertoimet!A$21:A$53,0),0))</f>
        <v>0</v>
      </c>
      <c r="L462" s="181">
        <f t="shared" ca="1" si="143"/>
        <v>1</v>
      </c>
      <c r="M462" s="180" t="e">
        <f ca="1">OFFSET('ewc02'!$H$10,MATCH($R462,Ewc_ID,0),0)</f>
        <v>#N/A</v>
      </c>
      <c r="N462" s="180" t="e">
        <f t="shared" ca="1" si="138"/>
        <v>#N/A</v>
      </c>
      <c r="O462" s="180" t="e">
        <f ca="1">IF($L462=0,-1,OFFSET('Kuiva-aine'!$C$10,AE462+AF462-1,0))</f>
        <v>#N/A</v>
      </c>
      <c r="P462" s="180" t="e">
        <f t="shared" ca="1" si="144"/>
        <v>#N/A</v>
      </c>
      <c r="Q462" s="180" t="e">
        <f ca="1">OFFSET('ewc02'!$A$10,MATCH($C462,EWC_Koodi,0),0)</f>
        <v>#N/A</v>
      </c>
      <c r="R462" s="180" t="e">
        <f t="shared" ca="1" si="145"/>
        <v>#N/A</v>
      </c>
      <c r="S462" s="180" t="e">
        <f ca="1">OFFSET('ewc02'!$K$10,Y462,0)</f>
        <v>#N/A</v>
      </c>
      <c r="T462" s="180" t="e">
        <f t="shared" ca="1" si="146"/>
        <v>#N/A</v>
      </c>
      <c r="U462" s="180" t="e">
        <f ca="1">OFFSET('ewc02'!$L$10,Y462,0)</f>
        <v>#N/A</v>
      </c>
      <c r="V462" s="180" t="e">
        <f ca="1">OFFSET('ewc02'!$M$10,Y462,0)</f>
        <v>#N/A</v>
      </c>
      <c r="W462" s="180" t="e">
        <f ca="1">OFFSET('ewc02'!$N$10,Y462,0)</f>
        <v>#N/A</v>
      </c>
      <c r="X462" s="180" t="e">
        <f ca="1">IF(AND(OFFSET('ewc02'!I$10,Y462,0)=12,OR(G462="2.3",G462="2.6",G462="2.7",G462="2.9")),1,0)</f>
        <v>#N/A</v>
      </c>
      <c r="Y462" s="180" t="e">
        <f t="shared" ca="1" si="139"/>
        <v>#N/A</v>
      </c>
      <c r="Z462" s="37">
        <f t="shared" si="140"/>
        <v>0</v>
      </c>
      <c r="AA462" s="180">
        <f ca="1">IF($Z462=0,0, OFFSET(rd!$A$10,MATCH($Z462,RD_tunnus,0),0))</f>
        <v>0</v>
      </c>
      <c r="AB462" s="180" t="e">
        <f t="shared" si="147"/>
        <v>#N/A</v>
      </c>
      <c r="AC462" s="180" t="e">
        <f t="shared" si="148"/>
        <v>#N/A</v>
      </c>
      <c r="AD462" s="100">
        <f t="shared" si="149"/>
        <v>0</v>
      </c>
      <c r="AE462" s="180" t="e">
        <f t="shared" ca="1" si="141"/>
        <v>#N/A</v>
      </c>
      <c r="AF462" s="180" t="e">
        <f t="shared" ca="1" si="142"/>
        <v>#N/A</v>
      </c>
      <c r="AG462" s="100" t="e">
        <f ca="1">OFFSET('Kuiva-aine'!$D$10,AE462+AF462-1,0)</f>
        <v>#N/A</v>
      </c>
      <c r="AH462" s="100" t="e">
        <f ca="1">OFFSET('Kuiva-aine'!$E$10,AE462+AF462-1,0)</f>
        <v>#N/A</v>
      </c>
      <c r="AI462" s="180" t="e">
        <f t="shared" ca="1" si="150"/>
        <v>#N/A</v>
      </c>
      <c r="AJ462" s="180" t="e">
        <f t="shared" si="151"/>
        <v>#N/A</v>
      </c>
      <c r="AK462" s="180" t="e">
        <f t="shared" si="152"/>
        <v>#N/A</v>
      </c>
      <c r="AL462" s="180">
        <f t="shared" si="153"/>
        <v>0</v>
      </c>
    </row>
    <row r="463" spans="1:38" x14ac:dyDescent="0.35">
      <c r="A463" s="91"/>
      <c r="B463" s="92"/>
      <c r="C463" s="93"/>
      <c r="D463" s="92"/>
      <c r="E463" s="91"/>
      <c r="F463" s="92"/>
      <c r="G463" s="94"/>
      <c r="I463" s="31">
        <f t="shared" ca="1" si="137"/>
        <v>0</v>
      </c>
      <c r="J463" s="31">
        <f ca="1">IF(ISNA(MATCH($V463,Hajoamiskertoimet!A$21:A$53,0)),0,$I463*OFFSET(Hajoamiskertoimet!$C$20,MATCH($V463,Hajoamiskertoimet!A$21:A$53,0),0))</f>
        <v>0</v>
      </c>
      <c r="L463" s="181">
        <f t="shared" ca="1" si="143"/>
        <v>1</v>
      </c>
      <c r="M463" s="180" t="e">
        <f ca="1">OFFSET('ewc02'!$H$10,MATCH($R463,Ewc_ID,0),0)</f>
        <v>#N/A</v>
      </c>
      <c r="N463" s="180" t="e">
        <f t="shared" ca="1" si="138"/>
        <v>#N/A</v>
      </c>
      <c r="O463" s="180" t="e">
        <f ca="1">IF($L463=0,-1,OFFSET('Kuiva-aine'!$C$10,AE463+AF463-1,0))</f>
        <v>#N/A</v>
      </c>
      <c r="P463" s="180" t="e">
        <f t="shared" ca="1" si="144"/>
        <v>#N/A</v>
      </c>
      <c r="Q463" s="180" t="e">
        <f ca="1">OFFSET('ewc02'!$A$10,MATCH($C463,EWC_Koodi,0),0)</f>
        <v>#N/A</v>
      </c>
      <c r="R463" s="180" t="e">
        <f t="shared" ca="1" si="145"/>
        <v>#N/A</v>
      </c>
      <c r="S463" s="180" t="e">
        <f ca="1">OFFSET('ewc02'!$K$10,Y463,0)</f>
        <v>#N/A</v>
      </c>
      <c r="T463" s="180" t="e">
        <f t="shared" ca="1" si="146"/>
        <v>#N/A</v>
      </c>
      <c r="U463" s="180" t="e">
        <f ca="1">OFFSET('ewc02'!$L$10,Y463,0)</f>
        <v>#N/A</v>
      </c>
      <c r="V463" s="180" t="e">
        <f ca="1">OFFSET('ewc02'!$M$10,Y463,0)</f>
        <v>#N/A</v>
      </c>
      <c r="W463" s="180" t="e">
        <f ca="1">OFFSET('ewc02'!$N$10,Y463,0)</f>
        <v>#N/A</v>
      </c>
      <c r="X463" s="180" t="e">
        <f ca="1">IF(AND(OFFSET('ewc02'!I$10,Y463,0)=12,OR(G463="2.3",G463="2.6",G463="2.7",G463="2.9")),1,0)</f>
        <v>#N/A</v>
      </c>
      <c r="Y463" s="180" t="e">
        <f t="shared" ca="1" si="139"/>
        <v>#N/A</v>
      </c>
      <c r="Z463" s="37">
        <f t="shared" si="140"/>
        <v>0</v>
      </c>
      <c r="AA463" s="180">
        <f ca="1">IF($Z463=0,0, OFFSET(rd!$A$10,MATCH($Z463,RD_tunnus,0),0))</f>
        <v>0</v>
      </c>
      <c r="AB463" s="180" t="e">
        <f t="shared" si="147"/>
        <v>#N/A</v>
      </c>
      <c r="AC463" s="180" t="e">
        <f t="shared" si="148"/>
        <v>#N/A</v>
      </c>
      <c r="AD463" s="100">
        <f t="shared" si="149"/>
        <v>0</v>
      </c>
      <c r="AE463" s="180" t="e">
        <f t="shared" ca="1" si="141"/>
        <v>#N/A</v>
      </c>
      <c r="AF463" s="180" t="e">
        <f t="shared" ca="1" si="142"/>
        <v>#N/A</v>
      </c>
      <c r="AG463" s="100" t="e">
        <f ca="1">OFFSET('Kuiva-aine'!$D$10,AE463+AF463-1,0)</f>
        <v>#N/A</v>
      </c>
      <c r="AH463" s="100" t="e">
        <f ca="1">OFFSET('Kuiva-aine'!$E$10,AE463+AF463-1,0)</f>
        <v>#N/A</v>
      </c>
      <c r="AI463" s="180" t="e">
        <f t="shared" ca="1" si="150"/>
        <v>#N/A</v>
      </c>
      <c r="AJ463" s="180" t="e">
        <f t="shared" si="151"/>
        <v>#N/A</v>
      </c>
      <c r="AK463" s="180" t="e">
        <f t="shared" si="152"/>
        <v>#N/A</v>
      </c>
      <c r="AL463" s="180">
        <f t="shared" si="153"/>
        <v>0</v>
      </c>
    </row>
    <row r="464" spans="1:38" x14ac:dyDescent="0.35">
      <c r="A464" s="91"/>
      <c r="B464" s="92"/>
      <c r="C464" s="93"/>
      <c r="D464" s="92"/>
      <c r="E464" s="91"/>
      <c r="F464" s="92"/>
      <c r="G464" s="94"/>
      <c r="I464" s="31">
        <f t="shared" ca="1" si="137"/>
        <v>0</v>
      </c>
      <c r="J464" s="31">
        <f ca="1">IF(ISNA(MATCH($V464,Hajoamiskertoimet!A$21:A$53,0)),0,$I464*OFFSET(Hajoamiskertoimet!$C$20,MATCH($V464,Hajoamiskertoimet!A$21:A$53,0),0))</f>
        <v>0</v>
      </c>
      <c r="L464" s="181">
        <f t="shared" ca="1" si="143"/>
        <v>1</v>
      </c>
      <c r="M464" s="180" t="e">
        <f ca="1">OFFSET('ewc02'!$H$10,MATCH($R464,Ewc_ID,0),0)</f>
        <v>#N/A</v>
      </c>
      <c r="N464" s="180" t="e">
        <f t="shared" ca="1" si="138"/>
        <v>#N/A</v>
      </c>
      <c r="O464" s="180" t="e">
        <f ca="1">IF($L464=0,-1,OFFSET('Kuiva-aine'!$C$10,AE464+AF464-1,0))</f>
        <v>#N/A</v>
      </c>
      <c r="P464" s="180" t="e">
        <f t="shared" ca="1" si="144"/>
        <v>#N/A</v>
      </c>
      <c r="Q464" s="180" t="e">
        <f ca="1">OFFSET('ewc02'!$A$10,MATCH($C464,EWC_Koodi,0),0)</f>
        <v>#N/A</v>
      </c>
      <c r="R464" s="180" t="e">
        <f t="shared" ca="1" si="145"/>
        <v>#N/A</v>
      </c>
      <c r="S464" s="180" t="e">
        <f ca="1">OFFSET('ewc02'!$K$10,Y464,0)</f>
        <v>#N/A</v>
      </c>
      <c r="T464" s="180" t="e">
        <f t="shared" ca="1" si="146"/>
        <v>#N/A</v>
      </c>
      <c r="U464" s="180" t="e">
        <f ca="1">OFFSET('ewc02'!$L$10,Y464,0)</f>
        <v>#N/A</v>
      </c>
      <c r="V464" s="180" t="e">
        <f ca="1">OFFSET('ewc02'!$M$10,Y464,0)</f>
        <v>#N/A</v>
      </c>
      <c r="W464" s="180" t="e">
        <f ca="1">OFFSET('ewc02'!$N$10,Y464,0)</f>
        <v>#N/A</v>
      </c>
      <c r="X464" s="180" t="e">
        <f ca="1">IF(AND(OFFSET('ewc02'!I$10,Y464,0)=12,OR(G464="2.3",G464="2.6",G464="2.7",G464="2.9")),1,0)</f>
        <v>#N/A</v>
      </c>
      <c r="Y464" s="180" t="e">
        <f t="shared" ca="1" si="139"/>
        <v>#N/A</v>
      </c>
      <c r="Z464" s="37">
        <f t="shared" si="140"/>
        <v>0</v>
      </c>
      <c r="AA464" s="180">
        <f ca="1">IF($Z464=0,0, OFFSET(rd!$A$10,MATCH($Z464,RD_tunnus,0),0))</f>
        <v>0</v>
      </c>
      <c r="AB464" s="180" t="e">
        <f t="shared" si="147"/>
        <v>#N/A</v>
      </c>
      <c r="AC464" s="180" t="e">
        <f t="shared" si="148"/>
        <v>#N/A</v>
      </c>
      <c r="AD464" s="100">
        <f t="shared" si="149"/>
        <v>0</v>
      </c>
      <c r="AE464" s="180" t="e">
        <f t="shared" ca="1" si="141"/>
        <v>#N/A</v>
      </c>
      <c r="AF464" s="180" t="e">
        <f t="shared" ca="1" si="142"/>
        <v>#N/A</v>
      </c>
      <c r="AG464" s="100" t="e">
        <f ca="1">OFFSET('Kuiva-aine'!$D$10,AE464+AF464-1,0)</f>
        <v>#N/A</v>
      </c>
      <c r="AH464" s="100" t="e">
        <f ca="1">OFFSET('Kuiva-aine'!$E$10,AE464+AF464-1,0)</f>
        <v>#N/A</v>
      </c>
      <c r="AI464" s="180" t="e">
        <f t="shared" ca="1" si="150"/>
        <v>#N/A</v>
      </c>
      <c r="AJ464" s="180" t="e">
        <f t="shared" si="151"/>
        <v>#N/A</v>
      </c>
      <c r="AK464" s="180" t="e">
        <f t="shared" si="152"/>
        <v>#N/A</v>
      </c>
      <c r="AL464" s="180">
        <f t="shared" si="153"/>
        <v>0</v>
      </c>
    </row>
    <row r="465" spans="1:38" x14ac:dyDescent="0.35">
      <c r="A465" s="91"/>
      <c r="B465" s="92"/>
      <c r="C465" s="93"/>
      <c r="D465" s="92"/>
      <c r="E465" s="91"/>
      <c r="F465" s="92"/>
      <c r="G465" s="94"/>
      <c r="I465" s="31">
        <f t="shared" ca="1" si="137"/>
        <v>0</v>
      </c>
      <c r="J465" s="31">
        <f ca="1">IF(ISNA(MATCH($V465,Hajoamiskertoimet!A$21:A$53,0)),0,$I465*OFFSET(Hajoamiskertoimet!$C$20,MATCH($V465,Hajoamiskertoimet!A$21:A$53,0),0))</f>
        <v>0</v>
      </c>
      <c r="L465" s="181">
        <f t="shared" ca="1" si="143"/>
        <v>1</v>
      </c>
      <c r="M465" s="180" t="e">
        <f ca="1">OFFSET('ewc02'!$H$10,MATCH($R465,Ewc_ID,0),0)</f>
        <v>#N/A</v>
      </c>
      <c r="N465" s="180" t="e">
        <f t="shared" ca="1" si="138"/>
        <v>#N/A</v>
      </c>
      <c r="O465" s="180" t="e">
        <f ca="1">IF($L465=0,-1,OFFSET('Kuiva-aine'!$C$10,AE465+AF465-1,0))</f>
        <v>#N/A</v>
      </c>
      <c r="P465" s="180" t="e">
        <f t="shared" ca="1" si="144"/>
        <v>#N/A</v>
      </c>
      <c r="Q465" s="180" t="e">
        <f ca="1">OFFSET('ewc02'!$A$10,MATCH($C465,EWC_Koodi,0),0)</f>
        <v>#N/A</v>
      </c>
      <c r="R465" s="180" t="e">
        <f t="shared" ca="1" si="145"/>
        <v>#N/A</v>
      </c>
      <c r="S465" s="180" t="e">
        <f ca="1">OFFSET('ewc02'!$K$10,Y465,0)</f>
        <v>#N/A</v>
      </c>
      <c r="T465" s="180" t="e">
        <f t="shared" ca="1" si="146"/>
        <v>#N/A</v>
      </c>
      <c r="U465" s="180" t="e">
        <f ca="1">OFFSET('ewc02'!$L$10,Y465,0)</f>
        <v>#N/A</v>
      </c>
      <c r="V465" s="180" t="e">
        <f ca="1">OFFSET('ewc02'!$M$10,Y465,0)</f>
        <v>#N/A</v>
      </c>
      <c r="W465" s="180" t="e">
        <f ca="1">OFFSET('ewc02'!$N$10,Y465,0)</f>
        <v>#N/A</v>
      </c>
      <c r="X465" s="180" t="e">
        <f ca="1">IF(AND(OFFSET('ewc02'!I$10,Y465,0)=12,OR(G465="2.3",G465="2.6",G465="2.7",G465="2.9")),1,0)</f>
        <v>#N/A</v>
      </c>
      <c r="Y465" s="180" t="e">
        <f t="shared" ca="1" si="139"/>
        <v>#N/A</v>
      </c>
      <c r="Z465" s="37">
        <f t="shared" si="140"/>
        <v>0</v>
      </c>
      <c r="AA465" s="180">
        <f ca="1">IF($Z465=0,0, OFFSET(rd!$A$10,MATCH($Z465,RD_tunnus,0),0))</f>
        <v>0</v>
      </c>
      <c r="AB465" s="180" t="e">
        <f t="shared" si="147"/>
        <v>#N/A</v>
      </c>
      <c r="AC465" s="180" t="e">
        <f t="shared" si="148"/>
        <v>#N/A</v>
      </c>
      <c r="AD465" s="100">
        <f t="shared" si="149"/>
        <v>0</v>
      </c>
      <c r="AE465" s="180" t="e">
        <f t="shared" ca="1" si="141"/>
        <v>#N/A</v>
      </c>
      <c r="AF465" s="180" t="e">
        <f t="shared" ca="1" si="142"/>
        <v>#N/A</v>
      </c>
      <c r="AG465" s="100" t="e">
        <f ca="1">OFFSET('Kuiva-aine'!$D$10,AE465+AF465-1,0)</f>
        <v>#N/A</v>
      </c>
      <c r="AH465" s="100" t="e">
        <f ca="1">OFFSET('Kuiva-aine'!$E$10,AE465+AF465-1,0)</f>
        <v>#N/A</v>
      </c>
      <c r="AI465" s="180" t="e">
        <f t="shared" ca="1" si="150"/>
        <v>#N/A</v>
      </c>
      <c r="AJ465" s="180" t="e">
        <f t="shared" si="151"/>
        <v>#N/A</v>
      </c>
      <c r="AK465" s="180" t="e">
        <f t="shared" si="152"/>
        <v>#N/A</v>
      </c>
      <c r="AL465" s="180">
        <f t="shared" si="153"/>
        <v>0</v>
      </c>
    </row>
    <row r="466" spans="1:38" x14ac:dyDescent="0.35">
      <c r="A466" s="91"/>
      <c r="B466" s="92"/>
      <c r="C466" s="93"/>
      <c r="D466" s="92"/>
      <c r="E466" s="91"/>
      <c r="F466" s="92"/>
      <c r="G466" s="94"/>
      <c r="I466" s="31">
        <f t="shared" ca="1" si="137"/>
        <v>0</v>
      </c>
      <c r="J466" s="31">
        <f ca="1">IF(ISNA(MATCH($V466,Hajoamiskertoimet!A$21:A$53,0)),0,$I466*OFFSET(Hajoamiskertoimet!$C$20,MATCH($V466,Hajoamiskertoimet!A$21:A$53,0),0))</f>
        <v>0</v>
      </c>
      <c r="L466" s="181">
        <f t="shared" ca="1" si="143"/>
        <v>1</v>
      </c>
      <c r="M466" s="180" t="e">
        <f ca="1">OFFSET('ewc02'!$H$10,MATCH($R466,Ewc_ID,0),0)</f>
        <v>#N/A</v>
      </c>
      <c r="N466" s="180" t="e">
        <f t="shared" ca="1" si="138"/>
        <v>#N/A</v>
      </c>
      <c r="O466" s="180" t="e">
        <f ca="1">IF($L466=0,-1,OFFSET('Kuiva-aine'!$C$10,AE466+AF466-1,0))</f>
        <v>#N/A</v>
      </c>
      <c r="P466" s="180" t="e">
        <f t="shared" ca="1" si="144"/>
        <v>#N/A</v>
      </c>
      <c r="Q466" s="180" t="e">
        <f ca="1">OFFSET('ewc02'!$A$10,MATCH($C466,EWC_Koodi,0),0)</f>
        <v>#N/A</v>
      </c>
      <c r="R466" s="180" t="e">
        <f t="shared" ca="1" si="145"/>
        <v>#N/A</v>
      </c>
      <c r="S466" s="180" t="e">
        <f ca="1">OFFSET('ewc02'!$K$10,Y466,0)</f>
        <v>#N/A</v>
      </c>
      <c r="T466" s="180" t="e">
        <f t="shared" ca="1" si="146"/>
        <v>#N/A</v>
      </c>
      <c r="U466" s="180" t="e">
        <f ca="1">OFFSET('ewc02'!$L$10,Y466,0)</f>
        <v>#N/A</v>
      </c>
      <c r="V466" s="180" t="e">
        <f ca="1">OFFSET('ewc02'!$M$10,Y466,0)</f>
        <v>#N/A</v>
      </c>
      <c r="W466" s="180" t="e">
        <f ca="1">OFFSET('ewc02'!$N$10,Y466,0)</f>
        <v>#N/A</v>
      </c>
      <c r="X466" s="180" t="e">
        <f ca="1">IF(AND(OFFSET('ewc02'!I$10,Y466,0)=12,OR(G466="2.3",G466="2.6",G466="2.7",G466="2.9")),1,0)</f>
        <v>#N/A</v>
      </c>
      <c r="Y466" s="180" t="e">
        <f t="shared" ca="1" si="139"/>
        <v>#N/A</v>
      </c>
      <c r="Z466" s="37">
        <f t="shared" si="140"/>
        <v>0</v>
      </c>
      <c r="AA466" s="180">
        <f ca="1">IF($Z466=0,0, OFFSET(rd!$A$10,MATCH($Z466,RD_tunnus,0),0))</f>
        <v>0</v>
      </c>
      <c r="AB466" s="180" t="e">
        <f t="shared" si="147"/>
        <v>#N/A</v>
      </c>
      <c r="AC466" s="180" t="e">
        <f t="shared" si="148"/>
        <v>#N/A</v>
      </c>
      <c r="AD466" s="100">
        <f t="shared" si="149"/>
        <v>0</v>
      </c>
      <c r="AE466" s="180" t="e">
        <f t="shared" ca="1" si="141"/>
        <v>#N/A</v>
      </c>
      <c r="AF466" s="180" t="e">
        <f t="shared" ca="1" si="142"/>
        <v>#N/A</v>
      </c>
      <c r="AG466" s="100" t="e">
        <f ca="1">OFFSET('Kuiva-aine'!$D$10,AE466+AF466-1,0)</f>
        <v>#N/A</v>
      </c>
      <c r="AH466" s="100" t="e">
        <f ca="1">OFFSET('Kuiva-aine'!$E$10,AE466+AF466-1,0)</f>
        <v>#N/A</v>
      </c>
      <c r="AI466" s="180" t="e">
        <f t="shared" ca="1" si="150"/>
        <v>#N/A</v>
      </c>
      <c r="AJ466" s="180" t="e">
        <f t="shared" si="151"/>
        <v>#N/A</v>
      </c>
      <c r="AK466" s="180" t="e">
        <f t="shared" si="152"/>
        <v>#N/A</v>
      </c>
      <c r="AL466" s="180">
        <f t="shared" si="153"/>
        <v>0</v>
      </c>
    </row>
    <row r="467" spans="1:38" x14ac:dyDescent="0.35">
      <c r="A467" s="91"/>
      <c r="B467" s="92"/>
      <c r="C467" s="93"/>
      <c r="D467" s="92"/>
      <c r="E467" s="91"/>
      <c r="F467" s="92"/>
      <c r="G467" s="94"/>
      <c r="I467" s="31">
        <f t="shared" ca="1" si="137"/>
        <v>0</v>
      </c>
      <c r="J467" s="31">
        <f ca="1">IF(ISNA(MATCH($V467,Hajoamiskertoimet!A$21:A$53,0)),0,$I467*OFFSET(Hajoamiskertoimet!$C$20,MATCH($V467,Hajoamiskertoimet!A$21:A$53,0),0))</f>
        <v>0</v>
      </c>
      <c r="L467" s="181">
        <f t="shared" ca="1" si="143"/>
        <v>1</v>
      </c>
      <c r="M467" s="180" t="e">
        <f ca="1">OFFSET('ewc02'!$H$10,MATCH($R467,Ewc_ID,0),0)</f>
        <v>#N/A</v>
      </c>
      <c r="N467" s="180" t="e">
        <f t="shared" ca="1" si="138"/>
        <v>#N/A</v>
      </c>
      <c r="O467" s="180" t="e">
        <f ca="1">IF($L467=0,-1,OFFSET('Kuiva-aine'!$C$10,AE467+AF467-1,0))</f>
        <v>#N/A</v>
      </c>
      <c r="P467" s="180" t="e">
        <f t="shared" ca="1" si="144"/>
        <v>#N/A</v>
      </c>
      <c r="Q467" s="180" t="e">
        <f ca="1">OFFSET('ewc02'!$A$10,MATCH($C467,EWC_Koodi,0),0)</f>
        <v>#N/A</v>
      </c>
      <c r="R467" s="180" t="e">
        <f t="shared" ca="1" si="145"/>
        <v>#N/A</v>
      </c>
      <c r="S467" s="180" t="e">
        <f ca="1">OFFSET('ewc02'!$K$10,Y467,0)</f>
        <v>#N/A</v>
      </c>
      <c r="T467" s="180" t="e">
        <f t="shared" ca="1" si="146"/>
        <v>#N/A</v>
      </c>
      <c r="U467" s="180" t="e">
        <f ca="1">OFFSET('ewc02'!$L$10,Y467,0)</f>
        <v>#N/A</v>
      </c>
      <c r="V467" s="180" t="e">
        <f ca="1">OFFSET('ewc02'!$M$10,Y467,0)</f>
        <v>#N/A</v>
      </c>
      <c r="W467" s="180" t="e">
        <f ca="1">OFFSET('ewc02'!$N$10,Y467,0)</f>
        <v>#N/A</v>
      </c>
      <c r="X467" s="180" t="e">
        <f ca="1">IF(AND(OFFSET('ewc02'!I$10,Y467,0)=12,OR(G467="2.3",G467="2.6",G467="2.7",G467="2.9")),1,0)</f>
        <v>#N/A</v>
      </c>
      <c r="Y467" s="180" t="e">
        <f t="shared" ca="1" si="139"/>
        <v>#N/A</v>
      </c>
      <c r="Z467" s="37">
        <f t="shared" si="140"/>
        <v>0</v>
      </c>
      <c r="AA467" s="180">
        <f ca="1">IF($Z467=0,0, OFFSET(rd!$A$10,MATCH($Z467,RD_tunnus,0),0))</f>
        <v>0</v>
      </c>
      <c r="AB467" s="180" t="e">
        <f t="shared" si="147"/>
        <v>#N/A</v>
      </c>
      <c r="AC467" s="180" t="e">
        <f t="shared" si="148"/>
        <v>#N/A</v>
      </c>
      <c r="AD467" s="100">
        <f t="shared" si="149"/>
        <v>0</v>
      </c>
      <c r="AE467" s="180" t="e">
        <f t="shared" ca="1" si="141"/>
        <v>#N/A</v>
      </c>
      <c r="AF467" s="180" t="e">
        <f t="shared" ca="1" si="142"/>
        <v>#N/A</v>
      </c>
      <c r="AG467" s="100" t="e">
        <f ca="1">OFFSET('Kuiva-aine'!$D$10,AE467+AF467-1,0)</f>
        <v>#N/A</v>
      </c>
      <c r="AH467" s="100" t="e">
        <f ca="1">OFFSET('Kuiva-aine'!$E$10,AE467+AF467-1,0)</f>
        <v>#N/A</v>
      </c>
      <c r="AI467" s="180" t="e">
        <f t="shared" ca="1" si="150"/>
        <v>#N/A</v>
      </c>
      <c r="AJ467" s="180" t="e">
        <f t="shared" si="151"/>
        <v>#N/A</v>
      </c>
      <c r="AK467" s="180" t="e">
        <f t="shared" si="152"/>
        <v>#N/A</v>
      </c>
      <c r="AL467" s="180">
        <f t="shared" si="153"/>
        <v>0</v>
      </c>
    </row>
    <row r="468" spans="1:38" x14ac:dyDescent="0.35">
      <c r="A468" s="91"/>
      <c r="B468" s="92"/>
      <c r="C468" s="93"/>
      <c r="D468" s="92"/>
      <c r="E468" s="91"/>
      <c r="F468" s="92"/>
      <c r="G468" s="94"/>
      <c r="I468" s="31">
        <f t="shared" ca="1" si="137"/>
        <v>0</v>
      </c>
      <c r="J468" s="31">
        <f ca="1">IF(ISNA(MATCH($V468,Hajoamiskertoimet!A$21:A$53,0)),0,$I468*OFFSET(Hajoamiskertoimet!$C$20,MATCH($V468,Hajoamiskertoimet!A$21:A$53,0),0))</f>
        <v>0</v>
      </c>
      <c r="L468" s="181">
        <f t="shared" ca="1" si="143"/>
        <v>1</v>
      </c>
      <c r="M468" s="180" t="e">
        <f ca="1">OFFSET('ewc02'!$H$10,MATCH($R468,Ewc_ID,0),0)</f>
        <v>#N/A</v>
      </c>
      <c r="N468" s="180" t="e">
        <f t="shared" ca="1" si="138"/>
        <v>#N/A</v>
      </c>
      <c r="O468" s="180" t="e">
        <f ca="1">IF($L468=0,-1,OFFSET('Kuiva-aine'!$C$10,AE468+AF468-1,0))</f>
        <v>#N/A</v>
      </c>
      <c r="P468" s="180" t="e">
        <f t="shared" ca="1" si="144"/>
        <v>#N/A</v>
      </c>
      <c r="Q468" s="180" t="e">
        <f ca="1">OFFSET('ewc02'!$A$10,MATCH($C468,EWC_Koodi,0),0)</f>
        <v>#N/A</v>
      </c>
      <c r="R468" s="180" t="e">
        <f t="shared" ca="1" si="145"/>
        <v>#N/A</v>
      </c>
      <c r="S468" s="180" t="e">
        <f ca="1">OFFSET('ewc02'!$K$10,Y468,0)</f>
        <v>#N/A</v>
      </c>
      <c r="T468" s="180" t="e">
        <f t="shared" ca="1" si="146"/>
        <v>#N/A</v>
      </c>
      <c r="U468" s="180" t="e">
        <f ca="1">OFFSET('ewc02'!$L$10,Y468,0)</f>
        <v>#N/A</v>
      </c>
      <c r="V468" s="180" t="e">
        <f ca="1">OFFSET('ewc02'!$M$10,Y468,0)</f>
        <v>#N/A</v>
      </c>
      <c r="W468" s="180" t="e">
        <f ca="1">OFFSET('ewc02'!$N$10,Y468,0)</f>
        <v>#N/A</v>
      </c>
      <c r="X468" s="180" t="e">
        <f ca="1">IF(AND(OFFSET('ewc02'!I$10,Y468,0)=12,OR(G468="2.3",G468="2.6",G468="2.7",G468="2.9")),1,0)</f>
        <v>#N/A</v>
      </c>
      <c r="Y468" s="180" t="e">
        <f t="shared" ca="1" si="139"/>
        <v>#N/A</v>
      </c>
      <c r="Z468" s="37">
        <f t="shared" si="140"/>
        <v>0</v>
      </c>
      <c r="AA468" s="180">
        <f ca="1">IF($Z468=0,0, OFFSET(rd!$A$10,MATCH($Z468,RD_tunnus,0),0))</f>
        <v>0</v>
      </c>
      <c r="AB468" s="180" t="e">
        <f t="shared" si="147"/>
        <v>#N/A</v>
      </c>
      <c r="AC468" s="180" t="e">
        <f t="shared" si="148"/>
        <v>#N/A</v>
      </c>
      <c r="AD468" s="100">
        <f t="shared" si="149"/>
        <v>0</v>
      </c>
      <c r="AE468" s="180" t="e">
        <f t="shared" ca="1" si="141"/>
        <v>#N/A</v>
      </c>
      <c r="AF468" s="180" t="e">
        <f t="shared" ca="1" si="142"/>
        <v>#N/A</v>
      </c>
      <c r="AG468" s="100" t="e">
        <f ca="1">OFFSET('Kuiva-aine'!$D$10,AE468+AF468-1,0)</f>
        <v>#N/A</v>
      </c>
      <c r="AH468" s="100" t="e">
        <f ca="1">OFFSET('Kuiva-aine'!$E$10,AE468+AF468-1,0)</f>
        <v>#N/A</v>
      </c>
      <c r="AI468" s="180" t="e">
        <f t="shared" ca="1" si="150"/>
        <v>#N/A</v>
      </c>
      <c r="AJ468" s="180" t="e">
        <f t="shared" si="151"/>
        <v>#N/A</v>
      </c>
      <c r="AK468" s="180" t="e">
        <f t="shared" si="152"/>
        <v>#N/A</v>
      </c>
      <c r="AL468" s="180">
        <f t="shared" si="153"/>
        <v>0</v>
      </c>
    </row>
    <row r="469" spans="1:38" x14ac:dyDescent="0.35">
      <c r="A469" s="91"/>
      <c r="B469" s="92"/>
      <c r="C469" s="93"/>
      <c r="D469" s="92"/>
      <c r="E469" s="91"/>
      <c r="F469" s="92"/>
      <c r="G469" s="94"/>
      <c r="I469" s="31">
        <f t="shared" ca="1" si="137"/>
        <v>0</v>
      </c>
      <c r="J469" s="31">
        <f ca="1">IF(ISNA(MATCH($V469,Hajoamiskertoimet!A$21:A$53,0)),0,$I469*OFFSET(Hajoamiskertoimet!$C$20,MATCH($V469,Hajoamiskertoimet!A$21:A$53,0),0))</f>
        <v>0</v>
      </c>
      <c r="L469" s="181">
        <f t="shared" ca="1" si="143"/>
        <v>1</v>
      </c>
      <c r="M469" s="180" t="e">
        <f ca="1">OFFSET('ewc02'!$H$10,MATCH($R469,Ewc_ID,0),0)</f>
        <v>#N/A</v>
      </c>
      <c r="N469" s="180" t="e">
        <f t="shared" ca="1" si="138"/>
        <v>#N/A</v>
      </c>
      <c r="O469" s="180" t="e">
        <f ca="1">IF($L469=0,-1,OFFSET('Kuiva-aine'!$C$10,AE469+AF469-1,0))</f>
        <v>#N/A</v>
      </c>
      <c r="P469" s="180" t="e">
        <f t="shared" ca="1" si="144"/>
        <v>#N/A</v>
      </c>
      <c r="Q469" s="180" t="e">
        <f ca="1">OFFSET('ewc02'!$A$10,MATCH($C469,EWC_Koodi,0),0)</f>
        <v>#N/A</v>
      </c>
      <c r="R469" s="180" t="e">
        <f t="shared" ca="1" si="145"/>
        <v>#N/A</v>
      </c>
      <c r="S469" s="180" t="e">
        <f ca="1">OFFSET('ewc02'!$K$10,Y469,0)</f>
        <v>#N/A</v>
      </c>
      <c r="T469" s="180" t="e">
        <f t="shared" ca="1" si="146"/>
        <v>#N/A</v>
      </c>
      <c r="U469" s="180" t="e">
        <f ca="1">OFFSET('ewc02'!$L$10,Y469,0)</f>
        <v>#N/A</v>
      </c>
      <c r="V469" s="180" t="e">
        <f ca="1">OFFSET('ewc02'!$M$10,Y469,0)</f>
        <v>#N/A</v>
      </c>
      <c r="W469" s="180" t="e">
        <f ca="1">OFFSET('ewc02'!$N$10,Y469,0)</f>
        <v>#N/A</v>
      </c>
      <c r="X469" s="180" t="e">
        <f ca="1">IF(AND(OFFSET('ewc02'!I$10,Y469,0)=12,OR(G469="2.3",G469="2.6",G469="2.7",G469="2.9")),1,0)</f>
        <v>#N/A</v>
      </c>
      <c r="Y469" s="180" t="e">
        <f t="shared" ca="1" si="139"/>
        <v>#N/A</v>
      </c>
      <c r="Z469" s="37">
        <f t="shared" si="140"/>
        <v>0</v>
      </c>
      <c r="AA469" s="180">
        <f ca="1">IF($Z469=0,0, OFFSET(rd!$A$10,MATCH($Z469,RD_tunnus,0),0))</f>
        <v>0</v>
      </c>
      <c r="AB469" s="180" t="e">
        <f t="shared" si="147"/>
        <v>#N/A</v>
      </c>
      <c r="AC469" s="180" t="e">
        <f t="shared" si="148"/>
        <v>#N/A</v>
      </c>
      <c r="AD469" s="100">
        <f t="shared" si="149"/>
        <v>0</v>
      </c>
      <c r="AE469" s="180" t="e">
        <f t="shared" ca="1" si="141"/>
        <v>#N/A</v>
      </c>
      <c r="AF469" s="180" t="e">
        <f t="shared" ca="1" si="142"/>
        <v>#N/A</v>
      </c>
      <c r="AG469" s="100" t="e">
        <f ca="1">OFFSET('Kuiva-aine'!$D$10,AE469+AF469-1,0)</f>
        <v>#N/A</v>
      </c>
      <c r="AH469" s="100" t="e">
        <f ca="1">OFFSET('Kuiva-aine'!$E$10,AE469+AF469-1,0)</f>
        <v>#N/A</v>
      </c>
      <c r="AI469" s="180" t="e">
        <f t="shared" ca="1" si="150"/>
        <v>#N/A</v>
      </c>
      <c r="AJ469" s="180" t="e">
        <f t="shared" si="151"/>
        <v>#N/A</v>
      </c>
      <c r="AK469" s="180" t="e">
        <f t="shared" si="152"/>
        <v>#N/A</v>
      </c>
      <c r="AL469" s="180">
        <f t="shared" si="153"/>
        <v>0</v>
      </c>
    </row>
    <row r="470" spans="1:38" x14ac:dyDescent="0.35">
      <c r="A470" s="91"/>
      <c r="B470" s="92"/>
      <c r="C470" s="93"/>
      <c r="D470" s="92"/>
      <c r="E470" s="91"/>
      <c r="F470" s="92"/>
      <c r="G470" s="94"/>
      <c r="I470" s="31">
        <f t="shared" ca="1" si="137"/>
        <v>0</v>
      </c>
      <c r="J470" s="31">
        <f ca="1">IF(ISNA(MATCH($V470,Hajoamiskertoimet!A$21:A$53,0)),0,$I470*OFFSET(Hajoamiskertoimet!$C$20,MATCH($V470,Hajoamiskertoimet!A$21:A$53,0),0))</f>
        <v>0</v>
      </c>
      <c r="L470" s="181">
        <f t="shared" ca="1" si="143"/>
        <v>1</v>
      </c>
      <c r="M470" s="180" t="e">
        <f ca="1">OFFSET('ewc02'!$H$10,MATCH($R470,Ewc_ID,0),0)</f>
        <v>#N/A</v>
      </c>
      <c r="N470" s="180" t="e">
        <f t="shared" ca="1" si="138"/>
        <v>#N/A</v>
      </c>
      <c r="O470" s="180" t="e">
        <f ca="1">IF($L470=0,-1,OFFSET('Kuiva-aine'!$C$10,AE470+AF470-1,0))</f>
        <v>#N/A</v>
      </c>
      <c r="P470" s="180" t="e">
        <f t="shared" ca="1" si="144"/>
        <v>#N/A</v>
      </c>
      <c r="Q470" s="180" t="e">
        <f ca="1">OFFSET('ewc02'!$A$10,MATCH($C470,EWC_Koodi,0),0)</f>
        <v>#N/A</v>
      </c>
      <c r="R470" s="180" t="e">
        <f t="shared" ca="1" si="145"/>
        <v>#N/A</v>
      </c>
      <c r="S470" s="180" t="e">
        <f ca="1">OFFSET('ewc02'!$K$10,Y470,0)</f>
        <v>#N/A</v>
      </c>
      <c r="T470" s="180" t="e">
        <f t="shared" ca="1" si="146"/>
        <v>#N/A</v>
      </c>
      <c r="U470" s="180" t="e">
        <f ca="1">OFFSET('ewc02'!$L$10,Y470,0)</f>
        <v>#N/A</v>
      </c>
      <c r="V470" s="180" t="e">
        <f ca="1">OFFSET('ewc02'!$M$10,Y470,0)</f>
        <v>#N/A</v>
      </c>
      <c r="W470" s="180" t="e">
        <f ca="1">OFFSET('ewc02'!$N$10,Y470,0)</f>
        <v>#N/A</v>
      </c>
      <c r="X470" s="180" t="e">
        <f ca="1">IF(AND(OFFSET('ewc02'!I$10,Y470,0)=12,OR(G470="2.3",G470="2.6",G470="2.7",G470="2.9")),1,0)</f>
        <v>#N/A</v>
      </c>
      <c r="Y470" s="180" t="e">
        <f t="shared" ca="1" si="139"/>
        <v>#N/A</v>
      </c>
      <c r="Z470" s="37">
        <f t="shared" si="140"/>
        <v>0</v>
      </c>
      <c r="AA470" s="180">
        <f ca="1">IF($Z470=0,0, OFFSET(rd!$A$10,MATCH($Z470,RD_tunnus,0),0))</f>
        <v>0</v>
      </c>
      <c r="AB470" s="180" t="e">
        <f t="shared" si="147"/>
        <v>#N/A</v>
      </c>
      <c r="AC470" s="180" t="e">
        <f t="shared" si="148"/>
        <v>#N/A</v>
      </c>
      <c r="AD470" s="100">
        <f t="shared" si="149"/>
        <v>0</v>
      </c>
      <c r="AE470" s="180" t="e">
        <f t="shared" ca="1" si="141"/>
        <v>#N/A</v>
      </c>
      <c r="AF470" s="180" t="e">
        <f t="shared" ca="1" si="142"/>
        <v>#N/A</v>
      </c>
      <c r="AG470" s="100" t="e">
        <f ca="1">OFFSET('Kuiva-aine'!$D$10,AE470+AF470-1,0)</f>
        <v>#N/A</v>
      </c>
      <c r="AH470" s="100" t="e">
        <f ca="1">OFFSET('Kuiva-aine'!$E$10,AE470+AF470-1,0)</f>
        <v>#N/A</v>
      </c>
      <c r="AI470" s="180" t="e">
        <f t="shared" ca="1" si="150"/>
        <v>#N/A</v>
      </c>
      <c r="AJ470" s="180" t="e">
        <f t="shared" si="151"/>
        <v>#N/A</v>
      </c>
      <c r="AK470" s="180" t="e">
        <f t="shared" si="152"/>
        <v>#N/A</v>
      </c>
      <c r="AL470" s="180">
        <f t="shared" si="153"/>
        <v>0</v>
      </c>
    </row>
    <row r="471" spans="1:38" x14ac:dyDescent="0.35">
      <c r="A471" s="91"/>
      <c r="B471" s="92"/>
      <c r="C471" s="93"/>
      <c r="D471" s="92"/>
      <c r="E471" s="91"/>
      <c r="F471" s="92"/>
      <c r="G471" s="94"/>
      <c r="I471" s="31">
        <f t="shared" ca="1" si="137"/>
        <v>0</v>
      </c>
      <c r="J471" s="31">
        <f ca="1">IF(ISNA(MATCH($V471,Hajoamiskertoimet!A$21:A$53,0)),0,$I471*OFFSET(Hajoamiskertoimet!$C$20,MATCH($V471,Hajoamiskertoimet!A$21:A$53,0),0))</f>
        <v>0</v>
      </c>
      <c r="L471" s="181">
        <f t="shared" ca="1" si="143"/>
        <v>1</v>
      </c>
      <c r="M471" s="180" t="e">
        <f ca="1">OFFSET('ewc02'!$H$10,MATCH($R471,Ewc_ID,0),0)</f>
        <v>#N/A</v>
      </c>
      <c r="N471" s="180" t="e">
        <f t="shared" ca="1" si="138"/>
        <v>#N/A</v>
      </c>
      <c r="O471" s="180" t="e">
        <f ca="1">IF($L471=0,-1,OFFSET('Kuiva-aine'!$C$10,AE471+AF471-1,0))</f>
        <v>#N/A</v>
      </c>
      <c r="P471" s="180" t="e">
        <f t="shared" ca="1" si="144"/>
        <v>#N/A</v>
      </c>
      <c r="Q471" s="180" t="e">
        <f ca="1">OFFSET('ewc02'!$A$10,MATCH($C471,EWC_Koodi,0),0)</f>
        <v>#N/A</v>
      </c>
      <c r="R471" s="180" t="e">
        <f t="shared" ca="1" si="145"/>
        <v>#N/A</v>
      </c>
      <c r="S471" s="180" t="e">
        <f ca="1">OFFSET('ewc02'!$K$10,Y471,0)</f>
        <v>#N/A</v>
      </c>
      <c r="T471" s="180" t="e">
        <f t="shared" ca="1" si="146"/>
        <v>#N/A</v>
      </c>
      <c r="U471" s="180" t="e">
        <f ca="1">OFFSET('ewc02'!$L$10,Y471,0)</f>
        <v>#N/A</v>
      </c>
      <c r="V471" s="180" t="e">
        <f ca="1">OFFSET('ewc02'!$M$10,Y471,0)</f>
        <v>#N/A</v>
      </c>
      <c r="W471" s="180" t="e">
        <f ca="1">OFFSET('ewc02'!$N$10,Y471,0)</f>
        <v>#N/A</v>
      </c>
      <c r="X471" s="180" t="e">
        <f ca="1">IF(AND(OFFSET('ewc02'!I$10,Y471,0)=12,OR(G471="2.3",G471="2.6",G471="2.7",G471="2.9")),1,0)</f>
        <v>#N/A</v>
      </c>
      <c r="Y471" s="180" t="e">
        <f t="shared" ca="1" si="139"/>
        <v>#N/A</v>
      </c>
      <c r="Z471" s="37">
        <f t="shared" si="140"/>
        <v>0</v>
      </c>
      <c r="AA471" s="180">
        <f ca="1">IF($Z471=0,0, OFFSET(rd!$A$10,MATCH($Z471,RD_tunnus,0),0))</f>
        <v>0</v>
      </c>
      <c r="AB471" s="180" t="e">
        <f t="shared" si="147"/>
        <v>#N/A</v>
      </c>
      <c r="AC471" s="180" t="e">
        <f t="shared" si="148"/>
        <v>#N/A</v>
      </c>
      <c r="AD471" s="100">
        <f t="shared" si="149"/>
        <v>0</v>
      </c>
      <c r="AE471" s="180" t="e">
        <f t="shared" ca="1" si="141"/>
        <v>#N/A</v>
      </c>
      <c r="AF471" s="180" t="e">
        <f t="shared" ca="1" si="142"/>
        <v>#N/A</v>
      </c>
      <c r="AG471" s="100" t="e">
        <f ca="1">OFFSET('Kuiva-aine'!$D$10,AE471+AF471-1,0)</f>
        <v>#N/A</v>
      </c>
      <c r="AH471" s="100" t="e">
        <f ca="1">OFFSET('Kuiva-aine'!$E$10,AE471+AF471-1,0)</f>
        <v>#N/A</v>
      </c>
      <c r="AI471" s="180" t="e">
        <f t="shared" ca="1" si="150"/>
        <v>#N/A</v>
      </c>
      <c r="AJ471" s="180" t="e">
        <f t="shared" si="151"/>
        <v>#N/A</v>
      </c>
      <c r="AK471" s="180" t="e">
        <f t="shared" si="152"/>
        <v>#N/A</v>
      </c>
      <c r="AL471" s="180">
        <f t="shared" si="153"/>
        <v>0</v>
      </c>
    </row>
    <row r="472" spans="1:38" x14ac:dyDescent="0.35">
      <c r="A472" s="91"/>
      <c r="B472" s="92"/>
      <c r="C472" s="93"/>
      <c r="D472" s="92"/>
      <c r="E472" s="91"/>
      <c r="F472" s="92"/>
      <c r="G472" s="94"/>
      <c r="I472" s="31">
        <f t="shared" ca="1" si="137"/>
        <v>0</v>
      </c>
      <c r="J472" s="31">
        <f ca="1">IF(ISNA(MATCH($V472,Hajoamiskertoimet!A$21:A$53,0)),0,$I472*OFFSET(Hajoamiskertoimet!$C$20,MATCH($V472,Hajoamiskertoimet!A$21:A$53,0),0))</f>
        <v>0</v>
      </c>
      <c r="L472" s="181">
        <f t="shared" ca="1" si="143"/>
        <v>1</v>
      </c>
      <c r="M472" s="180" t="e">
        <f ca="1">OFFSET('ewc02'!$H$10,MATCH($R472,Ewc_ID,0),0)</f>
        <v>#N/A</v>
      </c>
      <c r="N472" s="180" t="e">
        <f t="shared" ca="1" si="138"/>
        <v>#N/A</v>
      </c>
      <c r="O472" s="180" t="e">
        <f ca="1">IF($L472=0,-1,OFFSET('Kuiva-aine'!$C$10,AE472+AF472-1,0))</f>
        <v>#N/A</v>
      </c>
      <c r="P472" s="180" t="e">
        <f t="shared" ca="1" si="144"/>
        <v>#N/A</v>
      </c>
      <c r="Q472" s="180" t="e">
        <f ca="1">OFFSET('ewc02'!$A$10,MATCH($C472,EWC_Koodi,0),0)</f>
        <v>#N/A</v>
      </c>
      <c r="R472" s="180" t="e">
        <f t="shared" ca="1" si="145"/>
        <v>#N/A</v>
      </c>
      <c r="S472" s="180" t="e">
        <f ca="1">OFFSET('ewc02'!$K$10,Y472,0)</f>
        <v>#N/A</v>
      </c>
      <c r="T472" s="180" t="e">
        <f t="shared" ca="1" si="146"/>
        <v>#N/A</v>
      </c>
      <c r="U472" s="180" t="e">
        <f ca="1">OFFSET('ewc02'!$L$10,Y472,0)</f>
        <v>#N/A</v>
      </c>
      <c r="V472" s="180" t="e">
        <f ca="1">OFFSET('ewc02'!$M$10,Y472,0)</f>
        <v>#N/A</v>
      </c>
      <c r="W472" s="180" t="e">
        <f ca="1">OFFSET('ewc02'!$N$10,Y472,0)</f>
        <v>#N/A</v>
      </c>
      <c r="X472" s="180" t="e">
        <f ca="1">IF(AND(OFFSET('ewc02'!I$10,Y472,0)=12,OR(G472="2.3",G472="2.6",G472="2.7",G472="2.9")),1,0)</f>
        <v>#N/A</v>
      </c>
      <c r="Y472" s="180" t="e">
        <f t="shared" ca="1" si="139"/>
        <v>#N/A</v>
      </c>
      <c r="Z472" s="37">
        <f t="shared" si="140"/>
        <v>0</v>
      </c>
      <c r="AA472" s="180">
        <f ca="1">IF($Z472=0,0, OFFSET(rd!$A$10,MATCH($Z472,RD_tunnus,0),0))</f>
        <v>0</v>
      </c>
      <c r="AB472" s="180" t="e">
        <f t="shared" si="147"/>
        <v>#N/A</v>
      </c>
      <c r="AC472" s="180" t="e">
        <f t="shared" si="148"/>
        <v>#N/A</v>
      </c>
      <c r="AD472" s="100">
        <f t="shared" si="149"/>
        <v>0</v>
      </c>
      <c r="AE472" s="180" t="e">
        <f t="shared" ca="1" si="141"/>
        <v>#N/A</v>
      </c>
      <c r="AF472" s="180" t="e">
        <f t="shared" ca="1" si="142"/>
        <v>#N/A</v>
      </c>
      <c r="AG472" s="100" t="e">
        <f ca="1">OFFSET('Kuiva-aine'!$D$10,AE472+AF472-1,0)</f>
        <v>#N/A</v>
      </c>
      <c r="AH472" s="100" t="e">
        <f ca="1">OFFSET('Kuiva-aine'!$E$10,AE472+AF472-1,0)</f>
        <v>#N/A</v>
      </c>
      <c r="AI472" s="180" t="e">
        <f t="shared" ca="1" si="150"/>
        <v>#N/A</v>
      </c>
      <c r="AJ472" s="180" t="e">
        <f t="shared" si="151"/>
        <v>#N/A</v>
      </c>
      <c r="AK472" s="180" t="e">
        <f t="shared" si="152"/>
        <v>#N/A</v>
      </c>
      <c r="AL472" s="180">
        <f t="shared" si="153"/>
        <v>0</v>
      </c>
    </row>
    <row r="473" spans="1:38" x14ac:dyDescent="0.35">
      <c r="A473" s="91"/>
      <c r="B473" s="92"/>
      <c r="C473" s="93"/>
      <c r="D473" s="92"/>
      <c r="E473" s="91"/>
      <c r="F473" s="92"/>
      <c r="G473" s="94"/>
      <c r="I473" s="31">
        <f t="shared" ca="1" si="137"/>
        <v>0</v>
      </c>
      <c r="J473" s="31">
        <f ca="1">IF(ISNA(MATCH($V473,Hajoamiskertoimet!A$21:A$53,0)),0,$I473*OFFSET(Hajoamiskertoimet!$C$20,MATCH($V473,Hajoamiskertoimet!A$21:A$53,0),0))</f>
        <v>0</v>
      </c>
      <c r="L473" s="181">
        <f t="shared" ca="1" si="143"/>
        <v>1</v>
      </c>
      <c r="M473" s="180" t="e">
        <f ca="1">OFFSET('ewc02'!$H$10,MATCH($R473,Ewc_ID,0),0)</f>
        <v>#N/A</v>
      </c>
      <c r="N473" s="180" t="e">
        <f t="shared" ca="1" si="138"/>
        <v>#N/A</v>
      </c>
      <c r="O473" s="180" t="e">
        <f ca="1">IF($L473=0,-1,OFFSET('Kuiva-aine'!$C$10,AE473+AF473-1,0))</f>
        <v>#N/A</v>
      </c>
      <c r="P473" s="180" t="e">
        <f t="shared" ca="1" si="144"/>
        <v>#N/A</v>
      </c>
      <c r="Q473" s="180" t="e">
        <f ca="1">OFFSET('ewc02'!$A$10,MATCH($C473,EWC_Koodi,0),0)</f>
        <v>#N/A</v>
      </c>
      <c r="R473" s="180" t="e">
        <f t="shared" ca="1" si="145"/>
        <v>#N/A</v>
      </c>
      <c r="S473" s="180" t="e">
        <f ca="1">OFFSET('ewc02'!$K$10,Y473,0)</f>
        <v>#N/A</v>
      </c>
      <c r="T473" s="180" t="e">
        <f t="shared" ca="1" si="146"/>
        <v>#N/A</v>
      </c>
      <c r="U473" s="180" t="e">
        <f ca="1">OFFSET('ewc02'!$L$10,Y473,0)</f>
        <v>#N/A</v>
      </c>
      <c r="V473" s="180" t="e">
        <f ca="1">OFFSET('ewc02'!$M$10,Y473,0)</f>
        <v>#N/A</v>
      </c>
      <c r="W473" s="180" t="e">
        <f ca="1">OFFSET('ewc02'!$N$10,Y473,0)</f>
        <v>#N/A</v>
      </c>
      <c r="X473" s="180" t="e">
        <f ca="1">IF(AND(OFFSET('ewc02'!I$10,Y473,0)=12,OR(G473="2.3",G473="2.6",G473="2.7",G473="2.9")),1,0)</f>
        <v>#N/A</v>
      </c>
      <c r="Y473" s="180" t="e">
        <f t="shared" ca="1" si="139"/>
        <v>#N/A</v>
      </c>
      <c r="Z473" s="37">
        <f t="shared" si="140"/>
        <v>0</v>
      </c>
      <c r="AA473" s="180">
        <f ca="1">IF($Z473=0,0, OFFSET(rd!$A$10,MATCH($Z473,RD_tunnus,0),0))</f>
        <v>0</v>
      </c>
      <c r="AB473" s="180" t="e">
        <f t="shared" si="147"/>
        <v>#N/A</v>
      </c>
      <c r="AC473" s="180" t="e">
        <f t="shared" si="148"/>
        <v>#N/A</v>
      </c>
      <c r="AD473" s="100">
        <f t="shared" si="149"/>
        <v>0</v>
      </c>
      <c r="AE473" s="180" t="e">
        <f t="shared" ca="1" si="141"/>
        <v>#N/A</v>
      </c>
      <c r="AF473" s="180" t="e">
        <f t="shared" ca="1" si="142"/>
        <v>#N/A</v>
      </c>
      <c r="AG473" s="100" t="e">
        <f ca="1">OFFSET('Kuiva-aine'!$D$10,AE473+AF473-1,0)</f>
        <v>#N/A</v>
      </c>
      <c r="AH473" s="100" t="e">
        <f ca="1">OFFSET('Kuiva-aine'!$E$10,AE473+AF473-1,0)</f>
        <v>#N/A</v>
      </c>
      <c r="AI473" s="180" t="e">
        <f t="shared" ca="1" si="150"/>
        <v>#N/A</v>
      </c>
      <c r="AJ473" s="180" t="e">
        <f t="shared" si="151"/>
        <v>#N/A</v>
      </c>
      <c r="AK473" s="180" t="e">
        <f t="shared" si="152"/>
        <v>#N/A</v>
      </c>
      <c r="AL473" s="180">
        <f t="shared" si="153"/>
        <v>0</v>
      </c>
    </row>
    <row r="474" spans="1:38" x14ac:dyDescent="0.35">
      <c r="A474" s="91"/>
      <c r="B474" s="92"/>
      <c r="C474" s="93"/>
      <c r="D474" s="92"/>
      <c r="E474" s="91"/>
      <c r="F474" s="92"/>
      <c r="G474" s="94"/>
      <c r="I474" s="31">
        <f t="shared" ca="1" si="137"/>
        <v>0</v>
      </c>
      <c r="J474" s="31">
        <f ca="1">IF(ISNA(MATCH($V474,Hajoamiskertoimet!A$21:A$53,0)),0,$I474*OFFSET(Hajoamiskertoimet!$C$20,MATCH($V474,Hajoamiskertoimet!A$21:A$53,0),0))</f>
        <v>0</v>
      </c>
      <c r="L474" s="181">
        <f t="shared" ca="1" si="143"/>
        <v>1</v>
      </c>
      <c r="M474" s="180" t="e">
        <f ca="1">OFFSET('ewc02'!$H$10,MATCH($R474,Ewc_ID,0),0)</f>
        <v>#N/A</v>
      </c>
      <c r="N474" s="180" t="e">
        <f t="shared" ca="1" si="138"/>
        <v>#N/A</v>
      </c>
      <c r="O474" s="180" t="e">
        <f ca="1">IF($L474=0,-1,OFFSET('Kuiva-aine'!$C$10,AE474+AF474-1,0))</f>
        <v>#N/A</v>
      </c>
      <c r="P474" s="180" t="e">
        <f t="shared" ca="1" si="144"/>
        <v>#N/A</v>
      </c>
      <c r="Q474" s="180" t="e">
        <f ca="1">OFFSET('ewc02'!$A$10,MATCH($C474,EWC_Koodi,0),0)</f>
        <v>#N/A</v>
      </c>
      <c r="R474" s="180" t="e">
        <f t="shared" ca="1" si="145"/>
        <v>#N/A</v>
      </c>
      <c r="S474" s="180" t="e">
        <f ca="1">OFFSET('ewc02'!$K$10,Y474,0)</f>
        <v>#N/A</v>
      </c>
      <c r="T474" s="180" t="e">
        <f t="shared" ca="1" si="146"/>
        <v>#N/A</v>
      </c>
      <c r="U474" s="180" t="e">
        <f ca="1">OFFSET('ewc02'!$L$10,Y474,0)</f>
        <v>#N/A</v>
      </c>
      <c r="V474" s="180" t="e">
        <f ca="1">OFFSET('ewc02'!$M$10,Y474,0)</f>
        <v>#N/A</v>
      </c>
      <c r="W474" s="180" t="e">
        <f ca="1">OFFSET('ewc02'!$N$10,Y474,0)</f>
        <v>#N/A</v>
      </c>
      <c r="X474" s="180" t="e">
        <f ca="1">IF(AND(OFFSET('ewc02'!I$10,Y474,0)=12,OR(G474="2.3",G474="2.6",G474="2.7",G474="2.9")),1,0)</f>
        <v>#N/A</v>
      </c>
      <c r="Y474" s="180" t="e">
        <f t="shared" ca="1" si="139"/>
        <v>#N/A</v>
      </c>
      <c r="Z474" s="37">
        <f t="shared" si="140"/>
        <v>0</v>
      </c>
      <c r="AA474" s="180">
        <f ca="1">IF($Z474=0,0, OFFSET(rd!$A$10,MATCH($Z474,RD_tunnus,0),0))</f>
        <v>0</v>
      </c>
      <c r="AB474" s="180" t="e">
        <f t="shared" si="147"/>
        <v>#N/A</v>
      </c>
      <c r="AC474" s="180" t="e">
        <f t="shared" si="148"/>
        <v>#N/A</v>
      </c>
      <c r="AD474" s="100">
        <f t="shared" si="149"/>
        <v>0</v>
      </c>
      <c r="AE474" s="180" t="e">
        <f t="shared" ca="1" si="141"/>
        <v>#N/A</v>
      </c>
      <c r="AF474" s="180" t="e">
        <f t="shared" ca="1" si="142"/>
        <v>#N/A</v>
      </c>
      <c r="AG474" s="100" t="e">
        <f ca="1">OFFSET('Kuiva-aine'!$D$10,AE474+AF474-1,0)</f>
        <v>#N/A</v>
      </c>
      <c r="AH474" s="100" t="e">
        <f ca="1">OFFSET('Kuiva-aine'!$E$10,AE474+AF474-1,0)</f>
        <v>#N/A</v>
      </c>
      <c r="AI474" s="180" t="e">
        <f t="shared" ca="1" si="150"/>
        <v>#N/A</v>
      </c>
      <c r="AJ474" s="180" t="e">
        <f t="shared" si="151"/>
        <v>#N/A</v>
      </c>
      <c r="AK474" s="180" t="e">
        <f t="shared" si="152"/>
        <v>#N/A</v>
      </c>
      <c r="AL474" s="180">
        <f t="shared" si="153"/>
        <v>0</v>
      </c>
    </row>
    <row r="475" spans="1:38" x14ac:dyDescent="0.35">
      <c r="A475" s="91"/>
      <c r="B475" s="92"/>
      <c r="C475" s="93"/>
      <c r="D475" s="92"/>
      <c r="E475" s="91"/>
      <c r="F475" s="92"/>
      <c r="G475" s="94"/>
      <c r="I475" s="31">
        <f t="shared" ca="1" si="137"/>
        <v>0</v>
      </c>
      <c r="J475" s="31">
        <f ca="1">IF(ISNA(MATCH($V475,Hajoamiskertoimet!A$21:A$53,0)),0,$I475*OFFSET(Hajoamiskertoimet!$C$20,MATCH($V475,Hajoamiskertoimet!A$21:A$53,0),0))</f>
        <v>0</v>
      </c>
      <c r="L475" s="181">
        <f t="shared" ca="1" si="143"/>
        <v>1</v>
      </c>
      <c r="M475" s="180" t="e">
        <f ca="1">OFFSET('ewc02'!$H$10,MATCH($R475,Ewc_ID,0),0)</f>
        <v>#N/A</v>
      </c>
      <c r="N475" s="180" t="e">
        <f t="shared" ca="1" si="138"/>
        <v>#N/A</v>
      </c>
      <c r="O475" s="180" t="e">
        <f ca="1">IF($L475=0,-1,OFFSET('Kuiva-aine'!$C$10,AE475+AF475-1,0))</f>
        <v>#N/A</v>
      </c>
      <c r="P475" s="180" t="e">
        <f t="shared" ca="1" si="144"/>
        <v>#N/A</v>
      </c>
      <c r="Q475" s="180" t="e">
        <f ca="1">OFFSET('ewc02'!$A$10,MATCH($C475,EWC_Koodi,0),0)</f>
        <v>#N/A</v>
      </c>
      <c r="R475" s="180" t="e">
        <f t="shared" ca="1" si="145"/>
        <v>#N/A</v>
      </c>
      <c r="S475" s="180" t="e">
        <f ca="1">OFFSET('ewc02'!$K$10,Y475,0)</f>
        <v>#N/A</v>
      </c>
      <c r="T475" s="180" t="e">
        <f t="shared" ca="1" si="146"/>
        <v>#N/A</v>
      </c>
      <c r="U475" s="180" t="e">
        <f ca="1">OFFSET('ewc02'!$L$10,Y475,0)</f>
        <v>#N/A</v>
      </c>
      <c r="V475" s="180" t="e">
        <f ca="1">OFFSET('ewc02'!$M$10,Y475,0)</f>
        <v>#N/A</v>
      </c>
      <c r="W475" s="180" t="e">
        <f ca="1">OFFSET('ewc02'!$N$10,Y475,0)</f>
        <v>#N/A</v>
      </c>
      <c r="X475" s="180" t="e">
        <f ca="1">IF(AND(OFFSET('ewc02'!I$10,Y475,0)=12,OR(G475="2.3",G475="2.6",G475="2.7",G475="2.9")),1,0)</f>
        <v>#N/A</v>
      </c>
      <c r="Y475" s="180" t="e">
        <f t="shared" ca="1" si="139"/>
        <v>#N/A</v>
      </c>
      <c r="Z475" s="37">
        <f t="shared" si="140"/>
        <v>0</v>
      </c>
      <c r="AA475" s="180">
        <f ca="1">IF($Z475=0,0, OFFSET(rd!$A$10,MATCH($Z475,RD_tunnus,0),0))</f>
        <v>0</v>
      </c>
      <c r="AB475" s="180" t="e">
        <f t="shared" si="147"/>
        <v>#N/A</v>
      </c>
      <c r="AC475" s="180" t="e">
        <f t="shared" si="148"/>
        <v>#N/A</v>
      </c>
      <c r="AD475" s="100">
        <f t="shared" si="149"/>
        <v>0</v>
      </c>
      <c r="AE475" s="180" t="e">
        <f t="shared" ca="1" si="141"/>
        <v>#N/A</v>
      </c>
      <c r="AF475" s="180" t="e">
        <f t="shared" ca="1" si="142"/>
        <v>#N/A</v>
      </c>
      <c r="AG475" s="100" t="e">
        <f ca="1">OFFSET('Kuiva-aine'!$D$10,AE475+AF475-1,0)</f>
        <v>#N/A</v>
      </c>
      <c r="AH475" s="100" t="e">
        <f ca="1">OFFSET('Kuiva-aine'!$E$10,AE475+AF475-1,0)</f>
        <v>#N/A</v>
      </c>
      <c r="AI475" s="180" t="e">
        <f t="shared" ca="1" si="150"/>
        <v>#N/A</v>
      </c>
      <c r="AJ475" s="180" t="e">
        <f t="shared" si="151"/>
        <v>#N/A</v>
      </c>
      <c r="AK475" s="180" t="e">
        <f t="shared" si="152"/>
        <v>#N/A</v>
      </c>
      <c r="AL475" s="180">
        <f t="shared" si="153"/>
        <v>0</v>
      </c>
    </row>
    <row r="476" spans="1:38" x14ac:dyDescent="0.35">
      <c r="A476" s="91"/>
      <c r="B476" s="92"/>
      <c r="C476" s="93"/>
      <c r="D476" s="92"/>
      <c r="E476" s="91"/>
      <c r="F476" s="92"/>
      <c r="G476" s="94"/>
      <c r="I476" s="31">
        <f t="shared" ca="1" si="137"/>
        <v>0</v>
      </c>
      <c r="J476" s="31">
        <f ca="1">IF(ISNA(MATCH($V476,Hajoamiskertoimet!A$21:A$53,0)),0,$I476*OFFSET(Hajoamiskertoimet!$C$20,MATCH($V476,Hajoamiskertoimet!A$21:A$53,0),0))</f>
        <v>0</v>
      </c>
      <c r="L476" s="181">
        <f t="shared" ca="1" si="143"/>
        <v>1</v>
      </c>
      <c r="M476" s="180" t="e">
        <f ca="1">OFFSET('ewc02'!$H$10,MATCH($R476,Ewc_ID,0),0)</f>
        <v>#N/A</v>
      </c>
      <c r="N476" s="180" t="e">
        <f t="shared" ca="1" si="138"/>
        <v>#N/A</v>
      </c>
      <c r="O476" s="180" t="e">
        <f ca="1">IF($L476=0,-1,OFFSET('Kuiva-aine'!$C$10,AE476+AF476-1,0))</f>
        <v>#N/A</v>
      </c>
      <c r="P476" s="180" t="e">
        <f t="shared" ca="1" si="144"/>
        <v>#N/A</v>
      </c>
      <c r="Q476" s="180" t="e">
        <f ca="1">OFFSET('ewc02'!$A$10,MATCH($C476,EWC_Koodi,0),0)</f>
        <v>#N/A</v>
      </c>
      <c r="R476" s="180" t="e">
        <f t="shared" ca="1" si="145"/>
        <v>#N/A</v>
      </c>
      <c r="S476" s="180" t="e">
        <f ca="1">OFFSET('ewc02'!$K$10,Y476,0)</f>
        <v>#N/A</v>
      </c>
      <c r="T476" s="180" t="e">
        <f t="shared" ca="1" si="146"/>
        <v>#N/A</v>
      </c>
      <c r="U476" s="180" t="e">
        <f ca="1">OFFSET('ewc02'!$L$10,Y476,0)</f>
        <v>#N/A</v>
      </c>
      <c r="V476" s="180" t="e">
        <f ca="1">OFFSET('ewc02'!$M$10,Y476,0)</f>
        <v>#N/A</v>
      </c>
      <c r="W476" s="180" t="e">
        <f ca="1">OFFSET('ewc02'!$N$10,Y476,0)</f>
        <v>#N/A</v>
      </c>
      <c r="X476" s="180" t="e">
        <f ca="1">IF(AND(OFFSET('ewc02'!I$10,Y476,0)=12,OR(G476="2.3",G476="2.6",G476="2.7",G476="2.9")),1,0)</f>
        <v>#N/A</v>
      </c>
      <c r="Y476" s="180" t="e">
        <f t="shared" ca="1" si="139"/>
        <v>#N/A</v>
      </c>
      <c r="Z476" s="37">
        <f t="shared" si="140"/>
        <v>0</v>
      </c>
      <c r="AA476" s="180">
        <f ca="1">IF($Z476=0,0, OFFSET(rd!$A$10,MATCH($Z476,RD_tunnus,0),0))</f>
        <v>0</v>
      </c>
      <c r="AB476" s="180" t="e">
        <f t="shared" si="147"/>
        <v>#N/A</v>
      </c>
      <c r="AC476" s="180" t="e">
        <f t="shared" si="148"/>
        <v>#N/A</v>
      </c>
      <c r="AD476" s="100">
        <f t="shared" si="149"/>
        <v>0</v>
      </c>
      <c r="AE476" s="180" t="e">
        <f t="shared" ca="1" si="141"/>
        <v>#N/A</v>
      </c>
      <c r="AF476" s="180" t="e">
        <f t="shared" ca="1" si="142"/>
        <v>#N/A</v>
      </c>
      <c r="AG476" s="100" t="e">
        <f ca="1">OFFSET('Kuiva-aine'!$D$10,AE476+AF476-1,0)</f>
        <v>#N/A</v>
      </c>
      <c r="AH476" s="100" t="e">
        <f ca="1">OFFSET('Kuiva-aine'!$E$10,AE476+AF476-1,0)</f>
        <v>#N/A</v>
      </c>
      <c r="AI476" s="180" t="e">
        <f t="shared" ca="1" si="150"/>
        <v>#N/A</v>
      </c>
      <c r="AJ476" s="180" t="e">
        <f t="shared" si="151"/>
        <v>#N/A</v>
      </c>
      <c r="AK476" s="180" t="e">
        <f t="shared" si="152"/>
        <v>#N/A</v>
      </c>
      <c r="AL476" s="180">
        <f t="shared" si="153"/>
        <v>0</v>
      </c>
    </row>
    <row r="477" spans="1:38" x14ac:dyDescent="0.35">
      <c r="A477" s="91"/>
      <c r="B477" s="92"/>
      <c r="C477" s="93"/>
      <c r="D477" s="92"/>
      <c r="E477" s="91"/>
      <c r="F477" s="92"/>
      <c r="G477" s="94"/>
      <c r="I477" s="31">
        <f t="shared" ca="1" si="137"/>
        <v>0</v>
      </c>
      <c r="J477" s="31">
        <f ca="1">IF(ISNA(MATCH($V477,Hajoamiskertoimet!A$21:A$53,0)),0,$I477*OFFSET(Hajoamiskertoimet!$C$20,MATCH($V477,Hajoamiskertoimet!A$21:A$53,0),0))</f>
        <v>0</v>
      </c>
      <c r="L477" s="181">
        <f t="shared" ca="1" si="143"/>
        <v>1</v>
      </c>
      <c r="M477" s="180" t="e">
        <f ca="1">OFFSET('ewc02'!$H$10,MATCH($R477,Ewc_ID,0),0)</f>
        <v>#N/A</v>
      </c>
      <c r="N477" s="180" t="e">
        <f t="shared" ca="1" si="138"/>
        <v>#N/A</v>
      </c>
      <c r="O477" s="180" t="e">
        <f ca="1">IF($L477=0,-1,OFFSET('Kuiva-aine'!$C$10,AE477+AF477-1,0))</f>
        <v>#N/A</v>
      </c>
      <c r="P477" s="180" t="e">
        <f t="shared" ca="1" si="144"/>
        <v>#N/A</v>
      </c>
      <c r="Q477" s="180" t="e">
        <f ca="1">OFFSET('ewc02'!$A$10,MATCH($C477,EWC_Koodi,0),0)</f>
        <v>#N/A</v>
      </c>
      <c r="R477" s="180" t="e">
        <f t="shared" ca="1" si="145"/>
        <v>#N/A</v>
      </c>
      <c r="S477" s="180" t="e">
        <f ca="1">OFFSET('ewc02'!$K$10,Y477,0)</f>
        <v>#N/A</v>
      </c>
      <c r="T477" s="180" t="e">
        <f t="shared" ca="1" si="146"/>
        <v>#N/A</v>
      </c>
      <c r="U477" s="180" t="e">
        <f ca="1">OFFSET('ewc02'!$L$10,Y477,0)</f>
        <v>#N/A</v>
      </c>
      <c r="V477" s="180" t="e">
        <f ca="1">OFFSET('ewc02'!$M$10,Y477,0)</f>
        <v>#N/A</v>
      </c>
      <c r="W477" s="180" t="e">
        <f ca="1">OFFSET('ewc02'!$N$10,Y477,0)</f>
        <v>#N/A</v>
      </c>
      <c r="X477" s="180" t="e">
        <f ca="1">IF(AND(OFFSET('ewc02'!I$10,Y477,0)=12,OR(G477="2.3",G477="2.6",G477="2.7",G477="2.9")),1,0)</f>
        <v>#N/A</v>
      </c>
      <c r="Y477" s="180" t="e">
        <f t="shared" ca="1" si="139"/>
        <v>#N/A</v>
      </c>
      <c r="Z477" s="37">
        <f t="shared" si="140"/>
        <v>0</v>
      </c>
      <c r="AA477" s="180">
        <f ca="1">IF($Z477=0,0, OFFSET(rd!$A$10,MATCH($Z477,RD_tunnus,0),0))</f>
        <v>0</v>
      </c>
      <c r="AB477" s="180" t="e">
        <f t="shared" si="147"/>
        <v>#N/A</v>
      </c>
      <c r="AC477" s="180" t="e">
        <f t="shared" si="148"/>
        <v>#N/A</v>
      </c>
      <c r="AD477" s="100">
        <f t="shared" si="149"/>
        <v>0</v>
      </c>
      <c r="AE477" s="180" t="e">
        <f t="shared" ca="1" si="141"/>
        <v>#N/A</v>
      </c>
      <c r="AF477" s="180" t="e">
        <f t="shared" ca="1" si="142"/>
        <v>#N/A</v>
      </c>
      <c r="AG477" s="100" t="e">
        <f ca="1">OFFSET('Kuiva-aine'!$D$10,AE477+AF477-1,0)</f>
        <v>#N/A</v>
      </c>
      <c r="AH477" s="100" t="e">
        <f ca="1">OFFSET('Kuiva-aine'!$E$10,AE477+AF477-1,0)</f>
        <v>#N/A</v>
      </c>
      <c r="AI477" s="180" t="e">
        <f t="shared" ca="1" si="150"/>
        <v>#N/A</v>
      </c>
      <c r="AJ477" s="180" t="e">
        <f t="shared" si="151"/>
        <v>#N/A</v>
      </c>
      <c r="AK477" s="180" t="e">
        <f t="shared" si="152"/>
        <v>#N/A</v>
      </c>
      <c r="AL477" s="180">
        <f t="shared" si="153"/>
        <v>0</v>
      </c>
    </row>
    <row r="478" spans="1:38" x14ac:dyDescent="0.35">
      <c r="A478" s="91"/>
      <c r="B478" s="92"/>
      <c r="C478" s="93"/>
      <c r="D478" s="92"/>
      <c r="E478" s="91"/>
      <c r="F478" s="92"/>
      <c r="G478" s="94"/>
      <c r="I478" s="31">
        <f t="shared" ca="1" si="137"/>
        <v>0</v>
      </c>
      <c r="J478" s="31">
        <f ca="1">IF(ISNA(MATCH($V478,Hajoamiskertoimet!A$21:A$53,0)),0,$I478*OFFSET(Hajoamiskertoimet!$C$20,MATCH($V478,Hajoamiskertoimet!A$21:A$53,0),0))</f>
        <v>0</v>
      </c>
      <c r="L478" s="181">
        <f t="shared" ca="1" si="143"/>
        <v>1</v>
      </c>
      <c r="M478" s="180" t="e">
        <f ca="1">OFFSET('ewc02'!$H$10,MATCH($R478,Ewc_ID,0),0)</f>
        <v>#N/A</v>
      </c>
      <c r="N478" s="180" t="e">
        <f t="shared" ca="1" si="138"/>
        <v>#N/A</v>
      </c>
      <c r="O478" s="180" t="e">
        <f ca="1">IF($L478=0,-1,OFFSET('Kuiva-aine'!$C$10,AE478+AF478-1,0))</f>
        <v>#N/A</v>
      </c>
      <c r="P478" s="180" t="e">
        <f t="shared" ca="1" si="144"/>
        <v>#N/A</v>
      </c>
      <c r="Q478" s="180" t="e">
        <f ca="1">OFFSET('ewc02'!$A$10,MATCH($C478,EWC_Koodi,0),0)</f>
        <v>#N/A</v>
      </c>
      <c r="R478" s="180" t="e">
        <f t="shared" ca="1" si="145"/>
        <v>#N/A</v>
      </c>
      <c r="S478" s="180" t="e">
        <f ca="1">OFFSET('ewc02'!$K$10,Y478,0)</f>
        <v>#N/A</v>
      </c>
      <c r="T478" s="180" t="e">
        <f t="shared" ca="1" si="146"/>
        <v>#N/A</v>
      </c>
      <c r="U478" s="180" t="e">
        <f ca="1">OFFSET('ewc02'!$L$10,Y478,0)</f>
        <v>#N/A</v>
      </c>
      <c r="V478" s="180" t="e">
        <f ca="1">OFFSET('ewc02'!$M$10,Y478,0)</f>
        <v>#N/A</v>
      </c>
      <c r="W478" s="180" t="e">
        <f ca="1">OFFSET('ewc02'!$N$10,Y478,0)</f>
        <v>#N/A</v>
      </c>
      <c r="X478" s="180" t="e">
        <f ca="1">IF(AND(OFFSET('ewc02'!I$10,Y478,0)=12,OR(G478="2.3",G478="2.6",G478="2.7",G478="2.9")),1,0)</f>
        <v>#N/A</v>
      </c>
      <c r="Y478" s="180" t="e">
        <f t="shared" ca="1" si="139"/>
        <v>#N/A</v>
      </c>
      <c r="Z478" s="37">
        <f t="shared" si="140"/>
        <v>0</v>
      </c>
      <c r="AA478" s="180">
        <f ca="1">IF($Z478=0,0, OFFSET(rd!$A$10,MATCH($Z478,RD_tunnus,0),0))</f>
        <v>0</v>
      </c>
      <c r="AB478" s="180" t="e">
        <f t="shared" si="147"/>
        <v>#N/A</v>
      </c>
      <c r="AC478" s="180" t="e">
        <f t="shared" si="148"/>
        <v>#N/A</v>
      </c>
      <c r="AD478" s="100">
        <f t="shared" si="149"/>
        <v>0</v>
      </c>
      <c r="AE478" s="180" t="e">
        <f t="shared" ca="1" si="141"/>
        <v>#N/A</v>
      </c>
      <c r="AF478" s="180" t="e">
        <f t="shared" ca="1" si="142"/>
        <v>#N/A</v>
      </c>
      <c r="AG478" s="100" t="e">
        <f ca="1">OFFSET('Kuiva-aine'!$D$10,AE478+AF478-1,0)</f>
        <v>#N/A</v>
      </c>
      <c r="AH478" s="100" t="e">
        <f ca="1">OFFSET('Kuiva-aine'!$E$10,AE478+AF478-1,0)</f>
        <v>#N/A</v>
      </c>
      <c r="AI478" s="180" t="e">
        <f t="shared" ca="1" si="150"/>
        <v>#N/A</v>
      </c>
      <c r="AJ478" s="180" t="e">
        <f t="shared" si="151"/>
        <v>#N/A</v>
      </c>
      <c r="AK478" s="180" t="e">
        <f t="shared" si="152"/>
        <v>#N/A</v>
      </c>
      <c r="AL478" s="180">
        <f t="shared" si="153"/>
        <v>0</v>
      </c>
    </row>
    <row r="479" spans="1:38" x14ac:dyDescent="0.35">
      <c r="A479" s="91"/>
      <c r="B479" s="92"/>
      <c r="C479" s="93"/>
      <c r="D479" s="92"/>
      <c r="E479" s="91"/>
      <c r="F479" s="92"/>
      <c r="G479" s="94"/>
      <c r="I479" s="31">
        <f t="shared" ca="1" si="137"/>
        <v>0</v>
      </c>
      <c r="J479" s="31">
        <f ca="1">IF(ISNA(MATCH($V479,Hajoamiskertoimet!A$21:A$53,0)),0,$I479*OFFSET(Hajoamiskertoimet!$C$20,MATCH($V479,Hajoamiskertoimet!A$21:A$53,0),0))</f>
        <v>0</v>
      </c>
      <c r="L479" s="181">
        <f t="shared" ca="1" si="143"/>
        <v>1</v>
      </c>
      <c r="M479" s="180" t="e">
        <f ca="1">OFFSET('ewc02'!$H$10,MATCH($R479,Ewc_ID,0),0)</f>
        <v>#N/A</v>
      </c>
      <c r="N479" s="180" t="e">
        <f t="shared" ca="1" si="138"/>
        <v>#N/A</v>
      </c>
      <c r="O479" s="180" t="e">
        <f ca="1">IF($L479=0,-1,OFFSET('Kuiva-aine'!$C$10,AE479+AF479-1,0))</f>
        <v>#N/A</v>
      </c>
      <c r="P479" s="180" t="e">
        <f t="shared" ca="1" si="144"/>
        <v>#N/A</v>
      </c>
      <c r="Q479" s="180" t="e">
        <f ca="1">OFFSET('ewc02'!$A$10,MATCH($C479,EWC_Koodi,0),0)</f>
        <v>#N/A</v>
      </c>
      <c r="R479" s="180" t="e">
        <f t="shared" ca="1" si="145"/>
        <v>#N/A</v>
      </c>
      <c r="S479" s="180" t="e">
        <f ca="1">OFFSET('ewc02'!$K$10,Y479,0)</f>
        <v>#N/A</v>
      </c>
      <c r="T479" s="180" t="e">
        <f t="shared" ca="1" si="146"/>
        <v>#N/A</v>
      </c>
      <c r="U479" s="180" t="e">
        <f ca="1">OFFSET('ewc02'!$L$10,Y479,0)</f>
        <v>#N/A</v>
      </c>
      <c r="V479" s="180" t="e">
        <f ca="1">OFFSET('ewc02'!$M$10,Y479,0)</f>
        <v>#N/A</v>
      </c>
      <c r="W479" s="180" t="e">
        <f ca="1">OFFSET('ewc02'!$N$10,Y479,0)</f>
        <v>#N/A</v>
      </c>
      <c r="X479" s="180" t="e">
        <f ca="1">IF(AND(OFFSET('ewc02'!I$10,Y479,0)=12,OR(G479="2.3",G479="2.6",G479="2.7",G479="2.9")),1,0)</f>
        <v>#N/A</v>
      </c>
      <c r="Y479" s="180" t="e">
        <f t="shared" ca="1" si="139"/>
        <v>#N/A</v>
      </c>
      <c r="Z479" s="37">
        <f t="shared" si="140"/>
        <v>0</v>
      </c>
      <c r="AA479" s="180">
        <f ca="1">IF($Z479=0,0, OFFSET(rd!$A$10,MATCH($Z479,RD_tunnus,0),0))</f>
        <v>0</v>
      </c>
      <c r="AB479" s="180" t="e">
        <f t="shared" si="147"/>
        <v>#N/A</v>
      </c>
      <c r="AC479" s="180" t="e">
        <f t="shared" si="148"/>
        <v>#N/A</v>
      </c>
      <c r="AD479" s="100">
        <f t="shared" si="149"/>
        <v>0</v>
      </c>
      <c r="AE479" s="180" t="e">
        <f t="shared" ca="1" si="141"/>
        <v>#N/A</v>
      </c>
      <c r="AF479" s="180" t="e">
        <f t="shared" ca="1" si="142"/>
        <v>#N/A</v>
      </c>
      <c r="AG479" s="100" t="e">
        <f ca="1">OFFSET('Kuiva-aine'!$D$10,AE479+AF479-1,0)</f>
        <v>#N/A</v>
      </c>
      <c r="AH479" s="100" t="e">
        <f ca="1">OFFSET('Kuiva-aine'!$E$10,AE479+AF479-1,0)</f>
        <v>#N/A</v>
      </c>
      <c r="AI479" s="180" t="e">
        <f t="shared" ca="1" si="150"/>
        <v>#N/A</v>
      </c>
      <c r="AJ479" s="180" t="e">
        <f t="shared" si="151"/>
        <v>#N/A</v>
      </c>
      <c r="AK479" s="180" t="e">
        <f t="shared" si="152"/>
        <v>#N/A</v>
      </c>
      <c r="AL479" s="180">
        <f t="shared" si="153"/>
        <v>0</v>
      </c>
    </row>
    <row r="480" spans="1:38" x14ac:dyDescent="0.35">
      <c r="A480" s="91"/>
      <c r="B480" s="92"/>
      <c r="C480" s="93"/>
      <c r="D480" s="92"/>
      <c r="E480" s="91"/>
      <c r="F480" s="92"/>
      <c r="G480" s="94"/>
      <c r="I480" s="31">
        <f t="shared" ca="1" si="137"/>
        <v>0</v>
      </c>
      <c r="J480" s="31">
        <f ca="1">IF(ISNA(MATCH($V480,Hajoamiskertoimet!A$21:A$53,0)),0,$I480*OFFSET(Hajoamiskertoimet!$C$20,MATCH($V480,Hajoamiskertoimet!A$21:A$53,0),0))</f>
        <v>0</v>
      </c>
      <c r="L480" s="181">
        <f t="shared" ca="1" si="143"/>
        <v>1</v>
      </c>
      <c r="M480" s="180" t="e">
        <f ca="1">OFFSET('ewc02'!$H$10,MATCH($R480,Ewc_ID,0),0)</f>
        <v>#N/A</v>
      </c>
      <c r="N480" s="180" t="e">
        <f t="shared" ca="1" si="138"/>
        <v>#N/A</v>
      </c>
      <c r="O480" s="180" t="e">
        <f ca="1">IF($L480=0,-1,OFFSET('Kuiva-aine'!$C$10,AE480+AF480-1,0))</f>
        <v>#N/A</v>
      </c>
      <c r="P480" s="180" t="e">
        <f t="shared" ca="1" si="144"/>
        <v>#N/A</v>
      </c>
      <c r="Q480" s="180" t="e">
        <f ca="1">OFFSET('ewc02'!$A$10,MATCH($C480,EWC_Koodi,0),0)</f>
        <v>#N/A</v>
      </c>
      <c r="R480" s="180" t="e">
        <f t="shared" ca="1" si="145"/>
        <v>#N/A</v>
      </c>
      <c r="S480" s="180" t="e">
        <f ca="1">OFFSET('ewc02'!$K$10,Y480,0)</f>
        <v>#N/A</v>
      </c>
      <c r="T480" s="180" t="e">
        <f t="shared" ca="1" si="146"/>
        <v>#N/A</v>
      </c>
      <c r="U480" s="180" t="e">
        <f ca="1">OFFSET('ewc02'!$L$10,Y480,0)</f>
        <v>#N/A</v>
      </c>
      <c r="V480" s="180" t="e">
        <f ca="1">OFFSET('ewc02'!$M$10,Y480,0)</f>
        <v>#N/A</v>
      </c>
      <c r="W480" s="180" t="e">
        <f ca="1">OFFSET('ewc02'!$N$10,Y480,0)</f>
        <v>#N/A</v>
      </c>
      <c r="X480" s="180" t="e">
        <f ca="1">IF(AND(OFFSET('ewc02'!I$10,Y480,0)=12,OR(G480="2.3",G480="2.6",G480="2.7",G480="2.9")),1,0)</f>
        <v>#N/A</v>
      </c>
      <c r="Y480" s="180" t="e">
        <f t="shared" ca="1" si="139"/>
        <v>#N/A</v>
      </c>
      <c r="Z480" s="37">
        <f t="shared" si="140"/>
        <v>0</v>
      </c>
      <c r="AA480" s="180">
        <f ca="1">IF($Z480=0,0, OFFSET(rd!$A$10,MATCH($Z480,RD_tunnus,0),0))</f>
        <v>0</v>
      </c>
      <c r="AB480" s="180" t="e">
        <f t="shared" si="147"/>
        <v>#N/A</v>
      </c>
      <c r="AC480" s="180" t="e">
        <f t="shared" si="148"/>
        <v>#N/A</v>
      </c>
      <c r="AD480" s="100">
        <f t="shared" si="149"/>
        <v>0</v>
      </c>
      <c r="AE480" s="180" t="e">
        <f t="shared" ca="1" si="141"/>
        <v>#N/A</v>
      </c>
      <c r="AF480" s="180" t="e">
        <f t="shared" ca="1" si="142"/>
        <v>#N/A</v>
      </c>
      <c r="AG480" s="100" t="e">
        <f ca="1">OFFSET('Kuiva-aine'!$D$10,AE480+AF480-1,0)</f>
        <v>#N/A</v>
      </c>
      <c r="AH480" s="100" t="e">
        <f ca="1">OFFSET('Kuiva-aine'!$E$10,AE480+AF480-1,0)</f>
        <v>#N/A</v>
      </c>
      <c r="AI480" s="180" t="e">
        <f t="shared" ca="1" si="150"/>
        <v>#N/A</v>
      </c>
      <c r="AJ480" s="180" t="e">
        <f t="shared" si="151"/>
        <v>#N/A</v>
      </c>
      <c r="AK480" s="180" t="e">
        <f t="shared" si="152"/>
        <v>#N/A</v>
      </c>
      <c r="AL480" s="180">
        <f t="shared" si="153"/>
        <v>0</v>
      </c>
    </row>
    <row r="481" spans="1:38" x14ac:dyDescent="0.35">
      <c r="A481" s="91"/>
      <c r="B481" s="92"/>
      <c r="C481" s="93"/>
      <c r="D481" s="92"/>
      <c r="E481" s="91"/>
      <c r="F481" s="92"/>
      <c r="G481" s="94"/>
      <c r="I481" s="31">
        <f t="shared" ca="1" si="137"/>
        <v>0</v>
      </c>
      <c r="J481" s="31">
        <f ca="1">IF(ISNA(MATCH($V481,Hajoamiskertoimet!A$21:A$53,0)),0,$I481*OFFSET(Hajoamiskertoimet!$C$20,MATCH($V481,Hajoamiskertoimet!A$21:A$53,0),0))</f>
        <v>0</v>
      </c>
      <c r="L481" s="181">
        <f t="shared" ca="1" si="143"/>
        <v>1</v>
      </c>
      <c r="M481" s="180" t="e">
        <f ca="1">OFFSET('ewc02'!$H$10,MATCH($R481,Ewc_ID,0),0)</f>
        <v>#N/A</v>
      </c>
      <c r="N481" s="180" t="e">
        <f t="shared" ca="1" si="138"/>
        <v>#N/A</v>
      </c>
      <c r="O481" s="180" t="e">
        <f ca="1">IF($L481=0,-1,OFFSET('Kuiva-aine'!$C$10,AE481+AF481-1,0))</f>
        <v>#N/A</v>
      </c>
      <c r="P481" s="180" t="e">
        <f t="shared" ca="1" si="144"/>
        <v>#N/A</v>
      </c>
      <c r="Q481" s="180" t="e">
        <f ca="1">OFFSET('ewc02'!$A$10,MATCH($C481,EWC_Koodi,0),0)</f>
        <v>#N/A</v>
      </c>
      <c r="R481" s="180" t="e">
        <f t="shared" ca="1" si="145"/>
        <v>#N/A</v>
      </c>
      <c r="S481" s="180" t="e">
        <f ca="1">OFFSET('ewc02'!$K$10,Y481,0)</f>
        <v>#N/A</v>
      </c>
      <c r="T481" s="180" t="e">
        <f t="shared" ca="1" si="146"/>
        <v>#N/A</v>
      </c>
      <c r="U481" s="180" t="e">
        <f ca="1">OFFSET('ewc02'!$L$10,Y481,0)</f>
        <v>#N/A</v>
      </c>
      <c r="V481" s="180" t="e">
        <f ca="1">OFFSET('ewc02'!$M$10,Y481,0)</f>
        <v>#N/A</v>
      </c>
      <c r="W481" s="180" t="e">
        <f ca="1">OFFSET('ewc02'!$N$10,Y481,0)</f>
        <v>#N/A</v>
      </c>
      <c r="X481" s="180" t="e">
        <f ca="1">IF(AND(OFFSET('ewc02'!I$10,Y481,0)=12,OR(G481="2.3",G481="2.6",G481="2.7",G481="2.9")),1,0)</f>
        <v>#N/A</v>
      </c>
      <c r="Y481" s="180" t="e">
        <f t="shared" ca="1" si="139"/>
        <v>#N/A</v>
      </c>
      <c r="Z481" s="37">
        <f t="shared" si="140"/>
        <v>0</v>
      </c>
      <c r="AA481" s="180">
        <f ca="1">IF($Z481=0,0, OFFSET(rd!$A$10,MATCH($Z481,RD_tunnus,0),0))</f>
        <v>0</v>
      </c>
      <c r="AB481" s="180" t="e">
        <f t="shared" si="147"/>
        <v>#N/A</v>
      </c>
      <c r="AC481" s="180" t="e">
        <f t="shared" si="148"/>
        <v>#N/A</v>
      </c>
      <c r="AD481" s="100">
        <f t="shared" si="149"/>
        <v>0</v>
      </c>
      <c r="AE481" s="180" t="e">
        <f t="shared" ca="1" si="141"/>
        <v>#N/A</v>
      </c>
      <c r="AF481" s="180" t="e">
        <f t="shared" ca="1" si="142"/>
        <v>#N/A</v>
      </c>
      <c r="AG481" s="100" t="e">
        <f ca="1">OFFSET('Kuiva-aine'!$D$10,AE481+AF481-1,0)</f>
        <v>#N/A</v>
      </c>
      <c r="AH481" s="100" t="e">
        <f ca="1">OFFSET('Kuiva-aine'!$E$10,AE481+AF481-1,0)</f>
        <v>#N/A</v>
      </c>
      <c r="AI481" s="180" t="e">
        <f t="shared" ca="1" si="150"/>
        <v>#N/A</v>
      </c>
      <c r="AJ481" s="180" t="e">
        <f t="shared" si="151"/>
        <v>#N/A</v>
      </c>
      <c r="AK481" s="180" t="e">
        <f t="shared" si="152"/>
        <v>#N/A</v>
      </c>
      <c r="AL481" s="180">
        <f t="shared" si="153"/>
        <v>0</v>
      </c>
    </row>
    <row r="482" spans="1:38" x14ac:dyDescent="0.35">
      <c r="A482" s="91"/>
      <c r="B482" s="92"/>
      <c r="C482" s="93"/>
      <c r="D482" s="92"/>
      <c r="E482" s="91"/>
      <c r="F482" s="92"/>
      <c r="G482" s="94"/>
      <c r="I482" s="31">
        <f t="shared" ca="1" si="137"/>
        <v>0</v>
      </c>
      <c r="J482" s="31">
        <f ca="1">IF(ISNA(MATCH($V482,Hajoamiskertoimet!A$21:A$53,0)),0,$I482*OFFSET(Hajoamiskertoimet!$C$20,MATCH($V482,Hajoamiskertoimet!A$21:A$53,0),0))</f>
        <v>0</v>
      </c>
      <c r="L482" s="181">
        <f t="shared" ca="1" si="143"/>
        <v>1</v>
      </c>
      <c r="M482" s="180" t="e">
        <f ca="1">OFFSET('ewc02'!$H$10,MATCH($R482,Ewc_ID,0),0)</f>
        <v>#N/A</v>
      </c>
      <c r="N482" s="180" t="e">
        <f t="shared" ca="1" si="138"/>
        <v>#N/A</v>
      </c>
      <c r="O482" s="180" t="e">
        <f ca="1">IF($L482=0,-1,OFFSET('Kuiva-aine'!$C$10,AE482+AF482-1,0))</f>
        <v>#N/A</v>
      </c>
      <c r="P482" s="180" t="e">
        <f t="shared" ca="1" si="144"/>
        <v>#N/A</v>
      </c>
      <c r="Q482" s="180" t="e">
        <f ca="1">OFFSET('ewc02'!$A$10,MATCH($C482,EWC_Koodi,0),0)</f>
        <v>#N/A</v>
      </c>
      <c r="R482" s="180" t="e">
        <f t="shared" ca="1" si="145"/>
        <v>#N/A</v>
      </c>
      <c r="S482" s="180" t="e">
        <f ca="1">OFFSET('ewc02'!$K$10,Y482,0)</f>
        <v>#N/A</v>
      </c>
      <c r="T482" s="180" t="e">
        <f t="shared" ca="1" si="146"/>
        <v>#N/A</v>
      </c>
      <c r="U482" s="180" t="e">
        <f ca="1">OFFSET('ewc02'!$L$10,Y482,0)</f>
        <v>#N/A</v>
      </c>
      <c r="V482" s="180" t="e">
        <f ca="1">OFFSET('ewc02'!$M$10,Y482,0)</f>
        <v>#N/A</v>
      </c>
      <c r="W482" s="180" t="e">
        <f ca="1">OFFSET('ewc02'!$N$10,Y482,0)</f>
        <v>#N/A</v>
      </c>
      <c r="X482" s="180" t="e">
        <f ca="1">IF(AND(OFFSET('ewc02'!I$10,Y482,0)=12,OR(G482="2.3",G482="2.6",G482="2.7",G482="2.9")),1,0)</f>
        <v>#N/A</v>
      </c>
      <c r="Y482" s="180" t="e">
        <f t="shared" ca="1" si="139"/>
        <v>#N/A</v>
      </c>
      <c r="Z482" s="37">
        <f t="shared" si="140"/>
        <v>0</v>
      </c>
      <c r="AA482" s="180">
        <f ca="1">IF($Z482=0,0, OFFSET(rd!$A$10,MATCH($Z482,RD_tunnus,0),0))</f>
        <v>0</v>
      </c>
      <c r="AB482" s="180" t="e">
        <f t="shared" si="147"/>
        <v>#N/A</v>
      </c>
      <c r="AC482" s="180" t="e">
        <f t="shared" si="148"/>
        <v>#N/A</v>
      </c>
      <c r="AD482" s="100">
        <f t="shared" si="149"/>
        <v>0</v>
      </c>
      <c r="AE482" s="180" t="e">
        <f t="shared" ca="1" si="141"/>
        <v>#N/A</v>
      </c>
      <c r="AF482" s="180" t="e">
        <f t="shared" ca="1" si="142"/>
        <v>#N/A</v>
      </c>
      <c r="AG482" s="100" t="e">
        <f ca="1">OFFSET('Kuiva-aine'!$D$10,AE482+AF482-1,0)</f>
        <v>#N/A</v>
      </c>
      <c r="AH482" s="100" t="e">
        <f ca="1">OFFSET('Kuiva-aine'!$E$10,AE482+AF482-1,0)</f>
        <v>#N/A</v>
      </c>
      <c r="AI482" s="180" t="e">
        <f t="shared" ca="1" si="150"/>
        <v>#N/A</v>
      </c>
      <c r="AJ482" s="180" t="e">
        <f t="shared" si="151"/>
        <v>#N/A</v>
      </c>
      <c r="AK482" s="180" t="e">
        <f t="shared" si="152"/>
        <v>#N/A</v>
      </c>
      <c r="AL482" s="180">
        <f t="shared" si="153"/>
        <v>0</v>
      </c>
    </row>
    <row r="483" spans="1:38" x14ac:dyDescent="0.35">
      <c r="A483" s="91"/>
      <c r="B483" s="92"/>
      <c r="C483" s="93"/>
      <c r="D483" s="92"/>
      <c r="E483" s="91"/>
      <c r="F483" s="92"/>
      <c r="G483" s="94"/>
      <c r="I483" s="31">
        <f t="shared" ca="1" si="137"/>
        <v>0</v>
      </c>
      <c r="J483" s="31">
        <f ca="1">IF(ISNA(MATCH($V483,Hajoamiskertoimet!A$21:A$53,0)),0,$I483*OFFSET(Hajoamiskertoimet!$C$20,MATCH($V483,Hajoamiskertoimet!A$21:A$53,0),0))</f>
        <v>0</v>
      </c>
      <c r="L483" s="181">
        <f t="shared" ca="1" si="143"/>
        <v>1</v>
      </c>
      <c r="M483" s="180" t="e">
        <f ca="1">OFFSET('ewc02'!$H$10,MATCH($R483,Ewc_ID,0),0)</f>
        <v>#N/A</v>
      </c>
      <c r="N483" s="180" t="e">
        <f t="shared" ca="1" si="138"/>
        <v>#N/A</v>
      </c>
      <c r="O483" s="180" t="e">
        <f ca="1">IF($L483=0,-1,OFFSET('Kuiva-aine'!$C$10,AE483+AF483-1,0))</f>
        <v>#N/A</v>
      </c>
      <c r="P483" s="180" t="e">
        <f t="shared" ca="1" si="144"/>
        <v>#N/A</v>
      </c>
      <c r="Q483" s="180" t="e">
        <f ca="1">OFFSET('ewc02'!$A$10,MATCH($C483,EWC_Koodi,0),0)</f>
        <v>#N/A</v>
      </c>
      <c r="R483" s="180" t="e">
        <f t="shared" ca="1" si="145"/>
        <v>#N/A</v>
      </c>
      <c r="S483" s="180" t="e">
        <f ca="1">OFFSET('ewc02'!$K$10,Y483,0)</f>
        <v>#N/A</v>
      </c>
      <c r="T483" s="180" t="e">
        <f t="shared" ca="1" si="146"/>
        <v>#N/A</v>
      </c>
      <c r="U483" s="180" t="e">
        <f ca="1">OFFSET('ewc02'!$L$10,Y483,0)</f>
        <v>#N/A</v>
      </c>
      <c r="V483" s="180" t="e">
        <f ca="1">OFFSET('ewc02'!$M$10,Y483,0)</f>
        <v>#N/A</v>
      </c>
      <c r="W483" s="180" t="e">
        <f ca="1">OFFSET('ewc02'!$N$10,Y483,0)</f>
        <v>#N/A</v>
      </c>
      <c r="X483" s="180" t="e">
        <f ca="1">IF(AND(OFFSET('ewc02'!I$10,Y483,0)=12,OR(G483="2.3",G483="2.6",G483="2.7",G483="2.9")),1,0)</f>
        <v>#N/A</v>
      </c>
      <c r="Y483" s="180" t="e">
        <f t="shared" ca="1" si="139"/>
        <v>#N/A</v>
      </c>
      <c r="Z483" s="37">
        <f t="shared" si="140"/>
        <v>0</v>
      </c>
      <c r="AA483" s="180">
        <f ca="1">IF($Z483=0,0, OFFSET(rd!$A$10,MATCH($Z483,RD_tunnus,0),0))</f>
        <v>0</v>
      </c>
      <c r="AB483" s="180" t="e">
        <f t="shared" si="147"/>
        <v>#N/A</v>
      </c>
      <c r="AC483" s="180" t="e">
        <f t="shared" si="148"/>
        <v>#N/A</v>
      </c>
      <c r="AD483" s="100">
        <f t="shared" si="149"/>
        <v>0</v>
      </c>
      <c r="AE483" s="180" t="e">
        <f t="shared" ca="1" si="141"/>
        <v>#N/A</v>
      </c>
      <c r="AF483" s="180" t="e">
        <f t="shared" ca="1" si="142"/>
        <v>#N/A</v>
      </c>
      <c r="AG483" s="100" t="e">
        <f ca="1">OFFSET('Kuiva-aine'!$D$10,AE483+AF483-1,0)</f>
        <v>#N/A</v>
      </c>
      <c r="AH483" s="100" t="e">
        <f ca="1">OFFSET('Kuiva-aine'!$E$10,AE483+AF483-1,0)</f>
        <v>#N/A</v>
      </c>
      <c r="AI483" s="180" t="e">
        <f t="shared" ca="1" si="150"/>
        <v>#N/A</v>
      </c>
      <c r="AJ483" s="180" t="e">
        <f t="shared" si="151"/>
        <v>#N/A</v>
      </c>
      <c r="AK483" s="180" t="e">
        <f t="shared" si="152"/>
        <v>#N/A</v>
      </c>
      <c r="AL483" s="180">
        <f t="shared" si="153"/>
        <v>0</v>
      </c>
    </row>
    <row r="484" spans="1:38" x14ac:dyDescent="0.35">
      <c r="A484" s="91"/>
      <c r="B484" s="92"/>
      <c r="C484" s="93"/>
      <c r="D484" s="92"/>
      <c r="E484" s="91"/>
      <c r="F484" s="92"/>
      <c r="G484" s="94"/>
      <c r="I484" s="31">
        <f t="shared" ca="1" si="137"/>
        <v>0</v>
      </c>
      <c r="J484" s="31">
        <f ca="1">IF(ISNA(MATCH($V484,Hajoamiskertoimet!A$21:A$53,0)),0,$I484*OFFSET(Hajoamiskertoimet!$C$20,MATCH($V484,Hajoamiskertoimet!A$21:A$53,0),0))</f>
        <v>0</v>
      </c>
      <c r="L484" s="181">
        <f t="shared" ca="1" si="143"/>
        <v>1</v>
      </c>
      <c r="M484" s="180" t="e">
        <f ca="1">OFFSET('ewc02'!$H$10,MATCH($R484,Ewc_ID,0),0)</f>
        <v>#N/A</v>
      </c>
      <c r="N484" s="180" t="e">
        <f t="shared" ca="1" si="138"/>
        <v>#N/A</v>
      </c>
      <c r="O484" s="180" t="e">
        <f ca="1">IF($L484=0,-1,OFFSET('Kuiva-aine'!$C$10,AE484+AF484-1,0))</f>
        <v>#N/A</v>
      </c>
      <c r="P484" s="180" t="e">
        <f t="shared" ca="1" si="144"/>
        <v>#N/A</v>
      </c>
      <c r="Q484" s="180" t="e">
        <f ca="1">OFFSET('ewc02'!$A$10,MATCH($C484,EWC_Koodi,0),0)</f>
        <v>#N/A</v>
      </c>
      <c r="R484" s="180" t="e">
        <f t="shared" ca="1" si="145"/>
        <v>#N/A</v>
      </c>
      <c r="S484" s="180" t="e">
        <f ca="1">OFFSET('ewc02'!$K$10,Y484,0)</f>
        <v>#N/A</v>
      </c>
      <c r="T484" s="180" t="e">
        <f t="shared" ca="1" si="146"/>
        <v>#N/A</v>
      </c>
      <c r="U484" s="180" t="e">
        <f ca="1">OFFSET('ewc02'!$L$10,Y484,0)</f>
        <v>#N/A</v>
      </c>
      <c r="V484" s="180" t="e">
        <f ca="1">OFFSET('ewc02'!$M$10,Y484,0)</f>
        <v>#N/A</v>
      </c>
      <c r="W484" s="180" t="e">
        <f ca="1">OFFSET('ewc02'!$N$10,Y484,0)</f>
        <v>#N/A</v>
      </c>
      <c r="X484" s="180" t="e">
        <f ca="1">IF(AND(OFFSET('ewc02'!I$10,Y484,0)=12,OR(G484="2.3",G484="2.6",G484="2.7",G484="2.9")),1,0)</f>
        <v>#N/A</v>
      </c>
      <c r="Y484" s="180" t="e">
        <f t="shared" ca="1" si="139"/>
        <v>#N/A</v>
      </c>
      <c r="Z484" s="37">
        <f t="shared" si="140"/>
        <v>0</v>
      </c>
      <c r="AA484" s="180">
        <f ca="1">IF($Z484=0,0, OFFSET(rd!$A$10,MATCH($Z484,RD_tunnus,0),0))</f>
        <v>0</v>
      </c>
      <c r="AB484" s="180" t="e">
        <f t="shared" si="147"/>
        <v>#N/A</v>
      </c>
      <c r="AC484" s="180" t="e">
        <f t="shared" si="148"/>
        <v>#N/A</v>
      </c>
      <c r="AD484" s="100">
        <f t="shared" si="149"/>
        <v>0</v>
      </c>
      <c r="AE484" s="180" t="e">
        <f t="shared" ca="1" si="141"/>
        <v>#N/A</v>
      </c>
      <c r="AF484" s="180" t="e">
        <f t="shared" ca="1" si="142"/>
        <v>#N/A</v>
      </c>
      <c r="AG484" s="100" t="e">
        <f ca="1">OFFSET('Kuiva-aine'!$D$10,AE484+AF484-1,0)</f>
        <v>#N/A</v>
      </c>
      <c r="AH484" s="100" t="e">
        <f ca="1">OFFSET('Kuiva-aine'!$E$10,AE484+AF484-1,0)</f>
        <v>#N/A</v>
      </c>
      <c r="AI484" s="180" t="e">
        <f t="shared" ca="1" si="150"/>
        <v>#N/A</v>
      </c>
      <c r="AJ484" s="180" t="e">
        <f t="shared" si="151"/>
        <v>#N/A</v>
      </c>
      <c r="AK484" s="180" t="e">
        <f t="shared" si="152"/>
        <v>#N/A</v>
      </c>
      <c r="AL484" s="180">
        <f t="shared" si="153"/>
        <v>0</v>
      </c>
    </row>
    <row r="485" spans="1:38" x14ac:dyDescent="0.35">
      <c r="A485" s="91"/>
      <c r="B485" s="92"/>
      <c r="C485" s="93"/>
      <c r="D485" s="92"/>
      <c r="E485" s="91"/>
      <c r="F485" s="92"/>
      <c r="G485" s="94"/>
      <c r="I485" s="31">
        <f t="shared" ca="1" si="137"/>
        <v>0</v>
      </c>
      <c r="J485" s="31">
        <f ca="1">IF(ISNA(MATCH($V485,Hajoamiskertoimet!A$21:A$53,0)),0,$I485*OFFSET(Hajoamiskertoimet!$C$20,MATCH($V485,Hajoamiskertoimet!A$21:A$53,0),0))</f>
        <v>0</v>
      </c>
      <c r="L485" s="181">
        <f t="shared" ca="1" si="143"/>
        <v>1</v>
      </c>
      <c r="M485" s="180" t="e">
        <f ca="1">OFFSET('ewc02'!$H$10,MATCH($R485,Ewc_ID,0),0)</f>
        <v>#N/A</v>
      </c>
      <c r="N485" s="180" t="e">
        <f t="shared" ca="1" si="138"/>
        <v>#N/A</v>
      </c>
      <c r="O485" s="180" t="e">
        <f ca="1">IF($L485=0,-1,OFFSET('Kuiva-aine'!$C$10,AE485+AF485-1,0))</f>
        <v>#N/A</v>
      </c>
      <c r="P485" s="180" t="e">
        <f t="shared" ca="1" si="144"/>
        <v>#N/A</v>
      </c>
      <c r="Q485" s="180" t="e">
        <f ca="1">OFFSET('ewc02'!$A$10,MATCH($C485,EWC_Koodi,0),0)</f>
        <v>#N/A</v>
      </c>
      <c r="R485" s="180" t="e">
        <f t="shared" ca="1" si="145"/>
        <v>#N/A</v>
      </c>
      <c r="S485" s="180" t="e">
        <f ca="1">OFFSET('ewc02'!$K$10,Y485,0)</f>
        <v>#N/A</v>
      </c>
      <c r="T485" s="180" t="e">
        <f t="shared" ca="1" si="146"/>
        <v>#N/A</v>
      </c>
      <c r="U485" s="180" t="e">
        <f ca="1">OFFSET('ewc02'!$L$10,Y485,0)</f>
        <v>#N/A</v>
      </c>
      <c r="V485" s="180" t="e">
        <f ca="1">OFFSET('ewc02'!$M$10,Y485,0)</f>
        <v>#N/A</v>
      </c>
      <c r="W485" s="180" t="e">
        <f ca="1">OFFSET('ewc02'!$N$10,Y485,0)</f>
        <v>#N/A</v>
      </c>
      <c r="X485" s="180" t="e">
        <f ca="1">IF(AND(OFFSET('ewc02'!I$10,Y485,0)=12,OR(G485="2.3",G485="2.6",G485="2.7",G485="2.9")),1,0)</f>
        <v>#N/A</v>
      </c>
      <c r="Y485" s="180" t="e">
        <f t="shared" ca="1" si="139"/>
        <v>#N/A</v>
      </c>
      <c r="Z485" s="37">
        <f t="shared" si="140"/>
        <v>0</v>
      </c>
      <c r="AA485" s="180">
        <f ca="1">IF($Z485=0,0, OFFSET(rd!$A$10,MATCH($Z485,RD_tunnus,0),0))</f>
        <v>0</v>
      </c>
      <c r="AB485" s="180" t="e">
        <f t="shared" si="147"/>
        <v>#N/A</v>
      </c>
      <c r="AC485" s="180" t="e">
        <f t="shared" si="148"/>
        <v>#N/A</v>
      </c>
      <c r="AD485" s="100">
        <f t="shared" si="149"/>
        <v>0</v>
      </c>
      <c r="AE485" s="180" t="e">
        <f t="shared" ca="1" si="141"/>
        <v>#N/A</v>
      </c>
      <c r="AF485" s="180" t="e">
        <f t="shared" ca="1" si="142"/>
        <v>#N/A</v>
      </c>
      <c r="AG485" s="100" t="e">
        <f ca="1">OFFSET('Kuiva-aine'!$D$10,AE485+AF485-1,0)</f>
        <v>#N/A</v>
      </c>
      <c r="AH485" s="100" t="e">
        <f ca="1">OFFSET('Kuiva-aine'!$E$10,AE485+AF485-1,0)</f>
        <v>#N/A</v>
      </c>
      <c r="AI485" s="180" t="e">
        <f t="shared" ca="1" si="150"/>
        <v>#N/A</v>
      </c>
      <c r="AJ485" s="180" t="e">
        <f t="shared" si="151"/>
        <v>#N/A</v>
      </c>
      <c r="AK485" s="180" t="e">
        <f t="shared" si="152"/>
        <v>#N/A</v>
      </c>
      <c r="AL485" s="180">
        <f t="shared" si="153"/>
        <v>0</v>
      </c>
    </row>
    <row r="486" spans="1:38" x14ac:dyDescent="0.35">
      <c r="A486" s="91"/>
      <c r="B486" s="92"/>
      <c r="C486" s="93"/>
      <c r="D486" s="92"/>
      <c r="E486" s="91"/>
      <c r="F486" s="92"/>
      <c r="G486" s="94"/>
      <c r="I486" s="31">
        <f t="shared" ca="1" si="137"/>
        <v>0</v>
      </c>
      <c r="J486" s="31">
        <f ca="1">IF(ISNA(MATCH($V486,Hajoamiskertoimet!A$21:A$53,0)),0,$I486*OFFSET(Hajoamiskertoimet!$C$20,MATCH($V486,Hajoamiskertoimet!A$21:A$53,0),0))</f>
        <v>0</v>
      </c>
      <c r="L486" s="181">
        <f t="shared" ca="1" si="143"/>
        <v>1</v>
      </c>
      <c r="M486" s="180" t="e">
        <f ca="1">OFFSET('ewc02'!$H$10,MATCH($R486,Ewc_ID,0),0)</f>
        <v>#N/A</v>
      </c>
      <c r="N486" s="180" t="e">
        <f t="shared" ca="1" si="138"/>
        <v>#N/A</v>
      </c>
      <c r="O486" s="180" t="e">
        <f ca="1">IF($L486=0,-1,OFFSET('Kuiva-aine'!$C$10,AE486+AF486-1,0))</f>
        <v>#N/A</v>
      </c>
      <c r="P486" s="180" t="e">
        <f t="shared" ca="1" si="144"/>
        <v>#N/A</v>
      </c>
      <c r="Q486" s="180" t="e">
        <f ca="1">OFFSET('ewc02'!$A$10,MATCH($C486,EWC_Koodi,0),0)</f>
        <v>#N/A</v>
      </c>
      <c r="R486" s="180" t="e">
        <f t="shared" ca="1" si="145"/>
        <v>#N/A</v>
      </c>
      <c r="S486" s="180" t="e">
        <f ca="1">OFFSET('ewc02'!$K$10,Y486,0)</f>
        <v>#N/A</v>
      </c>
      <c r="T486" s="180" t="e">
        <f t="shared" ca="1" si="146"/>
        <v>#N/A</v>
      </c>
      <c r="U486" s="180" t="e">
        <f ca="1">OFFSET('ewc02'!$L$10,Y486,0)</f>
        <v>#N/A</v>
      </c>
      <c r="V486" s="180" t="e">
        <f ca="1">OFFSET('ewc02'!$M$10,Y486,0)</f>
        <v>#N/A</v>
      </c>
      <c r="W486" s="180" t="e">
        <f ca="1">OFFSET('ewc02'!$N$10,Y486,0)</f>
        <v>#N/A</v>
      </c>
      <c r="X486" s="180" t="e">
        <f ca="1">IF(AND(OFFSET('ewc02'!I$10,Y486,0)=12,OR(G486="2.3",G486="2.6",G486="2.7",G486="2.9")),1,0)</f>
        <v>#N/A</v>
      </c>
      <c r="Y486" s="180" t="e">
        <f t="shared" ca="1" si="139"/>
        <v>#N/A</v>
      </c>
      <c r="Z486" s="37">
        <f t="shared" si="140"/>
        <v>0</v>
      </c>
      <c r="AA486" s="180">
        <f ca="1">IF($Z486=0,0, OFFSET(rd!$A$10,MATCH($Z486,RD_tunnus,0),0))</f>
        <v>0</v>
      </c>
      <c r="AB486" s="180" t="e">
        <f t="shared" si="147"/>
        <v>#N/A</v>
      </c>
      <c r="AC486" s="180" t="e">
        <f t="shared" si="148"/>
        <v>#N/A</v>
      </c>
      <c r="AD486" s="100">
        <f t="shared" si="149"/>
        <v>0</v>
      </c>
      <c r="AE486" s="180" t="e">
        <f t="shared" ca="1" si="141"/>
        <v>#N/A</v>
      </c>
      <c r="AF486" s="180" t="e">
        <f t="shared" ca="1" si="142"/>
        <v>#N/A</v>
      </c>
      <c r="AG486" s="100" t="e">
        <f ca="1">OFFSET('Kuiva-aine'!$D$10,AE486+AF486-1,0)</f>
        <v>#N/A</v>
      </c>
      <c r="AH486" s="100" t="e">
        <f ca="1">OFFSET('Kuiva-aine'!$E$10,AE486+AF486-1,0)</f>
        <v>#N/A</v>
      </c>
      <c r="AI486" s="180" t="e">
        <f t="shared" ca="1" si="150"/>
        <v>#N/A</v>
      </c>
      <c r="AJ486" s="180" t="e">
        <f t="shared" si="151"/>
        <v>#N/A</v>
      </c>
      <c r="AK486" s="180" t="e">
        <f t="shared" si="152"/>
        <v>#N/A</v>
      </c>
      <c r="AL486" s="180">
        <f t="shared" si="153"/>
        <v>0</v>
      </c>
    </row>
    <row r="487" spans="1:38" x14ac:dyDescent="0.35">
      <c r="A487" s="91"/>
      <c r="B487" s="92"/>
      <c r="C487" s="93"/>
      <c r="D487" s="92"/>
      <c r="E487" s="91"/>
      <c r="F487" s="92"/>
      <c r="G487" s="94"/>
      <c r="I487" s="31">
        <f t="shared" ca="1" si="137"/>
        <v>0</v>
      </c>
      <c r="J487" s="31">
        <f ca="1">IF(ISNA(MATCH($V487,Hajoamiskertoimet!A$21:A$53,0)),0,$I487*OFFSET(Hajoamiskertoimet!$C$20,MATCH($V487,Hajoamiskertoimet!A$21:A$53,0),0))</f>
        <v>0</v>
      </c>
      <c r="L487" s="181">
        <f t="shared" ca="1" si="143"/>
        <v>1</v>
      </c>
      <c r="M487" s="180" t="e">
        <f ca="1">OFFSET('ewc02'!$H$10,MATCH($R487,Ewc_ID,0),0)</f>
        <v>#N/A</v>
      </c>
      <c r="N487" s="180" t="e">
        <f t="shared" ca="1" si="138"/>
        <v>#N/A</v>
      </c>
      <c r="O487" s="180" t="e">
        <f ca="1">IF($L487=0,-1,OFFSET('Kuiva-aine'!$C$10,AE487+AF487-1,0))</f>
        <v>#N/A</v>
      </c>
      <c r="P487" s="180" t="e">
        <f t="shared" ca="1" si="144"/>
        <v>#N/A</v>
      </c>
      <c r="Q487" s="180" t="e">
        <f ca="1">OFFSET('ewc02'!$A$10,MATCH($C487,EWC_Koodi,0),0)</f>
        <v>#N/A</v>
      </c>
      <c r="R487" s="180" t="e">
        <f t="shared" ca="1" si="145"/>
        <v>#N/A</v>
      </c>
      <c r="S487" s="180" t="e">
        <f ca="1">OFFSET('ewc02'!$K$10,Y487,0)</f>
        <v>#N/A</v>
      </c>
      <c r="T487" s="180" t="e">
        <f t="shared" ca="1" si="146"/>
        <v>#N/A</v>
      </c>
      <c r="U487" s="180" t="e">
        <f ca="1">OFFSET('ewc02'!$L$10,Y487,0)</f>
        <v>#N/A</v>
      </c>
      <c r="V487" s="180" t="e">
        <f ca="1">OFFSET('ewc02'!$M$10,Y487,0)</f>
        <v>#N/A</v>
      </c>
      <c r="W487" s="180" t="e">
        <f ca="1">OFFSET('ewc02'!$N$10,Y487,0)</f>
        <v>#N/A</v>
      </c>
      <c r="X487" s="180" t="e">
        <f ca="1">IF(AND(OFFSET('ewc02'!I$10,Y487,0)=12,OR(G487="2.3",G487="2.6",G487="2.7",G487="2.9")),1,0)</f>
        <v>#N/A</v>
      </c>
      <c r="Y487" s="180" t="e">
        <f t="shared" ca="1" si="139"/>
        <v>#N/A</v>
      </c>
      <c r="Z487" s="37">
        <f t="shared" si="140"/>
        <v>0</v>
      </c>
      <c r="AA487" s="180">
        <f ca="1">IF($Z487=0,0, OFFSET(rd!$A$10,MATCH($Z487,RD_tunnus,0),0))</f>
        <v>0</v>
      </c>
      <c r="AB487" s="180" t="e">
        <f t="shared" si="147"/>
        <v>#N/A</v>
      </c>
      <c r="AC487" s="180" t="e">
        <f t="shared" si="148"/>
        <v>#N/A</v>
      </c>
      <c r="AD487" s="100">
        <f t="shared" si="149"/>
        <v>0</v>
      </c>
      <c r="AE487" s="180" t="e">
        <f t="shared" ca="1" si="141"/>
        <v>#N/A</v>
      </c>
      <c r="AF487" s="180" t="e">
        <f t="shared" ca="1" si="142"/>
        <v>#N/A</v>
      </c>
      <c r="AG487" s="100" t="e">
        <f ca="1">OFFSET('Kuiva-aine'!$D$10,AE487+AF487-1,0)</f>
        <v>#N/A</v>
      </c>
      <c r="AH487" s="100" t="e">
        <f ca="1">OFFSET('Kuiva-aine'!$E$10,AE487+AF487-1,0)</f>
        <v>#N/A</v>
      </c>
      <c r="AI487" s="180" t="e">
        <f t="shared" ca="1" si="150"/>
        <v>#N/A</v>
      </c>
      <c r="AJ487" s="180" t="e">
        <f t="shared" si="151"/>
        <v>#N/A</v>
      </c>
      <c r="AK487" s="180" t="e">
        <f t="shared" si="152"/>
        <v>#N/A</v>
      </c>
      <c r="AL487" s="180">
        <f t="shared" si="153"/>
        <v>0</v>
      </c>
    </row>
    <row r="488" spans="1:38" x14ac:dyDescent="0.35">
      <c r="A488" s="91"/>
      <c r="B488" s="92"/>
      <c r="C488" s="93"/>
      <c r="D488" s="92"/>
      <c r="E488" s="91"/>
      <c r="F488" s="92"/>
      <c r="G488" s="94"/>
      <c r="I488" s="31">
        <f t="shared" ca="1" si="137"/>
        <v>0</v>
      </c>
      <c r="J488" s="31">
        <f ca="1">IF(ISNA(MATCH($V488,Hajoamiskertoimet!A$21:A$53,0)),0,$I488*OFFSET(Hajoamiskertoimet!$C$20,MATCH($V488,Hajoamiskertoimet!A$21:A$53,0),0))</f>
        <v>0</v>
      </c>
      <c r="L488" s="181">
        <f t="shared" ca="1" si="143"/>
        <v>1</v>
      </c>
      <c r="M488" s="180" t="e">
        <f ca="1">OFFSET('ewc02'!$H$10,MATCH($R488,Ewc_ID,0),0)</f>
        <v>#N/A</v>
      </c>
      <c r="N488" s="180" t="e">
        <f t="shared" ca="1" si="138"/>
        <v>#N/A</v>
      </c>
      <c r="O488" s="180" t="e">
        <f ca="1">IF($L488=0,-1,OFFSET('Kuiva-aine'!$C$10,AE488+AF488-1,0))</f>
        <v>#N/A</v>
      </c>
      <c r="P488" s="180" t="e">
        <f t="shared" ca="1" si="144"/>
        <v>#N/A</v>
      </c>
      <c r="Q488" s="180" t="e">
        <f ca="1">OFFSET('ewc02'!$A$10,MATCH($C488,EWC_Koodi,0),0)</f>
        <v>#N/A</v>
      </c>
      <c r="R488" s="180" t="e">
        <f t="shared" ca="1" si="145"/>
        <v>#N/A</v>
      </c>
      <c r="S488" s="180" t="e">
        <f ca="1">OFFSET('ewc02'!$K$10,Y488,0)</f>
        <v>#N/A</v>
      </c>
      <c r="T488" s="180" t="e">
        <f t="shared" ca="1" si="146"/>
        <v>#N/A</v>
      </c>
      <c r="U488" s="180" t="e">
        <f ca="1">OFFSET('ewc02'!$L$10,Y488,0)</f>
        <v>#N/A</v>
      </c>
      <c r="V488" s="180" t="e">
        <f ca="1">OFFSET('ewc02'!$M$10,Y488,0)</f>
        <v>#N/A</v>
      </c>
      <c r="W488" s="180" t="e">
        <f ca="1">OFFSET('ewc02'!$N$10,Y488,0)</f>
        <v>#N/A</v>
      </c>
      <c r="X488" s="180" t="e">
        <f ca="1">IF(AND(OFFSET('ewc02'!I$10,Y488,0)=12,OR(G488="2.3",G488="2.6",G488="2.7",G488="2.9")),1,0)</f>
        <v>#N/A</v>
      </c>
      <c r="Y488" s="180" t="e">
        <f t="shared" ca="1" si="139"/>
        <v>#N/A</v>
      </c>
      <c r="Z488" s="37">
        <f t="shared" si="140"/>
        <v>0</v>
      </c>
      <c r="AA488" s="180">
        <f ca="1">IF($Z488=0,0, OFFSET(rd!$A$10,MATCH($Z488,RD_tunnus,0),0))</f>
        <v>0</v>
      </c>
      <c r="AB488" s="180" t="e">
        <f t="shared" si="147"/>
        <v>#N/A</v>
      </c>
      <c r="AC488" s="180" t="e">
        <f t="shared" si="148"/>
        <v>#N/A</v>
      </c>
      <c r="AD488" s="100">
        <f t="shared" si="149"/>
        <v>0</v>
      </c>
      <c r="AE488" s="180" t="e">
        <f t="shared" ca="1" si="141"/>
        <v>#N/A</v>
      </c>
      <c r="AF488" s="180" t="e">
        <f t="shared" ca="1" si="142"/>
        <v>#N/A</v>
      </c>
      <c r="AG488" s="100" t="e">
        <f ca="1">OFFSET('Kuiva-aine'!$D$10,AE488+AF488-1,0)</f>
        <v>#N/A</v>
      </c>
      <c r="AH488" s="100" t="e">
        <f ca="1">OFFSET('Kuiva-aine'!$E$10,AE488+AF488-1,0)</f>
        <v>#N/A</v>
      </c>
      <c r="AI488" s="180" t="e">
        <f t="shared" ca="1" si="150"/>
        <v>#N/A</v>
      </c>
      <c r="AJ488" s="180" t="e">
        <f t="shared" si="151"/>
        <v>#N/A</v>
      </c>
      <c r="AK488" s="180" t="e">
        <f t="shared" si="152"/>
        <v>#N/A</v>
      </c>
      <c r="AL488" s="180">
        <f t="shared" si="153"/>
        <v>0</v>
      </c>
    </row>
    <row r="489" spans="1:38" x14ac:dyDescent="0.35">
      <c r="A489" s="91"/>
      <c r="B489" s="92"/>
      <c r="C489" s="93"/>
      <c r="D489" s="92"/>
      <c r="E489" s="91"/>
      <c r="F489" s="92"/>
      <c r="G489" s="94"/>
      <c r="I489" s="31">
        <f t="shared" ca="1" si="137"/>
        <v>0</v>
      </c>
      <c r="J489" s="31">
        <f ca="1">IF(ISNA(MATCH($V489,Hajoamiskertoimet!A$21:A$53,0)),0,$I489*OFFSET(Hajoamiskertoimet!$C$20,MATCH($V489,Hajoamiskertoimet!A$21:A$53,0),0))</f>
        <v>0</v>
      </c>
      <c r="L489" s="181">
        <f t="shared" ca="1" si="143"/>
        <v>1</v>
      </c>
      <c r="M489" s="180" t="e">
        <f ca="1">OFFSET('ewc02'!$H$10,MATCH($R489,Ewc_ID,0),0)</f>
        <v>#N/A</v>
      </c>
      <c r="N489" s="180" t="e">
        <f t="shared" ca="1" si="138"/>
        <v>#N/A</v>
      </c>
      <c r="O489" s="180" t="e">
        <f ca="1">IF($L489=0,-1,OFFSET('Kuiva-aine'!$C$10,AE489+AF489-1,0))</f>
        <v>#N/A</v>
      </c>
      <c r="P489" s="180" t="e">
        <f t="shared" ca="1" si="144"/>
        <v>#N/A</v>
      </c>
      <c r="Q489" s="180" t="e">
        <f ca="1">OFFSET('ewc02'!$A$10,MATCH($C489,EWC_Koodi,0),0)</f>
        <v>#N/A</v>
      </c>
      <c r="R489" s="180" t="e">
        <f t="shared" ca="1" si="145"/>
        <v>#N/A</v>
      </c>
      <c r="S489" s="180" t="e">
        <f ca="1">OFFSET('ewc02'!$K$10,Y489,0)</f>
        <v>#N/A</v>
      </c>
      <c r="T489" s="180" t="e">
        <f t="shared" ca="1" si="146"/>
        <v>#N/A</v>
      </c>
      <c r="U489" s="180" t="e">
        <f ca="1">OFFSET('ewc02'!$L$10,Y489,0)</f>
        <v>#N/A</v>
      </c>
      <c r="V489" s="180" t="e">
        <f ca="1">OFFSET('ewc02'!$M$10,Y489,0)</f>
        <v>#N/A</v>
      </c>
      <c r="W489" s="180" t="e">
        <f ca="1">OFFSET('ewc02'!$N$10,Y489,0)</f>
        <v>#N/A</v>
      </c>
      <c r="X489" s="180" t="e">
        <f ca="1">IF(AND(OFFSET('ewc02'!I$10,Y489,0)=12,OR(G489="2.3",G489="2.6",G489="2.7",G489="2.9")),1,0)</f>
        <v>#N/A</v>
      </c>
      <c r="Y489" s="180" t="e">
        <f t="shared" ca="1" si="139"/>
        <v>#N/A</v>
      </c>
      <c r="Z489" s="37">
        <f t="shared" si="140"/>
        <v>0</v>
      </c>
      <c r="AA489" s="180">
        <f ca="1">IF($Z489=0,0, OFFSET(rd!$A$10,MATCH($Z489,RD_tunnus,0),0))</f>
        <v>0</v>
      </c>
      <c r="AB489" s="180" t="e">
        <f t="shared" si="147"/>
        <v>#N/A</v>
      </c>
      <c r="AC489" s="180" t="e">
        <f t="shared" si="148"/>
        <v>#N/A</v>
      </c>
      <c r="AD489" s="100">
        <f t="shared" si="149"/>
        <v>0</v>
      </c>
      <c r="AE489" s="180" t="e">
        <f t="shared" ca="1" si="141"/>
        <v>#N/A</v>
      </c>
      <c r="AF489" s="180" t="e">
        <f t="shared" ca="1" si="142"/>
        <v>#N/A</v>
      </c>
      <c r="AG489" s="100" t="e">
        <f ca="1">OFFSET('Kuiva-aine'!$D$10,AE489+AF489-1,0)</f>
        <v>#N/A</v>
      </c>
      <c r="AH489" s="100" t="e">
        <f ca="1">OFFSET('Kuiva-aine'!$E$10,AE489+AF489-1,0)</f>
        <v>#N/A</v>
      </c>
      <c r="AI489" s="180" t="e">
        <f t="shared" ca="1" si="150"/>
        <v>#N/A</v>
      </c>
      <c r="AJ489" s="180" t="e">
        <f t="shared" si="151"/>
        <v>#N/A</v>
      </c>
      <c r="AK489" s="180" t="e">
        <f t="shared" si="152"/>
        <v>#N/A</v>
      </c>
      <c r="AL489" s="180">
        <f t="shared" si="153"/>
        <v>0</v>
      </c>
    </row>
    <row r="490" spans="1:38" x14ac:dyDescent="0.35">
      <c r="A490" s="91"/>
      <c r="B490" s="92"/>
      <c r="C490" s="93"/>
      <c r="D490" s="92"/>
      <c r="E490" s="91"/>
      <c r="F490" s="92"/>
      <c r="G490" s="94"/>
      <c r="I490" s="31">
        <f t="shared" ca="1" si="137"/>
        <v>0</v>
      </c>
      <c r="J490" s="31">
        <f ca="1">IF(ISNA(MATCH($V490,Hajoamiskertoimet!A$21:A$53,0)),0,$I490*OFFSET(Hajoamiskertoimet!$C$20,MATCH($V490,Hajoamiskertoimet!A$21:A$53,0),0))</f>
        <v>0</v>
      </c>
      <c r="L490" s="181">
        <f t="shared" ca="1" si="143"/>
        <v>1</v>
      </c>
      <c r="M490" s="180" t="e">
        <f ca="1">OFFSET('ewc02'!$H$10,MATCH($R490,Ewc_ID,0),0)</f>
        <v>#N/A</v>
      </c>
      <c r="N490" s="180" t="e">
        <f t="shared" ca="1" si="138"/>
        <v>#N/A</v>
      </c>
      <c r="O490" s="180" t="e">
        <f ca="1">IF($L490=0,-1,OFFSET('Kuiva-aine'!$C$10,AE490+AF490-1,0))</f>
        <v>#N/A</v>
      </c>
      <c r="P490" s="180" t="e">
        <f t="shared" ca="1" si="144"/>
        <v>#N/A</v>
      </c>
      <c r="Q490" s="180" t="e">
        <f ca="1">OFFSET('ewc02'!$A$10,MATCH($C490,EWC_Koodi,0),0)</f>
        <v>#N/A</v>
      </c>
      <c r="R490" s="180" t="e">
        <f t="shared" ca="1" si="145"/>
        <v>#N/A</v>
      </c>
      <c r="S490" s="180" t="e">
        <f ca="1">OFFSET('ewc02'!$K$10,Y490,0)</f>
        <v>#N/A</v>
      </c>
      <c r="T490" s="180" t="e">
        <f t="shared" ca="1" si="146"/>
        <v>#N/A</v>
      </c>
      <c r="U490" s="180" t="e">
        <f ca="1">OFFSET('ewc02'!$L$10,Y490,0)</f>
        <v>#N/A</v>
      </c>
      <c r="V490" s="180" t="e">
        <f ca="1">OFFSET('ewc02'!$M$10,Y490,0)</f>
        <v>#N/A</v>
      </c>
      <c r="W490" s="180" t="e">
        <f ca="1">OFFSET('ewc02'!$N$10,Y490,0)</f>
        <v>#N/A</v>
      </c>
      <c r="X490" s="180" t="e">
        <f ca="1">IF(AND(OFFSET('ewc02'!I$10,Y490,0)=12,OR(G490="2.3",G490="2.6",G490="2.7",G490="2.9")),1,0)</f>
        <v>#N/A</v>
      </c>
      <c r="Y490" s="180" t="e">
        <f t="shared" ca="1" si="139"/>
        <v>#N/A</v>
      </c>
      <c r="Z490" s="37">
        <f t="shared" si="140"/>
        <v>0</v>
      </c>
      <c r="AA490" s="180">
        <f ca="1">IF($Z490=0,0, OFFSET(rd!$A$10,MATCH($Z490,RD_tunnus,0),0))</f>
        <v>0</v>
      </c>
      <c r="AB490" s="180" t="e">
        <f t="shared" si="147"/>
        <v>#N/A</v>
      </c>
      <c r="AC490" s="180" t="e">
        <f t="shared" si="148"/>
        <v>#N/A</v>
      </c>
      <c r="AD490" s="100">
        <f t="shared" si="149"/>
        <v>0</v>
      </c>
      <c r="AE490" s="180" t="e">
        <f t="shared" ca="1" si="141"/>
        <v>#N/A</v>
      </c>
      <c r="AF490" s="180" t="e">
        <f t="shared" ca="1" si="142"/>
        <v>#N/A</v>
      </c>
      <c r="AG490" s="100" t="e">
        <f ca="1">OFFSET('Kuiva-aine'!$D$10,AE490+AF490-1,0)</f>
        <v>#N/A</v>
      </c>
      <c r="AH490" s="100" t="e">
        <f ca="1">OFFSET('Kuiva-aine'!$E$10,AE490+AF490-1,0)</f>
        <v>#N/A</v>
      </c>
      <c r="AI490" s="180" t="e">
        <f t="shared" ca="1" si="150"/>
        <v>#N/A</v>
      </c>
      <c r="AJ490" s="180" t="e">
        <f t="shared" si="151"/>
        <v>#N/A</v>
      </c>
      <c r="AK490" s="180" t="e">
        <f t="shared" si="152"/>
        <v>#N/A</v>
      </c>
      <c r="AL490" s="180">
        <f t="shared" si="153"/>
        <v>0</v>
      </c>
    </row>
    <row r="491" spans="1:38" x14ac:dyDescent="0.35">
      <c r="A491" s="91"/>
      <c r="B491" s="92"/>
      <c r="C491" s="93"/>
      <c r="D491" s="92"/>
      <c r="E491" s="91"/>
      <c r="F491" s="92"/>
      <c r="G491" s="94"/>
      <c r="I491" s="31">
        <f t="shared" ca="1" si="137"/>
        <v>0</v>
      </c>
      <c r="J491" s="31">
        <f ca="1">IF(ISNA(MATCH($V491,Hajoamiskertoimet!A$21:A$53,0)),0,$I491*OFFSET(Hajoamiskertoimet!$C$20,MATCH($V491,Hajoamiskertoimet!A$21:A$53,0),0))</f>
        <v>0</v>
      </c>
      <c r="L491" s="181">
        <f t="shared" ca="1" si="143"/>
        <v>1</v>
      </c>
      <c r="M491" s="180" t="e">
        <f ca="1">OFFSET('ewc02'!$H$10,MATCH($R491,Ewc_ID,0),0)</f>
        <v>#N/A</v>
      </c>
      <c r="N491" s="180" t="e">
        <f t="shared" ca="1" si="138"/>
        <v>#N/A</v>
      </c>
      <c r="O491" s="180" t="e">
        <f ca="1">IF($L491=0,-1,OFFSET('Kuiva-aine'!$C$10,AE491+AF491-1,0))</f>
        <v>#N/A</v>
      </c>
      <c r="P491" s="180" t="e">
        <f t="shared" ca="1" si="144"/>
        <v>#N/A</v>
      </c>
      <c r="Q491" s="180" t="e">
        <f ca="1">OFFSET('ewc02'!$A$10,MATCH($C491,EWC_Koodi,0),0)</f>
        <v>#N/A</v>
      </c>
      <c r="R491" s="180" t="e">
        <f t="shared" ca="1" si="145"/>
        <v>#N/A</v>
      </c>
      <c r="S491" s="180" t="e">
        <f ca="1">OFFSET('ewc02'!$K$10,Y491,0)</f>
        <v>#N/A</v>
      </c>
      <c r="T491" s="180" t="e">
        <f t="shared" ca="1" si="146"/>
        <v>#N/A</v>
      </c>
      <c r="U491" s="180" t="e">
        <f ca="1">OFFSET('ewc02'!$L$10,Y491,0)</f>
        <v>#N/A</v>
      </c>
      <c r="V491" s="180" t="e">
        <f ca="1">OFFSET('ewc02'!$M$10,Y491,0)</f>
        <v>#N/A</v>
      </c>
      <c r="W491" s="180" t="e">
        <f ca="1">OFFSET('ewc02'!$N$10,Y491,0)</f>
        <v>#N/A</v>
      </c>
      <c r="X491" s="180" t="e">
        <f ca="1">IF(AND(OFFSET('ewc02'!I$10,Y491,0)=12,OR(G491="2.3",G491="2.6",G491="2.7",G491="2.9")),1,0)</f>
        <v>#N/A</v>
      </c>
      <c r="Y491" s="180" t="e">
        <f t="shared" ca="1" si="139"/>
        <v>#N/A</v>
      </c>
      <c r="Z491" s="37">
        <f t="shared" si="140"/>
        <v>0</v>
      </c>
      <c r="AA491" s="180">
        <f ca="1">IF($Z491=0,0, OFFSET(rd!$A$10,MATCH($Z491,RD_tunnus,0),0))</f>
        <v>0</v>
      </c>
      <c r="AB491" s="180" t="e">
        <f t="shared" si="147"/>
        <v>#N/A</v>
      </c>
      <c r="AC491" s="180" t="e">
        <f t="shared" si="148"/>
        <v>#N/A</v>
      </c>
      <c r="AD491" s="100">
        <f t="shared" si="149"/>
        <v>0</v>
      </c>
      <c r="AE491" s="180" t="e">
        <f t="shared" ca="1" si="141"/>
        <v>#N/A</v>
      </c>
      <c r="AF491" s="180" t="e">
        <f t="shared" ca="1" si="142"/>
        <v>#N/A</v>
      </c>
      <c r="AG491" s="100" t="e">
        <f ca="1">OFFSET('Kuiva-aine'!$D$10,AE491+AF491-1,0)</f>
        <v>#N/A</v>
      </c>
      <c r="AH491" s="100" t="e">
        <f ca="1">OFFSET('Kuiva-aine'!$E$10,AE491+AF491-1,0)</f>
        <v>#N/A</v>
      </c>
      <c r="AI491" s="180" t="e">
        <f t="shared" ca="1" si="150"/>
        <v>#N/A</v>
      </c>
      <c r="AJ491" s="180" t="e">
        <f t="shared" si="151"/>
        <v>#N/A</v>
      </c>
      <c r="AK491" s="180" t="e">
        <f t="shared" si="152"/>
        <v>#N/A</v>
      </c>
      <c r="AL491" s="180">
        <f t="shared" si="153"/>
        <v>0</v>
      </c>
    </row>
    <row r="492" spans="1:38" x14ac:dyDescent="0.35">
      <c r="A492" s="91"/>
      <c r="B492" s="92"/>
      <c r="C492" s="93"/>
      <c r="D492" s="92"/>
      <c r="E492" s="91"/>
      <c r="F492" s="92"/>
      <c r="G492" s="94"/>
      <c r="I492" s="31">
        <f t="shared" ca="1" si="137"/>
        <v>0</v>
      </c>
      <c r="J492" s="31">
        <f ca="1">IF(ISNA(MATCH($V492,Hajoamiskertoimet!A$21:A$53,0)),0,$I492*OFFSET(Hajoamiskertoimet!$C$20,MATCH($V492,Hajoamiskertoimet!A$21:A$53,0),0))</f>
        <v>0</v>
      </c>
      <c r="L492" s="181">
        <f t="shared" ca="1" si="143"/>
        <v>1</v>
      </c>
      <c r="M492" s="180" t="e">
        <f ca="1">OFFSET('ewc02'!$H$10,MATCH($R492,Ewc_ID,0),0)</f>
        <v>#N/A</v>
      </c>
      <c r="N492" s="180" t="e">
        <f t="shared" ca="1" si="138"/>
        <v>#N/A</v>
      </c>
      <c r="O492" s="180" t="e">
        <f ca="1">IF($L492=0,-1,OFFSET('Kuiva-aine'!$C$10,AE492+AF492-1,0))</f>
        <v>#N/A</v>
      </c>
      <c r="P492" s="180" t="e">
        <f t="shared" ca="1" si="144"/>
        <v>#N/A</v>
      </c>
      <c r="Q492" s="180" t="e">
        <f ca="1">OFFSET('ewc02'!$A$10,MATCH($C492,EWC_Koodi,0),0)</f>
        <v>#N/A</v>
      </c>
      <c r="R492" s="180" t="e">
        <f t="shared" ca="1" si="145"/>
        <v>#N/A</v>
      </c>
      <c r="S492" s="180" t="e">
        <f ca="1">OFFSET('ewc02'!$K$10,Y492,0)</f>
        <v>#N/A</v>
      </c>
      <c r="T492" s="180" t="e">
        <f t="shared" ca="1" si="146"/>
        <v>#N/A</v>
      </c>
      <c r="U492" s="180" t="e">
        <f ca="1">OFFSET('ewc02'!$L$10,Y492,0)</f>
        <v>#N/A</v>
      </c>
      <c r="V492" s="180" t="e">
        <f ca="1">OFFSET('ewc02'!$M$10,Y492,0)</f>
        <v>#N/A</v>
      </c>
      <c r="W492" s="180" t="e">
        <f ca="1">OFFSET('ewc02'!$N$10,Y492,0)</f>
        <v>#N/A</v>
      </c>
      <c r="X492" s="180" t="e">
        <f ca="1">IF(AND(OFFSET('ewc02'!I$10,Y492,0)=12,OR(G492="2.3",G492="2.6",G492="2.7",G492="2.9")),1,0)</f>
        <v>#N/A</v>
      </c>
      <c r="Y492" s="180" t="e">
        <f t="shared" ca="1" si="139"/>
        <v>#N/A</v>
      </c>
      <c r="Z492" s="37">
        <f t="shared" si="140"/>
        <v>0</v>
      </c>
      <c r="AA492" s="180">
        <f ca="1">IF($Z492=0,0, OFFSET(rd!$A$10,MATCH($Z492,RD_tunnus,0),0))</f>
        <v>0</v>
      </c>
      <c r="AB492" s="180" t="e">
        <f t="shared" si="147"/>
        <v>#N/A</v>
      </c>
      <c r="AC492" s="180" t="e">
        <f t="shared" si="148"/>
        <v>#N/A</v>
      </c>
      <c r="AD492" s="100">
        <f t="shared" si="149"/>
        <v>0</v>
      </c>
      <c r="AE492" s="180" t="e">
        <f t="shared" ca="1" si="141"/>
        <v>#N/A</v>
      </c>
      <c r="AF492" s="180" t="e">
        <f t="shared" ca="1" si="142"/>
        <v>#N/A</v>
      </c>
      <c r="AG492" s="100" t="e">
        <f ca="1">OFFSET('Kuiva-aine'!$D$10,AE492+AF492-1,0)</f>
        <v>#N/A</v>
      </c>
      <c r="AH492" s="100" t="e">
        <f ca="1">OFFSET('Kuiva-aine'!$E$10,AE492+AF492-1,0)</f>
        <v>#N/A</v>
      </c>
      <c r="AI492" s="180" t="e">
        <f t="shared" ca="1" si="150"/>
        <v>#N/A</v>
      </c>
      <c r="AJ492" s="180" t="e">
        <f t="shared" si="151"/>
        <v>#N/A</v>
      </c>
      <c r="AK492" s="180" t="e">
        <f t="shared" si="152"/>
        <v>#N/A</v>
      </c>
      <c r="AL492" s="180">
        <f t="shared" si="153"/>
        <v>0</v>
      </c>
    </row>
    <row r="493" spans="1:38" x14ac:dyDescent="0.35">
      <c r="A493" s="91"/>
      <c r="B493" s="92"/>
      <c r="C493" s="93"/>
      <c r="D493" s="92"/>
      <c r="E493" s="91"/>
      <c r="F493" s="92"/>
      <c r="G493" s="94"/>
      <c r="I493" s="31">
        <f t="shared" ca="1" si="137"/>
        <v>0</v>
      </c>
      <c r="J493" s="31">
        <f ca="1">IF(ISNA(MATCH($V493,Hajoamiskertoimet!A$21:A$53,0)),0,$I493*OFFSET(Hajoamiskertoimet!$C$20,MATCH($V493,Hajoamiskertoimet!A$21:A$53,0),0))</f>
        <v>0</v>
      </c>
      <c r="L493" s="181">
        <f t="shared" ca="1" si="143"/>
        <v>1</v>
      </c>
      <c r="M493" s="180" t="e">
        <f ca="1">OFFSET('ewc02'!$H$10,MATCH($R493,Ewc_ID,0),0)</f>
        <v>#N/A</v>
      </c>
      <c r="N493" s="180" t="e">
        <f t="shared" ca="1" si="138"/>
        <v>#N/A</v>
      </c>
      <c r="O493" s="180" t="e">
        <f ca="1">IF($L493=0,-1,OFFSET('Kuiva-aine'!$C$10,AE493+AF493-1,0))</f>
        <v>#N/A</v>
      </c>
      <c r="P493" s="180" t="e">
        <f t="shared" ca="1" si="144"/>
        <v>#N/A</v>
      </c>
      <c r="Q493" s="180" t="e">
        <f ca="1">OFFSET('ewc02'!$A$10,MATCH($C493,EWC_Koodi,0),0)</f>
        <v>#N/A</v>
      </c>
      <c r="R493" s="180" t="e">
        <f t="shared" ca="1" si="145"/>
        <v>#N/A</v>
      </c>
      <c r="S493" s="180" t="e">
        <f ca="1">OFFSET('ewc02'!$K$10,Y493,0)</f>
        <v>#N/A</v>
      </c>
      <c r="T493" s="180" t="e">
        <f t="shared" ca="1" si="146"/>
        <v>#N/A</v>
      </c>
      <c r="U493" s="180" t="e">
        <f ca="1">OFFSET('ewc02'!$L$10,Y493,0)</f>
        <v>#N/A</v>
      </c>
      <c r="V493" s="180" t="e">
        <f ca="1">OFFSET('ewc02'!$M$10,Y493,0)</f>
        <v>#N/A</v>
      </c>
      <c r="W493" s="180" t="e">
        <f ca="1">OFFSET('ewc02'!$N$10,Y493,0)</f>
        <v>#N/A</v>
      </c>
      <c r="X493" s="180" t="e">
        <f ca="1">IF(AND(OFFSET('ewc02'!I$10,Y493,0)=12,OR(G493="2.3",G493="2.6",G493="2.7",G493="2.9")),1,0)</f>
        <v>#N/A</v>
      </c>
      <c r="Y493" s="180" t="e">
        <f t="shared" ca="1" si="139"/>
        <v>#N/A</v>
      </c>
      <c r="Z493" s="37">
        <f t="shared" si="140"/>
        <v>0</v>
      </c>
      <c r="AA493" s="180">
        <f ca="1">IF($Z493=0,0, OFFSET(rd!$A$10,MATCH($Z493,RD_tunnus,0),0))</f>
        <v>0</v>
      </c>
      <c r="AB493" s="180" t="e">
        <f t="shared" si="147"/>
        <v>#N/A</v>
      </c>
      <c r="AC493" s="180" t="e">
        <f t="shared" si="148"/>
        <v>#N/A</v>
      </c>
      <c r="AD493" s="100">
        <f t="shared" si="149"/>
        <v>0</v>
      </c>
      <c r="AE493" s="180" t="e">
        <f t="shared" ca="1" si="141"/>
        <v>#N/A</v>
      </c>
      <c r="AF493" s="180" t="e">
        <f t="shared" ca="1" si="142"/>
        <v>#N/A</v>
      </c>
      <c r="AG493" s="100" t="e">
        <f ca="1">OFFSET('Kuiva-aine'!$D$10,AE493+AF493-1,0)</f>
        <v>#N/A</v>
      </c>
      <c r="AH493" s="100" t="e">
        <f ca="1">OFFSET('Kuiva-aine'!$E$10,AE493+AF493-1,0)</f>
        <v>#N/A</v>
      </c>
      <c r="AI493" s="180" t="e">
        <f t="shared" ca="1" si="150"/>
        <v>#N/A</v>
      </c>
      <c r="AJ493" s="180" t="e">
        <f t="shared" si="151"/>
        <v>#N/A</v>
      </c>
      <c r="AK493" s="180" t="e">
        <f t="shared" si="152"/>
        <v>#N/A</v>
      </c>
      <c r="AL493" s="180">
        <f t="shared" si="153"/>
        <v>0</v>
      </c>
    </row>
    <row r="494" spans="1:38" x14ac:dyDescent="0.35">
      <c r="A494" s="91"/>
      <c r="B494" s="92"/>
      <c r="C494" s="93"/>
      <c r="D494" s="92"/>
      <c r="E494" s="91"/>
      <c r="F494" s="92"/>
      <c r="G494" s="94"/>
      <c r="I494" s="31">
        <f t="shared" ca="1" si="137"/>
        <v>0</v>
      </c>
      <c r="J494" s="31">
        <f ca="1">IF(ISNA(MATCH($V494,Hajoamiskertoimet!A$21:A$53,0)),0,$I494*OFFSET(Hajoamiskertoimet!$C$20,MATCH($V494,Hajoamiskertoimet!A$21:A$53,0),0))</f>
        <v>0</v>
      </c>
      <c r="L494" s="181">
        <f t="shared" ca="1" si="143"/>
        <v>1</v>
      </c>
      <c r="M494" s="180" t="e">
        <f ca="1">OFFSET('ewc02'!$H$10,MATCH($R494,Ewc_ID,0),0)</f>
        <v>#N/A</v>
      </c>
      <c r="N494" s="180" t="e">
        <f t="shared" ca="1" si="138"/>
        <v>#N/A</v>
      </c>
      <c r="O494" s="180" t="e">
        <f ca="1">IF($L494=0,-1,OFFSET('Kuiva-aine'!$C$10,AE494+AF494-1,0))</f>
        <v>#N/A</v>
      </c>
      <c r="P494" s="180" t="e">
        <f t="shared" ca="1" si="144"/>
        <v>#N/A</v>
      </c>
      <c r="Q494" s="180" t="e">
        <f ca="1">OFFSET('ewc02'!$A$10,MATCH($C494,EWC_Koodi,0),0)</f>
        <v>#N/A</v>
      </c>
      <c r="R494" s="180" t="e">
        <f t="shared" ca="1" si="145"/>
        <v>#N/A</v>
      </c>
      <c r="S494" s="180" t="e">
        <f ca="1">OFFSET('ewc02'!$K$10,Y494,0)</f>
        <v>#N/A</v>
      </c>
      <c r="T494" s="180" t="e">
        <f t="shared" ca="1" si="146"/>
        <v>#N/A</v>
      </c>
      <c r="U494" s="180" t="e">
        <f ca="1">OFFSET('ewc02'!$L$10,Y494,0)</f>
        <v>#N/A</v>
      </c>
      <c r="V494" s="180" t="e">
        <f ca="1">OFFSET('ewc02'!$M$10,Y494,0)</f>
        <v>#N/A</v>
      </c>
      <c r="W494" s="180" t="e">
        <f ca="1">OFFSET('ewc02'!$N$10,Y494,0)</f>
        <v>#N/A</v>
      </c>
      <c r="X494" s="180" t="e">
        <f ca="1">IF(AND(OFFSET('ewc02'!I$10,Y494,0)=12,OR(G494="2.3",G494="2.6",G494="2.7",G494="2.9")),1,0)</f>
        <v>#N/A</v>
      </c>
      <c r="Y494" s="180" t="e">
        <f t="shared" ca="1" si="139"/>
        <v>#N/A</v>
      </c>
      <c r="Z494" s="37">
        <f t="shared" si="140"/>
        <v>0</v>
      </c>
      <c r="AA494" s="180">
        <f ca="1">IF($Z494=0,0, OFFSET(rd!$A$10,MATCH($Z494,RD_tunnus,0),0))</f>
        <v>0</v>
      </c>
      <c r="AB494" s="180" t="e">
        <f t="shared" si="147"/>
        <v>#N/A</v>
      </c>
      <c r="AC494" s="180" t="e">
        <f t="shared" si="148"/>
        <v>#N/A</v>
      </c>
      <c r="AD494" s="100">
        <f t="shared" si="149"/>
        <v>0</v>
      </c>
      <c r="AE494" s="180" t="e">
        <f t="shared" ca="1" si="141"/>
        <v>#N/A</v>
      </c>
      <c r="AF494" s="180" t="e">
        <f t="shared" ca="1" si="142"/>
        <v>#N/A</v>
      </c>
      <c r="AG494" s="100" t="e">
        <f ca="1">OFFSET('Kuiva-aine'!$D$10,AE494+AF494-1,0)</f>
        <v>#N/A</v>
      </c>
      <c r="AH494" s="100" t="e">
        <f ca="1">OFFSET('Kuiva-aine'!$E$10,AE494+AF494-1,0)</f>
        <v>#N/A</v>
      </c>
      <c r="AI494" s="180" t="e">
        <f t="shared" ca="1" si="150"/>
        <v>#N/A</v>
      </c>
      <c r="AJ494" s="180" t="e">
        <f t="shared" si="151"/>
        <v>#N/A</v>
      </c>
      <c r="AK494" s="180" t="e">
        <f t="shared" si="152"/>
        <v>#N/A</v>
      </c>
      <c r="AL494" s="180">
        <f t="shared" si="153"/>
        <v>0</v>
      </c>
    </row>
    <row r="495" spans="1:38" x14ac:dyDescent="0.35">
      <c r="A495" s="91"/>
      <c r="B495" s="92"/>
      <c r="C495" s="93"/>
      <c r="D495" s="92"/>
      <c r="E495" s="91"/>
      <c r="F495" s="92"/>
      <c r="G495" s="94"/>
      <c r="I495" s="31">
        <f t="shared" ca="1" si="137"/>
        <v>0</v>
      </c>
      <c r="J495" s="31">
        <f ca="1">IF(ISNA(MATCH($V495,Hajoamiskertoimet!A$21:A$53,0)),0,$I495*OFFSET(Hajoamiskertoimet!$C$20,MATCH($V495,Hajoamiskertoimet!A$21:A$53,0),0))</f>
        <v>0</v>
      </c>
      <c r="L495" s="181">
        <f t="shared" ca="1" si="143"/>
        <v>1</v>
      </c>
      <c r="M495" s="180" t="e">
        <f ca="1">OFFSET('ewc02'!$H$10,MATCH($R495,Ewc_ID,0),0)</f>
        <v>#N/A</v>
      </c>
      <c r="N495" s="180" t="e">
        <f t="shared" ca="1" si="138"/>
        <v>#N/A</v>
      </c>
      <c r="O495" s="180" t="e">
        <f ca="1">IF($L495=0,-1,OFFSET('Kuiva-aine'!$C$10,AE495+AF495-1,0))</f>
        <v>#N/A</v>
      </c>
      <c r="P495" s="180" t="e">
        <f t="shared" ca="1" si="144"/>
        <v>#N/A</v>
      </c>
      <c r="Q495" s="180" t="e">
        <f ca="1">OFFSET('ewc02'!$A$10,MATCH($C495,EWC_Koodi,0),0)</f>
        <v>#N/A</v>
      </c>
      <c r="R495" s="180" t="e">
        <f t="shared" ca="1" si="145"/>
        <v>#N/A</v>
      </c>
      <c r="S495" s="180" t="e">
        <f ca="1">OFFSET('ewc02'!$K$10,Y495,0)</f>
        <v>#N/A</v>
      </c>
      <c r="T495" s="180" t="e">
        <f t="shared" ca="1" si="146"/>
        <v>#N/A</v>
      </c>
      <c r="U495" s="180" t="e">
        <f ca="1">OFFSET('ewc02'!$L$10,Y495,0)</f>
        <v>#N/A</v>
      </c>
      <c r="V495" s="180" t="e">
        <f ca="1">OFFSET('ewc02'!$M$10,Y495,0)</f>
        <v>#N/A</v>
      </c>
      <c r="W495" s="180" t="e">
        <f ca="1">OFFSET('ewc02'!$N$10,Y495,0)</f>
        <v>#N/A</v>
      </c>
      <c r="X495" s="180" t="e">
        <f ca="1">IF(AND(OFFSET('ewc02'!I$10,Y495,0)=12,OR(G495="2.3",G495="2.6",G495="2.7",G495="2.9")),1,0)</f>
        <v>#N/A</v>
      </c>
      <c r="Y495" s="180" t="e">
        <f t="shared" ca="1" si="139"/>
        <v>#N/A</v>
      </c>
      <c r="Z495" s="37">
        <f t="shared" si="140"/>
        <v>0</v>
      </c>
      <c r="AA495" s="180">
        <f ca="1">IF($Z495=0,0, OFFSET(rd!$A$10,MATCH($Z495,RD_tunnus,0),0))</f>
        <v>0</v>
      </c>
      <c r="AB495" s="180" t="e">
        <f t="shared" si="147"/>
        <v>#N/A</v>
      </c>
      <c r="AC495" s="180" t="e">
        <f t="shared" si="148"/>
        <v>#N/A</v>
      </c>
      <c r="AD495" s="100">
        <f t="shared" si="149"/>
        <v>0</v>
      </c>
      <c r="AE495" s="180" t="e">
        <f t="shared" ca="1" si="141"/>
        <v>#N/A</v>
      </c>
      <c r="AF495" s="180" t="e">
        <f t="shared" ca="1" si="142"/>
        <v>#N/A</v>
      </c>
      <c r="AG495" s="100" t="e">
        <f ca="1">OFFSET('Kuiva-aine'!$D$10,AE495+AF495-1,0)</f>
        <v>#N/A</v>
      </c>
      <c r="AH495" s="100" t="e">
        <f ca="1">OFFSET('Kuiva-aine'!$E$10,AE495+AF495-1,0)</f>
        <v>#N/A</v>
      </c>
      <c r="AI495" s="180" t="e">
        <f t="shared" ca="1" si="150"/>
        <v>#N/A</v>
      </c>
      <c r="AJ495" s="180" t="e">
        <f t="shared" si="151"/>
        <v>#N/A</v>
      </c>
      <c r="AK495" s="180" t="e">
        <f t="shared" si="152"/>
        <v>#N/A</v>
      </c>
      <c r="AL495" s="180">
        <f t="shared" si="153"/>
        <v>0</v>
      </c>
    </row>
    <row r="496" spans="1:38" x14ac:dyDescent="0.35">
      <c r="A496" s="91"/>
      <c r="B496" s="92"/>
      <c r="C496" s="93"/>
      <c r="D496" s="92"/>
      <c r="E496" s="91"/>
      <c r="F496" s="92"/>
      <c r="G496" s="94"/>
      <c r="I496" s="31">
        <f t="shared" ca="1" si="137"/>
        <v>0</v>
      </c>
      <c r="J496" s="31">
        <f ca="1">IF(ISNA(MATCH($V496,Hajoamiskertoimet!A$21:A$53,0)),0,$I496*OFFSET(Hajoamiskertoimet!$C$20,MATCH($V496,Hajoamiskertoimet!A$21:A$53,0),0))</f>
        <v>0</v>
      </c>
      <c r="L496" s="181">
        <f t="shared" ca="1" si="143"/>
        <v>1</v>
      </c>
      <c r="M496" s="180" t="e">
        <f ca="1">OFFSET('ewc02'!$H$10,MATCH($R496,Ewc_ID,0),0)</f>
        <v>#N/A</v>
      </c>
      <c r="N496" s="180" t="e">
        <f t="shared" ca="1" si="138"/>
        <v>#N/A</v>
      </c>
      <c r="O496" s="180" t="e">
        <f ca="1">IF($L496=0,-1,OFFSET('Kuiva-aine'!$C$10,AE496+AF496-1,0))</f>
        <v>#N/A</v>
      </c>
      <c r="P496" s="180" t="e">
        <f t="shared" ca="1" si="144"/>
        <v>#N/A</v>
      </c>
      <c r="Q496" s="180" t="e">
        <f ca="1">OFFSET('ewc02'!$A$10,MATCH($C496,EWC_Koodi,0),0)</f>
        <v>#N/A</v>
      </c>
      <c r="R496" s="180" t="e">
        <f t="shared" ca="1" si="145"/>
        <v>#N/A</v>
      </c>
      <c r="S496" s="180" t="e">
        <f ca="1">OFFSET('ewc02'!$K$10,Y496,0)</f>
        <v>#N/A</v>
      </c>
      <c r="T496" s="180" t="e">
        <f t="shared" ca="1" si="146"/>
        <v>#N/A</v>
      </c>
      <c r="U496" s="180" t="e">
        <f ca="1">OFFSET('ewc02'!$L$10,Y496,0)</f>
        <v>#N/A</v>
      </c>
      <c r="V496" s="180" t="e">
        <f ca="1">OFFSET('ewc02'!$M$10,Y496,0)</f>
        <v>#N/A</v>
      </c>
      <c r="W496" s="180" t="e">
        <f ca="1">OFFSET('ewc02'!$N$10,Y496,0)</f>
        <v>#N/A</v>
      </c>
      <c r="X496" s="180" t="e">
        <f ca="1">IF(AND(OFFSET('ewc02'!I$10,Y496,0)=12,OR(G496="2.3",G496="2.6",G496="2.7",G496="2.9")),1,0)</f>
        <v>#N/A</v>
      </c>
      <c r="Y496" s="180" t="e">
        <f t="shared" ca="1" si="139"/>
        <v>#N/A</v>
      </c>
      <c r="Z496" s="37">
        <f t="shared" si="140"/>
        <v>0</v>
      </c>
      <c r="AA496" s="180">
        <f ca="1">IF($Z496=0,0, OFFSET(rd!$A$10,MATCH($Z496,RD_tunnus,0),0))</f>
        <v>0</v>
      </c>
      <c r="AB496" s="180" t="e">
        <f t="shared" si="147"/>
        <v>#N/A</v>
      </c>
      <c r="AC496" s="180" t="e">
        <f t="shared" si="148"/>
        <v>#N/A</v>
      </c>
      <c r="AD496" s="100">
        <f t="shared" si="149"/>
        <v>0</v>
      </c>
      <c r="AE496" s="180" t="e">
        <f t="shared" ca="1" si="141"/>
        <v>#N/A</v>
      </c>
      <c r="AF496" s="180" t="e">
        <f t="shared" ca="1" si="142"/>
        <v>#N/A</v>
      </c>
      <c r="AG496" s="100" t="e">
        <f ca="1">OFFSET('Kuiva-aine'!$D$10,AE496+AF496-1,0)</f>
        <v>#N/A</v>
      </c>
      <c r="AH496" s="100" t="e">
        <f ca="1">OFFSET('Kuiva-aine'!$E$10,AE496+AF496-1,0)</f>
        <v>#N/A</v>
      </c>
      <c r="AI496" s="180" t="e">
        <f t="shared" ca="1" si="150"/>
        <v>#N/A</v>
      </c>
      <c r="AJ496" s="180" t="e">
        <f t="shared" si="151"/>
        <v>#N/A</v>
      </c>
      <c r="AK496" s="180" t="e">
        <f t="shared" si="152"/>
        <v>#N/A</v>
      </c>
      <c r="AL496" s="180">
        <f t="shared" si="153"/>
        <v>0</v>
      </c>
    </row>
    <row r="497" spans="1:38" x14ac:dyDescent="0.35">
      <c r="A497" s="91"/>
      <c r="B497" s="92"/>
      <c r="C497" s="93"/>
      <c r="D497" s="92"/>
      <c r="E497" s="91"/>
      <c r="F497" s="92"/>
      <c r="G497" s="94"/>
      <c r="I497" s="31">
        <f t="shared" ca="1" si="137"/>
        <v>0</v>
      </c>
      <c r="J497" s="31">
        <f ca="1">IF(ISNA(MATCH($V497,Hajoamiskertoimet!A$21:A$53,0)),0,$I497*OFFSET(Hajoamiskertoimet!$C$20,MATCH($V497,Hajoamiskertoimet!A$21:A$53,0),0))</f>
        <v>0</v>
      </c>
      <c r="L497" s="181">
        <f t="shared" ca="1" si="143"/>
        <v>1</v>
      </c>
      <c r="M497" s="180" t="e">
        <f ca="1">OFFSET('ewc02'!$H$10,MATCH($R497,Ewc_ID,0),0)</f>
        <v>#N/A</v>
      </c>
      <c r="N497" s="180" t="e">
        <f t="shared" ca="1" si="138"/>
        <v>#N/A</v>
      </c>
      <c r="O497" s="180" t="e">
        <f ca="1">IF($L497=0,-1,OFFSET('Kuiva-aine'!$C$10,AE497+AF497-1,0))</f>
        <v>#N/A</v>
      </c>
      <c r="P497" s="180" t="e">
        <f t="shared" ca="1" si="144"/>
        <v>#N/A</v>
      </c>
      <c r="Q497" s="180" t="e">
        <f ca="1">OFFSET('ewc02'!$A$10,MATCH($C497,EWC_Koodi,0),0)</f>
        <v>#N/A</v>
      </c>
      <c r="R497" s="180" t="e">
        <f t="shared" ca="1" si="145"/>
        <v>#N/A</v>
      </c>
      <c r="S497" s="180" t="e">
        <f ca="1">OFFSET('ewc02'!$K$10,Y497,0)</f>
        <v>#N/A</v>
      </c>
      <c r="T497" s="180" t="e">
        <f t="shared" ca="1" si="146"/>
        <v>#N/A</v>
      </c>
      <c r="U497" s="180" t="e">
        <f ca="1">OFFSET('ewc02'!$L$10,Y497,0)</f>
        <v>#N/A</v>
      </c>
      <c r="V497" s="180" t="e">
        <f ca="1">OFFSET('ewc02'!$M$10,Y497,0)</f>
        <v>#N/A</v>
      </c>
      <c r="W497" s="180" t="e">
        <f ca="1">OFFSET('ewc02'!$N$10,Y497,0)</f>
        <v>#N/A</v>
      </c>
      <c r="X497" s="180" t="e">
        <f ca="1">IF(AND(OFFSET('ewc02'!I$10,Y497,0)=12,OR(G497="2.3",G497="2.6",G497="2.7",G497="2.9")),1,0)</f>
        <v>#N/A</v>
      </c>
      <c r="Y497" s="180" t="e">
        <f t="shared" ca="1" si="139"/>
        <v>#N/A</v>
      </c>
      <c r="Z497" s="37">
        <f t="shared" si="140"/>
        <v>0</v>
      </c>
      <c r="AA497" s="180">
        <f ca="1">IF($Z497=0,0, OFFSET(rd!$A$10,MATCH($Z497,RD_tunnus,0),0))</f>
        <v>0</v>
      </c>
      <c r="AB497" s="180" t="e">
        <f t="shared" si="147"/>
        <v>#N/A</v>
      </c>
      <c r="AC497" s="180" t="e">
        <f t="shared" si="148"/>
        <v>#N/A</v>
      </c>
      <c r="AD497" s="100">
        <f t="shared" si="149"/>
        <v>0</v>
      </c>
      <c r="AE497" s="180" t="e">
        <f t="shared" ca="1" si="141"/>
        <v>#N/A</v>
      </c>
      <c r="AF497" s="180" t="e">
        <f t="shared" ca="1" si="142"/>
        <v>#N/A</v>
      </c>
      <c r="AG497" s="100" t="e">
        <f ca="1">OFFSET('Kuiva-aine'!$D$10,AE497+AF497-1,0)</f>
        <v>#N/A</v>
      </c>
      <c r="AH497" s="100" t="e">
        <f ca="1">OFFSET('Kuiva-aine'!$E$10,AE497+AF497-1,0)</f>
        <v>#N/A</v>
      </c>
      <c r="AI497" s="180" t="e">
        <f t="shared" ca="1" si="150"/>
        <v>#N/A</v>
      </c>
      <c r="AJ497" s="180" t="e">
        <f t="shared" si="151"/>
        <v>#N/A</v>
      </c>
      <c r="AK497" s="180" t="e">
        <f t="shared" si="152"/>
        <v>#N/A</v>
      </c>
      <c r="AL497" s="180">
        <f t="shared" si="153"/>
        <v>0</v>
      </c>
    </row>
    <row r="498" spans="1:38" x14ac:dyDescent="0.35">
      <c r="A498" s="91"/>
      <c r="B498" s="92"/>
      <c r="C498" s="93"/>
      <c r="D498" s="92"/>
      <c r="E498" s="91"/>
      <c r="F498" s="92"/>
      <c r="G498" s="94"/>
      <c r="I498" s="31">
        <f t="shared" ca="1" si="137"/>
        <v>0</v>
      </c>
      <c r="J498" s="31">
        <f ca="1">IF(ISNA(MATCH($V498,Hajoamiskertoimet!A$21:A$53,0)),0,$I498*OFFSET(Hajoamiskertoimet!$C$20,MATCH($V498,Hajoamiskertoimet!A$21:A$53,0),0))</f>
        <v>0</v>
      </c>
      <c r="L498" s="181">
        <f t="shared" ca="1" si="143"/>
        <v>1</v>
      </c>
      <c r="M498" s="180" t="e">
        <f ca="1">OFFSET('ewc02'!$H$10,MATCH($R498,Ewc_ID,0),0)</f>
        <v>#N/A</v>
      </c>
      <c r="N498" s="180" t="e">
        <f t="shared" ca="1" si="138"/>
        <v>#N/A</v>
      </c>
      <c r="O498" s="180" t="e">
        <f ca="1">IF($L498=0,-1,OFFSET('Kuiva-aine'!$C$10,AE498+AF498-1,0))</f>
        <v>#N/A</v>
      </c>
      <c r="P498" s="180" t="e">
        <f t="shared" ca="1" si="144"/>
        <v>#N/A</v>
      </c>
      <c r="Q498" s="180" t="e">
        <f ca="1">OFFSET('ewc02'!$A$10,MATCH($C498,EWC_Koodi,0),0)</f>
        <v>#N/A</v>
      </c>
      <c r="R498" s="180" t="e">
        <f t="shared" ca="1" si="145"/>
        <v>#N/A</v>
      </c>
      <c r="S498" s="180" t="e">
        <f ca="1">OFFSET('ewc02'!$K$10,Y498,0)</f>
        <v>#N/A</v>
      </c>
      <c r="T498" s="180" t="e">
        <f t="shared" ca="1" si="146"/>
        <v>#N/A</v>
      </c>
      <c r="U498" s="180" t="e">
        <f ca="1">OFFSET('ewc02'!$L$10,Y498,0)</f>
        <v>#N/A</v>
      </c>
      <c r="V498" s="180" t="e">
        <f ca="1">OFFSET('ewc02'!$M$10,Y498,0)</f>
        <v>#N/A</v>
      </c>
      <c r="W498" s="180" t="e">
        <f ca="1">OFFSET('ewc02'!$N$10,Y498,0)</f>
        <v>#N/A</v>
      </c>
      <c r="X498" s="180" t="e">
        <f ca="1">IF(AND(OFFSET('ewc02'!I$10,Y498,0)=12,OR(G498="2.3",G498="2.6",G498="2.7",G498="2.9")),1,0)</f>
        <v>#N/A</v>
      </c>
      <c r="Y498" s="180" t="e">
        <f t="shared" ca="1" si="139"/>
        <v>#N/A</v>
      </c>
      <c r="Z498" s="37">
        <f t="shared" si="140"/>
        <v>0</v>
      </c>
      <c r="AA498" s="180">
        <f ca="1">IF($Z498=0,0, OFFSET(rd!$A$10,MATCH($Z498,RD_tunnus,0),0))</f>
        <v>0</v>
      </c>
      <c r="AB498" s="180" t="e">
        <f t="shared" si="147"/>
        <v>#N/A</v>
      </c>
      <c r="AC498" s="180" t="e">
        <f t="shared" si="148"/>
        <v>#N/A</v>
      </c>
      <c r="AD498" s="100">
        <f t="shared" si="149"/>
        <v>0</v>
      </c>
      <c r="AE498" s="180" t="e">
        <f t="shared" ca="1" si="141"/>
        <v>#N/A</v>
      </c>
      <c r="AF498" s="180" t="e">
        <f t="shared" ca="1" si="142"/>
        <v>#N/A</v>
      </c>
      <c r="AG498" s="100" t="e">
        <f ca="1">OFFSET('Kuiva-aine'!$D$10,AE498+AF498-1,0)</f>
        <v>#N/A</v>
      </c>
      <c r="AH498" s="100" t="e">
        <f ca="1">OFFSET('Kuiva-aine'!$E$10,AE498+AF498-1,0)</f>
        <v>#N/A</v>
      </c>
      <c r="AI498" s="180" t="e">
        <f t="shared" ca="1" si="150"/>
        <v>#N/A</v>
      </c>
      <c r="AJ498" s="180" t="e">
        <f t="shared" si="151"/>
        <v>#N/A</v>
      </c>
      <c r="AK498" s="180" t="e">
        <f t="shared" si="152"/>
        <v>#N/A</v>
      </c>
      <c r="AL498" s="180">
        <f t="shared" si="153"/>
        <v>0</v>
      </c>
    </row>
    <row r="499" spans="1:38" x14ac:dyDescent="0.35">
      <c r="A499" s="91"/>
      <c r="B499" s="92"/>
      <c r="C499" s="93"/>
      <c r="D499" s="92"/>
      <c r="E499" s="91"/>
      <c r="F499" s="92"/>
      <c r="G499" s="94"/>
      <c r="I499" s="31">
        <f t="shared" ca="1" si="137"/>
        <v>0</v>
      </c>
      <c r="J499" s="31">
        <f ca="1">IF(ISNA(MATCH($V499,Hajoamiskertoimet!A$21:A$53,0)),0,$I499*OFFSET(Hajoamiskertoimet!$C$20,MATCH($V499,Hajoamiskertoimet!A$21:A$53,0),0))</f>
        <v>0</v>
      </c>
      <c r="L499" s="181">
        <f t="shared" ca="1" si="143"/>
        <v>1</v>
      </c>
      <c r="M499" s="180" t="e">
        <f ca="1">OFFSET('ewc02'!$H$10,MATCH($R499,Ewc_ID,0),0)</f>
        <v>#N/A</v>
      </c>
      <c r="N499" s="180" t="e">
        <f t="shared" ca="1" si="138"/>
        <v>#N/A</v>
      </c>
      <c r="O499" s="180" t="e">
        <f ca="1">IF($L499=0,-1,OFFSET('Kuiva-aine'!$C$10,AE499+AF499-1,0))</f>
        <v>#N/A</v>
      </c>
      <c r="P499" s="180" t="e">
        <f t="shared" ca="1" si="144"/>
        <v>#N/A</v>
      </c>
      <c r="Q499" s="180" t="e">
        <f ca="1">OFFSET('ewc02'!$A$10,MATCH($C499,EWC_Koodi,0),0)</f>
        <v>#N/A</v>
      </c>
      <c r="R499" s="180" t="e">
        <f t="shared" ca="1" si="145"/>
        <v>#N/A</v>
      </c>
      <c r="S499" s="180" t="e">
        <f ca="1">OFFSET('ewc02'!$K$10,Y499,0)</f>
        <v>#N/A</v>
      </c>
      <c r="T499" s="180" t="e">
        <f t="shared" ca="1" si="146"/>
        <v>#N/A</v>
      </c>
      <c r="U499" s="180" t="e">
        <f ca="1">OFFSET('ewc02'!$L$10,Y499,0)</f>
        <v>#N/A</v>
      </c>
      <c r="V499" s="180" t="e">
        <f ca="1">OFFSET('ewc02'!$M$10,Y499,0)</f>
        <v>#N/A</v>
      </c>
      <c r="W499" s="180" t="e">
        <f ca="1">OFFSET('ewc02'!$N$10,Y499,0)</f>
        <v>#N/A</v>
      </c>
      <c r="X499" s="180" t="e">
        <f ca="1">IF(AND(OFFSET('ewc02'!I$10,Y499,0)=12,OR(G499="2.3",G499="2.6",G499="2.7",G499="2.9")),1,0)</f>
        <v>#N/A</v>
      </c>
      <c r="Y499" s="180" t="e">
        <f t="shared" ca="1" si="139"/>
        <v>#N/A</v>
      </c>
      <c r="Z499" s="37">
        <f t="shared" si="140"/>
        <v>0</v>
      </c>
      <c r="AA499" s="180">
        <f ca="1">IF($Z499=0,0, OFFSET(rd!$A$10,MATCH($Z499,RD_tunnus,0),0))</f>
        <v>0</v>
      </c>
      <c r="AB499" s="180" t="e">
        <f t="shared" si="147"/>
        <v>#N/A</v>
      </c>
      <c r="AC499" s="180" t="e">
        <f t="shared" si="148"/>
        <v>#N/A</v>
      </c>
      <c r="AD499" s="100">
        <f t="shared" si="149"/>
        <v>0</v>
      </c>
      <c r="AE499" s="180" t="e">
        <f t="shared" ca="1" si="141"/>
        <v>#N/A</v>
      </c>
      <c r="AF499" s="180" t="e">
        <f t="shared" ca="1" si="142"/>
        <v>#N/A</v>
      </c>
      <c r="AG499" s="100" t="e">
        <f ca="1">OFFSET('Kuiva-aine'!$D$10,AE499+AF499-1,0)</f>
        <v>#N/A</v>
      </c>
      <c r="AH499" s="100" t="e">
        <f ca="1">OFFSET('Kuiva-aine'!$E$10,AE499+AF499-1,0)</f>
        <v>#N/A</v>
      </c>
      <c r="AI499" s="180" t="e">
        <f t="shared" ca="1" si="150"/>
        <v>#N/A</v>
      </c>
      <c r="AJ499" s="180" t="e">
        <f t="shared" si="151"/>
        <v>#N/A</v>
      </c>
      <c r="AK499" s="180" t="e">
        <f t="shared" si="152"/>
        <v>#N/A</v>
      </c>
      <c r="AL499" s="180">
        <f t="shared" si="153"/>
        <v>0</v>
      </c>
    </row>
    <row r="500" spans="1:38" x14ac:dyDescent="0.35">
      <c r="A500" s="91"/>
      <c r="B500" s="92"/>
      <c r="C500" s="93"/>
      <c r="D500" s="92"/>
      <c r="E500" s="91"/>
      <c r="F500" s="92"/>
      <c r="G500" s="94"/>
      <c r="I500" s="31">
        <f t="shared" ca="1" si="137"/>
        <v>0</v>
      </c>
      <c r="J500" s="31">
        <f ca="1">IF(ISNA(MATCH($V500,Hajoamiskertoimet!A$21:A$53,0)),0,$I500*OFFSET(Hajoamiskertoimet!$C$20,MATCH($V500,Hajoamiskertoimet!A$21:A$53,0),0))</f>
        <v>0</v>
      </c>
      <c r="L500" s="181">
        <f t="shared" ca="1" si="143"/>
        <v>1</v>
      </c>
      <c r="M500" s="180" t="e">
        <f ca="1">OFFSET('ewc02'!$H$10,MATCH($R500,Ewc_ID,0),0)</f>
        <v>#N/A</v>
      </c>
      <c r="N500" s="180" t="e">
        <f t="shared" ca="1" si="138"/>
        <v>#N/A</v>
      </c>
      <c r="O500" s="180" t="e">
        <f ca="1">IF($L500=0,-1,OFFSET('Kuiva-aine'!$C$10,AE500+AF500-1,0))</f>
        <v>#N/A</v>
      </c>
      <c r="P500" s="180" t="e">
        <f t="shared" ca="1" si="144"/>
        <v>#N/A</v>
      </c>
      <c r="Q500" s="180" t="e">
        <f ca="1">OFFSET('ewc02'!$A$10,MATCH($C500,EWC_Koodi,0),0)</f>
        <v>#N/A</v>
      </c>
      <c r="R500" s="180" t="e">
        <f t="shared" ca="1" si="145"/>
        <v>#N/A</v>
      </c>
      <c r="S500" s="180" t="e">
        <f ca="1">OFFSET('ewc02'!$K$10,Y500,0)</f>
        <v>#N/A</v>
      </c>
      <c r="T500" s="180" t="e">
        <f t="shared" ca="1" si="146"/>
        <v>#N/A</v>
      </c>
      <c r="U500" s="180" t="e">
        <f ca="1">OFFSET('ewc02'!$L$10,Y500,0)</f>
        <v>#N/A</v>
      </c>
      <c r="V500" s="180" t="e">
        <f ca="1">OFFSET('ewc02'!$M$10,Y500,0)</f>
        <v>#N/A</v>
      </c>
      <c r="W500" s="180" t="e">
        <f ca="1">OFFSET('ewc02'!$N$10,Y500,0)</f>
        <v>#N/A</v>
      </c>
      <c r="X500" s="180" t="e">
        <f ca="1">IF(AND(OFFSET('ewc02'!I$10,Y500,0)=12,OR(G500="2.3",G500="2.6",G500="2.7",G500="2.9")),1,0)</f>
        <v>#N/A</v>
      </c>
      <c r="Y500" s="180" t="e">
        <f t="shared" ca="1" si="139"/>
        <v>#N/A</v>
      </c>
      <c r="Z500" s="37">
        <f t="shared" si="140"/>
        <v>0</v>
      </c>
      <c r="AA500" s="180">
        <f ca="1">IF($Z500=0,0, OFFSET(rd!$A$10,MATCH($Z500,RD_tunnus,0),0))</f>
        <v>0</v>
      </c>
      <c r="AB500" s="180" t="e">
        <f t="shared" si="147"/>
        <v>#N/A</v>
      </c>
      <c r="AC500" s="180" t="e">
        <f t="shared" si="148"/>
        <v>#N/A</v>
      </c>
      <c r="AD500" s="100">
        <f t="shared" si="149"/>
        <v>0</v>
      </c>
      <c r="AE500" s="180" t="e">
        <f t="shared" ca="1" si="141"/>
        <v>#N/A</v>
      </c>
      <c r="AF500" s="180" t="e">
        <f t="shared" ca="1" si="142"/>
        <v>#N/A</v>
      </c>
      <c r="AG500" s="100" t="e">
        <f ca="1">OFFSET('Kuiva-aine'!$D$10,AE500+AF500-1,0)</f>
        <v>#N/A</v>
      </c>
      <c r="AH500" s="100" t="e">
        <f ca="1">OFFSET('Kuiva-aine'!$E$10,AE500+AF500-1,0)</f>
        <v>#N/A</v>
      </c>
      <c r="AI500" s="180" t="e">
        <f t="shared" ca="1" si="150"/>
        <v>#N/A</v>
      </c>
      <c r="AJ500" s="180" t="e">
        <f t="shared" si="151"/>
        <v>#N/A</v>
      </c>
      <c r="AK500" s="180" t="e">
        <f t="shared" si="152"/>
        <v>#N/A</v>
      </c>
      <c r="AL500" s="180">
        <f t="shared" si="153"/>
        <v>0</v>
      </c>
    </row>
    <row r="501" spans="1:38" x14ac:dyDescent="0.35">
      <c r="A501" s="91"/>
      <c r="B501" s="92"/>
      <c r="C501" s="93"/>
      <c r="D501" s="92"/>
      <c r="E501" s="91"/>
      <c r="F501" s="92"/>
      <c r="G501" s="94"/>
      <c r="I501" s="31">
        <f t="shared" ca="1" si="137"/>
        <v>0</v>
      </c>
      <c r="J501" s="31">
        <f ca="1">IF(ISNA(MATCH($V501,Hajoamiskertoimet!A$21:A$53,0)),0,$I501*OFFSET(Hajoamiskertoimet!$C$20,MATCH($V501,Hajoamiskertoimet!A$21:A$53,0),0))</f>
        <v>0</v>
      </c>
      <c r="L501" s="181">
        <f t="shared" ca="1" si="143"/>
        <v>1</v>
      </c>
      <c r="M501" s="180" t="e">
        <f ca="1">OFFSET('ewc02'!$H$10,MATCH($R501,Ewc_ID,0),0)</f>
        <v>#N/A</v>
      </c>
      <c r="N501" s="180" t="e">
        <f t="shared" ca="1" si="138"/>
        <v>#N/A</v>
      </c>
      <c r="O501" s="180" t="e">
        <f ca="1">IF($L501=0,-1,OFFSET('Kuiva-aine'!$C$10,AE501+AF501-1,0))</f>
        <v>#N/A</v>
      </c>
      <c r="P501" s="180" t="e">
        <f t="shared" ca="1" si="144"/>
        <v>#N/A</v>
      </c>
      <c r="Q501" s="180" t="e">
        <f ca="1">OFFSET('ewc02'!$A$10,MATCH($C501,EWC_Koodi,0),0)</f>
        <v>#N/A</v>
      </c>
      <c r="R501" s="180" t="e">
        <f t="shared" ca="1" si="145"/>
        <v>#N/A</v>
      </c>
      <c r="S501" s="180" t="e">
        <f ca="1">OFFSET('ewc02'!$K$10,Y501,0)</f>
        <v>#N/A</v>
      </c>
      <c r="T501" s="180" t="e">
        <f t="shared" ca="1" si="146"/>
        <v>#N/A</v>
      </c>
      <c r="U501" s="180" t="e">
        <f ca="1">OFFSET('ewc02'!$L$10,Y501,0)</f>
        <v>#N/A</v>
      </c>
      <c r="V501" s="180" t="e">
        <f ca="1">OFFSET('ewc02'!$M$10,Y501,0)</f>
        <v>#N/A</v>
      </c>
      <c r="W501" s="180" t="e">
        <f ca="1">OFFSET('ewc02'!$N$10,Y501,0)</f>
        <v>#N/A</v>
      </c>
      <c r="X501" s="180" t="e">
        <f ca="1">IF(AND(OFFSET('ewc02'!I$10,Y501,0)=12,OR(G501="2.3",G501="2.6",G501="2.7",G501="2.9")),1,0)</f>
        <v>#N/A</v>
      </c>
      <c r="Y501" s="180" t="e">
        <f t="shared" ca="1" si="139"/>
        <v>#N/A</v>
      </c>
      <c r="Z501" s="37">
        <f t="shared" si="140"/>
        <v>0</v>
      </c>
      <c r="AA501" s="180">
        <f ca="1">IF($Z501=0,0, OFFSET(rd!$A$10,MATCH($Z501,RD_tunnus,0),0))</f>
        <v>0</v>
      </c>
      <c r="AB501" s="180" t="e">
        <f t="shared" si="147"/>
        <v>#N/A</v>
      </c>
      <c r="AC501" s="180" t="e">
        <f t="shared" si="148"/>
        <v>#N/A</v>
      </c>
      <c r="AD501" s="100">
        <f t="shared" si="149"/>
        <v>0</v>
      </c>
      <c r="AE501" s="180" t="e">
        <f t="shared" ca="1" si="141"/>
        <v>#N/A</v>
      </c>
      <c r="AF501" s="180" t="e">
        <f t="shared" ca="1" si="142"/>
        <v>#N/A</v>
      </c>
      <c r="AG501" s="100" t="e">
        <f ca="1">OFFSET('Kuiva-aine'!$D$10,AE501+AF501-1,0)</f>
        <v>#N/A</v>
      </c>
      <c r="AH501" s="100" t="e">
        <f ca="1">OFFSET('Kuiva-aine'!$E$10,AE501+AF501-1,0)</f>
        <v>#N/A</v>
      </c>
      <c r="AI501" s="180" t="e">
        <f t="shared" ca="1" si="150"/>
        <v>#N/A</v>
      </c>
      <c r="AJ501" s="180" t="e">
        <f t="shared" si="151"/>
        <v>#N/A</v>
      </c>
      <c r="AK501" s="180" t="e">
        <f t="shared" si="152"/>
        <v>#N/A</v>
      </c>
      <c r="AL501" s="180">
        <f t="shared" si="153"/>
        <v>0</v>
      </c>
    </row>
    <row r="502" spans="1:38" x14ac:dyDescent="0.35">
      <c r="A502" s="91"/>
      <c r="B502" s="92"/>
      <c r="C502" s="93"/>
      <c r="D502" s="92"/>
      <c r="E502" s="91"/>
      <c r="F502" s="92"/>
      <c r="G502" s="94"/>
      <c r="I502" s="31">
        <f t="shared" ca="1" si="137"/>
        <v>0</v>
      </c>
      <c r="J502" s="31">
        <f ca="1">IF(ISNA(MATCH($V502,Hajoamiskertoimet!A$21:A$53,0)),0,$I502*OFFSET(Hajoamiskertoimet!$C$20,MATCH($V502,Hajoamiskertoimet!A$21:A$53,0),0))</f>
        <v>0</v>
      </c>
      <c r="L502" s="181">
        <f t="shared" ca="1" si="143"/>
        <v>1</v>
      </c>
      <c r="M502" s="180" t="e">
        <f ca="1">OFFSET('ewc02'!$H$10,MATCH($R502,Ewc_ID,0),0)</f>
        <v>#N/A</v>
      </c>
      <c r="N502" s="180" t="e">
        <f t="shared" ca="1" si="138"/>
        <v>#N/A</v>
      </c>
      <c r="O502" s="180" t="e">
        <f ca="1">IF($L502=0,-1,OFFSET('Kuiva-aine'!$C$10,AE502+AF502-1,0))</f>
        <v>#N/A</v>
      </c>
      <c r="P502" s="180" t="e">
        <f t="shared" ca="1" si="144"/>
        <v>#N/A</v>
      </c>
      <c r="Q502" s="180" t="e">
        <f ca="1">OFFSET('ewc02'!$A$10,MATCH($C502,EWC_Koodi,0),0)</f>
        <v>#N/A</v>
      </c>
      <c r="R502" s="180" t="e">
        <f t="shared" ca="1" si="145"/>
        <v>#N/A</v>
      </c>
      <c r="S502" s="180" t="e">
        <f ca="1">OFFSET('ewc02'!$K$10,Y502,0)</f>
        <v>#N/A</v>
      </c>
      <c r="T502" s="180" t="e">
        <f t="shared" ca="1" si="146"/>
        <v>#N/A</v>
      </c>
      <c r="U502" s="180" t="e">
        <f ca="1">OFFSET('ewc02'!$L$10,Y502,0)</f>
        <v>#N/A</v>
      </c>
      <c r="V502" s="180" t="e">
        <f ca="1">OFFSET('ewc02'!$M$10,Y502,0)</f>
        <v>#N/A</v>
      </c>
      <c r="W502" s="180" t="e">
        <f ca="1">OFFSET('ewc02'!$N$10,Y502,0)</f>
        <v>#N/A</v>
      </c>
      <c r="X502" s="180" t="e">
        <f ca="1">IF(AND(OFFSET('ewc02'!I$10,Y502,0)=12,OR(G502="2.3",G502="2.6",G502="2.7",G502="2.9")),1,0)</f>
        <v>#N/A</v>
      </c>
      <c r="Y502" s="180" t="e">
        <f t="shared" ca="1" si="139"/>
        <v>#N/A</v>
      </c>
      <c r="Z502" s="37">
        <f t="shared" si="140"/>
        <v>0</v>
      </c>
      <c r="AA502" s="180">
        <f ca="1">IF($Z502=0,0, OFFSET(rd!$A$10,MATCH($Z502,RD_tunnus,0),0))</f>
        <v>0</v>
      </c>
      <c r="AB502" s="180" t="e">
        <f t="shared" si="147"/>
        <v>#N/A</v>
      </c>
      <c r="AC502" s="180" t="e">
        <f t="shared" si="148"/>
        <v>#N/A</v>
      </c>
      <c r="AD502" s="100">
        <f t="shared" si="149"/>
        <v>0</v>
      </c>
      <c r="AE502" s="180" t="e">
        <f t="shared" ca="1" si="141"/>
        <v>#N/A</v>
      </c>
      <c r="AF502" s="180" t="e">
        <f t="shared" ca="1" si="142"/>
        <v>#N/A</v>
      </c>
      <c r="AG502" s="100" t="e">
        <f ca="1">OFFSET('Kuiva-aine'!$D$10,AE502+AF502-1,0)</f>
        <v>#N/A</v>
      </c>
      <c r="AH502" s="100" t="e">
        <f ca="1">OFFSET('Kuiva-aine'!$E$10,AE502+AF502-1,0)</f>
        <v>#N/A</v>
      </c>
      <c r="AI502" s="180" t="e">
        <f t="shared" ca="1" si="150"/>
        <v>#N/A</v>
      </c>
      <c r="AJ502" s="180" t="e">
        <f t="shared" si="151"/>
        <v>#N/A</v>
      </c>
      <c r="AK502" s="180" t="e">
        <f t="shared" si="152"/>
        <v>#N/A</v>
      </c>
      <c r="AL502" s="180">
        <f t="shared" si="153"/>
        <v>0</v>
      </c>
    </row>
    <row r="503" spans="1:38" x14ac:dyDescent="0.35">
      <c r="A503" s="91"/>
      <c r="B503" s="92"/>
      <c r="C503" s="93"/>
      <c r="D503" s="92"/>
      <c r="E503" s="91"/>
      <c r="F503" s="92"/>
      <c r="G503" s="94"/>
      <c r="I503" s="31">
        <f t="shared" ca="1" si="137"/>
        <v>0</v>
      </c>
      <c r="J503" s="31">
        <f ca="1">IF(ISNA(MATCH($V503,Hajoamiskertoimet!A$21:A$53,0)),0,$I503*OFFSET(Hajoamiskertoimet!$C$20,MATCH($V503,Hajoamiskertoimet!A$21:A$53,0),0))</f>
        <v>0</v>
      </c>
      <c r="L503" s="181">
        <f t="shared" ca="1" si="143"/>
        <v>1</v>
      </c>
      <c r="M503" s="180" t="e">
        <f ca="1">OFFSET('ewc02'!$H$10,MATCH($R503,Ewc_ID,0),0)</f>
        <v>#N/A</v>
      </c>
      <c r="N503" s="180" t="e">
        <f t="shared" ca="1" si="138"/>
        <v>#N/A</v>
      </c>
      <c r="O503" s="180" t="e">
        <f ca="1">IF($L503=0,-1,OFFSET('Kuiva-aine'!$C$10,AE503+AF503-1,0))</f>
        <v>#N/A</v>
      </c>
      <c r="P503" s="180" t="e">
        <f t="shared" ca="1" si="144"/>
        <v>#N/A</v>
      </c>
      <c r="Q503" s="180" t="e">
        <f ca="1">OFFSET('ewc02'!$A$10,MATCH($C503,EWC_Koodi,0),0)</f>
        <v>#N/A</v>
      </c>
      <c r="R503" s="180" t="e">
        <f t="shared" ca="1" si="145"/>
        <v>#N/A</v>
      </c>
      <c r="S503" s="180" t="e">
        <f ca="1">OFFSET('ewc02'!$K$10,Y503,0)</f>
        <v>#N/A</v>
      </c>
      <c r="T503" s="180" t="e">
        <f t="shared" ca="1" si="146"/>
        <v>#N/A</v>
      </c>
      <c r="U503" s="180" t="e">
        <f ca="1">OFFSET('ewc02'!$L$10,Y503,0)</f>
        <v>#N/A</v>
      </c>
      <c r="V503" s="180" t="e">
        <f ca="1">OFFSET('ewc02'!$M$10,Y503,0)</f>
        <v>#N/A</v>
      </c>
      <c r="W503" s="180" t="e">
        <f ca="1">OFFSET('ewc02'!$N$10,Y503,0)</f>
        <v>#N/A</v>
      </c>
      <c r="X503" s="180" t="e">
        <f ca="1">IF(AND(OFFSET('ewc02'!I$10,Y503,0)=12,OR(G503="2.3",G503="2.6",G503="2.7",G503="2.9")),1,0)</f>
        <v>#N/A</v>
      </c>
      <c r="Y503" s="180" t="e">
        <f t="shared" ca="1" si="139"/>
        <v>#N/A</v>
      </c>
      <c r="Z503" s="37">
        <f t="shared" si="140"/>
        <v>0</v>
      </c>
      <c r="AA503" s="180">
        <f ca="1">IF($Z503=0,0, OFFSET(rd!$A$10,MATCH($Z503,RD_tunnus,0),0))</f>
        <v>0</v>
      </c>
      <c r="AB503" s="180" t="e">
        <f t="shared" si="147"/>
        <v>#N/A</v>
      </c>
      <c r="AC503" s="180" t="e">
        <f t="shared" si="148"/>
        <v>#N/A</v>
      </c>
      <c r="AD503" s="100">
        <f t="shared" si="149"/>
        <v>0</v>
      </c>
      <c r="AE503" s="180" t="e">
        <f t="shared" ca="1" si="141"/>
        <v>#N/A</v>
      </c>
      <c r="AF503" s="180" t="e">
        <f t="shared" ca="1" si="142"/>
        <v>#N/A</v>
      </c>
      <c r="AG503" s="100" t="e">
        <f ca="1">OFFSET('Kuiva-aine'!$D$10,AE503+AF503-1,0)</f>
        <v>#N/A</v>
      </c>
      <c r="AH503" s="100" t="e">
        <f ca="1">OFFSET('Kuiva-aine'!$E$10,AE503+AF503-1,0)</f>
        <v>#N/A</v>
      </c>
      <c r="AI503" s="180" t="e">
        <f t="shared" ca="1" si="150"/>
        <v>#N/A</v>
      </c>
      <c r="AJ503" s="180" t="e">
        <f t="shared" si="151"/>
        <v>#N/A</v>
      </c>
      <c r="AK503" s="180" t="e">
        <f t="shared" si="152"/>
        <v>#N/A</v>
      </c>
      <c r="AL503" s="180">
        <f t="shared" si="153"/>
        <v>0</v>
      </c>
    </row>
    <row r="504" spans="1:38" x14ac:dyDescent="0.35">
      <c r="A504" s="91"/>
      <c r="B504" s="92"/>
      <c r="C504" s="93"/>
      <c r="D504" s="92"/>
      <c r="E504" s="91"/>
      <c r="F504" s="92"/>
      <c r="G504" s="94"/>
      <c r="I504" s="31">
        <f t="shared" ca="1" si="137"/>
        <v>0</v>
      </c>
      <c r="J504" s="31">
        <f ca="1">IF(ISNA(MATCH($V504,Hajoamiskertoimet!A$21:A$53,0)),0,$I504*OFFSET(Hajoamiskertoimet!$C$20,MATCH($V504,Hajoamiskertoimet!A$21:A$53,0),0))</f>
        <v>0</v>
      </c>
      <c r="L504" s="181">
        <f t="shared" ca="1" si="143"/>
        <v>1</v>
      </c>
      <c r="M504" s="180" t="e">
        <f ca="1">OFFSET('ewc02'!$H$10,MATCH($R504,Ewc_ID,0),0)</f>
        <v>#N/A</v>
      </c>
      <c r="N504" s="180" t="e">
        <f t="shared" ca="1" si="138"/>
        <v>#N/A</v>
      </c>
      <c r="O504" s="180" t="e">
        <f ca="1">IF($L504=0,-1,OFFSET('Kuiva-aine'!$C$10,AE504+AF504-1,0))</f>
        <v>#N/A</v>
      </c>
      <c r="P504" s="180" t="e">
        <f t="shared" ca="1" si="144"/>
        <v>#N/A</v>
      </c>
      <c r="Q504" s="180" t="e">
        <f ca="1">OFFSET('ewc02'!$A$10,MATCH($C504,EWC_Koodi,0),0)</f>
        <v>#N/A</v>
      </c>
      <c r="R504" s="180" t="e">
        <f t="shared" ca="1" si="145"/>
        <v>#N/A</v>
      </c>
      <c r="S504" s="180" t="e">
        <f ca="1">OFFSET('ewc02'!$K$10,Y504,0)</f>
        <v>#N/A</v>
      </c>
      <c r="T504" s="180" t="e">
        <f t="shared" ca="1" si="146"/>
        <v>#N/A</v>
      </c>
      <c r="U504" s="180" t="e">
        <f ca="1">OFFSET('ewc02'!$L$10,Y504,0)</f>
        <v>#N/A</v>
      </c>
      <c r="V504" s="180" t="e">
        <f ca="1">OFFSET('ewc02'!$M$10,Y504,0)</f>
        <v>#N/A</v>
      </c>
      <c r="W504" s="180" t="e">
        <f ca="1">OFFSET('ewc02'!$N$10,Y504,0)</f>
        <v>#N/A</v>
      </c>
      <c r="X504" s="180" t="e">
        <f ca="1">IF(AND(OFFSET('ewc02'!I$10,Y504,0)=12,OR(G504="2.3",G504="2.6",G504="2.7",G504="2.9")),1,0)</f>
        <v>#N/A</v>
      </c>
      <c r="Y504" s="180" t="e">
        <f t="shared" ca="1" si="139"/>
        <v>#N/A</v>
      </c>
      <c r="Z504" s="37">
        <f t="shared" si="140"/>
        <v>0</v>
      </c>
      <c r="AA504" s="180">
        <f ca="1">IF($Z504=0,0, OFFSET(rd!$A$10,MATCH($Z504,RD_tunnus,0),0))</f>
        <v>0</v>
      </c>
      <c r="AB504" s="180" t="e">
        <f t="shared" si="147"/>
        <v>#N/A</v>
      </c>
      <c r="AC504" s="180" t="e">
        <f t="shared" si="148"/>
        <v>#N/A</v>
      </c>
      <c r="AD504" s="100">
        <f t="shared" si="149"/>
        <v>0</v>
      </c>
      <c r="AE504" s="180" t="e">
        <f t="shared" ca="1" si="141"/>
        <v>#N/A</v>
      </c>
      <c r="AF504" s="180" t="e">
        <f t="shared" ca="1" si="142"/>
        <v>#N/A</v>
      </c>
      <c r="AG504" s="100" t="e">
        <f ca="1">OFFSET('Kuiva-aine'!$D$10,AE504+AF504-1,0)</f>
        <v>#N/A</v>
      </c>
      <c r="AH504" s="100" t="e">
        <f ca="1">OFFSET('Kuiva-aine'!$E$10,AE504+AF504-1,0)</f>
        <v>#N/A</v>
      </c>
      <c r="AI504" s="180" t="e">
        <f t="shared" ca="1" si="150"/>
        <v>#N/A</v>
      </c>
      <c r="AJ504" s="180" t="e">
        <f t="shared" si="151"/>
        <v>#N/A</v>
      </c>
      <c r="AK504" s="180" t="e">
        <f t="shared" si="152"/>
        <v>#N/A</v>
      </c>
      <c r="AL504" s="180">
        <f t="shared" si="153"/>
        <v>0</v>
      </c>
    </row>
    <row r="505" spans="1:38" x14ac:dyDescent="0.35">
      <c r="A505" s="91"/>
      <c r="B505" s="92"/>
      <c r="C505" s="93"/>
      <c r="D505" s="92"/>
      <c r="E505" s="91"/>
      <c r="F505" s="92"/>
      <c r="G505" s="94"/>
      <c r="I505" s="31">
        <f t="shared" ca="1" si="137"/>
        <v>0</v>
      </c>
      <c r="J505" s="31">
        <f ca="1">IF(ISNA(MATCH($V505,Hajoamiskertoimet!A$21:A$53,0)),0,$I505*OFFSET(Hajoamiskertoimet!$C$20,MATCH($V505,Hajoamiskertoimet!A$21:A$53,0),0))</f>
        <v>0</v>
      </c>
      <c r="L505" s="181">
        <f t="shared" ca="1" si="143"/>
        <v>1</v>
      </c>
      <c r="M505" s="180" t="e">
        <f ca="1">OFFSET('ewc02'!$H$10,MATCH($R505,Ewc_ID,0),0)</f>
        <v>#N/A</v>
      </c>
      <c r="N505" s="180" t="e">
        <f t="shared" ca="1" si="138"/>
        <v>#N/A</v>
      </c>
      <c r="O505" s="180" t="e">
        <f ca="1">IF($L505=0,-1,OFFSET('Kuiva-aine'!$C$10,AE505+AF505-1,0))</f>
        <v>#N/A</v>
      </c>
      <c r="P505" s="180" t="e">
        <f t="shared" ca="1" si="144"/>
        <v>#N/A</v>
      </c>
      <c r="Q505" s="180" t="e">
        <f ca="1">OFFSET('ewc02'!$A$10,MATCH($C505,EWC_Koodi,0),0)</f>
        <v>#N/A</v>
      </c>
      <c r="R505" s="180" t="e">
        <f t="shared" ca="1" si="145"/>
        <v>#N/A</v>
      </c>
      <c r="S505" s="180" t="e">
        <f ca="1">OFFSET('ewc02'!$K$10,Y505,0)</f>
        <v>#N/A</v>
      </c>
      <c r="T505" s="180" t="e">
        <f t="shared" ca="1" si="146"/>
        <v>#N/A</v>
      </c>
      <c r="U505" s="180" t="e">
        <f ca="1">OFFSET('ewc02'!$L$10,Y505,0)</f>
        <v>#N/A</v>
      </c>
      <c r="V505" s="180" t="e">
        <f ca="1">OFFSET('ewc02'!$M$10,Y505,0)</f>
        <v>#N/A</v>
      </c>
      <c r="W505" s="180" t="e">
        <f ca="1">OFFSET('ewc02'!$N$10,Y505,0)</f>
        <v>#N/A</v>
      </c>
      <c r="X505" s="180" t="e">
        <f ca="1">IF(AND(OFFSET('ewc02'!I$10,Y505,0)=12,OR(G505="2.3",G505="2.6",G505="2.7",G505="2.9")),1,0)</f>
        <v>#N/A</v>
      </c>
      <c r="Y505" s="180" t="e">
        <f t="shared" ca="1" si="139"/>
        <v>#N/A</v>
      </c>
      <c r="Z505" s="37">
        <f t="shared" si="140"/>
        <v>0</v>
      </c>
      <c r="AA505" s="180">
        <f ca="1">IF($Z505=0,0, OFFSET(rd!$A$10,MATCH($Z505,RD_tunnus,0),0))</f>
        <v>0</v>
      </c>
      <c r="AB505" s="180" t="e">
        <f t="shared" si="147"/>
        <v>#N/A</v>
      </c>
      <c r="AC505" s="180" t="e">
        <f t="shared" si="148"/>
        <v>#N/A</v>
      </c>
      <c r="AD505" s="100">
        <f t="shared" si="149"/>
        <v>0</v>
      </c>
      <c r="AE505" s="180" t="e">
        <f t="shared" ca="1" si="141"/>
        <v>#N/A</v>
      </c>
      <c r="AF505" s="180" t="e">
        <f t="shared" ca="1" si="142"/>
        <v>#N/A</v>
      </c>
      <c r="AG505" s="100" t="e">
        <f ca="1">OFFSET('Kuiva-aine'!$D$10,AE505+AF505-1,0)</f>
        <v>#N/A</v>
      </c>
      <c r="AH505" s="100" t="e">
        <f ca="1">OFFSET('Kuiva-aine'!$E$10,AE505+AF505-1,0)</f>
        <v>#N/A</v>
      </c>
      <c r="AI505" s="180" t="e">
        <f t="shared" ca="1" si="150"/>
        <v>#N/A</v>
      </c>
      <c r="AJ505" s="180" t="e">
        <f t="shared" si="151"/>
        <v>#N/A</v>
      </c>
      <c r="AK505" s="180" t="e">
        <f t="shared" si="152"/>
        <v>#N/A</v>
      </c>
      <c r="AL505" s="180">
        <f t="shared" si="153"/>
        <v>0</v>
      </c>
    </row>
    <row r="506" spans="1:38" x14ac:dyDescent="0.35">
      <c r="A506" s="91"/>
      <c r="B506" s="92"/>
      <c r="C506" s="93"/>
      <c r="D506" s="92"/>
      <c r="E506" s="91"/>
      <c r="F506" s="92"/>
      <c r="G506" s="94"/>
      <c r="I506" s="31">
        <f t="shared" ca="1" si="137"/>
        <v>0</v>
      </c>
      <c r="J506" s="31">
        <f ca="1">IF(ISNA(MATCH($V506,Hajoamiskertoimet!A$21:A$53,0)),0,$I506*OFFSET(Hajoamiskertoimet!$C$20,MATCH($V506,Hajoamiskertoimet!A$21:A$53,0),0))</f>
        <v>0</v>
      </c>
      <c r="L506" s="181">
        <f t="shared" ca="1" si="143"/>
        <v>1</v>
      </c>
      <c r="M506" s="180" t="e">
        <f ca="1">OFFSET('ewc02'!$H$10,MATCH($R506,Ewc_ID,0),0)</f>
        <v>#N/A</v>
      </c>
      <c r="N506" s="180" t="e">
        <f t="shared" ca="1" si="138"/>
        <v>#N/A</v>
      </c>
      <c r="O506" s="180" t="e">
        <f ca="1">IF($L506=0,-1,OFFSET('Kuiva-aine'!$C$10,AE506+AF506-1,0))</f>
        <v>#N/A</v>
      </c>
      <c r="P506" s="180" t="e">
        <f t="shared" ca="1" si="144"/>
        <v>#N/A</v>
      </c>
      <c r="Q506" s="180" t="e">
        <f ca="1">OFFSET('ewc02'!$A$10,MATCH($C506,EWC_Koodi,0),0)</f>
        <v>#N/A</v>
      </c>
      <c r="R506" s="180" t="e">
        <f t="shared" ca="1" si="145"/>
        <v>#N/A</v>
      </c>
      <c r="S506" s="180" t="e">
        <f ca="1">OFFSET('ewc02'!$K$10,Y506,0)</f>
        <v>#N/A</v>
      </c>
      <c r="T506" s="180" t="e">
        <f t="shared" ca="1" si="146"/>
        <v>#N/A</v>
      </c>
      <c r="U506" s="180" t="e">
        <f ca="1">OFFSET('ewc02'!$L$10,Y506,0)</f>
        <v>#N/A</v>
      </c>
      <c r="V506" s="180" t="e">
        <f ca="1">OFFSET('ewc02'!$M$10,Y506,0)</f>
        <v>#N/A</v>
      </c>
      <c r="W506" s="180" t="e">
        <f ca="1">OFFSET('ewc02'!$N$10,Y506,0)</f>
        <v>#N/A</v>
      </c>
      <c r="X506" s="180" t="e">
        <f ca="1">IF(AND(OFFSET('ewc02'!I$10,Y506,0)=12,OR(G506="2.3",G506="2.6",G506="2.7",G506="2.9")),1,0)</f>
        <v>#N/A</v>
      </c>
      <c r="Y506" s="180" t="e">
        <f t="shared" ca="1" si="139"/>
        <v>#N/A</v>
      </c>
      <c r="Z506" s="37">
        <f t="shared" si="140"/>
        <v>0</v>
      </c>
      <c r="AA506" s="180">
        <f ca="1">IF($Z506=0,0, OFFSET(rd!$A$10,MATCH($Z506,RD_tunnus,0),0))</f>
        <v>0</v>
      </c>
      <c r="AB506" s="180" t="e">
        <f t="shared" si="147"/>
        <v>#N/A</v>
      </c>
      <c r="AC506" s="180" t="e">
        <f t="shared" si="148"/>
        <v>#N/A</v>
      </c>
      <c r="AD506" s="100">
        <f t="shared" si="149"/>
        <v>0</v>
      </c>
      <c r="AE506" s="180" t="e">
        <f t="shared" ca="1" si="141"/>
        <v>#N/A</v>
      </c>
      <c r="AF506" s="180" t="e">
        <f t="shared" ca="1" si="142"/>
        <v>#N/A</v>
      </c>
      <c r="AG506" s="100" t="e">
        <f ca="1">OFFSET('Kuiva-aine'!$D$10,AE506+AF506-1,0)</f>
        <v>#N/A</v>
      </c>
      <c r="AH506" s="100" t="e">
        <f ca="1">OFFSET('Kuiva-aine'!$E$10,AE506+AF506-1,0)</f>
        <v>#N/A</v>
      </c>
      <c r="AI506" s="180" t="e">
        <f t="shared" ca="1" si="150"/>
        <v>#N/A</v>
      </c>
      <c r="AJ506" s="180" t="e">
        <f t="shared" si="151"/>
        <v>#N/A</v>
      </c>
      <c r="AK506" s="180" t="e">
        <f t="shared" si="152"/>
        <v>#N/A</v>
      </c>
      <c r="AL506" s="180">
        <f t="shared" si="153"/>
        <v>0</v>
      </c>
    </row>
    <row r="507" spans="1:38" x14ac:dyDescent="0.35">
      <c r="A507" s="91"/>
      <c r="B507" s="92"/>
      <c r="C507" s="93"/>
      <c r="D507" s="92"/>
      <c r="E507" s="91"/>
      <c r="F507" s="92"/>
      <c r="G507" s="94"/>
      <c r="I507" s="31">
        <f t="shared" ca="1" si="137"/>
        <v>0</v>
      </c>
      <c r="J507" s="31">
        <f ca="1">IF(ISNA(MATCH($V507,Hajoamiskertoimet!A$21:A$53,0)),0,$I507*OFFSET(Hajoamiskertoimet!$C$20,MATCH($V507,Hajoamiskertoimet!A$21:A$53,0),0))</f>
        <v>0</v>
      </c>
      <c r="L507" s="181">
        <f t="shared" ca="1" si="143"/>
        <v>1</v>
      </c>
      <c r="M507" s="180" t="e">
        <f ca="1">OFFSET('ewc02'!$H$10,MATCH($R507,Ewc_ID,0),0)</f>
        <v>#N/A</v>
      </c>
      <c r="N507" s="180" t="e">
        <f t="shared" ca="1" si="138"/>
        <v>#N/A</v>
      </c>
      <c r="O507" s="180" t="e">
        <f ca="1">IF($L507=0,-1,OFFSET('Kuiva-aine'!$C$10,AE507+AF507-1,0))</f>
        <v>#N/A</v>
      </c>
      <c r="P507" s="180" t="e">
        <f t="shared" ca="1" si="144"/>
        <v>#N/A</v>
      </c>
      <c r="Q507" s="180" t="e">
        <f ca="1">OFFSET('ewc02'!$A$10,MATCH($C507,EWC_Koodi,0),0)</f>
        <v>#N/A</v>
      </c>
      <c r="R507" s="180" t="e">
        <f t="shared" ca="1" si="145"/>
        <v>#N/A</v>
      </c>
      <c r="S507" s="180" t="e">
        <f ca="1">OFFSET('ewc02'!$K$10,Y507,0)</f>
        <v>#N/A</v>
      </c>
      <c r="T507" s="180" t="e">
        <f t="shared" ca="1" si="146"/>
        <v>#N/A</v>
      </c>
      <c r="U507" s="180" t="e">
        <f ca="1">OFFSET('ewc02'!$L$10,Y507,0)</f>
        <v>#N/A</v>
      </c>
      <c r="V507" s="180" t="e">
        <f ca="1">OFFSET('ewc02'!$M$10,Y507,0)</f>
        <v>#N/A</v>
      </c>
      <c r="W507" s="180" t="e">
        <f ca="1">OFFSET('ewc02'!$N$10,Y507,0)</f>
        <v>#N/A</v>
      </c>
      <c r="X507" s="180" t="e">
        <f ca="1">IF(AND(OFFSET('ewc02'!I$10,Y507,0)=12,OR(G507="2.3",G507="2.6",G507="2.7",G507="2.9")),1,0)</f>
        <v>#N/A</v>
      </c>
      <c r="Y507" s="180" t="e">
        <f t="shared" ca="1" si="139"/>
        <v>#N/A</v>
      </c>
      <c r="Z507" s="37">
        <f t="shared" si="140"/>
        <v>0</v>
      </c>
      <c r="AA507" s="180">
        <f ca="1">IF($Z507=0,0, OFFSET(rd!$A$10,MATCH($Z507,RD_tunnus,0),0))</f>
        <v>0</v>
      </c>
      <c r="AB507" s="180" t="e">
        <f t="shared" si="147"/>
        <v>#N/A</v>
      </c>
      <c r="AC507" s="180" t="e">
        <f t="shared" si="148"/>
        <v>#N/A</v>
      </c>
      <c r="AD507" s="100">
        <f t="shared" si="149"/>
        <v>0</v>
      </c>
      <c r="AE507" s="180" t="e">
        <f t="shared" ca="1" si="141"/>
        <v>#N/A</v>
      </c>
      <c r="AF507" s="180" t="e">
        <f t="shared" ca="1" si="142"/>
        <v>#N/A</v>
      </c>
      <c r="AG507" s="100" t="e">
        <f ca="1">OFFSET('Kuiva-aine'!$D$10,AE507+AF507-1,0)</f>
        <v>#N/A</v>
      </c>
      <c r="AH507" s="100" t="e">
        <f ca="1">OFFSET('Kuiva-aine'!$E$10,AE507+AF507-1,0)</f>
        <v>#N/A</v>
      </c>
      <c r="AI507" s="180" t="e">
        <f t="shared" ca="1" si="150"/>
        <v>#N/A</v>
      </c>
      <c r="AJ507" s="180" t="e">
        <f t="shared" si="151"/>
        <v>#N/A</v>
      </c>
      <c r="AK507" s="180" t="e">
        <f t="shared" si="152"/>
        <v>#N/A</v>
      </c>
      <c r="AL507" s="180">
        <f t="shared" si="153"/>
        <v>0</v>
      </c>
    </row>
    <row r="508" spans="1:38" x14ac:dyDescent="0.35">
      <c r="A508" s="91"/>
      <c r="B508" s="92"/>
      <c r="C508" s="93"/>
      <c r="D508" s="92"/>
      <c r="E508" s="91"/>
      <c r="F508" s="92"/>
      <c r="G508" s="94"/>
      <c r="I508" s="31">
        <f t="shared" ca="1" si="137"/>
        <v>0</v>
      </c>
      <c r="J508" s="31">
        <f ca="1">IF(ISNA(MATCH($V508,Hajoamiskertoimet!A$21:A$53,0)),0,$I508*OFFSET(Hajoamiskertoimet!$C$20,MATCH($V508,Hajoamiskertoimet!A$21:A$53,0),0))</f>
        <v>0</v>
      </c>
      <c r="L508" s="181">
        <f t="shared" ca="1" si="143"/>
        <v>1</v>
      </c>
      <c r="M508" s="180" t="e">
        <f ca="1">OFFSET('ewc02'!$H$10,MATCH($R508,Ewc_ID,0),0)</f>
        <v>#N/A</v>
      </c>
      <c r="N508" s="180" t="e">
        <f t="shared" ca="1" si="138"/>
        <v>#N/A</v>
      </c>
      <c r="O508" s="180" t="e">
        <f ca="1">IF($L508=0,-1,OFFSET('Kuiva-aine'!$C$10,AE508+AF508-1,0))</f>
        <v>#N/A</v>
      </c>
      <c r="P508" s="180" t="e">
        <f t="shared" ca="1" si="144"/>
        <v>#N/A</v>
      </c>
      <c r="Q508" s="180" t="e">
        <f ca="1">OFFSET('ewc02'!$A$10,MATCH($C508,EWC_Koodi,0),0)</f>
        <v>#N/A</v>
      </c>
      <c r="R508" s="180" t="e">
        <f t="shared" ca="1" si="145"/>
        <v>#N/A</v>
      </c>
      <c r="S508" s="180" t="e">
        <f ca="1">OFFSET('ewc02'!$K$10,Y508,0)</f>
        <v>#N/A</v>
      </c>
      <c r="T508" s="180" t="e">
        <f t="shared" ca="1" si="146"/>
        <v>#N/A</v>
      </c>
      <c r="U508" s="180" t="e">
        <f ca="1">OFFSET('ewc02'!$L$10,Y508,0)</f>
        <v>#N/A</v>
      </c>
      <c r="V508" s="180" t="e">
        <f ca="1">OFFSET('ewc02'!$M$10,Y508,0)</f>
        <v>#N/A</v>
      </c>
      <c r="W508" s="180" t="e">
        <f ca="1">OFFSET('ewc02'!$N$10,Y508,0)</f>
        <v>#N/A</v>
      </c>
      <c r="X508" s="180" t="e">
        <f ca="1">IF(AND(OFFSET('ewc02'!I$10,Y508,0)=12,OR(G508="2.3",G508="2.6",G508="2.7",G508="2.9")),1,0)</f>
        <v>#N/A</v>
      </c>
      <c r="Y508" s="180" t="e">
        <f t="shared" ca="1" si="139"/>
        <v>#N/A</v>
      </c>
      <c r="Z508" s="37">
        <f t="shared" si="140"/>
        <v>0</v>
      </c>
      <c r="AA508" s="180">
        <f ca="1">IF($Z508=0,0, OFFSET(rd!$A$10,MATCH($Z508,RD_tunnus,0),0))</f>
        <v>0</v>
      </c>
      <c r="AB508" s="180" t="e">
        <f t="shared" si="147"/>
        <v>#N/A</v>
      </c>
      <c r="AC508" s="180" t="e">
        <f t="shared" si="148"/>
        <v>#N/A</v>
      </c>
      <c r="AD508" s="100">
        <f t="shared" si="149"/>
        <v>0</v>
      </c>
      <c r="AE508" s="180" t="e">
        <f t="shared" ca="1" si="141"/>
        <v>#N/A</v>
      </c>
      <c r="AF508" s="180" t="e">
        <f t="shared" ca="1" si="142"/>
        <v>#N/A</v>
      </c>
      <c r="AG508" s="100" t="e">
        <f ca="1">OFFSET('Kuiva-aine'!$D$10,AE508+AF508-1,0)</f>
        <v>#N/A</v>
      </c>
      <c r="AH508" s="100" t="e">
        <f ca="1">OFFSET('Kuiva-aine'!$E$10,AE508+AF508-1,0)</f>
        <v>#N/A</v>
      </c>
      <c r="AI508" s="180" t="e">
        <f t="shared" ca="1" si="150"/>
        <v>#N/A</v>
      </c>
      <c r="AJ508" s="180" t="e">
        <f t="shared" si="151"/>
        <v>#N/A</v>
      </c>
      <c r="AK508" s="180" t="e">
        <f t="shared" si="152"/>
        <v>#N/A</v>
      </c>
      <c r="AL508" s="180">
        <f t="shared" si="153"/>
        <v>0</v>
      </c>
    </row>
    <row r="509" spans="1:38" x14ac:dyDescent="0.35">
      <c r="A509" s="91"/>
      <c r="B509" s="92"/>
      <c r="C509" s="93"/>
      <c r="D509" s="92"/>
      <c r="E509" s="91"/>
      <c r="F509" s="92"/>
      <c r="G509" s="94"/>
      <c r="I509" s="31">
        <f t="shared" ca="1" si="137"/>
        <v>0</v>
      </c>
      <c r="J509" s="31">
        <f ca="1">IF(ISNA(MATCH($V509,Hajoamiskertoimet!A$21:A$53,0)),0,$I509*OFFSET(Hajoamiskertoimet!$C$20,MATCH($V509,Hajoamiskertoimet!A$21:A$53,0),0))</f>
        <v>0</v>
      </c>
      <c r="L509" s="181">
        <f t="shared" ca="1" si="143"/>
        <v>1</v>
      </c>
      <c r="M509" s="180" t="e">
        <f ca="1">OFFSET('ewc02'!$H$10,MATCH($R509,Ewc_ID,0),0)</f>
        <v>#N/A</v>
      </c>
      <c r="N509" s="180" t="e">
        <f t="shared" ca="1" si="138"/>
        <v>#N/A</v>
      </c>
      <c r="O509" s="180" t="e">
        <f ca="1">IF($L509=0,-1,OFFSET('Kuiva-aine'!$C$10,AE509+AF509-1,0))</f>
        <v>#N/A</v>
      </c>
      <c r="P509" s="180" t="e">
        <f t="shared" ca="1" si="144"/>
        <v>#N/A</v>
      </c>
      <c r="Q509" s="180" t="e">
        <f ca="1">OFFSET('ewc02'!$A$10,MATCH($C509,EWC_Koodi,0),0)</f>
        <v>#N/A</v>
      </c>
      <c r="R509" s="180" t="e">
        <f t="shared" ca="1" si="145"/>
        <v>#N/A</v>
      </c>
      <c r="S509" s="180" t="e">
        <f ca="1">OFFSET('ewc02'!$K$10,Y509,0)</f>
        <v>#N/A</v>
      </c>
      <c r="T509" s="180" t="e">
        <f t="shared" ca="1" si="146"/>
        <v>#N/A</v>
      </c>
      <c r="U509" s="180" t="e">
        <f ca="1">OFFSET('ewc02'!$L$10,Y509,0)</f>
        <v>#N/A</v>
      </c>
      <c r="V509" s="180" t="e">
        <f ca="1">OFFSET('ewc02'!$M$10,Y509,0)</f>
        <v>#N/A</v>
      </c>
      <c r="W509" s="180" t="e">
        <f ca="1">OFFSET('ewc02'!$N$10,Y509,0)</f>
        <v>#N/A</v>
      </c>
      <c r="X509" s="180" t="e">
        <f ca="1">IF(AND(OFFSET('ewc02'!I$10,Y509,0)=12,OR(G509="2.3",G509="2.6",G509="2.7",G509="2.9")),1,0)</f>
        <v>#N/A</v>
      </c>
      <c r="Y509" s="180" t="e">
        <f t="shared" ca="1" si="139"/>
        <v>#N/A</v>
      </c>
      <c r="Z509" s="37">
        <f t="shared" si="140"/>
        <v>0</v>
      </c>
      <c r="AA509" s="180">
        <f ca="1">IF($Z509=0,0, OFFSET(rd!$A$10,MATCH($Z509,RD_tunnus,0),0))</f>
        <v>0</v>
      </c>
      <c r="AB509" s="180" t="e">
        <f t="shared" si="147"/>
        <v>#N/A</v>
      </c>
      <c r="AC509" s="180" t="e">
        <f t="shared" si="148"/>
        <v>#N/A</v>
      </c>
      <c r="AD509" s="100">
        <f t="shared" si="149"/>
        <v>0</v>
      </c>
      <c r="AE509" s="180" t="e">
        <f t="shared" ca="1" si="141"/>
        <v>#N/A</v>
      </c>
      <c r="AF509" s="180" t="e">
        <f t="shared" ca="1" si="142"/>
        <v>#N/A</v>
      </c>
      <c r="AG509" s="100" t="e">
        <f ca="1">OFFSET('Kuiva-aine'!$D$10,AE509+AF509-1,0)</f>
        <v>#N/A</v>
      </c>
      <c r="AH509" s="100" t="e">
        <f ca="1">OFFSET('Kuiva-aine'!$E$10,AE509+AF509-1,0)</f>
        <v>#N/A</v>
      </c>
      <c r="AI509" s="180" t="e">
        <f t="shared" ca="1" si="150"/>
        <v>#N/A</v>
      </c>
      <c r="AJ509" s="180" t="e">
        <f t="shared" si="151"/>
        <v>#N/A</v>
      </c>
      <c r="AK509" s="180" t="e">
        <f t="shared" si="152"/>
        <v>#N/A</v>
      </c>
      <c r="AL509" s="180">
        <f t="shared" si="153"/>
        <v>0</v>
      </c>
    </row>
    <row r="510" spans="1:38" x14ac:dyDescent="0.35">
      <c r="A510" s="91"/>
      <c r="B510" s="92"/>
      <c r="C510" s="93"/>
      <c r="D510" s="92"/>
      <c r="E510" s="91"/>
      <c r="F510" s="92"/>
      <c r="G510" s="94"/>
      <c r="I510" s="31">
        <f t="shared" ca="1" si="137"/>
        <v>0</v>
      </c>
      <c r="J510" s="31">
        <f ca="1">IF(ISNA(MATCH($V510,Hajoamiskertoimet!A$21:A$53,0)),0,$I510*OFFSET(Hajoamiskertoimet!$C$20,MATCH($V510,Hajoamiskertoimet!A$21:A$53,0),0))</f>
        <v>0</v>
      </c>
      <c r="L510" s="181">
        <f t="shared" ca="1" si="143"/>
        <v>1</v>
      </c>
      <c r="M510" s="180" t="e">
        <f ca="1">OFFSET('ewc02'!$H$10,MATCH($R510,Ewc_ID,0),0)</f>
        <v>#N/A</v>
      </c>
      <c r="N510" s="180" t="e">
        <f t="shared" ca="1" si="138"/>
        <v>#N/A</v>
      </c>
      <c r="O510" s="180" t="e">
        <f ca="1">IF($L510=0,-1,OFFSET('Kuiva-aine'!$C$10,AE510+AF510-1,0))</f>
        <v>#N/A</v>
      </c>
      <c r="P510" s="180" t="e">
        <f t="shared" ca="1" si="144"/>
        <v>#N/A</v>
      </c>
      <c r="Q510" s="180" t="e">
        <f ca="1">OFFSET('ewc02'!$A$10,MATCH($C510,EWC_Koodi,0),0)</f>
        <v>#N/A</v>
      </c>
      <c r="R510" s="180" t="e">
        <f t="shared" ca="1" si="145"/>
        <v>#N/A</v>
      </c>
      <c r="S510" s="180" t="e">
        <f ca="1">OFFSET('ewc02'!$K$10,Y510,0)</f>
        <v>#N/A</v>
      </c>
      <c r="T510" s="180" t="e">
        <f t="shared" ca="1" si="146"/>
        <v>#N/A</v>
      </c>
      <c r="U510" s="180" t="e">
        <f ca="1">OFFSET('ewc02'!$L$10,Y510,0)</f>
        <v>#N/A</v>
      </c>
      <c r="V510" s="180" t="e">
        <f ca="1">OFFSET('ewc02'!$M$10,Y510,0)</f>
        <v>#N/A</v>
      </c>
      <c r="W510" s="180" t="e">
        <f ca="1">OFFSET('ewc02'!$N$10,Y510,0)</f>
        <v>#N/A</v>
      </c>
      <c r="X510" s="180" t="e">
        <f ca="1">IF(AND(OFFSET('ewc02'!I$10,Y510,0)=12,OR(G510="2.3",G510="2.6",G510="2.7",G510="2.9")),1,0)</f>
        <v>#N/A</v>
      </c>
      <c r="Y510" s="180" t="e">
        <f t="shared" ca="1" si="139"/>
        <v>#N/A</v>
      </c>
      <c r="Z510" s="37">
        <f t="shared" si="140"/>
        <v>0</v>
      </c>
      <c r="AA510" s="180">
        <f ca="1">IF($Z510=0,0, OFFSET(rd!$A$10,MATCH($Z510,RD_tunnus,0),0))</f>
        <v>0</v>
      </c>
      <c r="AB510" s="180" t="e">
        <f t="shared" si="147"/>
        <v>#N/A</v>
      </c>
      <c r="AC510" s="180" t="e">
        <f t="shared" si="148"/>
        <v>#N/A</v>
      </c>
      <c r="AD510" s="100">
        <f t="shared" si="149"/>
        <v>0</v>
      </c>
      <c r="AE510" s="180" t="e">
        <f t="shared" ca="1" si="141"/>
        <v>#N/A</v>
      </c>
      <c r="AF510" s="180" t="e">
        <f t="shared" ca="1" si="142"/>
        <v>#N/A</v>
      </c>
      <c r="AG510" s="100" t="e">
        <f ca="1">OFFSET('Kuiva-aine'!$D$10,AE510+AF510-1,0)</f>
        <v>#N/A</v>
      </c>
      <c r="AH510" s="100" t="e">
        <f ca="1">OFFSET('Kuiva-aine'!$E$10,AE510+AF510-1,0)</f>
        <v>#N/A</v>
      </c>
      <c r="AI510" s="180" t="e">
        <f t="shared" ca="1" si="150"/>
        <v>#N/A</v>
      </c>
      <c r="AJ510" s="180" t="e">
        <f t="shared" si="151"/>
        <v>#N/A</v>
      </c>
      <c r="AK510" s="180" t="e">
        <f t="shared" si="152"/>
        <v>#N/A</v>
      </c>
      <c r="AL510" s="180">
        <f t="shared" si="153"/>
        <v>0</v>
      </c>
    </row>
    <row r="511" spans="1:38" x14ac:dyDescent="0.35">
      <c r="A511" s="91"/>
      <c r="B511" s="92"/>
      <c r="C511" s="93"/>
      <c r="D511" s="92"/>
      <c r="E511" s="91"/>
      <c r="F511" s="92"/>
      <c r="G511" s="94"/>
      <c r="I511" s="31">
        <f t="shared" ca="1" si="137"/>
        <v>0</v>
      </c>
      <c r="J511" s="31">
        <f ca="1">IF(ISNA(MATCH($V511,Hajoamiskertoimet!A$21:A$53,0)),0,$I511*OFFSET(Hajoamiskertoimet!$C$20,MATCH($V511,Hajoamiskertoimet!A$21:A$53,0),0))</f>
        <v>0</v>
      </c>
      <c r="L511" s="181">
        <f t="shared" ca="1" si="143"/>
        <v>1</v>
      </c>
      <c r="M511" s="180" t="e">
        <f ca="1">OFFSET('ewc02'!$H$10,MATCH($R511,Ewc_ID,0),0)</f>
        <v>#N/A</v>
      </c>
      <c r="N511" s="180" t="e">
        <f t="shared" ca="1" si="138"/>
        <v>#N/A</v>
      </c>
      <c r="O511" s="180" t="e">
        <f ca="1">IF($L511=0,-1,OFFSET('Kuiva-aine'!$C$10,AE511+AF511-1,0))</f>
        <v>#N/A</v>
      </c>
      <c r="P511" s="180" t="e">
        <f t="shared" ca="1" si="144"/>
        <v>#N/A</v>
      </c>
      <c r="Q511" s="180" t="e">
        <f ca="1">OFFSET('ewc02'!$A$10,MATCH($C511,EWC_Koodi,0),0)</f>
        <v>#N/A</v>
      </c>
      <c r="R511" s="180" t="e">
        <f t="shared" ca="1" si="145"/>
        <v>#N/A</v>
      </c>
      <c r="S511" s="180" t="e">
        <f ca="1">OFFSET('ewc02'!$K$10,Y511,0)</f>
        <v>#N/A</v>
      </c>
      <c r="T511" s="180" t="e">
        <f t="shared" ca="1" si="146"/>
        <v>#N/A</v>
      </c>
      <c r="U511" s="180" t="e">
        <f ca="1">OFFSET('ewc02'!$L$10,Y511,0)</f>
        <v>#N/A</v>
      </c>
      <c r="V511" s="180" t="e">
        <f ca="1">OFFSET('ewc02'!$M$10,Y511,0)</f>
        <v>#N/A</v>
      </c>
      <c r="W511" s="180" t="e">
        <f ca="1">OFFSET('ewc02'!$N$10,Y511,0)</f>
        <v>#N/A</v>
      </c>
      <c r="X511" s="180" t="e">
        <f ca="1">IF(AND(OFFSET('ewc02'!I$10,Y511,0)=12,OR(G511="2.3",G511="2.6",G511="2.7",G511="2.9")),1,0)</f>
        <v>#N/A</v>
      </c>
      <c r="Y511" s="180" t="e">
        <f t="shared" ca="1" si="139"/>
        <v>#N/A</v>
      </c>
      <c r="Z511" s="37">
        <f t="shared" si="140"/>
        <v>0</v>
      </c>
      <c r="AA511" s="180">
        <f ca="1">IF($Z511=0,0, OFFSET(rd!$A$10,MATCH($Z511,RD_tunnus,0),0))</f>
        <v>0</v>
      </c>
      <c r="AB511" s="180" t="e">
        <f t="shared" si="147"/>
        <v>#N/A</v>
      </c>
      <c r="AC511" s="180" t="e">
        <f t="shared" si="148"/>
        <v>#N/A</v>
      </c>
      <c r="AD511" s="100">
        <f t="shared" si="149"/>
        <v>0</v>
      </c>
      <c r="AE511" s="180" t="e">
        <f t="shared" ca="1" si="141"/>
        <v>#N/A</v>
      </c>
      <c r="AF511" s="180" t="e">
        <f t="shared" ca="1" si="142"/>
        <v>#N/A</v>
      </c>
      <c r="AG511" s="100" t="e">
        <f ca="1">OFFSET('Kuiva-aine'!$D$10,AE511+AF511-1,0)</f>
        <v>#N/A</v>
      </c>
      <c r="AH511" s="100" t="e">
        <f ca="1">OFFSET('Kuiva-aine'!$E$10,AE511+AF511-1,0)</f>
        <v>#N/A</v>
      </c>
      <c r="AI511" s="180" t="e">
        <f t="shared" ca="1" si="150"/>
        <v>#N/A</v>
      </c>
      <c r="AJ511" s="180" t="e">
        <f t="shared" si="151"/>
        <v>#N/A</v>
      </c>
      <c r="AK511" s="180" t="e">
        <f t="shared" si="152"/>
        <v>#N/A</v>
      </c>
      <c r="AL511" s="180">
        <f t="shared" si="153"/>
        <v>0</v>
      </c>
    </row>
    <row r="512" spans="1:38" x14ac:dyDescent="0.35">
      <c r="A512" s="91"/>
      <c r="B512" s="92"/>
      <c r="C512" s="93"/>
      <c r="D512" s="92"/>
      <c r="E512" s="91"/>
      <c r="F512" s="92"/>
      <c r="G512" s="94"/>
      <c r="I512" s="31">
        <f t="shared" ca="1" si="137"/>
        <v>0</v>
      </c>
      <c r="J512" s="31">
        <f ca="1">IF(ISNA(MATCH($V512,Hajoamiskertoimet!A$21:A$53,0)),0,$I512*OFFSET(Hajoamiskertoimet!$C$20,MATCH($V512,Hajoamiskertoimet!A$21:A$53,0),0))</f>
        <v>0</v>
      </c>
      <c r="L512" s="181">
        <f t="shared" ca="1" si="143"/>
        <v>1</v>
      </c>
      <c r="M512" s="180" t="e">
        <f ca="1">OFFSET('ewc02'!$H$10,MATCH($R512,Ewc_ID,0),0)</f>
        <v>#N/A</v>
      </c>
      <c r="N512" s="180" t="e">
        <f t="shared" ca="1" si="138"/>
        <v>#N/A</v>
      </c>
      <c r="O512" s="180" t="e">
        <f ca="1">IF($L512=0,-1,OFFSET('Kuiva-aine'!$C$10,AE512+AF512-1,0))</f>
        <v>#N/A</v>
      </c>
      <c r="P512" s="180" t="e">
        <f t="shared" ca="1" si="144"/>
        <v>#N/A</v>
      </c>
      <c r="Q512" s="180" t="e">
        <f ca="1">OFFSET('ewc02'!$A$10,MATCH($C512,EWC_Koodi,0),0)</f>
        <v>#N/A</v>
      </c>
      <c r="R512" s="180" t="e">
        <f t="shared" ca="1" si="145"/>
        <v>#N/A</v>
      </c>
      <c r="S512" s="180" t="e">
        <f ca="1">OFFSET('ewc02'!$K$10,Y512,0)</f>
        <v>#N/A</v>
      </c>
      <c r="T512" s="180" t="e">
        <f t="shared" ca="1" si="146"/>
        <v>#N/A</v>
      </c>
      <c r="U512" s="180" t="e">
        <f ca="1">OFFSET('ewc02'!$L$10,Y512,0)</f>
        <v>#N/A</v>
      </c>
      <c r="V512" s="180" t="e">
        <f ca="1">OFFSET('ewc02'!$M$10,Y512,0)</f>
        <v>#N/A</v>
      </c>
      <c r="W512" s="180" t="e">
        <f ca="1">OFFSET('ewc02'!$N$10,Y512,0)</f>
        <v>#N/A</v>
      </c>
      <c r="X512" s="180" t="e">
        <f ca="1">IF(AND(OFFSET('ewc02'!I$10,Y512,0)=12,OR(G512="2.3",G512="2.6",G512="2.7",G512="2.9")),1,0)</f>
        <v>#N/A</v>
      </c>
      <c r="Y512" s="180" t="e">
        <f t="shared" ca="1" si="139"/>
        <v>#N/A</v>
      </c>
      <c r="Z512" s="37">
        <f t="shared" si="140"/>
        <v>0</v>
      </c>
      <c r="AA512" s="180">
        <f ca="1">IF($Z512=0,0, OFFSET(rd!$A$10,MATCH($Z512,RD_tunnus,0),0))</f>
        <v>0</v>
      </c>
      <c r="AB512" s="180" t="e">
        <f t="shared" si="147"/>
        <v>#N/A</v>
      </c>
      <c r="AC512" s="180" t="e">
        <f t="shared" si="148"/>
        <v>#N/A</v>
      </c>
      <c r="AD512" s="100">
        <f t="shared" si="149"/>
        <v>0</v>
      </c>
      <c r="AE512" s="180" t="e">
        <f t="shared" ca="1" si="141"/>
        <v>#N/A</v>
      </c>
      <c r="AF512" s="180" t="e">
        <f t="shared" ca="1" si="142"/>
        <v>#N/A</v>
      </c>
      <c r="AG512" s="100" t="e">
        <f ca="1">OFFSET('Kuiva-aine'!$D$10,AE512+AF512-1,0)</f>
        <v>#N/A</v>
      </c>
      <c r="AH512" s="100" t="e">
        <f ca="1">OFFSET('Kuiva-aine'!$E$10,AE512+AF512-1,0)</f>
        <v>#N/A</v>
      </c>
      <c r="AI512" s="180" t="e">
        <f t="shared" ca="1" si="150"/>
        <v>#N/A</v>
      </c>
      <c r="AJ512" s="180" t="e">
        <f t="shared" si="151"/>
        <v>#N/A</v>
      </c>
      <c r="AK512" s="180" t="e">
        <f t="shared" si="152"/>
        <v>#N/A</v>
      </c>
      <c r="AL512" s="180">
        <f t="shared" si="153"/>
        <v>0</v>
      </c>
    </row>
    <row r="513" spans="1:38" x14ac:dyDescent="0.35">
      <c r="A513" s="91"/>
      <c r="B513" s="92"/>
      <c r="C513" s="93"/>
      <c r="D513" s="92"/>
      <c r="E513" s="91"/>
      <c r="F513" s="92"/>
      <c r="G513" s="94"/>
      <c r="I513" s="31">
        <f t="shared" ca="1" si="137"/>
        <v>0</v>
      </c>
      <c r="J513" s="31">
        <f ca="1">IF(ISNA(MATCH($V513,Hajoamiskertoimet!A$21:A$53,0)),0,$I513*OFFSET(Hajoamiskertoimet!$C$20,MATCH($V513,Hajoamiskertoimet!A$21:A$53,0),0))</f>
        <v>0</v>
      </c>
      <c r="L513" s="181">
        <f t="shared" ca="1" si="143"/>
        <v>1</v>
      </c>
      <c r="M513" s="180" t="e">
        <f ca="1">OFFSET('ewc02'!$H$10,MATCH($R513,Ewc_ID,0),0)</f>
        <v>#N/A</v>
      </c>
      <c r="N513" s="180" t="e">
        <f t="shared" ca="1" si="138"/>
        <v>#N/A</v>
      </c>
      <c r="O513" s="180" t="e">
        <f ca="1">IF($L513=0,-1,OFFSET('Kuiva-aine'!$C$10,AE513+AF513-1,0))</f>
        <v>#N/A</v>
      </c>
      <c r="P513" s="180" t="e">
        <f t="shared" ca="1" si="144"/>
        <v>#N/A</v>
      </c>
      <c r="Q513" s="180" t="e">
        <f ca="1">OFFSET('ewc02'!$A$10,MATCH($C513,EWC_Koodi,0),0)</f>
        <v>#N/A</v>
      </c>
      <c r="R513" s="180" t="e">
        <f t="shared" ca="1" si="145"/>
        <v>#N/A</v>
      </c>
      <c r="S513" s="180" t="e">
        <f ca="1">OFFSET('ewc02'!$K$10,Y513,0)</f>
        <v>#N/A</v>
      </c>
      <c r="T513" s="180" t="e">
        <f t="shared" ca="1" si="146"/>
        <v>#N/A</v>
      </c>
      <c r="U513" s="180" t="e">
        <f ca="1">OFFSET('ewc02'!$L$10,Y513,0)</f>
        <v>#N/A</v>
      </c>
      <c r="V513" s="180" t="e">
        <f ca="1">OFFSET('ewc02'!$M$10,Y513,0)</f>
        <v>#N/A</v>
      </c>
      <c r="W513" s="180" t="e">
        <f ca="1">OFFSET('ewc02'!$N$10,Y513,0)</f>
        <v>#N/A</v>
      </c>
      <c r="X513" s="180" t="e">
        <f ca="1">IF(AND(OFFSET('ewc02'!I$10,Y513,0)=12,OR(G513="2.3",G513="2.6",G513="2.7",G513="2.9")),1,0)</f>
        <v>#N/A</v>
      </c>
      <c r="Y513" s="180" t="e">
        <f t="shared" ca="1" si="139"/>
        <v>#N/A</v>
      </c>
      <c r="Z513" s="37">
        <f t="shared" si="140"/>
        <v>0</v>
      </c>
      <c r="AA513" s="180">
        <f ca="1">IF($Z513=0,0, OFFSET(rd!$A$10,MATCH($Z513,RD_tunnus,0),0))</f>
        <v>0</v>
      </c>
      <c r="AB513" s="180" t="e">
        <f t="shared" si="147"/>
        <v>#N/A</v>
      </c>
      <c r="AC513" s="180" t="e">
        <f t="shared" si="148"/>
        <v>#N/A</v>
      </c>
      <c r="AD513" s="100">
        <f t="shared" si="149"/>
        <v>0</v>
      </c>
      <c r="AE513" s="180" t="e">
        <f t="shared" ca="1" si="141"/>
        <v>#N/A</v>
      </c>
      <c r="AF513" s="180" t="e">
        <f t="shared" ca="1" si="142"/>
        <v>#N/A</v>
      </c>
      <c r="AG513" s="100" t="e">
        <f ca="1">OFFSET('Kuiva-aine'!$D$10,AE513+AF513-1,0)</f>
        <v>#N/A</v>
      </c>
      <c r="AH513" s="100" t="e">
        <f ca="1">OFFSET('Kuiva-aine'!$E$10,AE513+AF513-1,0)</f>
        <v>#N/A</v>
      </c>
      <c r="AI513" s="180" t="e">
        <f t="shared" ca="1" si="150"/>
        <v>#N/A</v>
      </c>
      <c r="AJ513" s="180" t="e">
        <f t="shared" si="151"/>
        <v>#N/A</v>
      </c>
      <c r="AK513" s="180" t="e">
        <f t="shared" si="152"/>
        <v>#N/A</v>
      </c>
      <c r="AL513" s="180">
        <f t="shared" si="153"/>
        <v>0</v>
      </c>
    </row>
    <row r="514" spans="1:38" x14ac:dyDescent="0.35">
      <c r="A514" s="91"/>
      <c r="B514" s="92"/>
      <c r="C514" s="93"/>
      <c r="D514" s="92"/>
      <c r="E514" s="91"/>
      <c r="F514" s="92"/>
      <c r="G514" s="94"/>
      <c r="I514" s="31">
        <f t="shared" ca="1" si="137"/>
        <v>0</v>
      </c>
      <c r="J514" s="31">
        <f ca="1">IF(ISNA(MATCH($V514,Hajoamiskertoimet!A$21:A$53,0)),0,$I514*OFFSET(Hajoamiskertoimet!$C$20,MATCH($V514,Hajoamiskertoimet!A$21:A$53,0),0))</f>
        <v>0</v>
      </c>
      <c r="L514" s="181">
        <f t="shared" ca="1" si="143"/>
        <v>1</v>
      </c>
      <c r="M514" s="180" t="e">
        <f ca="1">OFFSET('ewc02'!$H$10,MATCH($R514,Ewc_ID,0),0)</f>
        <v>#N/A</v>
      </c>
      <c r="N514" s="180" t="e">
        <f t="shared" ca="1" si="138"/>
        <v>#N/A</v>
      </c>
      <c r="O514" s="180" t="e">
        <f ca="1">IF($L514=0,-1,OFFSET('Kuiva-aine'!$C$10,AE514+AF514-1,0))</f>
        <v>#N/A</v>
      </c>
      <c r="P514" s="180" t="e">
        <f t="shared" ca="1" si="144"/>
        <v>#N/A</v>
      </c>
      <c r="Q514" s="180" t="e">
        <f ca="1">OFFSET('ewc02'!$A$10,MATCH($C514,EWC_Koodi,0),0)</f>
        <v>#N/A</v>
      </c>
      <c r="R514" s="180" t="e">
        <f t="shared" ca="1" si="145"/>
        <v>#N/A</v>
      </c>
      <c r="S514" s="180" t="e">
        <f ca="1">OFFSET('ewc02'!$K$10,Y514,0)</f>
        <v>#N/A</v>
      </c>
      <c r="T514" s="180" t="e">
        <f t="shared" ca="1" si="146"/>
        <v>#N/A</v>
      </c>
      <c r="U514" s="180" t="e">
        <f ca="1">OFFSET('ewc02'!$L$10,Y514,0)</f>
        <v>#N/A</v>
      </c>
      <c r="V514" s="180" t="e">
        <f ca="1">OFFSET('ewc02'!$M$10,Y514,0)</f>
        <v>#N/A</v>
      </c>
      <c r="W514" s="180" t="e">
        <f ca="1">OFFSET('ewc02'!$N$10,Y514,0)</f>
        <v>#N/A</v>
      </c>
      <c r="X514" s="180" t="e">
        <f ca="1">IF(AND(OFFSET('ewc02'!I$10,Y514,0)=12,OR(G514="2.3",G514="2.6",G514="2.7",G514="2.9")),1,0)</f>
        <v>#N/A</v>
      </c>
      <c r="Y514" s="180" t="e">
        <f t="shared" ca="1" si="139"/>
        <v>#N/A</v>
      </c>
      <c r="Z514" s="37">
        <f t="shared" si="140"/>
        <v>0</v>
      </c>
      <c r="AA514" s="180">
        <f ca="1">IF($Z514=0,0, OFFSET(rd!$A$10,MATCH($Z514,RD_tunnus,0),0))</f>
        <v>0</v>
      </c>
      <c r="AB514" s="180" t="e">
        <f t="shared" si="147"/>
        <v>#N/A</v>
      </c>
      <c r="AC514" s="180" t="e">
        <f t="shared" si="148"/>
        <v>#N/A</v>
      </c>
      <c r="AD514" s="100">
        <f t="shared" si="149"/>
        <v>0</v>
      </c>
      <c r="AE514" s="180" t="e">
        <f t="shared" ca="1" si="141"/>
        <v>#N/A</v>
      </c>
      <c r="AF514" s="180" t="e">
        <f t="shared" ca="1" si="142"/>
        <v>#N/A</v>
      </c>
      <c r="AG514" s="100" t="e">
        <f ca="1">OFFSET('Kuiva-aine'!$D$10,AE514+AF514-1,0)</f>
        <v>#N/A</v>
      </c>
      <c r="AH514" s="100" t="e">
        <f ca="1">OFFSET('Kuiva-aine'!$E$10,AE514+AF514-1,0)</f>
        <v>#N/A</v>
      </c>
      <c r="AI514" s="180" t="e">
        <f t="shared" ca="1" si="150"/>
        <v>#N/A</v>
      </c>
      <c r="AJ514" s="180" t="e">
        <f t="shared" si="151"/>
        <v>#N/A</v>
      </c>
      <c r="AK514" s="180" t="e">
        <f t="shared" si="152"/>
        <v>#N/A</v>
      </c>
      <c r="AL514" s="180">
        <f t="shared" si="153"/>
        <v>0</v>
      </c>
    </row>
    <row r="515" spans="1:38" x14ac:dyDescent="0.35">
      <c r="A515" s="91"/>
      <c r="B515" s="92"/>
      <c r="C515" s="93"/>
      <c r="D515" s="92"/>
      <c r="E515" s="91"/>
      <c r="F515" s="92"/>
      <c r="G515" s="94"/>
      <c r="I515" s="31">
        <f t="shared" ca="1" si="137"/>
        <v>0</v>
      </c>
      <c r="J515" s="31">
        <f ca="1">IF(ISNA(MATCH($V515,Hajoamiskertoimet!A$21:A$53,0)),0,$I515*OFFSET(Hajoamiskertoimet!$C$20,MATCH($V515,Hajoamiskertoimet!A$21:A$53,0),0))</f>
        <v>0</v>
      </c>
      <c r="L515" s="181">
        <f t="shared" ca="1" si="143"/>
        <v>1</v>
      </c>
      <c r="M515" s="180" t="e">
        <f ca="1">OFFSET('ewc02'!$H$10,MATCH($R515,Ewc_ID,0),0)</f>
        <v>#N/A</v>
      </c>
      <c r="N515" s="180" t="e">
        <f t="shared" ca="1" si="138"/>
        <v>#N/A</v>
      </c>
      <c r="O515" s="180" t="e">
        <f ca="1">IF($L515=0,-1,OFFSET('Kuiva-aine'!$C$10,AE515+AF515-1,0))</f>
        <v>#N/A</v>
      </c>
      <c r="P515" s="180" t="e">
        <f t="shared" ca="1" si="144"/>
        <v>#N/A</v>
      </c>
      <c r="Q515" s="180" t="e">
        <f ca="1">OFFSET('ewc02'!$A$10,MATCH($C515,EWC_Koodi,0),0)</f>
        <v>#N/A</v>
      </c>
      <c r="R515" s="180" t="e">
        <f t="shared" ca="1" si="145"/>
        <v>#N/A</v>
      </c>
      <c r="S515" s="180" t="e">
        <f ca="1">OFFSET('ewc02'!$K$10,Y515,0)</f>
        <v>#N/A</v>
      </c>
      <c r="T515" s="180" t="e">
        <f t="shared" ca="1" si="146"/>
        <v>#N/A</v>
      </c>
      <c r="U515" s="180" t="e">
        <f ca="1">OFFSET('ewc02'!$L$10,Y515,0)</f>
        <v>#N/A</v>
      </c>
      <c r="V515" s="180" t="e">
        <f ca="1">OFFSET('ewc02'!$M$10,Y515,0)</f>
        <v>#N/A</v>
      </c>
      <c r="W515" s="180" t="e">
        <f ca="1">OFFSET('ewc02'!$N$10,Y515,0)</f>
        <v>#N/A</v>
      </c>
      <c r="X515" s="180" t="e">
        <f ca="1">IF(AND(OFFSET('ewc02'!I$10,Y515,0)=12,OR(G515="2.3",G515="2.6",G515="2.7",G515="2.9")),1,0)</f>
        <v>#N/A</v>
      </c>
      <c r="Y515" s="180" t="e">
        <f t="shared" ca="1" si="139"/>
        <v>#N/A</v>
      </c>
      <c r="Z515" s="37">
        <f t="shared" si="140"/>
        <v>0</v>
      </c>
      <c r="AA515" s="180">
        <f ca="1">IF($Z515=0,0, OFFSET(rd!$A$10,MATCH($Z515,RD_tunnus,0),0))</f>
        <v>0</v>
      </c>
      <c r="AB515" s="180" t="e">
        <f t="shared" si="147"/>
        <v>#N/A</v>
      </c>
      <c r="AC515" s="180" t="e">
        <f t="shared" si="148"/>
        <v>#N/A</v>
      </c>
      <c r="AD515" s="100">
        <f t="shared" si="149"/>
        <v>0</v>
      </c>
      <c r="AE515" s="180" t="e">
        <f t="shared" ca="1" si="141"/>
        <v>#N/A</v>
      </c>
      <c r="AF515" s="180" t="e">
        <f t="shared" ca="1" si="142"/>
        <v>#N/A</v>
      </c>
      <c r="AG515" s="100" t="e">
        <f ca="1">OFFSET('Kuiva-aine'!$D$10,AE515+AF515-1,0)</f>
        <v>#N/A</v>
      </c>
      <c r="AH515" s="100" t="e">
        <f ca="1">OFFSET('Kuiva-aine'!$E$10,AE515+AF515-1,0)</f>
        <v>#N/A</v>
      </c>
      <c r="AI515" s="180" t="e">
        <f t="shared" ca="1" si="150"/>
        <v>#N/A</v>
      </c>
      <c r="AJ515" s="180" t="e">
        <f t="shared" si="151"/>
        <v>#N/A</v>
      </c>
      <c r="AK515" s="180" t="e">
        <f t="shared" si="152"/>
        <v>#N/A</v>
      </c>
      <c r="AL515" s="180">
        <f t="shared" si="153"/>
        <v>0</v>
      </c>
    </row>
    <row r="516" spans="1:38" x14ac:dyDescent="0.35">
      <c r="A516" s="91"/>
      <c r="B516" s="92"/>
      <c r="C516" s="93"/>
      <c r="D516" s="92"/>
      <c r="E516" s="91"/>
      <c r="F516" s="92"/>
      <c r="G516" s="94"/>
      <c r="I516" s="31">
        <f t="shared" ca="1" si="137"/>
        <v>0</v>
      </c>
      <c r="J516" s="31">
        <f ca="1">IF(ISNA(MATCH($V516,Hajoamiskertoimet!A$21:A$53,0)),0,$I516*OFFSET(Hajoamiskertoimet!$C$20,MATCH($V516,Hajoamiskertoimet!A$21:A$53,0),0))</f>
        <v>0</v>
      </c>
      <c r="L516" s="181">
        <f t="shared" ca="1" si="143"/>
        <v>1</v>
      </c>
      <c r="M516" s="180" t="e">
        <f ca="1">OFFSET('ewc02'!$H$10,MATCH($R516,Ewc_ID,0),0)</f>
        <v>#N/A</v>
      </c>
      <c r="N516" s="180" t="e">
        <f t="shared" ca="1" si="138"/>
        <v>#N/A</v>
      </c>
      <c r="O516" s="180" t="e">
        <f ca="1">IF($L516=0,-1,OFFSET('Kuiva-aine'!$C$10,AE516+AF516-1,0))</f>
        <v>#N/A</v>
      </c>
      <c r="P516" s="180" t="e">
        <f t="shared" ca="1" si="144"/>
        <v>#N/A</v>
      </c>
      <c r="Q516" s="180" t="e">
        <f ca="1">OFFSET('ewc02'!$A$10,MATCH($C516,EWC_Koodi,0),0)</f>
        <v>#N/A</v>
      </c>
      <c r="R516" s="180" t="e">
        <f t="shared" ca="1" si="145"/>
        <v>#N/A</v>
      </c>
      <c r="S516" s="180" t="e">
        <f ca="1">OFFSET('ewc02'!$K$10,Y516,0)</f>
        <v>#N/A</v>
      </c>
      <c r="T516" s="180" t="e">
        <f t="shared" ca="1" si="146"/>
        <v>#N/A</v>
      </c>
      <c r="U516" s="180" t="e">
        <f ca="1">OFFSET('ewc02'!$L$10,Y516,0)</f>
        <v>#N/A</v>
      </c>
      <c r="V516" s="180" t="e">
        <f ca="1">OFFSET('ewc02'!$M$10,Y516,0)</f>
        <v>#N/A</v>
      </c>
      <c r="W516" s="180" t="e">
        <f ca="1">OFFSET('ewc02'!$N$10,Y516,0)</f>
        <v>#N/A</v>
      </c>
      <c r="X516" s="180" t="e">
        <f ca="1">IF(AND(OFFSET('ewc02'!I$10,Y516,0)=12,OR(G516="2.3",G516="2.6",G516="2.7",G516="2.9")),1,0)</f>
        <v>#N/A</v>
      </c>
      <c r="Y516" s="180" t="e">
        <f t="shared" ca="1" si="139"/>
        <v>#N/A</v>
      </c>
      <c r="Z516" s="37">
        <f t="shared" si="140"/>
        <v>0</v>
      </c>
      <c r="AA516" s="180">
        <f ca="1">IF($Z516=0,0, OFFSET(rd!$A$10,MATCH($Z516,RD_tunnus,0),0))</f>
        <v>0</v>
      </c>
      <c r="AB516" s="180" t="e">
        <f t="shared" si="147"/>
        <v>#N/A</v>
      </c>
      <c r="AC516" s="180" t="e">
        <f t="shared" si="148"/>
        <v>#N/A</v>
      </c>
      <c r="AD516" s="100">
        <f t="shared" si="149"/>
        <v>0</v>
      </c>
      <c r="AE516" s="180" t="e">
        <f t="shared" ca="1" si="141"/>
        <v>#N/A</v>
      </c>
      <c r="AF516" s="180" t="e">
        <f t="shared" ca="1" si="142"/>
        <v>#N/A</v>
      </c>
      <c r="AG516" s="100" t="e">
        <f ca="1">OFFSET('Kuiva-aine'!$D$10,AE516+AF516-1,0)</f>
        <v>#N/A</v>
      </c>
      <c r="AH516" s="100" t="e">
        <f ca="1">OFFSET('Kuiva-aine'!$E$10,AE516+AF516-1,0)</f>
        <v>#N/A</v>
      </c>
      <c r="AI516" s="180" t="e">
        <f t="shared" ca="1" si="150"/>
        <v>#N/A</v>
      </c>
      <c r="AJ516" s="180" t="e">
        <f t="shared" si="151"/>
        <v>#N/A</v>
      </c>
      <c r="AK516" s="180" t="e">
        <f t="shared" si="152"/>
        <v>#N/A</v>
      </c>
      <c r="AL516" s="180">
        <f t="shared" si="153"/>
        <v>0</v>
      </c>
    </row>
    <row r="517" spans="1:38" x14ac:dyDescent="0.35">
      <c r="A517" s="91"/>
      <c r="B517" s="92"/>
      <c r="C517" s="93"/>
      <c r="D517" s="92"/>
      <c r="E517" s="91"/>
      <c r="F517" s="92"/>
      <c r="G517" s="94"/>
      <c r="I517" s="31">
        <f t="shared" ca="1" si="137"/>
        <v>0</v>
      </c>
      <c r="J517" s="31">
        <f ca="1">IF(ISNA(MATCH($V517,Hajoamiskertoimet!A$21:A$53,0)),0,$I517*OFFSET(Hajoamiskertoimet!$C$20,MATCH($V517,Hajoamiskertoimet!A$21:A$53,0),0))</f>
        <v>0</v>
      </c>
      <c r="L517" s="181">
        <f t="shared" ca="1" si="143"/>
        <v>1</v>
      </c>
      <c r="M517" s="180" t="e">
        <f ca="1">OFFSET('ewc02'!$H$10,MATCH($R517,Ewc_ID,0),0)</f>
        <v>#N/A</v>
      </c>
      <c r="N517" s="180" t="e">
        <f t="shared" ca="1" si="138"/>
        <v>#N/A</v>
      </c>
      <c r="O517" s="180" t="e">
        <f ca="1">IF($L517=0,-1,OFFSET('Kuiva-aine'!$C$10,AE517+AF517-1,0))</f>
        <v>#N/A</v>
      </c>
      <c r="P517" s="180" t="e">
        <f t="shared" ca="1" si="144"/>
        <v>#N/A</v>
      </c>
      <c r="Q517" s="180" t="e">
        <f ca="1">OFFSET('ewc02'!$A$10,MATCH($C517,EWC_Koodi,0),0)</f>
        <v>#N/A</v>
      </c>
      <c r="R517" s="180" t="e">
        <f t="shared" ca="1" si="145"/>
        <v>#N/A</v>
      </c>
      <c r="S517" s="180" t="e">
        <f ca="1">OFFSET('ewc02'!$K$10,Y517,0)</f>
        <v>#N/A</v>
      </c>
      <c r="T517" s="180" t="e">
        <f t="shared" ca="1" si="146"/>
        <v>#N/A</v>
      </c>
      <c r="U517" s="180" t="e">
        <f ca="1">OFFSET('ewc02'!$L$10,Y517,0)</f>
        <v>#N/A</v>
      </c>
      <c r="V517" s="180" t="e">
        <f ca="1">OFFSET('ewc02'!$M$10,Y517,0)</f>
        <v>#N/A</v>
      </c>
      <c r="W517" s="180" t="e">
        <f ca="1">OFFSET('ewc02'!$N$10,Y517,0)</f>
        <v>#N/A</v>
      </c>
      <c r="X517" s="180" t="e">
        <f ca="1">IF(AND(OFFSET('ewc02'!I$10,Y517,0)=12,OR(G517="2.3",G517="2.6",G517="2.7",G517="2.9")),1,0)</f>
        <v>#N/A</v>
      </c>
      <c r="Y517" s="180" t="e">
        <f t="shared" ca="1" si="139"/>
        <v>#N/A</v>
      </c>
      <c r="Z517" s="37">
        <f t="shared" si="140"/>
        <v>0</v>
      </c>
      <c r="AA517" s="180">
        <f ca="1">IF($Z517=0,0, OFFSET(rd!$A$10,MATCH($Z517,RD_tunnus,0),0))</f>
        <v>0</v>
      </c>
      <c r="AB517" s="180" t="e">
        <f t="shared" si="147"/>
        <v>#N/A</v>
      </c>
      <c r="AC517" s="180" t="e">
        <f t="shared" si="148"/>
        <v>#N/A</v>
      </c>
      <c r="AD517" s="100">
        <f t="shared" si="149"/>
        <v>0</v>
      </c>
      <c r="AE517" s="180" t="e">
        <f t="shared" ca="1" si="141"/>
        <v>#N/A</v>
      </c>
      <c r="AF517" s="180" t="e">
        <f t="shared" ca="1" si="142"/>
        <v>#N/A</v>
      </c>
      <c r="AG517" s="100" t="e">
        <f ca="1">OFFSET('Kuiva-aine'!$D$10,AE517+AF517-1,0)</f>
        <v>#N/A</v>
      </c>
      <c r="AH517" s="100" t="e">
        <f ca="1">OFFSET('Kuiva-aine'!$E$10,AE517+AF517-1,0)</f>
        <v>#N/A</v>
      </c>
      <c r="AI517" s="180" t="e">
        <f t="shared" ca="1" si="150"/>
        <v>#N/A</v>
      </c>
      <c r="AJ517" s="180" t="e">
        <f t="shared" si="151"/>
        <v>#N/A</v>
      </c>
      <c r="AK517" s="180" t="e">
        <f t="shared" si="152"/>
        <v>#N/A</v>
      </c>
      <c r="AL517" s="180">
        <f t="shared" si="153"/>
        <v>0</v>
      </c>
    </row>
    <row r="518" spans="1:38" x14ac:dyDescent="0.35">
      <c r="A518" s="91"/>
      <c r="B518" s="92"/>
      <c r="C518" s="93"/>
      <c r="D518" s="92"/>
      <c r="E518" s="91"/>
      <c r="F518" s="92"/>
      <c r="G518" s="94"/>
      <c r="I518" s="31">
        <f t="shared" ca="1" si="137"/>
        <v>0</v>
      </c>
      <c r="J518" s="31">
        <f ca="1">IF(ISNA(MATCH($V518,Hajoamiskertoimet!A$21:A$53,0)),0,$I518*OFFSET(Hajoamiskertoimet!$C$20,MATCH($V518,Hajoamiskertoimet!A$21:A$53,0),0))</f>
        <v>0</v>
      </c>
      <c r="L518" s="181">
        <f t="shared" ca="1" si="143"/>
        <v>1</v>
      </c>
      <c r="M518" s="180" t="e">
        <f ca="1">OFFSET('ewc02'!$H$10,MATCH($R518,Ewc_ID,0),0)</f>
        <v>#N/A</v>
      </c>
      <c r="N518" s="180" t="e">
        <f t="shared" ca="1" si="138"/>
        <v>#N/A</v>
      </c>
      <c r="O518" s="180" t="e">
        <f ca="1">IF($L518=0,-1,OFFSET('Kuiva-aine'!$C$10,AE518+AF518-1,0))</f>
        <v>#N/A</v>
      </c>
      <c r="P518" s="180" t="e">
        <f t="shared" ca="1" si="144"/>
        <v>#N/A</v>
      </c>
      <c r="Q518" s="180" t="e">
        <f ca="1">OFFSET('ewc02'!$A$10,MATCH($C518,EWC_Koodi,0),0)</f>
        <v>#N/A</v>
      </c>
      <c r="R518" s="180" t="e">
        <f t="shared" ca="1" si="145"/>
        <v>#N/A</v>
      </c>
      <c r="S518" s="180" t="e">
        <f ca="1">OFFSET('ewc02'!$K$10,Y518,0)</f>
        <v>#N/A</v>
      </c>
      <c r="T518" s="180" t="e">
        <f t="shared" ca="1" si="146"/>
        <v>#N/A</v>
      </c>
      <c r="U518" s="180" t="e">
        <f ca="1">OFFSET('ewc02'!$L$10,Y518,0)</f>
        <v>#N/A</v>
      </c>
      <c r="V518" s="180" t="e">
        <f ca="1">OFFSET('ewc02'!$M$10,Y518,0)</f>
        <v>#N/A</v>
      </c>
      <c r="W518" s="180" t="e">
        <f ca="1">OFFSET('ewc02'!$N$10,Y518,0)</f>
        <v>#N/A</v>
      </c>
      <c r="X518" s="180" t="e">
        <f ca="1">IF(AND(OFFSET('ewc02'!I$10,Y518,0)=12,OR(G518="2.3",G518="2.6",G518="2.7",G518="2.9")),1,0)</f>
        <v>#N/A</v>
      </c>
      <c r="Y518" s="180" t="e">
        <f t="shared" ca="1" si="139"/>
        <v>#N/A</v>
      </c>
      <c r="Z518" s="37">
        <f t="shared" si="140"/>
        <v>0</v>
      </c>
      <c r="AA518" s="180">
        <f ca="1">IF($Z518=0,0, OFFSET(rd!$A$10,MATCH($Z518,RD_tunnus,0),0))</f>
        <v>0</v>
      </c>
      <c r="AB518" s="180" t="e">
        <f t="shared" si="147"/>
        <v>#N/A</v>
      </c>
      <c r="AC518" s="180" t="e">
        <f t="shared" si="148"/>
        <v>#N/A</v>
      </c>
      <c r="AD518" s="100">
        <f t="shared" si="149"/>
        <v>0</v>
      </c>
      <c r="AE518" s="180" t="e">
        <f t="shared" ca="1" si="141"/>
        <v>#N/A</v>
      </c>
      <c r="AF518" s="180" t="e">
        <f t="shared" ca="1" si="142"/>
        <v>#N/A</v>
      </c>
      <c r="AG518" s="100" t="e">
        <f ca="1">OFFSET('Kuiva-aine'!$D$10,AE518+AF518-1,0)</f>
        <v>#N/A</v>
      </c>
      <c r="AH518" s="100" t="e">
        <f ca="1">OFFSET('Kuiva-aine'!$E$10,AE518+AF518-1,0)</f>
        <v>#N/A</v>
      </c>
      <c r="AI518" s="180" t="e">
        <f t="shared" ca="1" si="150"/>
        <v>#N/A</v>
      </c>
      <c r="AJ518" s="180" t="e">
        <f t="shared" si="151"/>
        <v>#N/A</v>
      </c>
      <c r="AK518" s="180" t="e">
        <f t="shared" si="152"/>
        <v>#N/A</v>
      </c>
      <c r="AL518" s="180">
        <f t="shared" si="153"/>
        <v>0</v>
      </c>
    </row>
    <row r="519" spans="1:38" x14ac:dyDescent="0.35">
      <c r="A519" s="91"/>
      <c r="B519" s="92"/>
      <c r="C519" s="93"/>
      <c r="D519" s="92"/>
      <c r="E519" s="91"/>
      <c r="F519" s="92"/>
      <c r="G519" s="94"/>
      <c r="I519" s="31">
        <f t="shared" ca="1" si="137"/>
        <v>0</v>
      </c>
      <c r="J519" s="31">
        <f ca="1">IF(ISNA(MATCH($V519,Hajoamiskertoimet!A$21:A$53,0)),0,$I519*OFFSET(Hajoamiskertoimet!$C$20,MATCH($V519,Hajoamiskertoimet!A$21:A$53,0),0))</f>
        <v>0</v>
      </c>
      <c r="L519" s="181">
        <f t="shared" ca="1" si="143"/>
        <v>1</v>
      </c>
      <c r="M519" s="180" t="e">
        <f ca="1">OFFSET('ewc02'!$H$10,MATCH($R519,Ewc_ID,0),0)</f>
        <v>#N/A</v>
      </c>
      <c r="N519" s="180" t="e">
        <f t="shared" ca="1" si="138"/>
        <v>#N/A</v>
      </c>
      <c r="O519" s="180" t="e">
        <f ca="1">IF($L519=0,-1,OFFSET('Kuiva-aine'!$C$10,AE519+AF519-1,0))</f>
        <v>#N/A</v>
      </c>
      <c r="P519" s="180" t="e">
        <f t="shared" ca="1" si="144"/>
        <v>#N/A</v>
      </c>
      <c r="Q519" s="180" t="e">
        <f ca="1">OFFSET('ewc02'!$A$10,MATCH($C519,EWC_Koodi,0),0)</f>
        <v>#N/A</v>
      </c>
      <c r="R519" s="180" t="e">
        <f t="shared" ca="1" si="145"/>
        <v>#N/A</v>
      </c>
      <c r="S519" s="180" t="e">
        <f ca="1">OFFSET('ewc02'!$K$10,Y519,0)</f>
        <v>#N/A</v>
      </c>
      <c r="T519" s="180" t="e">
        <f t="shared" ca="1" si="146"/>
        <v>#N/A</v>
      </c>
      <c r="U519" s="180" t="e">
        <f ca="1">OFFSET('ewc02'!$L$10,Y519,0)</f>
        <v>#N/A</v>
      </c>
      <c r="V519" s="180" t="e">
        <f ca="1">OFFSET('ewc02'!$M$10,Y519,0)</f>
        <v>#N/A</v>
      </c>
      <c r="W519" s="180" t="e">
        <f ca="1">OFFSET('ewc02'!$N$10,Y519,0)</f>
        <v>#N/A</v>
      </c>
      <c r="X519" s="180" t="e">
        <f ca="1">IF(AND(OFFSET('ewc02'!I$10,Y519,0)=12,OR(G519="2.3",G519="2.6",G519="2.7",G519="2.9")),1,0)</f>
        <v>#N/A</v>
      </c>
      <c r="Y519" s="180" t="e">
        <f t="shared" ca="1" si="139"/>
        <v>#N/A</v>
      </c>
      <c r="Z519" s="37">
        <f t="shared" si="140"/>
        <v>0</v>
      </c>
      <c r="AA519" s="180">
        <f ca="1">IF($Z519=0,0, OFFSET(rd!$A$10,MATCH($Z519,RD_tunnus,0),0))</f>
        <v>0</v>
      </c>
      <c r="AB519" s="180" t="e">
        <f t="shared" si="147"/>
        <v>#N/A</v>
      </c>
      <c r="AC519" s="180" t="e">
        <f t="shared" si="148"/>
        <v>#N/A</v>
      </c>
      <c r="AD519" s="100">
        <f t="shared" si="149"/>
        <v>0</v>
      </c>
      <c r="AE519" s="180" t="e">
        <f t="shared" ca="1" si="141"/>
        <v>#N/A</v>
      </c>
      <c r="AF519" s="180" t="e">
        <f t="shared" ca="1" si="142"/>
        <v>#N/A</v>
      </c>
      <c r="AG519" s="100" t="e">
        <f ca="1">OFFSET('Kuiva-aine'!$D$10,AE519+AF519-1,0)</f>
        <v>#N/A</v>
      </c>
      <c r="AH519" s="100" t="e">
        <f ca="1">OFFSET('Kuiva-aine'!$E$10,AE519+AF519-1,0)</f>
        <v>#N/A</v>
      </c>
      <c r="AI519" s="180" t="e">
        <f t="shared" ca="1" si="150"/>
        <v>#N/A</v>
      </c>
      <c r="AJ519" s="180" t="e">
        <f t="shared" si="151"/>
        <v>#N/A</v>
      </c>
      <c r="AK519" s="180" t="e">
        <f t="shared" si="152"/>
        <v>#N/A</v>
      </c>
      <c r="AL519" s="180">
        <f t="shared" si="153"/>
        <v>0</v>
      </c>
    </row>
    <row r="520" spans="1:38" x14ac:dyDescent="0.35">
      <c r="A520" s="91"/>
      <c r="B520" s="92"/>
      <c r="C520" s="93"/>
      <c r="D520" s="92"/>
      <c r="E520" s="91"/>
      <c r="F520" s="92"/>
      <c r="G520" s="94"/>
      <c r="I520" s="31">
        <f t="shared" ca="1" si="137"/>
        <v>0</v>
      </c>
      <c r="J520" s="31">
        <f ca="1">IF(ISNA(MATCH($V520,Hajoamiskertoimet!A$21:A$53,0)),0,$I520*OFFSET(Hajoamiskertoimet!$C$20,MATCH($V520,Hajoamiskertoimet!A$21:A$53,0),0))</f>
        <v>0</v>
      </c>
      <c r="L520" s="181">
        <f t="shared" ca="1" si="143"/>
        <v>1</v>
      </c>
      <c r="M520" s="180" t="e">
        <f ca="1">OFFSET('ewc02'!$H$10,MATCH($R520,Ewc_ID,0),0)</f>
        <v>#N/A</v>
      </c>
      <c r="N520" s="180" t="e">
        <f t="shared" ca="1" si="138"/>
        <v>#N/A</v>
      </c>
      <c r="O520" s="180" t="e">
        <f ca="1">IF($L520=0,-1,OFFSET('Kuiva-aine'!$C$10,AE520+AF520-1,0))</f>
        <v>#N/A</v>
      </c>
      <c r="P520" s="180" t="e">
        <f t="shared" ca="1" si="144"/>
        <v>#N/A</v>
      </c>
      <c r="Q520" s="180" t="e">
        <f ca="1">OFFSET('ewc02'!$A$10,MATCH($C520,EWC_Koodi,0),0)</f>
        <v>#N/A</v>
      </c>
      <c r="R520" s="180" t="e">
        <f t="shared" ca="1" si="145"/>
        <v>#N/A</v>
      </c>
      <c r="S520" s="180" t="e">
        <f ca="1">OFFSET('ewc02'!$K$10,Y520,0)</f>
        <v>#N/A</v>
      </c>
      <c r="T520" s="180" t="e">
        <f t="shared" ca="1" si="146"/>
        <v>#N/A</v>
      </c>
      <c r="U520" s="180" t="e">
        <f ca="1">OFFSET('ewc02'!$L$10,Y520,0)</f>
        <v>#N/A</v>
      </c>
      <c r="V520" s="180" t="e">
        <f ca="1">OFFSET('ewc02'!$M$10,Y520,0)</f>
        <v>#N/A</v>
      </c>
      <c r="W520" s="180" t="e">
        <f ca="1">OFFSET('ewc02'!$N$10,Y520,0)</f>
        <v>#N/A</v>
      </c>
      <c r="X520" s="180" t="e">
        <f ca="1">IF(AND(OFFSET('ewc02'!I$10,Y520,0)=12,OR(G520="2.3",G520="2.6",G520="2.7",G520="2.9")),1,0)</f>
        <v>#N/A</v>
      </c>
      <c r="Y520" s="180" t="e">
        <f t="shared" ca="1" si="139"/>
        <v>#N/A</v>
      </c>
      <c r="Z520" s="37">
        <f t="shared" si="140"/>
        <v>0</v>
      </c>
      <c r="AA520" s="180">
        <f ca="1">IF($Z520=0,0, OFFSET(rd!$A$10,MATCH($Z520,RD_tunnus,0),0))</f>
        <v>0</v>
      </c>
      <c r="AB520" s="180" t="e">
        <f t="shared" si="147"/>
        <v>#N/A</v>
      </c>
      <c r="AC520" s="180" t="e">
        <f t="shared" si="148"/>
        <v>#N/A</v>
      </c>
      <c r="AD520" s="100">
        <f t="shared" si="149"/>
        <v>0</v>
      </c>
      <c r="AE520" s="180" t="e">
        <f t="shared" ca="1" si="141"/>
        <v>#N/A</v>
      </c>
      <c r="AF520" s="180" t="e">
        <f t="shared" ca="1" si="142"/>
        <v>#N/A</v>
      </c>
      <c r="AG520" s="100" t="e">
        <f ca="1">OFFSET('Kuiva-aine'!$D$10,AE520+AF520-1,0)</f>
        <v>#N/A</v>
      </c>
      <c r="AH520" s="100" t="e">
        <f ca="1">OFFSET('Kuiva-aine'!$E$10,AE520+AF520-1,0)</f>
        <v>#N/A</v>
      </c>
      <c r="AI520" s="180" t="e">
        <f t="shared" ca="1" si="150"/>
        <v>#N/A</v>
      </c>
      <c r="AJ520" s="180" t="e">
        <f t="shared" si="151"/>
        <v>#N/A</v>
      </c>
      <c r="AK520" s="180" t="e">
        <f t="shared" si="152"/>
        <v>#N/A</v>
      </c>
      <c r="AL520" s="180">
        <f t="shared" si="153"/>
        <v>0</v>
      </c>
    </row>
    <row r="521" spans="1:38" x14ac:dyDescent="0.35">
      <c r="A521" s="91"/>
      <c r="B521" s="92"/>
      <c r="C521" s="93"/>
      <c r="D521" s="92"/>
      <c r="E521" s="91"/>
      <c r="F521" s="92"/>
      <c r="G521" s="94"/>
      <c r="I521" s="31">
        <f t="shared" ca="1" si="137"/>
        <v>0</v>
      </c>
      <c r="J521" s="31">
        <f ca="1">IF(ISNA(MATCH($V521,Hajoamiskertoimet!A$21:A$53,0)),0,$I521*OFFSET(Hajoamiskertoimet!$C$20,MATCH($V521,Hajoamiskertoimet!A$21:A$53,0),0))</f>
        <v>0</v>
      </c>
      <c r="L521" s="181">
        <f t="shared" ca="1" si="143"/>
        <v>1</v>
      </c>
      <c r="M521" s="180" t="e">
        <f ca="1">OFFSET('ewc02'!$H$10,MATCH($R521,Ewc_ID,0),0)</f>
        <v>#N/A</v>
      </c>
      <c r="N521" s="180" t="e">
        <f t="shared" ca="1" si="138"/>
        <v>#N/A</v>
      </c>
      <c r="O521" s="180" t="e">
        <f ca="1">IF($L521=0,-1,OFFSET('Kuiva-aine'!$C$10,AE521+AF521-1,0))</f>
        <v>#N/A</v>
      </c>
      <c r="P521" s="180" t="e">
        <f t="shared" ca="1" si="144"/>
        <v>#N/A</v>
      </c>
      <c r="Q521" s="180" t="e">
        <f ca="1">OFFSET('ewc02'!$A$10,MATCH($C521,EWC_Koodi,0),0)</f>
        <v>#N/A</v>
      </c>
      <c r="R521" s="180" t="e">
        <f t="shared" ca="1" si="145"/>
        <v>#N/A</v>
      </c>
      <c r="S521" s="180" t="e">
        <f ca="1">OFFSET('ewc02'!$K$10,Y521,0)</f>
        <v>#N/A</v>
      </c>
      <c r="T521" s="180" t="e">
        <f t="shared" ca="1" si="146"/>
        <v>#N/A</v>
      </c>
      <c r="U521" s="180" t="e">
        <f ca="1">OFFSET('ewc02'!$L$10,Y521,0)</f>
        <v>#N/A</v>
      </c>
      <c r="V521" s="180" t="e">
        <f ca="1">OFFSET('ewc02'!$M$10,Y521,0)</f>
        <v>#N/A</v>
      </c>
      <c r="W521" s="180" t="e">
        <f ca="1">OFFSET('ewc02'!$N$10,Y521,0)</f>
        <v>#N/A</v>
      </c>
      <c r="X521" s="180" t="e">
        <f ca="1">IF(AND(OFFSET('ewc02'!I$10,Y521,0)=12,OR(G521="2.3",G521="2.6",G521="2.7",G521="2.9")),1,0)</f>
        <v>#N/A</v>
      </c>
      <c r="Y521" s="180" t="e">
        <f t="shared" ca="1" si="139"/>
        <v>#N/A</v>
      </c>
      <c r="Z521" s="37">
        <f t="shared" si="140"/>
        <v>0</v>
      </c>
      <c r="AA521" s="180">
        <f ca="1">IF($Z521=0,0, OFFSET(rd!$A$10,MATCH($Z521,RD_tunnus,0),0))</f>
        <v>0</v>
      </c>
      <c r="AB521" s="180" t="e">
        <f t="shared" si="147"/>
        <v>#N/A</v>
      </c>
      <c r="AC521" s="180" t="e">
        <f t="shared" si="148"/>
        <v>#N/A</v>
      </c>
      <c r="AD521" s="100">
        <f t="shared" si="149"/>
        <v>0</v>
      </c>
      <c r="AE521" s="180" t="e">
        <f t="shared" ca="1" si="141"/>
        <v>#N/A</v>
      </c>
      <c r="AF521" s="180" t="e">
        <f t="shared" ca="1" si="142"/>
        <v>#N/A</v>
      </c>
      <c r="AG521" s="100" t="e">
        <f ca="1">OFFSET('Kuiva-aine'!$D$10,AE521+AF521-1,0)</f>
        <v>#N/A</v>
      </c>
      <c r="AH521" s="100" t="e">
        <f ca="1">OFFSET('Kuiva-aine'!$E$10,AE521+AF521-1,0)</f>
        <v>#N/A</v>
      </c>
      <c r="AI521" s="180" t="e">
        <f t="shared" ca="1" si="150"/>
        <v>#N/A</v>
      </c>
      <c r="AJ521" s="180" t="e">
        <f t="shared" si="151"/>
        <v>#N/A</v>
      </c>
      <c r="AK521" s="180" t="e">
        <f t="shared" si="152"/>
        <v>#N/A</v>
      </c>
      <c r="AL521" s="180">
        <f t="shared" si="153"/>
        <v>0</v>
      </c>
    </row>
    <row r="522" spans="1:38" x14ac:dyDescent="0.35">
      <c r="A522" s="91"/>
      <c r="B522" s="92"/>
      <c r="C522" s="93"/>
      <c r="D522" s="92"/>
      <c r="E522" s="91"/>
      <c r="F522" s="92"/>
      <c r="G522" s="94"/>
      <c r="I522" s="31">
        <f t="shared" ca="1" si="137"/>
        <v>0</v>
      </c>
      <c r="J522" s="31">
        <f ca="1">IF(ISNA(MATCH($V522,Hajoamiskertoimet!A$21:A$53,0)),0,$I522*OFFSET(Hajoamiskertoimet!$C$20,MATCH($V522,Hajoamiskertoimet!A$21:A$53,0),0))</f>
        <v>0</v>
      </c>
      <c r="L522" s="181">
        <f t="shared" ca="1" si="143"/>
        <v>1</v>
      </c>
      <c r="M522" s="180" t="e">
        <f ca="1">OFFSET('ewc02'!$H$10,MATCH($R522,Ewc_ID,0),0)</f>
        <v>#N/A</v>
      </c>
      <c r="N522" s="180" t="e">
        <f t="shared" ca="1" si="138"/>
        <v>#N/A</v>
      </c>
      <c r="O522" s="180" t="e">
        <f ca="1">IF($L522=0,-1,OFFSET('Kuiva-aine'!$C$10,AE522+AF522-1,0))</f>
        <v>#N/A</v>
      </c>
      <c r="P522" s="180" t="e">
        <f t="shared" ca="1" si="144"/>
        <v>#N/A</v>
      </c>
      <c r="Q522" s="180" t="e">
        <f ca="1">OFFSET('ewc02'!$A$10,MATCH($C522,EWC_Koodi,0),0)</f>
        <v>#N/A</v>
      </c>
      <c r="R522" s="180" t="e">
        <f t="shared" ca="1" si="145"/>
        <v>#N/A</v>
      </c>
      <c r="S522" s="180" t="e">
        <f ca="1">OFFSET('ewc02'!$K$10,Y522,0)</f>
        <v>#N/A</v>
      </c>
      <c r="T522" s="180" t="e">
        <f t="shared" ca="1" si="146"/>
        <v>#N/A</v>
      </c>
      <c r="U522" s="180" t="e">
        <f ca="1">OFFSET('ewc02'!$L$10,Y522,0)</f>
        <v>#N/A</v>
      </c>
      <c r="V522" s="180" t="e">
        <f ca="1">OFFSET('ewc02'!$M$10,Y522,0)</f>
        <v>#N/A</v>
      </c>
      <c r="W522" s="180" t="e">
        <f ca="1">OFFSET('ewc02'!$N$10,Y522,0)</f>
        <v>#N/A</v>
      </c>
      <c r="X522" s="180" t="e">
        <f ca="1">IF(AND(OFFSET('ewc02'!I$10,Y522,0)=12,OR(G522="2.3",G522="2.6",G522="2.7",G522="2.9")),1,0)</f>
        <v>#N/A</v>
      </c>
      <c r="Y522" s="180" t="e">
        <f t="shared" ca="1" si="139"/>
        <v>#N/A</v>
      </c>
      <c r="Z522" s="37">
        <f t="shared" si="140"/>
        <v>0</v>
      </c>
      <c r="AA522" s="180">
        <f ca="1">IF($Z522=0,0, OFFSET(rd!$A$10,MATCH($Z522,RD_tunnus,0),0))</f>
        <v>0</v>
      </c>
      <c r="AB522" s="180" t="e">
        <f t="shared" si="147"/>
        <v>#N/A</v>
      </c>
      <c r="AC522" s="180" t="e">
        <f t="shared" si="148"/>
        <v>#N/A</v>
      </c>
      <c r="AD522" s="100">
        <f t="shared" si="149"/>
        <v>0</v>
      </c>
      <c r="AE522" s="180" t="e">
        <f t="shared" ca="1" si="141"/>
        <v>#N/A</v>
      </c>
      <c r="AF522" s="180" t="e">
        <f t="shared" ca="1" si="142"/>
        <v>#N/A</v>
      </c>
      <c r="AG522" s="100" t="e">
        <f ca="1">OFFSET('Kuiva-aine'!$D$10,AE522+AF522-1,0)</f>
        <v>#N/A</v>
      </c>
      <c r="AH522" s="100" t="e">
        <f ca="1">OFFSET('Kuiva-aine'!$E$10,AE522+AF522-1,0)</f>
        <v>#N/A</v>
      </c>
      <c r="AI522" s="180" t="e">
        <f t="shared" ca="1" si="150"/>
        <v>#N/A</v>
      </c>
      <c r="AJ522" s="180" t="e">
        <f t="shared" si="151"/>
        <v>#N/A</v>
      </c>
      <c r="AK522" s="180" t="e">
        <f t="shared" si="152"/>
        <v>#N/A</v>
      </c>
      <c r="AL522" s="180">
        <f t="shared" si="153"/>
        <v>0</v>
      </c>
    </row>
    <row r="523" spans="1:38" x14ac:dyDescent="0.35">
      <c r="A523" s="91"/>
      <c r="B523" s="92"/>
      <c r="C523" s="93"/>
      <c r="D523" s="92"/>
      <c r="E523" s="91"/>
      <c r="F523" s="92"/>
      <c r="G523" s="94"/>
      <c r="I523" s="31">
        <f t="shared" ref="I523:I586" ca="1" si="154">IF(ISNA(P523),0,D523*P523/IF(P523&gt;AH523,P523,AH523)*L523)</f>
        <v>0</v>
      </c>
      <c r="J523" s="31">
        <f ca="1">IF(ISNA(MATCH($V523,Hajoamiskertoimet!A$21:A$53,0)),0,$I523*OFFSET(Hajoamiskertoimet!$C$20,MATCH($V523,Hajoamiskertoimet!A$21:A$53,0),0))</f>
        <v>0</v>
      </c>
      <c r="L523" s="181">
        <f t="shared" ca="1" si="143"/>
        <v>1</v>
      </c>
      <c r="M523" s="180" t="e">
        <f ca="1">OFFSET('ewc02'!$H$10,MATCH($R523,Ewc_ID,0),0)</f>
        <v>#N/A</v>
      </c>
      <c r="N523" s="180" t="e">
        <f t="shared" ref="N523:N586" ca="1" si="155">A523&amp;"_"&amp;O523</f>
        <v>#N/A</v>
      </c>
      <c r="O523" s="180" t="e">
        <f ca="1">IF($L523=0,-1,OFFSET('Kuiva-aine'!$C$10,AE523+AF523-1,0))</f>
        <v>#N/A</v>
      </c>
      <c r="P523" s="180" t="e">
        <f t="shared" ca="1" si="144"/>
        <v>#N/A</v>
      </c>
      <c r="Q523" s="180" t="e">
        <f ca="1">OFFSET('ewc02'!$A$10,MATCH($C523,EWC_Koodi,0),0)</f>
        <v>#N/A</v>
      </c>
      <c r="R523" s="180" t="e">
        <f t="shared" ca="1" si="145"/>
        <v>#N/A</v>
      </c>
      <c r="S523" s="180" t="e">
        <f ca="1">OFFSET('ewc02'!$K$10,Y523,0)</f>
        <v>#N/A</v>
      </c>
      <c r="T523" s="180" t="e">
        <f t="shared" ca="1" si="146"/>
        <v>#N/A</v>
      </c>
      <c r="U523" s="180" t="e">
        <f ca="1">OFFSET('ewc02'!$L$10,Y523,0)</f>
        <v>#N/A</v>
      </c>
      <c r="V523" s="180" t="e">
        <f ca="1">OFFSET('ewc02'!$M$10,Y523,0)</f>
        <v>#N/A</v>
      </c>
      <c r="W523" s="180" t="e">
        <f ca="1">OFFSET('ewc02'!$N$10,Y523,0)</f>
        <v>#N/A</v>
      </c>
      <c r="X523" s="180" t="e">
        <f ca="1">IF(AND(OFFSET('ewc02'!I$10,Y523,0)=12,OR(G523="2.3",G523="2.6",G523="2.7",G523="2.9")),1,0)</f>
        <v>#N/A</v>
      </c>
      <c r="Y523" s="180" t="e">
        <f t="shared" ref="Y523:Y586" ca="1" si="156">MATCH($R523,Ewc_ID,0)</f>
        <v>#N/A</v>
      </c>
      <c r="Z523" s="37">
        <f t="shared" ref="Z523:Z586" si="157">IF(F523="",0,TRIM(F523))</f>
        <v>0</v>
      </c>
      <c r="AA523" s="180">
        <f ca="1">IF($Z523=0,0, OFFSET(rd!$A$10,MATCH($Z523,RD_tunnus,0),0))</f>
        <v>0</v>
      </c>
      <c r="AB523" s="180" t="e">
        <f t="shared" si="147"/>
        <v>#N/A</v>
      </c>
      <c r="AC523" s="180" t="e">
        <f t="shared" si="148"/>
        <v>#N/A</v>
      </c>
      <c r="AD523" s="100">
        <f t="shared" si="149"/>
        <v>0</v>
      </c>
      <c r="AE523" s="180" t="e">
        <f t="shared" ref="AE523:AE586" ca="1" si="158">MATCH($T523,Ryhma,0)</f>
        <v>#N/A</v>
      </c>
      <c r="AF523" s="180" t="e">
        <f t="shared" ref="AF523:AF586" ca="1" si="159">MATCH(U523,OFFSET(Ryhma2,AE523-1,0,50,1),0)</f>
        <v>#N/A</v>
      </c>
      <c r="AG523" s="100" t="e">
        <f ca="1">OFFSET('Kuiva-aine'!$D$10,AE523+AF523-1,0)</f>
        <v>#N/A</v>
      </c>
      <c r="AH523" s="100" t="e">
        <f ca="1">OFFSET('Kuiva-aine'!$E$10,AE523+AF523-1,0)</f>
        <v>#N/A</v>
      </c>
      <c r="AI523" s="180" t="e">
        <f t="shared" ca="1" si="150"/>
        <v>#N/A</v>
      </c>
      <c r="AJ523" s="180" t="e">
        <f t="shared" si="151"/>
        <v>#N/A</v>
      </c>
      <c r="AK523" s="180" t="e">
        <f t="shared" si="152"/>
        <v>#N/A</v>
      </c>
      <c r="AL523" s="180">
        <f t="shared" si="153"/>
        <v>0</v>
      </c>
    </row>
    <row r="524" spans="1:38" x14ac:dyDescent="0.35">
      <c r="A524" s="91"/>
      <c r="B524" s="92"/>
      <c r="C524" s="93"/>
      <c r="D524" s="92"/>
      <c r="E524" s="91"/>
      <c r="F524" s="92"/>
      <c r="G524" s="94"/>
      <c r="I524" s="31">
        <f t="shared" ca="1" si="154"/>
        <v>0</v>
      </c>
      <c r="J524" s="31">
        <f ca="1">IF(ISNA(MATCH($V524,Hajoamiskertoimet!A$21:A$53,0)),0,$I524*OFFSET(Hajoamiskertoimet!$C$20,MATCH($V524,Hajoamiskertoimet!A$21:A$53,0),0))</f>
        <v>0</v>
      </c>
      <c r="L524" s="181">
        <f t="shared" ref="L524:L587" ca="1" si="160">IF(ISNA(AA524),0,IF(OR(AA524=0,AA524=1,AA524=4,AA524=5,AA524=12,AA524=154,AA524=157,AA524=158,AA524=165),1,0))</f>
        <v>1</v>
      </c>
      <c r="M524" s="180" t="e">
        <f ca="1">OFFSET('ewc02'!$H$10,MATCH($R524,Ewc_ID,0),0)</f>
        <v>#N/A</v>
      </c>
      <c r="N524" s="180" t="e">
        <f t="shared" ca="1" si="155"/>
        <v>#N/A</v>
      </c>
      <c r="O524" s="180" t="e">
        <f ca="1">IF($L524=0,-1,OFFSET('Kuiva-aine'!$C$10,AE524+AF524-1,0))</f>
        <v>#N/A</v>
      </c>
      <c r="P524" s="180" t="e">
        <f t="shared" ca="1" si="144"/>
        <v>#N/A</v>
      </c>
      <c r="Q524" s="180" t="e">
        <f ca="1">OFFSET('ewc02'!$A$10,MATCH($C524,EWC_Koodi,0),0)</f>
        <v>#N/A</v>
      </c>
      <c r="R524" s="180" t="e">
        <f t="shared" ca="1" si="145"/>
        <v>#N/A</v>
      </c>
      <c r="S524" s="180" t="e">
        <f ca="1">OFFSET('ewc02'!$K$10,Y524,0)</f>
        <v>#N/A</v>
      </c>
      <c r="T524" s="180" t="e">
        <f t="shared" ca="1" si="146"/>
        <v>#N/A</v>
      </c>
      <c r="U524" s="180" t="e">
        <f ca="1">OFFSET('ewc02'!$L$10,Y524,0)</f>
        <v>#N/A</v>
      </c>
      <c r="V524" s="180" t="e">
        <f ca="1">OFFSET('ewc02'!$M$10,Y524,0)</f>
        <v>#N/A</v>
      </c>
      <c r="W524" s="180" t="e">
        <f ca="1">OFFSET('ewc02'!$N$10,Y524,0)</f>
        <v>#N/A</v>
      </c>
      <c r="X524" s="180" t="e">
        <f ca="1">IF(AND(OFFSET('ewc02'!I$10,Y524,0)=12,OR(G524="2.3",G524="2.6",G524="2.7",G524="2.9")),1,0)</f>
        <v>#N/A</v>
      </c>
      <c r="Y524" s="180" t="e">
        <f t="shared" ca="1" si="156"/>
        <v>#N/A</v>
      </c>
      <c r="Z524" s="37">
        <f t="shared" si="157"/>
        <v>0</v>
      </c>
      <c r="AA524" s="180">
        <f ca="1">IF($Z524=0,0, OFFSET(rd!$A$10,MATCH($Z524,RD_tunnus,0),0))</f>
        <v>0</v>
      </c>
      <c r="AB524" s="180" t="e">
        <f t="shared" si="147"/>
        <v>#N/A</v>
      </c>
      <c r="AC524" s="180" t="e">
        <f t="shared" si="148"/>
        <v>#N/A</v>
      </c>
      <c r="AD524" s="100">
        <f t="shared" si="149"/>
        <v>0</v>
      </c>
      <c r="AE524" s="180" t="e">
        <f t="shared" ca="1" si="158"/>
        <v>#N/A</v>
      </c>
      <c r="AF524" s="180" t="e">
        <f t="shared" ca="1" si="159"/>
        <v>#N/A</v>
      </c>
      <c r="AG524" s="100" t="e">
        <f ca="1">OFFSET('Kuiva-aine'!$D$10,AE524+AF524-1,0)</f>
        <v>#N/A</v>
      </c>
      <c r="AH524" s="100" t="e">
        <f ca="1">OFFSET('Kuiva-aine'!$E$10,AE524+AF524-1,0)</f>
        <v>#N/A</v>
      </c>
      <c r="AI524" s="180" t="e">
        <f t="shared" ca="1" si="150"/>
        <v>#N/A</v>
      </c>
      <c r="AJ524" s="180" t="e">
        <f t="shared" si="151"/>
        <v>#N/A</v>
      </c>
      <c r="AK524" s="180" t="e">
        <f t="shared" si="152"/>
        <v>#N/A</v>
      </c>
      <c r="AL524" s="180">
        <f t="shared" si="153"/>
        <v>0</v>
      </c>
    </row>
    <row r="525" spans="1:38" x14ac:dyDescent="0.35">
      <c r="A525" s="91"/>
      <c r="B525" s="92"/>
      <c r="C525" s="93"/>
      <c r="D525" s="92"/>
      <c r="E525" s="91"/>
      <c r="F525" s="92"/>
      <c r="G525" s="94"/>
      <c r="I525" s="31">
        <f t="shared" ca="1" si="154"/>
        <v>0</v>
      </c>
      <c r="J525" s="31">
        <f ca="1">IF(ISNA(MATCH($V525,Hajoamiskertoimet!A$21:A$53,0)),0,$I525*OFFSET(Hajoamiskertoimet!$C$20,MATCH($V525,Hajoamiskertoimet!A$21:A$53,0),0))</f>
        <v>0</v>
      </c>
      <c r="L525" s="181">
        <f t="shared" ca="1" si="160"/>
        <v>1</v>
      </c>
      <c r="M525" s="180" t="e">
        <f ca="1">OFFSET('ewc02'!$H$10,MATCH($R525,Ewc_ID,0),0)</f>
        <v>#N/A</v>
      </c>
      <c r="N525" s="180" t="e">
        <f t="shared" ca="1" si="155"/>
        <v>#N/A</v>
      </c>
      <c r="O525" s="180" t="e">
        <f ca="1">IF($L525=0,-1,OFFSET('Kuiva-aine'!$C$10,AE525+AF525-1,0))</f>
        <v>#N/A</v>
      </c>
      <c r="P525" s="180" t="e">
        <f t="shared" ref="P525:P588" ca="1" si="161">IF(AND(E525&gt;0,E525&lt;100),E525,AG525)</f>
        <v>#N/A</v>
      </c>
      <c r="Q525" s="180" t="e">
        <f ca="1">OFFSET('ewc02'!$A$10,MATCH($C525,EWC_Koodi,0),0)</f>
        <v>#N/A</v>
      </c>
      <c r="R525" s="180" t="e">
        <f t="shared" ref="R525:R588" ca="1" si="162">IF(OR(Q525=77,Q525=80,Q525=89,Q525=97),IF(AD525=2,95,IF(AD525=1,96,Q525)),Q525)</f>
        <v>#N/A</v>
      </c>
      <c r="S525" s="180" t="e">
        <f ca="1">OFFSET('ewc02'!$K$10,Y525,0)</f>
        <v>#N/A</v>
      </c>
      <c r="T525" s="180" t="e">
        <f t="shared" ref="T525:T588" ca="1" si="163">IF(X525=1,4,IF(AI525=1,5,S525))</f>
        <v>#N/A</v>
      </c>
      <c r="U525" s="180" t="e">
        <f ca="1">OFFSET('ewc02'!$L$10,Y525,0)</f>
        <v>#N/A</v>
      </c>
      <c r="V525" s="180" t="e">
        <f ca="1">OFFSET('ewc02'!$M$10,Y525,0)</f>
        <v>#N/A</v>
      </c>
      <c r="W525" s="180" t="e">
        <f ca="1">OFFSET('ewc02'!$N$10,Y525,0)</f>
        <v>#N/A</v>
      </c>
      <c r="X525" s="180" t="e">
        <f ca="1">IF(AND(OFFSET('ewc02'!I$10,Y525,0)=12,OR(G525="2.3",G525="2.6",G525="2.7",G525="2.9")),1,0)</f>
        <v>#N/A</v>
      </c>
      <c r="Y525" s="180" t="e">
        <f t="shared" ca="1" si="156"/>
        <v>#N/A</v>
      </c>
      <c r="Z525" s="37">
        <f t="shared" si="157"/>
        <v>0</v>
      </c>
      <c r="AA525" s="180">
        <f ca="1">IF($Z525=0,0, OFFSET(rd!$A$10,MATCH($Z525,RD_tunnus,0),0))</f>
        <v>0</v>
      </c>
      <c r="AB525" s="180" t="e">
        <f t="shared" ref="AB525:AB588" si="164">MATCH("*kuituliet*",B525,0)</f>
        <v>#N/A</v>
      </c>
      <c r="AC525" s="180" t="e">
        <f t="shared" ref="AC525:AC588" si="165">MATCH("*liet*",B525,0)</f>
        <v>#N/A</v>
      </c>
      <c r="AD525" s="100">
        <f t="shared" ref="AD525:AD588" si="166">IF(ISNA(AC525),0,IF(ISNA(AB525),1,2))</f>
        <v>0</v>
      </c>
      <c r="AE525" s="180" t="e">
        <f t="shared" ca="1" si="158"/>
        <v>#N/A</v>
      </c>
      <c r="AF525" s="180" t="e">
        <f t="shared" ca="1" si="159"/>
        <v>#N/A</v>
      </c>
      <c r="AG525" s="100" t="e">
        <f ca="1">OFFSET('Kuiva-aine'!$D$10,AE525+AF525-1,0)</f>
        <v>#N/A</v>
      </c>
      <c r="AH525" s="100" t="e">
        <f ca="1">OFFSET('Kuiva-aine'!$E$10,AE525+AF525-1,0)</f>
        <v>#N/A</v>
      </c>
      <c r="AI525" s="180" t="e">
        <f t="shared" ref="AI525:AI588" ca="1" si="167">IF(AND(OR(R525=918,R525=919),OR(G525="2.4",AL525=1)),1,0)</f>
        <v>#N/A</v>
      </c>
      <c r="AJ525" s="180" t="e">
        <f t="shared" ref="AJ525:AJ588" si="168">MATCH("*raken*",B525,0)</f>
        <v>#N/A</v>
      </c>
      <c r="AK525" s="180" t="e">
        <f t="shared" ref="AK525:AK588" si="169">MATCH("*rak.*",B525,0)</f>
        <v>#N/A</v>
      </c>
      <c r="AL525" s="180">
        <f t="shared" ref="AL525:AL588" si="170">IF(AND(ISNA(AJ525),ISNA(AK525)),0,1)</f>
        <v>0</v>
      </c>
    </row>
    <row r="526" spans="1:38" x14ac:dyDescent="0.35">
      <c r="A526" s="91"/>
      <c r="B526" s="92"/>
      <c r="C526" s="93"/>
      <c r="D526" s="92"/>
      <c r="E526" s="91"/>
      <c r="F526" s="92"/>
      <c r="G526" s="94"/>
      <c r="I526" s="31">
        <f t="shared" ca="1" si="154"/>
        <v>0</v>
      </c>
      <c r="J526" s="31">
        <f ca="1">IF(ISNA(MATCH($V526,Hajoamiskertoimet!A$21:A$53,0)),0,$I526*OFFSET(Hajoamiskertoimet!$C$20,MATCH($V526,Hajoamiskertoimet!A$21:A$53,0),0))</f>
        <v>0</v>
      </c>
      <c r="L526" s="181">
        <f t="shared" ca="1" si="160"/>
        <v>1</v>
      </c>
      <c r="M526" s="180" t="e">
        <f ca="1">OFFSET('ewc02'!$H$10,MATCH($R526,Ewc_ID,0),0)</f>
        <v>#N/A</v>
      </c>
      <c r="N526" s="180" t="e">
        <f t="shared" ca="1" si="155"/>
        <v>#N/A</v>
      </c>
      <c r="O526" s="180" t="e">
        <f ca="1">IF($L526=0,-1,OFFSET('Kuiva-aine'!$C$10,AE526+AF526-1,0))</f>
        <v>#N/A</v>
      </c>
      <c r="P526" s="180" t="e">
        <f t="shared" ca="1" si="161"/>
        <v>#N/A</v>
      </c>
      <c r="Q526" s="180" t="e">
        <f ca="1">OFFSET('ewc02'!$A$10,MATCH($C526,EWC_Koodi,0),0)</f>
        <v>#N/A</v>
      </c>
      <c r="R526" s="180" t="e">
        <f t="shared" ca="1" si="162"/>
        <v>#N/A</v>
      </c>
      <c r="S526" s="180" t="e">
        <f ca="1">OFFSET('ewc02'!$K$10,Y526,0)</f>
        <v>#N/A</v>
      </c>
      <c r="T526" s="180" t="e">
        <f t="shared" ca="1" si="163"/>
        <v>#N/A</v>
      </c>
      <c r="U526" s="180" t="e">
        <f ca="1">OFFSET('ewc02'!$L$10,Y526,0)</f>
        <v>#N/A</v>
      </c>
      <c r="V526" s="180" t="e">
        <f ca="1">OFFSET('ewc02'!$M$10,Y526,0)</f>
        <v>#N/A</v>
      </c>
      <c r="W526" s="180" t="e">
        <f ca="1">OFFSET('ewc02'!$N$10,Y526,0)</f>
        <v>#N/A</v>
      </c>
      <c r="X526" s="180" t="e">
        <f ca="1">IF(AND(OFFSET('ewc02'!I$10,Y526,0)=12,OR(G526="2.3",G526="2.6",G526="2.7",G526="2.9")),1,0)</f>
        <v>#N/A</v>
      </c>
      <c r="Y526" s="180" t="e">
        <f t="shared" ca="1" si="156"/>
        <v>#N/A</v>
      </c>
      <c r="Z526" s="37">
        <f t="shared" si="157"/>
        <v>0</v>
      </c>
      <c r="AA526" s="180">
        <f ca="1">IF($Z526=0,0, OFFSET(rd!$A$10,MATCH($Z526,RD_tunnus,0),0))</f>
        <v>0</v>
      </c>
      <c r="AB526" s="180" t="e">
        <f t="shared" si="164"/>
        <v>#N/A</v>
      </c>
      <c r="AC526" s="180" t="e">
        <f t="shared" si="165"/>
        <v>#N/A</v>
      </c>
      <c r="AD526" s="100">
        <f t="shared" si="166"/>
        <v>0</v>
      </c>
      <c r="AE526" s="180" t="e">
        <f t="shared" ca="1" si="158"/>
        <v>#N/A</v>
      </c>
      <c r="AF526" s="180" t="e">
        <f t="shared" ca="1" si="159"/>
        <v>#N/A</v>
      </c>
      <c r="AG526" s="100" t="e">
        <f ca="1">OFFSET('Kuiva-aine'!$D$10,AE526+AF526-1,0)</f>
        <v>#N/A</v>
      </c>
      <c r="AH526" s="100" t="e">
        <f ca="1">OFFSET('Kuiva-aine'!$E$10,AE526+AF526-1,0)</f>
        <v>#N/A</v>
      </c>
      <c r="AI526" s="180" t="e">
        <f t="shared" ca="1" si="167"/>
        <v>#N/A</v>
      </c>
      <c r="AJ526" s="180" t="e">
        <f t="shared" si="168"/>
        <v>#N/A</v>
      </c>
      <c r="AK526" s="180" t="e">
        <f t="shared" si="169"/>
        <v>#N/A</v>
      </c>
      <c r="AL526" s="180">
        <f t="shared" si="170"/>
        <v>0</v>
      </c>
    </row>
    <row r="527" spans="1:38" x14ac:dyDescent="0.35">
      <c r="A527" s="91"/>
      <c r="B527" s="92"/>
      <c r="C527" s="93"/>
      <c r="D527" s="92"/>
      <c r="E527" s="91"/>
      <c r="F527" s="92"/>
      <c r="G527" s="94"/>
      <c r="I527" s="31">
        <f t="shared" ca="1" si="154"/>
        <v>0</v>
      </c>
      <c r="J527" s="31">
        <f ca="1">IF(ISNA(MATCH($V527,Hajoamiskertoimet!A$21:A$53,0)),0,$I527*OFFSET(Hajoamiskertoimet!$C$20,MATCH($V527,Hajoamiskertoimet!A$21:A$53,0),0))</f>
        <v>0</v>
      </c>
      <c r="L527" s="181">
        <f t="shared" ca="1" si="160"/>
        <v>1</v>
      </c>
      <c r="M527" s="180" t="e">
        <f ca="1">OFFSET('ewc02'!$H$10,MATCH($R527,Ewc_ID,0),0)</f>
        <v>#N/A</v>
      </c>
      <c r="N527" s="180" t="e">
        <f t="shared" ca="1" si="155"/>
        <v>#N/A</v>
      </c>
      <c r="O527" s="180" t="e">
        <f ca="1">IF($L527=0,-1,OFFSET('Kuiva-aine'!$C$10,AE527+AF527-1,0))</f>
        <v>#N/A</v>
      </c>
      <c r="P527" s="180" t="e">
        <f t="shared" ca="1" si="161"/>
        <v>#N/A</v>
      </c>
      <c r="Q527" s="180" t="e">
        <f ca="1">OFFSET('ewc02'!$A$10,MATCH($C527,EWC_Koodi,0),0)</f>
        <v>#N/A</v>
      </c>
      <c r="R527" s="180" t="e">
        <f t="shared" ca="1" si="162"/>
        <v>#N/A</v>
      </c>
      <c r="S527" s="180" t="e">
        <f ca="1">OFFSET('ewc02'!$K$10,Y527,0)</f>
        <v>#N/A</v>
      </c>
      <c r="T527" s="180" t="e">
        <f t="shared" ca="1" si="163"/>
        <v>#N/A</v>
      </c>
      <c r="U527" s="180" t="e">
        <f ca="1">OFFSET('ewc02'!$L$10,Y527,0)</f>
        <v>#N/A</v>
      </c>
      <c r="V527" s="180" t="e">
        <f ca="1">OFFSET('ewc02'!$M$10,Y527,0)</f>
        <v>#N/A</v>
      </c>
      <c r="W527" s="180" t="e">
        <f ca="1">OFFSET('ewc02'!$N$10,Y527,0)</f>
        <v>#N/A</v>
      </c>
      <c r="X527" s="180" t="e">
        <f ca="1">IF(AND(OFFSET('ewc02'!I$10,Y527,0)=12,OR(G527="2.3",G527="2.6",G527="2.7",G527="2.9")),1,0)</f>
        <v>#N/A</v>
      </c>
      <c r="Y527" s="180" t="e">
        <f t="shared" ca="1" si="156"/>
        <v>#N/A</v>
      </c>
      <c r="Z527" s="37">
        <f t="shared" si="157"/>
        <v>0</v>
      </c>
      <c r="AA527" s="180">
        <f ca="1">IF($Z527=0,0, OFFSET(rd!$A$10,MATCH($Z527,RD_tunnus,0),0))</f>
        <v>0</v>
      </c>
      <c r="AB527" s="180" t="e">
        <f t="shared" si="164"/>
        <v>#N/A</v>
      </c>
      <c r="AC527" s="180" t="e">
        <f t="shared" si="165"/>
        <v>#N/A</v>
      </c>
      <c r="AD527" s="100">
        <f t="shared" si="166"/>
        <v>0</v>
      </c>
      <c r="AE527" s="180" t="e">
        <f t="shared" ca="1" si="158"/>
        <v>#N/A</v>
      </c>
      <c r="AF527" s="180" t="e">
        <f t="shared" ca="1" si="159"/>
        <v>#N/A</v>
      </c>
      <c r="AG527" s="100" t="e">
        <f ca="1">OFFSET('Kuiva-aine'!$D$10,AE527+AF527-1,0)</f>
        <v>#N/A</v>
      </c>
      <c r="AH527" s="100" t="e">
        <f ca="1">OFFSET('Kuiva-aine'!$E$10,AE527+AF527-1,0)</f>
        <v>#N/A</v>
      </c>
      <c r="AI527" s="180" t="e">
        <f t="shared" ca="1" si="167"/>
        <v>#N/A</v>
      </c>
      <c r="AJ527" s="180" t="e">
        <f t="shared" si="168"/>
        <v>#N/A</v>
      </c>
      <c r="AK527" s="180" t="e">
        <f t="shared" si="169"/>
        <v>#N/A</v>
      </c>
      <c r="AL527" s="180">
        <f t="shared" si="170"/>
        <v>0</v>
      </c>
    </row>
    <row r="528" spans="1:38" x14ac:dyDescent="0.35">
      <c r="A528" s="91"/>
      <c r="B528" s="92"/>
      <c r="C528" s="93"/>
      <c r="D528" s="92"/>
      <c r="E528" s="91"/>
      <c r="F528" s="92"/>
      <c r="G528" s="94"/>
      <c r="I528" s="31">
        <f t="shared" ca="1" si="154"/>
        <v>0</v>
      </c>
      <c r="J528" s="31">
        <f ca="1">IF(ISNA(MATCH($V528,Hajoamiskertoimet!A$21:A$53,0)),0,$I528*OFFSET(Hajoamiskertoimet!$C$20,MATCH($V528,Hajoamiskertoimet!A$21:A$53,0),0))</f>
        <v>0</v>
      </c>
      <c r="L528" s="181">
        <f t="shared" ca="1" si="160"/>
        <v>1</v>
      </c>
      <c r="M528" s="180" t="e">
        <f ca="1">OFFSET('ewc02'!$H$10,MATCH($R528,Ewc_ID,0),0)</f>
        <v>#N/A</v>
      </c>
      <c r="N528" s="180" t="e">
        <f t="shared" ca="1" si="155"/>
        <v>#N/A</v>
      </c>
      <c r="O528" s="180" t="e">
        <f ca="1">IF($L528=0,-1,OFFSET('Kuiva-aine'!$C$10,AE528+AF528-1,0))</f>
        <v>#N/A</v>
      </c>
      <c r="P528" s="180" t="e">
        <f t="shared" ca="1" si="161"/>
        <v>#N/A</v>
      </c>
      <c r="Q528" s="180" t="e">
        <f ca="1">OFFSET('ewc02'!$A$10,MATCH($C528,EWC_Koodi,0),0)</f>
        <v>#N/A</v>
      </c>
      <c r="R528" s="180" t="e">
        <f t="shared" ca="1" si="162"/>
        <v>#N/A</v>
      </c>
      <c r="S528" s="180" t="e">
        <f ca="1">OFFSET('ewc02'!$K$10,Y528,0)</f>
        <v>#N/A</v>
      </c>
      <c r="T528" s="180" t="e">
        <f t="shared" ca="1" si="163"/>
        <v>#N/A</v>
      </c>
      <c r="U528" s="180" t="e">
        <f ca="1">OFFSET('ewc02'!$L$10,Y528,0)</f>
        <v>#N/A</v>
      </c>
      <c r="V528" s="180" t="e">
        <f ca="1">OFFSET('ewc02'!$M$10,Y528,0)</f>
        <v>#N/A</v>
      </c>
      <c r="W528" s="180" t="e">
        <f ca="1">OFFSET('ewc02'!$N$10,Y528,0)</f>
        <v>#N/A</v>
      </c>
      <c r="X528" s="180" t="e">
        <f ca="1">IF(AND(OFFSET('ewc02'!I$10,Y528,0)=12,OR(G528="2.3",G528="2.6",G528="2.7",G528="2.9")),1,0)</f>
        <v>#N/A</v>
      </c>
      <c r="Y528" s="180" t="e">
        <f t="shared" ca="1" si="156"/>
        <v>#N/A</v>
      </c>
      <c r="Z528" s="37">
        <f t="shared" si="157"/>
        <v>0</v>
      </c>
      <c r="AA528" s="180">
        <f ca="1">IF($Z528=0,0, OFFSET(rd!$A$10,MATCH($Z528,RD_tunnus,0),0))</f>
        <v>0</v>
      </c>
      <c r="AB528" s="180" t="e">
        <f t="shared" si="164"/>
        <v>#N/A</v>
      </c>
      <c r="AC528" s="180" t="e">
        <f t="shared" si="165"/>
        <v>#N/A</v>
      </c>
      <c r="AD528" s="100">
        <f t="shared" si="166"/>
        <v>0</v>
      </c>
      <c r="AE528" s="180" t="e">
        <f t="shared" ca="1" si="158"/>
        <v>#N/A</v>
      </c>
      <c r="AF528" s="180" t="e">
        <f t="shared" ca="1" si="159"/>
        <v>#N/A</v>
      </c>
      <c r="AG528" s="100" t="e">
        <f ca="1">OFFSET('Kuiva-aine'!$D$10,AE528+AF528-1,0)</f>
        <v>#N/A</v>
      </c>
      <c r="AH528" s="100" t="e">
        <f ca="1">OFFSET('Kuiva-aine'!$E$10,AE528+AF528-1,0)</f>
        <v>#N/A</v>
      </c>
      <c r="AI528" s="180" t="e">
        <f t="shared" ca="1" si="167"/>
        <v>#N/A</v>
      </c>
      <c r="AJ528" s="180" t="e">
        <f t="shared" si="168"/>
        <v>#N/A</v>
      </c>
      <c r="AK528" s="180" t="e">
        <f t="shared" si="169"/>
        <v>#N/A</v>
      </c>
      <c r="AL528" s="180">
        <f t="shared" si="170"/>
        <v>0</v>
      </c>
    </row>
    <row r="529" spans="1:38" x14ac:dyDescent="0.35">
      <c r="A529" s="91"/>
      <c r="B529" s="92"/>
      <c r="C529" s="93"/>
      <c r="D529" s="92"/>
      <c r="E529" s="91"/>
      <c r="F529" s="92"/>
      <c r="G529" s="94"/>
      <c r="I529" s="31">
        <f t="shared" ca="1" si="154"/>
        <v>0</v>
      </c>
      <c r="J529" s="31">
        <f ca="1">IF(ISNA(MATCH($V529,Hajoamiskertoimet!A$21:A$53,0)),0,$I529*OFFSET(Hajoamiskertoimet!$C$20,MATCH($V529,Hajoamiskertoimet!A$21:A$53,0),0))</f>
        <v>0</v>
      </c>
      <c r="L529" s="181">
        <f t="shared" ca="1" si="160"/>
        <v>1</v>
      </c>
      <c r="M529" s="180" t="e">
        <f ca="1">OFFSET('ewc02'!$H$10,MATCH($R529,Ewc_ID,0),0)</f>
        <v>#N/A</v>
      </c>
      <c r="N529" s="180" t="e">
        <f t="shared" ca="1" si="155"/>
        <v>#N/A</v>
      </c>
      <c r="O529" s="180" t="e">
        <f ca="1">IF($L529=0,-1,OFFSET('Kuiva-aine'!$C$10,AE529+AF529-1,0))</f>
        <v>#N/A</v>
      </c>
      <c r="P529" s="180" t="e">
        <f t="shared" ca="1" si="161"/>
        <v>#N/A</v>
      </c>
      <c r="Q529" s="180" t="e">
        <f ca="1">OFFSET('ewc02'!$A$10,MATCH($C529,EWC_Koodi,0),0)</f>
        <v>#N/A</v>
      </c>
      <c r="R529" s="180" t="e">
        <f t="shared" ca="1" si="162"/>
        <v>#N/A</v>
      </c>
      <c r="S529" s="180" t="e">
        <f ca="1">OFFSET('ewc02'!$K$10,Y529,0)</f>
        <v>#N/A</v>
      </c>
      <c r="T529" s="180" t="e">
        <f t="shared" ca="1" si="163"/>
        <v>#N/A</v>
      </c>
      <c r="U529" s="180" t="e">
        <f ca="1">OFFSET('ewc02'!$L$10,Y529,0)</f>
        <v>#N/A</v>
      </c>
      <c r="V529" s="180" t="e">
        <f ca="1">OFFSET('ewc02'!$M$10,Y529,0)</f>
        <v>#N/A</v>
      </c>
      <c r="W529" s="180" t="e">
        <f ca="1">OFFSET('ewc02'!$N$10,Y529,0)</f>
        <v>#N/A</v>
      </c>
      <c r="X529" s="180" t="e">
        <f ca="1">IF(AND(OFFSET('ewc02'!I$10,Y529,0)=12,OR(G529="2.3",G529="2.6",G529="2.7",G529="2.9")),1,0)</f>
        <v>#N/A</v>
      </c>
      <c r="Y529" s="180" t="e">
        <f t="shared" ca="1" si="156"/>
        <v>#N/A</v>
      </c>
      <c r="Z529" s="37">
        <f t="shared" si="157"/>
        <v>0</v>
      </c>
      <c r="AA529" s="180">
        <f ca="1">IF($Z529=0,0, OFFSET(rd!$A$10,MATCH($Z529,RD_tunnus,0),0))</f>
        <v>0</v>
      </c>
      <c r="AB529" s="180" t="e">
        <f t="shared" si="164"/>
        <v>#N/A</v>
      </c>
      <c r="AC529" s="180" t="e">
        <f t="shared" si="165"/>
        <v>#N/A</v>
      </c>
      <c r="AD529" s="100">
        <f t="shared" si="166"/>
        <v>0</v>
      </c>
      <c r="AE529" s="180" t="e">
        <f t="shared" ca="1" si="158"/>
        <v>#N/A</v>
      </c>
      <c r="AF529" s="180" t="e">
        <f t="shared" ca="1" si="159"/>
        <v>#N/A</v>
      </c>
      <c r="AG529" s="100" t="e">
        <f ca="1">OFFSET('Kuiva-aine'!$D$10,AE529+AF529-1,0)</f>
        <v>#N/A</v>
      </c>
      <c r="AH529" s="100" t="e">
        <f ca="1">OFFSET('Kuiva-aine'!$E$10,AE529+AF529-1,0)</f>
        <v>#N/A</v>
      </c>
      <c r="AI529" s="180" t="e">
        <f t="shared" ca="1" si="167"/>
        <v>#N/A</v>
      </c>
      <c r="AJ529" s="180" t="e">
        <f t="shared" si="168"/>
        <v>#N/A</v>
      </c>
      <c r="AK529" s="180" t="e">
        <f t="shared" si="169"/>
        <v>#N/A</v>
      </c>
      <c r="AL529" s="180">
        <f t="shared" si="170"/>
        <v>0</v>
      </c>
    </row>
    <row r="530" spans="1:38" x14ac:dyDescent="0.35">
      <c r="A530" s="91"/>
      <c r="B530" s="92"/>
      <c r="C530" s="93"/>
      <c r="D530" s="92"/>
      <c r="E530" s="91"/>
      <c r="F530" s="92"/>
      <c r="G530" s="94"/>
      <c r="I530" s="31">
        <f t="shared" ca="1" si="154"/>
        <v>0</v>
      </c>
      <c r="J530" s="31">
        <f ca="1">IF(ISNA(MATCH($V530,Hajoamiskertoimet!A$21:A$53,0)),0,$I530*OFFSET(Hajoamiskertoimet!$C$20,MATCH($V530,Hajoamiskertoimet!A$21:A$53,0),0))</f>
        <v>0</v>
      </c>
      <c r="L530" s="181">
        <f t="shared" ca="1" si="160"/>
        <v>1</v>
      </c>
      <c r="M530" s="180" t="e">
        <f ca="1">OFFSET('ewc02'!$H$10,MATCH($R530,Ewc_ID,0),0)</f>
        <v>#N/A</v>
      </c>
      <c r="N530" s="180" t="e">
        <f t="shared" ca="1" si="155"/>
        <v>#N/A</v>
      </c>
      <c r="O530" s="180" t="e">
        <f ca="1">IF($L530=0,-1,OFFSET('Kuiva-aine'!$C$10,AE530+AF530-1,0))</f>
        <v>#N/A</v>
      </c>
      <c r="P530" s="180" t="e">
        <f t="shared" ca="1" si="161"/>
        <v>#N/A</v>
      </c>
      <c r="Q530" s="180" t="e">
        <f ca="1">OFFSET('ewc02'!$A$10,MATCH($C530,EWC_Koodi,0),0)</f>
        <v>#N/A</v>
      </c>
      <c r="R530" s="180" t="e">
        <f t="shared" ca="1" si="162"/>
        <v>#N/A</v>
      </c>
      <c r="S530" s="180" t="e">
        <f ca="1">OFFSET('ewc02'!$K$10,Y530,0)</f>
        <v>#N/A</v>
      </c>
      <c r="T530" s="180" t="e">
        <f t="shared" ca="1" si="163"/>
        <v>#N/A</v>
      </c>
      <c r="U530" s="180" t="e">
        <f ca="1">OFFSET('ewc02'!$L$10,Y530,0)</f>
        <v>#N/A</v>
      </c>
      <c r="V530" s="180" t="e">
        <f ca="1">OFFSET('ewc02'!$M$10,Y530,0)</f>
        <v>#N/A</v>
      </c>
      <c r="W530" s="180" t="e">
        <f ca="1">OFFSET('ewc02'!$N$10,Y530,0)</f>
        <v>#N/A</v>
      </c>
      <c r="X530" s="180" t="e">
        <f ca="1">IF(AND(OFFSET('ewc02'!I$10,Y530,0)=12,OR(G530="2.3",G530="2.6",G530="2.7",G530="2.9")),1,0)</f>
        <v>#N/A</v>
      </c>
      <c r="Y530" s="180" t="e">
        <f t="shared" ca="1" si="156"/>
        <v>#N/A</v>
      </c>
      <c r="Z530" s="37">
        <f t="shared" si="157"/>
        <v>0</v>
      </c>
      <c r="AA530" s="180">
        <f ca="1">IF($Z530=0,0, OFFSET(rd!$A$10,MATCH($Z530,RD_tunnus,0),0))</f>
        <v>0</v>
      </c>
      <c r="AB530" s="180" t="e">
        <f t="shared" si="164"/>
        <v>#N/A</v>
      </c>
      <c r="AC530" s="180" t="e">
        <f t="shared" si="165"/>
        <v>#N/A</v>
      </c>
      <c r="AD530" s="100">
        <f t="shared" si="166"/>
        <v>0</v>
      </c>
      <c r="AE530" s="180" t="e">
        <f t="shared" ca="1" si="158"/>
        <v>#N/A</v>
      </c>
      <c r="AF530" s="180" t="e">
        <f t="shared" ca="1" si="159"/>
        <v>#N/A</v>
      </c>
      <c r="AG530" s="100" t="e">
        <f ca="1">OFFSET('Kuiva-aine'!$D$10,AE530+AF530-1,0)</f>
        <v>#N/A</v>
      </c>
      <c r="AH530" s="100" t="e">
        <f ca="1">OFFSET('Kuiva-aine'!$E$10,AE530+AF530-1,0)</f>
        <v>#N/A</v>
      </c>
      <c r="AI530" s="180" t="e">
        <f t="shared" ca="1" si="167"/>
        <v>#N/A</v>
      </c>
      <c r="AJ530" s="180" t="e">
        <f t="shared" si="168"/>
        <v>#N/A</v>
      </c>
      <c r="AK530" s="180" t="e">
        <f t="shared" si="169"/>
        <v>#N/A</v>
      </c>
      <c r="AL530" s="180">
        <f t="shared" si="170"/>
        <v>0</v>
      </c>
    </row>
    <row r="531" spans="1:38" x14ac:dyDescent="0.35">
      <c r="A531" s="91"/>
      <c r="B531" s="92"/>
      <c r="C531" s="93"/>
      <c r="D531" s="92"/>
      <c r="E531" s="91"/>
      <c r="F531" s="92"/>
      <c r="G531" s="94"/>
      <c r="I531" s="31">
        <f t="shared" ca="1" si="154"/>
        <v>0</v>
      </c>
      <c r="J531" s="31">
        <f ca="1">IF(ISNA(MATCH($V531,Hajoamiskertoimet!A$21:A$53,0)),0,$I531*OFFSET(Hajoamiskertoimet!$C$20,MATCH($V531,Hajoamiskertoimet!A$21:A$53,0),0))</f>
        <v>0</v>
      </c>
      <c r="L531" s="181">
        <f t="shared" ca="1" si="160"/>
        <v>1</v>
      </c>
      <c r="M531" s="180" t="e">
        <f ca="1">OFFSET('ewc02'!$H$10,MATCH($R531,Ewc_ID,0),0)</f>
        <v>#N/A</v>
      </c>
      <c r="N531" s="180" t="e">
        <f t="shared" ca="1" si="155"/>
        <v>#N/A</v>
      </c>
      <c r="O531" s="180" t="e">
        <f ca="1">IF($L531=0,-1,OFFSET('Kuiva-aine'!$C$10,AE531+AF531-1,0))</f>
        <v>#N/A</v>
      </c>
      <c r="P531" s="180" t="e">
        <f t="shared" ca="1" si="161"/>
        <v>#N/A</v>
      </c>
      <c r="Q531" s="180" t="e">
        <f ca="1">OFFSET('ewc02'!$A$10,MATCH($C531,EWC_Koodi,0),0)</f>
        <v>#N/A</v>
      </c>
      <c r="R531" s="180" t="e">
        <f t="shared" ca="1" si="162"/>
        <v>#N/A</v>
      </c>
      <c r="S531" s="180" t="e">
        <f ca="1">OFFSET('ewc02'!$K$10,Y531,0)</f>
        <v>#N/A</v>
      </c>
      <c r="T531" s="180" t="e">
        <f t="shared" ca="1" si="163"/>
        <v>#N/A</v>
      </c>
      <c r="U531" s="180" t="e">
        <f ca="1">OFFSET('ewc02'!$L$10,Y531,0)</f>
        <v>#N/A</v>
      </c>
      <c r="V531" s="180" t="e">
        <f ca="1">OFFSET('ewc02'!$M$10,Y531,0)</f>
        <v>#N/A</v>
      </c>
      <c r="W531" s="180" t="e">
        <f ca="1">OFFSET('ewc02'!$N$10,Y531,0)</f>
        <v>#N/A</v>
      </c>
      <c r="X531" s="180" t="e">
        <f ca="1">IF(AND(OFFSET('ewc02'!I$10,Y531,0)=12,OR(G531="2.3",G531="2.6",G531="2.7",G531="2.9")),1,0)</f>
        <v>#N/A</v>
      </c>
      <c r="Y531" s="180" t="e">
        <f t="shared" ca="1" si="156"/>
        <v>#N/A</v>
      </c>
      <c r="Z531" s="37">
        <f t="shared" si="157"/>
        <v>0</v>
      </c>
      <c r="AA531" s="180">
        <f ca="1">IF($Z531=0,0, OFFSET(rd!$A$10,MATCH($Z531,RD_tunnus,0),0))</f>
        <v>0</v>
      </c>
      <c r="AB531" s="180" t="e">
        <f t="shared" si="164"/>
        <v>#N/A</v>
      </c>
      <c r="AC531" s="180" t="e">
        <f t="shared" si="165"/>
        <v>#N/A</v>
      </c>
      <c r="AD531" s="100">
        <f t="shared" si="166"/>
        <v>0</v>
      </c>
      <c r="AE531" s="180" t="e">
        <f t="shared" ca="1" si="158"/>
        <v>#N/A</v>
      </c>
      <c r="AF531" s="180" t="e">
        <f t="shared" ca="1" si="159"/>
        <v>#N/A</v>
      </c>
      <c r="AG531" s="100" t="e">
        <f ca="1">OFFSET('Kuiva-aine'!$D$10,AE531+AF531-1,0)</f>
        <v>#N/A</v>
      </c>
      <c r="AH531" s="100" t="e">
        <f ca="1">OFFSET('Kuiva-aine'!$E$10,AE531+AF531-1,0)</f>
        <v>#N/A</v>
      </c>
      <c r="AI531" s="180" t="e">
        <f t="shared" ca="1" si="167"/>
        <v>#N/A</v>
      </c>
      <c r="AJ531" s="180" t="e">
        <f t="shared" si="168"/>
        <v>#N/A</v>
      </c>
      <c r="AK531" s="180" t="e">
        <f t="shared" si="169"/>
        <v>#N/A</v>
      </c>
      <c r="AL531" s="180">
        <f t="shared" si="170"/>
        <v>0</v>
      </c>
    </row>
    <row r="532" spans="1:38" x14ac:dyDescent="0.35">
      <c r="A532" s="91"/>
      <c r="B532" s="92"/>
      <c r="C532" s="93"/>
      <c r="D532" s="92"/>
      <c r="E532" s="91"/>
      <c r="F532" s="92"/>
      <c r="G532" s="94"/>
      <c r="I532" s="31">
        <f t="shared" ca="1" si="154"/>
        <v>0</v>
      </c>
      <c r="J532" s="31">
        <f ca="1">IF(ISNA(MATCH($V532,Hajoamiskertoimet!A$21:A$53,0)),0,$I532*OFFSET(Hajoamiskertoimet!$C$20,MATCH($V532,Hajoamiskertoimet!A$21:A$53,0),0))</f>
        <v>0</v>
      </c>
      <c r="L532" s="181">
        <f t="shared" ca="1" si="160"/>
        <v>1</v>
      </c>
      <c r="M532" s="180" t="e">
        <f ca="1">OFFSET('ewc02'!$H$10,MATCH($R532,Ewc_ID,0),0)</f>
        <v>#N/A</v>
      </c>
      <c r="N532" s="180" t="e">
        <f t="shared" ca="1" si="155"/>
        <v>#N/A</v>
      </c>
      <c r="O532" s="180" t="e">
        <f ca="1">IF($L532=0,-1,OFFSET('Kuiva-aine'!$C$10,AE532+AF532-1,0))</f>
        <v>#N/A</v>
      </c>
      <c r="P532" s="180" t="e">
        <f t="shared" ca="1" si="161"/>
        <v>#N/A</v>
      </c>
      <c r="Q532" s="180" t="e">
        <f ca="1">OFFSET('ewc02'!$A$10,MATCH($C532,EWC_Koodi,0),0)</f>
        <v>#N/A</v>
      </c>
      <c r="R532" s="180" t="e">
        <f t="shared" ca="1" si="162"/>
        <v>#N/A</v>
      </c>
      <c r="S532" s="180" t="e">
        <f ca="1">OFFSET('ewc02'!$K$10,Y532,0)</f>
        <v>#N/A</v>
      </c>
      <c r="T532" s="180" t="e">
        <f t="shared" ca="1" si="163"/>
        <v>#N/A</v>
      </c>
      <c r="U532" s="180" t="e">
        <f ca="1">OFFSET('ewc02'!$L$10,Y532,0)</f>
        <v>#N/A</v>
      </c>
      <c r="V532" s="180" t="e">
        <f ca="1">OFFSET('ewc02'!$M$10,Y532,0)</f>
        <v>#N/A</v>
      </c>
      <c r="W532" s="180" t="e">
        <f ca="1">OFFSET('ewc02'!$N$10,Y532,0)</f>
        <v>#N/A</v>
      </c>
      <c r="X532" s="180" t="e">
        <f ca="1">IF(AND(OFFSET('ewc02'!I$10,Y532,0)=12,OR(G532="2.3",G532="2.6",G532="2.7",G532="2.9")),1,0)</f>
        <v>#N/A</v>
      </c>
      <c r="Y532" s="180" t="e">
        <f t="shared" ca="1" si="156"/>
        <v>#N/A</v>
      </c>
      <c r="Z532" s="37">
        <f t="shared" si="157"/>
        <v>0</v>
      </c>
      <c r="AA532" s="180">
        <f ca="1">IF($Z532=0,0, OFFSET(rd!$A$10,MATCH($Z532,RD_tunnus,0),0))</f>
        <v>0</v>
      </c>
      <c r="AB532" s="180" t="e">
        <f t="shared" si="164"/>
        <v>#N/A</v>
      </c>
      <c r="AC532" s="180" t="e">
        <f t="shared" si="165"/>
        <v>#N/A</v>
      </c>
      <c r="AD532" s="100">
        <f t="shared" si="166"/>
        <v>0</v>
      </c>
      <c r="AE532" s="180" t="e">
        <f t="shared" ca="1" si="158"/>
        <v>#N/A</v>
      </c>
      <c r="AF532" s="180" t="e">
        <f t="shared" ca="1" si="159"/>
        <v>#N/A</v>
      </c>
      <c r="AG532" s="100" t="e">
        <f ca="1">OFFSET('Kuiva-aine'!$D$10,AE532+AF532-1,0)</f>
        <v>#N/A</v>
      </c>
      <c r="AH532" s="100" t="e">
        <f ca="1">OFFSET('Kuiva-aine'!$E$10,AE532+AF532-1,0)</f>
        <v>#N/A</v>
      </c>
      <c r="AI532" s="180" t="e">
        <f t="shared" ca="1" si="167"/>
        <v>#N/A</v>
      </c>
      <c r="AJ532" s="180" t="e">
        <f t="shared" si="168"/>
        <v>#N/A</v>
      </c>
      <c r="AK532" s="180" t="e">
        <f t="shared" si="169"/>
        <v>#N/A</v>
      </c>
      <c r="AL532" s="180">
        <f t="shared" si="170"/>
        <v>0</v>
      </c>
    </row>
    <row r="533" spans="1:38" x14ac:dyDescent="0.35">
      <c r="A533" s="91"/>
      <c r="B533" s="92"/>
      <c r="C533" s="93"/>
      <c r="D533" s="92"/>
      <c r="E533" s="91"/>
      <c r="F533" s="92"/>
      <c r="G533" s="94"/>
      <c r="I533" s="31">
        <f t="shared" ca="1" si="154"/>
        <v>0</v>
      </c>
      <c r="J533" s="31">
        <f ca="1">IF(ISNA(MATCH($V533,Hajoamiskertoimet!A$21:A$53,0)),0,$I533*OFFSET(Hajoamiskertoimet!$C$20,MATCH($V533,Hajoamiskertoimet!A$21:A$53,0),0))</f>
        <v>0</v>
      </c>
      <c r="L533" s="181">
        <f t="shared" ca="1" si="160"/>
        <v>1</v>
      </c>
      <c r="M533" s="180" t="e">
        <f ca="1">OFFSET('ewc02'!$H$10,MATCH($R533,Ewc_ID,0),0)</f>
        <v>#N/A</v>
      </c>
      <c r="N533" s="180" t="e">
        <f t="shared" ca="1" si="155"/>
        <v>#N/A</v>
      </c>
      <c r="O533" s="180" t="e">
        <f ca="1">IF($L533=0,-1,OFFSET('Kuiva-aine'!$C$10,AE533+AF533-1,0))</f>
        <v>#N/A</v>
      </c>
      <c r="P533" s="180" t="e">
        <f t="shared" ca="1" si="161"/>
        <v>#N/A</v>
      </c>
      <c r="Q533" s="180" t="e">
        <f ca="1">OFFSET('ewc02'!$A$10,MATCH($C533,EWC_Koodi,0),0)</f>
        <v>#N/A</v>
      </c>
      <c r="R533" s="180" t="e">
        <f t="shared" ca="1" si="162"/>
        <v>#N/A</v>
      </c>
      <c r="S533" s="180" t="e">
        <f ca="1">OFFSET('ewc02'!$K$10,Y533,0)</f>
        <v>#N/A</v>
      </c>
      <c r="T533" s="180" t="e">
        <f t="shared" ca="1" si="163"/>
        <v>#N/A</v>
      </c>
      <c r="U533" s="180" t="e">
        <f ca="1">OFFSET('ewc02'!$L$10,Y533,0)</f>
        <v>#N/A</v>
      </c>
      <c r="V533" s="180" t="e">
        <f ca="1">OFFSET('ewc02'!$M$10,Y533,0)</f>
        <v>#N/A</v>
      </c>
      <c r="W533" s="180" t="e">
        <f ca="1">OFFSET('ewc02'!$N$10,Y533,0)</f>
        <v>#N/A</v>
      </c>
      <c r="X533" s="180" t="e">
        <f ca="1">IF(AND(OFFSET('ewc02'!I$10,Y533,0)=12,OR(G533="2.3",G533="2.6",G533="2.7",G533="2.9")),1,0)</f>
        <v>#N/A</v>
      </c>
      <c r="Y533" s="180" t="e">
        <f t="shared" ca="1" si="156"/>
        <v>#N/A</v>
      </c>
      <c r="Z533" s="37">
        <f t="shared" si="157"/>
        <v>0</v>
      </c>
      <c r="AA533" s="180">
        <f ca="1">IF($Z533=0,0, OFFSET(rd!$A$10,MATCH($Z533,RD_tunnus,0),0))</f>
        <v>0</v>
      </c>
      <c r="AB533" s="180" t="e">
        <f t="shared" si="164"/>
        <v>#N/A</v>
      </c>
      <c r="AC533" s="180" t="e">
        <f t="shared" si="165"/>
        <v>#N/A</v>
      </c>
      <c r="AD533" s="100">
        <f t="shared" si="166"/>
        <v>0</v>
      </c>
      <c r="AE533" s="180" t="e">
        <f t="shared" ca="1" si="158"/>
        <v>#N/A</v>
      </c>
      <c r="AF533" s="180" t="e">
        <f t="shared" ca="1" si="159"/>
        <v>#N/A</v>
      </c>
      <c r="AG533" s="100" t="e">
        <f ca="1">OFFSET('Kuiva-aine'!$D$10,AE533+AF533-1,0)</f>
        <v>#N/A</v>
      </c>
      <c r="AH533" s="100" t="e">
        <f ca="1">OFFSET('Kuiva-aine'!$E$10,AE533+AF533-1,0)</f>
        <v>#N/A</v>
      </c>
      <c r="AI533" s="180" t="e">
        <f t="shared" ca="1" si="167"/>
        <v>#N/A</v>
      </c>
      <c r="AJ533" s="180" t="e">
        <f t="shared" si="168"/>
        <v>#N/A</v>
      </c>
      <c r="AK533" s="180" t="e">
        <f t="shared" si="169"/>
        <v>#N/A</v>
      </c>
      <c r="AL533" s="180">
        <f t="shared" si="170"/>
        <v>0</v>
      </c>
    </row>
    <row r="534" spans="1:38" x14ac:dyDescent="0.35">
      <c r="A534" s="91"/>
      <c r="B534" s="92"/>
      <c r="C534" s="93"/>
      <c r="D534" s="92"/>
      <c r="E534" s="91"/>
      <c r="F534" s="92"/>
      <c r="G534" s="94"/>
      <c r="I534" s="31">
        <f t="shared" ca="1" si="154"/>
        <v>0</v>
      </c>
      <c r="J534" s="31">
        <f ca="1">IF(ISNA(MATCH($V534,Hajoamiskertoimet!A$21:A$53,0)),0,$I534*OFFSET(Hajoamiskertoimet!$C$20,MATCH($V534,Hajoamiskertoimet!A$21:A$53,0),0))</f>
        <v>0</v>
      </c>
      <c r="L534" s="181">
        <f t="shared" ca="1" si="160"/>
        <v>1</v>
      </c>
      <c r="M534" s="180" t="e">
        <f ca="1">OFFSET('ewc02'!$H$10,MATCH($R534,Ewc_ID,0),0)</f>
        <v>#N/A</v>
      </c>
      <c r="N534" s="180" t="e">
        <f t="shared" ca="1" si="155"/>
        <v>#N/A</v>
      </c>
      <c r="O534" s="180" t="e">
        <f ca="1">IF($L534=0,-1,OFFSET('Kuiva-aine'!$C$10,AE534+AF534-1,0))</f>
        <v>#N/A</v>
      </c>
      <c r="P534" s="180" t="e">
        <f t="shared" ca="1" si="161"/>
        <v>#N/A</v>
      </c>
      <c r="Q534" s="180" t="e">
        <f ca="1">OFFSET('ewc02'!$A$10,MATCH($C534,EWC_Koodi,0),0)</f>
        <v>#N/A</v>
      </c>
      <c r="R534" s="180" t="e">
        <f t="shared" ca="1" si="162"/>
        <v>#N/A</v>
      </c>
      <c r="S534" s="180" t="e">
        <f ca="1">OFFSET('ewc02'!$K$10,Y534,0)</f>
        <v>#N/A</v>
      </c>
      <c r="T534" s="180" t="e">
        <f t="shared" ca="1" si="163"/>
        <v>#N/A</v>
      </c>
      <c r="U534" s="180" t="e">
        <f ca="1">OFFSET('ewc02'!$L$10,Y534,0)</f>
        <v>#N/A</v>
      </c>
      <c r="V534" s="180" t="e">
        <f ca="1">OFFSET('ewc02'!$M$10,Y534,0)</f>
        <v>#N/A</v>
      </c>
      <c r="W534" s="180" t="e">
        <f ca="1">OFFSET('ewc02'!$N$10,Y534,0)</f>
        <v>#N/A</v>
      </c>
      <c r="X534" s="180" t="e">
        <f ca="1">IF(AND(OFFSET('ewc02'!I$10,Y534,0)=12,OR(G534="2.3",G534="2.6",G534="2.7",G534="2.9")),1,0)</f>
        <v>#N/A</v>
      </c>
      <c r="Y534" s="180" t="e">
        <f t="shared" ca="1" si="156"/>
        <v>#N/A</v>
      </c>
      <c r="Z534" s="37">
        <f t="shared" si="157"/>
        <v>0</v>
      </c>
      <c r="AA534" s="180">
        <f ca="1">IF($Z534=0,0, OFFSET(rd!$A$10,MATCH($Z534,RD_tunnus,0),0))</f>
        <v>0</v>
      </c>
      <c r="AB534" s="180" t="e">
        <f t="shared" si="164"/>
        <v>#N/A</v>
      </c>
      <c r="AC534" s="180" t="e">
        <f t="shared" si="165"/>
        <v>#N/A</v>
      </c>
      <c r="AD534" s="100">
        <f t="shared" si="166"/>
        <v>0</v>
      </c>
      <c r="AE534" s="180" t="e">
        <f t="shared" ca="1" si="158"/>
        <v>#N/A</v>
      </c>
      <c r="AF534" s="180" t="e">
        <f t="shared" ca="1" si="159"/>
        <v>#N/A</v>
      </c>
      <c r="AG534" s="100" t="e">
        <f ca="1">OFFSET('Kuiva-aine'!$D$10,AE534+AF534-1,0)</f>
        <v>#N/A</v>
      </c>
      <c r="AH534" s="100" t="e">
        <f ca="1">OFFSET('Kuiva-aine'!$E$10,AE534+AF534-1,0)</f>
        <v>#N/A</v>
      </c>
      <c r="AI534" s="180" t="e">
        <f t="shared" ca="1" si="167"/>
        <v>#N/A</v>
      </c>
      <c r="AJ534" s="180" t="e">
        <f t="shared" si="168"/>
        <v>#N/A</v>
      </c>
      <c r="AK534" s="180" t="e">
        <f t="shared" si="169"/>
        <v>#N/A</v>
      </c>
      <c r="AL534" s="180">
        <f t="shared" si="170"/>
        <v>0</v>
      </c>
    </row>
    <row r="535" spans="1:38" x14ac:dyDescent="0.35">
      <c r="A535" s="91"/>
      <c r="B535" s="92"/>
      <c r="C535" s="93"/>
      <c r="D535" s="92"/>
      <c r="E535" s="91"/>
      <c r="F535" s="92"/>
      <c r="G535" s="94"/>
      <c r="I535" s="31">
        <f t="shared" ca="1" si="154"/>
        <v>0</v>
      </c>
      <c r="J535" s="31">
        <f ca="1">IF(ISNA(MATCH($V535,Hajoamiskertoimet!A$21:A$53,0)),0,$I535*OFFSET(Hajoamiskertoimet!$C$20,MATCH($V535,Hajoamiskertoimet!A$21:A$53,0),0))</f>
        <v>0</v>
      </c>
      <c r="L535" s="181">
        <f t="shared" ca="1" si="160"/>
        <v>1</v>
      </c>
      <c r="M535" s="180" t="e">
        <f ca="1">OFFSET('ewc02'!$H$10,MATCH($R535,Ewc_ID,0),0)</f>
        <v>#N/A</v>
      </c>
      <c r="N535" s="180" t="e">
        <f t="shared" ca="1" si="155"/>
        <v>#N/A</v>
      </c>
      <c r="O535" s="180" t="e">
        <f ca="1">IF($L535=0,-1,OFFSET('Kuiva-aine'!$C$10,AE535+AF535-1,0))</f>
        <v>#N/A</v>
      </c>
      <c r="P535" s="180" t="e">
        <f t="shared" ca="1" si="161"/>
        <v>#N/A</v>
      </c>
      <c r="Q535" s="180" t="e">
        <f ca="1">OFFSET('ewc02'!$A$10,MATCH($C535,EWC_Koodi,0),0)</f>
        <v>#N/A</v>
      </c>
      <c r="R535" s="180" t="e">
        <f t="shared" ca="1" si="162"/>
        <v>#N/A</v>
      </c>
      <c r="S535" s="180" t="e">
        <f ca="1">OFFSET('ewc02'!$K$10,Y535,0)</f>
        <v>#N/A</v>
      </c>
      <c r="T535" s="180" t="e">
        <f t="shared" ca="1" si="163"/>
        <v>#N/A</v>
      </c>
      <c r="U535" s="180" t="e">
        <f ca="1">OFFSET('ewc02'!$L$10,Y535,0)</f>
        <v>#N/A</v>
      </c>
      <c r="V535" s="180" t="e">
        <f ca="1">OFFSET('ewc02'!$M$10,Y535,0)</f>
        <v>#N/A</v>
      </c>
      <c r="W535" s="180" t="e">
        <f ca="1">OFFSET('ewc02'!$N$10,Y535,0)</f>
        <v>#N/A</v>
      </c>
      <c r="X535" s="180" t="e">
        <f ca="1">IF(AND(OFFSET('ewc02'!I$10,Y535,0)=12,OR(G535="2.3",G535="2.6",G535="2.7",G535="2.9")),1,0)</f>
        <v>#N/A</v>
      </c>
      <c r="Y535" s="180" t="e">
        <f t="shared" ca="1" si="156"/>
        <v>#N/A</v>
      </c>
      <c r="Z535" s="37">
        <f t="shared" si="157"/>
        <v>0</v>
      </c>
      <c r="AA535" s="180">
        <f ca="1">IF($Z535=0,0, OFFSET(rd!$A$10,MATCH($Z535,RD_tunnus,0),0))</f>
        <v>0</v>
      </c>
      <c r="AB535" s="180" t="e">
        <f t="shared" si="164"/>
        <v>#N/A</v>
      </c>
      <c r="AC535" s="180" t="e">
        <f t="shared" si="165"/>
        <v>#N/A</v>
      </c>
      <c r="AD535" s="100">
        <f t="shared" si="166"/>
        <v>0</v>
      </c>
      <c r="AE535" s="180" t="e">
        <f t="shared" ca="1" si="158"/>
        <v>#N/A</v>
      </c>
      <c r="AF535" s="180" t="e">
        <f t="shared" ca="1" si="159"/>
        <v>#N/A</v>
      </c>
      <c r="AG535" s="100" t="e">
        <f ca="1">OFFSET('Kuiva-aine'!$D$10,AE535+AF535-1,0)</f>
        <v>#N/A</v>
      </c>
      <c r="AH535" s="100" t="e">
        <f ca="1">OFFSET('Kuiva-aine'!$E$10,AE535+AF535-1,0)</f>
        <v>#N/A</v>
      </c>
      <c r="AI535" s="180" t="e">
        <f t="shared" ca="1" si="167"/>
        <v>#N/A</v>
      </c>
      <c r="AJ535" s="180" t="e">
        <f t="shared" si="168"/>
        <v>#N/A</v>
      </c>
      <c r="AK535" s="180" t="e">
        <f t="shared" si="169"/>
        <v>#N/A</v>
      </c>
      <c r="AL535" s="180">
        <f t="shared" si="170"/>
        <v>0</v>
      </c>
    </row>
    <row r="536" spans="1:38" x14ac:dyDescent="0.35">
      <c r="A536" s="91"/>
      <c r="B536" s="92"/>
      <c r="C536" s="93"/>
      <c r="D536" s="92"/>
      <c r="E536" s="91"/>
      <c r="F536" s="92"/>
      <c r="G536" s="94"/>
      <c r="I536" s="31">
        <f t="shared" ca="1" si="154"/>
        <v>0</v>
      </c>
      <c r="J536" s="31">
        <f ca="1">IF(ISNA(MATCH($V536,Hajoamiskertoimet!A$21:A$53,0)),0,$I536*OFFSET(Hajoamiskertoimet!$C$20,MATCH($V536,Hajoamiskertoimet!A$21:A$53,0),0))</f>
        <v>0</v>
      </c>
      <c r="L536" s="181">
        <f t="shared" ca="1" si="160"/>
        <v>1</v>
      </c>
      <c r="M536" s="180" t="e">
        <f ca="1">OFFSET('ewc02'!$H$10,MATCH($R536,Ewc_ID,0),0)</f>
        <v>#N/A</v>
      </c>
      <c r="N536" s="180" t="e">
        <f t="shared" ca="1" si="155"/>
        <v>#N/A</v>
      </c>
      <c r="O536" s="180" t="e">
        <f ca="1">IF($L536=0,-1,OFFSET('Kuiva-aine'!$C$10,AE536+AF536-1,0))</f>
        <v>#N/A</v>
      </c>
      <c r="P536" s="180" t="e">
        <f t="shared" ca="1" si="161"/>
        <v>#N/A</v>
      </c>
      <c r="Q536" s="180" t="e">
        <f ca="1">OFFSET('ewc02'!$A$10,MATCH($C536,EWC_Koodi,0),0)</f>
        <v>#N/A</v>
      </c>
      <c r="R536" s="180" t="e">
        <f t="shared" ca="1" si="162"/>
        <v>#N/A</v>
      </c>
      <c r="S536" s="180" t="e">
        <f ca="1">OFFSET('ewc02'!$K$10,Y536,0)</f>
        <v>#N/A</v>
      </c>
      <c r="T536" s="180" t="e">
        <f t="shared" ca="1" si="163"/>
        <v>#N/A</v>
      </c>
      <c r="U536" s="180" t="e">
        <f ca="1">OFFSET('ewc02'!$L$10,Y536,0)</f>
        <v>#N/A</v>
      </c>
      <c r="V536" s="180" t="e">
        <f ca="1">OFFSET('ewc02'!$M$10,Y536,0)</f>
        <v>#N/A</v>
      </c>
      <c r="W536" s="180" t="e">
        <f ca="1">OFFSET('ewc02'!$N$10,Y536,0)</f>
        <v>#N/A</v>
      </c>
      <c r="X536" s="180" t="e">
        <f ca="1">IF(AND(OFFSET('ewc02'!I$10,Y536,0)=12,OR(G536="2.3",G536="2.6",G536="2.7",G536="2.9")),1,0)</f>
        <v>#N/A</v>
      </c>
      <c r="Y536" s="180" t="e">
        <f t="shared" ca="1" si="156"/>
        <v>#N/A</v>
      </c>
      <c r="Z536" s="37">
        <f t="shared" si="157"/>
        <v>0</v>
      </c>
      <c r="AA536" s="180">
        <f ca="1">IF($Z536=0,0, OFFSET(rd!$A$10,MATCH($Z536,RD_tunnus,0),0))</f>
        <v>0</v>
      </c>
      <c r="AB536" s="180" t="e">
        <f t="shared" si="164"/>
        <v>#N/A</v>
      </c>
      <c r="AC536" s="180" t="e">
        <f t="shared" si="165"/>
        <v>#N/A</v>
      </c>
      <c r="AD536" s="100">
        <f t="shared" si="166"/>
        <v>0</v>
      </c>
      <c r="AE536" s="180" t="e">
        <f t="shared" ca="1" si="158"/>
        <v>#N/A</v>
      </c>
      <c r="AF536" s="180" t="e">
        <f t="shared" ca="1" si="159"/>
        <v>#N/A</v>
      </c>
      <c r="AG536" s="100" t="e">
        <f ca="1">OFFSET('Kuiva-aine'!$D$10,AE536+AF536-1,0)</f>
        <v>#N/A</v>
      </c>
      <c r="AH536" s="100" t="e">
        <f ca="1">OFFSET('Kuiva-aine'!$E$10,AE536+AF536-1,0)</f>
        <v>#N/A</v>
      </c>
      <c r="AI536" s="180" t="e">
        <f t="shared" ca="1" si="167"/>
        <v>#N/A</v>
      </c>
      <c r="AJ536" s="180" t="e">
        <f t="shared" si="168"/>
        <v>#N/A</v>
      </c>
      <c r="AK536" s="180" t="e">
        <f t="shared" si="169"/>
        <v>#N/A</v>
      </c>
      <c r="AL536" s="180">
        <f t="shared" si="170"/>
        <v>0</v>
      </c>
    </row>
    <row r="537" spans="1:38" x14ac:dyDescent="0.35">
      <c r="A537" s="91"/>
      <c r="B537" s="92"/>
      <c r="C537" s="93"/>
      <c r="D537" s="92"/>
      <c r="E537" s="91"/>
      <c r="F537" s="92"/>
      <c r="G537" s="94"/>
      <c r="I537" s="31">
        <f t="shared" ca="1" si="154"/>
        <v>0</v>
      </c>
      <c r="J537" s="31">
        <f ca="1">IF(ISNA(MATCH($V537,Hajoamiskertoimet!A$21:A$53,0)),0,$I537*OFFSET(Hajoamiskertoimet!$C$20,MATCH($V537,Hajoamiskertoimet!A$21:A$53,0),0))</f>
        <v>0</v>
      </c>
      <c r="L537" s="181">
        <f t="shared" ca="1" si="160"/>
        <v>1</v>
      </c>
      <c r="M537" s="180" t="e">
        <f ca="1">OFFSET('ewc02'!$H$10,MATCH($R537,Ewc_ID,0),0)</f>
        <v>#N/A</v>
      </c>
      <c r="N537" s="180" t="e">
        <f t="shared" ca="1" si="155"/>
        <v>#N/A</v>
      </c>
      <c r="O537" s="180" t="e">
        <f ca="1">IF($L537=0,-1,OFFSET('Kuiva-aine'!$C$10,AE537+AF537-1,0))</f>
        <v>#N/A</v>
      </c>
      <c r="P537" s="180" t="e">
        <f t="shared" ca="1" si="161"/>
        <v>#N/A</v>
      </c>
      <c r="Q537" s="180" t="e">
        <f ca="1">OFFSET('ewc02'!$A$10,MATCH($C537,EWC_Koodi,0),0)</f>
        <v>#N/A</v>
      </c>
      <c r="R537" s="180" t="e">
        <f t="shared" ca="1" si="162"/>
        <v>#N/A</v>
      </c>
      <c r="S537" s="180" t="e">
        <f ca="1">OFFSET('ewc02'!$K$10,Y537,0)</f>
        <v>#N/A</v>
      </c>
      <c r="T537" s="180" t="e">
        <f t="shared" ca="1" si="163"/>
        <v>#N/A</v>
      </c>
      <c r="U537" s="180" t="e">
        <f ca="1">OFFSET('ewc02'!$L$10,Y537,0)</f>
        <v>#N/A</v>
      </c>
      <c r="V537" s="180" t="e">
        <f ca="1">OFFSET('ewc02'!$M$10,Y537,0)</f>
        <v>#N/A</v>
      </c>
      <c r="W537" s="180" t="e">
        <f ca="1">OFFSET('ewc02'!$N$10,Y537,0)</f>
        <v>#N/A</v>
      </c>
      <c r="X537" s="180" t="e">
        <f ca="1">IF(AND(OFFSET('ewc02'!I$10,Y537,0)=12,OR(G537="2.3",G537="2.6",G537="2.7",G537="2.9")),1,0)</f>
        <v>#N/A</v>
      </c>
      <c r="Y537" s="180" t="e">
        <f t="shared" ca="1" si="156"/>
        <v>#N/A</v>
      </c>
      <c r="Z537" s="37">
        <f t="shared" si="157"/>
        <v>0</v>
      </c>
      <c r="AA537" s="180">
        <f ca="1">IF($Z537=0,0, OFFSET(rd!$A$10,MATCH($Z537,RD_tunnus,0),0))</f>
        <v>0</v>
      </c>
      <c r="AB537" s="180" t="e">
        <f t="shared" si="164"/>
        <v>#N/A</v>
      </c>
      <c r="AC537" s="180" t="e">
        <f t="shared" si="165"/>
        <v>#N/A</v>
      </c>
      <c r="AD537" s="100">
        <f t="shared" si="166"/>
        <v>0</v>
      </c>
      <c r="AE537" s="180" t="e">
        <f t="shared" ca="1" si="158"/>
        <v>#N/A</v>
      </c>
      <c r="AF537" s="180" t="e">
        <f t="shared" ca="1" si="159"/>
        <v>#N/A</v>
      </c>
      <c r="AG537" s="100" t="e">
        <f ca="1">OFFSET('Kuiva-aine'!$D$10,AE537+AF537-1,0)</f>
        <v>#N/A</v>
      </c>
      <c r="AH537" s="100" t="e">
        <f ca="1">OFFSET('Kuiva-aine'!$E$10,AE537+AF537-1,0)</f>
        <v>#N/A</v>
      </c>
      <c r="AI537" s="180" t="e">
        <f t="shared" ca="1" si="167"/>
        <v>#N/A</v>
      </c>
      <c r="AJ537" s="180" t="e">
        <f t="shared" si="168"/>
        <v>#N/A</v>
      </c>
      <c r="AK537" s="180" t="e">
        <f t="shared" si="169"/>
        <v>#N/A</v>
      </c>
      <c r="AL537" s="180">
        <f t="shared" si="170"/>
        <v>0</v>
      </c>
    </row>
    <row r="538" spans="1:38" x14ac:dyDescent="0.35">
      <c r="A538" s="91"/>
      <c r="B538" s="92"/>
      <c r="C538" s="93"/>
      <c r="D538" s="92"/>
      <c r="E538" s="91"/>
      <c r="F538" s="92"/>
      <c r="G538" s="94"/>
      <c r="I538" s="31">
        <f t="shared" ca="1" si="154"/>
        <v>0</v>
      </c>
      <c r="J538" s="31">
        <f ca="1">IF(ISNA(MATCH($V538,Hajoamiskertoimet!A$21:A$53,0)),0,$I538*OFFSET(Hajoamiskertoimet!$C$20,MATCH($V538,Hajoamiskertoimet!A$21:A$53,0),0))</f>
        <v>0</v>
      </c>
      <c r="L538" s="181">
        <f t="shared" ca="1" si="160"/>
        <v>1</v>
      </c>
      <c r="M538" s="180" t="e">
        <f ca="1">OFFSET('ewc02'!$H$10,MATCH($R538,Ewc_ID,0),0)</f>
        <v>#N/A</v>
      </c>
      <c r="N538" s="180" t="e">
        <f t="shared" ca="1" si="155"/>
        <v>#N/A</v>
      </c>
      <c r="O538" s="180" t="e">
        <f ca="1">IF($L538=0,-1,OFFSET('Kuiva-aine'!$C$10,AE538+AF538-1,0))</f>
        <v>#N/A</v>
      </c>
      <c r="P538" s="180" t="e">
        <f t="shared" ca="1" si="161"/>
        <v>#N/A</v>
      </c>
      <c r="Q538" s="180" t="e">
        <f ca="1">OFFSET('ewc02'!$A$10,MATCH($C538,EWC_Koodi,0),0)</f>
        <v>#N/A</v>
      </c>
      <c r="R538" s="180" t="e">
        <f t="shared" ca="1" si="162"/>
        <v>#N/A</v>
      </c>
      <c r="S538" s="180" t="e">
        <f ca="1">OFFSET('ewc02'!$K$10,Y538,0)</f>
        <v>#N/A</v>
      </c>
      <c r="T538" s="180" t="e">
        <f t="shared" ca="1" si="163"/>
        <v>#N/A</v>
      </c>
      <c r="U538" s="180" t="e">
        <f ca="1">OFFSET('ewc02'!$L$10,Y538,0)</f>
        <v>#N/A</v>
      </c>
      <c r="V538" s="180" t="e">
        <f ca="1">OFFSET('ewc02'!$M$10,Y538,0)</f>
        <v>#N/A</v>
      </c>
      <c r="W538" s="180" t="e">
        <f ca="1">OFFSET('ewc02'!$N$10,Y538,0)</f>
        <v>#N/A</v>
      </c>
      <c r="X538" s="180" t="e">
        <f ca="1">IF(AND(OFFSET('ewc02'!I$10,Y538,0)=12,OR(G538="2.3",G538="2.6",G538="2.7",G538="2.9")),1,0)</f>
        <v>#N/A</v>
      </c>
      <c r="Y538" s="180" t="e">
        <f t="shared" ca="1" si="156"/>
        <v>#N/A</v>
      </c>
      <c r="Z538" s="37">
        <f t="shared" si="157"/>
        <v>0</v>
      </c>
      <c r="AA538" s="180">
        <f ca="1">IF($Z538=0,0, OFFSET(rd!$A$10,MATCH($Z538,RD_tunnus,0),0))</f>
        <v>0</v>
      </c>
      <c r="AB538" s="180" t="e">
        <f t="shared" si="164"/>
        <v>#N/A</v>
      </c>
      <c r="AC538" s="180" t="e">
        <f t="shared" si="165"/>
        <v>#N/A</v>
      </c>
      <c r="AD538" s="100">
        <f t="shared" si="166"/>
        <v>0</v>
      </c>
      <c r="AE538" s="180" t="e">
        <f t="shared" ca="1" si="158"/>
        <v>#N/A</v>
      </c>
      <c r="AF538" s="180" t="e">
        <f t="shared" ca="1" si="159"/>
        <v>#N/A</v>
      </c>
      <c r="AG538" s="100" t="e">
        <f ca="1">OFFSET('Kuiva-aine'!$D$10,AE538+AF538-1,0)</f>
        <v>#N/A</v>
      </c>
      <c r="AH538" s="100" t="e">
        <f ca="1">OFFSET('Kuiva-aine'!$E$10,AE538+AF538-1,0)</f>
        <v>#N/A</v>
      </c>
      <c r="AI538" s="180" t="e">
        <f t="shared" ca="1" si="167"/>
        <v>#N/A</v>
      </c>
      <c r="AJ538" s="180" t="e">
        <f t="shared" si="168"/>
        <v>#N/A</v>
      </c>
      <c r="AK538" s="180" t="e">
        <f t="shared" si="169"/>
        <v>#N/A</v>
      </c>
      <c r="AL538" s="180">
        <f t="shared" si="170"/>
        <v>0</v>
      </c>
    </row>
    <row r="539" spans="1:38" x14ac:dyDescent="0.35">
      <c r="A539" s="91"/>
      <c r="B539" s="92"/>
      <c r="C539" s="93"/>
      <c r="D539" s="92"/>
      <c r="E539" s="91"/>
      <c r="F539" s="92"/>
      <c r="G539" s="94"/>
      <c r="I539" s="31">
        <f t="shared" ca="1" si="154"/>
        <v>0</v>
      </c>
      <c r="J539" s="31">
        <f ca="1">IF(ISNA(MATCH($V539,Hajoamiskertoimet!A$21:A$53,0)),0,$I539*OFFSET(Hajoamiskertoimet!$C$20,MATCH($V539,Hajoamiskertoimet!A$21:A$53,0),0))</f>
        <v>0</v>
      </c>
      <c r="L539" s="181">
        <f t="shared" ca="1" si="160"/>
        <v>1</v>
      </c>
      <c r="M539" s="180" t="e">
        <f ca="1">OFFSET('ewc02'!$H$10,MATCH($R539,Ewc_ID,0),0)</f>
        <v>#N/A</v>
      </c>
      <c r="N539" s="180" t="e">
        <f t="shared" ca="1" si="155"/>
        <v>#N/A</v>
      </c>
      <c r="O539" s="180" t="e">
        <f ca="1">IF($L539=0,-1,OFFSET('Kuiva-aine'!$C$10,AE539+AF539-1,0))</f>
        <v>#N/A</v>
      </c>
      <c r="P539" s="180" t="e">
        <f t="shared" ca="1" si="161"/>
        <v>#N/A</v>
      </c>
      <c r="Q539" s="180" t="e">
        <f ca="1">OFFSET('ewc02'!$A$10,MATCH($C539,EWC_Koodi,0),0)</f>
        <v>#N/A</v>
      </c>
      <c r="R539" s="180" t="e">
        <f t="shared" ca="1" si="162"/>
        <v>#N/A</v>
      </c>
      <c r="S539" s="180" t="e">
        <f ca="1">OFFSET('ewc02'!$K$10,Y539,0)</f>
        <v>#N/A</v>
      </c>
      <c r="T539" s="180" t="e">
        <f t="shared" ca="1" si="163"/>
        <v>#N/A</v>
      </c>
      <c r="U539" s="180" t="e">
        <f ca="1">OFFSET('ewc02'!$L$10,Y539,0)</f>
        <v>#N/A</v>
      </c>
      <c r="V539" s="180" t="e">
        <f ca="1">OFFSET('ewc02'!$M$10,Y539,0)</f>
        <v>#N/A</v>
      </c>
      <c r="W539" s="180" t="e">
        <f ca="1">OFFSET('ewc02'!$N$10,Y539,0)</f>
        <v>#N/A</v>
      </c>
      <c r="X539" s="180" t="e">
        <f ca="1">IF(AND(OFFSET('ewc02'!I$10,Y539,0)=12,OR(G539="2.3",G539="2.6",G539="2.7",G539="2.9")),1,0)</f>
        <v>#N/A</v>
      </c>
      <c r="Y539" s="180" t="e">
        <f t="shared" ca="1" si="156"/>
        <v>#N/A</v>
      </c>
      <c r="Z539" s="37">
        <f t="shared" si="157"/>
        <v>0</v>
      </c>
      <c r="AA539" s="180">
        <f ca="1">IF($Z539=0,0, OFFSET(rd!$A$10,MATCH($Z539,RD_tunnus,0),0))</f>
        <v>0</v>
      </c>
      <c r="AB539" s="180" t="e">
        <f t="shared" si="164"/>
        <v>#N/A</v>
      </c>
      <c r="AC539" s="180" t="e">
        <f t="shared" si="165"/>
        <v>#N/A</v>
      </c>
      <c r="AD539" s="100">
        <f t="shared" si="166"/>
        <v>0</v>
      </c>
      <c r="AE539" s="180" t="e">
        <f t="shared" ca="1" si="158"/>
        <v>#N/A</v>
      </c>
      <c r="AF539" s="180" t="e">
        <f t="shared" ca="1" si="159"/>
        <v>#N/A</v>
      </c>
      <c r="AG539" s="100" t="e">
        <f ca="1">OFFSET('Kuiva-aine'!$D$10,AE539+AF539-1,0)</f>
        <v>#N/A</v>
      </c>
      <c r="AH539" s="100" t="e">
        <f ca="1">OFFSET('Kuiva-aine'!$E$10,AE539+AF539-1,0)</f>
        <v>#N/A</v>
      </c>
      <c r="AI539" s="180" t="e">
        <f t="shared" ca="1" si="167"/>
        <v>#N/A</v>
      </c>
      <c r="AJ539" s="180" t="e">
        <f t="shared" si="168"/>
        <v>#N/A</v>
      </c>
      <c r="AK539" s="180" t="e">
        <f t="shared" si="169"/>
        <v>#N/A</v>
      </c>
      <c r="AL539" s="180">
        <f t="shared" si="170"/>
        <v>0</v>
      </c>
    </row>
    <row r="540" spans="1:38" x14ac:dyDescent="0.35">
      <c r="A540" s="91"/>
      <c r="B540" s="92"/>
      <c r="C540" s="93"/>
      <c r="D540" s="92"/>
      <c r="E540" s="91"/>
      <c r="F540" s="92"/>
      <c r="G540" s="94"/>
      <c r="I540" s="31">
        <f t="shared" ca="1" si="154"/>
        <v>0</v>
      </c>
      <c r="J540" s="31">
        <f ca="1">IF(ISNA(MATCH($V540,Hajoamiskertoimet!A$21:A$53,0)),0,$I540*OFFSET(Hajoamiskertoimet!$C$20,MATCH($V540,Hajoamiskertoimet!A$21:A$53,0),0))</f>
        <v>0</v>
      </c>
      <c r="L540" s="181">
        <f t="shared" ca="1" si="160"/>
        <v>1</v>
      </c>
      <c r="M540" s="180" t="e">
        <f ca="1">OFFSET('ewc02'!$H$10,MATCH($R540,Ewc_ID,0),0)</f>
        <v>#N/A</v>
      </c>
      <c r="N540" s="180" t="e">
        <f t="shared" ca="1" si="155"/>
        <v>#N/A</v>
      </c>
      <c r="O540" s="180" t="e">
        <f ca="1">IF($L540=0,-1,OFFSET('Kuiva-aine'!$C$10,AE540+AF540-1,0))</f>
        <v>#N/A</v>
      </c>
      <c r="P540" s="180" t="e">
        <f t="shared" ca="1" si="161"/>
        <v>#N/A</v>
      </c>
      <c r="Q540" s="180" t="e">
        <f ca="1">OFFSET('ewc02'!$A$10,MATCH($C540,EWC_Koodi,0),0)</f>
        <v>#N/A</v>
      </c>
      <c r="R540" s="180" t="e">
        <f t="shared" ca="1" si="162"/>
        <v>#N/A</v>
      </c>
      <c r="S540" s="180" t="e">
        <f ca="1">OFFSET('ewc02'!$K$10,Y540,0)</f>
        <v>#N/A</v>
      </c>
      <c r="T540" s="180" t="e">
        <f t="shared" ca="1" si="163"/>
        <v>#N/A</v>
      </c>
      <c r="U540" s="180" t="e">
        <f ca="1">OFFSET('ewc02'!$L$10,Y540,0)</f>
        <v>#N/A</v>
      </c>
      <c r="V540" s="180" t="e">
        <f ca="1">OFFSET('ewc02'!$M$10,Y540,0)</f>
        <v>#N/A</v>
      </c>
      <c r="W540" s="180" t="e">
        <f ca="1">OFFSET('ewc02'!$N$10,Y540,0)</f>
        <v>#N/A</v>
      </c>
      <c r="X540" s="180" t="e">
        <f ca="1">IF(AND(OFFSET('ewc02'!I$10,Y540,0)=12,OR(G540="2.3",G540="2.6",G540="2.7",G540="2.9")),1,0)</f>
        <v>#N/A</v>
      </c>
      <c r="Y540" s="180" t="e">
        <f t="shared" ca="1" si="156"/>
        <v>#N/A</v>
      </c>
      <c r="Z540" s="37">
        <f t="shared" si="157"/>
        <v>0</v>
      </c>
      <c r="AA540" s="180">
        <f ca="1">IF($Z540=0,0, OFFSET(rd!$A$10,MATCH($Z540,RD_tunnus,0),0))</f>
        <v>0</v>
      </c>
      <c r="AB540" s="180" t="e">
        <f t="shared" si="164"/>
        <v>#N/A</v>
      </c>
      <c r="AC540" s="180" t="e">
        <f t="shared" si="165"/>
        <v>#N/A</v>
      </c>
      <c r="AD540" s="100">
        <f t="shared" si="166"/>
        <v>0</v>
      </c>
      <c r="AE540" s="180" t="e">
        <f t="shared" ca="1" si="158"/>
        <v>#N/A</v>
      </c>
      <c r="AF540" s="180" t="e">
        <f t="shared" ca="1" si="159"/>
        <v>#N/A</v>
      </c>
      <c r="AG540" s="100" t="e">
        <f ca="1">OFFSET('Kuiva-aine'!$D$10,AE540+AF540-1,0)</f>
        <v>#N/A</v>
      </c>
      <c r="AH540" s="100" t="e">
        <f ca="1">OFFSET('Kuiva-aine'!$E$10,AE540+AF540-1,0)</f>
        <v>#N/A</v>
      </c>
      <c r="AI540" s="180" t="e">
        <f t="shared" ca="1" si="167"/>
        <v>#N/A</v>
      </c>
      <c r="AJ540" s="180" t="e">
        <f t="shared" si="168"/>
        <v>#N/A</v>
      </c>
      <c r="AK540" s="180" t="e">
        <f t="shared" si="169"/>
        <v>#N/A</v>
      </c>
      <c r="AL540" s="180">
        <f t="shared" si="170"/>
        <v>0</v>
      </c>
    </row>
    <row r="541" spans="1:38" x14ac:dyDescent="0.35">
      <c r="A541" s="91"/>
      <c r="B541" s="92"/>
      <c r="C541" s="93"/>
      <c r="D541" s="92"/>
      <c r="E541" s="91"/>
      <c r="F541" s="92"/>
      <c r="G541" s="94"/>
      <c r="I541" s="31">
        <f t="shared" ca="1" si="154"/>
        <v>0</v>
      </c>
      <c r="J541" s="31">
        <f ca="1">IF(ISNA(MATCH($V541,Hajoamiskertoimet!A$21:A$53,0)),0,$I541*OFFSET(Hajoamiskertoimet!$C$20,MATCH($V541,Hajoamiskertoimet!A$21:A$53,0),0))</f>
        <v>0</v>
      </c>
      <c r="L541" s="181">
        <f t="shared" ca="1" si="160"/>
        <v>1</v>
      </c>
      <c r="M541" s="180" t="e">
        <f ca="1">OFFSET('ewc02'!$H$10,MATCH($R541,Ewc_ID,0),0)</f>
        <v>#N/A</v>
      </c>
      <c r="N541" s="180" t="e">
        <f t="shared" ca="1" si="155"/>
        <v>#N/A</v>
      </c>
      <c r="O541" s="180" t="e">
        <f ca="1">IF($L541=0,-1,OFFSET('Kuiva-aine'!$C$10,AE541+AF541-1,0))</f>
        <v>#N/A</v>
      </c>
      <c r="P541" s="180" t="e">
        <f t="shared" ca="1" si="161"/>
        <v>#N/A</v>
      </c>
      <c r="Q541" s="180" t="e">
        <f ca="1">OFFSET('ewc02'!$A$10,MATCH($C541,EWC_Koodi,0),0)</f>
        <v>#N/A</v>
      </c>
      <c r="R541" s="180" t="e">
        <f t="shared" ca="1" si="162"/>
        <v>#N/A</v>
      </c>
      <c r="S541" s="180" t="e">
        <f ca="1">OFFSET('ewc02'!$K$10,Y541,0)</f>
        <v>#N/A</v>
      </c>
      <c r="T541" s="180" t="e">
        <f t="shared" ca="1" si="163"/>
        <v>#N/A</v>
      </c>
      <c r="U541" s="180" t="e">
        <f ca="1">OFFSET('ewc02'!$L$10,Y541,0)</f>
        <v>#N/A</v>
      </c>
      <c r="V541" s="180" t="e">
        <f ca="1">OFFSET('ewc02'!$M$10,Y541,0)</f>
        <v>#N/A</v>
      </c>
      <c r="W541" s="180" t="e">
        <f ca="1">OFFSET('ewc02'!$N$10,Y541,0)</f>
        <v>#N/A</v>
      </c>
      <c r="X541" s="180" t="e">
        <f ca="1">IF(AND(OFFSET('ewc02'!I$10,Y541,0)=12,OR(G541="2.3",G541="2.6",G541="2.7",G541="2.9")),1,0)</f>
        <v>#N/A</v>
      </c>
      <c r="Y541" s="180" t="e">
        <f t="shared" ca="1" si="156"/>
        <v>#N/A</v>
      </c>
      <c r="Z541" s="37">
        <f t="shared" si="157"/>
        <v>0</v>
      </c>
      <c r="AA541" s="180">
        <f ca="1">IF($Z541=0,0, OFFSET(rd!$A$10,MATCH($Z541,RD_tunnus,0),0))</f>
        <v>0</v>
      </c>
      <c r="AB541" s="180" t="e">
        <f t="shared" si="164"/>
        <v>#N/A</v>
      </c>
      <c r="AC541" s="180" t="e">
        <f t="shared" si="165"/>
        <v>#N/A</v>
      </c>
      <c r="AD541" s="100">
        <f t="shared" si="166"/>
        <v>0</v>
      </c>
      <c r="AE541" s="180" t="e">
        <f t="shared" ca="1" si="158"/>
        <v>#N/A</v>
      </c>
      <c r="AF541" s="180" t="e">
        <f t="shared" ca="1" si="159"/>
        <v>#N/A</v>
      </c>
      <c r="AG541" s="100" t="e">
        <f ca="1">OFFSET('Kuiva-aine'!$D$10,AE541+AF541-1,0)</f>
        <v>#N/A</v>
      </c>
      <c r="AH541" s="100" t="e">
        <f ca="1">OFFSET('Kuiva-aine'!$E$10,AE541+AF541-1,0)</f>
        <v>#N/A</v>
      </c>
      <c r="AI541" s="180" t="e">
        <f t="shared" ca="1" si="167"/>
        <v>#N/A</v>
      </c>
      <c r="AJ541" s="180" t="e">
        <f t="shared" si="168"/>
        <v>#N/A</v>
      </c>
      <c r="AK541" s="180" t="e">
        <f t="shared" si="169"/>
        <v>#N/A</v>
      </c>
      <c r="AL541" s="180">
        <f t="shared" si="170"/>
        <v>0</v>
      </c>
    </row>
    <row r="542" spans="1:38" x14ac:dyDescent="0.35">
      <c r="A542" s="91"/>
      <c r="B542" s="92"/>
      <c r="C542" s="93"/>
      <c r="D542" s="92"/>
      <c r="E542" s="91"/>
      <c r="F542" s="92"/>
      <c r="G542" s="94"/>
      <c r="I542" s="31">
        <f t="shared" ca="1" si="154"/>
        <v>0</v>
      </c>
      <c r="J542" s="31">
        <f ca="1">IF(ISNA(MATCH($V542,Hajoamiskertoimet!A$21:A$53,0)),0,$I542*OFFSET(Hajoamiskertoimet!$C$20,MATCH($V542,Hajoamiskertoimet!A$21:A$53,0),0))</f>
        <v>0</v>
      </c>
      <c r="L542" s="181">
        <f t="shared" ca="1" si="160"/>
        <v>1</v>
      </c>
      <c r="M542" s="180" t="e">
        <f ca="1">OFFSET('ewc02'!$H$10,MATCH($R542,Ewc_ID,0),0)</f>
        <v>#N/A</v>
      </c>
      <c r="N542" s="180" t="e">
        <f t="shared" ca="1" si="155"/>
        <v>#N/A</v>
      </c>
      <c r="O542" s="180" t="e">
        <f ca="1">IF($L542=0,-1,OFFSET('Kuiva-aine'!$C$10,AE542+AF542-1,0))</f>
        <v>#N/A</v>
      </c>
      <c r="P542" s="180" t="e">
        <f t="shared" ca="1" si="161"/>
        <v>#N/A</v>
      </c>
      <c r="Q542" s="180" t="e">
        <f ca="1">OFFSET('ewc02'!$A$10,MATCH($C542,EWC_Koodi,0),0)</f>
        <v>#N/A</v>
      </c>
      <c r="R542" s="180" t="e">
        <f t="shared" ca="1" si="162"/>
        <v>#N/A</v>
      </c>
      <c r="S542" s="180" t="e">
        <f ca="1">OFFSET('ewc02'!$K$10,Y542,0)</f>
        <v>#N/A</v>
      </c>
      <c r="T542" s="180" t="e">
        <f t="shared" ca="1" si="163"/>
        <v>#N/A</v>
      </c>
      <c r="U542" s="180" t="e">
        <f ca="1">OFFSET('ewc02'!$L$10,Y542,0)</f>
        <v>#N/A</v>
      </c>
      <c r="V542" s="180" t="e">
        <f ca="1">OFFSET('ewc02'!$M$10,Y542,0)</f>
        <v>#N/A</v>
      </c>
      <c r="W542" s="180" t="e">
        <f ca="1">OFFSET('ewc02'!$N$10,Y542,0)</f>
        <v>#N/A</v>
      </c>
      <c r="X542" s="180" t="e">
        <f ca="1">IF(AND(OFFSET('ewc02'!I$10,Y542,0)=12,OR(G542="2.3",G542="2.6",G542="2.7",G542="2.9")),1,0)</f>
        <v>#N/A</v>
      </c>
      <c r="Y542" s="180" t="e">
        <f t="shared" ca="1" si="156"/>
        <v>#N/A</v>
      </c>
      <c r="Z542" s="37">
        <f t="shared" si="157"/>
        <v>0</v>
      </c>
      <c r="AA542" s="180">
        <f ca="1">IF($Z542=0,0, OFFSET(rd!$A$10,MATCH($Z542,RD_tunnus,0),0))</f>
        <v>0</v>
      </c>
      <c r="AB542" s="180" t="e">
        <f t="shared" si="164"/>
        <v>#N/A</v>
      </c>
      <c r="AC542" s="180" t="e">
        <f t="shared" si="165"/>
        <v>#N/A</v>
      </c>
      <c r="AD542" s="100">
        <f t="shared" si="166"/>
        <v>0</v>
      </c>
      <c r="AE542" s="180" t="e">
        <f t="shared" ca="1" si="158"/>
        <v>#N/A</v>
      </c>
      <c r="AF542" s="180" t="e">
        <f t="shared" ca="1" si="159"/>
        <v>#N/A</v>
      </c>
      <c r="AG542" s="100" t="e">
        <f ca="1">OFFSET('Kuiva-aine'!$D$10,AE542+AF542-1,0)</f>
        <v>#N/A</v>
      </c>
      <c r="AH542" s="100" t="e">
        <f ca="1">OFFSET('Kuiva-aine'!$E$10,AE542+AF542-1,0)</f>
        <v>#N/A</v>
      </c>
      <c r="AI542" s="180" t="e">
        <f t="shared" ca="1" si="167"/>
        <v>#N/A</v>
      </c>
      <c r="AJ542" s="180" t="e">
        <f t="shared" si="168"/>
        <v>#N/A</v>
      </c>
      <c r="AK542" s="180" t="e">
        <f t="shared" si="169"/>
        <v>#N/A</v>
      </c>
      <c r="AL542" s="180">
        <f t="shared" si="170"/>
        <v>0</v>
      </c>
    </row>
    <row r="543" spans="1:38" x14ac:dyDescent="0.35">
      <c r="A543" s="91"/>
      <c r="B543" s="92"/>
      <c r="C543" s="93"/>
      <c r="D543" s="92"/>
      <c r="E543" s="91"/>
      <c r="F543" s="92"/>
      <c r="G543" s="94"/>
      <c r="I543" s="31">
        <f t="shared" ca="1" si="154"/>
        <v>0</v>
      </c>
      <c r="J543" s="31">
        <f ca="1">IF(ISNA(MATCH($V543,Hajoamiskertoimet!A$21:A$53,0)),0,$I543*OFFSET(Hajoamiskertoimet!$C$20,MATCH($V543,Hajoamiskertoimet!A$21:A$53,0),0))</f>
        <v>0</v>
      </c>
      <c r="L543" s="181">
        <f t="shared" ca="1" si="160"/>
        <v>1</v>
      </c>
      <c r="M543" s="180" t="e">
        <f ca="1">OFFSET('ewc02'!$H$10,MATCH($R543,Ewc_ID,0),0)</f>
        <v>#N/A</v>
      </c>
      <c r="N543" s="180" t="e">
        <f t="shared" ca="1" si="155"/>
        <v>#N/A</v>
      </c>
      <c r="O543" s="180" t="e">
        <f ca="1">IF($L543=0,-1,OFFSET('Kuiva-aine'!$C$10,AE543+AF543-1,0))</f>
        <v>#N/A</v>
      </c>
      <c r="P543" s="180" t="e">
        <f t="shared" ca="1" si="161"/>
        <v>#N/A</v>
      </c>
      <c r="Q543" s="180" t="e">
        <f ca="1">OFFSET('ewc02'!$A$10,MATCH($C543,EWC_Koodi,0),0)</f>
        <v>#N/A</v>
      </c>
      <c r="R543" s="180" t="e">
        <f t="shared" ca="1" si="162"/>
        <v>#N/A</v>
      </c>
      <c r="S543" s="180" t="e">
        <f ca="1">OFFSET('ewc02'!$K$10,Y543,0)</f>
        <v>#N/A</v>
      </c>
      <c r="T543" s="180" t="e">
        <f t="shared" ca="1" si="163"/>
        <v>#N/A</v>
      </c>
      <c r="U543" s="180" t="e">
        <f ca="1">OFFSET('ewc02'!$L$10,Y543,0)</f>
        <v>#N/A</v>
      </c>
      <c r="V543" s="180" t="e">
        <f ca="1">OFFSET('ewc02'!$M$10,Y543,0)</f>
        <v>#N/A</v>
      </c>
      <c r="W543" s="180" t="e">
        <f ca="1">OFFSET('ewc02'!$N$10,Y543,0)</f>
        <v>#N/A</v>
      </c>
      <c r="X543" s="180" t="e">
        <f ca="1">IF(AND(OFFSET('ewc02'!I$10,Y543,0)=12,OR(G543="2.3",G543="2.6",G543="2.7",G543="2.9")),1,0)</f>
        <v>#N/A</v>
      </c>
      <c r="Y543" s="180" t="e">
        <f t="shared" ca="1" si="156"/>
        <v>#N/A</v>
      </c>
      <c r="Z543" s="37">
        <f t="shared" si="157"/>
        <v>0</v>
      </c>
      <c r="AA543" s="180">
        <f ca="1">IF($Z543=0,0, OFFSET(rd!$A$10,MATCH($Z543,RD_tunnus,0),0))</f>
        <v>0</v>
      </c>
      <c r="AB543" s="180" t="e">
        <f t="shared" si="164"/>
        <v>#N/A</v>
      </c>
      <c r="AC543" s="180" t="e">
        <f t="shared" si="165"/>
        <v>#N/A</v>
      </c>
      <c r="AD543" s="100">
        <f t="shared" si="166"/>
        <v>0</v>
      </c>
      <c r="AE543" s="180" t="e">
        <f t="shared" ca="1" si="158"/>
        <v>#N/A</v>
      </c>
      <c r="AF543" s="180" t="e">
        <f t="shared" ca="1" si="159"/>
        <v>#N/A</v>
      </c>
      <c r="AG543" s="100" t="e">
        <f ca="1">OFFSET('Kuiva-aine'!$D$10,AE543+AF543-1,0)</f>
        <v>#N/A</v>
      </c>
      <c r="AH543" s="100" t="e">
        <f ca="1">OFFSET('Kuiva-aine'!$E$10,AE543+AF543-1,0)</f>
        <v>#N/A</v>
      </c>
      <c r="AI543" s="180" t="e">
        <f t="shared" ca="1" si="167"/>
        <v>#N/A</v>
      </c>
      <c r="AJ543" s="180" t="e">
        <f t="shared" si="168"/>
        <v>#N/A</v>
      </c>
      <c r="AK543" s="180" t="e">
        <f t="shared" si="169"/>
        <v>#N/A</v>
      </c>
      <c r="AL543" s="180">
        <f t="shared" si="170"/>
        <v>0</v>
      </c>
    </row>
    <row r="544" spans="1:38" x14ac:dyDescent="0.35">
      <c r="A544" s="91"/>
      <c r="B544" s="92"/>
      <c r="C544" s="93"/>
      <c r="D544" s="92"/>
      <c r="E544" s="91"/>
      <c r="F544" s="92"/>
      <c r="G544" s="94"/>
      <c r="I544" s="31">
        <f t="shared" ca="1" si="154"/>
        <v>0</v>
      </c>
      <c r="J544" s="31">
        <f ca="1">IF(ISNA(MATCH($V544,Hajoamiskertoimet!A$21:A$53,0)),0,$I544*OFFSET(Hajoamiskertoimet!$C$20,MATCH($V544,Hajoamiskertoimet!A$21:A$53,0),0))</f>
        <v>0</v>
      </c>
      <c r="L544" s="181">
        <f t="shared" ca="1" si="160"/>
        <v>1</v>
      </c>
      <c r="M544" s="180" t="e">
        <f ca="1">OFFSET('ewc02'!$H$10,MATCH($R544,Ewc_ID,0),0)</f>
        <v>#N/A</v>
      </c>
      <c r="N544" s="180" t="e">
        <f t="shared" ca="1" si="155"/>
        <v>#N/A</v>
      </c>
      <c r="O544" s="180" t="e">
        <f ca="1">IF($L544=0,-1,OFFSET('Kuiva-aine'!$C$10,AE544+AF544-1,0))</f>
        <v>#N/A</v>
      </c>
      <c r="P544" s="180" t="e">
        <f t="shared" ca="1" si="161"/>
        <v>#N/A</v>
      </c>
      <c r="Q544" s="180" t="e">
        <f ca="1">OFFSET('ewc02'!$A$10,MATCH($C544,EWC_Koodi,0),0)</f>
        <v>#N/A</v>
      </c>
      <c r="R544" s="180" t="e">
        <f t="shared" ca="1" si="162"/>
        <v>#N/A</v>
      </c>
      <c r="S544" s="180" t="e">
        <f ca="1">OFFSET('ewc02'!$K$10,Y544,0)</f>
        <v>#N/A</v>
      </c>
      <c r="T544" s="180" t="e">
        <f t="shared" ca="1" si="163"/>
        <v>#N/A</v>
      </c>
      <c r="U544" s="180" t="e">
        <f ca="1">OFFSET('ewc02'!$L$10,Y544,0)</f>
        <v>#N/A</v>
      </c>
      <c r="V544" s="180" t="e">
        <f ca="1">OFFSET('ewc02'!$M$10,Y544,0)</f>
        <v>#N/A</v>
      </c>
      <c r="W544" s="180" t="e">
        <f ca="1">OFFSET('ewc02'!$N$10,Y544,0)</f>
        <v>#N/A</v>
      </c>
      <c r="X544" s="180" t="e">
        <f ca="1">IF(AND(OFFSET('ewc02'!I$10,Y544,0)=12,OR(G544="2.3",G544="2.6",G544="2.7",G544="2.9")),1,0)</f>
        <v>#N/A</v>
      </c>
      <c r="Y544" s="180" t="e">
        <f t="shared" ca="1" si="156"/>
        <v>#N/A</v>
      </c>
      <c r="Z544" s="37">
        <f t="shared" si="157"/>
        <v>0</v>
      </c>
      <c r="AA544" s="180">
        <f ca="1">IF($Z544=0,0, OFFSET(rd!$A$10,MATCH($Z544,RD_tunnus,0),0))</f>
        <v>0</v>
      </c>
      <c r="AB544" s="180" t="e">
        <f t="shared" si="164"/>
        <v>#N/A</v>
      </c>
      <c r="AC544" s="180" t="e">
        <f t="shared" si="165"/>
        <v>#N/A</v>
      </c>
      <c r="AD544" s="100">
        <f t="shared" si="166"/>
        <v>0</v>
      </c>
      <c r="AE544" s="180" t="e">
        <f t="shared" ca="1" si="158"/>
        <v>#N/A</v>
      </c>
      <c r="AF544" s="180" t="e">
        <f t="shared" ca="1" si="159"/>
        <v>#N/A</v>
      </c>
      <c r="AG544" s="100" t="e">
        <f ca="1">OFFSET('Kuiva-aine'!$D$10,AE544+AF544-1,0)</f>
        <v>#N/A</v>
      </c>
      <c r="AH544" s="100" t="e">
        <f ca="1">OFFSET('Kuiva-aine'!$E$10,AE544+AF544-1,0)</f>
        <v>#N/A</v>
      </c>
      <c r="AI544" s="180" t="e">
        <f t="shared" ca="1" si="167"/>
        <v>#N/A</v>
      </c>
      <c r="AJ544" s="180" t="e">
        <f t="shared" si="168"/>
        <v>#N/A</v>
      </c>
      <c r="AK544" s="180" t="e">
        <f t="shared" si="169"/>
        <v>#N/A</v>
      </c>
      <c r="AL544" s="180">
        <f t="shared" si="170"/>
        <v>0</v>
      </c>
    </row>
    <row r="545" spans="1:38" x14ac:dyDescent="0.35">
      <c r="A545" s="91"/>
      <c r="B545" s="92"/>
      <c r="C545" s="93"/>
      <c r="D545" s="92"/>
      <c r="E545" s="91"/>
      <c r="F545" s="92"/>
      <c r="G545" s="94"/>
      <c r="I545" s="31">
        <f t="shared" ca="1" si="154"/>
        <v>0</v>
      </c>
      <c r="J545" s="31">
        <f ca="1">IF(ISNA(MATCH($V545,Hajoamiskertoimet!A$21:A$53,0)),0,$I545*OFFSET(Hajoamiskertoimet!$C$20,MATCH($V545,Hajoamiskertoimet!A$21:A$53,0),0))</f>
        <v>0</v>
      </c>
      <c r="L545" s="181">
        <f t="shared" ca="1" si="160"/>
        <v>1</v>
      </c>
      <c r="M545" s="180" t="e">
        <f ca="1">OFFSET('ewc02'!$H$10,MATCH($R545,Ewc_ID,0),0)</f>
        <v>#N/A</v>
      </c>
      <c r="N545" s="180" t="e">
        <f t="shared" ca="1" si="155"/>
        <v>#N/A</v>
      </c>
      <c r="O545" s="180" t="e">
        <f ca="1">IF($L545=0,-1,OFFSET('Kuiva-aine'!$C$10,AE545+AF545-1,0))</f>
        <v>#N/A</v>
      </c>
      <c r="P545" s="180" t="e">
        <f t="shared" ca="1" si="161"/>
        <v>#N/A</v>
      </c>
      <c r="Q545" s="180" t="e">
        <f ca="1">OFFSET('ewc02'!$A$10,MATCH($C545,EWC_Koodi,0),0)</f>
        <v>#N/A</v>
      </c>
      <c r="R545" s="180" t="e">
        <f t="shared" ca="1" si="162"/>
        <v>#N/A</v>
      </c>
      <c r="S545" s="180" t="e">
        <f ca="1">OFFSET('ewc02'!$K$10,Y545,0)</f>
        <v>#N/A</v>
      </c>
      <c r="T545" s="180" t="e">
        <f t="shared" ca="1" si="163"/>
        <v>#N/A</v>
      </c>
      <c r="U545" s="180" t="e">
        <f ca="1">OFFSET('ewc02'!$L$10,Y545,0)</f>
        <v>#N/A</v>
      </c>
      <c r="V545" s="180" t="e">
        <f ca="1">OFFSET('ewc02'!$M$10,Y545,0)</f>
        <v>#N/A</v>
      </c>
      <c r="W545" s="180" t="e">
        <f ca="1">OFFSET('ewc02'!$N$10,Y545,0)</f>
        <v>#N/A</v>
      </c>
      <c r="X545" s="180" t="e">
        <f ca="1">IF(AND(OFFSET('ewc02'!I$10,Y545,0)=12,OR(G545="2.3",G545="2.6",G545="2.7",G545="2.9")),1,0)</f>
        <v>#N/A</v>
      </c>
      <c r="Y545" s="180" t="e">
        <f t="shared" ca="1" si="156"/>
        <v>#N/A</v>
      </c>
      <c r="Z545" s="37">
        <f t="shared" si="157"/>
        <v>0</v>
      </c>
      <c r="AA545" s="180">
        <f ca="1">IF($Z545=0,0, OFFSET(rd!$A$10,MATCH($Z545,RD_tunnus,0),0))</f>
        <v>0</v>
      </c>
      <c r="AB545" s="180" t="e">
        <f t="shared" si="164"/>
        <v>#N/A</v>
      </c>
      <c r="AC545" s="180" t="e">
        <f t="shared" si="165"/>
        <v>#N/A</v>
      </c>
      <c r="AD545" s="100">
        <f t="shared" si="166"/>
        <v>0</v>
      </c>
      <c r="AE545" s="180" t="e">
        <f t="shared" ca="1" si="158"/>
        <v>#N/A</v>
      </c>
      <c r="AF545" s="180" t="e">
        <f t="shared" ca="1" si="159"/>
        <v>#N/A</v>
      </c>
      <c r="AG545" s="100" t="e">
        <f ca="1">OFFSET('Kuiva-aine'!$D$10,AE545+AF545-1,0)</f>
        <v>#N/A</v>
      </c>
      <c r="AH545" s="100" t="e">
        <f ca="1">OFFSET('Kuiva-aine'!$E$10,AE545+AF545-1,0)</f>
        <v>#N/A</v>
      </c>
      <c r="AI545" s="180" t="e">
        <f t="shared" ca="1" si="167"/>
        <v>#N/A</v>
      </c>
      <c r="AJ545" s="180" t="e">
        <f t="shared" si="168"/>
        <v>#N/A</v>
      </c>
      <c r="AK545" s="180" t="e">
        <f t="shared" si="169"/>
        <v>#N/A</v>
      </c>
      <c r="AL545" s="180">
        <f t="shared" si="170"/>
        <v>0</v>
      </c>
    </row>
    <row r="546" spans="1:38" x14ac:dyDescent="0.35">
      <c r="A546" s="91"/>
      <c r="B546" s="92"/>
      <c r="C546" s="93"/>
      <c r="D546" s="92"/>
      <c r="E546" s="91"/>
      <c r="F546" s="92"/>
      <c r="G546" s="94"/>
      <c r="I546" s="31">
        <f t="shared" ca="1" si="154"/>
        <v>0</v>
      </c>
      <c r="J546" s="31">
        <f ca="1">IF(ISNA(MATCH($V546,Hajoamiskertoimet!A$21:A$53,0)),0,$I546*OFFSET(Hajoamiskertoimet!$C$20,MATCH($V546,Hajoamiskertoimet!A$21:A$53,0),0))</f>
        <v>0</v>
      </c>
      <c r="L546" s="181">
        <f t="shared" ca="1" si="160"/>
        <v>1</v>
      </c>
      <c r="M546" s="180" t="e">
        <f ca="1">OFFSET('ewc02'!$H$10,MATCH($R546,Ewc_ID,0),0)</f>
        <v>#N/A</v>
      </c>
      <c r="N546" s="180" t="e">
        <f t="shared" ca="1" si="155"/>
        <v>#N/A</v>
      </c>
      <c r="O546" s="180" t="e">
        <f ca="1">IF($L546=0,-1,OFFSET('Kuiva-aine'!$C$10,AE546+AF546-1,0))</f>
        <v>#N/A</v>
      </c>
      <c r="P546" s="180" t="e">
        <f t="shared" ca="1" si="161"/>
        <v>#N/A</v>
      </c>
      <c r="Q546" s="180" t="e">
        <f ca="1">OFFSET('ewc02'!$A$10,MATCH($C546,EWC_Koodi,0),0)</f>
        <v>#N/A</v>
      </c>
      <c r="R546" s="180" t="e">
        <f t="shared" ca="1" si="162"/>
        <v>#N/A</v>
      </c>
      <c r="S546" s="180" t="e">
        <f ca="1">OFFSET('ewc02'!$K$10,Y546,0)</f>
        <v>#N/A</v>
      </c>
      <c r="T546" s="180" t="e">
        <f t="shared" ca="1" si="163"/>
        <v>#N/A</v>
      </c>
      <c r="U546" s="180" t="e">
        <f ca="1">OFFSET('ewc02'!$L$10,Y546,0)</f>
        <v>#N/A</v>
      </c>
      <c r="V546" s="180" t="e">
        <f ca="1">OFFSET('ewc02'!$M$10,Y546,0)</f>
        <v>#N/A</v>
      </c>
      <c r="W546" s="180" t="e">
        <f ca="1">OFFSET('ewc02'!$N$10,Y546,0)</f>
        <v>#N/A</v>
      </c>
      <c r="X546" s="180" t="e">
        <f ca="1">IF(AND(OFFSET('ewc02'!I$10,Y546,0)=12,OR(G546="2.3",G546="2.6",G546="2.7",G546="2.9")),1,0)</f>
        <v>#N/A</v>
      </c>
      <c r="Y546" s="180" t="e">
        <f t="shared" ca="1" si="156"/>
        <v>#N/A</v>
      </c>
      <c r="Z546" s="37">
        <f t="shared" si="157"/>
        <v>0</v>
      </c>
      <c r="AA546" s="180">
        <f ca="1">IF($Z546=0,0, OFFSET(rd!$A$10,MATCH($Z546,RD_tunnus,0),0))</f>
        <v>0</v>
      </c>
      <c r="AB546" s="180" t="e">
        <f t="shared" si="164"/>
        <v>#N/A</v>
      </c>
      <c r="AC546" s="180" t="e">
        <f t="shared" si="165"/>
        <v>#N/A</v>
      </c>
      <c r="AD546" s="100">
        <f t="shared" si="166"/>
        <v>0</v>
      </c>
      <c r="AE546" s="180" t="e">
        <f t="shared" ca="1" si="158"/>
        <v>#N/A</v>
      </c>
      <c r="AF546" s="180" t="e">
        <f t="shared" ca="1" si="159"/>
        <v>#N/A</v>
      </c>
      <c r="AG546" s="100" t="e">
        <f ca="1">OFFSET('Kuiva-aine'!$D$10,AE546+AF546-1,0)</f>
        <v>#N/A</v>
      </c>
      <c r="AH546" s="100" t="e">
        <f ca="1">OFFSET('Kuiva-aine'!$E$10,AE546+AF546-1,0)</f>
        <v>#N/A</v>
      </c>
      <c r="AI546" s="180" t="e">
        <f t="shared" ca="1" si="167"/>
        <v>#N/A</v>
      </c>
      <c r="AJ546" s="180" t="e">
        <f t="shared" si="168"/>
        <v>#N/A</v>
      </c>
      <c r="AK546" s="180" t="e">
        <f t="shared" si="169"/>
        <v>#N/A</v>
      </c>
      <c r="AL546" s="180">
        <f t="shared" si="170"/>
        <v>0</v>
      </c>
    </row>
    <row r="547" spans="1:38" x14ac:dyDescent="0.35">
      <c r="A547" s="91"/>
      <c r="B547" s="92"/>
      <c r="C547" s="93"/>
      <c r="D547" s="92"/>
      <c r="E547" s="91"/>
      <c r="F547" s="92"/>
      <c r="G547" s="94"/>
      <c r="I547" s="31">
        <f t="shared" ca="1" si="154"/>
        <v>0</v>
      </c>
      <c r="J547" s="31">
        <f ca="1">IF(ISNA(MATCH($V547,Hajoamiskertoimet!A$21:A$53,0)),0,$I547*OFFSET(Hajoamiskertoimet!$C$20,MATCH($V547,Hajoamiskertoimet!A$21:A$53,0),0))</f>
        <v>0</v>
      </c>
      <c r="L547" s="181">
        <f t="shared" ca="1" si="160"/>
        <v>1</v>
      </c>
      <c r="M547" s="180" t="e">
        <f ca="1">OFFSET('ewc02'!$H$10,MATCH($R547,Ewc_ID,0),0)</f>
        <v>#N/A</v>
      </c>
      <c r="N547" s="180" t="e">
        <f t="shared" ca="1" si="155"/>
        <v>#N/A</v>
      </c>
      <c r="O547" s="180" t="e">
        <f ca="1">IF($L547=0,-1,OFFSET('Kuiva-aine'!$C$10,AE547+AF547-1,0))</f>
        <v>#N/A</v>
      </c>
      <c r="P547" s="180" t="e">
        <f t="shared" ca="1" si="161"/>
        <v>#N/A</v>
      </c>
      <c r="Q547" s="180" t="e">
        <f ca="1">OFFSET('ewc02'!$A$10,MATCH($C547,EWC_Koodi,0),0)</f>
        <v>#N/A</v>
      </c>
      <c r="R547" s="180" t="e">
        <f t="shared" ca="1" si="162"/>
        <v>#N/A</v>
      </c>
      <c r="S547" s="180" t="e">
        <f ca="1">OFFSET('ewc02'!$K$10,Y547,0)</f>
        <v>#N/A</v>
      </c>
      <c r="T547" s="180" t="e">
        <f t="shared" ca="1" si="163"/>
        <v>#N/A</v>
      </c>
      <c r="U547" s="180" t="e">
        <f ca="1">OFFSET('ewc02'!$L$10,Y547,0)</f>
        <v>#N/A</v>
      </c>
      <c r="V547" s="180" t="e">
        <f ca="1">OFFSET('ewc02'!$M$10,Y547,0)</f>
        <v>#N/A</v>
      </c>
      <c r="W547" s="180" t="e">
        <f ca="1">OFFSET('ewc02'!$N$10,Y547,0)</f>
        <v>#N/A</v>
      </c>
      <c r="X547" s="180" t="e">
        <f ca="1">IF(AND(OFFSET('ewc02'!I$10,Y547,0)=12,OR(G547="2.3",G547="2.6",G547="2.7",G547="2.9")),1,0)</f>
        <v>#N/A</v>
      </c>
      <c r="Y547" s="180" t="e">
        <f t="shared" ca="1" si="156"/>
        <v>#N/A</v>
      </c>
      <c r="Z547" s="37">
        <f t="shared" si="157"/>
        <v>0</v>
      </c>
      <c r="AA547" s="180">
        <f ca="1">IF($Z547=0,0, OFFSET(rd!$A$10,MATCH($Z547,RD_tunnus,0),0))</f>
        <v>0</v>
      </c>
      <c r="AB547" s="180" t="e">
        <f t="shared" si="164"/>
        <v>#N/A</v>
      </c>
      <c r="AC547" s="180" t="e">
        <f t="shared" si="165"/>
        <v>#N/A</v>
      </c>
      <c r="AD547" s="100">
        <f t="shared" si="166"/>
        <v>0</v>
      </c>
      <c r="AE547" s="180" t="e">
        <f t="shared" ca="1" si="158"/>
        <v>#N/A</v>
      </c>
      <c r="AF547" s="180" t="e">
        <f t="shared" ca="1" si="159"/>
        <v>#N/A</v>
      </c>
      <c r="AG547" s="100" t="e">
        <f ca="1">OFFSET('Kuiva-aine'!$D$10,AE547+AF547-1,0)</f>
        <v>#N/A</v>
      </c>
      <c r="AH547" s="100" t="e">
        <f ca="1">OFFSET('Kuiva-aine'!$E$10,AE547+AF547-1,0)</f>
        <v>#N/A</v>
      </c>
      <c r="AI547" s="180" t="e">
        <f t="shared" ca="1" si="167"/>
        <v>#N/A</v>
      </c>
      <c r="AJ547" s="180" t="e">
        <f t="shared" si="168"/>
        <v>#N/A</v>
      </c>
      <c r="AK547" s="180" t="e">
        <f t="shared" si="169"/>
        <v>#N/A</v>
      </c>
      <c r="AL547" s="180">
        <f t="shared" si="170"/>
        <v>0</v>
      </c>
    </row>
    <row r="548" spans="1:38" x14ac:dyDescent="0.35">
      <c r="A548" s="91"/>
      <c r="B548" s="92"/>
      <c r="C548" s="93"/>
      <c r="D548" s="92"/>
      <c r="E548" s="91"/>
      <c r="F548" s="92"/>
      <c r="G548" s="94"/>
      <c r="I548" s="31">
        <f t="shared" ca="1" si="154"/>
        <v>0</v>
      </c>
      <c r="J548" s="31">
        <f ca="1">IF(ISNA(MATCH($V548,Hajoamiskertoimet!A$21:A$53,0)),0,$I548*OFFSET(Hajoamiskertoimet!$C$20,MATCH($V548,Hajoamiskertoimet!A$21:A$53,0),0))</f>
        <v>0</v>
      </c>
      <c r="L548" s="181">
        <f t="shared" ca="1" si="160"/>
        <v>1</v>
      </c>
      <c r="M548" s="180" t="e">
        <f ca="1">OFFSET('ewc02'!$H$10,MATCH($R548,Ewc_ID,0),0)</f>
        <v>#N/A</v>
      </c>
      <c r="N548" s="180" t="e">
        <f t="shared" ca="1" si="155"/>
        <v>#N/A</v>
      </c>
      <c r="O548" s="180" t="e">
        <f ca="1">IF($L548=0,-1,OFFSET('Kuiva-aine'!$C$10,AE548+AF548-1,0))</f>
        <v>#N/A</v>
      </c>
      <c r="P548" s="180" t="e">
        <f t="shared" ca="1" si="161"/>
        <v>#N/A</v>
      </c>
      <c r="Q548" s="180" t="e">
        <f ca="1">OFFSET('ewc02'!$A$10,MATCH($C548,EWC_Koodi,0),0)</f>
        <v>#N/A</v>
      </c>
      <c r="R548" s="180" t="e">
        <f t="shared" ca="1" si="162"/>
        <v>#N/A</v>
      </c>
      <c r="S548" s="180" t="e">
        <f ca="1">OFFSET('ewc02'!$K$10,Y548,0)</f>
        <v>#N/A</v>
      </c>
      <c r="T548" s="180" t="e">
        <f t="shared" ca="1" si="163"/>
        <v>#N/A</v>
      </c>
      <c r="U548" s="180" t="e">
        <f ca="1">OFFSET('ewc02'!$L$10,Y548,0)</f>
        <v>#N/A</v>
      </c>
      <c r="V548" s="180" t="e">
        <f ca="1">OFFSET('ewc02'!$M$10,Y548,0)</f>
        <v>#N/A</v>
      </c>
      <c r="W548" s="180" t="e">
        <f ca="1">OFFSET('ewc02'!$N$10,Y548,0)</f>
        <v>#N/A</v>
      </c>
      <c r="X548" s="180" t="e">
        <f ca="1">IF(AND(OFFSET('ewc02'!I$10,Y548,0)=12,OR(G548="2.3",G548="2.6",G548="2.7",G548="2.9")),1,0)</f>
        <v>#N/A</v>
      </c>
      <c r="Y548" s="180" t="e">
        <f t="shared" ca="1" si="156"/>
        <v>#N/A</v>
      </c>
      <c r="Z548" s="37">
        <f t="shared" si="157"/>
        <v>0</v>
      </c>
      <c r="AA548" s="180">
        <f ca="1">IF($Z548=0,0, OFFSET(rd!$A$10,MATCH($Z548,RD_tunnus,0),0))</f>
        <v>0</v>
      </c>
      <c r="AB548" s="180" t="e">
        <f t="shared" si="164"/>
        <v>#N/A</v>
      </c>
      <c r="AC548" s="180" t="e">
        <f t="shared" si="165"/>
        <v>#N/A</v>
      </c>
      <c r="AD548" s="100">
        <f t="shared" si="166"/>
        <v>0</v>
      </c>
      <c r="AE548" s="180" t="e">
        <f t="shared" ca="1" si="158"/>
        <v>#N/A</v>
      </c>
      <c r="AF548" s="180" t="e">
        <f t="shared" ca="1" si="159"/>
        <v>#N/A</v>
      </c>
      <c r="AG548" s="100" t="e">
        <f ca="1">OFFSET('Kuiva-aine'!$D$10,AE548+AF548-1,0)</f>
        <v>#N/A</v>
      </c>
      <c r="AH548" s="100" t="e">
        <f ca="1">OFFSET('Kuiva-aine'!$E$10,AE548+AF548-1,0)</f>
        <v>#N/A</v>
      </c>
      <c r="AI548" s="180" t="e">
        <f t="shared" ca="1" si="167"/>
        <v>#N/A</v>
      </c>
      <c r="AJ548" s="180" t="e">
        <f t="shared" si="168"/>
        <v>#N/A</v>
      </c>
      <c r="AK548" s="180" t="e">
        <f t="shared" si="169"/>
        <v>#N/A</v>
      </c>
      <c r="AL548" s="180">
        <f t="shared" si="170"/>
        <v>0</v>
      </c>
    </row>
    <row r="549" spans="1:38" x14ac:dyDescent="0.35">
      <c r="A549" s="91"/>
      <c r="B549" s="92"/>
      <c r="C549" s="93"/>
      <c r="D549" s="92"/>
      <c r="E549" s="91"/>
      <c r="F549" s="92"/>
      <c r="G549" s="94"/>
      <c r="I549" s="31">
        <f t="shared" ca="1" si="154"/>
        <v>0</v>
      </c>
      <c r="J549" s="31">
        <f ca="1">IF(ISNA(MATCH($V549,Hajoamiskertoimet!A$21:A$53,0)),0,$I549*OFFSET(Hajoamiskertoimet!$C$20,MATCH($V549,Hajoamiskertoimet!A$21:A$53,0),0))</f>
        <v>0</v>
      </c>
      <c r="L549" s="181">
        <f t="shared" ca="1" si="160"/>
        <v>1</v>
      </c>
      <c r="M549" s="180" t="e">
        <f ca="1">OFFSET('ewc02'!$H$10,MATCH($R549,Ewc_ID,0),0)</f>
        <v>#N/A</v>
      </c>
      <c r="N549" s="180" t="e">
        <f t="shared" ca="1" si="155"/>
        <v>#N/A</v>
      </c>
      <c r="O549" s="180" t="e">
        <f ca="1">IF($L549=0,-1,OFFSET('Kuiva-aine'!$C$10,AE549+AF549-1,0))</f>
        <v>#N/A</v>
      </c>
      <c r="P549" s="180" t="e">
        <f t="shared" ca="1" si="161"/>
        <v>#N/A</v>
      </c>
      <c r="Q549" s="180" t="e">
        <f ca="1">OFFSET('ewc02'!$A$10,MATCH($C549,EWC_Koodi,0),0)</f>
        <v>#N/A</v>
      </c>
      <c r="R549" s="180" t="e">
        <f t="shared" ca="1" si="162"/>
        <v>#N/A</v>
      </c>
      <c r="S549" s="180" t="e">
        <f ca="1">OFFSET('ewc02'!$K$10,Y549,0)</f>
        <v>#N/A</v>
      </c>
      <c r="T549" s="180" t="e">
        <f t="shared" ca="1" si="163"/>
        <v>#N/A</v>
      </c>
      <c r="U549" s="180" t="e">
        <f ca="1">OFFSET('ewc02'!$L$10,Y549,0)</f>
        <v>#N/A</v>
      </c>
      <c r="V549" s="180" t="e">
        <f ca="1">OFFSET('ewc02'!$M$10,Y549,0)</f>
        <v>#N/A</v>
      </c>
      <c r="W549" s="180" t="e">
        <f ca="1">OFFSET('ewc02'!$N$10,Y549,0)</f>
        <v>#N/A</v>
      </c>
      <c r="X549" s="180" t="e">
        <f ca="1">IF(AND(OFFSET('ewc02'!I$10,Y549,0)=12,OR(G549="2.3",G549="2.6",G549="2.7",G549="2.9")),1,0)</f>
        <v>#N/A</v>
      </c>
      <c r="Y549" s="180" t="e">
        <f t="shared" ca="1" si="156"/>
        <v>#N/A</v>
      </c>
      <c r="Z549" s="37">
        <f t="shared" si="157"/>
        <v>0</v>
      </c>
      <c r="AA549" s="180">
        <f ca="1">IF($Z549=0,0, OFFSET(rd!$A$10,MATCH($Z549,RD_tunnus,0),0))</f>
        <v>0</v>
      </c>
      <c r="AB549" s="180" t="e">
        <f t="shared" si="164"/>
        <v>#N/A</v>
      </c>
      <c r="AC549" s="180" t="e">
        <f t="shared" si="165"/>
        <v>#N/A</v>
      </c>
      <c r="AD549" s="100">
        <f t="shared" si="166"/>
        <v>0</v>
      </c>
      <c r="AE549" s="180" t="e">
        <f t="shared" ca="1" si="158"/>
        <v>#N/A</v>
      </c>
      <c r="AF549" s="180" t="e">
        <f t="shared" ca="1" si="159"/>
        <v>#N/A</v>
      </c>
      <c r="AG549" s="100" t="e">
        <f ca="1">OFFSET('Kuiva-aine'!$D$10,AE549+AF549-1,0)</f>
        <v>#N/A</v>
      </c>
      <c r="AH549" s="100" t="e">
        <f ca="1">OFFSET('Kuiva-aine'!$E$10,AE549+AF549-1,0)</f>
        <v>#N/A</v>
      </c>
      <c r="AI549" s="180" t="e">
        <f t="shared" ca="1" si="167"/>
        <v>#N/A</v>
      </c>
      <c r="AJ549" s="180" t="e">
        <f t="shared" si="168"/>
        <v>#N/A</v>
      </c>
      <c r="AK549" s="180" t="e">
        <f t="shared" si="169"/>
        <v>#N/A</v>
      </c>
      <c r="AL549" s="180">
        <f t="shared" si="170"/>
        <v>0</v>
      </c>
    </row>
    <row r="550" spans="1:38" x14ac:dyDescent="0.35">
      <c r="A550" s="91"/>
      <c r="B550" s="92"/>
      <c r="C550" s="93"/>
      <c r="D550" s="92"/>
      <c r="E550" s="91"/>
      <c r="F550" s="92"/>
      <c r="G550" s="94"/>
      <c r="I550" s="31">
        <f t="shared" ca="1" si="154"/>
        <v>0</v>
      </c>
      <c r="J550" s="31">
        <f ca="1">IF(ISNA(MATCH($V550,Hajoamiskertoimet!A$21:A$53,0)),0,$I550*OFFSET(Hajoamiskertoimet!$C$20,MATCH($V550,Hajoamiskertoimet!A$21:A$53,0),0))</f>
        <v>0</v>
      </c>
      <c r="L550" s="181">
        <f t="shared" ca="1" si="160"/>
        <v>1</v>
      </c>
      <c r="M550" s="180" t="e">
        <f ca="1">OFFSET('ewc02'!$H$10,MATCH($R550,Ewc_ID,0),0)</f>
        <v>#N/A</v>
      </c>
      <c r="N550" s="180" t="e">
        <f t="shared" ca="1" si="155"/>
        <v>#N/A</v>
      </c>
      <c r="O550" s="180" t="e">
        <f ca="1">IF($L550=0,-1,OFFSET('Kuiva-aine'!$C$10,AE550+AF550-1,0))</f>
        <v>#N/A</v>
      </c>
      <c r="P550" s="180" t="e">
        <f t="shared" ca="1" si="161"/>
        <v>#N/A</v>
      </c>
      <c r="Q550" s="180" t="e">
        <f ca="1">OFFSET('ewc02'!$A$10,MATCH($C550,EWC_Koodi,0),0)</f>
        <v>#N/A</v>
      </c>
      <c r="R550" s="180" t="e">
        <f t="shared" ca="1" si="162"/>
        <v>#N/A</v>
      </c>
      <c r="S550" s="180" t="e">
        <f ca="1">OFFSET('ewc02'!$K$10,Y550,0)</f>
        <v>#N/A</v>
      </c>
      <c r="T550" s="180" t="e">
        <f t="shared" ca="1" si="163"/>
        <v>#N/A</v>
      </c>
      <c r="U550" s="180" t="e">
        <f ca="1">OFFSET('ewc02'!$L$10,Y550,0)</f>
        <v>#N/A</v>
      </c>
      <c r="V550" s="180" t="e">
        <f ca="1">OFFSET('ewc02'!$M$10,Y550,0)</f>
        <v>#N/A</v>
      </c>
      <c r="W550" s="180" t="e">
        <f ca="1">OFFSET('ewc02'!$N$10,Y550,0)</f>
        <v>#N/A</v>
      </c>
      <c r="X550" s="180" t="e">
        <f ca="1">IF(AND(OFFSET('ewc02'!I$10,Y550,0)=12,OR(G550="2.3",G550="2.6",G550="2.7",G550="2.9")),1,0)</f>
        <v>#N/A</v>
      </c>
      <c r="Y550" s="180" t="e">
        <f t="shared" ca="1" si="156"/>
        <v>#N/A</v>
      </c>
      <c r="Z550" s="37">
        <f t="shared" si="157"/>
        <v>0</v>
      </c>
      <c r="AA550" s="180">
        <f ca="1">IF($Z550=0,0, OFFSET(rd!$A$10,MATCH($Z550,RD_tunnus,0),0))</f>
        <v>0</v>
      </c>
      <c r="AB550" s="180" t="e">
        <f t="shared" si="164"/>
        <v>#N/A</v>
      </c>
      <c r="AC550" s="180" t="e">
        <f t="shared" si="165"/>
        <v>#N/A</v>
      </c>
      <c r="AD550" s="100">
        <f t="shared" si="166"/>
        <v>0</v>
      </c>
      <c r="AE550" s="180" t="e">
        <f t="shared" ca="1" si="158"/>
        <v>#N/A</v>
      </c>
      <c r="AF550" s="180" t="e">
        <f t="shared" ca="1" si="159"/>
        <v>#N/A</v>
      </c>
      <c r="AG550" s="100" t="e">
        <f ca="1">OFFSET('Kuiva-aine'!$D$10,AE550+AF550-1,0)</f>
        <v>#N/A</v>
      </c>
      <c r="AH550" s="100" t="e">
        <f ca="1">OFFSET('Kuiva-aine'!$E$10,AE550+AF550-1,0)</f>
        <v>#N/A</v>
      </c>
      <c r="AI550" s="180" t="e">
        <f t="shared" ca="1" si="167"/>
        <v>#N/A</v>
      </c>
      <c r="AJ550" s="180" t="e">
        <f t="shared" si="168"/>
        <v>#N/A</v>
      </c>
      <c r="AK550" s="180" t="e">
        <f t="shared" si="169"/>
        <v>#N/A</v>
      </c>
      <c r="AL550" s="180">
        <f t="shared" si="170"/>
        <v>0</v>
      </c>
    </row>
    <row r="551" spans="1:38" x14ac:dyDescent="0.35">
      <c r="A551" s="91"/>
      <c r="B551" s="92"/>
      <c r="C551" s="93"/>
      <c r="D551" s="92"/>
      <c r="E551" s="91"/>
      <c r="F551" s="92"/>
      <c r="G551" s="94"/>
      <c r="I551" s="31">
        <f t="shared" ca="1" si="154"/>
        <v>0</v>
      </c>
      <c r="J551" s="31">
        <f ca="1">IF(ISNA(MATCH($V551,Hajoamiskertoimet!A$21:A$53,0)),0,$I551*OFFSET(Hajoamiskertoimet!$C$20,MATCH($V551,Hajoamiskertoimet!A$21:A$53,0),0))</f>
        <v>0</v>
      </c>
      <c r="L551" s="181">
        <f t="shared" ca="1" si="160"/>
        <v>1</v>
      </c>
      <c r="M551" s="180" t="e">
        <f ca="1">OFFSET('ewc02'!$H$10,MATCH($R551,Ewc_ID,0),0)</f>
        <v>#N/A</v>
      </c>
      <c r="N551" s="180" t="e">
        <f t="shared" ca="1" si="155"/>
        <v>#N/A</v>
      </c>
      <c r="O551" s="180" t="e">
        <f ca="1">IF($L551=0,-1,OFFSET('Kuiva-aine'!$C$10,AE551+AF551-1,0))</f>
        <v>#N/A</v>
      </c>
      <c r="P551" s="180" t="e">
        <f t="shared" ca="1" si="161"/>
        <v>#N/A</v>
      </c>
      <c r="Q551" s="180" t="e">
        <f ca="1">OFFSET('ewc02'!$A$10,MATCH($C551,EWC_Koodi,0),0)</f>
        <v>#N/A</v>
      </c>
      <c r="R551" s="180" t="e">
        <f t="shared" ca="1" si="162"/>
        <v>#N/A</v>
      </c>
      <c r="S551" s="180" t="e">
        <f ca="1">OFFSET('ewc02'!$K$10,Y551,0)</f>
        <v>#N/A</v>
      </c>
      <c r="T551" s="180" t="e">
        <f t="shared" ca="1" si="163"/>
        <v>#N/A</v>
      </c>
      <c r="U551" s="180" t="e">
        <f ca="1">OFFSET('ewc02'!$L$10,Y551,0)</f>
        <v>#N/A</v>
      </c>
      <c r="V551" s="180" t="e">
        <f ca="1">OFFSET('ewc02'!$M$10,Y551,0)</f>
        <v>#N/A</v>
      </c>
      <c r="W551" s="180" t="e">
        <f ca="1">OFFSET('ewc02'!$N$10,Y551,0)</f>
        <v>#N/A</v>
      </c>
      <c r="X551" s="180" t="e">
        <f ca="1">IF(AND(OFFSET('ewc02'!I$10,Y551,0)=12,OR(G551="2.3",G551="2.6",G551="2.7",G551="2.9")),1,0)</f>
        <v>#N/A</v>
      </c>
      <c r="Y551" s="180" t="e">
        <f t="shared" ca="1" si="156"/>
        <v>#N/A</v>
      </c>
      <c r="Z551" s="37">
        <f t="shared" si="157"/>
        <v>0</v>
      </c>
      <c r="AA551" s="180">
        <f ca="1">IF($Z551=0,0, OFFSET(rd!$A$10,MATCH($Z551,RD_tunnus,0),0))</f>
        <v>0</v>
      </c>
      <c r="AB551" s="180" t="e">
        <f t="shared" si="164"/>
        <v>#N/A</v>
      </c>
      <c r="AC551" s="180" t="e">
        <f t="shared" si="165"/>
        <v>#N/A</v>
      </c>
      <c r="AD551" s="100">
        <f t="shared" si="166"/>
        <v>0</v>
      </c>
      <c r="AE551" s="180" t="e">
        <f t="shared" ca="1" si="158"/>
        <v>#N/A</v>
      </c>
      <c r="AF551" s="180" t="e">
        <f t="shared" ca="1" si="159"/>
        <v>#N/A</v>
      </c>
      <c r="AG551" s="100" t="e">
        <f ca="1">OFFSET('Kuiva-aine'!$D$10,AE551+AF551-1,0)</f>
        <v>#N/A</v>
      </c>
      <c r="AH551" s="100" t="e">
        <f ca="1">OFFSET('Kuiva-aine'!$E$10,AE551+AF551-1,0)</f>
        <v>#N/A</v>
      </c>
      <c r="AI551" s="180" t="e">
        <f t="shared" ca="1" si="167"/>
        <v>#N/A</v>
      </c>
      <c r="AJ551" s="180" t="e">
        <f t="shared" si="168"/>
        <v>#N/A</v>
      </c>
      <c r="AK551" s="180" t="e">
        <f t="shared" si="169"/>
        <v>#N/A</v>
      </c>
      <c r="AL551" s="180">
        <f t="shared" si="170"/>
        <v>0</v>
      </c>
    </row>
    <row r="552" spans="1:38" x14ac:dyDescent="0.35">
      <c r="A552" s="91"/>
      <c r="B552" s="92"/>
      <c r="C552" s="93"/>
      <c r="D552" s="92"/>
      <c r="E552" s="91"/>
      <c r="F552" s="92"/>
      <c r="G552" s="94"/>
      <c r="I552" s="31">
        <f t="shared" ca="1" si="154"/>
        <v>0</v>
      </c>
      <c r="J552" s="31">
        <f ca="1">IF(ISNA(MATCH($V552,Hajoamiskertoimet!A$21:A$53,0)),0,$I552*OFFSET(Hajoamiskertoimet!$C$20,MATCH($V552,Hajoamiskertoimet!A$21:A$53,0),0))</f>
        <v>0</v>
      </c>
      <c r="L552" s="181">
        <f t="shared" ca="1" si="160"/>
        <v>1</v>
      </c>
      <c r="M552" s="180" t="e">
        <f ca="1">OFFSET('ewc02'!$H$10,MATCH($R552,Ewc_ID,0),0)</f>
        <v>#N/A</v>
      </c>
      <c r="N552" s="180" t="e">
        <f t="shared" ca="1" si="155"/>
        <v>#N/A</v>
      </c>
      <c r="O552" s="180" t="e">
        <f ca="1">IF($L552=0,-1,OFFSET('Kuiva-aine'!$C$10,AE552+AF552-1,0))</f>
        <v>#N/A</v>
      </c>
      <c r="P552" s="180" t="e">
        <f t="shared" ca="1" si="161"/>
        <v>#N/A</v>
      </c>
      <c r="Q552" s="180" t="e">
        <f ca="1">OFFSET('ewc02'!$A$10,MATCH($C552,EWC_Koodi,0),0)</f>
        <v>#N/A</v>
      </c>
      <c r="R552" s="180" t="e">
        <f t="shared" ca="1" si="162"/>
        <v>#N/A</v>
      </c>
      <c r="S552" s="180" t="e">
        <f ca="1">OFFSET('ewc02'!$K$10,Y552,0)</f>
        <v>#N/A</v>
      </c>
      <c r="T552" s="180" t="e">
        <f t="shared" ca="1" si="163"/>
        <v>#N/A</v>
      </c>
      <c r="U552" s="180" t="e">
        <f ca="1">OFFSET('ewc02'!$L$10,Y552,0)</f>
        <v>#N/A</v>
      </c>
      <c r="V552" s="180" t="e">
        <f ca="1">OFFSET('ewc02'!$M$10,Y552,0)</f>
        <v>#N/A</v>
      </c>
      <c r="W552" s="180" t="e">
        <f ca="1">OFFSET('ewc02'!$N$10,Y552,0)</f>
        <v>#N/A</v>
      </c>
      <c r="X552" s="180" t="e">
        <f ca="1">IF(AND(OFFSET('ewc02'!I$10,Y552,0)=12,OR(G552="2.3",G552="2.6",G552="2.7",G552="2.9")),1,0)</f>
        <v>#N/A</v>
      </c>
      <c r="Y552" s="180" t="e">
        <f t="shared" ca="1" si="156"/>
        <v>#N/A</v>
      </c>
      <c r="Z552" s="37">
        <f t="shared" si="157"/>
        <v>0</v>
      </c>
      <c r="AA552" s="180">
        <f ca="1">IF($Z552=0,0, OFFSET(rd!$A$10,MATCH($Z552,RD_tunnus,0),0))</f>
        <v>0</v>
      </c>
      <c r="AB552" s="180" t="e">
        <f t="shared" si="164"/>
        <v>#N/A</v>
      </c>
      <c r="AC552" s="180" t="e">
        <f t="shared" si="165"/>
        <v>#N/A</v>
      </c>
      <c r="AD552" s="100">
        <f t="shared" si="166"/>
        <v>0</v>
      </c>
      <c r="AE552" s="180" t="e">
        <f t="shared" ca="1" si="158"/>
        <v>#N/A</v>
      </c>
      <c r="AF552" s="180" t="e">
        <f t="shared" ca="1" si="159"/>
        <v>#N/A</v>
      </c>
      <c r="AG552" s="100" t="e">
        <f ca="1">OFFSET('Kuiva-aine'!$D$10,AE552+AF552-1,0)</f>
        <v>#N/A</v>
      </c>
      <c r="AH552" s="100" t="e">
        <f ca="1">OFFSET('Kuiva-aine'!$E$10,AE552+AF552-1,0)</f>
        <v>#N/A</v>
      </c>
      <c r="AI552" s="180" t="e">
        <f t="shared" ca="1" si="167"/>
        <v>#N/A</v>
      </c>
      <c r="AJ552" s="180" t="e">
        <f t="shared" si="168"/>
        <v>#N/A</v>
      </c>
      <c r="AK552" s="180" t="e">
        <f t="shared" si="169"/>
        <v>#N/A</v>
      </c>
      <c r="AL552" s="180">
        <f t="shared" si="170"/>
        <v>0</v>
      </c>
    </row>
    <row r="553" spans="1:38" x14ac:dyDescent="0.35">
      <c r="A553" s="91"/>
      <c r="B553" s="92"/>
      <c r="C553" s="93"/>
      <c r="D553" s="92"/>
      <c r="E553" s="91"/>
      <c r="F553" s="92"/>
      <c r="G553" s="94"/>
      <c r="I553" s="31">
        <f t="shared" ca="1" si="154"/>
        <v>0</v>
      </c>
      <c r="J553" s="31">
        <f ca="1">IF(ISNA(MATCH($V553,Hajoamiskertoimet!A$21:A$53,0)),0,$I553*OFFSET(Hajoamiskertoimet!$C$20,MATCH($V553,Hajoamiskertoimet!A$21:A$53,0),0))</f>
        <v>0</v>
      </c>
      <c r="L553" s="181">
        <f t="shared" ca="1" si="160"/>
        <v>1</v>
      </c>
      <c r="M553" s="180" t="e">
        <f ca="1">OFFSET('ewc02'!$H$10,MATCH($R553,Ewc_ID,0),0)</f>
        <v>#N/A</v>
      </c>
      <c r="N553" s="180" t="e">
        <f t="shared" ca="1" si="155"/>
        <v>#N/A</v>
      </c>
      <c r="O553" s="180" t="e">
        <f ca="1">IF($L553=0,-1,OFFSET('Kuiva-aine'!$C$10,AE553+AF553-1,0))</f>
        <v>#N/A</v>
      </c>
      <c r="P553" s="180" t="e">
        <f t="shared" ca="1" si="161"/>
        <v>#N/A</v>
      </c>
      <c r="Q553" s="180" t="e">
        <f ca="1">OFFSET('ewc02'!$A$10,MATCH($C553,EWC_Koodi,0),0)</f>
        <v>#N/A</v>
      </c>
      <c r="R553" s="180" t="e">
        <f t="shared" ca="1" si="162"/>
        <v>#N/A</v>
      </c>
      <c r="S553" s="180" t="e">
        <f ca="1">OFFSET('ewc02'!$K$10,Y553,0)</f>
        <v>#N/A</v>
      </c>
      <c r="T553" s="180" t="e">
        <f t="shared" ca="1" si="163"/>
        <v>#N/A</v>
      </c>
      <c r="U553" s="180" t="e">
        <f ca="1">OFFSET('ewc02'!$L$10,Y553,0)</f>
        <v>#N/A</v>
      </c>
      <c r="V553" s="180" t="e">
        <f ca="1">OFFSET('ewc02'!$M$10,Y553,0)</f>
        <v>#N/A</v>
      </c>
      <c r="W553" s="180" t="e">
        <f ca="1">OFFSET('ewc02'!$N$10,Y553,0)</f>
        <v>#N/A</v>
      </c>
      <c r="X553" s="180" t="e">
        <f ca="1">IF(AND(OFFSET('ewc02'!I$10,Y553,0)=12,OR(G553="2.3",G553="2.6",G553="2.7",G553="2.9")),1,0)</f>
        <v>#N/A</v>
      </c>
      <c r="Y553" s="180" t="e">
        <f t="shared" ca="1" si="156"/>
        <v>#N/A</v>
      </c>
      <c r="Z553" s="37">
        <f t="shared" si="157"/>
        <v>0</v>
      </c>
      <c r="AA553" s="180">
        <f ca="1">IF($Z553=0,0, OFFSET(rd!$A$10,MATCH($Z553,RD_tunnus,0),0))</f>
        <v>0</v>
      </c>
      <c r="AB553" s="180" t="e">
        <f t="shared" si="164"/>
        <v>#N/A</v>
      </c>
      <c r="AC553" s="180" t="e">
        <f t="shared" si="165"/>
        <v>#N/A</v>
      </c>
      <c r="AD553" s="100">
        <f t="shared" si="166"/>
        <v>0</v>
      </c>
      <c r="AE553" s="180" t="e">
        <f t="shared" ca="1" si="158"/>
        <v>#N/A</v>
      </c>
      <c r="AF553" s="180" t="e">
        <f t="shared" ca="1" si="159"/>
        <v>#N/A</v>
      </c>
      <c r="AG553" s="100" t="e">
        <f ca="1">OFFSET('Kuiva-aine'!$D$10,AE553+AF553-1,0)</f>
        <v>#N/A</v>
      </c>
      <c r="AH553" s="100" t="e">
        <f ca="1">OFFSET('Kuiva-aine'!$E$10,AE553+AF553-1,0)</f>
        <v>#N/A</v>
      </c>
      <c r="AI553" s="180" t="e">
        <f t="shared" ca="1" si="167"/>
        <v>#N/A</v>
      </c>
      <c r="AJ553" s="180" t="e">
        <f t="shared" si="168"/>
        <v>#N/A</v>
      </c>
      <c r="AK553" s="180" t="e">
        <f t="shared" si="169"/>
        <v>#N/A</v>
      </c>
      <c r="AL553" s="180">
        <f t="shared" si="170"/>
        <v>0</v>
      </c>
    </row>
    <row r="554" spans="1:38" x14ac:dyDescent="0.35">
      <c r="A554" s="91"/>
      <c r="B554" s="92"/>
      <c r="C554" s="93"/>
      <c r="D554" s="92"/>
      <c r="E554" s="91"/>
      <c r="F554" s="92"/>
      <c r="G554" s="94"/>
      <c r="I554" s="31">
        <f t="shared" ca="1" si="154"/>
        <v>0</v>
      </c>
      <c r="J554" s="31">
        <f ca="1">IF(ISNA(MATCH($V554,Hajoamiskertoimet!A$21:A$53,0)),0,$I554*OFFSET(Hajoamiskertoimet!$C$20,MATCH($V554,Hajoamiskertoimet!A$21:A$53,0),0))</f>
        <v>0</v>
      </c>
      <c r="L554" s="181">
        <f t="shared" ca="1" si="160"/>
        <v>1</v>
      </c>
      <c r="M554" s="180" t="e">
        <f ca="1">OFFSET('ewc02'!$H$10,MATCH($R554,Ewc_ID,0),0)</f>
        <v>#N/A</v>
      </c>
      <c r="N554" s="180" t="e">
        <f t="shared" ca="1" si="155"/>
        <v>#N/A</v>
      </c>
      <c r="O554" s="180" t="e">
        <f ca="1">IF($L554=0,-1,OFFSET('Kuiva-aine'!$C$10,AE554+AF554-1,0))</f>
        <v>#N/A</v>
      </c>
      <c r="P554" s="180" t="e">
        <f t="shared" ca="1" si="161"/>
        <v>#N/A</v>
      </c>
      <c r="Q554" s="180" t="e">
        <f ca="1">OFFSET('ewc02'!$A$10,MATCH($C554,EWC_Koodi,0),0)</f>
        <v>#N/A</v>
      </c>
      <c r="R554" s="180" t="e">
        <f t="shared" ca="1" si="162"/>
        <v>#N/A</v>
      </c>
      <c r="S554" s="180" t="e">
        <f ca="1">OFFSET('ewc02'!$K$10,Y554,0)</f>
        <v>#N/A</v>
      </c>
      <c r="T554" s="180" t="e">
        <f t="shared" ca="1" si="163"/>
        <v>#N/A</v>
      </c>
      <c r="U554" s="180" t="e">
        <f ca="1">OFFSET('ewc02'!$L$10,Y554,0)</f>
        <v>#N/A</v>
      </c>
      <c r="V554" s="180" t="e">
        <f ca="1">OFFSET('ewc02'!$M$10,Y554,0)</f>
        <v>#N/A</v>
      </c>
      <c r="W554" s="180" t="e">
        <f ca="1">OFFSET('ewc02'!$N$10,Y554,0)</f>
        <v>#N/A</v>
      </c>
      <c r="X554" s="180" t="e">
        <f ca="1">IF(AND(OFFSET('ewc02'!I$10,Y554,0)=12,OR(G554="2.3",G554="2.6",G554="2.7",G554="2.9")),1,0)</f>
        <v>#N/A</v>
      </c>
      <c r="Y554" s="180" t="e">
        <f t="shared" ca="1" si="156"/>
        <v>#N/A</v>
      </c>
      <c r="Z554" s="37">
        <f t="shared" si="157"/>
        <v>0</v>
      </c>
      <c r="AA554" s="180">
        <f ca="1">IF($Z554=0,0, OFFSET(rd!$A$10,MATCH($Z554,RD_tunnus,0),0))</f>
        <v>0</v>
      </c>
      <c r="AB554" s="180" t="e">
        <f t="shared" si="164"/>
        <v>#N/A</v>
      </c>
      <c r="AC554" s="180" t="e">
        <f t="shared" si="165"/>
        <v>#N/A</v>
      </c>
      <c r="AD554" s="100">
        <f t="shared" si="166"/>
        <v>0</v>
      </c>
      <c r="AE554" s="180" t="e">
        <f t="shared" ca="1" si="158"/>
        <v>#N/A</v>
      </c>
      <c r="AF554" s="180" t="e">
        <f t="shared" ca="1" si="159"/>
        <v>#N/A</v>
      </c>
      <c r="AG554" s="100" t="e">
        <f ca="1">OFFSET('Kuiva-aine'!$D$10,AE554+AF554-1,0)</f>
        <v>#N/A</v>
      </c>
      <c r="AH554" s="100" t="e">
        <f ca="1">OFFSET('Kuiva-aine'!$E$10,AE554+AF554-1,0)</f>
        <v>#N/A</v>
      </c>
      <c r="AI554" s="180" t="e">
        <f t="shared" ca="1" si="167"/>
        <v>#N/A</v>
      </c>
      <c r="AJ554" s="180" t="e">
        <f t="shared" si="168"/>
        <v>#N/A</v>
      </c>
      <c r="AK554" s="180" t="e">
        <f t="shared" si="169"/>
        <v>#N/A</v>
      </c>
      <c r="AL554" s="180">
        <f t="shared" si="170"/>
        <v>0</v>
      </c>
    </row>
    <row r="555" spans="1:38" x14ac:dyDescent="0.35">
      <c r="A555" s="91"/>
      <c r="B555" s="92"/>
      <c r="C555" s="93"/>
      <c r="D555" s="92"/>
      <c r="E555" s="91"/>
      <c r="F555" s="92"/>
      <c r="G555" s="94"/>
      <c r="I555" s="31">
        <f t="shared" ca="1" si="154"/>
        <v>0</v>
      </c>
      <c r="J555" s="31">
        <f ca="1">IF(ISNA(MATCH($V555,Hajoamiskertoimet!A$21:A$53,0)),0,$I555*OFFSET(Hajoamiskertoimet!$C$20,MATCH($V555,Hajoamiskertoimet!A$21:A$53,0),0))</f>
        <v>0</v>
      </c>
      <c r="L555" s="181">
        <f t="shared" ca="1" si="160"/>
        <v>1</v>
      </c>
      <c r="M555" s="180" t="e">
        <f ca="1">OFFSET('ewc02'!$H$10,MATCH($R555,Ewc_ID,0),0)</f>
        <v>#N/A</v>
      </c>
      <c r="N555" s="180" t="e">
        <f t="shared" ca="1" si="155"/>
        <v>#N/A</v>
      </c>
      <c r="O555" s="180" t="e">
        <f ca="1">IF($L555=0,-1,OFFSET('Kuiva-aine'!$C$10,AE555+AF555-1,0))</f>
        <v>#N/A</v>
      </c>
      <c r="P555" s="180" t="e">
        <f t="shared" ca="1" si="161"/>
        <v>#N/A</v>
      </c>
      <c r="Q555" s="180" t="e">
        <f ca="1">OFFSET('ewc02'!$A$10,MATCH($C555,EWC_Koodi,0),0)</f>
        <v>#N/A</v>
      </c>
      <c r="R555" s="180" t="e">
        <f t="shared" ca="1" si="162"/>
        <v>#N/A</v>
      </c>
      <c r="S555" s="180" t="e">
        <f ca="1">OFFSET('ewc02'!$K$10,Y555,0)</f>
        <v>#N/A</v>
      </c>
      <c r="T555" s="180" t="e">
        <f t="shared" ca="1" si="163"/>
        <v>#N/A</v>
      </c>
      <c r="U555" s="180" t="e">
        <f ca="1">OFFSET('ewc02'!$L$10,Y555,0)</f>
        <v>#N/A</v>
      </c>
      <c r="V555" s="180" t="e">
        <f ca="1">OFFSET('ewc02'!$M$10,Y555,0)</f>
        <v>#N/A</v>
      </c>
      <c r="W555" s="180" t="e">
        <f ca="1">OFFSET('ewc02'!$N$10,Y555,0)</f>
        <v>#N/A</v>
      </c>
      <c r="X555" s="180" t="e">
        <f ca="1">IF(AND(OFFSET('ewc02'!I$10,Y555,0)=12,OR(G555="2.3",G555="2.6",G555="2.7",G555="2.9")),1,0)</f>
        <v>#N/A</v>
      </c>
      <c r="Y555" s="180" t="e">
        <f t="shared" ca="1" si="156"/>
        <v>#N/A</v>
      </c>
      <c r="Z555" s="37">
        <f t="shared" si="157"/>
        <v>0</v>
      </c>
      <c r="AA555" s="180">
        <f ca="1">IF($Z555=0,0, OFFSET(rd!$A$10,MATCH($Z555,RD_tunnus,0),0))</f>
        <v>0</v>
      </c>
      <c r="AB555" s="180" t="e">
        <f t="shared" si="164"/>
        <v>#N/A</v>
      </c>
      <c r="AC555" s="180" t="e">
        <f t="shared" si="165"/>
        <v>#N/A</v>
      </c>
      <c r="AD555" s="100">
        <f t="shared" si="166"/>
        <v>0</v>
      </c>
      <c r="AE555" s="180" t="e">
        <f t="shared" ca="1" si="158"/>
        <v>#N/A</v>
      </c>
      <c r="AF555" s="180" t="e">
        <f t="shared" ca="1" si="159"/>
        <v>#N/A</v>
      </c>
      <c r="AG555" s="100" t="e">
        <f ca="1">OFFSET('Kuiva-aine'!$D$10,AE555+AF555-1,0)</f>
        <v>#N/A</v>
      </c>
      <c r="AH555" s="100" t="e">
        <f ca="1">OFFSET('Kuiva-aine'!$E$10,AE555+AF555-1,0)</f>
        <v>#N/A</v>
      </c>
      <c r="AI555" s="180" t="e">
        <f t="shared" ca="1" si="167"/>
        <v>#N/A</v>
      </c>
      <c r="AJ555" s="180" t="e">
        <f t="shared" si="168"/>
        <v>#N/A</v>
      </c>
      <c r="AK555" s="180" t="e">
        <f t="shared" si="169"/>
        <v>#N/A</v>
      </c>
      <c r="AL555" s="180">
        <f t="shared" si="170"/>
        <v>0</v>
      </c>
    </row>
    <row r="556" spans="1:38" x14ac:dyDescent="0.35">
      <c r="A556" s="91"/>
      <c r="B556" s="92"/>
      <c r="C556" s="93"/>
      <c r="D556" s="92"/>
      <c r="E556" s="91"/>
      <c r="F556" s="92"/>
      <c r="G556" s="94"/>
      <c r="I556" s="31">
        <f t="shared" ca="1" si="154"/>
        <v>0</v>
      </c>
      <c r="J556" s="31">
        <f ca="1">IF(ISNA(MATCH($V556,Hajoamiskertoimet!A$21:A$53,0)),0,$I556*OFFSET(Hajoamiskertoimet!$C$20,MATCH($V556,Hajoamiskertoimet!A$21:A$53,0),0))</f>
        <v>0</v>
      </c>
      <c r="L556" s="181">
        <f t="shared" ca="1" si="160"/>
        <v>1</v>
      </c>
      <c r="M556" s="180" t="e">
        <f ca="1">OFFSET('ewc02'!$H$10,MATCH($R556,Ewc_ID,0),0)</f>
        <v>#N/A</v>
      </c>
      <c r="N556" s="180" t="e">
        <f t="shared" ca="1" si="155"/>
        <v>#N/A</v>
      </c>
      <c r="O556" s="180" t="e">
        <f ca="1">IF($L556=0,-1,OFFSET('Kuiva-aine'!$C$10,AE556+AF556-1,0))</f>
        <v>#N/A</v>
      </c>
      <c r="P556" s="180" t="e">
        <f t="shared" ca="1" si="161"/>
        <v>#N/A</v>
      </c>
      <c r="Q556" s="180" t="e">
        <f ca="1">OFFSET('ewc02'!$A$10,MATCH($C556,EWC_Koodi,0),0)</f>
        <v>#N/A</v>
      </c>
      <c r="R556" s="180" t="e">
        <f t="shared" ca="1" si="162"/>
        <v>#N/A</v>
      </c>
      <c r="S556" s="180" t="e">
        <f ca="1">OFFSET('ewc02'!$K$10,Y556,0)</f>
        <v>#N/A</v>
      </c>
      <c r="T556" s="180" t="e">
        <f t="shared" ca="1" si="163"/>
        <v>#N/A</v>
      </c>
      <c r="U556" s="180" t="e">
        <f ca="1">OFFSET('ewc02'!$L$10,Y556,0)</f>
        <v>#N/A</v>
      </c>
      <c r="V556" s="180" t="e">
        <f ca="1">OFFSET('ewc02'!$M$10,Y556,0)</f>
        <v>#N/A</v>
      </c>
      <c r="W556" s="180" t="e">
        <f ca="1">OFFSET('ewc02'!$N$10,Y556,0)</f>
        <v>#N/A</v>
      </c>
      <c r="X556" s="180" t="e">
        <f ca="1">IF(AND(OFFSET('ewc02'!I$10,Y556,0)=12,OR(G556="2.3",G556="2.6",G556="2.7",G556="2.9")),1,0)</f>
        <v>#N/A</v>
      </c>
      <c r="Y556" s="180" t="e">
        <f t="shared" ca="1" si="156"/>
        <v>#N/A</v>
      </c>
      <c r="Z556" s="37">
        <f t="shared" si="157"/>
        <v>0</v>
      </c>
      <c r="AA556" s="180">
        <f ca="1">IF($Z556=0,0, OFFSET(rd!$A$10,MATCH($Z556,RD_tunnus,0),0))</f>
        <v>0</v>
      </c>
      <c r="AB556" s="180" t="e">
        <f t="shared" si="164"/>
        <v>#N/A</v>
      </c>
      <c r="AC556" s="180" t="e">
        <f t="shared" si="165"/>
        <v>#N/A</v>
      </c>
      <c r="AD556" s="100">
        <f t="shared" si="166"/>
        <v>0</v>
      </c>
      <c r="AE556" s="180" t="e">
        <f t="shared" ca="1" si="158"/>
        <v>#N/A</v>
      </c>
      <c r="AF556" s="180" t="e">
        <f t="shared" ca="1" si="159"/>
        <v>#N/A</v>
      </c>
      <c r="AG556" s="100" t="e">
        <f ca="1">OFFSET('Kuiva-aine'!$D$10,AE556+AF556-1,0)</f>
        <v>#N/A</v>
      </c>
      <c r="AH556" s="100" t="e">
        <f ca="1">OFFSET('Kuiva-aine'!$E$10,AE556+AF556-1,0)</f>
        <v>#N/A</v>
      </c>
      <c r="AI556" s="180" t="e">
        <f t="shared" ca="1" si="167"/>
        <v>#N/A</v>
      </c>
      <c r="AJ556" s="180" t="e">
        <f t="shared" si="168"/>
        <v>#N/A</v>
      </c>
      <c r="AK556" s="180" t="e">
        <f t="shared" si="169"/>
        <v>#N/A</v>
      </c>
      <c r="AL556" s="180">
        <f t="shared" si="170"/>
        <v>0</v>
      </c>
    </row>
    <row r="557" spans="1:38" x14ac:dyDescent="0.35">
      <c r="A557" s="91"/>
      <c r="B557" s="92"/>
      <c r="C557" s="93"/>
      <c r="D557" s="92"/>
      <c r="E557" s="91"/>
      <c r="F557" s="92"/>
      <c r="G557" s="94"/>
      <c r="I557" s="31">
        <f t="shared" ca="1" si="154"/>
        <v>0</v>
      </c>
      <c r="J557" s="31">
        <f ca="1">IF(ISNA(MATCH($V557,Hajoamiskertoimet!A$21:A$53,0)),0,$I557*OFFSET(Hajoamiskertoimet!$C$20,MATCH($V557,Hajoamiskertoimet!A$21:A$53,0),0))</f>
        <v>0</v>
      </c>
      <c r="L557" s="181">
        <f t="shared" ca="1" si="160"/>
        <v>1</v>
      </c>
      <c r="M557" s="180" t="e">
        <f ca="1">OFFSET('ewc02'!$H$10,MATCH($R557,Ewc_ID,0),0)</f>
        <v>#N/A</v>
      </c>
      <c r="N557" s="180" t="e">
        <f t="shared" ca="1" si="155"/>
        <v>#N/A</v>
      </c>
      <c r="O557" s="180" t="e">
        <f ca="1">IF($L557=0,-1,OFFSET('Kuiva-aine'!$C$10,AE557+AF557-1,0))</f>
        <v>#N/A</v>
      </c>
      <c r="P557" s="180" t="e">
        <f t="shared" ca="1" si="161"/>
        <v>#N/A</v>
      </c>
      <c r="Q557" s="180" t="e">
        <f ca="1">OFFSET('ewc02'!$A$10,MATCH($C557,EWC_Koodi,0),0)</f>
        <v>#N/A</v>
      </c>
      <c r="R557" s="180" t="e">
        <f t="shared" ca="1" si="162"/>
        <v>#N/A</v>
      </c>
      <c r="S557" s="180" t="e">
        <f ca="1">OFFSET('ewc02'!$K$10,Y557,0)</f>
        <v>#N/A</v>
      </c>
      <c r="T557" s="180" t="e">
        <f t="shared" ca="1" si="163"/>
        <v>#N/A</v>
      </c>
      <c r="U557" s="180" t="e">
        <f ca="1">OFFSET('ewc02'!$L$10,Y557,0)</f>
        <v>#N/A</v>
      </c>
      <c r="V557" s="180" t="e">
        <f ca="1">OFFSET('ewc02'!$M$10,Y557,0)</f>
        <v>#N/A</v>
      </c>
      <c r="W557" s="180" t="e">
        <f ca="1">OFFSET('ewc02'!$N$10,Y557,0)</f>
        <v>#N/A</v>
      </c>
      <c r="X557" s="180" t="e">
        <f ca="1">IF(AND(OFFSET('ewc02'!I$10,Y557,0)=12,OR(G557="2.3",G557="2.6",G557="2.7",G557="2.9")),1,0)</f>
        <v>#N/A</v>
      </c>
      <c r="Y557" s="180" t="e">
        <f t="shared" ca="1" si="156"/>
        <v>#N/A</v>
      </c>
      <c r="Z557" s="37">
        <f t="shared" si="157"/>
        <v>0</v>
      </c>
      <c r="AA557" s="180">
        <f ca="1">IF($Z557=0,0, OFFSET(rd!$A$10,MATCH($Z557,RD_tunnus,0),0))</f>
        <v>0</v>
      </c>
      <c r="AB557" s="180" t="e">
        <f t="shared" si="164"/>
        <v>#N/A</v>
      </c>
      <c r="AC557" s="180" t="e">
        <f t="shared" si="165"/>
        <v>#N/A</v>
      </c>
      <c r="AD557" s="100">
        <f t="shared" si="166"/>
        <v>0</v>
      </c>
      <c r="AE557" s="180" t="e">
        <f t="shared" ca="1" si="158"/>
        <v>#N/A</v>
      </c>
      <c r="AF557" s="180" t="e">
        <f t="shared" ca="1" si="159"/>
        <v>#N/A</v>
      </c>
      <c r="AG557" s="100" t="e">
        <f ca="1">OFFSET('Kuiva-aine'!$D$10,AE557+AF557-1,0)</f>
        <v>#N/A</v>
      </c>
      <c r="AH557" s="100" t="e">
        <f ca="1">OFFSET('Kuiva-aine'!$E$10,AE557+AF557-1,0)</f>
        <v>#N/A</v>
      </c>
      <c r="AI557" s="180" t="e">
        <f t="shared" ca="1" si="167"/>
        <v>#N/A</v>
      </c>
      <c r="AJ557" s="180" t="e">
        <f t="shared" si="168"/>
        <v>#N/A</v>
      </c>
      <c r="AK557" s="180" t="e">
        <f t="shared" si="169"/>
        <v>#N/A</v>
      </c>
      <c r="AL557" s="180">
        <f t="shared" si="170"/>
        <v>0</v>
      </c>
    </row>
    <row r="558" spans="1:38" x14ac:dyDescent="0.35">
      <c r="A558" s="91"/>
      <c r="B558" s="92"/>
      <c r="C558" s="93"/>
      <c r="D558" s="92"/>
      <c r="E558" s="91"/>
      <c r="F558" s="92"/>
      <c r="G558" s="94"/>
      <c r="I558" s="31">
        <f t="shared" ca="1" si="154"/>
        <v>0</v>
      </c>
      <c r="J558" s="31">
        <f ca="1">IF(ISNA(MATCH($V558,Hajoamiskertoimet!A$21:A$53,0)),0,$I558*OFFSET(Hajoamiskertoimet!$C$20,MATCH($V558,Hajoamiskertoimet!A$21:A$53,0),0))</f>
        <v>0</v>
      </c>
      <c r="L558" s="181">
        <f t="shared" ca="1" si="160"/>
        <v>1</v>
      </c>
      <c r="M558" s="180" t="e">
        <f ca="1">OFFSET('ewc02'!$H$10,MATCH($R558,Ewc_ID,0),0)</f>
        <v>#N/A</v>
      </c>
      <c r="N558" s="180" t="e">
        <f t="shared" ca="1" si="155"/>
        <v>#N/A</v>
      </c>
      <c r="O558" s="180" t="e">
        <f ca="1">IF($L558=0,-1,OFFSET('Kuiva-aine'!$C$10,AE558+AF558-1,0))</f>
        <v>#N/A</v>
      </c>
      <c r="P558" s="180" t="e">
        <f t="shared" ca="1" si="161"/>
        <v>#N/A</v>
      </c>
      <c r="Q558" s="180" t="e">
        <f ca="1">OFFSET('ewc02'!$A$10,MATCH($C558,EWC_Koodi,0),0)</f>
        <v>#N/A</v>
      </c>
      <c r="R558" s="180" t="e">
        <f t="shared" ca="1" si="162"/>
        <v>#N/A</v>
      </c>
      <c r="S558" s="180" t="e">
        <f ca="1">OFFSET('ewc02'!$K$10,Y558,0)</f>
        <v>#N/A</v>
      </c>
      <c r="T558" s="180" t="e">
        <f t="shared" ca="1" si="163"/>
        <v>#N/A</v>
      </c>
      <c r="U558" s="180" t="e">
        <f ca="1">OFFSET('ewc02'!$L$10,Y558,0)</f>
        <v>#N/A</v>
      </c>
      <c r="V558" s="180" t="e">
        <f ca="1">OFFSET('ewc02'!$M$10,Y558,0)</f>
        <v>#N/A</v>
      </c>
      <c r="W558" s="180" t="e">
        <f ca="1">OFFSET('ewc02'!$N$10,Y558,0)</f>
        <v>#N/A</v>
      </c>
      <c r="X558" s="180" t="e">
        <f ca="1">IF(AND(OFFSET('ewc02'!I$10,Y558,0)=12,OR(G558="2.3",G558="2.6",G558="2.7",G558="2.9")),1,0)</f>
        <v>#N/A</v>
      </c>
      <c r="Y558" s="180" t="e">
        <f t="shared" ca="1" si="156"/>
        <v>#N/A</v>
      </c>
      <c r="Z558" s="37">
        <f t="shared" si="157"/>
        <v>0</v>
      </c>
      <c r="AA558" s="180">
        <f ca="1">IF($Z558=0,0, OFFSET(rd!$A$10,MATCH($Z558,RD_tunnus,0),0))</f>
        <v>0</v>
      </c>
      <c r="AB558" s="180" t="e">
        <f t="shared" si="164"/>
        <v>#N/A</v>
      </c>
      <c r="AC558" s="180" t="e">
        <f t="shared" si="165"/>
        <v>#N/A</v>
      </c>
      <c r="AD558" s="100">
        <f t="shared" si="166"/>
        <v>0</v>
      </c>
      <c r="AE558" s="180" t="e">
        <f t="shared" ca="1" si="158"/>
        <v>#N/A</v>
      </c>
      <c r="AF558" s="180" t="e">
        <f t="shared" ca="1" si="159"/>
        <v>#N/A</v>
      </c>
      <c r="AG558" s="100" t="e">
        <f ca="1">OFFSET('Kuiva-aine'!$D$10,AE558+AF558-1,0)</f>
        <v>#N/A</v>
      </c>
      <c r="AH558" s="100" t="e">
        <f ca="1">OFFSET('Kuiva-aine'!$E$10,AE558+AF558-1,0)</f>
        <v>#N/A</v>
      </c>
      <c r="AI558" s="180" t="e">
        <f t="shared" ca="1" si="167"/>
        <v>#N/A</v>
      </c>
      <c r="AJ558" s="180" t="e">
        <f t="shared" si="168"/>
        <v>#N/A</v>
      </c>
      <c r="AK558" s="180" t="e">
        <f t="shared" si="169"/>
        <v>#N/A</v>
      </c>
      <c r="AL558" s="180">
        <f t="shared" si="170"/>
        <v>0</v>
      </c>
    </row>
    <row r="559" spans="1:38" x14ac:dyDescent="0.35">
      <c r="A559" s="91"/>
      <c r="B559" s="92"/>
      <c r="C559" s="93"/>
      <c r="D559" s="92"/>
      <c r="E559" s="91"/>
      <c r="F559" s="92"/>
      <c r="G559" s="94"/>
      <c r="I559" s="31">
        <f t="shared" ca="1" si="154"/>
        <v>0</v>
      </c>
      <c r="J559" s="31">
        <f ca="1">IF(ISNA(MATCH($V559,Hajoamiskertoimet!A$21:A$53,0)),0,$I559*OFFSET(Hajoamiskertoimet!$C$20,MATCH($V559,Hajoamiskertoimet!A$21:A$53,0),0))</f>
        <v>0</v>
      </c>
      <c r="L559" s="181">
        <f t="shared" ca="1" si="160"/>
        <v>1</v>
      </c>
      <c r="M559" s="180" t="e">
        <f ca="1">OFFSET('ewc02'!$H$10,MATCH($R559,Ewc_ID,0),0)</f>
        <v>#N/A</v>
      </c>
      <c r="N559" s="180" t="e">
        <f t="shared" ca="1" si="155"/>
        <v>#N/A</v>
      </c>
      <c r="O559" s="180" t="e">
        <f ca="1">IF($L559=0,-1,OFFSET('Kuiva-aine'!$C$10,AE559+AF559-1,0))</f>
        <v>#N/A</v>
      </c>
      <c r="P559" s="180" t="e">
        <f t="shared" ca="1" si="161"/>
        <v>#N/A</v>
      </c>
      <c r="Q559" s="180" t="e">
        <f ca="1">OFFSET('ewc02'!$A$10,MATCH($C559,EWC_Koodi,0),0)</f>
        <v>#N/A</v>
      </c>
      <c r="R559" s="180" t="e">
        <f t="shared" ca="1" si="162"/>
        <v>#N/A</v>
      </c>
      <c r="S559" s="180" t="e">
        <f ca="1">OFFSET('ewc02'!$K$10,Y559,0)</f>
        <v>#N/A</v>
      </c>
      <c r="T559" s="180" t="e">
        <f t="shared" ca="1" si="163"/>
        <v>#N/A</v>
      </c>
      <c r="U559" s="180" t="e">
        <f ca="1">OFFSET('ewc02'!$L$10,Y559,0)</f>
        <v>#N/A</v>
      </c>
      <c r="V559" s="180" t="e">
        <f ca="1">OFFSET('ewc02'!$M$10,Y559,0)</f>
        <v>#N/A</v>
      </c>
      <c r="W559" s="180" t="e">
        <f ca="1">OFFSET('ewc02'!$N$10,Y559,0)</f>
        <v>#N/A</v>
      </c>
      <c r="X559" s="180" t="e">
        <f ca="1">IF(AND(OFFSET('ewc02'!I$10,Y559,0)=12,OR(G559="2.3",G559="2.6",G559="2.7",G559="2.9")),1,0)</f>
        <v>#N/A</v>
      </c>
      <c r="Y559" s="180" t="e">
        <f t="shared" ca="1" si="156"/>
        <v>#N/A</v>
      </c>
      <c r="Z559" s="37">
        <f t="shared" si="157"/>
        <v>0</v>
      </c>
      <c r="AA559" s="180">
        <f ca="1">IF($Z559=0,0, OFFSET(rd!$A$10,MATCH($Z559,RD_tunnus,0),0))</f>
        <v>0</v>
      </c>
      <c r="AB559" s="180" t="e">
        <f t="shared" si="164"/>
        <v>#N/A</v>
      </c>
      <c r="AC559" s="180" t="e">
        <f t="shared" si="165"/>
        <v>#N/A</v>
      </c>
      <c r="AD559" s="100">
        <f t="shared" si="166"/>
        <v>0</v>
      </c>
      <c r="AE559" s="180" t="e">
        <f t="shared" ca="1" si="158"/>
        <v>#N/A</v>
      </c>
      <c r="AF559" s="180" t="e">
        <f t="shared" ca="1" si="159"/>
        <v>#N/A</v>
      </c>
      <c r="AG559" s="100" t="e">
        <f ca="1">OFFSET('Kuiva-aine'!$D$10,AE559+AF559-1,0)</f>
        <v>#N/A</v>
      </c>
      <c r="AH559" s="100" t="e">
        <f ca="1">OFFSET('Kuiva-aine'!$E$10,AE559+AF559-1,0)</f>
        <v>#N/A</v>
      </c>
      <c r="AI559" s="180" t="e">
        <f t="shared" ca="1" si="167"/>
        <v>#N/A</v>
      </c>
      <c r="AJ559" s="180" t="e">
        <f t="shared" si="168"/>
        <v>#N/A</v>
      </c>
      <c r="AK559" s="180" t="e">
        <f t="shared" si="169"/>
        <v>#N/A</v>
      </c>
      <c r="AL559" s="180">
        <f t="shared" si="170"/>
        <v>0</v>
      </c>
    </row>
    <row r="560" spans="1:38" x14ac:dyDescent="0.35">
      <c r="A560" s="91"/>
      <c r="B560" s="92"/>
      <c r="C560" s="93"/>
      <c r="D560" s="92"/>
      <c r="E560" s="91"/>
      <c r="F560" s="92"/>
      <c r="G560" s="94"/>
      <c r="I560" s="31">
        <f t="shared" ca="1" si="154"/>
        <v>0</v>
      </c>
      <c r="J560" s="31">
        <f ca="1">IF(ISNA(MATCH($V560,Hajoamiskertoimet!A$21:A$53,0)),0,$I560*OFFSET(Hajoamiskertoimet!$C$20,MATCH($V560,Hajoamiskertoimet!A$21:A$53,0),0))</f>
        <v>0</v>
      </c>
      <c r="L560" s="181">
        <f t="shared" ca="1" si="160"/>
        <v>1</v>
      </c>
      <c r="M560" s="180" t="e">
        <f ca="1">OFFSET('ewc02'!$H$10,MATCH($R560,Ewc_ID,0),0)</f>
        <v>#N/A</v>
      </c>
      <c r="N560" s="180" t="e">
        <f t="shared" ca="1" si="155"/>
        <v>#N/A</v>
      </c>
      <c r="O560" s="180" t="e">
        <f ca="1">IF($L560=0,-1,OFFSET('Kuiva-aine'!$C$10,AE560+AF560-1,0))</f>
        <v>#N/A</v>
      </c>
      <c r="P560" s="180" t="e">
        <f t="shared" ca="1" si="161"/>
        <v>#N/A</v>
      </c>
      <c r="Q560" s="180" t="e">
        <f ca="1">OFFSET('ewc02'!$A$10,MATCH($C560,EWC_Koodi,0),0)</f>
        <v>#N/A</v>
      </c>
      <c r="R560" s="180" t="e">
        <f t="shared" ca="1" si="162"/>
        <v>#N/A</v>
      </c>
      <c r="S560" s="180" t="e">
        <f ca="1">OFFSET('ewc02'!$K$10,Y560,0)</f>
        <v>#N/A</v>
      </c>
      <c r="T560" s="180" t="e">
        <f t="shared" ca="1" si="163"/>
        <v>#N/A</v>
      </c>
      <c r="U560" s="180" t="e">
        <f ca="1">OFFSET('ewc02'!$L$10,Y560,0)</f>
        <v>#N/A</v>
      </c>
      <c r="V560" s="180" t="e">
        <f ca="1">OFFSET('ewc02'!$M$10,Y560,0)</f>
        <v>#N/A</v>
      </c>
      <c r="W560" s="180" t="e">
        <f ca="1">OFFSET('ewc02'!$N$10,Y560,0)</f>
        <v>#N/A</v>
      </c>
      <c r="X560" s="180" t="e">
        <f ca="1">IF(AND(OFFSET('ewc02'!I$10,Y560,0)=12,OR(G560="2.3",G560="2.6",G560="2.7",G560="2.9")),1,0)</f>
        <v>#N/A</v>
      </c>
      <c r="Y560" s="180" t="e">
        <f t="shared" ca="1" si="156"/>
        <v>#N/A</v>
      </c>
      <c r="Z560" s="37">
        <f t="shared" si="157"/>
        <v>0</v>
      </c>
      <c r="AA560" s="180">
        <f ca="1">IF($Z560=0,0, OFFSET(rd!$A$10,MATCH($Z560,RD_tunnus,0),0))</f>
        <v>0</v>
      </c>
      <c r="AB560" s="180" t="e">
        <f t="shared" si="164"/>
        <v>#N/A</v>
      </c>
      <c r="AC560" s="180" t="e">
        <f t="shared" si="165"/>
        <v>#N/A</v>
      </c>
      <c r="AD560" s="100">
        <f t="shared" si="166"/>
        <v>0</v>
      </c>
      <c r="AE560" s="180" t="e">
        <f t="shared" ca="1" si="158"/>
        <v>#N/A</v>
      </c>
      <c r="AF560" s="180" t="e">
        <f t="shared" ca="1" si="159"/>
        <v>#N/A</v>
      </c>
      <c r="AG560" s="100" t="e">
        <f ca="1">OFFSET('Kuiva-aine'!$D$10,AE560+AF560-1,0)</f>
        <v>#N/A</v>
      </c>
      <c r="AH560" s="100" t="e">
        <f ca="1">OFFSET('Kuiva-aine'!$E$10,AE560+AF560-1,0)</f>
        <v>#N/A</v>
      </c>
      <c r="AI560" s="180" t="e">
        <f t="shared" ca="1" si="167"/>
        <v>#N/A</v>
      </c>
      <c r="AJ560" s="180" t="e">
        <f t="shared" si="168"/>
        <v>#N/A</v>
      </c>
      <c r="AK560" s="180" t="e">
        <f t="shared" si="169"/>
        <v>#N/A</v>
      </c>
      <c r="AL560" s="180">
        <f t="shared" si="170"/>
        <v>0</v>
      </c>
    </row>
    <row r="561" spans="1:38" x14ac:dyDescent="0.35">
      <c r="A561" s="91"/>
      <c r="B561" s="92"/>
      <c r="C561" s="93"/>
      <c r="D561" s="92"/>
      <c r="E561" s="91"/>
      <c r="F561" s="92"/>
      <c r="G561" s="94"/>
      <c r="I561" s="31">
        <f t="shared" ca="1" si="154"/>
        <v>0</v>
      </c>
      <c r="J561" s="31">
        <f ca="1">IF(ISNA(MATCH($V561,Hajoamiskertoimet!A$21:A$53,0)),0,$I561*OFFSET(Hajoamiskertoimet!$C$20,MATCH($V561,Hajoamiskertoimet!A$21:A$53,0),0))</f>
        <v>0</v>
      </c>
      <c r="L561" s="181">
        <f t="shared" ca="1" si="160"/>
        <v>1</v>
      </c>
      <c r="M561" s="180" t="e">
        <f ca="1">OFFSET('ewc02'!$H$10,MATCH($R561,Ewc_ID,0),0)</f>
        <v>#N/A</v>
      </c>
      <c r="N561" s="180" t="e">
        <f t="shared" ca="1" si="155"/>
        <v>#N/A</v>
      </c>
      <c r="O561" s="180" t="e">
        <f ca="1">IF($L561=0,-1,OFFSET('Kuiva-aine'!$C$10,AE561+AF561-1,0))</f>
        <v>#N/A</v>
      </c>
      <c r="P561" s="180" t="e">
        <f t="shared" ca="1" si="161"/>
        <v>#N/A</v>
      </c>
      <c r="Q561" s="180" t="e">
        <f ca="1">OFFSET('ewc02'!$A$10,MATCH($C561,EWC_Koodi,0),0)</f>
        <v>#N/A</v>
      </c>
      <c r="R561" s="180" t="e">
        <f t="shared" ca="1" si="162"/>
        <v>#N/A</v>
      </c>
      <c r="S561" s="180" t="e">
        <f ca="1">OFFSET('ewc02'!$K$10,Y561,0)</f>
        <v>#N/A</v>
      </c>
      <c r="T561" s="180" t="e">
        <f t="shared" ca="1" si="163"/>
        <v>#N/A</v>
      </c>
      <c r="U561" s="180" t="e">
        <f ca="1">OFFSET('ewc02'!$L$10,Y561,0)</f>
        <v>#N/A</v>
      </c>
      <c r="V561" s="180" t="e">
        <f ca="1">OFFSET('ewc02'!$M$10,Y561,0)</f>
        <v>#N/A</v>
      </c>
      <c r="W561" s="180" t="e">
        <f ca="1">OFFSET('ewc02'!$N$10,Y561,0)</f>
        <v>#N/A</v>
      </c>
      <c r="X561" s="180" t="e">
        <f ca="1">IF(AND(OFFSET('ewc02'!I$10,Y561,0)=12,OR(G561="2.3",G561="2.6",G561="2.7",G561="2.9")),1,0)</f>
        <v>#N/A</v>
      </c>
      <c r="Y561" s="180" t="e">
        <f t="shared" ca="1" si="156"/>
        <v>#N/A</v>
      </c>
      <c r="Z561" s="37">
        <f t="shared" si="157"/>
        <v>0</v>
      </c>
      <c r="AA561" s="180">
        <f ca="1">IF($Z561=0,0, OFFSET(rd!$A$10,MATCH($Z561,RD_tunnus,0),0))</f>
        <v>0</v>
      </c>
      <c r="AB561" s="180" t="e">
        <f t="shared" si="164"/>
        <v>#N/A</v>
      </c>
      <c r="AC561" s="180" t="e">
        <f t="shared" si="165"/>
        <v>#N/A</v>
      </c>
      <c r="AD561" s="100">
        <f t="shared" si="166"/>
        <v>0</v>
      </c>
      <c r="AE561" s="180" t="e">
        <f t="shared" ca="1" si="158"/>
        <v>#N/A</v>
      </c>
      <c r="AF561" s="180" t="e">
        <f t="shared" ca="1" si="159"/>
        <v>#N/A</v>
      </c>
      <c r="AG561" s="100" t="e">
        <f ca="1">OFFSET('Kuiva-aine'!$D$10,AE561+AF561-1,0)</f>
        <v>#N/A</v>
      </c>
      <c r="AH561" s="100" t="e">
        <f ca="1">OFFSET('Kuiva-aine'!$E$10,AE561+AF561-1,0)</f>
        <v>#N/A</v>
      </c>
      <c r="AI561" s="180" t="e">
        <f t="shared" ca="1" si="167"/>
        <v>#N/A</v>
      </c>
      <c r="AJ561" s="180" t="e">
        <f t="shared" si="168"/>
        <v>#N/A</v>
      </c>
      <c r="AK561" s="180" t="e">
        <f t="shared" si="169"/>
        <v>#N/A</v>
      </c>
      <c r="AL561" s="180">
        <f t="shared" si="170"/>
        <v>0</v>
      </c>
    </row>
    <row r="562" spans="1:38" x14ac:dyDescent="0.35">
      <c r="A562" s="91"/>
      <c r="B562" s="92"/>
      <c r="C562" s="93"/>
      <c r="D562" s="92"/>
      <c r="E562" s="91"/>
      <c r="F562" s="92"/>
      <c r="G562" s="94"/>
      <c r="I562" s="31">
        <f t="shared" ca="1" si="154"/>
        <v>0</v>
      </c>
      <c r="J562" s="31">
        <f ca="1">IF(ISNA(MATCH($V562,Hajoamiskertoimet!A$21:A$53,0)),0,$I562*OFFSET(Hajoamiskertoimet!$C$20,MATCH($V562,Hajoamiskertoimet!A$21:A$53,0),0))</f>
        <v>0</v>
      </c>
      <c r="L562" s="181">
        <f t="shared" ca="1" si="160"/>
        <v>1</v>
      </c>
      <c r="M562" s="180" t="e">
        <f ca="1">OFFSET('ewc02'!$H$10,MATCH($R562,Ewc_ID,0),0)</f>
        <v>#N/A</v>
      </c>
      <c r="N562" s="180" t="e">
        <f t="shared" ca="1" si="155"/>
        <v>#N/A</v>
      </c>
      <c r="O562" s="180" t="e">
        <f ca="1">IF($L562=0,-1,OFFSET('Kuiva-aine'!$C$10,AE562+AF562-1,0))</f>
        <v>#N/A</v>
      </c>
      <c r="P562" s="180" t="e">
        <f t="shared" ca="1" si="161"/>
        <v>#N/A</v>
      </c>
      <c r="Q562" s="180" t="e">
        <f ca="1">OFFSET('ewc02'!$A$10,MATCH($C562,EWC_Koodi,0),0)</f>
        <v>#N/A</v>
      </c>
      <c r="R562" s="180" t="e">
        <f t="shared" ca="1" si="162"/>
        <v>#N/A</v>
      </c>
      <c r="S562" s="180" t="e">
        <f ca="1">OFFSET('ewc02'!$K$10,Y562,0)</f>
        <v>#N/A</v>
      </c>
      <c r="T562" s="180" t="e">
        <f t="shared" ca="1" si="163"/>
        <v>#N/A</v>
      </c>
      <c r="U562" s="180" t="e">
        <f ca="1">OFFSET('ewc02'!$L$10,Y562,0)</f>
        <v>#N/A</v>
      </c>
      <c r="V562" s="180" t="e">
        <f ca="1">OFFSET('ewc02'!$M$10,Y562,0)</f>
        <v>#N/A</v>
      </c>
      <c r="W562" s="180" t="e">
        <f ca="1">OFFSET('ewc02'!$N$10,Y562,0)</f>
        <v>#N/A</v>
      </c>
      <c r="X562" s="180" t="e">
        <f ca="1">IF(AND(OFFSET('ewc02'!I$10,Y562,0)=12,OR(G562="2.3",G562="2.6",G562="2.7",G562="2.9")),1,0)</f>
        <v>#N/A</v>
      </c>
      <c r="Y562" s="180" t="e">
        <f t="shared" ca="1" si="156"/>
        <v>#N/A</v>
      </c>
      <c r="Z562" s="37">
        <f t="shared" si="157"/>
        <v>0</v>
      </c>
      <c r="AA562" s="180">
        <f ca="1">IF($Z562=0,0, OFFSET(rd!$A$10,MATCH($Z562,RD_tunnus,0),0))</f>
        <v>0</v>
      </c>
      <c r="AB562" s="180" t="e">
        <f t="shared" si="164"/>
        <v>#N/A</v>
      </c>
      <c r="AC562" s="180" t="e">
        <f t="shared" si="165"/>
        <v>#N/A</v>
      </c>
      <c r="AD562" s="100">
        <f t="shared" si="166"/>
        <v>0</v>
      </c>
      <c r="AE562" s="180" t="e">
        <f t="shared" ca="1" si="158"/>
        <v>#N/A</v>
      </c>
      <c r="AF562" s="180" t="e">
        <f t="shared" ca="1" si="159"/>
        <v>#N/A</v>
      </c>
      <c r="AG562" s="100" t="e">
        <f ca="1">OFFSET('Kuiva-aine'!$D$10,AE562+AF562-1,0)</f>
        <v>#N/A</v>
      </c>
      <c r="AH562" s="100" t="e">
        <f ca="1">OFFSET('Kuiva-aine'!$E$10,AE562+AF562-1,0)</f>
        <v>#N/A</v>
      </c>
      <c r="AI562" s="180" t="e">
        <f t="shared" ca="1" si="167"/>
        <v>#N/A</v>
      </c>
      <c r="AJ562" s="180" t="e">
        <f t="shared" si="168"/>
        <v>#N/A</v>
      </c>
      <c r="AK562" s="180" t="e">
        <f t="shared" si="169"/>
        <v>#N/A</v>
      </c>
      <c r="AL562" s="180">
        <f t="shared" si="170"/>
        <v>0</v>
      </c>
    </row>
    <row r="563" spans="1:38" x14ac:dyDescent="0.35">
      <c r="A563" s="91"/>
      <c r="B563" s="92"/>
      <c r="C563" s="93"/>
      <c r="D563" s="92"/>
      <c r="E563" s="91"/>
      <c r="F563" s="92"/>
      <c r="G563" s="94"/>
      <c r="I563" s="31">
        <f t="shared" ca="1" si="154"/>
        <v>0</v>
      </c>
      <c r="J563" s="31">
        <f ca="1">IF(ISNA(MATCH($V563,Hajoamiskertoimet!A$21:A$53,0)),0,$I563*OFFSET(Hajoamiskertoimet!$C$20,MATCH($V563,Hajoamiskertoimet!A$21:A$53,0),0))</f>
        <v>0</v>
      </c>
      <c r="L563" s="181">
        <f t="shared" ca="1" si="160"/>
        <v>1</v>
      </c>
      <c r="M563" s="180" t="e">
        <f ca="1">OFFSET('ewc02'!$H$10,MATCH($R563,Ewc_ID,0),0)</f>
        <v>#N/A</v>
      </c>
      <c r="N563" s="180" t="e">
        <f t="shared" ca="1" si="155"/>
        <v>#N/A</v>
      </c>
      <c r="O563" s="180" t="e">
        <f ca="1">IF($L563=0,-1,OFFSET('Kuiva-aine'!$C$10,AE563+AF563-1,0))</f>
        <v>#N/A</v>
      </c>
      <c r="P563" s="180" t="e">
        <f t="shared" ca="1" si="161"/>
        <v>#N/A</v>
      </c>
      <c r="Q563" s="180" t="e">
        <f ca="1">OFFSET('ewc02'!$A$10,MATCH($C563,EWC_Koodi,0),0)</f>
        <v>#N/A</v>
      </c>
      <c r="R563" s="180" t="e">
        <f t="shared" ca="1" si="162"/>
        <v>#N/A</v>
      </c>
      <c r="S563" s="180" t="e">
        <f ca="1">OFFSET('ewc02'!$K$10,Y563,0)</f>
        <v>#N/A</v>
      </c>
      <c r="T563" s="180" t="e">
        <f t="shared" ca="1" si="163"/>
        <v>#N/A</v>
      </c>
      <c r="U563" s="180" t="e">
        <f ca="1">OFFSET('ewc02'!$L$10,Y563,0)</f>
        <v>#N/A</v>
      </c>
      <c r="V563" s="180" t="e">
        <f ca="1">OFFSET('ewc02'!$M$10,Y563,0)</f>
        <v>#N/A</v>
      </c>
      <c r="W563" s="180" t="e">
        <f ca="1">OFFSET('ewc02'!$N$10,Y563,0)</f>
        <v>#N/A</v>
      </c>
      <c r="X563" s="180" t="e">
        <f ca="1">IF(AND(OFFSET('ewc02'!I$10,Y563,0)=12,OR(G563="2.3",G563="2.6",G563="2.7",G563="2.9")),1,0)</f>
        <v>#N/A</v>
      </c>
      <c r="Y563" s="180" t="e">
        <f t="shared" ca="1" si="156"/>
        <v>#N/A</v>
      </c>
      <c r="Z563" s="37">
        <f t="shared" si="157"/>
        <v>0</v>
      </c>
      <c r="AA563" s="180">
        <f ca="1">IF($Z563=0,0, OFFSET(rd!$A$10,MATCH($Z563,RD_tunnus,0),0))</f>
        <v>0</v>
      </c>
      <c r="AB563" s="180" t="e">
        <f t="shared" si="164"/>
        <v>#N/A</v>
      </c>
      <c r="AC563" s="180" t="e">
        <f t="shared" si="165"/>
        <v>#N/A</v>
      </c>
      <c r="AD563" s="100">
        <f t="shared" si="166"/>
        <v>0</v>
      </c>
      <c r="AE563" s="180" t="e">
        <f t="shared" ca="1" si="158"/>
        <v>#N/A</v>
      </c>
      <c r="AF563" s="180" t="e">
        <f t="shared" ca="1" si="159"/>
        <v>#N/A</v>
      </c>
      <c r="AG563" s="100" t="e">
        <f ca="1">OFFSET('Kuiva-aine'!$D$10,AE563+AF563-1,0)</f>
        <v>#N/A</v>
      </c>
      <c r="AH563" s="100" t="e">
        <f ca="1">OFFSET('Kuiva-aine'!$E$10,AE563+AF563-1,0)</f>
        <v>#N/A</v>
      </c>
      <c r="AI563" s="180" t="e">
        <f t="shared" ca="1" si="167"/>
        <v>#N/A</v>
      </c>
      <c r="AJ563" s="180" t="e">
        <f t="shared" si="168"/>
        <v>#N/A</v>
      </c>
      <c r="AK563" s="180" t="e">
        <f t="shared" si="169"/>
        <v>#N/A</v>
      </c>
      <c r="AL563" s="180">
        <f t="shared" si="170"/>
        <v>0</v>
      </c>
    </row>
    <row r="564" spans="1:38" x14ac:dyDescent="0.35">
      <c r="A564" s="91"/>
      <c r="B564" s="92"/>
      <c r="C564" s="93"/>
      <c r="D564" s="92"/>
      <c r="E564" s="91"/>
      <c r="F564" s="92"/>
      <c r="G564" s="94"/>
      <c r="I564" s="31">
        <f t="shared" ca="1" si="154"/>
        <v>0</v>
      </c>
      <c r="J564" s="31">
        <f ca="1">IF(ISNA(MATCH($V564,Hajoamiskertoimet!A$21:A$53,0)),0,$I564*OFFSET(Hajoamiskertoimet!$C$20,MATCH($V564,Hajoamiskertoimet!A$21:A$53,0),0))</f>
        <v>0</v>
      </c>
      <c r="L564" s="181">
        <f t="shared" ca="1" si="160"/>
        <v>1</v>
      </c>
      <c r="M564" s="180" t="e">
        <f ca="1">OFFSET('ewc02'!$H$10,MATCH($R564,Ewc_ID,0),0)</f>
        <v>#N/A</v>
      </c>
      <c r="N564" s="180" t="e">
        <f t="shared" ca="1" si="155"/>
        <v>#N/A</v>
      </c>
      <c r="O564" s="180" t="e">
        <f ca="1">IF($L564=0,-1,OFFSET('Kuiva-aine'!$C$10,AE564+AF564-1,0))</f>
        <v>#N/A</v>
      </c>
      <c r="P564" s="180" t="e">
        <f t="shared" ca="1" si="161"/>
        <v>#N/A</v>
      </c>
      <c r="Q564" s="180" t="e">
        <f ca="1">OFFSET('ewc02'!$A$10,MATCH($C564,EWC_Koodi,0),0)</f>
        <v>#N/A</v>
      </c>
      <c r="R564" s="180" t="e">
        <f t="shared" ca="1" si="162"/>
        <v>#N/A</v>
      </c>
      <c r="S564" s="180" t="e">
        <f ca="1">OFFSET('ewc02'!$K$10,Y564,0)</f>
        <v>#N/A</v>
      </c>
      <c r="T564" s="180" t="e">
        <f t="shared" ca="1" si="163"/>
        <v>#N/A</v>
      </c>
      <c r="U564" s="180" t="e">
        <f ca="1">OFFSET('ewc02'!$L$10,Y564,0)</f>
        <v>#N/A</v>
      </c>
      <c r="V564" s="180" t="e">
        <f ca="1">OFFSET('ewc02'!$M$10,Y564,0)</f>
        <v>#N/A</v>
      </c>
      <c r="W564" s="180" t="e">
        <f ca="1">OFFSET('ewc02'!$N$10,Y564,0)</f>
        <v>#N/A</v>
      </c>
      <c r="X564" s="180" t="e">
        <f ca="1">IF(AND(OFFSET('ewc02'!I$10,Y564,0)=12,OR(G564="2.3",G564="2.6",G564="2.7",G564="2.9")),1,0)</f>
        <v>#N/A</v>
      </c>
      <c r="Y564" s="180" t="e">
        <f t="shared" ca="1" si="156"/>
        <v>#N/A</v>
      </c>
      <c r="Z564" s="37">
        <f t="shared" si="157"/>
        <v>0</v>
      </c>
      <c r="AA564" s="180">
        <f ca="1">IF($Z564=0,0, OFFSET(rd!$A$10,MATCH($Z564,RD_tunnus,0),0))</f>
        <v>0</v>
      </c>
      <c r="AB564" s="180" t="e">
        <f t="shared" si="164"/>
        <v>#N/A</v>
      </c>
      <c r="AC564" s="180" t="e">
        <f t="shared" si="165"/>
        <v>#N/A</v>
      </c>
      <c r="AD564" s="100">
        <f t="shared" si="166"/>
        <v>0</v>
      </c>
      <c r="AE564" s="180" t="e">
        <f t="shared" ca="1" si="158"/>
        <v>#N/A</v>
      </c>
      <c r="AF564" s="180" t="e">
        <f t="shared" ca="1" si="159"/>
        <v>#N/A</v>
      </c>
      <c r="AG564" s="100" t="e">
        <f ca="1">OFFSET('Kuiva-aine'!$D$10,AE564+AF564-1,0)</f>
        <v>#N/A</v>
      </c>
      <c r="AH564" s="100" t="e">
        <f ca="1">OFFSET('Kuiva-aine'!$E$10,AE564+AF564-1,0)</f>
        <v>#N/A</v>
      </c>
      <c r="AI564" s="180" t="e">
        <f t="shared" ca="1" si="167"/>
        <v>#N/A</v>
      </c>
      <c r="AJ564" s="180" t="e">
        <f t="shared" si="168"/>
        <v>#N/A</v>
      </c>
      <c r="AK564" s="180" t="e">
        <f t="shared" si="169"/>
        <v>#N/A</v>
      </c>
      <c r="AL564" s="180">
        <f t="shared" si="170"/>
        <v>0</v>
      </c>
    </row>
    <row r="565" spans="1:38" x14ac:dyDescent="0.35">
      <c r="A565" s="91"/>
      <c r="B565" s="92"/>
      <c r="C565" s="93"/>
      <c r="D565" s="92"/>
      <c r="E565" s="91"/>
      <c r="F565" s="92"/>
      <c r="G565" s="94"/>
      <c r="I565" s="31">
        <f t="shared" ca="1" si="154"/>
        <v>0</v>
      </c>
      <c r="J565" s="31">
        <f ca="1">IF(ISNA(MATCH($V565,Hajoamiskertoimet!A$21:A$53,0)),0,$I565*OFFSET(Hajoamiskertoimet!$C$20,MATCH($V565,Hajoamiskertoimet!A$21:A$53,0),0))</f>
        <v>0</v>
      </c>
      <c r="L565" s="181">
        <f t="shared" ca="1" si="160"/>
        <v>1</v>
      </c>
      <c r="M565" s="180" t="e">
        <f ca="1">OFFSET('ewc02'!$H$10,MATCH($R565,Ewc_ID,0),0)</f>
        <v>#N/A</v>
      </c>
      <c r="N565" s="180" t="e">
        <f t="shared" ca="1" si="155"/>
        <v>#N/A</v>
      </c>
      <c r="O565" s="180" t="e">
        <f ca="1">IF($L565=0,-1,OFFSET('Kuiva-aine'!$C$10,AE565+AF565-1,0))</f>
        <v>#N/A</v>
      </c>
      <c r="P565" s="180" t="e">
        <f t="shared" ca="1" si="161"/>
        <v>#N/A</v>
      </c>
      <c r="Q565" s="180" t="e">
        <f ca="1">OFFSET('ewc02'!$A$10,MATCH($C565,EWC_Koodi,0),0)</f>
        <v>#N/A</v>
      </c>
      <c r="R565" s="180" t="e">
        <f t="shared" ca="1" si="162"/>
        <v>#N/A</v>
      </c>
      <c r="S565" s="180" t="e">
        <f ca="1">OFFSET('ewc02'!$K$10,Y565,0)</f>
        <v>#N/A</v>
      </c>
      <c r="T565" s="180" t="e">
        <f t="shared" ca="1" si="163"/>
        <v>#N/A</v>
      </c>
      <c r="U565" s="180" t="e">
        <f ca="1">OFFSET('ewc02'!$L$10,Y565,0)</f>
        <v>#N/A</v>
      </c>
      <c r="V565" s="180" t="e">
        <f ca="1">OFFSET('ewc02'!$M$10,Y565,0)</f>
        <v>#N/A</v>
      </c>
      <c r="W565" s="180" t="e">
        <f ca="1">OFFSET('ewc02'!$N$10,Y565,0)</f>
        <v>#N/A</v>
      </c>
      <c r="X565" s="180" t="e">
        <f ca="1">IF(AND(OFFSET('ewc02'!I$10,Y565,0)=12,OR(G565="2.3",G565="2.6",G565="2.7",G565="2.9")),1,0)</f>
        <v>#N/A</v>
      </c>
      <c r="Y565" s="180" t="e">
        <f t="shared" ca="1" si="156"/>
        <v>#N/A</v>
      </c>
      <c r="Z565" s="37">
        <f t="shared" si="157"/>
        <v>0</v>
      </c>
      <c r="AA565" s="180">
        <f ca="1">IF($Z565=0,0, OFFSET(rd!$A$10,MATCH($Z565,RD_tunnus,0),0))</f>
        <v>0</v>
      </c>
      <c r="AB565" s="180" t="e">
        <f t="shared" si="164"/>
        <v>#N/A</v>
      </c>
      <c r="AC565" s="180" t="e">
        <f t="shared" si="165"/>
        <v>#N/A</v>
      </c>
      <c r="AD565" s="100">
        <f t="shared" si="166"/>
        <v>0</v>
      </c>
      <c r="AE565" s="180" t="e">
        <f t="shared" ca="1" si="158"/>
        <v>#N/A</v>
      </c>
      <c r="AF565" s="180" t="e">
        <f t="shared" ca="1" si="159"/>
        <v>#N/A</v>
      </c>
      <c r="AG565" s="100" t="e">
        <f ca="1">OFFSET('Kuiva-aine'!$D$10,AE565+AF565-1,0)</f>
        <v>#N/A</v>
      </c>
      <c r="AH565" s="100" t="e">
        <f ca="1">OFFSET('Kuiva-aine'!$E$10,AE565+AF565-1,0)</f>
        <v>#N/A</v>
      </c>
      <c r="AI565" s="180" t="e">
        <f t="shared" ca="1" si="167"/>
        <v>#N/A</v>
      </c>
      <c r="AJ565" s="180" t="e">
        <f t="shared" si="168"/>
        <v>#N/A</v>
      </c>
      <c r="AK565" s="180" t="e">
        <f t="shared" si="169"/>
        <v>#N/A</v>
      </c>
      <c r="AL565" s="180">
        <f t="shared" si="170"/>
        <v>0</v>
      </c>
    </row>
    <row r="566" spans="1:38" x14ac:dyDescent="0.35">
      <c r="A566" s="91"/>
      <c r="B566" s="92"/>
      <c r="C566" s="93"/>
      <c r="D566" s="92"/>
      <c r="E566" s="91"/>
      <c r="F566" s="92"/>
      <c r="G566" s="94"/>
      <c r="I566" s="31">
        <f t="shared" ca="1" si="154"/>
        <v>0</v>
      </c>
      <c r="J566" s="31">
        <f ca="1">IF(ISNA(MATCH($V566,Hajoamiskertoimet!A$21:A$53,0)),0,$I566*OFFSET(Hajoamiskertoimet!$C$20,MATCH($V566,Hajoamiskertoimet!A$21:A$53,0),0))</f>
        <v>0</v>
      </c>
      <c r="L566" s="181">
        <f t="shared" ca="1" si="160"/>
        <v>1</v>
      </c>
      <c r="M566" s="180" t="e">
        <f ca="1">OFFSET('ewc02'!$H$10,MATCH($R566,Ewc_ID,0),0)</f>
        <v>#N/A</v>
      </c>
      <c r="N566" s="180" t="e">
        <f t="shared" ca="1" si="155"/>
        <v>#N/A</v>
      </c>
      <c r="O566" s="180" t="e">
        <f ca="1">IF($L566=0,-1,OFFSET('Kuiva-aine'!$C$10,AE566+AF566-1,0))</f>
        <v>#N/A</v>
      </c>
      <c r="P566" s="180" t="e">
        <f t="shared" ca="1" si="161"/>
        <v>#N/A</v>
      </c>
      <c r="Q566" s="180" t="e">
        <f ca="1">OFFSET('ewc02'!$A$10,MATCH($C566,EWC_Koodi,0),0)</f>
        <v>#N/A</v>
      </c>
      <c r="R566" s="180" t="e">
        <f t="shared" ca="1" si="162"/>
        <v>#N/A</v>
      </c>
      <c r="S566" s="180" t="e">
        <f ca="1">OFFSET('ewc02'!$K$10,Y566,0)</f>
        <v>#N/A</v>
      </c>
      <c r="T566" s="180" t="e">
        <f t="shared" ca="1" si="163"/>
        <v>#N/A</v>
      </c>
      <c r="U566" s="180" t="e">
        <f ca="1">OFFSET('ewc02'!$L$10,Y566,0)</f>
        <v>#N/A</v>
      </c>
      <c r="V566" s="180" t="e">
        <f ca="1">OFFSET('ewc02'!$M$10,Y566,0)</f>
        <v>#N/A</v>
      </c>
      <c r="W566" s="180" t="e">
        <f ca="1">OFFSET('ewc02'!$N$10,Y566,0)</f>
        <v>#N/A</v>
      </c>
      <c r="X566" s="180" t="e">
        <f ca="1">IF(AND(OFFSET('ewc02'!I$10,Y566,0)=12,OR(G566="2.3",G566="2.6",G566="2.7",G566="2.9")),1,0)</f>
        <v>#N/A</v>
      </c>
      <c r="Y566" s="180" t="e">
        <f t="shared" ca="1" si="156"/>
        <v>#N/A</v>
      </c>
      <c r="Z566" s="37">
        <f t="shared" si="157"/>
        <v>0</v>
      </c>
      <c r="AA566" s="180">
        <f ca="1">IF($Z566=0,0, OFFSET(rd!$A$10,MATCH($Z566,RD_tunnus,0),0))</f>
        <v>0</v>
      </c>
      <c r="AB566" s="180" t="e">
        <f t="shared" si="164"/>
        <v>#N/A</v>
      </c>
      <c r="AC566" s="180" t="e">
        <f t="shared" si="165"/>
        <v>#N/A</v>
      </c>
      <c r="AD566" s="100">
        <f t="shared" si="166"/>
        <v>0</v>
      </c>
      <c r="AE566" s="180" t="e">
        <f t="shared" ca="1" si="158"/>
        <v>#N/A</v>
      </c>
      <c r="AF566" s="180" t="e">
        <f t="shared" ca="1" si="159"/>
        <v>#N/A</v>
      </c>
      <c r="AG566" s="100" t="e">
        <f ca="1">OFFSET('Kuiva-aine'!$D$10,AE566+AF566-1,0)</f>
        <v>#N/A</v>
      </c>
      <c r="AH566" s="100" t="e">
        <f ca="1">OFFSET('Kuiva-aine'!$E$10,AE566+AF566-1,0)</f>
        <v>#N/A</v>
      </c>
      <c r="AI566" s="180" t="e">
        <f t="shared" ca="1" si="167"/>
        <v>#N/A</v>
      </c>
      <c r="AJ566" s="180" t="e">
        <f t="shared" si="168"/>
        <v>#N/A</v>
      </c>
      <c r="AK566" s="180" t="e">
        <f t="shared" si="169"/>
        <v>#N/A</v>
      </c>
      <c r="AL566" s="180">
        <f t="shared" si="170"/>
        <v>0</v>
      </c>
    </row>
    <row r="567" spans="1:38" x14ac:dyDescent="0.35">
      <c r="A567" s="91"/>
      <c r="B567" s="92"/>
      <c r="C567" s="93"/>
      <c r="D567" s="92"/>
      <c r="E567" s="91"/>
      <c r="F567" s="92"/>
      <c r="G567" s="94"/>
      <c r="I567" s="31">
        <f t="shared" ca="1" si="154"/>
        <v>0</v>
      </c>
      <c r="J567" s="31">
        <f ca="1">IF(ISNA(MATCH($V567,Hajoamiskertoimet!A$21:A$53,0)),0,$I567*OFFSET(Hajoamiskertoimet!$C$20,MATCH($V567,Hajoamiskertoimet!A$21:A$53,0),0))</f>
        <v>0</v>
      </c>
      <c r="L567" s="181">
        <f t="shared" ca="1" si="160"/>
        <v>1</v>
      </c>
      <c r="M567" s="180" t="e">
        <f ca="1">OFFSET('ewc02'!$H$10,MATCH($R567,Ewc_ID,0),0)</f>
        <v>#N/A</v>
      </c>
      <c r="N567" s="180" t="e">
        <f t="shared" ca="1" si="155"/>
        <v>#N/A</v>
      </c>
      <c r="O567" s="180" t="e">
        <f ca="1">IF($L567=0,-1,OFFSET('Kuiva-aine'!$C$10,AE567+AF567-1,0))</f>
        <v>#N/A</v>
      </c>
      <c r="P567" s="180" t="e">
        <f t="shared" ca="1" si="161"/>
        <v>#N/A</v>
      </c>
      <c r="Q567" s="180" t="e">
        <f ca="1">OFFSET('ewc02'!$A$10,MATCH($C567,EWC_Koodi,0),0)</f>
        <v>#N/A</v>
      </c>
      <c r="R567" s="180" t="e">
        <f t="shared" ca="1" si="162"/>
        <v>#N/A</v>
      </c>
      <c r="S567" s="180" t="e">
        <f ca="1">OFFSET('ewc02'!$K$10,Y567,0)</f>
        <v>#N/A</v>
      </c>
      <c r="T567" s="180" t="e">
        <f t="shared" ca="1" si="163"/>
        <v>#N/A</v>
      </c>
      <c r="U567" s="180" t="e">
        <f ca="1">OFFSET('ewc02'!$L$10,Y567,0)</f>
        <v>#N/A</v>
      </c>
      <c r="V567" s="180" t="e">
        <f ca="1">OFFSET('ewc02'!$M$10,Y567,0)</f>
        <v>#N/A</v>
      </c>
      <c r="W567" s="180" t="e">
        <f ca="1">OFFSET('ewc02'!$N$10,Y567,0)</f>
        <v>#N/A</v>
      </c>
      <c r="X567" s="180" t="e">
        <f ca="1">IF(AND(OFFSET('ewc02'!I$10,Y567,0)=12,OR(G567="2.3",G567="2.6",G567="2.7",G567="2.9")),1,0)</f>
        <v>#N/A</v>
      </c>
      <c r="Y567" s="180" t="e">
        <f t="shared" ca="1" si="156"/>
        <v>#N/A</v>
      </c>
      <c r="Z567" s="37">
        <f t="shared" si="157"/>
        <v>0</v>
      </c>
      <c r="AA567" s="180">
        <f ca="1">IF($Z567=0,0, OFFSET(rd!$A$10,MATCH($Z567,RD_tunnus,0),0))</f>
        <v>0</v>
      </c>
      <c r="AB567" s="180" t="e">
        <f t="shared" si="164"/>
        <v>#N/A</v>
      </c>
      <c r="AC567" s="180" t="e">
        <f t="shared" si="165"/>
        <v>#N/A</v>
      </c>
      <c r="AD567" s="100">
        <f t="shared" si="166"/>
        <v>0</v>
      </c>
      <c r="AE567" s="180" t="e">
        <f t="shared" ca="1" si="158"/>
        <v>#N/A</v>
      </c>
      <c r="AF567" s="180" t="e">
        <f t="shared" ca="1" si="159"/>
        <v>#N/A</v>
      </c>
      <c r="AG567" s="100" t="e">
        <f ca="1">OFFSET('Kuiva-aine'!$D$10,AE567+AF567-1,0)</f>
        <v>#N/A</v>
      </c>
      <c r="AH567" s="100" t="e">
        <f ca="1">OFFSET('Kuiva-aine'!$E$10,AE567+AF567-1,0)</f>
        <v>#N/A</v>
      </c>
      <c r="AI567" s="180" t="e">
        <f t="shared" ca="1" si="167"/>
        <v>#N/A</v>
      </c>
      <c r="AJ567" s="180" t="e">
        <f t="shared" si="168"/>
        <v>#N/A</v>
      </c>
      <c r="AK567" s="180" t="e">
        <f t="shared" si="169"/>
        <v>#N/A</v>
      </c>
      <c r="AL567" s="180">
        <f t="shared" si="170"/>
        <v>0</v>
      </c>
    </row>
    <row r="568" spans="1:38" x14ac:dyDescent="0.35">
      <c r="A568" s="91"/>
      <c r="B568" s="92"/>
      <c r="C568" s="93"/>
      <c r="D568" s="92"/>
      <c r="E568" s="91"/>
      <c r="F568" s="92"/>
      <c r="G568" s="94"/>
      <c r="I568" s="31">
        <f t="shared" ca="1" si="154"/>
        <v>0</v>
      </c>
      <c r="J568" s="31">
        <f ca="1">IF(ISNA(MATCH($V568,Hajoamiskertoimet!A$21:A$53,0)),0,$I568*OFFSET(Hajoamiskertoimet!$C$20,MATCH($V568,Hajoamiskertoimet!A$21:A$53,0),0))</f>
        <v>0</v>
      </c>
      <c r="L568" s="181">
        <f t="shared" ca="1" si="160"/>
        <v>1</v>
      </c>
      <c r="M568" s="180" t="e">
        <f ca="1">OFFSET('ewc02'!$H$10,MATCH($R568,Ewc_ID,0),0)</f>
        <v>#N/A</v>
      </c>
      <c r="N568" s="180" t="e">
        <f t="shared" ca="1" si="155"/>
        <v>#N/A</v>
      </c>
      <c r="O568" s="180" t="e">
        <f ca="1">IF($L568=0,-1,OFFSET('Kuiva-aine'!$C$10,AE568+AF568-1,0))</f>
        <v>#N/A</v>
      </c>
      <c r="P568" s="180" t="e">
        <f t="shared" ca="1" si="161"/>
        <v>#N/A</v>
      </c>
      <c r="Q568" s="180" t="e">
        <f ca="1">OFFSET('ewc02'!$A$10,MATCH($C568,EWC_Koodi,0),0)</f>
        <v>#N/A</v>
      </c>
      <c r="R568" s="180" t="e">
        <f t="shared" ca="1" si="162"/>
        <v>#N/A</v>
      </c>
      <c r="S568" s="180" t="e">
        <f ca="1">OFFSET('ewc02'!$K$10,Y568,0)</f>
        <v>#N/A</v>
      </c>
      <c r="T568" s="180" t="e">
        <f t="shared" ca="1" si="163"/>
        <v>#N/A</v>
      </c>
      <c r="U568" s="180" t="e">
        <f ca="1">OFFSET('ewc02'!$L$10,Y568,0)</f>
        <v>#N/A</v>
      </c>
      <c r="V568" s="180" t="e">
        <f ca="1">OFFSET('ewc02'!$M$10,Y568,0)</f>
        <v>#N/A</v>
      </c>
      <c r="W568" s="180" t="e">
        <f ca="1">OFFSET('ewc02'!$N$10,Y568,0)</f>
        <v>#N/A</v>
      </c>
      <c r="X568" s="180" t="e">
        <f ca="1">IF(AND(OFFSET('ewc02'!I$10,Y568,0)=12,OR(G568="2.3",G568="2.6",G568="2.7",G568="2.9")),1,0)</f>
        <v>#N/A</v>
      </c>
      <c r="Y568" s="180" t="e">
        <f t="shared" ca="1" si="156"/>
        <v>#N/A</v>
      </c>
      <c r="Z568" s="37">
        <f t="shared" si="157"/>
        <v>0</v>
      </c>
      <c r="AA568" s="180">
        <f ca="1">IF($Z568=0,0, OFFSET(rd!$A$10,MATCH($Z568,RD_tunnus,0),0))</f>
        <v>0</v>
      </c>
      <c r="AB568" s="180" t="e">
        <f t="shared" si="164"/>
        <v>#N/A</v>
      </c>
      <c r="AC568" s="180" t="e">
        <f t="shared" si="165"/>
        <v>#N/A</v>
      </c>
      <c r="AD568" s="100">
        <f t="shared" si="166"/>
        <v>0</v>
      </c>
      <c r="AE568" s="180" t="e">
        <f t="shared" ca="1" si="158"/>
        <v>#N/A</v>
      </c>
      <c r="AF568" s="180" t="e">
        <f t="shared" ca="1" si="159"/>
        <v>#N/A</v>
      </c>
      <c r="AG568" s="100" t="e">
        <f ca="1">OFFSET('Kuiva-aine'!$D$10,AE568+AF568-1,0)</f>
        <v>#N/A</v>
      </c>
      <c r="AH568" s="100" t="e">
        <f ca="1">OFFSET('Kuiva-aine'!$E$10,AE568+AF568-1,0)</f>
        <v>#N/A</v>
      </c>
      <c r="AI568" s="180" t="e">
        <f t="shared" ca="1" si="167"/>
        <v>#N/A</v>
      </c>
      <c r="AJ568" s="180" t="e">
        <f t="shared" si="168"/>
        <v>#N/A</v>
      </c>
      <c r="AK568" s="180" t="e">
        <f t="shared" si="169"/>
        <v>#N/A</v>
      </c>
      <c r="AL568" s="180">
        <f t="shared" si="170"/>
        <v>0</v>
      </c>
    </row>
    <row r="569" spans="1:38" x14ac:dyDescent="0.35">
      <c r="A569" s="91"/>
      <c r="B569" s="92"/>
      <c r="C569" s="93"/>
      <c r="D569" s="92"/>
      <c r="E569" s="91"/>
      <c r="F569" s="92"/>
      <c r="G569" s="94"/>
      <c r="I569" s="31">
        <f t="shared" ca="1" si="154"/>
        <v>0</v>
      </c>
      <c r="J569" s="31">
        <f ca="1">IF(ISNA(MATCH($V569,Hajoamiskertoimet!A$21:A$53,0)),0,$I569*OFFSET(Hajoamiskertoimet!$C$20,MATCH($V569,Hajoamiskertoimet!A$21:A$53,0),0))</f>
        <v>0</v>
      </c>
      <c r="L569" s="181">
        <f t="shared" ca="1" si="160"/>
        <v>1</v>
      </c>
      <c r="M569" s="180" t="e">
        <f ca="1">OFFSET('ewc02'!$H$10,MATCH($R569,Ewc_ID,0),0)</f>
        <v>#N/A</v>
      </c>
      <c r="N569" s="180" t="e">
        <f t="shared" ca="1" si="155"/>
        <v>#N/A</v>
      </c>
      <c r="O569" s="180" t="e">
        <f ca="1">IF($L569=0,-1,OFFSET('Kuiva-aine'!$C$10,AE569+AF569-1,0))</f>
        <v>#N/A</v>
      </c>
      <c r="P569" s="180" t="e">
        <f t="shared" ca="1" si="161"/>
        <v>#N/A</v>
      </c>
      <c r="Q569" s="180" t="e">
        <f ca="1">OFFSET('ewc02'!$A$10,MATCH($C569,EWC_Koodi,0),0)</f>
        <v>#N/A</v>
      </c>
      <c r="R569" s="180" t="e">
        <f t="shared" ca="1" si="162"/>
        <v>#N/A</v>
      </c>
      <c r="S569" s="180" t="e">
        <f ca="1">OFFSET('ewc02'!$K$10,Y569,0)</f>
        <v>#N/A</v>
      </c>
      <c r="T569" s="180" t="e">
        <f t="shared" ca="1" si="163"/>
        <v>#N/A</v>
      </c>
      <c r="U569" s="180" t="e">
        <f ca="1">OFFSET('ewc02'!$L$10,Y569,0)</f>
        <v>#N/A</v>
      </c>
      <c r="V569" s="180" t="e">
        <f ca="1">OFFSET('ewc02'!$M$10,Y569,0)</f>
        <v>#N/A</v>
      </c>
      <c r="W569" s="180" t="e">
        <f ca="1">OFFSET('ewc02'!$N$10,Y569,0)</f>
        <v>#N/A</v>
      </c>
      <c r="X569" s="180" t="e">
        <f ca="1">IF(AND(OFFSET('ewc02'!I$10,Y569,0)=12,OR(G569="2.3",G569="2.6",G569="2.7",G569="2.9")),1,0)</f>
        <v>#N/A</v>
      </c>
      <c r="Y569" s="180" t="e">
        <f t="shared" ca="1" si="156"/>
        <v>#N/A</v>
      </c>
      <c r="Z569" s="37">
        <f t="shared" si="157"/>
        <v>0</v>
      </c>
      <c r="AA569" s="180">
        <f ca="1">IF($Z569=0,0, OFFSET(rd!$A$10,MATCH($Z569,RD_tunnus,0),0))</f>
        <v>0</v>
      </c>
      <c r="AB569" s="180" t="e">
        <f t="shared" si="164"/>
        <v>#N/A</v>
      </c>
      <c r="AC569" s="180" t="e">
        <f t="shared" si="165"/>
        <v>#N/A</v>
      </c>
      <c r="AD569" s="100">
        <f t="shared" si="166"/>
        <v>0</v>
      </c>
      <c r="AE569" s="180" t="e">
        <f t="shared" ca="1" si="158"/>
        <v>#N/A</v>
      </c>
      <c r="AF569" s="180" t="e">
        <f t="shared" ca="1" si="159"/>
        <v>#N/A</v>
      </c>
      <c r="AG569" s="100" t="e">
        <f ca="1">OFFSET('Kuiva-aine'!$D$10,AE569+AF569-1,0)</f>
        <v>#N/A</v>
      </c>
      <c r="AH569" s="100" t="e">
        <f ca="1">OFFSET('Kuiva-aine'!$E$10,AE569+AF569-1,0)</f>
        <v>#N/A</v>
      </c>
      <c r="AI569" s="180" t="e">
        <f t="shared" ca="1" si="167"/>
        <v>#N/A</v>
      </c>
      <c r="AJ569" s="180" t="e">
        <f t="shared" si="168"/>
        <v>#N/A</v>
      </c>
      <c r="AK569" s="180" t="e">
        <f t="shared" si="169"/>
        <v>#N/A</v>
      </c>
      <c r="AL569" s="180">
        <f t="shared" si="170"/>
        <v>0</v>
      </c>
    </row>
    <row r="570" spans="1:38" x14ac:dyDescent="0.35">
      <c r="A570" s="91"/>
      <c r="B570" s="92"/>
      <c r="C570" s="93"/>
      <c r="D570" s="92"/>
      <c r="E570" s="91"/>
      <c r="F570" s="92"/>
      <c r="G570" s="94"/>
      <c r="I570" s="31">
        <f t="shared" ca="1" si="154"/>
        <v>0</v>
      </c>
      <c r="J570" s="31">
        <f ca="1">IF(ISNA(MATCH($V570,Hajoamiskertoimet!A$21:A$53,0)),0,$I570*OFFSET(Hajoamiskertoimet!$C$20,MATCH($V570,Hajoamiskertoimet!A$21:A$53,0),0))</f>
        <v>0</v>
      </c>
      <c r="L570" s="181">
        <f t="shared" ca="1" si="160"/>
        <v>1</v>
      </c>
      <c r="M570" s="180" t="e">
        <f ca="1">OFFSET('ewc02'!$H$10,MATCH($R570,Ewc_ID,0),0)</f>
        <v>#N/A</v>
      </c>
      <c r="N570" s="180" t="e">
        <f t="shared" ca="1" si="155"/>
        <v>#N/A</v>
      </c>
      <c r="O570" s="180" t="e">
        <f ca="1">IF($L570=0,-1,OFFSET('Kuiva-aine'!$C$10,AE570+AF570-1,0))</f>
        <v>#N/A</v>
      </c>
      <c r="P570" s="180" t="e">
        <f t="shared" ca="1" si="161"/>
        <v>#N/A</v>
      </c>
      <c r="Q570" s="180" t="e">
        <f ca="1">OFFSET('ewc02'!$A$10,MATCH($C570,EWC_Koodi,0),0)</f>
        <v>#N/A</v>
      </c>
      <c r="R570" s="180" t="e">
        <f t="shared" ca="1" si="162"/>
        <v>#N/A</v>
      </c>
      <c r="S570" s="180" t="e">
        <f ca="1">OFFSET('ewc02'!$K$10,Y570,0)</f>
        <v>#N/A</v>
      </c>
      <c r="T570" s="180" t="e">
        <f t="shared" ca="1" si="163"/>
        <v>#N/A</v>
      </c>
      <c r="U570" s="180" t="e">
        <f ca="1">OFFSET('ewc02'!$L$10,Y570,0)</f>
        <v>#N/A</v>
      </c>
      <c r="V570" s="180" t="e">
        <f ca="1">OFFSET('ewc02'!$M$10,Y570,0)</f>
        <v>#N/A</v>
      </c>
      <c r="W570" s="180" t="e">
        <f ca="1">OFFSET('ewc02'!$N$10,Y570,0)</f>
        <v>#N/A</v>
      </c>
      <c r="X570" s="180" t="e">
        <f ca="1">IF(AND(OFFSET('ewc02'!I$10,Y570,0)=12,OR(G570="2.3",G570="2.6",G570="2.7",G570="2.9")),1,0)</f>
        <v>#N/A</v>
      </c>
      <c r="Y570" s="180" t="e">
        <f t="shared" ca="1" si="156"/>
        <v>#N/A</v>
      </c>
      <c r="Z570" s="37">
        <f t="shared" si="157"/>
        <v>0</v>
      </c>
      <c r="AA570" s="180">
        <f ca="1">IF($Z570=0,0, OFFSET(rd!$A$10,MATCH($Z570,RD_tunnus,0),0))</f>
        <v>0</v>
      </c>
      <c r="AB570" s="180" t="e">
        <f t="shared" si="164"/>
        <v>#N/A</v>
      </c>
      <c r="AC570" s="180" t="e">
        <f t="shared" si="165"/>
        <v>#N/A</v>
      </c>
      <c r="AD570" s="100">
        <f t="shared" si="166"/>
        <v>0</v>
      </c>
      <c r="AE570" s="180" t="e">
        <f t="shared" ca="1" si="158"/>
        <v>#N/A</v>
      </c>
      <c r="AF570" s="180" t="e">
        <f t="shared" ca="1" si="159"/>
        <v>#N/A</v>
      </c>
      <c r="AG570" s="100" t="e">
        <f ca="1">OFFSET('Kuiva-aine'!$D$10,AE570+AF570-1,0)</f>
        <v>#N/A</v>
      </c>
      <c r="AH570" s="100" t="e">
        <f ca="1">OFFSET('Kuiva-aine'!$E$10,AE570+AF570-1,0)</f>
        <v>#N/A</v>
      </c>
      <c r="AI570" s="180" t="e">
        <f t="shared" ca="1" si="167"/>
        <v>#N/A</v>
      </c>
      <c r="AJ570" s="180" t="e">
        <f t="shared" si="168"/>
        <v>#N/A</v>
      </c>
      <c r="AK570" s="180" t="e">
        <f t="shared" si="169"/>
        <v>#N/A</v>
      </c>
      <c r="AL570" s="180">
        <f t="shared" si="170"/>
        <v>0</v>
      </c>
    </row>
    <row r="571" spans="1:38" x14ac:dyDescent="0.35">
      <c r="A571" s="91"/>
      <c r="B571" s="92"/>
      <c r="C571" s="93"/>
      <c r="D571" s="92"/>
      <c r="E571" s="91"/>
      <c r="F571" s="92"/>
      <c r="G571" s="94"/>
      <c r="I571" s="31">
        <f t="shared" ca="1" si="154"/>
        <v>0</v>
      </c>
      <c r="J571" s="31">
        <f ca="1">IF(ISNA(MATCH($V571,Hajoamiskertoimet!A$21:A$53,0)),0,$I571*OFFSET(Hajoamiskertoimet!$C$20,MATCH($V571,Hajoamiskertoimet!A$21:A$53,0),0))</f>
        <v>0</v>
      </c>
      <c r="L571" s="181">
        <f t="shared" ca="1" si="160"/>
        <v>1</v>
      </c>
      <c r="M571" s="180" t="e">
        <f ca="1">OFFSET('ewc02'!$H$10,MATCH($R571,Ewc_ID,0),0)</f>
        <v>#N/A</v>
      </c>
      <c r="N571" s="180" t="e">
        <f t="shared" ca="1" si="155"/>
        <v>#N/A</v>
      </c>
      <c r="O571" s="180" t="e">
        <f ca="1">IF($L571=0,-1,OFFSET('Kuiva-aine'!$C$10,AE571+AF571-1,0))</f>
        <v>#N/A</v>
      </c>
      <c r="P571" s="180" t="e">
        <f t="shared" ca="1" si="161"/>
        <v>#N/A</v>
      </c>
      <c r="Q571" s="180" t="e">
        <f ca="1">OFFSET('ewc02'!$A$10,MATCH($C571,EWC_Koodi,0),0)</f>
        <v>#N/A</v>
      </c>
      <c r="R571" s="180" t="e">
        <f t="shared" ca="1" si="162"/>
        <v>#N/A</v>
      </c>
      <c r="S571" s="180" t="e">
        <f ca="1">OFFSET('ewc02'!$K$10,Y571,0)</f>
        <v>#N/A</v>
      </c>
      <c r="T571" s="180" t="e">
        <f t="shared" ca="1" si="163"/>
        <v>#N/A</v>
      </c>
      <c r="U571" s="180" t="e">
        <f ca="1">OFFSET('ewc02'!$L$10,Y571,0)</f>
        <v>#N/A</v>
      </c>
      <c r="V571" s="180" t="e">
        <f ca="1">OFFSET('ewc02'!$M$10,Y571,0)</f>
        <v>#N/A</v>
      </c>
      <c r="W571" s="180" t="e">
        <f ca="1">OFFSET('ewc02'!$N$10,Y571,0)</f>
        <v>#N/A</v>
      </c>
      <c r="X571" s="180" t="e">
        <f ca="1">IF(AND(OFFSET('ewc02'!I$10,Y571,0)=12,OR(G571="2.3",G571="2.6",G571="2.7",G571="2.9")),1,0)</f>
        <v>#N/A</v>
      </c>
      <c r="Y571" s="180" t="e">
        <f t="shared" ca="1" si="156"/>
        <v>#N/A</v>
      </c>
      <c r="Z571" s="37">
        <f t="shared" si="157"/>
        <v>0</v>
      </c>
      <c r="AA571" s="180">
        <f ca="1">IF($Z571=0,0, OFFSET(rd!$A$10,MATCH($Z571,RD_tunnus,0),0))</f>
        <v>0</v>
      </c>
      <c r="AB571" s="180" t="e">
        <f t="shared" si="164"/>
        <v>#N/A</v>
      </c>
      <c r="AC571" s="180" t="e">
        <f t="shared" si="165"/>
        <v>#N/A</v>
      </c>
      <c r="AD571" s="100">
        <f t="shared" si="166"/>
        <v>0</v>
      </c>
      <c r="AE571" s="180" t="e">
        <f t="shared" ca="1" si="158"/>
        <v>#N/A</v>
      </c>
      <c r="AF571" s="180" t="e">
        <f t="shared" ca="1" si="159"/>
        <v>#N/A</v>
      </c>
      <c r="AG571" s="100" t="e">
        <f ca="1">OFFSET('Kuiva-aine'!$D$10,AE571+AF571-1,0)</f>
        <v>#N/A</v>
      </c>
      <c r="AH571" s="100" t="e">
        <f ca="1">OFFSET('Kuiva-aine'!$E$10,AE571+AF571-1,0)</f>
        <v>#N/A</v>
      </c>
      <c r="AI571" s="180" t="e">
        <f t="shared" ca="1" si="167"/>
        <v>#N/A</v>
      </c>
      <c r="AJ571" s="180" t="e">
        <f t="shared" si="168"/>
        <v>#N/A</v>
      </c>
      <c r="AK571" s="180" t="e">
        <f t="shared" si="169"/>
        <v>#N/A</v>
      </c>
      <c r="AL571" s="180">
        <f t="shared" si="170"/>
        <v>0</v>
      </c>
    </row>
    <row r="572" spans="1:38" x14ac:dyDescent="0.35">
      <c r="A572" s="91"/>
      <c r="B572" s="92"/>
      <c r="C572" s="93"/>
      <c r="D572" s="92"/>
      <c r="E572" s="91"/>
      <c r="F572" s="92"/>
      <c r="G572" s="94"/>
      <c r="I572" s="31">
        <f t="shared" ca="1" si="154"/>
        <v>0</v>
      </c>
      <c r="J572" s="31">
        <f ca="1">IF(ISNA(MATCH($V572,Hajoamiskertoimet!A$21:A$53,0)),0,$I572*OFFSET(Hajoamiskertoimet!$C$20,MATCH($V572,Hajoamiskertoimet!A$21:A$53,0),0))</f>
        <v>0</v>
      </c>
      <c r="L572" s="181">
        <f t="shared" ca="1" si="160"/>
        <v>1</v>
      </c>
      <c r="M572" s="180" t="e">
        <f ca="1">OFFSET('ewc02'!$H$10,MATCH($R572,Ewc_ID,0),0)</f>
        <v>#N/A</v>
      </c>
      <c r="N572" s="180" t="e">
        <f t="shared" ca="1" si="155"/>
        <v>#N/A</v>
      </c>
      <c r="O572" s="180" t="e">
        <f ca="1">IF($L572=0,-1,OFFSET('Kuiva-aine'!$C$10,AE572+AF572-1,0))</f>
        <v>#N/A</v>
      </c>
      <c r="P572" s="180" t="e">
        <f t="shared" ca="1" si="161"/>
        <v>#N/A</v>
      </c>
      <c r="Q572" s="180" t="e">
        <f ca="1">OFFSET('ewc02'!$A$10,MATCH($C572,EWC_Koodi,0),0)</f>
        <v>#N/A</v>
      </c>
      <c r="R572" s="180" t="e">
        <f t="shared" ca="1" si="162"/>
        <v>#N/A</v>
      </c>
      <c r="S572" s="180" t="e">
        <f ca="1">OFFSET('ewc02'!$K$10,Y572,0)</f>
        <v>#N/A</v>
      </c>
      <c r="T572" s="180" t="e">
        <f t="shared" ca="1" si="163"/>
        <v>#N/A</v>
      </c>
      <c r="U572" s="180" t="e">
        <f ca="1">OFFSET('ewc02'!$L$10,Y572,0)</f>
        <v>#N/A</v>
      </c>
      <c r="V572" s="180" t="e">
        <f ca="1">OFFSET('ewc02'!$M$10,Y572,0)</f>
        <v>#N/A</v>
      </c>
      <c r="W572" s="180" t="e">
        <f ca="1">OFFSET('ewc02'!$N$10,Y572,0)</f>
        <v>#N/A</v>
      </c>
      <c r="X572" s="180" t="e">
        <f ca="1">IF(AND(OFFSET('ewc02'!I$10,Y572,0)=12,OR(G572="2.3",G572="2.6",G572="2.7",G572="2.9")),1,0)</f>
        <v>#N/A</v>
      </c>
      <c r="Y572" s="180" t="e">
        <f t="shared" ca="1" si="156"/>
        <v>#N/A</v>
      </c>
      <c r="Z572" s="37">
        <f t="shared" si="157"/>
        <v>0</v>
      </c>
      <c r="AA572" s="180">
        <f ca="1">IF($Z572=0,0, OFFSET(rd!$A$10,MATCH($Z572,RD_tunnus,0),0))</f>
        <v>0</v>
      </c>
      <c r="AB572" s="180" t="e">
        <f t="shared" si="164"/>
        <v>#N/A</v>
      </c>
      <c r="AC572" s="180" t="e">
        <f t="shared" si="165"/>
        <v>#N/A</v>
      </c>
      <c r="AD572" s="100">
        <f t="shared" si="166"/>
        <v>0</v>
      </c>
      <c r="AE572" s="180" t="e">
        <f t="shared" ca="1" si="158"/>
        <v>#N/A</v>
      </c>
      <c r="AF572" s="180" t="e">
        <f t="shared" ca="1" si="159"/>
        <v>#N/A</v>
      </c>
      <c r="AG572" s="100" t="e">
        <f ca="1">OFFSET('Kuiva-aine'!$D$10,AE572+AF572-1,0)</f>
        <v>#N/A</v>
      </c>
      <c r="AH572" s="100" t="e">
        <f ca="1">OFFSET('Kuiva-aine'!$E$10,AE572+AF572-1,0)</f>
        <v>#N/A</v>
      </c>
      <c r="AI572" s="180" t="e">
        <f t="shared" ca="1" si="167"/>
        <v>#N/A</v>
      </c>
      <c r="AJ572" s="180" t="e">
        <f t="shared" si="168"/>
        <v>#N/A</v>
      </c>
      <c r="AK572" s="180" t="e">
        <f t="shared" si="169"/>
        <v>#N/A</v>
      </c>
      <c r="AL572" s="180">
        <f t="shared" si="170"/>
        <v>0</v>
      </c>
    </row>
    <row r="573" spans="1:38" x14ac:dyDescent="0.35">
      <c r="A573" s="91"/>
      <c r="B573" s="92"/>
      <c r="C573" s="93"/>
      <c r="D573" s="92"/>
      <c r="E573" s="91"/>
      <c r="F573" s="92"/>
      <c r="G573" s="94"/>
      <c r="I573" s="31">
        <f t="shared" ca="1" si="154"/>
        <v>0</v>
      </c>
      <c r="J573" s="31">
        <f ca="1">IF(ISNA(MATCH($V573,Hajoamiskertoimet!A$21:A$53,0)),0,$I573*OFFSET(Hajoamiskertoimet!$C$20,MATCH($V573,Hajoamiskertoimet!A$21:A$53,0),0))</f>
        <v>0</v>
      </c>
      <c r="L573" s="181">
        <f t="shared" ca="1" si="160"/>
        <v>1</v>
      </c>
      <c r="M573" s="180" t="e">
        <f ca="1">OFFSET('ewc02'!$H$10,MATCH($R573,Ewc_ID,0),0)</f>
        <v>#N/A</v>
      </c>
      <c r="N573" s="180" t="e">
        <f t="shared" ca="1" si="155"/>
        <v>#N/A</v>
      </c>
      <c r="O573" s="180" t="e">
        <f ca="1">IF($L573=0,-1,OFFSET('Kuiva-aine'!$C$10,AE573+AF573-1,0))</f>
        <v>#N/A</v>
      </c>
      <c r="P573" s="180" t="e">
        <f t="shared" ca="1" si="161"/>
        <v>#N/A</v>
      </c>
      <c r="Q573" s="180" t="e">
        <f ca="1">OFFSET('ewc02'!$A$10,MATCH($C573,EWC_Koodi,0),0)</f>
        <v>#N/A</v>
      </c>
      <c r="R573" s="180" t="e">
        <f t="shared" ca="1" si="162"/>
        <v>#N/A</v>
      </c>
      <c r="S573" s="180" t="e">
        <f ca="1">OFFSET('ewc02'!$K$10,Y573,0)</f>
        <v>#N/A</v>
      </c>
      <c r="T573" s="180" t="e">
        <f t="shared" ca="1" si="163"/>
        <v>#N/A</v>
      </c>
      <c r="U573" s="180" t="e">
        <f ca="1">OFFSET('ewc02'!$L$10,Y573,0)</f>
        <v>#N/A</v>
      </c>
      <c r="V573" s="180" t="e">
        <f ca="1">OFFSET('ewc02'!$M$10,Y573,0)</f>
        <v>#N/A</v>
      </c>
      <c r="W573" s="180" t="e">
        <f ca="1">OFFSET('ewc02'!$N$10,Y573,0)</f>
        <v>#N/A</v>
      </c>
      <c r="X573" s="180" t="e">
        <f ca="1">IF(AND(OFFSET('ewc02'!I$10,Y573,0)=12,OR(G573="2.3",G573="2.6",G573="2.7",G573="2.9")),1,0)</f>
        <v>#N/A</v>
      </c>
      <c r="Y573" s="180" t="e">
        <f t="shared" ca="1" si="156"/>
        <v>#N/A</v>
      </c>
      <c r="Z573" s="37">
        <f t="shared" si="157"/>
        <v>0</v>
      </c>
      <c r="AA573" s="180">
        <f ca="1">IF($Z573=0,0, OFFSET(rd!$A$10,MATCH($Z573,RD_tunnus,0),0))</f>
        <v>0</v>
      </c>
      <c r="AB573" s="180" t="e">
        <f t="shared" si="164"/>
        <v>#N/A</v>
      </c>
      <c r="AC573" s="180" t="e">
        <f t="shared" si="165"/>
        <v>#N/A</v>
      </c>
      <c r="AD573" s="100">
        <f t="shared" si="166"/>
        <v>0</v>
      </c>
      <c r="AE573" s="180" t="e">
        <f t="shared" ca="1" si="158"/>
        <v>#N/A</v>
      </c>
      <c r="AF573" s="180" t="e">
        <f t="shared" ca="1" si="159"/>
        <v>#N/A</v>
      </c>
      <c r="AG573" s="100" t="e">
        <f ca="1">OFFSET('Kuiva-aine'!$D$10,AE573+AF573-1,0)</f>
        <v>#N/A</v>
      </c>
      <c r="AH573" s="100" t="e">
        <f ca="1">OFFSET('Kuiva-aine'!$E$10,AE573+AF573-1,0)</f>
        <v>#N/A</v>
      </c>
      <c r="AI573" s="180" t="e">
        <f t="shared" ca="1" si="167"/>
        <v>#N/A</v>
      </c>
      <c r="AJ573" s="180" t="e">
        <f t="shared" si="168"/>
        <v>#N/A</v>
      </c>
      <c r="AK573" s="180" t="e">
        <f t="shared" si="169"/>
        <v>#N/A</v>
      </c>
      <c r="AL573" s="180">
        <f t="shared" si="170"/>
        <v>0</v>
      </c>
    </row>
    <row r="574" spans="1:38" x14ac:dyDescent="0.35">
      <c r="A574" s="91"/>
      <c r="B574" s="92"/>
      <c r="C574" s="93"/>
      <c r="D574" s="92"/>
      <c r="E574" s="91"/>
      <c r="F574" s="92"/>
      <c r="G574" s="94"/>
      <c r="I574" s="31">
        <f t="shared" ca="1" si="154"/>
        <v>0</v>
      </c>
      <c r="J574" s="31">
        <f ca="1">IF(ISNA(MATCH($V574,Hajoamiskertoimet!A$21:A$53,0)),0,$I574*OFFSET(Hajoamiskertoimet!$C$20,MATCH($V574,Hajoamiskertoimet!A$21:A$53,0),0))</f>
        <v>0</v>
      </c>
      <c r="L574" s="181">
        <f t="shared" ca="1" si="160"/>
        <v>1</v>
      </c>
      <c r="M574" s="180" t="e">
        <f ca="1">OFFSET('ewc02'!$H$10,MATCH($R574,Ewc_ID,0),0)</f>
        <v>#N/A</v>
      </c>
      <c r="N574" s="180" t="e">
        <f t="shared" ca="1" si="155"/>
        <v>#N/A</v>
      </c>
      <c r="O574" s="180" t="e">
        <f ca="1">IF($L574=0,-1,OFFSET('Kuiva-aine'!$C$10,AE574+AF574-1,0))</f>
        <v>#N/A</v>
      </c>
      <c r="P574" s="180" t="e">
        <f t="shared" ca="1" si="161"/>
        <v>#N/A</v>
      </c>
      <c r="Q574" s="180" t="e">
        <f ca="1">OFFSET('ewc02'!$A$10,MATCH($C574,EWC_Koodi,0),0)</f>
        <v>#N/A</v>
      </c>
      <c r="R574" s="180" t="e">
        <f t="shared" ca="1" si="162"/>
        <v>#N/A</v>
      </c>
      <c r="S574" s="180" t="e">
        <f ca="1">OFFSET('ewc02'!$K$10,Y574,0)</f>
        <v>#N/A</v>
      </c>
      <c r="T574" s="180" t="e">
        <f t="shared" ca="1" si="163"/>
        <v>#N/A</v>
      </c>
      <c r="U574" s="180" t="e">
        <f ca="1">OFFSET('ewc02'!$L$10,Y574,0)</f>
        <v>#N/A</v>
      </c>
      <c r="V574" s="180" t="e">
        <f ca="1">OFFSET('ewc02'!$M$10,Y574,0)</f>
        <v>#N/A</v>
      </c>
      <c r="W574" s="180" t="e">
        <f ca="1">OFFSET('ewc02'!$N$10,Y574,0)</f>
        <v>#N/A</v>
      </c>
      <c r="X574" s="180" t="e">
        <f ca="1">IF(AND(OFFSET('ewc02'!I$10,Y574,0)=12,OR(G574="2.3",G574="2.6",G574="2.7",G574="2.9")),1,0)</f>
        <v>#N/A</v>
      </c>
      <c r="Y574" s="180" t="e">
        <f t="shared" ca="1" si="156"/>
        <v>#N/A</v>
      </c>
      <c r="Z574" s="37">
        <f t="shared" si="157"/>
        <v>0</v>
      </c>
      <c r="AA574" s="180">
        <f ca="1">IF($Z574=0,0, OFFSET(rd!$A$10,MATCH($Z574,RD_tunnus,0),0))</f>
        <v>0</v>
      </c>
      <c r="AB574" s="180" t="e">
        <f t="shared" si="164"/>
        <v>#N/A</v>
      </c>
      <c r="AC574" s="180" t="e">
        <f t="shared" si="165"/>
        <v>#N/A</v>
      </c>
      <c r="AD574" s="100">
        <f t="shared" si="166"/>
        <v>0</v>
      </c>
      <c r="AE574" s="180" t="e">
        <f t="shared" ca="1" si="158"/>
        <v>#N/A</v>
      </c>
      <c r="AF574" s="180" t="e">
        <f t="shared" ca="1" si="159"/>
        <v>#N/A</v>
      </c>
      <c r="AG574" s="100" t="e">
        <f ca="1">OFFSET('Kuiva-aine'!$D$10,AE574+AF574-1,0)</f>
        <v>#N/A</v>
      </c>
      <c r="AH574" s="100" t="e">
        <f ca="1">OFFSET('Kuiva-aine'!$E$10,AE574+AF574-1,0)</f>
        <v>#N/A</v>
      </c>
      <c r="AI574" s="180" t="e">
        <f t="shared" ca="1" si="167"/>
        <v>#N/A</v>
      </c>
      <c r="AJ574" s="180" t="e">
        <f t="shared" si="168"/>
        <v>#N/A</v>
      </c>
      <c r="AK574" s="180" t="e">
        <f t="shared" si="169"/>
        <v>#N/A</v>
      </c>
      <c r="AL574" s="180">
        <f t="shared" si="170"/>
        <v>0</v>
      </c>
    </row>
    <row r="575" spans="1:38" x14ac:dyDescent="0.35">
      <c r="A575" s="91"/>
      <c r="B575" s="92"/>
      <c r="C575" s="93"/>
      <c r="D575" s="92"/>
      <c r="E575" s="91"/>
      <c r="F575" s="92"/>
      <c r="G575" s="94"/>
      <c r="I575" s="31">
        <f t="shared" ca="1" si="154"/>
        <v>0</v>
      </c>
      <c r="J575" s="31">
        <f ca="1">IF(ISNA(MATCH($V575,Hajoamiskertoimet!A$21:A$53,0)),0,$I575*OFFSET(Hajoamiskertoimet!$C$20,MATCH($V575,Hajoamiskertoimet!A$21:A$53,0),0))</f>
        <v>0</v>
      </c>
      <c r="L575" s="181">
        <f t="shared" ca="1" si="160"/>
        <v>1</v>
      </c>
      <c r="M575" s="180" t="e">
        <f ca="1">OFFSET('ewc02'!$H$10,MATCH($R575,Ewc_ID,0),0)</f>
        <v>#N/A</v>
      </c>
      <c r="N575" s="180" t="e">
        <f t="shared" ca="1" si="155"/>
        <v>#N/A</v>
      </c>
      <c r="O575" s="180" t="e">
        <f ca="1">IF($L575=0,-1,OFFSET('Kuiva-aine'!$C$10,AE575+AF575-1,0))</f>
        <v>#N/A</v>
      </c>
      <c r="P575" s="180" t="e">
        <f t="shared" ca="1" si="161"/>
        <v>#N/A</v>
      </c>
      <c r="Q575" s="180" t="e">
        <f ca="1">OFFSET('ewc02'!$A$10,MATCH($C575,EWC_Koodi,0),0)</f>
        <v>#N/A</v>
      </c>
      <c r="R575" s="180" t="e">
        <f t="shared" ca="1" si="162"/>
        <v>#N/A</v>
      </c>
      <c r="S575" s="180" t="e">
        <f ca="1">OFFSET('ewc02'!$K$10,Y575,0)</f>
        <v>#N/A</v>
      </c>
      <c r="T575" s="180" t="e">
        <f t="shared" ca="1" si="163"/>
        <v>#N/A</v>
      </c>
      <c r="U575" s="180" t="e">
        <f ca="1">OFFSET('ewc02'!$L$10,Y575,0)</f>
        <v>#N/A</v>
      </c>
      <c r="V575" s="180" t="e">
        <f ca="1">OFFSET('ewc02'!$M$10,Y575,0)</f>
        <v>#N/A</v>
      </c>
      <c r="W575" s="180" t="e">
        <f ca="1">OFFSET('ewc02'!$N$10,Y575,0)</f>
        <v>#N/A</v>
      </c>
      <c r="X575" s="180" t="e">
        <f ca="1">IF(AND(OFFSET('ewc02'!I$10,Y575,0)=12,OR(G575="2.3",G575="2.6",G575="2.7",G575="2.9")),1,0)</f>
        <v>#N/A</v>
      </c>
      <c r="Y575" s="180" t="e">
        <f t="shared" ca="1" si="156"/>
        <v>#N/A</v>
      </c>
      <c r="Z575" s="37">
        <f t="shared" si="157"/>
        <v>0</v>
      </c>
      <c r="AA575" s="180">
        <f ca="1">IF($Z575=0,0, OFFSET(rd!$A$10,MATCH($Z575,RD_tunnus,0),0))</f>
        <v>0</v>
      </c>
      <c r="AB575" s="180" t="e">
        <f t="shared" si="164"/>
        <v>#N/A</v>
      </c>
      <c r="AC575" s="180" t="e">
        <f t="shared" si="165"/>
        <v>#N/A</v>
      </c>
      <c r="AD575" s="100">
        <f t="shared" si="166"/>
        <v>0</v>
      </c>
      <c r="AE575" s="180" t="e">
        <f t="shared" ca="1" si="158"/>
        <v>#N/A</v>
      </c>
      <c r="AF575" s="180" t="e">
        <f t="shared" ca="1" si="159"/>
        <v>#N/A</v>
      </c>
      <c r="AG575" s="100" t="e">
        <f ca="1">OFFSET('Kuiva-aine'!$D$10,AE575+AF575-1,0)</f>
        <v>#N/A</v>
      </c>
      <c r="AH575" s="100" t="e">
        <f ca="1">OFFSET('Kuiva-aine'!$E$10,AE575+AF575-1,0)</f>
        <v>#N/A</v>
      </c>
      <c r="AI575" s="180" t="e">
        <f t="shared" ca="1" si="167"/>
        <v>#N/A</v>
      </c>
      <c r="AJ575" s="180" t="e">
        <f t="shared" si="168"/>
        <v>#N/A</v>
      </c>
      <c r="AK575" s="180" t="e">
        <f t="shared" si="169"/>
        <v>#N/A</v>
      </c>
      <c r="AL575" s="180">
        <f t="shared" si="170"/>
        <v>0</v>
      </c>
    </row>
    <row r="576" spans="1:38" x14ac:dyDescent="0.35">
      <c r="A576" s="91"/>
      <c r="B576" s="92"/>
      <c r="C576" s="93"/>
      <c r="D576" s="92"/>
      <c r="E576" s="91"/>
      <c r="F576" s="92"/>
      <c r="G576" s="94"/>
      <c r="I576" s="31">
        <f t="shared" ca="1" si="154"/>
        <v>0</v>
      </c>
      <c r="J576" s="31">
        <f ca="1">IF(ISNA(MATCH($V576,Hajoamiskertoimet!A$21:A$53,0)),0,$I576*OFFSET(Hajoamiskertoimet!$C$20,MATCH($V576,Hajoamiskertoimet!A$21:A$53,0),0))</f>
        <v>0</v>
      </c>
      <c r="L576" s="181">
        <f t="shared" ca="1" si="160"/>
        <v>1</v>
      </c>
      <c r="M576" s="180" t="e">
        <f ca="1">OFFSET('ewc02'!$H$10,MATCH($R576,Ewc_ID,0),0)</f>
        <v>#N/A</v>
      </c>
      <c r="N576" s="180" t="e">
        <f t="shared" ca="1" si="155"/>
        <v>#N/A</v>
      </c>
      <c r="O576" s="180" t="e">
        <f ca="1">IF($L576=0,-1,OFFSET('Kuiva-aine'!$C$10,AE576+AF576-1,0))</f>
        <v>#N/A</v>
      </c>
      <c r="P576" s="180" t="e">
        <f t="shared" ca="1" si="161"/>
        <v>#N/A</v>
      </c>
      <c r="Q576" s="180" t="e">
        <f ca="1">OFFSET('ewc02'!$A$10,MATCH($C576,EWC_Koodi,0),0)</f>
        <v>#N/A</v>
      </c>
      <c r="R576" s="180" t="e">
        <f t="shared" ca="1" si="162"/>
        <v>#N/A</v>
      </c>
      <c r="S576" s="180" t="e">
        <f ca="1">OFFSET('ewc02'!$K$10,Y576,0)</f>
        <v>#N/A</v>
      </c>
      <c r="T576" s="180" t="e">
        <f t="shared" ca="1" si="163"/>
        <v>#N/A</v>
      </c>
      <c r="U576" s="180" t="e">
        <f ca="1">OFFSET('ewc02'!$L$10,Y576,0)</f>
        <v>#N/A</v>
      </c>
      <c r="V576" s="180" t="e">
        <f ca="1">OFFSET('ewc02'!$M$10,Y576,0)</f>
        <v>#N/A</v>
      </c>
      <c r="W576" s="180" t="e">
        <f ca="1">OFFSET('ewc02'!$N$10,Y576,0)</f>
        <v>#N/A</v>
      </c>
      <c r="X576" s="180" t="e">
        <f ca="1">IF(AND(OFFSET('ewc02'!I$10,Y576,0)=12,OR(G576="2.3",G576="2.6",G576="2.7",G576="2.9")),1,0)</f>
        <v>#N/A</v>
      </c>
      <c r="Y576" s="180" t="e">
        <f t="shared" ca="1" si="156"/>
        <v>#N/A</v>
      </c>
      <c r="Z576" s="37">
        <f t="shared" si="157"/>
        <v>0</v>
      </c>
      <c r="AA576" s="180">
        <f ca="1">IF($Z576=0,0, OFFSET(rd!$A$10,MATCH($Z576,RD_tunnus,0),0))</f>
        <v>0</v>
      </c>
      <c r="AB576" s="180" t="e">
        <f t="shared" si="164"/>
        <v>#N/A</v>
      </c>
      <c r="AC576" s="180" t="e">
        <f t="shared" si="165"/>
        <v>#N/A</v>
      </c>
      <c r="AD576" s="100">
        <f t="shared" si="166"/>
        <v>0</v>
      </c>
      <c r="AE576" s="180" t="e">
        <f t="shared" ca="1" si="158"/>
        <v>#N/A</v>
      </c>
      <c r="AF576" s="180" t="e">
        <f t="shared" ca="1" si="159"/>
        <v>#N/A</v>
      </c>
      <c r="AG576" s="100" t="e">
        <f ca="1">OFFSET('Kuiva-aine'!$D$10,AE576+AF576-1,0)</f>
        <v>#N/A</v>
      </c>
      <c r="AH576" s="100" t="e">
        <f ca="1">OFFSET('Kuiva-aine'!$E$10,AE576+AF576-1,0)</f>
        <v>#N/A</v>
      </c>
      <c r="AI576" s="180" t="e">
        <f t="shared" ca="1" si="167"/>
        <v>#N/A</v>
      </c>
      <c r="AJ576" s="180" t="e">
        <f t="shared" si="168"/>
        <v>#N/A</v>
      </c>
      <c r="AK576" s="180" t="e">
        <f t="shared" si="169"/>
        <v>#N/A</v>
      </c>
      <c r="AL576" s="180">
        <f t="shared" si="170"/>
        <v>0</v>
      </c>
    </row>
    <row r="577" spans="1:38" x14ac:dyDescent="0.35">
      <c r="A577" s="91"/>
      <c r="B577" s="92"/>
      <c r="C577" s="93"/>
      <c r="D577" s="92"/>
      <c r="E577" s="91"/>
      <c r="F577" s="92"/>
      <c r="G577" s="94"/>
      <c r="I577" s="31">
        <f t="shared" ca="1" si="154"/>
        <v>0</v>
      </c>
      <c r="J577" s="31">
        <f ca="1">IF(ISNA(MATCH($V577,Hajoamiskertoimet!A$21:A$53,0)),0,$I577*OFFSET(Hajoamiskertoimet!$C$20,MATCH($V577,Hajoamiskertoimet!A$21:A$53,0),0))</f>
        <v>0</v>
      </c>
      <c r="L577" s="181">
        <f t="shared" ca="1" si="160"/>
        <v>1</v>
      </c>
      <c r="M577" s="180" t="e">
        <f ca="1">OFFSET('ewc02'!$H$10,MATCH($R577,Ewc_ID,0),0)</f>
        <v>#N/A</v>
      </c>
      <c r="N577" s="180" t="e">
        <f t="shared" ca="1" si="155"/>
        <v>#N/A</v>
      </c>
      <c r="O577" s="180" t="e">
        <f ca="1">IF($L577=0,-1,OFFSET('Kuiva-aine'!$C$10,AE577+AF577-1,0))</f>
        <v>#N/A</v>
      </c>
      <c r="P577" s="180" t="e">
        <f t="shared" ca="1" si="161"/>
        <v>#N/A</v>
      </c>
      <c r="Q577" s="180" t="e">
        <f ca="1">OFFSET('ewc02'!$A$10,MATCH($C577,EWC_Koodi,0),0)</f>
        <v>#N/A</v>
      </c>
      <c r="R577" s="180" t="e">
        <f t="shared" ca="1" si="162"/>
        <v>#N/A</v>
      </c>
      <c r="S577" s="180" t="e">
        <f ca="1">OFFSET('ewc02'!$K$10,Y577,0)</f>
        <v>#N/A</v>
      </c>
      <c r="T577" s="180" t="e">
        <f t="shared" ca="1" si="163"/>
        <v>#N/A</v>
      </c>
      <c r="U577" s="180" t="e">
        <f ca="1">OFFSET('ewc02'!$L$10,Y577,0)</f>
        <v>#N/A</v>
      </c>
      <c r="V577" s="180" t="e">
        <f ca="1">OFFSET('ewc02'!$M$10,Y577,0)</f>
        <v>#N/A</v>
      </c>
      <c r="W577" s="180" t="e">
        <f ca="1">OFFSET('ewc02'!$N$10,Y577,0)</f>
        <v>#N/A</v>
      </c>
      <c r="X577" s="180" t="e">
        <f ca="1">IF(AND(OFFSET('ewc02'!I$10,Y577,0)=12,OR(G577="2.3",G577="2.6",G577="2.7",G577="2.9")),1,0)</f>
        <v>#N/A</v>
      </c>
      <c r="Y577" s="180" t="e">
        <f t="shared" ca="1" si="156"/>
        <v>#N/A</v>
      </c>
      <c r="Z577" s="37">
        <f t="shared" si="157"/>
        <v>0</v>
      </c>
      <c r="AA577" s="180">
        <f ca="1">IF($Z577=0,0, OFFSET(rd!$A$10,MATCH($Z577,RD_tunnus,0),0))</f>
        <v>0</v>
      </c>
      <c r="AB577" s="180" t="e">
        <f t="shared" si="164"/>
        <v>#N/A</v>
      </c>
      <c r="AC577" s="180" t="e">
        <f t="shared" si="165"/>
        <v>#N/A</v>
      </c>
      <c r="AD577" s="100">
        <f t="shared" si="166"/>
        <v>0</v>
      </c>
      <c r="AE577" s="180" t="e">
        <f t="shared" ca="1" si="158"/>
        <v>#N/A</v>
      </c>
      <c r="AF577" s="180" t="e">
        <f t="shared" ca="1" si="159"/>
        <v>#N/A</v>
      </c>
      <c r="AG577" s="100" t="e">
        <f ca="1">OFFSET('Kuiva-aine'!$D$10,AE577+AF577-1,0)</f>
        <v>#N/A</v>
      </c>
      <c r="AH577" s="100" t="e">
        <f ca="1">OFFSET('Kuiva-aine'!$E$10,AE577+AF577-1,0)</f>
        <v>#N/A</v>
      </c>
      <c r="AI577" s="180" t="e">
        <f t="shared" ca="1" si="167"/>
        <v>#N/A</v>
      </c>
      <c r="AJ577" s="180" t="e">
        <f t="shared" si="168"/>
        <v>#N/A</v>
      </c>
      <c r="AK577" s="180" t="e">
        <f t="shared" si="169"/>
        <v>#N/A</v>
      </c>
      <c r="AL577" s="180">
        <f t="shared" si="170"/>
        <v>0</v>
      </c>
    </row>
    <row r="578" spans="1:38" x14ac:dyDescent="0.35">
      <c r="A578" s="91"/>
      <c r="B578" s="92"/>
      <c r="C578" s="93"/>
      <c r="D578" s="92"/>
      <c r="E578" s="91"/>
      <c r="F578" s="92"/>
      <c r="G578" s="94"/>
      <c r="I578" s="31">
        <f t="shared" ca="1" si="154"/>
        <v>0</v>
      </c>
      <c r="J578" s="31">
        <f ca="1">IF(ISNA(MATCH($V578,Hajoamiskertoimet!A$21:A$53,0)),0,$I578*OFFSET(Hajoamiskertoimet!$C$20,MATCH($V578,Hajoamiskertoimet!A$21:A$53,0),0))</f>
        <v>0</v>
      </c>
      <c r="L578" s="181">
        <f t="shared" ca="1" si="160"/>
        <v>1</v>
      </c>
      <c r="M578" s="180" t="e">
        <f ca="1">OFFSET('ewc02'!$H$10,MATCH($R578,Ewc_ID,0),0)</f>
        <v>#N/A</v>
      </c>
      <c r="N578" s="180" t="e">
        <f t="shared" ca="1" si="155"/>
        <v>#N/A</v>
      </c>
      <c r="O578" s="180" t="e">
        <f ca="1">IF($L578=0,-1,OFFSET('Kuiva-aine'!$C$10,AE578+AF578-1,0))</f>
        <v>#N/A</v>
      </c>
      <c r="P578" s="180" t="e">
        <f t="shared" ca="1" si="161"/>
        <v>#N/A</v>
      </c>
      <c r="Q578" s="180" t="e">
        <f ca="1">OFFSET('ewc02'!$A$10,MATCH($C578,EWC_Koodi,0),0)</f>
        <v>#N/A</v>
      </c>
      <c r="R578" s="180" t="e">
        <f t="shared" ca="1" si="162"/>
        <v>#N/A</v>
      </c>
      <c r="S578" s="180" t="e">
        <f ca="1">OFFSET('ewc02'!$K$10,Y578,0)</f>
        <v>#N/A</v>
      </c>
      <c r="T578" s="180" t="e">
        <f t="shared" ca="1" si="163"/>
        <v>#N/A</v>
      </c>
      <c r="U578" s="180" t="e">
        <f ca="1">OFFSET('ewc02'!$L$10,Y578,0)</f>
        <v>#N/A</v>
      </c>
      <c r="V578" s="180" t="e">
        <f ca="1">OFFSET('ewc02'!$M$10,Y578,0)</f>
        <v>#N/A</v>
      </c>
      <c r="W578" s="180" t="e">
        <f ca="1">OFFSET('ewc02'!$N$10,Y578,0)</f>
        <v>#N/A</v>
      </c>
      <c r="X578" s="180" t="e">
        <f ca="1">IF(AND(OFFSET('ewc02'!I$10,Y578,0)=12,OR(G578="2.3",G578="2.6",G578="2.7",G578="2.9")),1,0)</f>
        <v>#N/A</v>
      </c>
      <c r="Y578" s="180" t="e">
        <f t="shared" ca="1" si="156"/>
        <v>#N/A</v>
      </c>
      <c r="Z578" s="37">
        <f t="shared" si="157"/>
        <v>0</v>
      </c>
      <c r="AA578" s="180">
        <f ca="1">IF($Z578=0,0, OFFSET(rd!$A$10,MATCH($Z578,RD_tunnus,0),0))</f>
        <v>0</v>
      </c>
      <c r="AB578" s="180" t="e">
        <f t="shared" si="164"/>
        <v>#N/A</v>
      </c>
      <c r="AC578" s="180" t="e">
        <f t="shared" si="165"/>
        <v>#N/A</v>
      </c>
      <c r="AD578" s="100">
        <f t="shared" si="166"/>
        <v>0</v>
      </c>
      <c r="AE578" s="180" t="e">
        <f t="shared" ca="1" si="158"/>
        <v>#N/A</v>
      </c>
      <c r="AF578" s="180" t="e">
        <f t="shared" ca="1" si="159"/>
        <v>#N/A</v>
      </c>
      <c r="AG578" s="100" t="e">
        <f ca="1">OFFSET('Kuiva-aine'!$D$10,AE578+AF578-1,0)</f>
        <v>#N/A</v>
      </c>
      <c r="AH578" s="100" t="e">
        <f ca="1">OFFSET('Kuiva-aine'!$E$10,AE578+AF578-1,0)</f>
        <v>#N/A</v>
      </c>
      <c r="AI578" s="180" t="e">
        <f t="shared" ca="1" si="167"/>
        <v>#N/A</v>
      </c>
      <c r="AJ578" s="180" t="e">
        <f t="shared" si="168"/>
        <v>#N/A</v>
      </c>
      <c r="AK578" s="180" t="e">
        <f t="shared" si="169"/>
        <v>#N/A</v>
      </c>
      <c r="AL578" s="180">
        <f t="shared" si="170"/>
        <v>0</v>
      </c>
    </row>
    <row r="579" spans="1:38" x14ac:dyDescent="0.35">
      <c r="A579" s="91"/>
      <c r="B579" s="92"/>
      <c r="C579" s="93"/>
      <c r="D579" s="92"/>
      <c r="E579" s="91"/>
      <c r="F579" s="92"/>
      <c r="G579" s="94"/>
      <c r="I579" s="31">
        <f t="shared" ca="1" si="154"/>
        <v>0</v>
      </c>
      <c r="J579" s="31">
        <f ca="1">IF(ISNA(MATCH($V579,Hajoamiskertoimet!A$21:A$53,0)),0,$I579*OFFSET(Hajoamiskertoimet!$C$20,MATCH($V579,Hajoamiskertoimet!A$21:A$53,0),0))</f>
        <v>0</v>
      </c>
      <c r="L579" s="181">
        <f t="shared" ca="1" si="160"/>
        <v>1</v>
      </c>
      <c r="M579" s="180" t="e">
        <f ca="1">OFFSET('ewc02'!$H$10,MATCH($R579,Ewc_ID,0),0)</f>
        <v>#N/A</v>
      </c>
      <c r="N579" s="180" t="e">
        <f t="shared" ca="1" si="155"/>
        <v>#N/A</v>
      </c>
      <c r="O579" s="180" t="e">
        <f ca="1">IF($L579=0,-1,OFFSET('Kuiva-aine'!$C$10,AE579+AF579-1,0))</f>
        <v>#N/A</v>
      </c>
      <c r="P579" s="180" t="e">
        <f t="shared" ca="1" si="161"/>
        <v>#N/A</v>
      </c>
      <c r="Q579" s="180" t="e">
        <f ca="1">OFFSET('ewc02'!$A$10,MATCH($C579,EWC_Koodi,0),0)</f>
        <v>#N/A</v>
      </c>
      <c r="R579" s="180" t="e">
        <f t="shared" ca="1" si="162"/>
        <v>#N/A</v>
      </c>
      <c r="S579" s="180" t="e">
        <f ca="1">OFFSET('ewc02'!$K$10,Y579,0)</f>
        <v>#N/A</v>
      </c>
      <c r="T579" s="180" t="e">
        <f t="shared" ca="1" si="163"/>
        <v>#N/A</v>
      </c>
      <c r="U579" s="180" t="e">
        <f ca="1">OFFSET('ewc02'!$L$10,Y579,0)</f>
        <v>#N/A</v>
      </c>
      <c r="V579" s="180" t="e">
        <f ca="1">OFFSET('ewc02'!$M$10,Y579,0)</f>
        <v>#N/A</v>
      </c>
      <c r="W579" s="180" t="e">
        <f ca="1">OFFSET('ewc02'!$N$10,Y579,0)</f>
        <v>#N/A</v>
      </c>
      <c r="X579" s="180" t="e">
        <f ca="1">IF(AND(OFFSET('ewc02'!I$10,Y579,0)=12,OR(G579="2.3",G579="2.6",G579="2.7",G579="2.9")),1,0)</f>
        <v>#N/A</v>
      </c>
      <c r="Y579" s="180" t="e">
        <f t="shared" ca="1" si="156"/>
        <v>#N/A</v>
      </c>
      <c r="Z579" s="37">
        <f t="shared" si="157"/>
        <v>0</v>
      </c>
      <c r="AA579" s="180">
        <f ca="1">IF($Z579=0,0, OFFSET(rd!$A$10,MATCH($Z579,RD_tunnus,0),0))</f>
        <v>0</v>
      </c>
      <c r="AB579" s="180" t="e">
        <f t="shared" si="164"/>
        <v>#N/A</v>
      </c>
      <c r="AC579" s="180" t="e">
        <f t="shared" si="165"/>
        <v>#N/A</v>
      </c>
      <c r="AD579" s="100">
        <f t="shared" si="166"/>
        <v>0</v>
      </c>
      <c r="AE579" s="180" t="e">
        <f t="shared" ca="1" si="158"/>
        <v>#N/A</v>
      </c>
      <c r="AF579" s="180" t="e">
        <f t="shared" ca="1" si="159"/>
        <v>#N/A</v>
      </c>
      <c r="AG579" s="100" t="e">
        <f ca="1">OFFSET('Kuiva-aine'!$D$10,AE579+AF579-1,0)</f>
        <v>#N/A</v>
      </c>
      <c r="AH579" s="100" t="e">
        <f ca="1">OFFSET('Kuiva-aine'!$E$10,AE579+AF579-1,0)</f>
        <v>#N/A</v>
      </c>
      <c r="AI579" s="180" t="e">
        <f t="shared" ca="1" si="167"/>
        <v>#N/A</v>
      </c>
      <c r="AJ579" s="180" t="e">
        <f t="shared" si="168"/>
        <v>#N/A</v>
      </c>
      <c r="AK579" s="180" t="e">
        <f t="shared" si="169"/>
        <v>#N/A</v>
      </c>
      <c r="AL579" s="180">
        <f t="shared" si="170"/>
        <v>0</v>
      </c>
    </row>
    <row r="580" spans="1:38" x14ac:dyDescent="0.35">
      <c r="A580" s="91"/>
      <c r="B580" s="92"/>
      <c r="C580" s="93"/>
      <c r="D580" s="92"/>
      <c r="E580" s="91"/>
      <c r="F580" s="92"/>
      <c r="G580" s="94"/>
      <c r="I580" s="31">
        <f t="shared" ca="1" si="154"/>
        <v>0</v>
      </c>
      <c r="J580" s="31">
        <f ca="1">IF(ISNA(MATCH($V580,Hajoamiskertoimet!A$21:A$53,0)),0,$I580*OFFSET(Hajoamiskertoimet!$C$20,MATCH($V580,Hajoamiskertoimet!A$21:A$53,0),0))</f>
        <v>0</v>
      </c>
      <c r="L580" s="181">
        <f t="shared" ca="1" si="160"/>
        <v>1</v>
      </c>
      <c r="M580" s="180" t="e">
        <f ca="1">OFFSET('ewc02'!$H$10,MATCH($R580,Ewc_ID,0),0)</f>
        <v>#N/A</v>
      </c>
      <c r="N580" s="180" t="e">
        <f t="shared" ca="1" si="155"/>
        <v>#N/A</v>
      </c>
      <c r="O580" s="180" t="e">
        <f ca="1">IF($L580=0,-1,OFFSET('Kuiva-aine'!$C$10,AE580+AF580-1,0))</f>
        <v>#N/A</v>
      </c>
      <c r="P580" s="180" t="e">
        <f t="shared" ca="1" si="161"/>
        <v>#N/A</v>
      </c>
      <c r="Q580" s="180" t="e">
        <f ca="1">OFFSET('ewc02'!$A$10,MATCH($C580,EWC_Koodi,0),0)</f>
        <v>#N/A</v>
      </c>
      <c r="R580" s="180" t="e">
        <f t="shared" ca="1" si="162"/>
        <v>#N/A</v>
      </c>
      <c r="S580" s="180" t="e">
        <f ca="1">OFFSET('ewc02'!$K$10,Y580,0)</f>
        <v>#N/A</v>
      </c>
      <c r="T580" s="180" t="e">
        <f t="shared" ca="1" si="163"/>
        <v>#N/A</v>
      </c>
      <c r="U580" s="180" t="e">
        <f ca="1">OFFSET('ewc02'!$L$10,Y580,0)</f>
        <v>#N/A</v>
      </c>
      <c r="V580" s="180" t="e">
        <f ca="1">OFFSET('ewc02'!$M$10,Y580,0)</f>
        <v>#N/A</v>
      </c>
      <c r="W580" s="180" t="e">
        <f ca="1">OFFSET('ewc02'!$N$10,Y580,0)</f>
        <v>#N/A</v>
      </c>
      <c r="X580" s="180" t="e">
        <f ca="1">IF(AND(OFFSET('ewc02'!I$10,Y580,0)=12,OR(G580="2.3",G580="2.6",G580="2.7",G580="2.9")),1,0)</f>
        <v>#N/A</v>
      </c>
      <c r="Y580" s="180" t="e">
        <f t="shared" ca="1" si="156"/>
        <v>#N/A</v>
      </c>
      <c r="Z580" s="37">
        <f t="shared" si="157"/>
        <v>0</v>
      </c>
      <c r="AA580" s="180">
        <f ca="1">IF($Z580=0,0, OFFSET(rd!$A$10,MATCH($Z580,RD_tunnus,0),0))</f>
        <v>0</v>
      </c>
      <c r="AB580" s="180" t="e">
        <f t="shared" si="164"/>
        <v>#N/A</v>
      </c>
      <c r="AC580" s="180" t="e">
        <f t="shared" si="165"/>
        <v>#N/A</v>
      </c>
      <c r="AD580" s="100">
        <f t="shared" si="166"/>
        <v>0</v>
      </c>
      <c r="AE580" s="180" t="e">
        <f t="shared" ca="1" si="158"/>
        <v>#N/A</v>
      </c>
      <c r="AF580" s="180" t="e">
        <f t="shared" ca="1" si="159"/>
        <v>#N/A</v>
      </c>
      <c r="AG580" s="100" t="e">
        <f ca="1">OFFSET('Kuiva-aine'!$D$10,AE580+AF580-1,0)</f>
        <v>#N/A</v>
      </c>
      <c r="AH580" s="100" t="e">
        <f ca="1">OFFSET('Kuiva-aine'!$E$10,AE580+AF580-1,0)</f>
        <v>#N/A</v>
      </c>
      <c r="AI580" s="180" t="e">
        <f t="shared" ca="1" si="167"/>
        <v>#N/A</v>
      </c>
      <c r="AJ580" s="180" t="e">
        <f t="shared" si="168"/>
        <v>#N/A</v>
      </c>
      <c r="AK580" s="180" t="e">
        <f t="shared" si="169"/>
        <v>#N/A</v>
      </c>
      <c r="AL580" s="180">
        <f t="shared" si="170"/>
        <v>0</v>
      </c>
    </row>
    <row r="581" spans="1:38" x14ac:dyDescent="0.35">
      <c r="A581" s="91"/>
      <c r="B581" s="92"/>
      <c r="C581" s="93"/>
      <c r="D581" s="92"/>
      <c r="E581" s="91"/>
      <c r="F581" s="92"/>
      <c r="G581" s="94"/>
      <c r="I581" s="31">
        <f t="shared" ca="1" si="154"/>
        <v>0</v>
      </c>
      <c r="J581" s="31">
        <f ca="1">IF(ISNA(MATCH($V581,Hajoamiskertoimet!A$21:A$53,0)),0,$I581*OFFSET(Hajoamiskertoimet!$C$20,MATCH($V581,Hajoamiskertoimet!A$21:A$53,0),0))</f>
        <v>0</v>
      </c>
      <c r="L581" s="181">
        <f t="shared" ca="1" si="160"/>
        <v>1</v>
      </c>
      <c r="M581" s="180" t="e">
        <f ca="1">OFFSET('ewc02'!$H$10,MATCH($R581,Ewc_ID,0),0)</f>
        <v>#N/A</v>
      </c>
      <c r="N581" s="180" t="e">
        <f t="shared" ca="1" si="155"/>
        <v>#N/A</v>
      </c>
      <c r="O581" s="180" t="e">
        <f ca="1">IF($L581=0,-1,OFFSET('Kuiva-aine'!$C$10,AE581+AF581-1,0))</f>
        <v>#N/A</v>
      </c>
      <c r="P581" s="180" t="e">
        <f t="shared" ca="1" si="161"/>
        <v>#N/A</v>
      </c>
      <c r="Q581" s="180" t="e">
        <f ca="1">OFFSET('ewc02'!$A$10,MATCH($C581,EWC_Koodi,0),0)</f>
        <v>#N/A</v>
      </c>
      <c r="R581" s="180" t="e">
        <f t="shared" ca="1" si="162"/>
        <v>#N/A</v>
      </c>
      <c r="S581" s="180" t="e">
        <f ca="1">OFFSET('ewc02'!$K$10,Y581,0)</f>
        <v>#N/A</v>
      </c>
      <c r="T581" s="180" t="e">
        <f t="shared" ca="1" si="163"/>
        <v>#N/A</v>
      </c>
      <c r="U581" s="180" t="e">
        <f ca="1">OFFSET('ewc02'!$L$10,Y581,0)</f>
        <v>#N/A</v>
      </c>
      <c r="V581" s="180" t="e">
        <f ca="1">OFFSET('ewc02'!$M$10,Y581,0)</f>
        <v>#N/A</v>
      </c>
      <c r="W581" s="180" t="e">
        <f ca="1">OFFSET('ewc02'!$N$10,Y581,0)</f>
        <v>#N/A</v>
      </c>
      <c r="X581" s="180" t="e">
        <f ca="1">IF(AND(OFFSET('ewc02'!I$10,Y581,0)=12,OR(G581="2.3",G581="2.6",G581="2.7",G581="2.9")),1,0)</f>
        <v>#N/A</v>
      </c>
      <c r="Y581" s="180" t="e">
        <f t="shared" ca="1" si="156"/>
        <v>#N/A</v>
      </c>
      <c r="Z581" s="37">
        <f t="shared" si="157"/>
        <v>0</v>
      </c>
      <c r="AA581" s="180">
        <f ca="1">IF($Z581=0,0, OFFSET(rd!$A$10,MATCH($Z581,RD_tunnus,0),0))</f>
        <v>0</v>
      </c>
      <c r="AB581" s="180" t="e">
        <f t="shared" si="164"/>
        <v>#N/A</v>
      </c>
      <c r="AC581" s="180" t="e">
        <f t="shared" si="165"/>
        <v>#N/A</v>
      </c>
      <c r="AD581" s="100">
        <f t="shared" si="166"/>
        <v>0</v>
      </c>
      <c r="AE581" s="180" t="e">
        <f t="shared" ca="1" si="158"/>
        <v>#N/A</v>
      </c>
      <c r="AF581" s="180" t="e">
        <f t="shared" ca="1" si="159"/>
        <v>#N/A</v>
      </c>
      <c r="AG581" s="100" t="e">
        <f ca="1">OFFSET('Kuiva-aine'!$D$10,AE581+AF581-1,0)</f>
        <v>#N/A</v>
      </c>
      <c r="AH581" s="100" t="e">
        <f ca="1">OFFSET('Kuiva-aine'!$E$10,AE581+AF581-1,0)</f>
        <v>#N/A</v>
      </c>
      <c r="AI581" s="180" t="e">
        <f t="shared" ca="1" si="167"/>
        <v>#N/A</v>
      </c>
      <c r="AJ581" s="180" t="e">
        <f t="shared" si="168"/>
        <v>#N/A</v>
      </c>
      <c r="AK581" s="180" t="e">
        <f t="shared" si="169"/>
        <v>#N/A</v>
      </c>
      <c r="AL581" s="180">
        <f t="shared" si="170"/>
        <v>0</v>
      </c>
    </row>
    <row r="582" spans="1:38" x14ac:dyDescent="0.35">
      <c r="A582" s="91"/>
      <c r="B582" s="92"/>
      <c r="C582" s="93"/>
      <c r="D582" s="92"/>
      <c r="E582" s="91"/>
      <c r="F582" s="92"/>
      <c r="G582" s="94"/>
      <c r="I582" s="31">
        <f t="shared" ca="1" si="154"/>
        <v>0</v>
      </c>
      <c r="J582" s="31">
        <f ca="1">IF(ISNA(MATCH($V582,Hajoamiskertoimet!A$21:A$53,0)),0,$I582*OFFSET(Hajoamiskertoimet!$C$20,MATCH($V582,Hajoamiskertoimet!A$21:A$53,0),0))</f>
        <v>0</v>
      </c>
      <c r="L582" s="181">
        <f t="shared" ca="1" si="160"/>
        <v>1</v>
      </c>
      <c r="M582" s="180" t="e">
        <f ca="1">OFFSET('ewc02'!$H$10,MATCH($R582,Ewc_ID,0),0)</f>
        <v>#N/A</v>
      </c>
      <c r="N582" s="180" t="e">
        <f t="shared" ca="1" si="155"/>
        <v>#N/A</v>
      </c>
      <c r="O582" s="180" t="e">
        <f ca="1">IF($L582=0,-1,OFFSET('Kuiva-aine'!$C$10,AE582+AF582-1,0))</f>
        <v>#N/A</v>
      </c>
      <c r="P582" s="180" t="e">
        <f t="shared" ca="1" si="161"/>
        <v>#N/A</v>
      </c>
      <c r="Q582" s="180" t="e">
        <f ca="1">OFFSET('ewc02'!$A$10,MATCH($C582,EWC_Koodi,0),0)</f>
        <v>#N/A</v>
      </c>
      <c r="R582" s="180" t="e">
        <f t="shared" ca="1" si="162"/>
        <v>#N/A</v>
      </c>
      <c r="S582" s="180" t="e">
        <f ca="1">OFFSET('ewc02'!$K$10,Y582,0)</f>
        <v>#N/A</v>
      </c>
      <c r="T582" s="180" t="e">
        <f t="shared" ca="1" si="163"/>
        <v>#N/A</v>
      </c>
      <c r="U582" s="180" t="e">
        <f ca="1">OFFSET('ewc02'!$L$10,Y582,0)</f>
        <v>#N/A</v>
      </c>
      <c r="V582" s="180" t="e">
        <f ca="1">OFFSET('ewc02'!$M$10,Y582,0)</f>
        <v>#N/A</v>
      </c>
      <c r="W582" s="180" t="e">
        <f ca="1">OFFSET('ewc02'!$N$10,Y582,0)</f>
        <v>#N/A</v>
      </c>
      <c r="X582" s="180" t="e">
        <f ca="1">IF(AND(OFFSET('ewc02'!I$10,Y582,0)=12,OR(G582="2.3",G582="2.6",G582="2.7",G582="2.9")),1,0)</f>
        <v>#N/A</v>
      </c>
      <c r="Y582" s="180" t="e">
        <f t="shared" ca="1" si="156"/>
        <v>#N/A</v>
      </c>
      <c r="Z582" s="37">
        <f t="shared" si="157"/>
        <v>0</v>
      </c>
      <c r="AA582" s="180">
        <f ca="1">IF($Z582=0,0, OFFSET(rd!$A$10,MATCH($Z582,RD_tunnus,0),0))</f>
        <v>0</v>
      </c>
      <c r="AB582" s="180" t="e">
        <f t="shared" si="164"/>
        <v>#N/A</v>
      </c>
      <c r="AC582" s="180" t="e">
        <f t="shared" si="165"/>
        <v>#N/A</v>
      </c>
      <c r="AD582" s="100">
        <f t="shared" si="166"/>
        <v>0</v>
      </c>
      <c r="AE582" s="180" t="e">
        <f t="shared" ca="1" si="158"/>
        <v>#N/A</v>
      </c>
      <c r="AF582" s="180" t="e">
        <f t="shared" ca="1" si="159"/>
        <v>#N/A</v>
      </c>
      <c r="AG582" s="100" t="e">
        <f ca="1">OFFSET('Kuiva-aine'!$D$10,AE582+AF582-1,0)</f>
        <v>#N/A</v>
      </c>
      <c r="AH582" s="100" t="e">
        <f ca="1">OFFSET('Kuiva-aine'!$E$10,AE582+AF582-1,0)</f>
        <v>#N/A</v>
      </c>
      <c r="AI582" s="180" t="e">
        <f t="shared" ca="1" si="167"/>
        <v>#N/A</v>
      </c>
      <c r="AJ582" s="180" t="e">
        <f t="shared" si="168"/>
        <v>#N/A</v>
      </c>
      <c r="AK582" s="180" t="e">
        <f t="shared" si="169"/>
        <v>#N/A</v>
      </c>
      <c r="AL582" s="180">
        <f t="shared" si="170"/>
        <v>0</v>
      </c>
    </row>
    <row r="583" spans="1:38" x14ac:dyDescent="0.35">
      <c r="A583" s="91"/>
      <c r="B583" s="92"/>
      <c r="C583" s="93"/>
      <c r="D583" s="92"/>
      <c r="E583" s="91"/>
      <c r="F583" s="92"/>
      <c r="G583" s="94"/>
      <c r="I583" s="31">
        <f t="shared" ca="1" si="154"/>
        <v>0</v>
      </c>
      <c r="J583" s="31">
        <f ca="1">IF(ISNA(MATCH($V583,Hajoamiskertoimet!A$21:A$53,0)),0,$I583*OFFSET(Hajoamiskertoimet!$C$20,MATCH($V583,Hajoamiskertoimet!A$21:A$53,0),0))</f>
        <v>0</v>
      </c>
      <c r="L583" s="181">
        <f t="shared" ca="1" si="160"/>
        <v>1</v>
      </c>
      <c r="M583" s="180" t="e">
        <f ca="1">OFFSET('ewc02'!$H$10,MATCH($R583,Ewc_ID,0),0)</f>
        <v>#N/A</v>
      </c>
      <c r="N583" s="180" t="e">
        <f t="shared" ca="1" si="155"/>
        <v>#N/A</v>
      </c>
      <c r="O583" s="180" t="e">
        <f ca="1">IF($L583=0,-1,OFFSET('Kuiva-aine'!$C$10,AE583+AF583-1,0))</f>
        <v>#N/A</v>
      </c>
      <c r="P583" s="180" t="e">
        <f t="shared" ca="1" si="161"/>
        <v>#N/A</v>
      </c>
      <c r="Q583" s="180" t="e">
        <f ca="1">OFFSET('ewc02'!$A$10,MATCH($C583,EWC_Koodi,0),0)</f>
        <v>#N/A</v>
      </c>
      <c r="R583" s="180" t="e">
        <f t="shared" ca="1" si="162"/>
        <v>#N/A</v>
      </c>
      <c r="S583" s="180" t="e">
        <f ca="1">OFFSET('ewc02'!$K$10,Y583,0)</f>
        <v>#N/A</v>
      </c>
      <c r="T583" s="180" t="e">
        <f t="shared" ca="1" si="163"/>
        <v>#N/A</v>
      </c>
      <c r="U583" s="180" t="e">
        <f ca="1">OFFSET('ewc02'!$L$10,Y583,0)</f>
        <v>#N/A</v>
      </c>
      <c r="V583" s="180" t="e">
        <f ca="1">OFFSET('ewc02'!$M$10,Y583,0)</f>
        <v>#N/A</v>
      </c>
      <c r="W583" s="180" t="e">
        <f ca="1">OFFSET('ewc02'!$N$10,Y583,0)</f>
        <v>#N/A</v>
      </c>
      <c r="X583" s="180" t="e">
        <f ca="1">IF(AND(OFFSET('ewc02'!I$10,Y583,0)=12,OR(G583="2.3",G583="2.6",G583="2.7",G583="2.9")),1,0)</f>
        <v>#N/A</v>
      </c>
      <c r="Y583" s="180" t="e">
        <f t="shared" ca="1" si="156"/>
        <v>#N/A</v>
      </c>
      <c r="Z583" s="37">
        <f t="shared" si="157"/>
        <v>0</v>
      </c>
      <c r="AA583" s="180">
        <f ca="1">IF($Z583=0,0, OFFSET(rd!$A$10,MATCH($Z583,RD_tunnus,0),0))</f>
        <v>0</v>
      </c>
      <c r="AB583" s="180" t="e">
        <f t="shared" si="164"/>
        <v>#N/A</v>
      </c>
      <c r="AC583" s="180" t="e">
        <f t="shared" si="165"/>
        <v>#N/A</v>
      </c>
      <c r="AD583" s="100">
        <f t="shared" si="166"/>
        <v>0</v>
      </c>
      <c r="AE583" s="180" t="e">
        <f t="shared" ca="1" si="158"/>
        <v>#N/A</v>
      </c>
      <c r="AF583" s="180" t="e">
        <f t="shared" ca="1" si="159"/>
        <v>#N/A</v>
      </c>
      <c r="AG583" s="100" t="e">
        <f ca="1">OFFSET('Kuiva-aine'!$D$10,AE583+AF583-1,0)</f>
        <v>#N/A</v>
      </c>
      <c r="AH583" s="100" t="e">
        <f ca="1">OFFSET('Kuiva-aine'!$E$10,AE583+AF583-1,0)</f>
        <v>#N/A</v>
      </c>
      <c r="AI583" s="180" t="e">
        <f t="shared" ca="1" si="167"/>
        <v>#N/A</v>
      </c>
      <c r="AJ583" s="180" t="e">
        <f t="shared" si="168"/>
        <v>#N/A</v>
      </c>
      <c r="AK583" s="180" t="e">
        <f t="shared" si="169"/>
        <v>#N/A</v>
      </c>
      <c r="AL583" s="180">
        <f t="shared" si="170"/>
        <v>0</v>
      </c>
    </row>
    <row r="584" spans="1:38" x14ac:dyDescent="0.35">
      <c r="A584" s="91"/>
      <c r="B584" s="92"/>
      <c r="C584" s="93"/>
      <c r="D584" s="92"/>
      <c r="E584" s="91"/>
      <c r="F584" s="92"/>
      <c r="G584" s="94"/>
      <c r="I584" s="31">
        <f t="shared" ca="1" si="154"/>
        <v>0</v>
      </c>
      <c r="J584" s="31">
        <f ca="1">IF(ISNA(MATCH($V584,Hajoamiskertoimet!A$21:A$53,0)),0,$I584*OFFSET(Hajoamiskertoimet!$C$20,MATCH($V584,Hajoamiskertoimet!A$21:A$53,0),0))</f>
        <v>0</v>
      </c>
      <c r="L584" s="181">
        <f t="shared" ca="1" si="160"/>
        <v>1</v>
      </c>
      <c r="M584" s="180" t="e">
        <f ca="1">OFFSET('ewc02'!$H$10,MATCH($R584,Ewc_ID,0),0)</f>
        <v>#N/A</v>
      </c>
      <c r="N584" s="180" t="e">
        <f t="shared" ca="1" si="155"/>
        <v>#N/A</v>
      </c>
      <c r="O584" s="180" t="e">
        <f ca="1">IF($L584=0,-1,OFFSET('Kuiva-aine'!$C$10,AE584+AF584-1,0))</f>
        <v>#N/A</v>
      </c>
      <c r="P584" s="180" t="e">
        <f t="shared" ca="1" si="161"/>
        <v>#N/A</v>
      </c>
      <c r="Q584" s="180" t="e">
        <f ca="1">OFFSET('ewc02'!$A$10,MATCH($C584,EWC_Koodi,0),0)</f>
        <v>#N/A</v>
      </c>
      <c r="R584" s="180" t="e">
        <f t="shared" ca="1" si="162"/>
        <v>#N/A</v>
      </c>
      <c r="S584" s="180" t="e">
        <f ca="1">OFFSET('ewc02'!$K$10,Y584,0)</f>
        <v>#N/A</v>
      </c>
      <c r="T584" s="180" t="e">
        <f t="shared" ca="1" si="163"/>
        <v>#N/A</v>
      </c>
      <c r="U584" s="180" t="e">
        <f ca="1">OFFSET('ewc02'!$L$10,Y584,0)</f>
        <v>#N/A</v>
      </c>
      <c r="V584" s="180" t="e">
        <f ca="1">OFFSET('ewc02'!$M$10,Y584,0)</f>
        <v>#N/A</v>
      </c>
      <c r="W584" s="180" t="e">
        <f ca="1">OFFSET('ewc02'!$N$10,Y584,0)</f>
        <v>#N/A</v>
      </c>
      <c r="X584" s="180" t="e">
        <f ca="1">IF(AND(OFFSET('ewc02'!I$10,Y584,0)=12,OR(G584="2.3",G584="2.6",G584="2.7",G584="2.9")),1,0)</f>
        <v>#N/A</v>
      </c>
      <c r="Y584" s="180" t="e">
        <f t="shared" ca="1" si="156"/>
        <v>#N/A</v>
      </c>
      <c r="Z584" s="37">
        <f t="shared" si="157"/>
        <v>0</v>
      </c>
      <c r="AA584" s="180">
        <f ca="1">IF($Z584=0,0, OFFSET(rd!$A$10,MATCH($Z584,RD_tunnus,0),0))</f>
        <v>0</v>
      </c>
      <c r="AB584" s="180" t="e">
        <f t="shared" si="164"/>
        <v>#N/A</v>
      </c>
      <c r="AC584" s="180" t="e">
        <f t="shared" si="165"/>
        <v>#N/A</v>
      </c>
      <c r="AD584" s="100">
        <f t="shared" si="166"/>
        <v>0</v>
      </c>
      <c r="AE584" s="180" t="e">
        <f t="shared" ca="1" si="158"/>
        <v>#N/A</v>
      </c>
      <c r="AF584" s="180" t="e">
        <f t="shared" ca="1" si="159"/>
        <v>#N/A</v>
      </c>
      <c r="AG584" s="100" t="e">
        <f ca="1">OFFSET('Kuiva-aine'!$D$10,AE584+AF584-1,0)</f>
        <v>#N/A</v>
      </c>
      <c r="AH584" s="100" t="e">
        <f ca="1">OFFSET('Kuiva-aine'!$E$10,AE584+AF584-1,0)</f>
        <v>#N/A</v>
      </c>
      <c r="AI584" s="180" t="e">
        <f t="shared" ca="1" si="167"/>
        <v>#N/A</v>
      </c>
      <c r="AJ584" s="180" t="e">
        <f t="shared" si="168"/>
        <v>#N/A</v>
      </c>
      <c r="AK584" s="180" t="e">
        <f t="shared" si="169"/>
        <v>#N/A</v>
      </c>
      <c r="AL584" s="180">
        <f t="shared" si="170"/>
        <v>0</v>
      </c>
    </row>
    <row r="585" spans="1:38" x14ac:dyDescent="0.35">
      <c r="A585" s="91"/>
      <c r="B585" s="92"/>
      <c r="C585" s="93"/>
      <c r="D585" s="92"/>
      <c r="E585" s="91"/>
      <c r="F585" s="92"/>
      <c r="G585" s="94"/>
      <c r="I585" s="31">
        <f t="shared" ca="1" si="154"/>
        <v>0</v>
      </c>
      <c r="J585" s="31">
        <f ca="1">IF(ISNA(MATCH($V585,Hajoamiskertoimet!A$21:A$53,0)),0,$I585*OFFSET(Hajoamiskertoimet!$C$20,MATCH($V585,Hajoamiskertoimet!A$21:A$53,0),0))</f>
        <v>0</v>
      </c>
      <c r="L585" s="181">
        <f t="shared" ca="1" si="160"/>
        <v>1</v>
      </c>
      <c r="M585" s="180" t="e">
        <f ca="1">OFFSET('ewc02'!$H$10,MATCH($R585,Ewc_ID,0),0)</f>
        <v>#N/A</v>
      </c>
      <c r="N585" s="180" t="e">
        <f t="shared" ca="1" si="155"/>
        <v>#N/A</v>
      </c>
      <c r="O585" s="180" t="e">
        <f ca="1">IF($L585=0,-1,OFFSET('Kuiva-aine'!$C$10,AE585+AF585-1,0))</f>
        <v>#N/A</v>
      </c>
      <c r="P585" s="180" t="e">
        <f t="shared" ca="1" si="161"/>
        <v>#N/A</v>
      </c>
      <c r="Q585" s="180" t="e">
        <f ca="1">OFFSET('ewc02'!$A$10,MATCH($C585,EWC_Koodi,0),0)</f>
        <v>#N/A</v>
      </c>
      <c r="R585" s="180" t="e">
        <f t="shared" ca="1" si="162"/>
        <v>#N/A</v>
      </c>
      <c r="S585" s="180" t="e">
        <f ca="1">OFFSET('ewc02'!$K$10,Y585,0)</f>
        <v>#N/A</v>
      </c>
      <c r="T585" s="180" t="e">
        <f t="shared" ca="1" si="163"/>
        <v>#N/A</v>
      </c>
      <c r="U585" s="180" t="e">
        <f ca="1">OFFSET('ewc02'!$L$10,Y585,0)</f>
        <v>#N/A</v>
      </c>
      <c r="V585" s="180" t="e">
        <f ca="1">OFFSET('ewc02'!$M$10,Y585,0)</f>
        <v>#N/A</v>
      </c>
      <c r="W585" s="180" t="e">
        <f ca="1">OFFSET('ewc02'!$N$10,Y585,0)</f>
        <v>#N/A</v>
      </c>
      <c r="X585" s="180" t="e">
        <f ca="1">IF(AND(OFFSET('ewc02'!I$10,Y585,0)=12,OR(G585="2.3",G585="2.6",G585="2.7",G585="2.9")),1,0)</f>
        <v>#N/A</v>
      </c>
      <c r="Y585" s="180" t="e">
        <f t="shared" ca="1" si="156"/>
        <v>#N/A</v>
      </c>
      <c r="Z585" s="37">
        <f t="shared" si="157"/>
        <v>0</v>
      </c>
      <c r="AA585" s="180">
        <f ca="1">IF($Z585=0,0, OFFSET(rd!$A$10,MATCH($Z585,RD_tunnus,0),0))</f>
        <v>0</v>
      </c>
      <c r="AB585" s="180" t="e">
        <f t="shared" si="164"/>
        <v>#N/A</v>
      </c>
      <c r="AC585" s="180" t="e">
        <f t="shared" si="165"/>
        <v>#N/A</v>
      </c>
      <c r="AD585" s="100">
        <f t="shared" si="166"/>
        <v>0</v>
      </c>
      <c r="AE585" s="180" t="e">
        <f t="shared" ca="1" si="158"/>
        <v>#N/A</v>
      </c>
      <c r="AF585" s="180" t="e">
        <f t="shared" ca="1" si="159"/>
        <v>#N/A</v>
      </c>
      <c r="AG585" s="100" t="e">
        <f ca="1">OFFSET('Kuiva-aine'!$D$10,AE585+AF585-1,0)</f>
        <v>#N/A</v>
      </c>
      <c r="AH585" s="100" t="e">
        <f ca="1">OFFSET('Kuiva-aine'!$E$10,AE585+AF585-1,0)</f>
        <v>#N/A</v>
      </c>
      <c r="AI585" s="180" t="e">
        <f t="shared" ca="1" si="167"/>
        <v>#N/A</v>
      </c>
      <c r="AJ585" s="180" t="e">
        <f t="shared" si="168"/>
        <v>#N/A</v>
      </c>
      <c r="AK585" s="180" t="e">
        <f t="shared" si="169"/>
        <v>#N/A</v>
      </c>
      <c r="AL585" s="180">
        <f t="shared" si="170"/>
        <v>0</v>
      </c>
    </row>
    <row r="586" spans="1:38" x14ac:dyDescent="0.35">
      <c r="A586" s="91"/>
      <c r="B586" s="92"/>
      <c r="C586" s="93"/>
      <c r="D586" s="92"/>
      <c r="E586" s="91"/>
      <c r="F586" s="92"/>
      <c r="G586" s="94"/>
      <c r="I586" s="31">
        <f t="shared" ca="1" si="154"/>
        <v>0</v>
      </c>
      <c r="J586" s="31">
        <f ca="1">IF(ISNA(MATCH($V586,Hajoamiskertoimet!A$21:A$53,0)),0,$I586*OFFSET(Hajoamiskertoimet!$C$20,MATCH($V586,Hajoamiskertoimet!A$21:A$53,0),0))</f>
        <v>0</v>
      </c>
      <c r="L586" s="181">
        <f t="shared" ca="1" si="160"/>
        <v>1</v>
      </c>
      <c r="M586" s="180" t="e">
        <f ca="1">OFFSET('ewc02'!$H$10,MATCH($R586,Ewc_ID,0),0)</f>
        <v>#N/A</v>
      </c>
      <c r="N586" s="180" t="e">
        <f t="shared" ca="1" si="155"/>
        <v>#N/A</v>
      </c>
      <c r="O586" s="180" t="e">
        <f ca="1">IF($L586=0,-1,OFFSET('Kuiva-aine'!$C$10,AE586+AF586-1,0))</f>
        <v>#N/A</v>
      </c>
      <c r="P586" s="180" t="e">
        <f t="shared" ca="1" si="161"/>
        <v>#N/A</v>
      </c>
      <c r="Q586" s="180" t="e">
        <f ca="1">OFFSET('ewc02'!$A$10,MATCH($C586,EWC_Koodi,0),0)</f>
        <v>#N/A</v>
      </c>
      <c r="R586" s="180" t="e">
        <f t="shared" ca="1" si="162"/>
        <v>#N/A</v>
      </c>
      <c r="S586" s="180" t="e">
        <f ca="1">OFFSET('ewc02'!$K$10,Y586,0)</f>
        <v>#N/A</v>
      </c>
      <c r="T586" s="180" t="e">
        <f t="shared" ca="1" si="163"/>
        <v>#N/A</v>
      </c>
      <c r="U586" s="180" t="e">
        <f ca="1">OFFSET('ewc02'!$L$10,Y586,0)</f>
        <v>#N/A</v>
      </c>
      <c r="V586" s="180" t="e">
        <f ca="1">OFFSET('ewc02'!$M$10,Y586,0)</f>
        <v>#N/A</v>
      </c>
      <c r="W586" s="180" t="e">
        <f ca="1">OFFSET('ewc02'!$N$10,Y586,0)</f>
        <v>#N/A</v>
      </c>
      <c r="X586" s="180" t="e">
        <f ca="1">IF(AND(OFFSET('ewc02'!I$10,Y586,0)=12,OR(G586="2.3",G586="2.6",G586="2.7",G586="2.9")),1,0)</f>
        <v>#N/A</v>
      </c>
      <c r="Y586" s="180" t="e">
        <f t="shared" ca="1" si="156"/>
        <v>#N/A</v>
      </c>
      <c r="Z586" s="37">
        <f t="shared" si="157"/>
        <v>0</v>
      </c>
      <c r="AA586" s="180">
        <f ca="1">IF($Z586=0,0, OFFSET(rd!$A$10,MATCH($Z586,RD_tunnus,0),0))</f>
        <v>0</v>
      </c>
      <c r="AB586" s="180" t="e">
        <f t="shared" si="164"/>
        <v>#N/A</v>
      </c>
      <c r="AC586" s="180" t="e">
        <f t="shared" si="165"/>
        <v>#N/A</v>
      </c>
      <c r="AD586" s="100">
        <f t="shared" si="166"/>
        <v>0</v>
      </c>
      <c r="AE586" s="180" t="e">
        <f t="shared" ca="1" si="158"/>
        <v>#N/A</v>
      </c>
      <c r="AF586" s="180" t="e">
        <f t="shared" ca="1" si="159"/>
        <v>#N/A</v>
      </c>
      <c r="AG586" s="100" t="e">
        <f ca="1">OFFSET('Kuiva-aine'!$D$10,AE586+AF586-1,0)</f>
        <v>#N/A</v>
      </c>
      <c r="AH586" s="100" t="e">
        <f ca="1">OFFSET('Kuiva-aine'!$E$10,AE586+AF586-1,0)</f>
        <v>#N/A</v>
      </c>
      <c r="AI586" s="180" t="e">
        <f t="shared" ca="1" si="167"/>
        <v>#N/A</v>
      </c>
      <c r="AJ586" s="180" t="e">
        <f t="shared" si="168"/>
        <v>#N/A</v>
      </c>
      <c r="AK586" s="180" t="e">
        <f t="shared" si="169"/>
        <v>#N/A</v>
      </c>
      <c r="AL586" s="180">
        <f t="shared" si="170"/>
        <v>0</v>
      </c>
    </row>
    <row r="587" spans="1:38" x14ac:dyDescent="0.35">
      <c r="A587" s="91"/>
      <c r="B587" s="92"/>
      <c r="C587" s="93"/>
      <c r="D587" s="92"/>
      <c r="E587" s="91"/>
      <c r="F587" s="92"/>
      <c r="G587" s="94"/>
      <c r="I587" s="31">
        <f t="shared" ref="I587:I650" ca="1" si="171">IF(ISNA(P587),0,D587*P587/IF(P587&gt;AH587,P587,AH587)*L587)</f>
        <v>0</v>
      </c>
      <c r="J587" s="31">
        <f ca="1">IF(ISNA(MATCH($V587,Hajoamiskertoimet!A$21:A$53,0)),0,$I587*OFFSET(Hajoamiskertoimet!$C$20,MATCH($V587,Hajoamiskertoimet!A$21:A$53,0),0))</f>
        <v>0</v>
      </c>
      <c r="L587" s="181">
        <f t="shared" ca="1" si="160"/>
        <v>1</v>
      </c>
      <c r="M587" s="180" t="e">
        <f ca="1">OFFSET('ewc02'!$H$10,MATCH($R587,Ewc_ID,0),0)</f>
        <v>#N/A</v>
      </c>
      <c r="N587" s="180" t="e">
        <f t="shared" ref="N587:N650" ca="1" si="172">A587&amp;"_"&amp;O587</f>
        <v>#N/A</v>
      </c>
      <c r="O587" s="180" t="e">
        <f ca="1">IF($L587=0,-1,OFFSET('Kuiva-aine'!$C$10,AE587+AF587-1,0))</f>
        <v>#N/A</v>
      </c>
      <c r="P587" s="180" t="e">
        <f t="shared" ca="1" si="161"/>
        <v>#N/A</v>
      </c>
      <c r="Q587" s="180" t="e">
        <f ca="1">OFFSET('ewc02'!$A$10,MATCH($C587,EWC_Koodi,0),0)</f>
        <v>#N/A</v>
      </c>
      <c r="R587" s="180" t="e">
        <f t="shared" ca="1" si="162"/>
        <v>#N/A</v>
      </c>
      <c r="S587" s="180" t="e">
        <f ca="1">OFFSET('ewc02'!$K$10,Y587,0)</f>
        <v>#N/A</v>
      </c>
      <c r="T587" s="180" t="e">
        <f t="shared" ca="1" si="163"/>
        <v>#N/A</v>
      </c>
      <c r="U587" s="180" t="e">
        <f ca="1">OFFSET('ewc02'!$L$10,Y587,0)</f>
        <v>#N/A</v>
      </c>
      <c r="V587" s="180" t="e">
        <f ca="1">OFFSET('ewc02'!$M$10,Y587,0)</f>
        <v>#N/A</v>
      </c>
      <c r="W587" s="180" t="e">
        <f ca="1">OFFSET('ewc02'!$N$10,Y587,0)</f>
        <v>#N/A</v>
      </c>
      <c r="X587" s="180" t="e">
        <f ca="1">IF(AND(OFFSET('ewc02'!I$10,Y587,0)=12,OR(G587="2.3",G587="2.6",G587="2.7",G587="2.9")),1,0)</f>
        <v>#N/A</v>
      </c>
      <c r="Y587" s="180" t="e">
        <f t="shared" ref="Y587:Y650" ca="1" si="173">MATCH($R587,Ewc_ID,0)</f>
        <v>#N/A</v>
      </c>
      <c r="Z587" s="37">
        <f t="shared" ref="Z587:Z650" si="174">IF(F587="",0,TRIM(F587))</f>
        <v>0</v>
      </c>
      <c r="AA587" s="180">
        <f ca="1">IF($Z587=0,0, OFFSET(rd!$A$10,MATCH($Z587,RD_tunnus,0),0))</f>
        <v>0</v>
      </c>
      <c r="AB587" s="180" t="e">
        <f t="shared" si="164"/>
        <v>#N/A</v>
      </c>
      <c r="AC587" s="180" t="e">
        <f t="shared" si="165"/>
        <v>#N/A</v>
      </c>
      <c r="AD587" s="100">
        <f t="shared" si="166"/>
        <v>0</v>
      </c>
      <c r="AE587" s="180" t="e">
        <f t="shared" ref="AE587:AE650" ca="1" si="175">MATCH($T587,Ryhma,0)</f>
        <v>#N/A</v>
      </c>
      <c r="AF587" s="180" t="e">
        <f t="shared" ref="AF587:AF650" ca="1" si="176">MATCH(U587,OFFSET(Ryhma2,AE587-1,0,50,1),0)</f>
        <v>#N/A</v>
      </c>
      <c r="AG587" s="100" t="e">
        <f ca="1">OFFSET('Kuiva-aine'!$D$10,AE587+AF587-1,0)</f>
        <v>#N/A</v>
      </c>
      <c r="AH587" s="100" t="e">
        <f ca="1">OFFSET('Kuiva-aine'!$E$10,AE587+AF587-1,0)</f>
        <v>#N/A</v>
      </c>
      <c r="AI587" s="180" t="e">
        <f t="shared" ca="1" si="167"/>
        <v>#N/A</v>
      </c>
      <c r="AJ587" s="180" t="e">
        <f t="shared" si="168"/>
        <v>#N/A</v>
      </c>
      <c r="AK587" s="180" t="e">
        <f t="shared" si="169"/>
        <v>#N/A</v>
      </c>
      <c r="AL587" s="180">
        <f t="shared" si="170"/>
        <v>0</v>
      </c>
    </row>
    <row r="588" spans="1:38" x14ac:dyDescent="0.35">
      <c r="A588" s="91"/>
      <c r="B588" s="92"/>
      <c r="C588" s="93"/>
      <c r="D588" s="92"/>
      <c r="E588" s="91"/>
      <c r="F588" s="92"/>
      <c r="G588" s="94"/>
      <c r="I588" s="31">
        <f t="shared" ca="1" si="171"/>
        <v>0</v>
      </c>
      <c r="J588" s="31">
        <f ca="1">IF(ISNA(MATCH($V588,Hajoamiskertoimet!A$21:A$53,0)),0,$I588*OFFSET(Hajoamiskertoimet!$C$20,MATCH($V588,Hajoamiskertoimet!A$21:A$53,0),0))</f>
        <v>0</v>
      </c>
      <c r="L588" s="181">
        <f t="shared" ref="L588:L651" ca="1" si="177">IF(ISNA(AA588),0,IF(OR(AA588=0,AA588=1,AA588=4,AA588=5,AA588=12,AA588=154,AA588=157,AA588=158,AA588=165),1,0))</f>
        <v>1</v>
      </c>
      <c r="M588" s="180" t="e">
        <f ca="1">OFFSET('ewc02'!$H$10,MATCH($R588,Ewc_ID,0),0)</f>
        <v>#N/A</v>
      </c>
      <c r="N588" s="180" t="e">
        <f t="shared" ca="1" si="172"/>
        <v>#N/A</v>
      </c>
      <c r="O588" s="180" t="e">
        <f ca="1">IF($L588=0,-1,OFFSET('Kuiva-aine'!$C$10,AE588+AF588-1,0))</f>
        <v>#N/A</v>
      </c>
      <c r="P588" s="180" t="e">
        <f t="shared" ca="1" si="161"/>
        <v>#N/A</v>
      </c>
      <c r="Q588" s="180" t="e">
        <f ca="1">OFFSET('ewc02'!$A$10,MATCH($C588,EWC_Koodi,0),0)</f>
        <v>#N/A</v>
      </c>
      <c r="R588" s="180" t="e">
        <f t="shared" ca="1" si="162"/>
        <v>#N/A</v>
      </c>
      <c r="S588" s="180" t="e">
        <f ca="1">OFFSET('ewc02'!$K$10,Y588,0)</f>
        <v>#N/A</v>
      </c>
      <c r="T588" s="180" t="e">
        <f t="shared" ca="1" si="163"/>
        <v>#N/A</v>
      </c>
      <c r="U588" s="180" t="e">
        <f ca="1">OFFSET('ewc02'!$L$10,Y588,0)</f>
        <v>#N/A</v>
      </c>
      <c r="V588" s="180" t="e">
        <f ca="1">OFFSET('ewc02'!$M$10,Y588,0)</f>
        <v>#N/A</v>
      </c>
      <c r="W588" s="180" t="e">
        <f ca="1">OFFSET('ewc02'!$N$10,Y588,0)</f>
        <v>#N/A</v>
      </c>
      <c r="X588" s="180" t="e">
        <f ca="1">IF(AND(OFFSET('ewc02'!I$10,Y588,0)=12,OR(G588="2.3",G588="2.6",G588="2.7",G588="2.9")),1,0)</f>
        <v>#N/A</v>
      </c>
      <c r="Y588" s="180" t="e">
        <f t="shared" ca="1" si="173"/>
        <v>#N/A</v>
      </c>
      <c r="Z588" s="37">
        <f t="shared" si="174"/>
        <v>0</v>
      </c>
      <c r="AA588" s="180">
        <f ca="1">IF($Z588=0,0, OFFSET(rd!$A$10,MATCH($Z588,RD_tunnus,0),0))</f>
        <v>0</v>
      </c>
      <c r="AB588" s="180" t="e">
        <f t="shared" si="164"/>
        <v>#N/A</v>
      </c>
      <c r="AC588" s="180" t="e">
        <f t="shared" si="165"/>
        <v>#N/A</v>
      </c>
      <c r="AD588" s="100">
        <f t="shared" si="166"/>
        <v>0</v>
      </c>
      <c r="AE588" s="180" t="e">
        <f t="shared" ca="1" si="175"/>
        <v>#N/A</v>
      </c>
      <c r="AF588" s="180" t="e">
        <f t="shared" ca="1" si="176"/>
        <v>#N/A</v>
      </c>
      <c r="AG588" s="100" t="e">
        <f ca="1">OFFSET('Kuiva-aine'!$D$10,AE588+AF588-1,0)</f>
        <v>#N/A</v>
      </c>
      <c r="AH588" s="100" t="e">
        <f ca="1">OFFSET('Kuiva-aine'!$E$10,AE588+AF588-1,0)</f>
        <v>#N/A</v>
      </c>
      <c r="AI588" s="180" t="e">
        <f t="shared" ca="1" si="167"/>
        <v>#N/A</v>
      </c>
      <c r="AJ588" s="180" t="e">
        <f t="shared" si="168"/>
        <v>#N/A</v>
      </c>
      <c r="AK588" s="180" t="e">
        <f t="shared" si="169"/>
        <v>#N/A</v>
      </c>
      <c r="AL588" s="180">
        <f t="shared" si="170"/>
        <v>0</v>
      </c>
    </row>
    <row r="589" spans="1:38" x14ac:dyDescent="0.35">
      <c r="A589" s="91"/>
      <c r="B589" s="92"/>
      <c r="C589" s="93"/>
      <c r="D589" s="92"/>
      <c r="E589" s="91"/>
      <c r="F589" s="92"/>
      <c r="G589" s="94"/>
      <c r="I589" s="31">
        <f t="shared" ca="1" si="171"/>
        <v>0</v>
      </c>
      <c r="J589" s="31">
        <f ca="1">IF(ISNA(MATCH($V589,Hajoamiskertoimet!A$21:A$53,0)),0,$I589*OFFSET(Hajoamiskertoimet!$C$20,MATCH($V589,Hajoamiskertoimet!A$21:A$53,0),0))</f>
        <v>0</v>
      </c>
      <c r="L589" s="181">
        <f t="shared" ca="1" si="177"/>
        <v>1</v>
      </c>
      <c r="M589" s="180" t="e">
        <f ca="1">OFFSET('ewc02'!$H$10,MATCH($R589,Ewc_ID,0),0)</f>
        <v>#N/A</v>
      </c>
      <c r="N589" s="180" t="e">
        <f t="shared" ca="1" si="172"/>
        <v>#N/A</v>
      </c>
      <c r="O589" s="180" t="e">
        <f ca="1">IF($L589=0,-1,OFFSET('Kuiva-aine'!$C$10,AE589+AF589-1,0))</f>
        <v>#N/A</v>
      </c>
      <c r="P589" s="180" t="e">
        <f t="shared" ref="P589:P652" ca="1" si="178">IF(AND(E589&gt;0,E589&lt;100),E589,AG589)</f>
        <v>#N/A</v>
      </c>
      <c r="Q589" s="180" t="e">
        <f ca="1">OFFSET('ewc02'!$A$10,MATCH($C589,EWC_Koodi,0),0)</f>
        <v>#N/A</v>
      </c>
      <c r="R589" s="180" t="e">
        <f t="shared" ref="R589:R652" ca="1" si="179">IF(OR(Q589=77,Q589=80,Q589=89,Q589=97),IF(AD589=2,95,IF(AD589=1,96,Q589)),Q589)</f>
        <v>#N/A</v>
      </c>
      <c r="S589" s="180" t="e">
        <f ca="1">OFFSET('ewc02'!$K$10,Y589,0)</f>
        <v>#N/A</v>
      </c>
      <c r="T589" s="180" t="e">
        <f t="shared" ref="T589:T652" ca="1" si="180">IF(X589=1,4,IF(AI589=1,5,S589))</f>
        <v>#N/A</v>
      </c>
      <c r="U589" s="180" t="e">
        <f ca="1">OFFSET('ewc02'!$L$10,Y589,0)</f>
        <v>#N/A</v>
      </c>
      <c r="V589" s="180" t="e">
        <f ca="1">OFFSET('ewc02'!$M$10,Y589,0)</f>
        <v>#N/A</v>
      </c>
      <c r="W589" s="180" t="e">
        <f ca="1">OFFSET('ewc02'!$N$10,Y589,0)</f>
        <v>#N/A</v>
      </c>
      <c r="X589" s="180" t="e">
        <f ca="1">IF(AND(OFFSET('ewc02'!I$10,Y589,0)=12,OR(G589="2.3",G589="2.6",G589="2.7",G589="2.9")),1,0)</f>
        <v>#N/A</v>
      </c>
      <c r="Y589" s="180" t="e">
        <f t="shared" ca="1" si="173"/>
        <v>#N/A</v>
      </c>
      <c r="Z589" s="37">
        <f t="shared" si="174"/>
        <v>0</v>
      </c>
      <c r="AA589" s="180">
        <f ca="1">IF($Z589=0,0, OFFSET(rd!$A$10,MATCH($Z589,RD_tunnus,0),0))</f>
        <v>0</v>
      </c>
      <c r="AB589" s="180" t="e">
        <f t="shared" ref="AB589:AB652" si="181">MATCH("*kuituliet*",B589,0)</f>
        <v>#N/A</v>
      </c>
      <c r="AC589" s="180" t="e">
        <f t="shared" ref="AC589:AC652" si="182">MATCH("*liet*",B589,0)</f>
        <v>#N/A</v>
      </c>
      <c r="AD589" s="100">
        <f t="shared" ref="AD589:AD652" si="183">IF(ISNA(AC589),0,IF(ISNA(AB589),1,2))</f>
        <v>0</v>
      </c>
      <c r="AE589" s="180" t="e">
        <f t="shared" ca="1" si="175"/>
        <v>#N/A</v>
      </c>
      <c r="AF589" s="180" t="e">
        <f t="shared" ca="1" si="176"/>
        <v>#N/A</v>
      </c>
      <c r="AG589" s="100" t="e">
        <f ca="1">OFFSET('Kuiva-aine'!$D$10,AE589+AF589-1,0)</f>
        <v>#N/A</v>
      </c>
      <c r="AH589" s="100" t="e">
        <f ca="1">OFFSET('Kuiva-aine'!$E$10,AE589+AF589-1,0)</f>
        <v>#N/A</v>
      </c>
      <c r="AI589" s="180" t="e">
        <f t="shared" ref="AI589:AI652" ca="1" si="184">IF(AND(OR(R589=918,R589=919),OR(G589="2.4",AL589=1)),1,0)</f>
        <v>#N/A</v>
      </c>
      <c r="AJ589" s="180" t="e">
        <f t="shared" ref="AJ589:AJ652" si="185">MATCH("*raken*",B589,0)</f>
        <v>#N/A</v>
      </c>
      <c r="AK589" s="180" t="e">
        <f t="shared" ref="AK589:AK652" si="186">MATCH("*rak.*",B589,0)</f>
        <v>#N/A</v>
      </c>
      <c r="AL589" s="180">
        <f t="shared" ref="AL589:AL652" si="187">IF(AND(ISNA(AJ589),ISNA(AK589)),0,1)</f>
        <v>0</v>
      </c>
    </row>
    <row r="590" spans="1:38" x14ac:dyDescent="0.35">
      <c r="A590" s="91"/>
      <c r="B590" s="92"/>
      <c r="C590" s="93"/>
      <c r="D590" s="92"/>
      <c r="E590" s="91"/>
      <c r="F590" s="92"/>
      <c r="G590" s="94"/>
      <c r="I590" s="31">
        <f t="shared" ca="1" si="171"/>
        <v>0</v>
      </c>
      <c r="J590" s="31">
        <f ca="1">IF(ISNA(MATCH($V590,Hajoamiskertoimet!A$21:A$53,0)),0,$I590*OFFSET(Hajoamiskertoimet!$C$20,MATCH($V590,Hajoamiskertoimet!A$21:A$53,0),0))</f>
        <v>0</v>
      </c>
      <c r="L590" s="181">
        <f t="shared" ca="1" si="177"/>
        <v>1</v>
      </c>
      <c r="M590" s="180" t="e">
        <f ca="1">OFFSET('ewc02'!$H$10,MATCH($R590,Ewc_ID,0),0)</f>
        <v>#N/A</v>
      </c>
      <c r="N590" s="180" t="e">
        <f t="shared" ca="1" si="172"/>
        <v>#N/A</v>
      </c>
      <c r="O590" s="180" t="e">
        <f ca="1">IF($L590=0,-1,OFFSET('Kuiva-aine'!$C$10,AE590+AF590-1,0))</f>
        <v>#N/A</v>
      </c>
      <c r="P590" s="180" t="e">
        <f t="shared" ca="1" si="178"/>
        <v>#N/A</v>
      </c>
      <c r="Q590" s="180" t="e">
        <f ca="1">OFFSET('ewc02'!$A$10,MATCH($C590,EWC_Koodi,0),0)</f>
        <v>#N/A</v>
      </c>
      <c r="R590" s="180" t="e">
        <f t="shared" ca="1" si="179"/>
        <v>#N/A</v>
      </c>
      <c r="S590" s="180" t="e">
        <f ca="1">OFFSET('ewc02'!$K$10,Y590,0)</f>
        <v>#N/A</v>
      </c>
      <c r="T590" s="180" t="e">
        <f t="shared" ca="1" si="180"/>
        <v>#N/A</v>
      </c>
      <c r="U590" s="180" t="e">
        <f ca="1">OFFSET('ewc02'!$L$10,Y590,0)</f>
        <v>#N/A</v>
      </c>
      <c r="V590" s="180" t="e">
        <f ca="1">OFFSET('ewc02'!$M$10,Y590,0)</f>
        <v>#N/A</v>
      </c>
      <c r="W590" s="180" t="e">
        <f ca="1">OFFSET('ewc02'!$N$10,Y590,0)</f>
        <v>#N/A</v>
      </c>
      <c r="X590" s="180" t="e">
        <f ca="1">IF(AND(OFFSET('ewc02'!I$10,Y590,0)=12,OR(G590="2.3",G590="2.6",G590="2.7",G590="2.9")),1,0)</f>
        <v>#N/A</v>
      </c>
      <c r="Y590" s="180" t="e">
        <f t="shared" ca="1" si="173"/>
        <v>#N/A</v>
      </c>
      <c r="Z590" s="37">
        <f t="shared" si="174"/>
        <v>0</v>
      </c>
      <c r="AA590" s="180">
        <f ca="1">IF($Z590=0,0, OFFSET(rd!$A$10,MATCH($Z590,RD_tunnus,0),0))</f>
        <v>0</v>
      </c>
      <c r="AB590" s="180" t="e">
        <f t="shared" si="181"/>
        <v>#N/A</v>
      </c>
      <c r="AC590" s="180" t="e">
        <f t="shared" si="182"/>
        <v>#N/A</v>
      </c>
      <c r="AD590" s="100">
        <f t="shared" si="183"/>
        <v>0</v>
      </c>
      <c r="AE590" s="180" t="e">
        <f t="shared" ca="1" si="175"/>
        <v>#N/A</v>
      </c>
      <c r="AF590" s="180" t="e">
        <f t="shared" ca="1" si="176"/>
        <v>#N/A</v>
      </c>
      <c r="AG590" s="100" t="e">
        <f ca="1">OFFSET('Kuiva-aine'!$D$10,AE590+AF590-1,0)</f>
        <v>#N/A</v>
      </c>
      <c r="AH590" s="100" t="e">
        <f ca="1">OFFSET('Kuiva-aine'!$E$10,AE590+AF590-1,0)</f>
        <v>#N/A</v>
      </c>
      <c r="AI590" s="180" t="e">
        <f t="shared" ca="1" si="184"/>
        <v>#N/A</v>
      </c>
      <c r="AJ590" s="180" t="e">
        <f t="shared" si="185"/>
        <v>#N/A</v>
      </c>
      <c r="AK590" s="180" t="e">
        <f t="shared" si="186"/>
        <v>#N/A</v>
      </c>
      <c r="AL590" s="180">
        <f t="shared" si="187"/>
        <v>0</v>
      </c>
    </row>
    <row r="591" spans="1:38" x14ac:dyDescent="0.35">
      <c r="A591" s="91"/>
      <c r="B591" s="92"/>
      <c r="C591" s="93"/>
      <c r="D591" s="92"/>
      <c r="E591" s="91"/>
      <c r="F591" s="92"/>
      <c r="G591" s="94"/>
      <c r="I591" s="31">
        <f t="shared" ca="1" si="171"/>
        <v>0</v>
      </c>
      <c r="J591" s="31">
        <f ca="1">IF(ISNA(MATCH($V591,Hajoamiskertoimet!A$21:A$53,0)),0,$I591*OFFSET(Hajoamiskertoimet!$C$20,MATCH($V591,Hajoamiskertoimet!A$21:A$53,0),0))</f>
        <v>0</v>
      </c>
      <c r="L591" s="181">
        <f t="shared" ca="1" si="177"/>
        <v>1</v>
      </c>
      <c r="M591" s="180" t="e">
        <f ca="1">OFFSET('ewc02'!$H$10,MATCH($R591,Ewc_ID,0),0)</f>
        <v>#N/A</v>
      </c>
      <c r="N591" s="180" t="e">
        <f t="shared" ca="1" si="172"/>
        <v>#N/A</v>
      </c>
      <c r="O591" s="180" t="e">
        <f ca="1">IF($L591=0,-1,OFFSET('Kuiva-aine'!$C$10,AE591+AF591-1,0))</f>
        <v>#N/A</v>
      </c>
      <c r="P591" s="180" t="e">
        <f t="shared" ca="1" si="178"/>
        <v>#N/A</v>
      </c>
      <c r="Q591" s="180" t="e">
        <f ca="1">OFFSET('ewc02'!$A$10,MATCH($C591,EWC_Koodi,0),0)</f>
        <v>#N/A</v>
      </c>
      <c r="R591" s="180" t="e">
        <f t="shared" ca="1" si="179"/>
        <v>#N/A</v>
      </c>
      <c r="S591" s="180" t="e">
        <f ca="1">OFFSET('ewc02'!$K$10,Y591,0)</f>
        <v>#N/A</v>
      </c>
      <c r="T591" s="180" t="e">
        <f t="shared" ca="1" si="180"/>
        <v>#N/A</v>
      </c>
      <c r="U591" s="180" t="e">
        <f ca="1">OFFSET('ewc02'!$L$10,Y591,0)</f>
        <v>#N/A</v>
      </c>
      <c r="V591" s="180" t="e">
        <f ca="1">OFFSET('ewc02'!$M$10,Y591,0)</f>
        <v>#N/A</v>
      </c>
      <c r="W591" s="180" t="e">
        <f ca="1">OFFSET('ewc02'!$N$10,Y591,0)</f>
        <v>#N/A</v>
      </c>
      <c r="X591" s="180" t="e">
        <f ca="1">IF(AND(OFFSET('ewc02'!I$10,Y591,0)=12,OR(G591="2.3",G591="2.6",G591="2.7",G591="2.9")),1,0)</f>
        <v>#N/A</v>
      </c>
      <c r="Y591" s="180" t="e">
        <f t="shared" ca="1" si="173"/>
        <v>#N/A</v>
      </c>
      <c r="Z591" s="37">
        <f t="shared" si="174"/>
        <v>0</v>
      </c>
      <c r="AA591" s="180">
        <f ca="1">IF($Z591=0,0, OFFSET(rd!$A$10,MATCH($Z591,RD_tunnus,0),0))</f>
        <v>0</v>
      </c>
      <c r="AB591" s="180" t="e">
        <f t="shared" si="181"/>
        <v>#N/A</v>
      </c>
      <c r="AC591" s="180" t="e">
        <f t="shared" si="182"/>
        <v>#N/A</v>
      </c>
      <c r="AD591" s="100">
        <f t="shared" si="183"/>
        <v>0</v>
      </c>
      <c r="AE591" s="180" t="e">
        <f t="shared" ca="1" si="175"/>
        <v>#N/A</v>
      </c>
      <c r="AF591" s="180" t="e">
        <f t="shared" ca="1" si="176"/>
        <v>#N/A</v>
      </c>
      <c r="AG591" s="100" t="e">
        <f ca="1">OFFSET('Kuiva-aine'!$D$10,AE591+AF591-1,0)</f>
        <v>#N/A</v>
      </c>
      <c r="AH591" s="100" t="e">
        <f ca="1">OFFSET('Kuiva-aine'!$E$10,AE591+AF591-1,0)</f>
        <v>#N/A</v>
      </c>
      <c r="AI591" s="180" t="e">
        <f t="shared" ca="1" si="184"/>
        <v>#N/A</v>
      </c>
      <c r="AJ591" s="180" t="e">
        <f t="shared" si="185"/>
        <v>#N/A</v>
      </c>
      <c r="AK591" s="180" t="e">
        <f t="shared" si="186"/>
        <v>#N/A</v>
      </c>
      <c r="AL591" s="180">
        <f t="shared" si="187"/>
        <v>0</v>
      </c>
    </row>
    <row r="592" spans="1:38" x14ac:dyDescent="0.35">
      <c r="A592" s="91"/>
      <c r="B592" s="92"/>
      <c r="C592" s="93"/>
      <c r="D592" s="92"/>
      <c r="E592" s="91"/>
      <c r="F592" s="92"/>
      <c r="G592" s="94"/>
      <c r="I592" s="31">
        <f t="shared" ca="1" si="171"/>
        <v>0</v>
      </c>
      <c r="J592" s="31">
        <f ca="1">IF(ISNA(MATCH($V592,Hajoamiskertoimet!A$21:A$53,0)),0,$I592*OFFSET(Hajoamiskertoimet!$C$20,MATCH($V592,Hajoamiskertoimet!A$21:A$53,0),0))</f>
        <v>0</v>
      </c>
      <c r="L592" s="181">
        <f t="shared" ca="1" si="177"/>
        <v>1</v>
      </c>
      <c r="M592" s="180" t="e">
        <f ca="1">OFFSET('ewc02'!$H$10,MATCH($R592,Ewc_ID,0),0)</f>
        <v>#N/A</v>
      </c>
      <c r="N592" s="180" t="e">
        <f t="shared" ca="1" si="172"/>
        <v>#N/A</v>
      </c>
      <c r="O592" s="180" t="e">
        <f ca="1">IF($L592=0,-1,OFFSET('Kuiva-aine'!$C$10,AE592+AF592-1,0))</f>
        <v>#N/A</v>
      </c>
      <c r="P592" s="180" t="e">
        <f t="shared" ca="1" si="178"/>
        <v>#N/A</v>
      </c>
      <c r="Q592" s="180" t="e">
        <f ca="1">OFFSET('ewc02'!$A$10,MATCH($C592,EWC_Koodi,0),0)</f>
        <v>#N/A</v>
      </c>
      <c r="R592" s="180" t="e">
        <f t="shared" ca="1" si="179"/>
        <v>#N/A</v>
      </c>
      <c r="S592" s="180" t="e">
        <f ca="1">OFFSET('ewc02'!$K$10,Y592,0)</f>
        <v>#N/A</v>
      </c>
      <c r="T592" s="180" t="e">
        <f t="shared" ca="1" si="180"/>
        <v>#N/A</v>
      </c>
      <c r="U592" s="180" t="e">
        <f ca="1">OFFSET('ewc02'!$L$10,Y592,0)</f>
        <v>#N/A</v>
      </c>
      <c r="V592" s="180" t="e">
        <f ca="1">OFFSET('ewc02'!$M$10,Y592,0)</f>
        <v>#N/A</v>
      </c>
      <c r="W592" s="180" t="e">
        <f ca="1">OFFSET('ewc02'!$N$10,Y592,0)</f>
        <v>#N/A</v>
      </c>
      <c r="X592" s="180" t="e">
        <f ca="1">IF(AND(OFFSET('ewc02'!I$10,Y592,0)=12,OR(G592="2.3",G592="2.6",G592="2.7",G592="2.9")),1,0)</f>
        <v>#N/A</v>
      </c>
      <c r="Y592" s="180" t="e">
        <f t="shared" ca="1" si="173"/>
        <v>#N/A</v>
      </c>
      <c r="Z592" s="37">
        <f t="shared" si="174"/>
        <v>0</v>
      </c>
      <c r="AA592" s="180">
        <f ca="1">IF($Z592=0,0, OFFSET(rd!$A$10,MATCH($Z592,RD_tunnus,0),0))</f>
        <v>0</v>
      </c>
      <c r="AB592" s="180" t="e">
        <f t="shared" si="181"/>
        <v>#N/A</v>
      </c>
      <c r="AC592" s="180" t="e">
        <f t="shared" si="182"/>
        <v>#N/A</v>
      </c>
      <c r="AD592" s="100">
        <f t="shared" si="183"/>
        <v>0</v>
      </c>
      <c r="AE592" s="180" t="e">
        <f t="shared" ca="1" si="175"/>
        <v>#N/A</v>
      </c>
      <c r="AF592" s="180" t="e">
        <f t="shared" ca="1" si="176"/>
        <v>#N/A</v>
      </c>
      <c r="AG592" s="100" t="e">
        <f ca="1">OFFSET('Kuiva-aine'!$D$10,AE592+AF592-1,0)</f>
        <v>#N/A</v>
      </c>
      <c r="AH592" s="100" t="e">
        <f ca="1">OFFSET('Kuiva-aine'!$E$10,AE592+AF592-1,0)</f>
        <v>#N/A</v>
      </c>
      <c r="AI592" s="180" t="e">
        <f t="shared" ca="1" si="184"/>
        <v>#N/A</v>
      </c>
      <c r="AJ592" s="180" t="e">
        <f t="shared" si="185"/>
        <v>#N/A</v>
      </c>
      <c r="AK592" s="180" t="e">
        <f t="shared" si="186"/>
        <v>#N/A</v>
      </c>
      <c r="AL592" s="180">
        <f t="shared" si="187"/>
        <v>0</v>
      </c>
    </row>
    <row r="593" spans="1:38" x14ac:dyDescent="0.35">
      <c r="A593" s="91"/>
      <c r="B593" s="92"/>
      <c r="C593" s="93"/>
      <c r="D593" s="92"/>
      <c r="E593" s="91"/>
      <c r="F593" s="92"/>
      <c r="G593" s="94"/>
      <c r="I593" s="31">
        <f t="shared" ca="1" si="171"/>
        <v>0</v>
      </c>
      <c r="J593" s="31">
        <f ca="1">IF(ISNA(MATCH($V593,Hajoamiskertoimet!A$21:A$53,0)),0,$I593*OFFSET(Hajoamiskertoimet!$C$20,MATCH($V593,Hajoamiskertoimet!A$21:A$53,0),0))</f>
        <v>0</v>
      </c>
      <c r="L593" s="181">
        <f t="shared" ca="1" si="177"/>
        <v>1</v>
      </c>
      <c r="M593" s="180" t="e">
        <f ca="1">OFFSET('ewc02'!$H$10,MATCH($R593,Ewc_ID,0),0)</f>
        <v>#N/A</v>
      </c>
      <c r="N593" s="180" t="e">
        <f t="shared" ca="1" si="172"/>
        <v>#N/A</v>
      </c>
      <c r="O593" s="180" t="e">
        <f ca="1">IF($L593=0,-1,OFFSET('Kuiva-aine'!$C$10,AE593+AF593-1,0))</f>
        <v>#N/A</v>
      </c>
      <c r="P593" s="180" t="e">
        <f t="shared" ca="1" si="178"/>
        <v>#N/A</v>
      </c>
      <c r="Q593" s="180" t="e">
        <f ca="1">OFFSET('ewc02'!$A$10,MATCH($C593,EWC_Koodi,0),0)</f>
        <v>#N/A</v>
      </c>
      <c r="R593" s="180" t="e">
        <f t="shared" ca="1" si="179"/>
        <v>#N/A</v>
      </c>
      <c r="S593" s="180" t="e">
        <f ca="1">OFFSET('ewc02'!$K$10,Y593,0)</f>
        <v>#N/A</v>
      </c>
      <c r="T593" s="180" t="e">
        <f t="shared" ca="1" si="180"/>
        <v>#N/A</v>
      </c>
      <c r="U593" s="180" t="e">
        <f ca="1">OFFSET('ewc02'!$L$10,Y593,0)</f>
        <v>#N/A</v>
      </c>
      <c r="V593" s="180" t="e">
        <f ca="1">OFFSET('ewc02'!$M$10,Y593,0)</f>
        <v>#N/A</v>
      </c>
      <c r="W593" s="180" t="e">
        <f ca="1">OFFSET('ewc02'!$N$10,Y593,0)</f>
        <v>#N/A</v>
      </c>
      <c r="X593" s="180" t="e">
        <f ca="1">IF(AND(OFFSET('ewc02'!I$10,Y593,0)=12,OR(G593="2.3",G593="2.6",G593="2.7",G593="2.9")),1,0)</f>
        <v>#N/A</v>
      </c>
      <c r="Y593" s="180" t="e">
        <f t="shared" ca="1" si="173"/>
        <v>#N/A</v>
      </c>
      <c r="Z593" s="37">
        <f t="shared" si="174"/>
        <v>0</v>
      </c>
      <c r="AA593" s="180">
        <f ca="1">IF($Z593=0,0, OFFSET(rd!$A$10,MATCH($Z593,RD_tunnus,0),0))</f>
        <v>0</v>
      </c>
      <c r="AB593" s="180" t="e">
        <f t="shared" si="181"/>
        <v>#N/A</v>
      </c>
      <c r="AC593" s="180" t="e">
        <f t="shared" si="182"/>
        <v>#N/A</v>
      </c>
      <c r="AD593" s="100">
        <f t="shared" si="183"/>
        <v>0</v>
      </c>
      <c r="AE593" s="180" t="e">
        <f t="shared" ca="1" si="175"/>
        <v>#N/A</v>
      </c>
      <c r="AF593" s="180" t="e">
        <f t="shared" ca="1" si="176"/>
        <v>#N/A</v>
      </c>
      <c r="AG593" s="100" t="e">
        <f ca="1">OFFSET('Kuiva-aine'!$D$10,AE593+AF593-1,0)</f>
        <v>#N/A</v>
      </c>
      <c r="AH593" s="100" t="e">
        <f ca="1">OFFSET('Kuiva-aine'!$E$10,AE593+AF593-1,0)</f>
        <v>#N/A</v>
      </c>
      <c r="AI593" s="180" t="e">
        <f t="shared" ca="1" si="184"/>
        <v>#N/A</v>
      </c>
      <c r="AJ593" s="180" t="e">
        <f t="shared" si="185"/>
        <v>#N/A</v>
      </c>
      <c r="AK593" s="180" t="e">
        <f t="shared" si="186"/>
        <v>#N/A</v>
      </c>
      <c r="AL593" s="180">
        <f t="shared" si="187"/>
        <v>0</v>
      </c>
    </row>
    <row r="594" spans="1:38" x14ac:dyDescent="0.35">
      <c r="A594" s="91"/>
      <c r="B594" s="92"/>
      <c r="C594" s="93"/>
      <c r="D594" s="92"/>
      <c r="E594" s="91"/>
      <c r="F594" s="92"/>
      <c r="G594" s="94"/>
      <c r="I594" s="31">
        <f t="shared" ca="1" si="171"/>
        <v>0</v>
      </c>
      <c r="J594" s="31">
        <f ca="1">IF(ISNA(MATCH($V594,Hajoamiskertoimet!A$21:A$53,0)),0,$I594*OFFSET(Hajoamiskertoimet!$C$20,MATCH($V594,Hajoamiskertoimet!A$21:A$53,0),0))</f>
        <v>0</v>
      </c>
      <c r="L594" s="181">
        <f t="shared" ca="1" si="177"/>
        <v>1</v>
      </c>
      <c r="M594" s="180" t="e">
        <f ca="1">OFFSET('ewc02'!$H$10,MATCH($R594,Ewc_ID,0),0)</f>
        <v>#N/A</v>
      </c>
      <c r="N594" s="180" t="e">
        <f t="shared" ca="1" si="172"/>
        <v>#N/A</v>
      </c>
      <c r="O594" s="180" t="e">
        <f ca="1">IF($L594=0,-1,OFFSET('Kuiva-aine'!$C$10,AE594+AF594-1,0))</f>
        <v>#N/A</v>
      </c>
      <c r="P594" s="180" t="e">
        <f t="shared" ca="1" si="178"/>
        <v>#N/A</v>
      </c>
      <c r="Q594" s="180" t="e">
        <f ca="1">OFFSET('ewc02'!$A$10,MATCH($C594,EWC_Koodi,0),0)</f>
        <v>#N/A</v>
      </c>
      <c r="R594" s="180" t="e">
        <f t="shared" ca="1" si="179"/>
        <v>#N/A</v>
      </c>
      <c r="S594" s="180" t="e">
        <f ca="1">OFFSET('ewc02'!$K$10,Y594,0)</f>
        <v>#N/A</v>
      </c>
      <c r="T594" s="180" t="e">
        <f t="shared" ca="1" si="180"/>
        <v>#N/A</v>
      </c>
      <c r="U594" s="180" t="e">
        <f ca="1">OFFSET('ewc02'!$L$10,Y594,0)</f>
        <v>#N/A</v>
      </c>
      <c r="V594" s="180" t="e">
        <f ca="1">OFFSET('ewc02'!$M$10,Y594,0)</f>
        <v>#N/A</v>
      </c>
      <c r="W594" s="180" t="e">
        <f ca="1">OFFSET('ewc02'!$N$10,Y594,0)</f>
        <v>#N/A</v>
      </c>
      <c r="X594" s="180" t="e">
        <f ca="1">IF(AND(OFFSET('ewc02'!I$10,Y594,0)=12,OR(G594="2.3",G594="2.6",G594="2.7",G594="2.9")),1,0)</f>
        <v>#N/A</v>
      </c>
      <c r="Y594" s="180" t="e">
        <f t="shared" ca="1" si="173"/>
        <v>#N/A</v>
      </c>
      <c r="Z594" s="37">
        <f t="shared" si="174"/>
        <v>0</v>
      </c>
      <c r="AA594" s="180">
        <f ca="1">IF($Z594=0,0, OFFSET(rd!$A$10,MATCH($Z594,RD_tunnus,0),0))</f>
        <v>0</v>
      </c>
      <c r="AB594" s="180" t="e">
        <f t="shared" si="181"/>
        <v>#N/A</v>
      </c>
      <c r="AC594" s="180" t="e">
        <f t="shared" si="182"/>
        <v>#N/A</v>
      </c>
      <c r="AD594" s="100">
        <f t="shared" si="183"/>
        <v>0</v>
      </c>
      <c r="AE594" s="180" t="e">
        <f t="shared" ca="1" si="175"/>
        <v>#N/A</v>
      </c>
      <c r="AF594" s="180" t="e">
        <f t="shared" ca="1" si="176"/>
        <v>#N/A</v>
      </c>
      <c r="AG594" s="100" t="e">
        <f ca="1">OFFSET('Kuiva-aine'!$D$10,AE594+AF594-1,0)</f>
        <v>#N/A</v>
      </c>
      <c r="AH594" s="100" t="e">
        <f ca="1">OFFSET('Kuiva-aine'!$E$10,AE594+AF594-1,0)</f>
        <v>#N/A</v>
      </c>
      <c r="AI594" s="180" t="e">
        <f t="shared" ca="1" si="184"/>
        <v>#N/A</v>
      </c>
      <c r="AJ594" s="180" t="e">
        <f t="shared" si="185"/>
        <v>#N/A</v>
      </c>
      <c r="AK594" s="180" t="e">
        <f t="shared" si="186"/>
        <v>#N/A</v>
      </c>
      <c r="AL594" s="180">
        <f t="shared" si="187"/>
        <v>0</v>
      </c>
    </row>
    <row r="595" spans="1:38" x14ac:dyDescent="0.35">
      <c r="A595" s="91"/>
      <c r="B595" s="92"/>
      <c r="C595" s="93"/>
      <c r="D595" s="92"/>
      <c r="E595" s="91"/>
      <c r="F595" s="92"/>
      <c r="G595" s="94"/>
      <c r="I595" s="31">
        <f t="shared" ca="1" si="171"/>
        <v>0</v>
      </c>
      <c r="J595" s="31">
        <f ca="1">IF(ISNA(MATCH($V595,Hajoamiskertoimet!A$21:A$53,0)),0,$I595*OFFSET(Hajoamiskertoimet!$C$20,MATCH($V595,Hajoamiskertoimet!A$21:A$53,0),0))</f>
        <v>0</v>
      </c>
      <c r="L595" s="181">
        <f t="shared" ca="1" si="177"/>
        <v>1</v>
      </c>
      <c r="M595" s="180" t="e">
        <f ca="1">OFFSET('ewc02'!$H$10,MATCH($R595,Ewc_ID,0),0)</f>
        <v>#N/A</v>
      </c>
      <c r="N595" s="180" t="e">
        <f t="shared" ca="1" si="172"/>
        <v>#N/A</v>
      </c>
      <c r="O595" s="180" t="e">
        <f ca="1">IF($L595=0,-1,OFFSET('Kuiva-aine'!$C$10,AE595+AF595-1,0))</f>
        <v>#N/A</v>
      </c>
      <c r="P595" s="180" t="e">
        <f t="shared" ca="1" si="178"/>
        <v>#N/A</v>
      </c>
      <c r="Q595" s="180" t="e">
        <f ca="1">OFFSET('ewc02'!$A$10,MATCH($C595,EWC_Koodi,0),0)</f>
        <v>#N/A</v>
      </c>
      <c r="R595" s="180" t="e">
        <f t="shared" ca="1" si="179"/>
        <v>#N/A</v>
      </c>
      <c r="S595" s="180" t="e">
        <f ca="1">OFFSET('ewc02'!$K$10,Y595,0)</f>
        <v>#N/A</v>
      </c>
      <c r="T595" s="180" t="e">
        <f t="shared" ca="1" si="180"/>
        <v>#N/A</v>
      </c>
      <c r="U595" s="180" t="e">
        <f ca="1">OFFSET('ewc02'!$L$10,Y595,0)</f>
        <v>#N/A</v>
      </c>
      <c r="V595" s="180" t="e">
        <f ca="1">OFFSET('ewc02'!$M$10,Y595,0)</f>
        <v>#N/A</v>
      </c>
      <c r="W595" s="180" t="e">
        <f ca="1">OFFSET('ewc02'!$N$10,Y595,0)</f>
        <v>#N/A</v>
      </c>
      <c r="X595" s="180" t="e">
        <f ca="1">IF(AND(OFFSET('ewc02'!I$10,Y595,0)=12,OR(G595="2.3",G595="2.6",G595="2.7",G595="2.9")),1,0)</f>
        <v>#N/A</v>
      </c>
      <c r="Y595" s="180" t="e">
        <f t="shared" ca="1" si="173"/>
        <v>#N/A</v>
      </c>
      <c r="Z595" s="37">
        <f t="shared" si="174"/>
        <v>0</v>
      </c>
      <c r="AA595" s="180">
        <f ca="1">IF($Z595=0,0, OFFSET(rd!$A$10,MATCH($Z595,RD_tunnus,0),0))</f>
        <v>0</v>
      </c>
      <c r="AB595" s="180" t="e">
        <f t="shared" si="181"/>
        <v>#N/A</v>
      </c>
      <c r="AC595" s="180" t="e">
        <f t="shared" si="182"/>
        <v>#N/A</v>
      </c>
      <c r="AD595" s="100">
        <f t="shared" si="183"/>
        <v>0</v>
      </c>
      <c r="AE595" s="180" t="e">
        <f t="shared" ca="1" si="175"/>
        <v>#N/A</v>
      </c>
      <c r="AF595" s="180" t="e">
        <f t="shared" ca="1" si="176"/>
        <v>#N/A</v>
      </c>
      <c r="AG595" s="100" t="e">
        <f ca="1">OFFSET('Kuiva-aine'!$D$10,AE595+AF595-1,0)</f>
        <v>#N/A</v>
      </c>
      <c r="AH595" s="100" t="e">
        <f ca="1">OFFSET('Kuiva-aine'!$E$10,AE595+AF595-1,0)</f>
        <v>#N/A</v>
      </c>
      <c r="AI595" s="180" t="e">
        <f t="shared" ca="1" si="184"/>
        <v>#N/A</v>
      </c>
      <c r="AJ595" s="180" t="e">
        <f t="shared" si="185"/>
        <v>#N/A</v>
      </c>
      <c r="AK595" s="180" t="e">
        <f t="shared" si="186"/>
        <v>#N/A</v>
      </c>
      <c r="AL595" s="180">
        <f t="shared" si="187"/>
        <v>0</v>
      </c>
    </row>
    <row r="596" spans="1:38" x14ac:dyDescent="0.35">
      <c r="A596" s="91"/>
      <c r="B596" s="92"/>
      <c r="C596" s="93"/>
      <c r="D596" s="92"/>
      <c r="E596" s="91"/>
      <c r="F596" s="92"/>
      <c r="G596" s="94"/>
      <c r="I596" s="31">
        <f t="shared" ca="1" si="171"/>
        <v>0</v>
      </c>
      <c r="J596" s="31">
        <f ca="1">IF(ISNA(MATCH($V596,Hajoamiskertoimet!A$21:A$53,0)),0,$I596*OFFSET(Hajoamiskertoimet!$C$20,MATCH($V596,Hajoamiskertoimet!A$21:A$53,0),0))</f>
        <v>0</v>
      </c>
      <c r="L596" s="181">
        <f t="shared" ca="1" si="177"/>
        <v>1</v>
      </c>
      <c r="M596" s="180" t="e">
        <f ca="1">OFFSET('ewc02'!$H$10,MATCH($R596,Ewc_ID,0),0)</f>
        <v>#N/A</v>
      </c>
      <c r="N596" s="180" t="e">
        <f t="shared" ca="1" si="172"/>
        <v>#N/A</v>
      </c>
      <c r="O596" s="180" t="e">
        <f ca="1">IF($L596=0,-1,OFFSET('Kuiva-aine'!$C$10,AE596+AF596-1,0))</f>
        <v>#N/A</v>
      </c>
      <c r="P596" s="180" t="e">
        <f t="shared" ca="1" si="178"/>
        <v>#N/A</v>
      </c>
      <c r="Q596" s="180" t="e">
        <f ca="1">OFFSET('ewc02'!$A$10,MATCH($C596,EWC_Koodi,0),0)</f>
        <v>#N/A</v>
      </c>
      <c r="R596" s="180" t="e">
        <f t="shared" ca="1" si="179"/>
        <v>#N/A</v>
      </c>
      <c r="S596" s="180" t="e">
        <f ca="1">OFFSET('ewc02'!$K$10,Y596,0)</f>
        <v>#N/A</v>
      </c>
      <c r="T596" s="180" t="e">
        <f t="shared" ca="1" si="180"/>
        <v>#N/A</v>
      </c>
      <c r="U596" s="180" t="e">
        <f ca="1">OFFSET('ewc02'!$L$10,Y596,0)</f>
        <v>#N/A</v>
      </c>
      <c r="V596" s="180" t="e">
        <f ca="1">OFFSET('ewc02'!$M$10,Y596,0)</f>
        <v>#N/A</v>
      </c>
      <c r="W596" s="180" t="e">
        <f ca="1">OFFSET('ewc02'!$N$10,Y596,0)</f>
        <v>#N/A</v>
      </c>
      <c r="X596" s="180" t="e">
        <f ca="1">IF(AND(OFFSET('ewc02'!I$10,Y596,0)=12,OR(G596="2.3",G596="2.6",G596="2.7",G596="2.9")),1,0)</f>
        <v>#N/A</v>
      </c>
      <c r="Y596" s="180" t="e">
        <f t="shared" ca="1" si="173"/>
        <v>#N/A</v>
      </c>
      <c r="Z596" s="37">
        <f t="shared" si="174"/>
        <v>0</v>
      </c>
      <c r="AA596" s="180">
        <f ca="1">IF($Z596=0,0, OFFSET(rd!$A$10,MATCH($Z596,RD_tunnus,0),0))</f>
        <v>0</v>
      </c>
      <c r="AB596" s="180" t="e">
        <f t="shared" si="181"/>
        <v>#N/A</v>
      </c>
      <c r="AC596" s="180" t="e">
        <f t="shared" si="182"/>
        <v>#N/A</v>
      </c>
      <c r="AD596" s="100">
        <f t="shared" si="183"/>
        <v>0</v>
      </c>
      <c r="AE596" s="180" t="e">
        <f t="shared" ca="1" si="175"/>
        <v>#N/A</v>
      </c>
      <c r="AF596" s="180" t="e">
        <f t="shared" ca="1" si="176"/>
        <v>#N/A</v>
      </c>
      <c r="AG596" s="100" t="e">
        <f ca="1">OFFSET('Kuiva-aine'!$D$10,AE596+AF596-1,0)</f>
        <v>#N/A</v>
      </c>
      <c r="AH596" s="100" t="e">
        <f ca="1">OFFSET('Kuiva-aine'!$E$10,AE596+AF596-1,0)</f>
        <v>#N/A</v>
      </c>
      <c r="AI596" s="180" t="e">
        <f t="shared" ca="1" si="184"/>
        <v>#N/A</v>
      </c>
      <c r="AJ596" s="180" t="e">
        <f t="shared" si="185"/>
        <v>#N/A</v>
      </c>
      <c r="AK596" s="180" t="e">
        <f t="shared" si="186"/>
        <v>#N/A</v>
      </c>
      <c r="AL596" s="180">
        <f t="shared" si="187"/>
        <v>0</v>
      </c>
    </row>
    <row r="597" spans="1:38" x14ac:dyDescent="0.35">
      <c r="A597" s="91"/>
      <c r="B597" s="92"/>
      <c r="C597" s="93"/>
      <c r="D597" s="92"/>
      <c r="E597" s="91"/>
      <c r="F597" s="92"/>
      <c r="G597" s="94"/>
      <c r="I597" s="31">
        <f t="shared" ca="1" si="171"/>
        <v>0</v>
      </c>
      <c r="J597" s="31">
        <f ca="1">IF(ISNA(MATCH($V597,Hajoamiskertoimet!A$21:A$53,0)),0,$I597*OFFSET(Hajoamiskertoimet!$C$20,MATCH($V597,Hajoamiskertoimet!A$21:A$53,0),0))</f>
        <v>0</v>
      </c>
      <c r="L597" s="181">
        <f t="shared" ca="1" si="177"/>
        <v>1</v>
      </c>
      <c r="M597" s="180" t="e">
        <f ca="1">OFFSET('ewc02'!$H$10,MATCH($R597,Ewc_ID,0),0)</f>
        <v>#N/A</v>
      </c>
      <c r="N597" s="180" t="e">
        <f t="shared" ca="1" si="172"/>
        <v>#N/A</v>
      </c>
      <c r="O597" s="180" t="e">
        <f ca="1">IF($L597=0,-1,OFFSET('Kuiva-aine'!$C$10,AE597+AF597-1,0))</f>
        <v>#N/A</v>
      </c>
      <c r="P597" s="180" t="e">
        <f t="shared" ca="1" si="178"/>
        <v>#N/A</v>
      </c>
      <c r="Q597" s="180" t="e">
        <f ca="1">OFFSET('ewc02'!$A$10,MATCH($C597,EWC_Koodi,0),0)</f>
        <v>#N/A</v>
      </c>
      <c r="R597" s="180" t="e">
        <f t="shared" ca="1" si="179"/>
        <v>#N/A</v>
      </c>
      <c r="S597" s="180" t="e">
        <f ca="1">OFFSET('ewc02'!$K$10,Y597,0)</f>
        <v>#N/A</v>
      </c>
      <c r="T597" s="180" t="e">
        <f t="shared" ca="1" si="180"/>
        <v>#N/A</v>
      </c>
      <c r="U597" s="180" t="e">
        <f ca="1">OFFSET('ewc02'!$L$10,Y597,0)</f>
        <v>#N/A</v>
      </c>
      <c r="V597" s="180" t="e">
        <f ca="1">OFFSET('ewc02'!$M$10,Y597,0)</f>
        <v>#N/A</v>
      </c>
      <c r="W597" s="180" t="e">
        <f ca="1">OFFSET('ewc02'!$N$10,Y597,0)</f>
        <v>#N/A</v>
      </c>
      <c r="X597" s="180" t="e">
        <f ca="1">IF(AND(OFFSET('ewc02'!I$10,Y597,0)=12,OR(G597="2.3",G597="2.6",G597="2.7",G597="2.9")),1,0)</f>
        <v>#N/A</v>
      </c>
      <c r="Y597" s="180" t="e">
        <f t="shared" ca="1" si="173"/>
        <v>#N/A</v>
      </c>
      <c r="Z597" s="37">
        <f t="shared" si="174"/>
        <v>0</v>
      </c>
      <c r="AA597" s="180">
        <f ca="1">IF($Z597=0,0, OFFSET(rd!$A$10,MATCH($Z597,RD_tunnus,0),0))</f>
        <v>0</v>
      </c>
      <c r="AB597" s="180" t="e">
        <f t="shared" si="181"/>
        <v>#N/A</v>
      </c>
      <c r="AC597" s="180" t="e">
        <f t="shared" si="182"/>
        <v>#N/A</v>
      </c>
      <c r="AD597" s="100">
        <f t="shared" si="183"/>
        <v>0</v>
      </c>
      <c r="AE597" s="180" t="e">
        <f t="shared" ca="1" si="175"/>
        <v>#N/A</v>
      </c>
      <c r="AF597" s="180" t="e">
        <f t="shared" ca="1" si="176"/>
        <v>#N/A</v>
      </c>
      <c r="AG597" s="100" t="e">
        <f ca="1">OFFSET('Kuiva-aine'!$D$10,AE597+AF597-1,0)</f>
        <v>#N/A</v>
      </c>
      <c r="AH597" s="100" t="e">
        <f ca="1">OFFSET('Kuiva-aine'!$E$10,AE597+AF597-1,0)</f>
        <v>#N/A</v>
      </c>
      <c r="AI597" s="180" t="e">
        <f t="shared" ca="1" si="184"/>
        <v>#N/A</v>
      </c>
      <c r="AJ597" s="180" t="e">
        <f t="shared" si="185"/>
        <v>#N/A</v>
      </c>
      <c r="AK597" s="180" t="e">
        <f t="shared" si="186"/>
        <v>#N/A</v>
      </c>
      <c r="AL597" s="180">
        <f t="shared" si="187"/>
        <v>0</v>
      </c>
    </row>
    <row r="598" spans="1:38" x14ac:dyDescent="0.35">
      <c r="A598" s="91"/>
      <c r="B598" s="92"/>
      <c r="C598" s="93"/>
      <c r="D598" s="92"/>
      <c r="E598" s="91"/>
      <c r="F598" s="92"/>
      <c r="G598" s="94"/>
      <c r="I598" s="31">
        <f t="shared" ca="1" si="171"/>
        <v>0</v>
      </c>
      <c r="J598" s="31">
        <f ca="1">IF(ISNA(MATCH($V598,Hajoamiskertoimet!A$21:A$53,0)),0,$I598*OFFSET(Hajoamiskertoimet!$C$20,MATCH($V598,Hajoamiskertoimet!A$21:A$53,0),0))</f>
        <v>0</v>
      </c>
      <c r="L598" s="181">
        <f t="shared" ca="1" si="177"/>
        <v>1</v>
      </c>
      <c r="M598" s="180" t="e">
        <f ca="1">OFFSET('ewc02'!$H$10,MATCH($R598,Ewc_ID,0),0)</f>
        <v>#N/A</v>
      </c>
      <c r="N598" s="180" t="e">
        <f t="shared" ca="1" si="172"/>
        <v>#N/A</v>
      </c>
      <c r="O598" s="180" t="e">
        <f ca="1">IF($L598=0,-1,OFFSET('Kuiva-aine'!$C$10,AE598+AF598-1,0))</f>
        <v>#N/A</v>
      </c>
      <c r="P598" s="180" t="e">
        <f t="shared" ca="1" si="178"/>
        <v>#N/A</v>
      </c>
      <c r="Q598" s="180" t="e">
        <f ca="1">OFFSET('ewc02'!$A$10,MATCH($C598,EWC_Koodi,0),0)</f>
        <v>#N/A</v>
      </c>
      <c r="R598" s="180" t="e">
        <f t="shared" ca="1" si="179"/>
        <v>#N/A</v>
      </c>
      <c r="S598" s="180" t="e">
        <f ca="1">OFFSET('ewc02'!$K$10,Y598,0)</f>
        <v>#N/A</v>
      </c>
      <c r="T598" s="180" t="e">
        <f t="shared" ca="1" si="180"/>
        <v>#N/A</v>
      </c>
      <c r="U598" s="180" t="e">
        <f ca="1">OFFSET('ewc02'!$L$10,Y598,0)</f>
        <v>#N/A</v>
      </c>
      <c r="V598" s="180" t="e">
        <f ca="1">OFFSET('ewc02'!$M$10,Y598,0)</f>
        <v>#N/A</v>
      </c>
      <c r="W598" s="180" t="e">
        <f ca="1">OFFSET('ewc02'!$N$10,Y598,0)</f>
        <v>#N/A</v>
      </c>
      <c r="X598" s="180" t="e">
        <f ca="1">IF(AND(OFFSET('ewc02'!I$10,Y598,0)=12,OR(G598="2.3",G598="2.6",G598="2.7",G598="2.9")),1,0)</f>
        <v>#N/A</v>
      </c>
      <c r="Y598" s="180" t="e">
        <f t="shared" ca="1" si="173"/>
        <v>#N/A</v>
      </c>
      <c r="Z598" s="37">
        <f t="shared" si="174"/>
        <v>0</v>
      </c>
      <c r="AA598" s="180">
        <f ca="1">IF($Z598=0,0, OFFSET(rd!$A$10,MATCH($Z598,RD_tunnus,0),0))</f>
        <v>0</v>
      </c>
      <c r="AB598" s="180" t="e">
        <f t="shared" si="181"/>
        <v>#N/A</v>
      </c>
      <c r="AC598" s="180" t="e">
        <f t="shared" si="182"/>
        <v>#N/A</v>
      </c>
      <c r="AD598" s="100">
        <f t="shared" si="183"/>
        <v>0</v>
      </c>
      <c r="AE598" s="180" t="e">
        <f t="shared" ca="1" si="175"/>
        <v>#N/A</v>
      </c>
      <c r="AF598" s="180" t="e">
        <f t="shared" ca="1" si="176"/>
        <v>#N/A</v>
      </c>
      <c r="AG598" s="100" t="e">
        <f ca="1">OFFSET('Kuiva-aine'!$D$10,AE598+AF598-1,0)</f>
        <v>#N/A</v>
      </c>
      <c r="AH598" s="100" t="e">
        <f ca="1">OFFSET('Kuiva-aine'!$E$10,AE598+AF598-1,0)</f>
        <v>#N/A</v>
      </c>
      <c r="AI598" s="180" t="e">
        <f t="shared" ca="1" si="184"/>
        <v>#N/A</v>
      </c>
      <c r="AJ598" s="180" t="e">
        <f t="shared" si="185"/>
        <v>#N/A</v>
      </c>
      <c r="AK598" s="180" t="e">
        <f t="shared" si="186"/>
        <v>#N/A</v>
      </c>
      <c r="AL598" s="180">
        <f t="shared" si="187"/>
        <v>0</v>
      </c>
    </row>
    <row r="599" spans="1:38" x14ac:dyDescent="0.35">
      <c r="A599" s="91"/>
      <c r="B599" s="92"/>
      <c r="C599" s="93"/>
      <c r="D599" s="92"/>
      <c r="E599" s="91"/>
      <c r="F599" s="92"/>
      <c r="G599" s="94"/>
      <c r="I599" s="31">
        <f t="shared" ca="1" si="171"/>
        <v>0</v>
      </c>
      <c r="J599" s="31">
        <f ca="1">IF(ISNA(MATCH($V599,Hajoamiskertoimet!A$21:A$53,0)),0,$I599*OFFSET(Hajoamiskertoimet!$C$20,MATCH($V599,Hajoamiskertoimet!A$21:A$53,0),0))</f>
        <v>0</v>
      </c>
      <c r="L599" s="181">
        <f t="shared" ca="1" si="177"/>
        <v>1</v>
      </c>
      <c r="M599" s="180" t="e">
        <f ca="1">OFFSET('ewc02'!$H$10,MATCH($R599,Ewc_ID,0),0)</f>
        <v>#N/A</v>
      </c>
      <c r="N599" s="180" t="e">
        <f t="shared" ca="1" si="172"/>
        <v>#N/A</v>
      </c>
      <c r="O599" s="180" t="e">
        <f ca="1">IF($L599=0,-1,OFFSET('Kuiva-aine'!$C$10,AE599+AF599-1,0))</f>
        <v>#N/A</v>
      </c>
      <c r="P599" s="180" t="e">
        <f t="shared" ca="1" si="178"/>
        <v>#N/A</v>
      </c>
      <c r="Q599" s="180" t="e">
        <f ca="1">OFFSET('ewc02'!$A$10,MATCH($C599,EWC_Koodi,0),0)</f>
        <v>#N/A</v>
      </c>
      <c r="R599" s="180" t="e">
        <f t="shared" ca="1" si="179"/>
        <v>#N/A</v>
      </c>
      <c r="S599" s="180" t="e">
        <f ca="1">OFFSET('ewc02'!$K$10,Y599,0)</f>
        <v>#N/A</v>
      </c>
      <c r="T599" s="180" t="e">
        <f t="shared" ca="1" si="180"/>
        <v>#N/A</v>
      </c>
      <c r="U599" s="180" t="e">
        <f ca="1">OFFSET('ewc02'!$L$10,Y599,0)</f>
        <v>#N/A</v>
      </c>
      <c r="V599" s="180" t="e">
        <f ca="1">OFFSET('ewc02'!$M$10,Y599,0)</f>
        <v>#N/A</v>
      </c>
      <c r="W599" s="180" t="e">
        <f ca="1">OFFSET('ewc02'!$N$10,Y599,0)</f>
        <v>#N/A</v>
      </c>
      <c r="X599" s="180" t="e">
        <f ca="1">IF(AND(OFFSET('ewc02'!I$10,Y599,0)=12,OR(G599="2.3",G599="2.6",G599="2.7",G599="2.9")),1,0)</f>
        <v>#N/A</v>
      </c>
      <c r="Y599" s="180" t="e">
        <f t="shared" ca="1" si="173"/>
        <v>#N/A</v>
      </c>
      <c r="Z599" s="37">
        <f t="shared" si="174"/>
        <v>0</v>
      </c>
      <c r="AA599" s="180">
        <f ca="1">IF($Z599=0,0, OFFSET(rd!$A$10,MATCH($Z599,RD_tunnus,0),0))</f>
        <v>0</v>
      </c>
      <c r="AB599" s="180" t="e">
        <f t="shared" si="181"/>
        <v>#N/A</v>
      </c>
      <c r="AC599" s="180" t="e">
        <f t="shared" si="182"/>
        <v>#N/A</v>
      </c>
      <c r="AD599" s="100">
        <f t="shared" si="183"/>
        <v>0</v>
      </c>
      <c r="AE599" s="180" t="e">
        <f t="shared" ca="1" si="175"/>
        <v>#N/A</v>
      </c>
      <c r="AF599" s="180" t="e">
        <f t="shared" ca="1" si="176"/>
        <v>#N/A</v>
      </c>
      <c r="AG599" s="100" t="e">
        <f ca="1">OFFSET('Kuiva-aine'!$D$10,AE599+AF599-1,0)</f>
        <v>#N/A</v>
      </c>
      <c r="AH599" s="100" t="e">
        <f ca="1">OFFSET('Kuiva-aine'!$E$10,AE599+AF599-1,0)</f>
        <v>#N/A</v>
      </c>
      <c r="AI599" s="180" t="e">
        <f t="shared" ca="1" si="184"/>
        <v>#N/A</v>
      </c>
      <c r="AJ599" s="180" t="e">
        <f t="shared" si="185"/>
        <v>#N/A</v>
      </c>
      <c r="AK599" s="180" t="e">
        <f t="shared" si="186"/>
        <v>#N/A</v>
      </c>
      <c r="AL599" s="180">
        <f t="shared" si="187"/>
        <v>0</v>
      </c>
    </row>
    <row r="600" spans="1:38" x14ac:dyDescent="0.35">
      <c r="A600" s="91"/>
      <c r="B600" s="92"/>
      <c r="C600" s="93"/>
      <c r="D600" s="92"/>
      <c r="E600" s="91"/>
      <c r="F600" s="92"/>
      <c r="G600" s="94"/>
      <c r="I600" s="31">
        <f t="shared" ca="1" si="171"/>
        <v>0</v>
      </c>
      <c r="J600" s="31">
        <f ca="1">IF(ISNA(MATCH($V600,Hajoamiskertoimet!A$21:A$53,0)),0,$I600*OFFSET(Hajoamiskertoimet!$C$20,MATCH($V600,Hajoamiskertoimet!A$21:A$53,0),0))</f>
        <v>0</v>
      </c>
      <c r="L600" s="181">
        <f t="shared" ca="1" si="177"/>
        <v>1</v>
      </c>
      <c r="M600" s="180" t="e">
        <f ca="1">OFFSET('ewc02'!$H$10,MATCH($R600,Ewc_ID,0),0)</f>
        <v>#N/A</v>
      </c>
      <c r="N600" s="180" t="e">
        <f t="shared" ca="1" si="172"/>
        <v>#N/A</v>
      </c>
      <c r="O600" s="180" t="e">
        <f ca="1">IF($L600=0,-1,OFFSET('Kuiva-aine'!$C$10,AE600+AF600-1,0))</f>
        <v>#N/A</v>
      </c>
      <c r="P600" s="180" t="e">
        <f t="shared" ca="1" si="178"/>
        <v>#N/A</v>
      </c>
      <c r="Q600" s="180" t="e">
        <f ca="1">OFFSET('ewc02'!$A$10,MATCH($C600,EWC_Koodi,0),0)</f>
        <v>#N/A</v>
      </c>
      <c r="R600" s="180" t="e">
        <f t="shared" ca="1" si="179"/>
        <v>#N/A</v>
      </c>
      <c r="S600" s="180" t="e">
        <f ca="1">OFFSET('ewc02'!$K$10,Y600,0)</f>
        <v>#N/A</v>
      </c>
      <c r="T600" s="180" t="e">
        <f t="shared" ca="1" si="180"/>
        <v>#N/A</v>
      </c>
      <c r="U600" s="180" t="e">
        <f ca="1">OFFSET('ewc02'!$L$10,Y600,0)</f>
        <v>#N/A</v>
      </c>
      <c r="V600" s="180" t="e">
        <f ca="1">OFFSET('ewc02'!$M$10,Y600,0)</f>
        <v>#N/A</v>
      </c>
      <c r="W600" s="180" t="e">
        <f ca="1">OFFSET('ewc02'!$N$10,Y600,0)</f>
        <v>#N/A</v>
      </c>
      <c r="X600" s="180" t="e">
        <f ca="1">IF(AND(OFFSET('ewc02'!I$10,Y600,0)=12,OR(G600="2.3",G600="2.6",G600="2.7",G600="2.9")),1,0)</f>
        <v>#N/A</v>
      </c>
      <c r="Y600" s="180" t="e">
        <f t="shared" ca="1" si="173"/>
        <v>#N/A</v>
      </c>
      <c r="Z600" s="37">
        <f t="shared" si="174"/>
        <v>0</v>
      </c>
      <c r="AA600" s="180">
        <f ca="1">IF($Z600=0,0, OFFSET(rd!$A$10,MATCH($Z600,RD_tunnus,0),0))</f>
        <v>0</v>
      </c>
      <c r="AB600" s="180" t="e">
        <f t="shared" si="181"/>
        <v>#N/A</v>
      </c>
      <c r="AC600" s="180" t="e">
        <f t="shared" si="182"/>
        <v>#N/A</v>
      </c>
      <c r="AD600" s="100">
        <f t="shared" si="183"/>
        <v>0</v>
      </c>
      <c r="AE600" s="180" t="e">
        <f t="shared" ca="1" si="175"/>
        <v>#N/A</v>
      </c>
      <c r="AF600" s="180" t="e">
        <f t="shared" ca="1" si="176"/>
        <v>#N/A</v>
      </c>
      <c r="AG600" s="100" t="e">
        <f ca="1">OFFSET('Kuiva-aine'!$D$10,AE600+AF600-1,0)</f>
        <v>#N/A</v>
      </c>
      <c r="AH600" s="100" t="e">
        <f ca="1">OFFSET('Kuiva-aine'!$E$10,AE600+AF600-1,0)</f>
        <v>#N/A</v>
      </c>
      <c r="AI600" s="180" t="e">
        <f t="shared" ca="1" si="184"/>
        <v>#N/A</v>
      </c>
      <c r="AJ600" s="180" t="e">
        <f t="shared" si="185"/>
        <v>#N/A</v>
      </c>
      <c r="AK600" s="180" t="e">
        <f t="shared" si="186"/>
        <v>#N/A</v>
      </c>
      <c r="AL600" s="180">
        <f t="shared" si="187"/>
        <v>0</v>
      </c>
    </row>
    <row r="601" spans="1:38" x14ac:dyDescent="0.35">
      <c r="A601" s="91"/>
      <c r="B601" s="92"/>
      <c r="C601" s="93"/>
      <c r="D601" s="92"/>
      <c r="E601" s="91"/>
      <c r="F601" s="92"/>
      <c r="G601" s="94"/>
      <c r="I601" s="31">
        <f t="shared" ca="1" si="171"/>
        <v>0</v>
      </c>
      <c r="J601" s="31">
        <f ca="1">IF(ISNA(MATCH($V601,Hajoamiskertoimet!A$21:A$53,0)),0,$I601*OFFSET(Hajoamiskertoimet!$C$20,MATCH($V601,Hajoamiskertoimet!A$21:A$53,0),0))</f>
        <v>0</v>
      </c>
      <c r="L601" s="181">
        <f t="shared" ca="1" si="177"/>
        <v>1</v>
      </c>
      <c r="M601" s="180" t="e">
        <f ca="1">OFFSET('ewc02'!$H$10,MATCH($R601,Ewc_ID,0),0)</f>
        <v>#N/A</v>
      </c>
      <c r="N601" s="180" t="e">
        <f t="shared" ca="1" si="172"/>
        <v>#N/A</v>
      </c>
      <c r="O601" s="180" t="e">
        <f ca="1">IF($L601=0,-1,OFFSET('Kuiva-aine'!$C$10,AE601+AF601-1,0))</f>
        <v>#N/A</v>
      </c>
      <c r="P601" s="180" t="e">
        <f t="shared" ca="1" si="178"/>
        <v>#N/A</v>
      </c>
      <c r="Q601" s="180" t="e">
        <f ca="1">OFFSET('ewc02'!$A$10,MATCH($C601,EWC_Koodi,0),0)</f>
        <v>#N/A</v>
      </c>
      <c r="R601" s="180" t="e">
        <f t="shared" ca="1" si="179"/>
        <v>#N/A</v>
      </c>
      <c r="S601" s="180" t="e">
        <f ca="1">OFFSET('ewc02'!$K$10,Y601,0)</f>
        <v>#N/A</v>
      </c>
      <c r="T601" s="180" t="e">
        <f t="shared" ca="1" si="180"/>
        <v>#N/A</v>
      </c>
      <c r="U601" s="180" t="e">
        <f ca="1">OFFSET('ewc02'!$L$10,Y601,0)</f>
        <v>#N/A</v>
      </c>
      <c r="V601" s="180" t="e">
        <f ca="1">OFFSET('ewc02'!$M$10,Y601,0)</f>
        <v>#N/A</v>
      </c>
      <c r="W601" s="180" t="e">
        <f ca="1">OFFSET('ewc02'!$N$10,Y601,0)</f>
        <v>#N/A</v>
      </c>
      <c r="X601" s="180" t="e">
        <f ca="1">IF(AND(OFFSET('ewc02'!I$10,Y601,0)=12,OR(G601="2.3",G601="2.6",G601="2.7",G601="2.9")),1,0)</f>
        <v>#N/A</v>
      </c>
      <c r="Y601" s="180" t="e">
        <f t="shared" ca="1" si="173"/>
        <v>#N/A</v>
      </c>
      <c r="Z601" s="37">
        <f t="shared" si="174"/>
        <v>0</v>
      </c>
      <c r="AA601" s="180">
        <f ca="1">IF($Z601=0,0, OFFSET(rd!$A$10,MATCH($Z601,RD_tunnus,0),0))</f>
        <v>0</v>
      </c>
      <c r="AB601" s="180" t="e">
        <f t="shared" si="181"/>
        <v>#N/A</v>
      </c>
      <c r="AC601" s="180" t="e">
        <f t="shared" si="182"/>
        <v>#N/A</v>
      </c>
      <c r="AD601" s="100">
        <f t="shared" si="183"/>
        <v>0</v>
      </c>
      <c r="AE601" s="180" t="e">
        <f t="shared" ca="1" si="175"/>
        <v>#N/A</v>
      </c>
      <c r="AF601" s="180" t="e">
        <f t="shared" ca="1" si="176"/>
        <v>#N/A</v>
      </c>
      <c r="AG601" s="100" t="e">
        <f ca="1">OFFSET('Kuiva-aine'!$D$10,AE601+AF601-1,0)</f>
        <v>#N/A</v>
      </c>
      <c r="AH601" s="100" t="e">
        <f ca="1">OFFSET('Kuiva-aine'!$E$10,AE601+AF601-1,0)</f>
        <v>#N/A</v>
      </c>
      <c r="AI601" s="180" t="e">
        <f t="shared" ca="1" si="184"/>
        <v>#N/A</v>
      </c>
      <c r="AJ601" s="180" t="e">
        <f t="shared" si="185"/>
        <v>#N/A</v>
      </c>
      <c r="AK601" s="180" t="e">
        <f t="shared" si="186"/>
        <v>#N/A</v>
      </c>
      <c r="AL601" s="180">
        <f t="shared" si="187"/>
        <v>0</v>
      </c>
    </row>
    <row r="602" spans="1:38" x14ac:dyDescent="0.35">
      <c r="A602" s="91"/>
      <c r="B602" s="92"/>
      <c r="C602" s="93"/>
      <c r="D602" s="92"/>
      <c r="E602" s="91"/>
      <c r="F602" s="92"/>
      <c r="G602" s="94"/>
      <c r="I602" s="31">
        <f t="shared" ca="1" si="171"/>
        <v>0</v>
      </c>
      <c r="J602" s="31">
        <f ca="1">IF(ISNA(MATCH($V602,Hajoamiskertoimet!A$21:A$53,0)),0,$I602*OFFSET(Hajoamiskertoimet!$C$20,MATCH($V602,Hajoamiskertoimet!A$21:A$53,0),0))</f>
        <v>0</v>
      </c>
      <c r="L602" s="181">
        <f t="shared" ca="1" si="177"/>
        <v>1</v>
      </c>
      <c r="M602" s="180" t="e">
        <f ca="1">OFFSET('ewc02'!$H$10,MATCH($R602,Ewc_ID,0),0)</f>
        <v>#N/A</v>
      </c>
      <c r="N602" s="180" t="e">
        <f t="shared" ca="1" si="172"/>
        <v>#N/A</v>
      </c>
      <c r="O602" s="180" t="e">
        <f ca="1">IF($L602=0,-1,OFFSET('Kuiva-aine'!$C$10,AE602+AF602-1,0))</f>
        <v>#N/A</v>
      </c>
      <c r="P602" s="180" t="e">
        <f t="shared" ca="1" si="178"/>
        <v>#N/A</v>
      </c>
      <c r="Q602" s="180" t="e">
        <f ca="1">OFFSET('ewc02'!$A$10,MATCH($C602,EWC_Koodi,0),0)</f>
        <v>#N/A</v>
      </c>
      <c r="R602" s="180" t="e">
        <f t="shared" ca="1" si="179"/>
        <v>#N/A</v>
      </c>
      <c r="S602" s="180" t="e">
        <f ca="1">OFFSET('ewc02'!$K$10,Y602,0)</f>
        <v>#N/A</v>
      </c>
      <c r="T602" s="180" t="e">
        <f t="shared" ca="1" si="180"/>
        <v>#N/A</v>
      </c>
      <c r="U602" s="180" t="e">
        <f ca="1">OFFSET('ewc02'!$L$10,Y602,0)</f>
        <v>#N/A</v>
      </c>
      <c r="V602" s="180" t="e">
        <f ca="1">OFFSET('ewc02'!$M$10,Y602,0)</f>
        <v>#N/A</v>
      </c>
      <c r="W602" s="180" t="e">
        <f ca="1">OFFSET('ewc02'!$N$10,Y602,0)</f>
        <v>#N/A</v>
      </c>
      <c r="X602" s="180" t="e">
        <f ca="1">IF(AND(OFFSET('ewc02'!I$10,Y602,0)=12,OR(G602="2.3",G602="2.6",G602="2.7",G602="2.9")),1,0)</f>
        <v>#N/A</v>
      </c>
      <c r="Y602" s="180" t="e">
        <f t="shared" ca="1" si="173"/>
        <v>#N/A</v>
      </c>
      <c r="Z602" s="37">
        <f t="shared" si="174"/>
        <v>0</v>
      </c>
      <c r="AA602" s="180">
        <f ca="1">IF($Z602=0,0, OFFSET(rd!$A$10,MATCH($Z602,RD_tunnus,0),0))</f>
        <v>0</v>
      </c>
      <c r="AB602" s="180" t="e">
        <f t="shared" si="181"/>
        <v>#N/A</v>
      </c>
      <c r="AC602" s="180" t="e">
        <f t="shared" si="182"/>
        <v>#N/A</v>
      </c>
      <c r="AD602" s="100">
        <f t="shared" si="183"/>
        <v>0</v>
      </c>
      <c r="AE602" s="180" t="e">
        <f t="shared" ca="1" si="175"/>
        <v>#N/A</v>
      </c>
      <c r="AF602" s="180" t="e">
        <f t="shared" ca="1" si="176"/>
        <v>#N/A</v>
      </c>
      <c r="AG602" s="100" t="e">
        <f ca="1">OFFSET('Kuiva-aine'!$D$10,AE602+AF602-1,0)</f>
        <v>#N/A</v>
      </c>
      <c r="AH602" s="100" t="e">
        <f ca="1">OFFSET('Kuiva-aine'!$E$10,AE602+AF602-1,0)</f>
        <v>#N/A</v>
      </c>
      <c r="AI602" s="180" t="e">
        <f t="shared" ca="1" si="184"/>
        <v>#N/A</v>
      </c>
      <c r="AJ602" s="180" t="e">
        <f t="shared" si="185"/>
        <v>#N/A</v>
      </c>
      <c r="AK602" s="180" t="e">
        <f t="shared" si="186"/>
        <v>#N/A</v>
      </c>
      <c r="AL602" s="180">
        <f t="shared" si="187"/>
        <v>0</v>
      </c>
    </row>
    <row r="603" spans="1:38" x14ac:dyDescent="0.35">
      <c r="A603" s="91"/>
      <c r="B603" s="92"/>
      <c r="C603" s="93"/>
      <c r="D603" s="92"/>
      <c r="E603" s="91"/>
      <c r="F603" s="92"/>
      <c r="G603" s="94"/>
      <c r="I603" s="31">
        <f t="shared" ca="1" si="171"/>
        <v>0</v>
      </c>
      <c r="J603" s="31">
        <f ca="1">IF(ISNA(MATCH($V603,Hajoamiskertoimet!A$21:A$53,0)),0,$I603*OFFSET(Hajoamiskertoimet!$C$20,MATCH($V603,Hajoamiskertoimet!A$21:A$53,0),0))</f>
        <v>0</v>
      </c>
      <c r="L603" s="181">
        <f t="shared" ca="1" si="177"/>
        <v>1</v>
      </c>
      <c r="M603" s="180" t="e">
        <f ca="1">OFFSET('ewc02'!$H$10,MATCH($R603,Ewc_ID,0),0)</f>
        <v>#N/A</v>
      </c>
      <c r="N603" s="180" t="e">
        <f t="shared" ca="1" si="172"/>
        <v>#N/A</v>
      </c>
      <c r="O603" s="180" t="e">
        <f ca="1">IF($L603=0,-1,OFFSET('Kuiva-aine'!$C$10,AE603+AF603-1,0))</f>
        <v>#N/A</v>
      </c>
      <c r="P603" s="180" t="e">
        <f t="shared" ca="1" si="178"/>
        <v>#N/A</v>
      </c>
      <c r="Q603" s="180" t="e">
        <f ca="1">OFFSET('ewc02'!$A$10,MATCH($C603,EWC_Koodi,0),0)</f>
        <v>#N/A</v>
      </c>
      <c r="R603" s="180" t="e">
        <f t="shared" ca="1" si="179"/>
        <v>#N/A</v>
      </c>
      <c r="S603" s="180" t="e">
        <f ca="1">OFFSET('ewc02'!$K$10,Y603,0)</f>
        <v>#N/A</v>
      </c>
      <c r="T603" s="180" t="e">
        <f t="shared" ca="1" si="180"/>
        <v>#N/A</v>
      </c>
      <c r="U603" s="180" t="e">
        <f ca="1">OFFSET('ewc02'!$L$10,Y603,0)</f>
        <v>#N/A</v>
      </c>
      <c r="V603" s="180" t="e">
        <f ca="1">OFFSET('ewc02'!$M$10,Y603,0)</f>
        <v>#N/A</v>
      </c>
      <c r="W603" s="180" t="e">
        <f ca="1">OFFSET('ewc02'!$N$10,Y603,0)</f>
        <v>#N/A</v>
      </c>
      <c r="X603" s="180" t="e">
        <f ca="1">IF(AND(OFFSET('ewc02'!I$10,Y603,0)=12,OR(G603="2.3",G603="2.6",G603="2.7",G603="2.9")),1,0)</f>
        <v>#N/A</v>
      </c>
      <c r="Y603" s="180" t="e">
        <f t="shared" ca="1" si="173"/>
        <v>#N/A</v>
      </c>
      <c r="Z603" s="37">
        <f t="shared" si="174"/>
        <v>0</v>
      </c>
      <c r="AA603" s="180">
        <f ca="1">IF($Z603=0,0, OFFSET(rd!$A$10,MATCH($Z603,RD_tunnus,0),0))</f>
        <v>0</v>
      </c>
      <c r="AB603" s="180" t="e">
        <f t="shared" si="181"/>
        <v>#N/A</v>
      </c>
      <c r="AC603" s="180" t="e">
        <f t="shared" si="182"/>
        <v>#N/A</v>
      </c>
      <c r="AD603" s="100">
        <f t="shared" si="183"/>
        <v>0</v>
      </c>
      <c r="AE603" s="180" t="e">
        <f t="shared" ca="1" si="175"/>
        <v>#N/A</v>
      </c>
      <c r="AF603" s="180" t="e">
        <f t="shared" ca="1" si="176"/>
        <v>#N/A</v>
      </c>
      <c r="AG603" s="100" t="e">
        <f ca="1">OFFSET('Kuiva-aine'!$D$10,AE603+AF603-1,0)</f>
        <v>#N/A</v>
      </c>
      <c r="AH603" s="100" t="e">
        <f ca="1">OFFSET('Kuiva-aine'!$E$10,AE603+AF603-1,0)</f>
        <v>#N/A</v>
      </c>
      <c r="AI603" s="180" t="e">
        <f t="shared" ca="1" si="184"/>
        <v>#N/A</v>
      </c>
      <c r="AJ603" s="180" t="e">
        <f t="shared" si="185"/>
        <v>#N/A</v>
      </c>
      <c r="AK603" s="180" t="e">
        <f t="shared" si="186"/>
        <v>#N/A</v>
      </c>
      <c r="AL603" s="180">
        <f t="shared" si="187"/>
        <v>0</v>
      </c>
    </row>
    <row r="604" spans="1:38" x14ac:dyDescent="0.35">
      <c r="A604" s="91"/>
      <c r="B604" s="92"/>
      <c r="C604" s="93"/>
      <c r="D604" s="92"/>
      <c r="E604" s="91"/>
      <c r="F604" s="92"/>
      <c r="G604" s="94"/>
      <c r="I604" s="31">
        <f t="shared" ca="1" si="171"/>
        <v>0</v>
      </c>
      <c r="J604" s="31">
        <f ca="1">IF(ISNA(MATCH($V604,Hajoamiskertoimet!A$21:A$53,0)),0,$I604*OFFSET(Hajoamiskertoimet!$C$20,MATCH($V604,Hajoamiskertoimet!A$21:A$53,0),0))</f>
        <v>0</v>
      </c>
      <c r="L604" s="181">
        <f t="shared" ca="1" si="177"/>
        <v>1</v>
      </c>
      <c r="M604" s="180" t="e">
        <f ca="1">OFFSET('ewc02'!$H$10,MATCH($R604,Ewc_ID,0),0)</f>
        <v>#N/A</v>
      </c>
      <c r="N604" s="180" t="e">
        <f t="shared" ca="1" si="172"/>
        <v>#N/A</v>
      </c>
      <c r="O604" s="180" t="e">
        <f ca="1">IF($L604=0,-1,OFFSET('Kuiva-aine'!$C$10,AE604+AF604-1,0))</f>
        <v>#N/A</v>
      </c>
      <c r="P604" s="180" t="e">
        <f t="shared" ca="1" si="178"/>
        <v>#N/A</v>
      </c>
      <c r="Q604" s="180" t="e">
        <f ca="1">OFFSET('ewc02'!$A$10,MATCH($C604,EWC_Koodi,0),0)</f>
        <v>#N/A</v>
      </c>
      <c r="R604" s="180" t="e">
        <f t="shared" ca="1" si="179"/>
        <v>#N/A</v>
      </c>
      <c r="S604" s="180" t="e">
        <f ca="1">OFFSET('ewc02'!$K$10,Y604,0)</f>
        <v>#N/A</v>
      </c>
      <c r="T604" s="180" t="e">
        <f t="shared" ca="1" si="180"/>
        <v>#N/A</v>
      </c>
      <c r="U604" s="180" t="e">
        <f ca="1">OFFSET('ewc02'!$L$10,Y604,0)</f>
        <v>#N/A</v>
      </c>
      <c r="V604" s="180" t="e">
        <f ca="1">OFFSET('ewc02'!$M$10,Y604,0)</f>
        <v>#N/A</v>
      </c>
      <c r="W604" s="180" t="e">
        <f ca="1">OFFSET('ewc02'!$N$10,Y604,0)</f>
        <v>#N/A</v>
      </c>
      <c r="X604" s="180" t="e">
        <f ca="1">IF(AND(OFFSET('ewc02'!I$10,Y604,0)=12,OR(G604="2.3",G604="2.6",G604="2.7",G604="2.9")),1,0)</f>
        <v>#N/A</v>
      </c>
      <c r="Y604" s="180" t="e">
        <f t="shared" ca="1" si="173"/>
        <v>#N/A</v>
      </c>
      <c r="Z604" s="37">
        <f t="shared" si="174"/>
        <v>0</v>
      </c>
      <c r="AA604" s="180">
        <f ca="1">IF($Z604=0,0, OFFSET(rd!$A$10,MATCH($Z604,RD_tunnus,0),0))</f>
        <v>0</v>
      </c>
      <c r="AB604" s="180" t="e">
        <f t="shared" si="181"/>
        <v>#N/A</v>
      </c>
      <c r="AC604" s="180" t="e">
        <f t="shared" si="182"/>
        <v>#N/A</v>
      </c>
      <c r="AD604" s="100">
        <f t="shared" si="183"/>
        <v>0</v>
      </c>
      <c r="AE604" s="180" t="e">
        <f t="shared" ca="1" si="175"/>
        <v>#N/A</v>
      </c>
      <c r="AF604" s="180" t="e">
        <f t="shared" ca="1" si="176"/>
        <v>#N/A</v>
      </c>
      <c r="AG604" s="100" t="e">
        <f ca="1">OFFSET('Kuiva-aine'!$D$10,AE604+AF604-1,0)</f>
        <v>#N/A</v>
      </c>
      <c r="AH604" s="100" t="e">
        <f ca="1">OFFSET('Kuiva-aine'!$E$10,AE604+AF604-1,0)</f>
        <v>#N/A</v>
      </c>
      <c r="AI604" s="180" t="e">
        <f t="shared" ca="1" si="184"/>
        <v>#N/A</v>
      </c>
      <c r="AJ604" s="180" t="e">
        <f t="shared" si="185"/>
        <v>#N/A</v>
      </c>
      <c r="AK604" s="180" t="e">
        <f t="shared" si="186"/>
        <v>#N/A</v>
      </c>
      <c r="AL604" s="180">
        <f t="shared" si="187"/>
        <v>0</v>
      </c>
    </row>
    <row r="605" spans="1:38" x14ac:dyDescent="0.35">
      <c r="A605" s="91"/>
      <c r="B605" s="92"/>
      <c r="C605" s="93"/>
      <c r="D605" s="92"/>
      <c r="E605" s="91"/>
      <c r="F605" s="92"/>
      <c r="G605" s="94"/>
      <c r="I605" s="31">
        <f t="shared" ca="1" si="171"/>
        <v>0</v>
      </c>
      <c r="J605" s="31">
        <f ca="1">IF(ISNA(MATCH($V605,Hajoamiskertoimet!A$21:A$53,0)),0,$I605*OFFSET(Hajoamiskertoimet!$C$20,MATCH($V605,Hajoamiskertoimet!A$21:A$53,0),0))</f>
        <v>0</v>
      </c>
      <c r="L605" s="181">
        <f t="shared" ca="1" si="177"/>
        <v>1</v>
      </c>
      <c r="M605" s="180" t="e">
        <f ca="1">OFFSET('ewc02'!$H$10,MATCH($R605,Ewc_ID,0),0)</f>
        <v>#N/A</v>
      </c>
      <c r="N605" s="180" t="e">
        <f t="shared" ca="1" si="172"/>
        <v>#N/A</v>
      </c>
      <c r="O605" s="180" t="e">
        <f ca="1">IF($L605=0,-1,OFFSET('Kuiva-aine'!$C$10,AE605+AF605-1,0))</f>
        <v>#N/A</v>
      </c>
      <c r="P605" s="180" t="e">
        <f t="shared" ca="1" si="178"/>
        <v>#N/A</v>
      </c>
      <c r="Q605" s="180" t="e">
        <f ca="1">OFFSET('ewc02'!$A$10,MATCH($C605,EWC_Koodi,0),0)</f>
        <v>#N/A</v>
      </c>
      <c r="R605" s="180" t="e">
        <f t="shared" ca="1" si="179"/>
        <v>#N/A</v>
      </c>
      <c r="S605" s="180" t="e">
        <f ca="1">OFFSET('ewc02'!$K$10,Y605,0)</f>
        <v>#N/A</v>
      </c>
      <c r="T605" s="180" t="e">
        <f t="shared" ca="1" si="180"/>
        <v>#N/A</v>
      </c>
      <c r="U605" s="180" t="e">
        <f ca="1">OFFSET('ewc02'!$L$10,Y605,0)</f>
        <v>#N/A</v>
      </c>
      <c r="V605" s="180" t="e">
        <f ca="1">OFFSET('ewc02'!$M$10,Y605,0)</f>
        <v>#N/A</v>
      </c>
      <c r="W605" s="180" t="e">
        <f ca="1">OFFSET('ewc02'!$N$10,Y605,0)</f>
        <v>#N/A</v>
      </c>
      <c r="X605" s="180" t="e">
        <f ca="1">IF(AND(OFFSET('ewc02'!I$10,Y605,0)=12,OR(G605="2.3",G605="2.6",G605="2.7",G605="2.9")),1,0)</f>
        <v>#N/A</v>
      </c>
      <c r="Y605" s="180" t="e">
        <f t="shared" ca="1" si="173"/>
        <v>#N/A</v>
      </c>
      <c r="Z605" s="37">
        <f t="shared" si="174"/>
        <v>0</v>
      </c>
      <c r="AA605" s="180">
        <f ca="1">IF($Z605=0,0, OFFSET(rd!$A$10,MATCH($Z605,RD_tunnus,0),0))</f>
        <v>0</v>
      </c>
      <c r="AB605" s="180" t="e">
        <f t="shared" si="181"/>
        <v>#N/A</v>
      </c>
      <c r="AC605" s="180" t="e">
        <f t="shared" si="182"/>
        <v>#N/A</v>
      </c>
      <c r="AD605" s="100">
        <f t="shared" si="183"/>
        <v>0</v>
      </c>
      <c r="AE605" s="180" t="e">
        <f t="shared" ca="1" si="175"/>
        <v>#N/A</v>
      </c>
      <c r="AF605" s="180" t="e">
        <f t="shared" ca="1" si="176"/>
        <v>#N/A</v>
      </c>
      <c r="AG605" s="100" t="e">
        <f ca="1">OFFSET('Kuiva-aine'!$D$10,AE605+AF605-1,0)</f>
        <v>#N/A</v>
      </c>
      <c r="AH605" s="100" t="e">
        <f ca="1">OFFSET('Kuiva-aine'!$E$10,AE605+AF605-1,0)</f>
        <v>#N/A</v>
      </c>
      <c r="AI605" s="180" t="e">
        <f t="shared" ca="1" si="184"/>
        <v>#N/A</v>
      </c>
      <c r="AJ605" s="180" t="e">
        <f t="shared" si="185"/>
        <v>#N/A</v>
      </c>
      <c r="AK605" s="180" t="e">
        <f t="shared" si="186"/>
        <v>#N/A</v>
      </c>
      <c r="AL605" s="180">
        <f t="shared" si="187"/>
        <v>0</v>
      </c>
    </row>
    <row r="606" spans="1:38" x14ac:dyDescent="0.35">
      <c r="A606" s="91"/>
      <c r="B606" s="92"/>
      <c r="C606" s="93"/>
      <c r="D606" s="92"/>
      <c r="E606" s="91"/>
      <c r="F606" s="92"/>
      <c r="G606" s="94"/>
      <c r="I606" s="31">
        <f t="shared" ca="1" si="171"/>
        <v>0</v>
      </c>
      <c r="J606" s="31">
        <f ca="1">IF(ISNA(MATCH($V606,Hajoamiskertoimet!A$21:A$53,0)),0,$I606*OFFSET(Hajoamiskertoimet!$C$20,MATCH($V606,Hajoamiskertoimet!A$21:A$53,0),0))</f>
        <v>0</v>
      </c>
      <c r="L606" s="181">
        <f t="shared" ca="1" si="177"/>
        <v>1</v>
      </c>
      <c r="M606" s="180" t="e">
        <f ca="1">OFFSET('ewc02'!$H$10,MATCH($R606,Ewc_ID,0),0)</f>
        <v>#N/A</v>
      </c>
      <c r="N606" s="180" t="e">
        <f t="shared" ca="1" si="172"/>
        <v>#N/A</v>
      </c>
      <c r="O606" s="180" t="e">
        <f ca="1">IF($L606=0,-1,OFFSET('Kuiva-aine'!$C$10,AE606+AF606-1,0))</f>
        <v>#N/A</v>
      </c>
      <c r="P606" s="180" t="e">
        <f t="shared" ca="1" si="178"/>
        <v>#N/A</v>
      </c>
      <c r="Q606" s="180" t="e">
        <f ca="1">OFFSET('ewc02'!$A$10,MATCH($C606,EWC_Koodi,0),0)</f>
        <v>#N/A</v>
      </c>
      <c r="R606" s="180" t="e">
        <f t="shared" ca="1" si="179"/>
        <v>#N/A</v>
      </c>
      <c r="S606" s="180" t="e">
        <f ca="1">OFFSET('ewc02'!$K$10,Y606,0)</f>
        <v>#N/A</v>
      </c>
      <c r="T606" s="180" t="e">
        <f t="shared" ca="1" si="180"/>
        <v>#N/A</v>
      </c>
      <c r="U606" s="180" t="e">
        <f ca="1">OFFSET('ewc02'!$L$10,Y606,0)</f>
        <v>#N/A</v>
      </c>
      <c r="V606" s="180" t="e">
        <f ca="1">OFFSET('ewc02'!$M$10,Y606,0)</f>
        <v>#N/A</v>
      </c>
      <c r="W606" s="180" t="e">
        <f ca="1">OFFSET('ewc02'!$N$10,Y606,0)</f>
        <v>#N/A</v>
      </c>
      <c r="X606" s="180" t="e">
        <f ca="1">IF(AND(OFFSET('ewc02'!I$10,Y606,0)=12,OR(G606="2.3",G606="2.6",G606="2.7",G606="2.9")),1,0)</f>
        <v>#N/A</v>
      </c>
      <c r="Y606" s="180" t="e">
        <f t="shared" ca="1" si="173"/>
        <v>#N/A</v>
      </c>
      <c r="Z606" s="37">
        <f t="shared" si="174"/>
        <v>0</v>
      </c>
      <c r="AA606" s="180">
        <f ca="1">IF($Z606=0,0, OFFSET(rd!$A$10,MATCH($Z606,RD_tunnus,0),0))</f>
        <v>0</v>
      </c>
      <c r="AB606" s="180" t="e">
        <f t="shared" si="181"/>
        <v>#N/A</v>
      </c>
      <c r="AC606" s="180" t="e">
        <f t="shared" si="182"/>
        <v>#N/A</v>
      </c>
      <c r="AD606" s="100">
        <f t="shared" si="183"/>
        <v>0</v>
      </c>
      <c r="AE606" s="180" t="e">
        <f t="shared" ca="1" si="175"/>
        <v>#N/A</v>
      </c>
      <c r="AF606" s="180" t="e">
        <f t="shared" ca="1" si="176"/>
        <v>#N/A</v>
      </c>
      <c r="AG606" s="100" t="e">
        <f ca="1">OFFSET('Kuiva-aine'!$D$10,AE606+AF606-1,0)</f>
        <v>#N/A</v>
      </c>
      <c r="AH606" s="100" t="e">
        <f ca="1">OFFSET('Kuiva-aine'!$E$10,AE606+AF606-1,0)</f>
        <v>#N/A</v>
      </c>
      <c r="AI606" s="180" t="e">
        <f t="shared" ca="1" si="184"/>
        <v>#N/A</v>
      </c>
      <c r="AJ606" s="180" t="e">
        <f t="shared" si="185"/>
        <v>#N/A</v>
      </c>
      <c r="AK606" s="180" t="e">
        <f t="shared" si="186"/>
        <v>#N/A</v>
      </c>
      <c r="AL606" s="180">
        <f t="shared" si="187"/>
        <v>0</v>
      </c>
    </row>
    <row r="607" spans="1:38" x14ac:dyDescent="0.35">
      <c r="A607" s="91"/>
      <c r="B607" s="92"/>
      <c r="C607" s="93"/>
      <c r="D607" s="92"/>
      <c r="E607" s="91"/>
      <c r="F607" s="92"/>
      <c r="G607" s="94"/>
      <c r="I607" s="31">
        <f t="shared" ca="1" si="171"/>
        <v>0</v>
      </c>
      <c r="J607" s="31">
        <f ca="1">IF(ISNA(MATCH($V607,Hajoamiskertoimet!A$21:A$53,0)),0,$I607*OFFSET(Hajoamiskertoimet!$C$20,MATCH($V607,Hajoamiskertoimet!A$21:A$53,0),0))</f>
        <v>0</v>
      </c>
      <c r="L607" s="181">
        <f t="shared" ca="1" si="177"/>
        <v>1</v>
      </c>
      <c r="M607" s="180" t="e">
        <f ca="1">OFFSET('ewc02'!$H$10,MATCH($R607,Ewc_ID,0),0)</f>
        <v>#N/A</v>
      </c>
      <c r="N607" s="180" t="e">
        <f t="shared" ca="1" si="172"/>
        <v>#N/A</v>
      </c>
      <c r="O607" s="180" t="e">
        <f ca="1">IF($L607=0,-1,OFFSET('Kuiva-aine'!$C$10,AE607+AF607-1,0))</f>
        <v>#N/A</v>
      </c>
      <c r="P607" s="180" t="e">
        <f t="shared" ca="1" si="178"/>
        <v>#N/A</v>
      </c>
      <c r="Q607" s="180" t="e">
        <f ca="1">OFFSET('ewc02'!$A$10,MATCH($C607,EWC_Koodi,0),0)</f>
        <v>#N/A</v>
      </c>
      <c r="R607" s="180" t="e">
        <f t="shared" ca="1" si="179"/>
        <v>#N/A</v>
      </c>
      <c r="S607" s="180" t="e">
        <f ca="1">OFFSET('ewc02'!$K$10,Y607,0)</f>
        <v>#N/A</v>
      </c>
      <c r="T607" s="180" t="e">
        <f t="shared" ca="1" si="180"/>
        <v>#N/A</v>
      </c>
      <c r="U607" s="180" t="e">
        <f ca="1">OFFSET('ewc02'!$L$10,Y607,0)</f>
        <v>#N/A</v>
      </c>
      <c r="V607" s="180" t="e">
        <f ca="1">OFFSET('ewc02'!$M$10,Y607,0)</f>
        <v>#N/A</v>
      </c>
      <c r="W607" s="180" t="e">
        <f ca="1">OFFSET('ewc02'!$N$10,Y607,0)</f>
        <v>#N/A</v>
      </c>
      <c r="X607" s="180" t="e">
        <f ca="1">IF(AND(OFFSET('ewc02'!I$10,Y607,0)=12,OR(G607="2.3",G607="2.6",G607="2.7",G607="2.9")),1,0)</f>
        <v>#N/A</v>
      </c>
      <c r="Y607" s="180" t="e">
        <f t="shared" ca="1" si="173"/>
        <v>#N/A</v>
      </c>
      <c r="Z607" s="37">
        <f t="shared" si="174"/>
        <v>0</v>
      </c>
      <c r="AA607" s="180">
        <f ca="1">IF($Z607=0,0, OFFSET(rd!$A$10,MATCH($Z607,RD_tunnus,0),0))</f>
        <v>0</v>
      </c>
      <c r="AB607" s="180" t="e">
        <f t="shared" si="181"/>
        <v>#N/A</v>
      </c>
      <c r="AC607" s="180" t="e">
        <f t="shared" si="182"/>
        <v>#N/A</v>
      </c>
      <c r="AD607" s="100">
        <f t="shared" si="183"/>
        <v>0</v>
      </c>
      <c r="AE607" s="180" t="e">
        <f t="shared" ca="1" si="175"/>
        <v>#N/A</v>
      </c>
      <c r="AF607" s="180" t="e">
        <f t="shared" ca="1" si="176"/>
        <v>#N/A</v>
      </c>
      <c r="AG607" s="100" t="e">
        <f ca="1">OFFSET('Kuiva-aine'!$D$10,AE607+AF607-1,0)</f>
        <v>#N/A</v>
      </c>
      <c r="AH607" s="100" t="e">
        <f ca="1">OFFSET('Kuiva-aine'!$E$10,AE607+AF607-1,0)</f>
        <v>#N/A</v>
      </c>
      <c r="AI607" s="180" t="e">
        <f t="shared" ca="1" si="184"/>
        <v>#N/A</v>
      </c>
      <c r="AJ607" s="180" t="e">
        <f t="shared" si="185"/>
        <v>#N/A</v>
      </c>
      <c r="AK607" s="180" t="e">
        <f t="shared" si="186"/>
        <v>#N/A</v>
      </c>
      <c r="AL607" s="180">
        <f t="shared" si="187"/>
        <v>0</v>
      </c>
    </row>
    <row r="608" spans="1:38" x14ac:dyDescent="0.35">
      <c r="A608" s="91"/>
      <c r="B608" s="92"/>
      <c r="C608" s="93"/>
      <c r="D608" s="92"/>
      <c r="E608" s="91"/>
      <c r="F608" s="92"/>
      <c r="G608" s="94"/>
      <c r="I608" s="31">
        <f t="shared" ca="1" si="171"/>
        <v>0</v>
      </c>
      <c r="J608" s="31">
        <f ca="1">IF(ISNA(MATCH($V608,Hajoamiskertoimet!A$21:A$53,0)),0,$I608*OFFSET(Hajoamiskertoimet!$C$20,MATCH($V608,Hajoamiskertoimet!A$21:A$53,0),0))</f>
        <v>0</v>
      </c>
      <c r="L608" s="181">
        <f t="shared" ca="1" si="177"/>
        <v>1</v>
      </c>
      <c r="M608" s="180" t="e">
        <f ca="1">OFFSET('ewc02'!$H$10,MATCH($R608,Ewc_ID,0),0)</f>
        <v>#N/A</v>
      </c>
      <c r="N608" s="180" t="e">
        <f t="shared" ca="1" si="172"/>
        <v>#N/A</v>
      </c>
      <c r="O608" s="180" t="e">
        <f ca="1">IF($L608=0,-1,OFFSET('Kuiva-aine'!$C$10,AE608+AF608-1,0))</f>
        <v>#N/A</v>
      </c>
      <c r="P608" s="180" t="e">
        <f t="shared" ca="1" si="178"/>
        <v>#N/A</v>
      </c>
      <c r="Q608" s="180" t="e">
        <f ca="1">OFFSET('ewc02'!$A$10,MATCH($C608,EWC_Koodi,0),0)</f>
        <v>#N/A</v>
      </c>
      <c r="R608" s="180" t="e">
        <f t="shared" ca="1" si="179"/>
        <v>#N/A</v>
      </c>
      <c r="S608" s="180" t="e">
        <f ca="1">OFFSET('ewc02'!$K$10,Y608,0)</f>
        <v>#N/A</v>
      </c>
      <c r="T608" s="180" t="e">
        <f t="shared" ca="1" si="180"/>
        <v>#N/A</v>
      </c>
      <c r="U608" s="180" t="e">
        <f ca="1">OFFSET('ewc02'!$L$10,Y608,0)</f>
        <v>#N/A</v>
      </c>
      <c r="V608" s="180" t="e">
        <f ca="1">OFFSET('ewc02'!$M$10,Y608,0)</f>
        <v>#N/A</v>
      </c>
      <c r="W608" s="180" t="e">
        <f ca="1">OFFSET('ewc02'!$N$10,Y608,0)</f>
        <v>#N/A</v>
      </c>
      <c r="X608" s="180" t="e">
        <f ca="1">IF(AND(OFFSET('ewc02'!I$10,Y608,0)=12,OR(G608="2.3",G608="2.6",G608="2.7",G608="2.9")),1,0)</f>
        <v>#N/A</v>
      </c>
      <c r="Y608" s="180" t="e">
        <f t="shared" ca="1" si="173"/>
        <v>#N/A</v>
      </c>
      <c r="Z608" s="37">
        <f t="shared" si="174"/>
        <v>0</v>
      </c>
      <c r="AA608" s="180">
        <f ca="1">IF($Z608=0,0, OFFSET(rd!$A$10,MATCH($Z608,RD_tunnus,0),0))</f>
        <v>0</v>
      </c>
      <c r="AB608" s="180" t="e">
        <f t="shared" si="181"/>
        <v>#N/A</v>
      </c>
      <c r="AC608" s="180" t="e">
        <f t="shared" si="182"/>
        <v>#N/A</v>
      </c>
      <c r="AD608" s="100">
        <f t="shared" si="183"/>
        <v>0</v>
      </c>
      <c r="AE608" s="180" t="e">
        <f t="shared" ca="1" si="175"/>
        <v>#N/A</v>
      </c>
      <c r="AF608" s="180" t="e">
        <f t="shared" ca="1" si="176"/>
        <v>#N/A</v>
      </c>
      <c r="AG608" s="100" t="e">
        <f ca="1">OFFSET('Kuiva-aine'!$D$10,AE608+AF608-1,0)</f>
        <v>#N/A</v>
      </c>
      <c r="AH608" s="100" t="e">
        <f ca="1">OFFSET('Kuiva-aine'!$E$10,AE608+AF608-1,0)</f>
        <v>#N/A</v>
      </c>
      <c r="AI608" s="180" t="e">
        <f t="shared" ca="1" si="184"/>
        <v>#N/A</v>
      </c>
      <c r="AJ608" s="180" t="e">
        <f t="shared" si="185"/>
        <v>#N/A</v>
      </c>
      <c r="AK608" s="180" t="e">
        <f t="shared" si="186"/>
        <v>#N/A</v>
      </c>
      <c r="AL608" s="180">
        <f t="shared" si="187"/>
        <v>0</v>
      </c>
    </row>
    <row r="609" spans="1:38" x14ac:dyDescent="0.35">
      <c r="A609" s="91"/>
      <c r="B609" s="92"/>
      <c r="C609" s="93"/>
      <c r="D609" s="92"/>
      <c r="E609" s="91"/>
      <c r="F609" s="92"/>
      <c r="G609" s="94"/>
      <c r="I609" s="31">
        <f t="shared" ca="1" si="171"/>
        <v>0</v>
      </c>
      <c r="J609" s="31">
        <f ca="1">IF(ISNA(MATCH($V609,Hajoamiskertoimet!A$21:A$53,0)),0,$I609*OFFSET(Hajoamiskertoimet!$C$20,MATCH($V609,Hajoamiskertoimet!A$21:A$53,0),0))</f>
        <v>0</v>
      </c>
      <c r="L609" s="181">
        <f t="shared" ca="1" si="177"/>
        <v>1</v>
      </c>
      <c r="M609" s="180" t="e">
        <f ca="1">OFFSET('ewc02'!$H$10,MATCH($R609,Ewc_ID,0),0)</f>
        <v>#N/A</v>
      </c>
      <c r="N609" s="180" t="e">
        <f t="shared" ca="1" si="172"/>
        <v>#N/A</v>
      </c>
      <c r="O609" s="180" t="e">
        <f ca="1">IF($L609=0,-1,OFFSET('Kuiva-aine'!$C$10,AE609+AF609-1,0))</f>
        <v>#N/A</v>
      </c>
      <c r="P609" s="180" t="e">
        <f t="shared" ca="1" si="178"/>
        <v>#N/A</v>
      </c>
      <c r="Q609" s="180" t="e">
        <f ca="1">OFFSET('ewc02'!$A$10,MATCH($C609,EWC_Koodi,0),0)</f>
        <v>#N/A</v>
      </c>
      <c r="R609" s="180" t="e">
        <f t="shared" ca="1" si="179"/>
        <v>#N/A</v>
      </c>
      <c r="S609" s="180" t="e">
        <f ca="1">OFFSET('ewc02'!$K$10,Y609,0)</f>
        <v>#N/A</v>
      </c>
      <c r="T609" s="180" t="e">
        <f t="shared" ca="1" si="180"/>
        <v>#N/A</v>
      </c>
      <c r="U609" s="180" t="e">
        <f ca="1">OFFSET('ewc02'!$L$10,Y609,0)</f>
        <v>#N/A</v>
      </c>
      <c r="V609" s="180" t="e">
        <f ca="1">OFFSET('ewc02'!$M$10,Y609,0)</f>
        <v>#N/A</v>
      </c>
      <c r="W609" s="180" t="e">
        <f ca="1">OFFSET('ewc02'!$N$10,Y609,0)</f>
        <v>#N/A</v>
      </c>
      <c r="X609" s="180" t="e">
        <f ca="1">IF(AND(OFFSET('ewc02'!I$10,Y609,0)=12,OR(G609="2.3",G609="2.6",G609="2.7",G609="2.9")),1,0)</f>
        <v>#N/A</v>
      </c>
      <c r="Y609" s="180" t="e">
        <f t="shared" ca="1" si="173"/>
        <v>#N/A</v>
      </c>
      <c r="Z609" s="37">
        <f t="shared" si="174"/>
        <v>0</v>
      </c>
      <c r="AA609" s="180">
        <f ca="1">IF($Z609=0,0, OFFSET(rd!$A$10,MATCH($Z609,RD_tunnus,0),0))</f>
        <v>0</v>
      </c>
      <c r="AB609" s="180" t="e">
        <f t="shared" si="181"/>
        <v>#N/A</v>
      </c>
      <c r="AC609" s="180" t="e">
        <f t="shared" si="182"/>
        <v>#N/A</v>
      </c>
      <c r="AD609" s="100">
        <f t="shared" si="183"/>
        <v>0</v>
      </c>
      <c r="AE609" s="180" t="e">
        <f t="shared" ca="1" si="175"/>
        <v>#N/A</v>
      </c>
      <c r="AF609" s="180" t="e">
        <f t="shared" ca="1" si="176"/>
        <v>#N/A</v>
      </c>
      <c r="AG609" s="100" t="e">
        <f ca="1">OFFSET('Kuiva-aine'!$D$10,AE609+AF609-1,0)</f>
        <v>#N/A</v>
      </c>
      <c r="AH609" s="100" t="e">
        <f ca="1">OFFSET('Kuiva-aine'!$E$10,AE609+AF609-1,0)</f>
        <v>#N/A</v>
      </c>
      <c r="AI609" s="180" t="e">
        <f t="shared" ca="1" si="184"/>
        <v>#N/A</v>
      </c>
      <c r="AJ609" s="180" t="e">
        <f t="shared" si="185"/>
        <v>#N/A</v>
      </c>
      <c r="AK609" s="180" t="e">
        <f t="shared" si="186"/>
        <v>#N/A</v>
      </c>
      <c r="AL609" s="180">
        <f t="shared" si="187"/>
        <v>0</v>
      </c>
    </row>
    <row r="610" spans="1:38" x14ac:dyDescent="0.35">
      <c r="A610" s="91"/>
      <c r="B610" s="92"/>
      <c r="C610" s="93"/>
      <c r="D610" s="92"/>
      <c r="E610" s="91"/>
      <c r="F610" s="92"/>
      <c r="G610" s="94"/>
      <c r="I610" s="31">
        <f t="shared" ca="1" si="171"/>
        <v>0</v>
      </c>
      <c r="J610" s="31">
        <f ca="1">IF(ISNA(MATCH($V610,Hajoamiskertoimet!A$21:A$53,0)),0,$I610*OFFSET(Hajoamiskertoimet!$C$20,MATCH($V610,Hajoamiskertoimet!A$21:A$53,0),0))</f>
        <v>0</v>
      </c>
      <c r="L610" s="181">
        <f t="shared" ca="1" si="177"/>
        <v>1</v>
      </c>
      <c r="M610" s="180" t="e">
        <f ca="1">OFFSET('ewc02'!$H$10,MATCH($R610,Ewc_ID,0),0)</f>
        <v>#N/A</v>
      </c>
      <c r="N610" s="180" t="e">
        <f t="shared" ca="1" si="172"/>
        <v>#N/A</v>
      </c>
      <c r="O610" s="180" t="e">
        <f ca="1">IF($L610=0,-1,OFFSET('Kuiva-aine'!$C$10,AE610+AF610-1,0))</f>
        <v>#N/A</v>
      </c>
      <c r="P610" s="180" t="e">
        <f t="shared" ca="1" si="178"/>
        <v>#N/A</v>
      </c>
      <c r="Q610" s="180" t="e">
        <f ca="1">OFFSET('ewc02'!$A$10,MATCH($C610,EWC_Koodi,0),0)</f>
        <v>#N/A</v>
      </c>
      <c r="R610" s="180" t="e">
        <f t="shared" ca="1" si="179"/>
        <v>#N/A</v>
      </c>
      <c r="S610" s="180" t="e">
        <f ca="1">OFFSET('ewc02'!$K$10,Y610,0)</f>
        <v>#N/A</v>
      </c>
      <c r="T610" s="180" t="e">
        <f t="shared" ca="1" si="180"/>
        <v>#N/A</v>
      </c>
      <c r="U610" s="180" t="e">
        <f ca="1">OFFSET('ewc02'!$L$10,Y610,0)</f>
        <v>#N/A</v>
      </c>
      <c r="V610" s="180" t="e">
        <f ca="1">OFFSET('ewc02'!$M$10,Y610,0)</f>
        <v>#N/A</v>
      </c>
      <c r="W610" s="180" t="e">
        <f ca="1">OFFSET('ewc02'!$N$10,Y610,0)</f>
        <v>#N/A</v>
      </c>
      <c r="X610" s="180" t="e">
        <f ca="1">IF(AND(OFFSET('ewc02'!I$10,Y610,0)=12,OR(G610="2.3",G610="2.6",G610="2.7",G610="2.9")),1,0)</f>
        <v>#N/A</v>
      </c>
      <c r="Y610" s="180" t="e">
        <f t="shared" ca="1" si="173"/>
        <v>#N/A</v>
      </c>
      <c r="Z610" s="37">
        <f t="shared" si="174"/>
        <v>0</v>
      </c>
      <c r="AA610" s="180">
        <f ca="1">IF($Z610=0,0, OFFSET(rd!$A$10,MATCH($Z610,RD_tunnus,0),0))</f>
        <v>0</v>
      </c>
      <c r="AB610" s="180" t="e">
        <f t="shared" si="181"/>
        <v>#N/A</v>
      </c>
      <c r="AC610" s="180" t="e">
        <f t="shared" si="182"/>
        <v>#N/A</v>
      </c>
      <c r="AD610" s="100">
        <f t="shared" si="183"/>
        <v>0</v>
      </c>
      <c r="AE610" s="180" t="e">
        <f t="shared" ca="1" si="175"/>
        <v>#N/A</v>
      </c>
      <c r="AF610" s="180" t="e">
        <f t="shared" ca="1" si="176"/>
        <v>#N/A</v>
      </c>
      <c r="AG610" s="100" t="e">
        <f ca="1">OFFSET('Kuiva-aine'!$D$10,AE610+AF610-1,0)</f>
        <v>#N/A</v>
      </c>
      <c r="AH610" s="100" t="e">
        <f ca="1">OFFSET('Kuiva-aine'!$E$10,AE610+AF610-1,0)</f>
        <v>#N/A</v>
      </c>
      <c r="AI610" s="180" t="e">
        <f t="shared" ca="1" si="184"/>
        <v>#N/A</v>
      </c>
      <c r="AJ610" s="180" t="e">
        <f t="shared" si="185"/>
        <v>#N/A</v>
      </c>
      <c r="AK610" s="180" t="e">
        <f t="shared" si="186"/>
        <v>#N/A</v>
      </c>
      <c r="AL610" s="180">
        <f t="shared" si="187"/>
        <v>0</v>
      </c>
    </row>
    <row r="611" spans="1:38" x14ac:dyDescent="0.35">
      <c r="A611" s="91"/>
      <c r="B611" s="92"/>
      <c r="C611" s="93"/>
      <c r="D611" s="92"/>
      <c r="E611" s="91"/>
      <c r="F611" s="92"/>
      <c r="G611" s="94"/>
      <c r="I611" s="31">
        <f t="shared" ca="1" si="171"/>
        <v>0</v>
      </c>
      <c r="J611" s="31">
        <f ca="1">IF(ISNA(MATCH($V611,Hajoamiskertoimet!A$21:A$53,0)),0,$I611*OFFSET(Hajoamiskertoimet!$C$20,MATCH($V611,Hajoamiskertoimet!A$21:A$53,0),0))</f>
        <v>0</v>
      </c>
      <c r="L611" s="181">
        <f t="shared" ca="1" si="177"/>
        <v>1</v>
      </c>
      <c r="M611" s="180" t="e">
        <f ca="1">OFFSET('ewc02'!$H$10,MATCH($R611,Ewc_ID,0),0)</f>
        <v>#N/A</v>
      </c>
      <c r="N611" s="180" t="e">
        <f t="shared" ca="1" si="172"/>
        <v>#N/A</v>
      </c>
      <c r="O611" s="180" t="e">
        <f ca="1">IF($L611=0,-1,OFFSET('Kuiva-aine'!$C$10,AE611+AF611-1,0))</f>
        <v>#N/A</v>
      </c>
      <c r="P611" s="180" t="e">
        <f t="shared" ca="1" si="178"/>
        <v>#N/A</v>
      </c>
      <c r="Q611" s="180" t="e">
        <f ca="1">OFFSET('ewc02'!$A$10,MATCH($C611,EWC_Koodi,0),0)</f>
        <v>#N/A</v>
      </c>
      <c r="R611" s="180" t="e">
        <f t="shared" ca="1" si="179"/>
        <v>#N/A</v>
      </c>
      <c r="S611" s="180" t="e">
        <f ca="1">OFFSET('ewc02'!$K$10,Y611,0)</f>
        <v>#N/A</v>
      </c>
      <c r="T611" s="180" t="e">
        <f t="shared" ca="1" si="180"/>
        <v>#N/A</v>
      </c>
      <c r="U611" s="180" t="e">
        <f ca="1">OFFSET('ewc02'!$L$10,Y611,0)</f>
        <v>#N/A</v>
      </c>
      <c r="V611" s="180" t="e">
        <f ca="1">OFFSET('ewc02'!$M$10,Y611,0)</f>
        <v>#N/A</v>
      </c>
      <c r="W611" s="180" t="e">
        <f ca="1">OFFSET('ewc02'!$N$10,Y611,0)</f>
        <v>#N/A</v>
      </c>
      <c r="X611" s="180" t="e">
        <f ca="1">IF(AND(OFFSET('ewc02'!I$10,Y611,0)=12,OR(G611="2.3",G611="2.6",G611="2.7",G611="2.9")),1,0)</f>
        <v>#N/A</v>
      </c>
      <c r="Y611" s="180" t="e">
        <f t="shared" ca="1" si="173"/>
        <v>#N/A</v>
      </c>
      <c r="Z611" s="37">
        <f t="shared" si="174"/>
        <v>0</v>
      </c>
      <c r="AA611" s="180">
        <f ca="1">IF($Z611=0,0, OFFSET(rd!$A$10,MATCH($Z611,RD_tunnus,0),0))</f>
        <v>0</v>
      </c>
      <c r="AB611" s="180" t="e">
        <f t="shared" si="181"/>
        <v>#N/A</v>
      </c>
      <c r="AC611" s="180" t="e">
        <f t="shared" si="182"/>
        <v>#N/A</v>
      </c>
      <c r="AD611" s="100">
        <f t="shared" si="183"/>
        <v>0</v>
      </c>
      <c r="AE611" s="180" t="e">
        <f t="shared" ca="1" si="175"/>
        <v>#N/A</v>
      </c>
      <c r="AF611" s="180" t="e">
        <f t="shared" ca="1" si="176"/>
        <v>#N/A</v>
      </c>
      <c r="AG611" s="100" t="e">
        <f ca="1">OFFSET('Kuiva-aine'!$D$10,AE611+AF611-1,0)</f>
        <v>#N/A</v>
      </c>
      <c r="AH611" s="100" t="e">
        <f ca="1">OFFSET('Kuiva-aine'!$E$10,AE611+AF611-1,0)</f>
        <v>#N/A</v>
      </c>
      <c r="AI611" s="180" t="e">
        <f t="shared" ca="1" si="184"/>
        <v>#N/A</v>
      </c>
      <c r="AJ611" s="180" t="e">
        <f t="shared" si="185"/>
        <v>#N/A</v>
      </c>
      <c r="AK611" s="180" t="e">
        <f t="shared" si="186"/>
        <v>#N/A</v>
      </c>
      <c r="AL611" s="180">
        <f t="shared" si="187"/>
        <v>0</v>
      </c>
    </row>
    <row r="612" spans="1:38" x14ac:dyDescent="0.35">
      <c r="A612" s="91"/>
      <c r="B612" s="92"/>
      <c r="C612" s="93"/>
      <c r="D612" s="92"/>
      <c r="E612" s="91"/>
      <c r="F612" s="92"/>
      <c r="G612" s="94"/>
      <c r="I612" s="31">
        <f t="shared" ca="1" si="171"/>
        <v>0</v>
      </c>
      <c r="J612" s="31">
        <f ca="1">IF(ISNA(MATCH($V612,Hajoamiskertoimet!A$21:A$53,0)),0,$I612*OFFSET(Hajoamiskertoimet!$C$20,MATCH($V612,Hajoamiskertoimet!A$21:A$53,0),0))</f>
        <v>0</v>
      </c>
      <c r="L612" s="181">
        <f t="shared" ca="1" si="177"/>
        <v>1</v>
      </c>
      <c r="M612" s="180" t="e">
        <f ca="1">OFFSET('ewc02'!$H$10,MATCH($R612,Ewc_ID,0),0)</f>
        <v>#N/A</v>
      </c>
      <c r="N612" s="180" t="e">
        <f t="shared" ca="1" si="172"/>
        <v>#N/A</v>
      </c>
      <c r="O612" s="180" t="e">
        <f ca="1">IF($L612=0,-1,OFFSET('Kuiva-aine'!$C$10,AE612+AF612-1,0))</f>
        <v>#N/A</v>
      </c>
      <c r="P612" s="180" t="e">
        <f t="shared" ca="1" si="178"/>
        <v>#N/A</v>
      </c>
      <c r="Q612" s="180" t="e">
        <f ca="1">OFFSET('ewc02'!$A$10,MATCH($C612,EWC_Koodi,0),0)</f>
        <v>#N/A</v>
      </c>
      <c r="R612" s="180" t="e">
        <f t="shared" ca="1" si="179"/>
        <v>#N/A</v>
      </c>
      <c r="S612" s="180" t="e">
        <f ca="1">OFFSET('ewc02'!$K$10,Y612,0)</f>
        <v>#N/A</v>
      </c>
      <c r="T612" s="180" t="e">
        <f t="shared" ca="1" si="180"/>
        <v>#N/A</v>
      </c>
      <c r="U612" s="180" t="e">
        <f ca="1">OFFSET('ewc02'!$L$10,Y612,0)</f>
        <v>#N/A</v>
      </c>
      <c r="V612" s="180" t="e">
        <f ca="1">OFFSET('ewc02'!$M$10,Y612,0)</f>
        <v>#N/A</v>
      </c>
      <c r="W612" s="180" t="e">
        <f ca="1">OFFSET('ewc02'!$N$10,Y612,0)</f>
        <v>#N/A</v>
      </c>
      <c r="X612" s="180" t="e">
        <f ca="1">IF(AND(OFFSET('ewc02'!I$10,Y612,0)=12,OR(G612="2.3",G612="2.6",G612="2.7",G612="2.9")),1,0)</f>
        <v>#N/A</v>
      </c>
      <c r="Y612" s="180" t="e">
        <f t="shared" ca="1" si="173"/>
        <v>#N/A</v>
      </c>
      <c r="Z612" s="37">
        <f t="shared" si="174"/>
        <v>0</v>
      </c>
      <c r="AA612" s="180">
        <f ca="1">IF($Z612=0,0, OFFSET(rd!$A$10,MATCH($Z612,RD_tunnus,0),0))</f>
        <v>0</v>
      </c>
      <c r="AB612" s="180" t="e">
        <f t="shared" si="181"/>
        <v>#N/A</v>
      </c>
      <c r="AC612" s="180" t="e">
        <f t="shared" si="182"/>
        <v>#N/A</v>
      </c>
      <c r="AD612" s="100">
        <f t="shared" si="183"/>
        <v>0</v>
      </c>
      <c r="AE612" s="180" t="e">
        <f t="shared" ca="1" si="175"/>
        <v>#N/A</v>
      </c>
      <c r="AF612" s="180" t="e">
        <f t="shared" ca="1" si="176"/>
        <v>#N/A</v>
      </c>
      <c r="AG612" s="100" t="e">
        <f ca="1">OFFSET('Kuiva-aine'!$D$10,AE612+AF612-1,0)</f>
        <v>#N/A</v>
      </c>
      <c r="AH612" s="100" t="e">
        <f ca="1">OFFSET('Kuiva-aine'!$E$10,AE612+AF612-1,0)</f>
        <v>#N/A</v>
      </c>
      <c r="AI612" s="180" t="e">
        <f t="shared" ca="1" si="184"/>
        <v>#N/A</v>
      </c>
      <c r="AJ612" s="180" t="e">
        <f t="shared" si="185"/>
        <v>#N/A</v>
      </c>
      <c r="AK612" s="180" t="e">
        <f t="shared" si="186"/>
        <v>#N/A</v>
      </c>
      <c r="AL612" s="180">
        <f t="shared" si="187"/>
        <v>0</v>
      </c>
    </row>
    <row r="613" spans="1:38" x14ac:dyDescent="0.35">
      <c r="A613" s="91"/>
      <c r="B613" s="92"/>
      <c r="C613" s="93"/>
      <c r="D613" s="92"/>
      <c r="E613" s="91"/>
      <c r="F613" s="92"/>
      <c r="G613" s="94"/>
      <c r="I613" s="31">
        <f t="shared" ca="1" si="171"/>
        <v>0</v>
      </c>
      <c r="J613" s="31">
        <f ca="1">IF(ISNA(MATCH($V613,Hajoamiskertoimet!A$21:A$53,0)),0,$I613*OFFSET(Hajoamiskertoimet!$C$20,MATCH($V613,Hajoamiskertoimet!A$21:A$53,0),0))</f>
        <v>0</v>
      </c>
      <c r="L613" s="181">
        <f t="shared" ca="1" si="177"/>
        <v>1</v>
      </c>
      <c r="M613" s="180" t="e">
        <f ca="1">OFFSET('ewc02'!$H$10,MATCH($R613,Ewc_ID,0),0)</f>
        <v>#N/A</v>
      </c>
      <c r="N613" s="180" t="e">
        <f t="shared" ca="1" si="172"/>
        <v>#N/A</v>
      </c>
      <c r="O613" s="180" t="e">
        <f ca="1">IF($L613=0,-1,OFFSET('Kuiva-aine'!$C$10,AE613+AF613-1,0))</f>
        <v>#N/A</v>
      </c>
      <c r="P613" s="180" t="e">
        <f t="shared" ca="1" si="178"/>
        <v>#N/A</v>
      </c>
      <c r="Q613" s="180" t="e">
        <f ca="1">OFFSET('ewc02'!$A$10,MATCH($C613,EWC_Koodi,0),0)</f>
        <v>#N/A</v>
      </c>
      <c r="R613" s="180" t="e">
        <f t="shared" ca="1" si="179"/>
        <v>#N/A</v>
      </c>
      <c r="S613" s="180" t="e">
        <f ca="1">OFFSET('ewc02'!$K$10,Y613,0)</f>
        <v>#N/A</v>
      </c>
      <c r="T613" s="180" t="e">
        <f t="shared" ca="1" si="180"/>
        <v>#N/A</v>
      </c>
      <c r="U613" s="180" t="e">
        <f ca="1">OFFSET('ewc02'!$L$10,Y613,0)</f>
        <v>#N/A</v>
      </c>
      <c r="V613" s="180" t="e">
        <f ca="1">OFFSET('ewc02'!$M$10,Y613,0)</f>
        <v>#N/A</v>
      </c>
      <c r="W613" s="180" t="e">
        <f ca="1">OFFSET('ewc02'!$N$10,Y613,0)</f>
        <v>#N/A</v>
      </c>
      <c r="X613" s="180" t="e">
        <f ca="1">IF(AND(OFFSET('ewc02'!I$10,Y613,0)=12,OR(G613="2.3",G613="2.6",G613="2.7",G613="2.9")),1,0)</f>
        <v>#N/A</v>
      </c>
      <c r="Y613" s="180" t="e">
        <f t="shared" ca="1" si="173"/>
        <v>#N/A</v>
      </c>
      <c r="Z613" s="37">
        <f t="shared" si="174"/>
        <v>0</v>
      </c>
      <c r="AA613" s="180">
        <f ca="1">IF($Z613=0,0, OFFSET(rd!$A$10,MATCH($Z613,RD_tunnus,0),0))</f>
        <v>0</v>
      </c>
      <c r="AB613" s="180" t="e">
        <f t="shared" si="181"/>
        <v>#N/A</v>
      </c>
      <c r="AC613" s="180" t="e">
        <f t="shared" si="182"/>
        <v>#N/A</v>
      </c>
      <c r="AD613" s="100">
        <f t="shared" si="183"/>
        <v>0</v>
      </c>
      <c r="AE613" s="180" t="e">
        <f t="shared" ca="1" si="175"/>
        <v>#N/A</v>
      </c>
      <c r="AF613" s="180" t="e">
        <f t="shared" ca="1" si="176"/>
        <v>#N/A</v>
      </c>
      <c r="AG613" s="100" t="e">
        <f ca="1">OFFSET('Kuiva-aine'!$D$10,AE613+AF613-1,0)</f>
        <v>#N/A</v>
      </c>
      <c r="AH613" s="100" t="e">
        <f ca="1">OFFSET('Kuiva-aine'!$E$10,AE613+AF613-1,0)</f>
        <v>#N/A</v>
      </c>
      <c r="AI613" s="180" t="e">
        <f t="shared" ca="1" si="184"/>
        <v>#N/A</v>
      </c>
      <c r="AJ613" s="180" t="e">
        <f t="shared" si="185"/>
        <v>#N/A</v>
      </c>
      <c r="AK613" s="180" t="e">
        <f t="shared" si="186"/>
        <v>#N/A</v>
      </c>
      <c r="AL613" s="180">
        <f t="shared" si="187"/>
        <v>0</v>
      </c>
    </row>
    <row r="614" spans="1:38" x14ac:dyDescent="0.35">
      <c r="A614" s="91"/>
      <c r="B614" s="92"/>
      <c r="C614" s="93"/>
      <c r="D614" s="92"/>
      <c r="E614" s="91"/>
      <c r="F614" s="92"/>
      <c r="G614" s="94"/>
      <c r="I614" s="31">
        <f t="shared" ca="1" si="171"/>
        <v>0</v>
      </c>
      <c r="J614" s="31">
        <f ca="1">IF(ISNA(MATCH($V614,Hajoamiskertoimet!A$21:A$53,0)),0,$I614*OFFSET(Hajoamiskertoimet!$C$20,MATCH($V614,Hajoamiskertoimet!A$21:A$53,0),0))</f>
        <v>0</v>
      </c>
      <c r="L614" s="181">
        <f t="shared" ca="1" si="177"/>
        <v>1</v>
      </c>
      <c r="M614" s="180" t="e">
        <f ca="1">OFFSET('ewc02'!$H$10,MATCH($R614,Ewc_ID,0),0)</f>
        <v>#N/A</v>
      </c>
      <c r="N614" s="180" t="e">
        <f t="shared" ca="1" si="172"/>
        <v>#N/A</v>
      </c>
      <c r="O614" s="180" t="e">
        <f ca="1">IF($L614=0,-1,OFFSET('Kuiva-aine'!$C$10,AE614+AF614-1,0))</f>
        <v>#N/A</v>
      </c>
      <c r="P614" s="180" t="e">
        <f t="shared" ca="1" si="178"/>
        <v>#N/A</v>
      </c>
      <c r="Q614" s="180" t="e">
        <f ca="1">OFFSET('ewc02'!$A$10,MATCH($C614,EWC_Koodi,0),0)</f>
        <v>#N/A</v>
      </c>
      <c r="R614" s="180" t="e">
        <f t="shared" ca="1" si="179"/>
        <v>#N/A</v>
      </c>
      <c r="S614" s="180" t="e">
        <f ca="1">OFFSET('ewc02'!$K$10,Y614,0)</f>
        <v>#N/A</v>
      </c>
      <c r="T614" s="180" t="e">
        <f t="shared" ca="1" si="180"/>
        <v>#N/A</v>
      </c>
      <c r="U614" s="180" t="e">
        <f ca="1">OFFSET('ewc02'!$L$10,Y614,0)</f>
        <v>#N/A</v>
      </c>
      <c r="V614" s="180" t="e">
        <f ca="1">OFFSET('ewc02'!$M$10,Y614,0)</f>
        <v>#N/A</v>
      </c>
      <c r="W614" s="180" t="e">
        <f ca="1">OFFSET('ewc02'!$N$10,Y614,0)</f>
        <v>#N/A</v>
      </c>
      <c r="X614" s="180" t="e">
        <f ca="1">IF(AND(OFFSET('ewc02'!I$10,Y614,0)=12,OR(G614="2.3",G614="2.6",G614="2.7",G614="2.9")),1,0)</f>
        <v>#N/A</v>
      </c>
      <c r="Y614" s="180" t="e">
        <f t="shared" ca="1" si="173"/>
        <v>#N/A</v>
      </c>
      <c r="Z614" s="37">
        <f t="shared" si="174"/>
        <v>0</v>
      </c>
      <c r="AA614" s="180">
        <f ca="1">IF($Z614=0,0, OFFSET(rd!$A$10,MATCH($Z614,RD_tunnus,0),0))</f>
        <v>0</v>
      </c>
      <c r="AB614" s="180" t="e">
        <f t="shared" si="181"/>
        <v>#N/A</v>
      </c>
      <c r="AC614" s="180" t="e">
        <f t="shared" si="182"/>
        <v>#N/A</v>
      </c>
      <c r="AD614" s="100">
        <f t="shared" si="183"/>
        <v>0</v>
      </c>
      <c r="AE614" s="180" t="e">
        <f t="shared" ca="1" si="175"/>
        <v>#N/A</v>
      </c>
      <c r="AF614" s="180" t="e">
        <f t="shared" ca="1" si="176"/>
        <v>#N/A</v>
      </c>
      <c r="AG614" s="100" t="e">
        <f ca="1">OFFSET('Kuiva-aine'!$D$10,AE614+AF614-1,0)</f>
        <v>#N/A</v>
      </c>
      <c r="AH614" s="100" t="e">
        <f ca="1">OFFSET('Kuiva-aine'!$E$10,AE614+AF614-1,0)</f>
        <v>#N/A</v>
      </c>
      <c r="AI614" s="180" t="e">
        <f t="shared" ca="1" si="184"/>
        <v>#N/A</v>
      </c>
      <c r="AJ614" s="180" t="e">
        <f t="shared" si="185"/>
        <v>#N/A</v>
      </c>
      <c r="AK614" s="180" t="e">
        <f t="shared" si="186"/>
        <v>#N/A</v>
      </c>
      <c r="AL614" s="180">
        <f t="shared" si="187"/>
        <v>0</v>
      </c>
    </row>
    <row r="615" spans="1:38" x14ac:dyDescent="0.35">
      <c r="A615" s="91"/>
      <c r="B615" s="92"/>
      <c r="C615" s="93"/>
      <c r="D615" s="92"/>
      <c r="E615" s="91"/>
      <c r="F615" s="92"/>
      <c r="G615" s="94"/>
      <c r="I615" s="31">
        <f t="shared" ca="1" si="171"/>
        <v>0</v>
      </c>
      <c r="J615" s="31">
        <f ca="1">IF(ISNA(MATCH($V615,Hajoamiskertoimet!A$21:A$53,0)),0,$I615*OFFSET(Hajoamiskertoimet!$C$20,MATCH($V615,Hajoamiskertoimet!A$21:A$53,0),0))</f>
        <v>0</v>
      </c>
      <c r="L615" s="181">
        <f t="shared" ca="1" si="177"/>
        <v>1</v>
      </c>
      <c r="M615" s="180" t="e">
        <f ca="1">OFFSET('ewc02'!$H$10,MATCH($R615,Ewc_ID,0),0)</f>
        <v>#N/A</v>
      </c>
      <c r="N615" s="180" t="e">
        <f t="shared" ca="1" si="172"/>
        <v>#N/A</v>
      </c>
      <c r="O615" s="180" t="e">
        <f ca="1">IF($L615=0,-1,OFFSET('Kuiva-aine'!$C$10,AE615+AF615-1,0))</f>
        <v>#N/A</v>
      </c>
      <c r="P615" s="180" t="e">
        <f t="shared" ca="1" si="178"/>
        <v>#N/A</v>
      </c>
      <c r="Q615" s="180" t="e">
        <f ca="1">OFFSET('ewc02'!$A$10,MATCH($C615,EWC_Koodi,0),0)</f>
        <v>#N/A</v>
      </c>
      <c r="R615" s="180" t="e">
        <f t="shared" ca="1" si="179"/>
        <v>#N/A</v>
      </c>
      <c r="S615" s="180" t="e">
        <f ca="1">OFFSET('ewc02'!$K$10,Y615,0)</f>
        <v>#N/A</v>
      </c>
      <c r="T615" s="180" t="e">
        <f t="shared" ca="1" si="180"/>
        <v>#N/A</v>
      </c>
      <c r="U615" s="180" t="e">
        <f ca="1">OFFSET('ewc02'!$L$10,Y615,0)</f>
        <v>#N/A</v>
      </c>
      <c r="V615" s="180" t="e">
        <f ca="1">OFFSET('ewc02'!$M$10,Y615,0)</f>
        <v>#N/A</v>
      </c>
      <c r="W615" s="180" t="e">
        <f ca="1">OFFSET('ewc02'!$N$10,Y615,0)</f>
        <v>#N/A</v>
      </c>
      <c r="X615" s="180" t="e">
        <f ca="1">IF(AND(OFFSET('ewc02'!I$10,Y615,0)=12,OR(G615="2.3",G615="2.6",G615="2.7",G615="2.9")),1,0)</f>
        <v>#N/A</v>
      </c>
      <c r="Y615" s="180" t="e">
        <f t="shared" ca="1" si="173"/>
        <v>#N/A</v>
      </c>
      <c r="Z615" s="37">
        <f t="shared" si="174"/>
        <v>0</v>
      </c>
      <c r="AA615" s="180">
        <f ca="1">IF($Z615=0,0, OFFSET(rd!$A$10,MATCH($Z615,RD_tunnus,0),0))</f>
        <v>0</v>
      </c>
      <c r="AB615" s="180" t="e">
        <f t="shared" si="181"/>
        <v>#N/A</v>
      </c>
      <c r="AC615" s="180" t="e">
        <f t="shared" si="182"/>
        <v>#N/A</v>
      </c>
      <c r="AD615" s="100">
        <f t="shared" si="183"/>
        <v>0</v>
      </c>
      <c r="AE615" s="180" t="e">
        <f t="shared" ca="1" si="175"/>
        <v>#N/A</v>
      </c>
      <c r="AF615" s="180" t="e">
        <f t="shared" ca="1" si="176"/>
        <v>#N/A</v>
      </c>
      <c r="AG615" s="100" t="e">
        <f ca="1">OFFSET('Kuiva-aine'!$D$10,AE615+AF615-1,0)</f>
        <v>#N/A</v>
      </c>
      <c r="AH615" s="100" t="e">
        <f ca="1">OFFSET('Kuiva-aine'!$E$10,AE615+AF615-1,0)</f>
        <v>#N/A</v>
      </c>
      <c r="AI615" s="180" t="e">
        <f t="shared" ca="1" si="184"/>
        <v>#N/A</v>
      </c>
      <c r="AJ615" s="180" t="e">
        <f t="shared" si="185"/>
        <v>#N/A</v>
      </c>
      <c r="AK615" s="180" t="e">
        <f t="shared" si="186"/>
        <v>#N/A</v>
      </c>
      <c r="AL615" s="180">
        <f t="shared" si="187"/>
        <v>0</v>
      </c>
    </row>
    <row r="616" spans="1:38" x14ac:dyDescent="0.35">
      <c r="A616" s="91"/>
      <c r="B616" s="92"/>
      <c r="C616" s="93"/>
      <c r="D616" s="92"/>
      <c r="E616" s="91"/>
      <c r="F616" s="92"/>
      <c r="G616" s="94"/>
      <c r="I616" s="31">
        <f t="shared" ca="1" si="171"/>
        <v>0</v>
      </c>
      <c r="J616" s="31">
        <f ca="1">IF(ISNA(MATCH($V616,Hajoamiskertoimet!A$21:A$53,0)),0,$I616*OFFSET(Hajoamiskertoimet!$C$20,MATCH($V616,Hajoamiskertoimet!A$21:A$53,0),0))</f>
        <v>0</v>
      </c>
      <c r="L616" s="181">
        <f t="shared" ca="1" si="177"/>
        <v>1</v>
      </c>
      <c r="M616" s="180" t="e">
        <f ca="1">OFFSET('ewc02'!$H$10,MATCH($R616,Ewc_ID,0),0)</f>
        <v>#N/A</v>
      </c>
      <c r="N616" s="180" t="e">
        <f t="shared" ca="1" si="172"/>
        <v>#N/A</v>
      </c>
      <c r="O616" s="180" t="e">
        <f ca="1">IF($L616=0,-1,OFFSET('Kuiva-aine'!$C$10,AE616+AF616-1,0))</f>
        <v>#N/A</v>
      </c>
      <c r="P616" s="180" t="e">
        <f t="shared" ca="1" si="178"/>
        <v>#N/A</v>
      </c>
      <c r="Q616" s="180" t="e">
        <f ca="1">OFFSET('ewc02'!$A$10,MATCH($C616,EWC_Koodi,0),0)</f>
        <v>#N/A</v>
      </c>
      <c r="R616" s="180" t="e">
        <f t="shared" ca="1" si="179"/>
        <v>#N/A</v>
      </c>
      <c r="S616" s="180" t="e">
        <f ca="1">OFFSET('ewc02'!$K$10,Y616,0)</f>
        <v>#N/A</v>
      </c>
      <c r="T616" s="180" t="e">
        <f t="shared" ca="1" si="180"/>
        <v>#N/A</v>
      </c>
      <c r="U616" s="180" t="e">
        <f ca="1">OFFSET('ewc02'!$L$10,Y616,0)</f>
        <v>#N/A</v>
      </c>
      <c r="V616" s="180" t="e">
        <f ca="1">OFFSET('ewc02'!$M$10,Y616,0)</f>
        <v>#N/A</v>
      </c>
      <c r="W616" s="180" t="e">
        <f ca="1">OFFSET('ewc02'!$N$10,Y616,0)</f>
        <v>#N/A</v>
      </c>
      <c r="X616" s="180" t="e">
        <f ca="1">IF(AND(OFFSET('ewc02'!I$10,Y616,0)=12,OR(G616="2.3",G616="2.6",G616="2.7",G616="2.9")),1,0)</f>
        <v>#N/A</v>
      </c>
      <c r="Y616" s="180" t="e">
        <f t="shared" ca="1" si="173"/>
        <v>#N/A</v>
      </c>
      <c r="Z616" s="37">
        <f t="shared" si="174"/>
        <v>0</v>
      </c>
      <c r="AA616" s="180">
        <f ca="1">IF($Z616=0,0, OFFSET(rd!$A$10,MATCH($Z616,RD_tunnus,0),0))</f>
        <v>0</v>
      </c>
      <c r="AB616" s="180" t="e">
        <f t="shared" si="181"/>
        <v>#N/A</v>
      </c>
      <c r="AC616" s="180" t="e">
        <f t="shared" si="182"/>
        <v>#N/A</v>
      </c>
      <c r="AD616" s="100">
        <f t="shared" si="183"/>
        <v>0</v>
      </c>
      <c r="AE616" s="180" t="e">
        <f t="shared" ca="1" si="175"/>
        <v>#N/A</v>
      </c>
      <c r="AF616" s="180" t="e">
        <f t="shared" ca="1" si="176"/>
        <v>#N/A</v>
      </c>
      <c r="AG616" s="100" t="e">
        <f ca="1">OFFSET('Kuiva-aine'!$D$10,AE616+AF616-1,0)</f>
        <v>#N/A</v>
      </c>
      <c r="AH616" s="100" t="e">
        <f ca="1">OFFSET('Kuiva-aine'!$E$10,AE616+AF616-1,0)</f>
        <v>#N/A</v>
      </c>
      <c r="AI616" s="180" t="e">
        <f t="shared" ca="1" si="184"/>
        <v>#N/A</v>
      </c>
      <c r="AJ616" s="180" t="e">
        <f t="shared" si="185"/>
        <v>#N/A</v>
      </c>
      <c r="AK616" s="180" t="e">
        <f t="shared" si="186"/>
        <v>#N/A</v>
      </c>
      <c r="AL616" s="180">
        <f t="shared" si="187"/>
        <v>0</v>
      </c>
    </row>
    <row r="617" spans="1:38" x14ac:dyDescent="0.35">
      <c r="A617" s="91"/>
      <c r="B617" s="92"/>
      <c r="C617" s="93"/>
      <c r="D617" s="92"/>
      <c r="E617" s="91"/>
      <c r="F617" s="92"/>
      <c r="G617" s="94"/>
      <c r="I617" s="31">
        <f t="shared" ca="1" si="171"/>
        <v>0</v>
      </c>
      <c r="J617" s="31">
        <f ca="1">IF(ISNA(MATCH($V617,Hajoamiskertoimet!A$21:A$53,0)),0,$I617*OFFSET(Hajoamiskertoimet!$C$20,MATCH($V617,Hajoamiskertoimet!A$21:A$53,0),0))</f>
        <v>0</v>
      </c>
      <c r="L617" s="181">
        <f t="shared" ca="1" si="177"/>
        <v>1</v>
      </c>
      <c r="M617" s="180" t="e">
        <f ca="1">OFFSET('ewc02'!$H$10,MATCH($R617,Ewc_ID,0),0)</f>
        <v>#N/A</v>
      </c>
      <c r="N617" s="180" t="e">
        <f t="shared" ca="1" si="172"/>
        <v>#N/A</v>
      </c>
      <c r="O617" s="180" t="e">
        <f ca="1">IF($L617=0,-1,OFFSET('Kuiva-aine'!$C$10,AE617+AF617-1,0))</f>
        <v>#N/A</v>
      </c>
      <c r="P617" s="180" t="e">
        <f t="shared" ca="1" si="178"/>
        <v>#N/A</v>
      </c>
      <c r="Q617" s="180" t="e">
        <f ca="1">OFFSET('ewc02'!$A$10,MATCH($C617,EWC_Koodi,0),0)</f>
        <v>#N/A</v>
      </c>
      <c r="R617" s="180" t="e">
        <f t="shared" ca="1" si="179"/>
        <v>#N/A</v>
      </c>
      <c r="S617" s="180" t="e">
        <f ca="1">OFFSET('ewc02'!$K$10,Y617,0)</f>
        <v>#N/A</v>
      </c>
      <c r="T617" s="180" t="e">
        <f t="shared" ca="1" si="180"/>
        <v>#N/A</v>
      </c>
      <c r="U617" s="180" t="e">
        <f ca="1">OFFSET('ewc02'!$L$10,Y617,0)</f>
        <v>#N/A</v>
      </c>
      <c r="V617" s="180" t="e">
        <f ca="1">OFFSET('ewc02'!$M$10,Y617,0)</f>
        <v>#N/A</v>
      </c>
      <c r="W617" s="180" t="e">
        <f ca="1">OFFSET('ewc02'!$N$10,Y617,0)</f>
        <v>#N/A</v>
      </c>
      <c r="X617" s="180" t="e">
        <f ca="1">IF(AND(OFFSET('ewc02'!I$10,Y617,0)=12,OR(G617="2.3",G617="2.6",G617="2.7",G617="2.9")),1,0)</f>
        <v>#N/A</v>
      </c>
      <c r="Y617" s="180" t="e">
        <f t="shared" ca="1" si="173"/>
        <v>#N/A</v>
      </c>
      <c r="Z617" s="37">
        <f t="shared" si="174"/>
        <v>0</v>
      </c>
      <c r="AA617" s="180">
        <f ca="1">IF($Z617=0,0, OFFSET(rd!$A$10,MATCH($Z617,RD_tunnus,0),0))</f>
        <v>0</v>
      </c>
      <c r="AB617" s="180" t="e">
        <f t="shared" si="181"/>
        <v>#N/A</v>
      </c>
      <c r="AC617" s="180" t="e">
        <f t="shared" si="182"/>
        <v>#N/A</v>
      </c>
      <c r="AD617" s="100">
        <f t="shared" si="183"/>
        <v>0</v>
      </c>
      <c r="AE617" s="180" t="e">
        <f t="shared" ca="1" si="175"/>
        <v>#N/A</v>
      </c>
      <c r="AF617" s="180" t="e">
        <f t="shared" ca="1" si="176"/>
        <v>#N/A</v>
      </c>
      <c r="AG617" s="100" t="e">
        <f ca="1">OFFSET('Kuiva-aine'!$D$10,AE617+AF617-1,0)</f>
        <v>#N/A</v>
      </c>
      <c r="AH617" s="100" t="e">
        <f ca="1">OFFSET('Kuiva-aine'!$E$10,AE617+AF617-1,0)</f>
        <v>#N/A</v>
      </c>
      <c r="AI617" s="180" t="e">
        <f t="shared" ca="1" si="184"/>
        <v>#N/A</v>
      </c>
      <c r="AJ617" s="180" t="e">
        <f t="shared" si="185"/>
        <v>#N/A</v>
      </c>
      <c r="AK617" s="180" t="e">
        <f t="shared" si="186"/>
        <v>#N/A</v>
      </c>
      <c r="AL617" s="180">
        <f t="shared" si="187"/>
        <v>0</v>
      </c>
    </row>
    <row r="618" spans="1:38" x14ac:dyDescent="0.35">
      <c r="A618" s="91"/>
      <c r="B618" s="92"/>
      <c r="C618" s="93"/>
      <c r="D618" s="92"/>
      <c r="E618" s="91"/>
      <c r="F618" s="92"/>
      <c r="G618" s="94"/>
      <c r="I618" s="31">
        <f t="shared" ca="1" si="171"/>
        <v>0</v>
      </c>
      <c r="J618" s="31">
        <f ca="1">IF(ISNA(MATCH($V618,Hajoamiskertoimet!A$21:A$53,0)),0,$I618*OFFSET(Hajoamiskertoimet!$C$20,MATCH($V618,Hajoamiskertoimet!A$21:A$53,0),0))</f>
        <v>0</v>
      </c>
      <c r="L618" s="181">
        <f t="shared" ca="1" si="177"/>
        <v>1</v>
      </c>
      <c r="M618" s="180" t="e">
        <f ca="1">OFFSET('ewc02'!$H$10,MATCH($R618,Ewc_ID,0),0)</f>
        <v>#N/A</v>
      </c>
      <c r="N618" s="180" t="e">
        <f t="shared" ca="1" si="172"/>
        <v>#N/A</v>
      </c>
      <c r="O618" s="180" t="e">
        <f ca="1">IF($L618=0,-1,OFFSET('Kuiva-aine'!$C$10,AE618+AF618-1,0))</f>
        <v>#N/A</v>
      </c>
      <c r="P618" s="180" t="e">
        <f t="shared" ca="1" si="178"/>
        <v>#N/A</v>
      </c>
      <c r="Q618" s="180" t="e">
        <f ca="1">OFFSET('ewc02'!$A$10,MATCH($C618,EWC_Koodi,0),0)</f>
        <v>#N/A</v>
      </c>
      <c r="R618" s="180" t="e">
        <f t="shared" ca="1" si="179"/>
        <v>#N/A</v>
      </c>
      <c r="S618" s="180" t="e">
        <f ca="1">OFFSET('ewc02'!$K$10,Y618,0)</f>
        <v>#N/A</v>
      </c>
      <c r="T618" s="180" t="e">
        <f t="shared" ca="1" si="180"/>
        <v>#N/A</v>
      </c>
      <c r="U618" s="180" t="e">
        <f ca="1">OFFSET('ewc02'!$L$10,Y618,0)</f>
        <v>#N/A</v>
      </c>
      <c r="V618" s="180" t="e">
        <f ca="1">OFFSET('ewc02'!$M$10,Y618,0)</f>
        <v>#N/A</v>
      </c>
      <c r="W618" s="180" t="e">
        <f ca="1">OFFSET('ewc02'!$N$10,Y618,0)</f>
        <v>#N/A</v>
      </c>
      <c r="X618" s="180" t="e">
        <f ca="1">IF(AND(OFFSET('ewc02'!I$10,Y618,0)=12,OR(G618="2.3",G618="2.6",G618="2.7",G618="2.9")),1,0)</f>
        <v>#N/A</v>
      </c>
      <c r="Y618" s="180" t="e">
        <f t="shared" ca="1" si="173"/>
        <v>#N/A</v>
      </c>
      <c r="Z618" s="37">
        <f t="shared" si="174"/>
        <v>0</v>
      </c>
      <c r="AA618" s="180">
        <f ca="1">IF($Z618=0,0, OFFSET(rd!$A$10,MATCH($Z618,RD_tunnus,0),0))</f>
        <v>0</v>
      </c>
      <c r="AB618" s="180" t="e">
        <f t="shared" si="181"/>
        <v>#N/A</v>
      </c>
      <c r="AC618" s="180" t="e">
        <f t="shared" si="182"/>
        <v>#N/A</v>
      </c>
      <c r="AD618" s="100">
        <f t="shared" si="183"/>
        <v>0</v>
      </c>
      <c r="AE618" s="180" t="e">
        <f t="shared" ca="1" si="175"/>
        <v>#N/A</v>
      </c>
      <c r="AF618" s="180" t="e">
        <f t="shared" ca="1" si="176"/>
        <v>#N/A</v>
      </c>
      <c r="AG618" s="100" t="e">
        <f ca="1">OFFSET('Kuiva-aine'!$D$10,AE618+AF618-1,0)</f>
        <v>#N/A</v>
      </c>
      <c r="AH618" s="100" t="e">
        <f ca="1">OFFSET('Kuiva-aine'!$E$10,AE618+AF618-1,0)</f>
        <v>#N/A</v>
      </c>
      <c r="AI618" s="180" t="e">
        <f t="shared" ca="1" si="184"/>
        <v>#N/A</v>
      </c>
      <c r="AJ618" s="180" t="e">
        <f t="shared" si="185"/>
        <v>#N/A</v>
      </c>
      <c r="AK618" s="180" t="e">
        <f t="shared" si="186"/>
        <v>#N/A</v>
      </c>
      <c r="AL618" s="180">
        <f t="shared" si="187"/>
        <v>0</v>
      </c>
    </row>
    <row r="619" spans="1:38" x14ac:dyDescent="0.35">
      <c r="A619" s="91"/>
      <c r="B619" s="92"/>
      <c r="C619" s="93"/>
      <c r="D619" s="92"/>
      <c r="E619" s="91"/>
      <c r="F619" s="92"/>
      <c r="G619" s="94"/>
      <c r="I619" s="31">
        <f t="shared" ca="1" si="171"/>
        <v>0</v>
      </c>
      <c r="J619" s="31">
        <f ca="1">IF(ISNA(MATCH($V619,Hajoamiskertoimet!A$21:A$53,0)),0,$I619*OFFSET(Hajoamiskertoimet!$C$20,MATCH($V619,Hajoamiskertoimet!A$21:A$53,0),0))</f>
        <v>0</v>
      </c>
      <c r="L619" s="181">
        <f t="shared" ca="1" si="177"/>
        <v>1</v>
      </c>
      <c r="M619" s="180" t="e">
        <f ca="1">OFFSET('ewc02'!$H$10,MATCH($R619,Ewc_ID,0),0)</f>
        <v>#N/A</v>
      </c>
      <c r="N619" s="180" t="e">
        <f t="shared" ca="1" si="172"/>
        <v>#N/A</v>
      </c>
      <c r="O619" s="180" t="e">
        <f ca="1">IF($L619=0,-1,OFFSET('Kuiva-aine'!$C$10,AE619+AF619-1,0))</f>
        <v>#N/A</v>
      </c>
      <c r="P619" s="180" t="e">
        <f t="shared" ca="1" si="178"/>
        <v>#N/A</v>
      </c>
      <c r="Q619" s="180" t="e">
        <f ca="1">OFFSET('ewc02'!$A$10,MATCH($C619,EWC_Koodi,0),0)</f>
        <v>#N/A</v>
      </c>
      <c r="R619" s="180" t="e">
        <f t="shared" ca="1" si="179"/>
        <v>#N/A</v>
      </c>
      <c r="S619" s="180" t="e">
        <f ca="1">OFFSET('ewc02'!$K$10,Y619,0)</f>
        <v>#N/A</v>
      </c>
      <c r="T619" s="180" t="e">
        <f t="shared" ca="1" si="180"/>
        <v>#N/A</v>
      </c>
      <c r="U619" s="180" t="e">
        <f ca="1">OFFSET('ewc02'!$L$10,Y619,0)</f>
        <v>#N/A</v>
      </c>
      <c r="V619" s="180" t="e">
        <f ca="1">OFFSET('ewc02'!$M$10,Y619,0)</f>
        <v>#N/A</v>
      </c>
      <c r="W619" s="180" t="e">
        <f ca="1">OFFSET('ewc02'!$N$10,Y619,0)</f>
        <v>#N/A</v>
      </c>
      <c r="X619" s="180" t="e">
        <f ca="1">IF(AND(OFFSET('ewc02'!I$10,Y619,0)=12,OR(G619="2.3",G619="2.6",G619="2.7",G619="2.9")),1,0)</f>
        <v>#N/A</v>
      </c>
      <c r="Y619" s="180" t="e">
        <f t="shared" ca="1" si="173"/>
        <v>#N/A</v>
      </c>
      <c r="Z619" s="37">
        <f t="shared" si="174"/>
        <v>0</v>
      </c>
      <c r="AA619" s="180">
        <f ca="1">IF($Z619=0,0, OFFSET(rd!$A$10,MATCH($Z619,RD_tunnus,0),0))</f>
        <v>0</v>
      </c>
      <c r="AB619" s="180" t="e">
        <f t="shared" si="181"/>
        <v>#N/A</v>
      </c>
      <c r="AC619" s="180" t="e">
        <f t="shared" si="182"/>
        <v>#N/A</v>
      </c>
      <c r="AD619" s="100">
        <f t="shared" si="183"/>
        <v>0</v>
      </c>
      <c r="AE619" s="180" t="e">
        <f t="shared" ca="1" si="175"/>
        <v>#N/A</v>
      </c>
      <c r="AF619" s="180" t="e">
        <f t="shared" ca="1" si="176"/>
        <v>#N/A</v>
      </c>
      <c r="AG619" s="100" t="e">
        <f ca="1">OFFSET('Kuiva-aine'!$D$10,AE619+AF619-1,0)</f>
        <v>#N/A</v>
      </c>
      <c r="AH619" s="100" t="e">
        <f ca="1">OFFSET('Kuiva-aine'!$E$10,AE619+AF619-1,0)</f>
        <v>#N/A</v>
      </c>
      <c r="AI619" s="180" t="e">
        <f t="shared" ca="1" si="184"/>
        <v>#N/A</v>
      </c>
      <c r="AJ619" s="180" t="e">
        <f t="shared" si="185"/>
        <v>#N/A</v>
      </c>
      <c r="AK619" s="180" t="e">
        <f t="shared" si="186"/>
        <v>#N/A</v>
      </c>
      <c r="AL619" s="180">
        <f t="shared" si="187"/>
        <v>0</v>
      </c>
    </row>
    <row r="620" spans="1:38" x14ac:dyDescent="0.35">
      <c r="A620" s="91"/>
      <c r="B620" s="92"/>
      <c r="C620" s="93"/>
      <c r="D620" s="92"/>
      <c r="E620" s="91"/>
      <c r="F620" s="92"/>
      <c r="G620" s="94"/>
      <c r="I620" s="31">
        <f t="shared" ca="1" si="171"/>
        <v>0</v>
      </c>
      <c r="J620" s="31">
        <f ca="1">IF(ISNA(MATCH($V620,Hajoamiskertoimet!A$21:A$53,0)),0,$I620*OFFSET(Hajoamiskertoimet!$C$20,MATCH($V620,Hajoamiskertoimet!A$21:A$53,0),0))</f>
        <v>0</v>
      </c>
      <c r="L620" s="181">
        <f t="shared" ca="1" si="177"/>
        <v>1</v>
      </c>
      <c r="M620" s="180" t="e">
        <f ca="1">OFFSET('ewc02'!$H$10,MATCH($R620,Ewc_ID,0),0)</f>
        <v>#N/A</v>
      </c>
      <c r="N620" s="180" t="e">
        <f t="shared" ca="1" si="172"/>
        <v>#N/A</v>
      </c>
      <c r="O620" s="180" t="e">
        <f ca="1">IF($L620=0,-1,OFFSET('Kuiva-aine'!$C$10,AE620+AF620-1,0))</f>
        <v>#N/A</v>
      </c>
      <c r="P620" s="180" t="e">
        <f t="shared" ca="1" si="178"/>
        <v>#N/A</v>
      </c>
      <c r="Q620" s="180" t="e">
        <f ca="1">OFFSET('ewc02'!$A$10,MATCH($C620,EWC_Koodi,0),0)</f>
        <v>#N/A</v>
      </c>
      <c r="R620" s="180" t="e">
        <f t="shared" ca="1" si="179"/>
        <v>#N/A</v>
      </c>
      <c r="S620" s="180" t="e">
        <f ca="1">OFFSET('ewc02'!$K$10,Y620,0)</f>
        <v>#N/A</v>
      </c>
      <c r="T620" s="180" t="e">
        <f t="shared" ca="1" si="180"/>
        <v>#N/A</v>
      </c>
      <c r="U620" s="180" t="e">
        <f ca="1">OFFSET('ewc02'!$L$10,Y620,0)</f>
        <v>#N/A</v>
      </c>
      <c r="V620" s="180" t="e">
        <f ca="1">OFFSET('ewc02'!$M$10,Y620,0)</f>
        <v>#N/A</v>
      </c>
      <c r="W620" s="180" t="e">
        <f ca="1">OFFSET('ewc02'!$N$10,Y620,0)</f>
        <v>#N/A</v>
      </c>
      <c r="X620" s="180" t="e">
        <f ca="1">IF(AND(OFFSET('ewc02'!I$10,Y620,0)=12,OR(G620="2.3",G620="2.6",G620="2.7",G620="2.9")),1,0)</f>
        <v>#N/A</v>
      </c>
      <c r="Y620" s="180" t="e">
        <f t="shared" ca="1" si="173"/>
        <v>#N/A</v>
      </c>
      <c r="Z620" s="37">
        <f t="shared" si="174"/>
        <v>0</v>
      </c>
      <c r="AA620" s="180">
        <f ca="1">IF($Z620=0,0, OFFSET(rd!$A$10,MATCH($Z620,RD_tunnus,0),0))</f>
        <v>0</v>
      </c>
      <c r="AB620" s="180" t="e">
        <f t="shared" si="181"/>
        <v>#N/A</v>
      </c>
      <c r="AC620" s="180" t="e">
        <f t="shared" si="182"/>
        <v>#N/A</v>
      </c>
      <c r="AD620" s="100">
        <f t="shared" si="183"/>
        <v>0</v>
      </c>
      <c r="AE620" s="180" t="e">
        <f t="shared" ca="1" si="175"/>
        <v>#N/A</v>
      </c>
      <c r="AF620" s="180" t="e">
        <f t="shared" ca="1" si="176"/>
        <v>#N/A</v>
      </c>
      <c r="AG620" s="100" t="e">
        <f ca="1">OFFSET('Kuiva-aine'!$D$10,AE620+AF620-1,0)</f>
        <v>#N/A</v>
      </c>
      <c r="AH620" s="100" t="e">
        <f ca="1">OFFSET('Kuiva-aine'!$E$10,AE620+AF620-1,0)</f>
        <v>#N/A</v>
      </c>
      <c r="AI620" s="180" t="e">
        <f t="shared" ca="1" si="184"/>
        <v>#N/A</v>
      </c>
      <c r="AJ620" s="180" t="e">
        <f t="shared" si="185"/>
        <v>#N/A</v>
      </c>
      <c r="AK620" s="180" t="e">
        <f t="shared" si="186"/>
        <v>#N/A</v>
      </c>
      <c r="AL620" s="180">
        <f t="shared" si="187"/>
        <v>0</v>
      </c>
    </row>
    <row r="621" spans="1:38" x14ac:dyDescent="0.35">
      <c r="A621" s="91"/>
      <c r="B621" s="92"/>
      <c r="C621" s="93"/>
      <c r="D621" s="92"/>
      <c r="E621" s="91"/>
      <c r="F621" s="92"/>
      <c r="G621" s="94"/>
      <c r="I621" s="31">
        <f t="shared" ca="1" si="171"/>
        <v>0</v>
      </c>
      <c r="J621" s="31">
        <f ca="1">IF(ISNA(MATCH($V621,Hajoamiskertoimet!A$21:A$53,0)),0,$I621*OFFSET(Hajoamiskertoimet!$C$20,MATCH($V621,Hajoamiskertoimet!A$21:A$53,0),0))</f>
        <v>0</v>
      </c>
      <c r="L621" s="181">
        <f t="shared" ca="1" si="177"/>
        <v>1</v>
      </c>
      <c r="M621" s="180" t="e">
        <f ca="1">OFFSET('ewc02'!$H$10,MATCH($R621,Ewc_ID,0),0)</f>
        <v>#N/A</v>
      </c>
      <c r="N621" s="180" t="e">
        <f t="shared" ca="1" si="172"/>
        <v>#N/A</v>
      </c>
      <c r="O621" s="180" t="e">
        <f ca="1">IF($L621=0,-1,OFFSET('Kuiva-aine'!$C$10,AE621+AF621-1,0))</f>
        <v>#N/A</v>
      </c>
      <c r="P621" s="180" t="e">
        <f t="shared" ca="1" si="178"/>
        <v>#N/A</v>
      </c>
      <c r="Q621" s="180" t="e">
        <f ca="1">OFFSET('ewc02'!$A$10,MATCH($C621,EWC_Koodi,0),0)</f>
        <v>#N/A</v>
      </c>
      <c r="R621" s="180" t="e">
        <f t="shared" ca="1" si="179"/>
        <v>#N/A</v>
      </c>
      <c r="S621" s="180" t="e">
        <f ca="1">OFFSET('ewc02'!$K$10,Y621,0)</f>
        <v>#N/A</v>
      </c>
      <c r="T621" s="180" t="e">
        <f t="shared" ca="1" si="180"/>
        <v>#N/A</v>
      </c>
      <c r="U621" s="180" t="e">
        <f ca="1">OFFSET('ewc02'!$L$10,Y621,0)</f>
        <v>#N/A</v>
      </c>
      <c r="V621" s="180" t="e">
        <f ca="1">OFFSET('ewc02'!$M$10,Y621,0)</f>
        <v>#N/A</v>
      </c>
      <c r="W621" s="180" t="e">
        <f ca="1">OFFSET('ewc02'!$N$10,Y621,0)</f>
        <v>#N/A</v>
      </c>
      <c r="X621" s="180" t="e">
        <f ca="1">IF(AND(OFFSET('ewc02'!I$10,Y621,0)=12,OR(G621="2.3",G621="2.6",G621="2.7",G621="2.9")),1,0)</f>
        <v>#N/A</v>
      </c>
      <c r="Y621" s="180" t="e">
        <f t="shared" ca="1" si="173"/>
        <v>#N/A</v>
      </c>
      <c r="Z621" s="37">
        <f t="shared" si="174"/>
        <v>0</v>
      </c>
      <c r="AA621" s="180">
        <f ca="1">IF($Z621=0,0, OFFSET(rd!$A$10,MATCH($Z621,RD_tunnus,0),0))</f>
        <v>0</v>
      </c>
      <c r="AB621" s="180" t="e">
        <f t="shared" si="181"/>
        <v>#N/A</v>
      </c>
      <c r="AC621" s="180" t="e">
        <f t="shared" si="182"/>
        <v>#N/A</v>
      </c>
      <c r="AD621" s="100">
        <f t="shared" si="183"/>
        <v>0</v>
      </c>
      <c r="AE621" s="180" t="e">
        <f t="shared" ca="1" si="175"/>
        <v>#N/A</v>
      </c>
      <c r="AF621" s="180" t="e">
        <f t="shared" ca="1" si="176"/>
        <v>#N/A</v>
      </c>
      <c r="AG621" s="100" t="e">
        <f ca="1">OFFSET('Kuiva-aine'!$D$10,AE621+AF621-1,0)</f>
        <v>#N/A</v>
      </c>
      <c r="AH621" s="100" t="e">
        <f ca="1">OFFSET('Kuiva-aine'!$E$10,AE621+AF621-1,0)</f>
        <v>#N/A</v>
      </c>
      <c r="AI621" s="180" t="e">
        <f t="shared" ca="1" si="184"/>
        <v>#N/A</v>
      </c>
      <c r="AJ621" s="180" t="e">
        <f t="shared" si="185"/>
        <v>#N/A</v>
      </c>
      <c r="AK621" s="180" t="e">
        <f t="shared" si="186"/>
        <v>#N/A</v>
      </c>
      <c r="AL621" s="180">
        <f t="shared" si="187"/>
        <v>0</v>
      </c>
    </row>
    <row r="622" spans="1:38" x14ac:dyDescent="0.35">
      <c r="A622" s="91"/>
      <c r="B622" s="92"/>
      <c r="C622" s="93"/>
      <c r="D622" s="92"/>
      <c r="E622" s="91"/>
      <c r="F622" s="92"/>
      <c r="G622" s="94"/>
      <c r="I622" s="31">
        <f t="shared" ca="1" si="171"/>
        <v>0</v>
      </c>
      <c r="J622" s="31">
        <f ca="1">IF(ISNA(MATCH($V622,Hajoamiskertoimet!A$21:A$53,0)),0,$I622*OFFSET(Hajoamiskertoimet!$C$20,MATCH($V622,Hajoamiskertoimet!A$21:A$53,0),0))</f>
        <v>0</v>
      </c>
      <c r="L622" s="181">
        <f t="shared" ca="1" si="177"/>
        <v>1</v>
      </c>
      <c r="M622" s="180" t="e">
        <f ca="1">OFFSET('ewc02'!$H$10,MATCH($R622,Ewc_ID,0),0)</f>
        <v>#N/A</v>
      </c>
      <c r="N622" s="180" t="e">
        <f t="shared" ca="1" si="172"/>
        <v>#N/A</v>
      </c>
      <c r="O622" s="180" t="e">
        <f ca="1">IF($L622=0,-1,OFFSET('Kuiva-aine'!$C$10,AE622+AF622-1,0))</f>
        <v>#N/A</v>
      </c>
      <c r="P622" s="180" t="e">
        <f t="shared" ca="1" si="178"/>
        <v>#N/A</v>
      </c>
      <c r="Q622" s="180" t="e">
        <f ca="1">OFFSET('ewc02'!$A$10,MATCH($C622,EWC_Koodi,0),0)</f>
        <v>#N/A</v>
      </c>
      <c r="R622" s="180" t="e">
        <f t="shared" ca="1" si="179"/>
        <v>#N/A</v>
      </c>
      <c r="S622" s="180" t="e">
        <f ca="1">OFFSET('ewc02'!$K$10,Y622,0)</f>
        <v>#N/A</v>
      </c>
      <c r="T622" s="180" t="e">
        <f t="shared" ca="1" si="180"/>
        <v>#N/A</v>
      </c>
      <c r="U622" s="180" t="e">
        <f ca="1">OFFSET('ewc02'!$L$10,Y622,0)</f>
        <v>#N/A</v>
      </c>
      <c r="V622" s="180" t="e">
        <f ca="1">OFFSET('ewc02'!$M$10,Y622,0)</f>
        <v>#N/A</v>
      </c>
      <c r="W622" s="180" t="e">
        <f ca="1">OFFSET('ewc02'!$N$10,Y622,0)</f>
        <v>#N/A</v>
      </c>
      <c r="X622" s="180" t="e">
        <f ca="1">IF(AND(OFFSET('ewc02'!I$10,Y622,0)=12,OR(G622="2.3",G622="2.6",G622="2.7",G622="2.9")),1,0)</f>
        <v>#N/A</v>
      </c>
      <c r="Y622" s="180" t="e">
        <f t="shared" ca="1" si="173"/>
        <v>#N/A</v>
      </c>
      <c r="Z622" s="37">
        <f t="shared" si="174"/>
        <v>0</v>
      </c>
      <c r="AA622" s="180">
        <f ca="1">IF($Z622=0,0, OFFSET(rd!$A$10,MATCH($Z622,RD_tunnus,0),0))</f>
        <v>0</v>
      </c>
      <c r="AB622" s="180" t="e">
        <f t="shared" si="181"/>
        <v>#N/A</v>
      </c>
      <c r="AC622" s="180" t="e">
        <f t="shared" si="182"/>
        <v>#N/A</v>
      </c>
      <c r="AD622" s="100">
        <f t="shared" si="183"/>
        <v>0</v>
      </c>
      <c r="AE622" s="180" t="e">
        <f t="shared" ca="1" si="175"/>
        <v>#N/A</v>
      </c>
      <c r="AF622" s="180" t="e">
        <f t="shared" ca="1" si="176"/>
        <v>#N/A</v>
      </c>
      <c r="AG622" s="100" t="e">
        <f ca="1">OFFSET('Kuiva-aine'!$D$10,AE622+AF622-1,0)</f>
        <v>#N/A</v>
      </c>
      <c r="AH622" s="100" t="e">
        <f ca="1">OFFSET('Kuiva-aine'!$E$10,AE622+AF622-1,0)</f>
        <v>#N/A</v>
      </c>
      <c r="AI622" s="180" t="e">
        <f t="shared" ca="1" si="184"/>
        <v>#N/A</v>
      </c>
      <c r="AJ622" s="180" t="e">
        <f t="shared" si="185"/>
        <v>#N/A</v>
      </c>
      <c r="AK622" s="180" t="e">
        <f t="shared" si="186"/>
        <v>#N/A</v>
      </c>
      <c r="AL622" s="180">
        <f t="shared" si="187"/>
        <v>0</v>
      </c>
    </row>
    <row r="623" spans="1:38" x14ac:dyDescent="0.35">
      <c r="A623" s="91"/>
      <c r="B623" s="92"/>
      <c r="C623" s="93"/>
      <c r="D623" s="92"/>
      <c r="E623" s="91"/>
      <c r="F623" s="92"/>
      <c r="G623" s="94"/>
      <c r="I623" s="31">
        <f t="shared" ca="1" si="171"/>
        <v>0</v>
      </c>
      <c r="J623" s="31">
        <f ca="1">IF(ISNA(MATCH($V623,Hajoamiskertoimet!A$21:A$53,0)),0,$I623*OFFSET(Hajoamiskertoimet!$C$20,MATCH($V623,Hajoamiskertoimet!A$21:A$53,0),0))</f>
        <v>0</v>
      </c>
      <c r="L623" s="181">
        <f t="shared" ca="1" si="177"/>
        <v>1</v>
      </c>
      <c r="M623" s="180" t="e">
        <f ca="1">OFFSET('ewc02'!$H$10,MATCH($R623,Ewc_ID,0),0)</f>
        <v>#N/A</v>
      </c>
      <c r="N623" s="180" t="e">
        <f t="shared" ca="1" si="172"/>
        <v>#N/A</v>
      </c>
      <c r="O623" s="180" t="e">
        <f ca="1">IF($L623=0,-1,OFFSET('Kuiva-aine'!$C$10,AE623+AF623-1,0))</f>
        <v>#N/A</v>
      </c>
      <c r="P623" s="180" t="e">
        <f t="shared" ca="1" si="178"/>
        <v>#N/A</v>
      </c>
      <c r="Q623" s="180" t="e">
        <f ca="1">OFFSET('ewc02'!$A$10,MATCH($C623,EWC_Koodi,0),0)</f>
        <v>#N/A</v>
      </c>
      <c r="R623" s="180" t="e">
        <f t="shared" ca="1" si="179"/>
        <v>#N/A</v>
      </c>
      <c r="S623" s="180" t="e">
        <f ca="1">OFFSET('ewc02'!$K$10,Y623,0)</f>
        <v>#N/A</v>
      </c>
      <c r="T623" s="180" t="e">
        <f t="shared" ca="1" si="180"/>
        <v>#N/A</v>
      </c>
      <c r="U623" s="180" t="e">
        <f ca="1">OFFSET('ewc02'!$L$10,Y623,0)</f>
        <v>#N/A</v>
      </c>
      <c r="V623" s="180" t="e">
        <f ca="1">OFFSET('ewc02'!$M$10,Y623,0)</f>
        <v>#N/A</v>
      </c>
      <c r="W623" s="180" t="e">
        <f ca="1">OFFSET('ewc02'!$N$10,Y623,0)</f>
        <v>#N/A</v>
      </c>
      <c r="X623" s="180" t="e">
        <f ca="1">IF(AND(OFFSET('ewc02'!I$10,Y623,0)=12,OR(G623="2.3",G623="2.6",G623="2.7",G623="2.9")),1,0)</f>
        <v>#N/A</v>
      </c>
      <c r="Y623" s="180" t="e">
        <f t="shared" ca="1" si="173"/>
        <v>#N/A</v>
      </c>
      <c r="Z623" s="37">
        <f t="shared" si="174"/>
        <v>0</v>
      </c>
      <c r="AA623" s="180">
        <f ca="1">IF($Z623=0,0, OFFSET(rd!$A$10,MATCH($Z623,RD_tunnus,0),0))</f>
        <v>0</v>
      </c>
      <c r="AB623" s="180" t="e">
        <f t="shared" si="181"/>
        <v>#N/A</v>
      </c>
      <c r="AC623" s="180" t="e">
        <f t="shared" si="182"/>
        <v>#N/A</v>
      </c>
      <c r="AD623" s="100">
        <f t="shared" si="183"/>
        <v>0</v>
      </c>
      <c r="AE623" s="180" t="e">
        <f t="shared" ca="1" si="175"/>
        <v>#N/A</v>
      </c>
      <c r="AF623" s="180" t="e">
        <f t="shared" ca="1" si="176"/>
        <v>#N/A</v>
      </c>
      <c r="AG623" s="100" t="e">
        <f ca="1">OFFSET('Kuiva-aine'!$D$10,AE623+AF623-1,0)</f>
        <v>#N/A</v>
      </c>
      <c r="AH623" s="100" t="e">
        <f ca="1">OFFSET('Kuiva-aine'!$E$10,AE623+AF623-1,0)</f>
        <v>#N/A</v>
      </c>
      <c r="AI623" s="180" t="e">
        <f t="shared" ca="1" si="184"/>
        <v>#N/A</v>
      </c>
      <c r="AJ623" s="180" t="e">
        <f t="shared" si="185"/>
        <v>#N/A</v>
      </c>
      <c r="AK623" s="180" t="e">
        <f t="shared" si="186"/>
        <v>#N/A</v>
      </c>
      <c r="AL623" s="180">
        <f t="shared" si="187"/>
        <v>0</v>
      </c>
    </row>
    <row r="624" spans="1:38" x14ac:dyDescent="0.35">
      <c r="A624" s="91"/>
      <c r="B624" s="92"/>
      <c r="C624" s="93"/>
      <c r="D624" s="92"/>
      <c r="E624" s="91"/>
      <c r="F624" s="92"/>
      <c r="G624" s="94"/>
      <c r="I624" s="31">
        <f t="shared" ca="1" si="171"/>
        <v>0</v>
      </c>
      <c r="J624" s="31">
        <f ca="1">IF(ISNA(MATCH($V624,Hajoamiskertoimet!A$21:A$53,0)),0,$I624*OFFSET(Hajoamiskertoimet!$C$20,MATCH($V624,Hajoamiskertoimet!A$21:A$53,0),0))</f>
        <v>0</v>
      </c>
      <c r="L624" s="181">
        <f t="shared" ca="1" si="177"/>
        <v>1</v>
      </c>
      <c r="M624" s="180" t="e">
        <f ca="1">OFFSET('ewc02'!$H$10,MATCH($R624,Ewc_ID,0),0)</f>
        <v>#N/A</v>
      </c>
      <c r="N624" s="180" t="e">
        <f t="shared" ca="1" si="172"/>
        <v>#N/A</v>
      </c>
      <c r="O624" s="180" t="e">
        <f ca="1">IF($L624=0,-1,OFFSET('Kuiva-aine'!$C$10,AE624+AF624-1,0))</f>
        <v>#N/A</v>
      </c>
      <c r="P624" s="180" t="e">
        <f t="shared" ca="1" si="178"/>
        <v>#N/A</v>
      </c>
      <c r="Q624" s="180" t="e">
        <f ca="1">OFFSET('ewc02'!$A$10,MATCH($C624,EWC_Koodi,0),0)</f>
        <v>#N/A</v>
      </c>
      <c r="R624" s="180" t="e">
        <f t="shared" ca="1" si="179"/>
        <v>#N/A</v>
      </c>
      <c r="S624" s="180" t="e">
        <f ca="1">OFFSET('ewc02'!$K$10,Y624,0)</f>
        <v>#N/A</v>
      </c>
      <c r="T624" s="180" t="e">
        <f t="shared" ca="1" si="180"/>
        <v>#N/A</v>
      </c>
      <c r="U624" s="180" t="e">
        <f ca="1">OFFSET('ewc02'!$L$10,Y624,0)</f>
        <v>#N/A</v>
      </c>
      <c r="V624" s="180" t="e">
        <f ca="1">OFFSET('ewc02'!$M$10,Y624,0)</f>
        <v>#N/A</v>
      </c>
      <c r="W624" s="180" t="e">
        <f ca="1">OFFSET('ewc02'!$N$10,Y624,0)</f>
        <v>#N/A</v>
      </c>
      <c r="X624" s="180" t="e">
        <f ca="1">IF(AND(OFFSET('ewc02'!I$10,Y624,0)=12,OR(G624="2.3",G624="2.6",G624="2.7",G624="2.9")),1,0)</f>
        <v>#N/A</v>
      </c>
      <c r="Y624" s="180" t="e">
        <f t="shared" ca="1" si="173"/>
        <v>#N/A</v>
      </c>
      <c r="Z624" s="37">
        <f t="shared" si="174"/>
        <v>0</v>
      </c>
      <c r="AA624" s="180">
        <f ca="1">IF($Z624=0,0, OFFSET(rd!$A$10,MATCH($Z624,RD_tunnus,0),0))</f>
        <v>0</v>
      </c>
      <c r="AB624" s="180" t="e">
        <f t="shared" si="181"/>
        <v>#N/A</v>
      </c>
      <c r="AC624" s="180" t="e">
        <f t="shared" si="182"/>
        <v>#N/A</v>
      </c>
      <c r="AD624" s="100">
        <f t="shared" si="183"/>
        <v>0</v>
      </c>
      <c r="AE624" s="180" t="e">
        <f t="shared" ca="1" si="175"/>
        <v>#N/A</v>
      </c>
      <c r="AF624" s="180" t="e">
        <f t="shared" ca="1" si="176"/>
        <v>#N/A</v>
      </c>
      <c r="AG624" s="100" t="e">
        <f ca="1">OFFSET('Kuiva-aine'!$D$10,AE624+AF624-1,0)</f>
        <v>#N/A</v>
      </c>
      <c r="AH624" s="100" t="e">
        <f ca="1">OFFSET('Kuiva-aine'!$E$10,AE624+AF624-1,0)</f>
        <v>#N/A</v>
      </c>
      <c r="AI624" s="180" t="e">
        <f t="shared" ca="1" si="184"/>
        <v>#N/A</v>
      </c>
      <c r="AJ624" s="180" t="e">
        <f t="shared" si="185"/>
        <v>#N/A</v>
      </c>
      <c r="AK624" s="180" t="e">
        <f t="shared" si="186"/>
        <v>#N/A</v>
      </c>
      <c r="AL624" s="180">
        <f t="shared" si="187"/>
        <v>0</v>
      </c>
    </row>
    <row r="625" spans="1:38" x14ac:dyDescent="0.35">
      <c r="A625" s="91"/>
      <c r="B625" s="92"/>
      <c r="C625" s="93"/>
      <c r="D625" s="92"/>
      <c r="E625" s="91"/>
      <c r="F625" s="92"/>
      <c r="G625" s="94"/>
      <c r="I625" s="31">
        <f t="shared" ca="1" si="171"/>
        <v>0</v>
      </c>
      <c r="J625" s="31">
        <f ca="1">IF(ISNA(MATCH($V625,Hajoamiskertoimet!A$21:A$53,0)),0,$I625*OFFSET(Hajoamiskertoimet!$C$20,MATCH($V625,Hajoamiskertoimet!A$21:A$53,0),0))</f>
        <v>0</v>
      </c>
      <c r="L625" s="181">
        <f t="shared" ca="1" si="177"/>
        <v>1</v>
      </c>
      <c r="M625" s="180" t="e">
        <f ca="1">OFFSET('ewc02'!$H$10,MATCH($R625,Ewc_ID,0),0)</f>
        <v>#N/A</v>
      </c>
      <c r="N625" s="180" t="e">
        <f t="shared" ca="1" si="172"/>
        <v>#N/A</v>
      </c>
      <c r="O625" s="180" t="e">
        <f ca="1">IF($L625=0,-1,OFFSET('Kuiva-aine'!$C$10,AE625+AF625-1,0))</f>
        <v>#N/A</v>
      </c>
      <c r="P625" s="180" t="e">
        <f t="shared" ca="1" si="178"/>
        <v>#N/A</v>
      </c>
      <c r="Q625" s="180" t="e">
        <f ca="1">OFFSET('ewc02'!$A$10,MATCH($C625,EWC_Koodi,0),0)</f>
        <v>#N/A</v>
      </c>
      <c r="R625" s="180" t="e">
        <f t="shared" ca="1" si="179"/>
        <v>#N/A</v>
      </c>
      <c r="S625" s="180" t="e">
        <f ca="1">OFFSET('ewc02'!$K$10,Y625,0)</f>
        <v>#N/A</v>
      </c>
      <c r="T625" s="180" t="e">
        <f t="shared" ca="1" si="180"/>
        <v>#N/A</v>
      </c>
      <c r="U625" s="180" t="e">
        <f ca="1">OFFSET('ewc02'!$L$10,Y625,0)</f>
        <v>#N/A</v>
      </c>
      <c r="V625" s="180" t="e">
        <f ca="1">OFFSET('ewc02'!$M$10,Y625,0)</f>
        <v>#N/A</v>
      </c>
      <c r="W625" s="180" t="e">
        <f ca="1">OFFSET('ewc02'!$N$10,Y625,0)</f>
        <v>#N/A</v>
      </c>
      <c r="X625" s="180" t="e">
        <f ca="1">IF(AND(OFFSET('ewc02'!I$10,Y625,0)=12,OR(G625="2.3",G625="2.6",G625="2.7",G625="2.9")),1,0)</f>
        <v>#N/A</v>
      </c>
      <c r="Y625" s="180" t="e">
        <f t="shared" ca="1" si="173"/>
        <v>#N/A</v>
      </c>
      <c r="Z625" s="37">
        <f t="shared" si="174"/>
        <v>0</v>
      </c>
      <c r="AA625" s="180">
        <f ca="1">IF($Z625=0,0, OFFSET(rd!$A$10,MATCH($Z625,RD_tunnus,0),0))</f>
        <v>0</v>
      </c>
      <c r="AB625" s="180" t="e">
        <f t="shared" si="181"/>
        <v>#N/A</v>
      </c>
      <c r="AC625" s="180" t="e">
        <f t="shared" si="182"/>
        <v>#N/A</v>
      </c>
      <c r="AD625" s="100">
        <f t="shared" si="183"/>
        <v>0</v>
      </c>
      <c r="AE625" s="180" t="e">
        <f t="shared" ca="1" si="175"/>
        <v>#N/A</v>
      </c>
      <c r="AF625" s="180" t="e">
        <f t="shared" ca="1" si="176"/>
        <v>#N/A</v>
      </c>
      <c r="AG625" s="100" t="e">
        <f ca="1">OFFSET('Kuiva-aine'!$D$10,AE625+AF625-1,0)</f>
        <v>#N/A</v>
      </c>
      <c r="AH625" s="100" t="e">
        <f ca="1">OFFSET('Kuiva-aine'!$E$10,AE625+AF625-1,0)</f>
        <v>#N/A</v>
      </c>
      <c r="AI625" s="180" t="e">
        <f t="shared" ca="1" si="184"/>
        <v>#N/A</v>
      </c>
      <c r="AJ625" s="180" t="e">
        <f t="shared" si="185"/>
        <v>#N/A</v>
      </c>
      <c r="AK625" s="180" t="e">
        <f t="shared" si="186"/>
        <v>#N/A</v>
      </c>
      <c r="AL625" s="180">
        <f t="shared" si="187"/>
        <v>0</v>
      </c>
    </row>
    <row r="626" spans="1:38" x14ac:dyDescent="0.35">
      <c r="A626" s="91"/>
      <c r="B626" s="92"/>
      <c r="C626" s="93"/>
      <c r="D626" s="92"/>
      <c r="E626" s="91"/>
      <c r="F626" s="92"/>
      <c r="G626" s="94"/>
      <c r="I626" s="31">
        <f t="shared" ca="1" si="171"/>
        <v>0</v>
      </c>
      <c r="J626" s="31">
        <f ca="1">IF(ISNA(MATCH($V626,Hajoamiskertoimet!A$21:A$53,0)),0,$I626*OFFSET(Hajoamiskertoimet!$C$20,MATCH($V626,Hajoamiskertoimet!A$21:A$53,0),0))</f>
        <v>0</v>
      </c>
      <c r="L626" s="181">
        <f t="shared" ca="1" si="177"/>
        <v>1</v>
      </c>
      <c r="M626" s="180" t="e">
        <f ca="1">OFFSET('ewc02'!$H$10,MATCH($R626,Ewc_ID,0),0)</f>
        <v>#N/A</v>
      </c>
      <c r="N626" s="180" t="e">
        <f t="shared" ca="1" si="172"/>
        <v>#N/A</v>
      </c>
      <c r="O626" s="180" t="e">
        <f ca="1">IF($L626=0,-1,OFFSET('Kuiva-aine'!$C$10,AE626+AF626-1,0))</f>
        <v>#N/A</v>
      </c>
      <c r="P626" s="180" t="e">
        <f t="shared" ca="1" si="178"/>
        <v>#N/A</v>
      </c>
      <c r="Q626" s="180" t="e">
        <f ca="1">OFFSET('ewc02'!$A$10,MATCH($C626,EWC_Koodi,0),0)</f>
        <v>#N/A</v>
      </c>
      <c r="R626" s="180" t="e">
        <f t="shared" ca="1" si="179"/>
        <v>#N/A</v>
      </c>
      <c r="S626" s="180" t="e">
        <f ca="1">OFFSET('ewc02'!$K$10,Y626,0)</f>
        <v>#N/A</v>
      </c>
      <c r="T626" s="180" t="e">
        <f t="shared" ca="1" si="180"/>
        <v>#N/A</v>
      </c>
      <c r="U626" s="180" t="e">
        <f ca="1">OFFSET('ewc02'!$L$10,Y626,0)</f>
        <v>#N/A</v>
      </c>
      <c r="V626" s="180" t="e">
        <f ca="1">OFFSET('ewc02'!$M$10,Y626,0)</f>
        <v>#N/A</v>
      </c>
      <c r="W626" s="180" t="e">
        <f ca="1">OFFSET('ewc02'!$N$10,Y626,0)</f>
        <v>#N/A</v>
      </c>
      <c r="X626" s="180" t="e">
        <f ca="1">IF(AND(OFFSET('ewc02'!I$10,Y626,0)=12,OR(G626="2.3",G626="2.6",G626="2.7",G626="2.9")),1,0)</f>
        <v>#N/A</v>
      </c>
      <c r="Y626" s="180" t="e">
        <f t="shared" ca="1" si="173"/>
        <v>#N/A</v>
      </c>
      <c r="Z626" s="37">
        <f t="shared" si="174"/>
        <v>0</v>
      </c>
      <c r="AA626" s="180">
        <f ca="1">IF($Z626=0,0, OFFSET(rd!$A$10,MATCH($Z626,RD_tunnus,0),0))</f>
        <v>0</v>
      </c>
      <c r="AB626" s="180" t="e">
        <f t="shared" si="181"/>
        <v>#N/A</v>
      </c>
      <c r="AC626" s="180" t="e">
        <f t="shared" si="182"/>
        <v>#N/A</v>
      </c>
      <c r="AD626" s="100">
        <f t="shared" si="183"/>
        <v>0</v>
      </c>
      <c r="AE626" s="180" t="e">
        <f t="shared" ca="1" si="175"/>
        <v>#N/A</v>
      </c>
      <c r="AF626" s="180" t="e">
        <f t="shared" ca="1" si="176"/>
        <v>#N/A</v>
      </c>
      <c r="AG626" s="100" t="e">
        <f ca="1">OFFSET('Kuiva-aine'!$D$10,AE626+AF626-1,0)</f>
        <v>#N/A</v>
      </c>
      <c r="AH626" s="100" t="e">
        <f ca="1">OFFSET('Kuiva-aine'!$E$10,AE626+AF626-1,0)</f>
        <v>#N/A</v>
      </c>
      <c r="AI626" s="180" t="e">
        <f t="shared" ca="1" si="184"/>
        <v>#N/A</v>
      </c>
      <c r="AJ626" s="180" t="e">
        <f t="shared" si="185"/>
        <v>#N/A</v>
      </c>
      <c r="AK626" s="180" t="e">
        <f t="shared" si="186"/>
        <v>#N/A</v>
      </c>
      <c r="AL626" s="180">
        <f t="shared" si="187"/>
        <v>0</v>
      </c>
    </row>
    <row r="627" spans="1:38" x14ac:dyDescent="0.35">
      <c r="A627" s="91"/>
      <c r="B627" s="92"/>
      <c r="C627" s="93"/>
      <c r="D627" s="92"/>
      <c r="E627" s="91"/>
      <c r="F627" s="92"/>
      <c r="G627" s="94"/>
      <c r="I627" s="31">
        <f t="shared" ca="1" si="171"/>
        <v>0</v>
      </c>
      <c r="J627" s="31">
        <f ca="1">IF(ISNA(MATCH($V627,Hajoamiskertoimet!A$21:A$53,0)),0,$I627*OFFSET(Hajoamiskertoimet!$C$20,MATCH($V627,Hajoamiskertoimet!A$21:A$53,0),0))</f>
        <v>0</v>
      </c>
      <c r="L627" s="181">
        <f t="shared" ca="1" si="177"/>
        <v>1</v>
      </c>
      <c r="M627" s="180" t="e">
        <f ca="1">OFFSET('ewc02'!$H$10,MATCH($R627,Ewc_ID,0),0)</f>
        <v>#N/A</v>
      </c>
      <c r="N627" s="180" t="e">
        <f t="shared" ca="1" si="172"/>
        <v>#N/A</v>
      </c>
      <c r="O627" s="180" t="e">
        <f ca="1">IF($L627=0,-1,OFFSET('Kuiva-aine'!$C$10,AE627+AF627-1,0))</f>
        <v>#N/A</v>
      </c>
      <c r="P627" s="180" t="e">
        <f t="shared" ca="1" si="178"/>
        <v>#N/A</v>
      </c>
      <c r="Q627" s="180" t="e">
        <f ca="1">OFFSET('ewc02'!$A$10,MATCH($C627,EWC_Koodi,0),0)</f>
        <v>#N/A</v>
      </c>
      <c r="R627" s="180" t="e">
        <f t="shared" ca="1" si="179"/>
        <v>#N/A</v>
      </c>
      <c r="S627" s="180" t="e">
        <f ca="1">OFFSET('ewc02'!$K$10,Y627,0)</f>
        <v>#N/A</v>
      </c>
      <c r="T627" s="180" t="e">
        <f t="shared" ca="1" si="180"/>
        <v>#N/A</v>
      </c>
      <c r="U627" s="180" t="e">
        <f ca="1">OFFSET('ewc02'!$L$10,Y627,0)</f>
        <v>#N/A</v>
      </c>
      <c r="V627" s="180" t="e">
        <f ca="1">OFFSET('ewc02'!$M$10,Y627,0)</f>
        <v>#N/A</v>
      </c>
      <c r="W627" s="180" t="e">
        <f ca="1">OFFSET('ewc02'!$N$10,Y627,0)</f>
        <v>#N/A</v>
      </c>
      <c r="X627" s="180" t="e">
        <f ca="1">IF(AND(OFFSET('ewc02'!I$10,Y627,0)=12,OR(G627="2.3",G627="2.6",G627="2.7",G627="2.9")),1,0)</f>
        <v>#N/A</v>
      </c>
      <c r="Y627" s="180" t="e">
        <f t="shared" ca="1" si="173"/>
        <v>#N/A</v>
      </c>
      <c r="Z627" s="37">
        <f t="shared" si="174"/>
        <v>0</v>
      </c>
      <c r="AA627" s="180">
        <f ca="1">IF($Z627=0,0, OFFSET(rd!$A$10,MATCH($Z627,RD_tunnus,0),0))</f>
        <v>0</v>
      </c>
      <c r="AB627" s="180" t="e">
        <f t="shared" si="181"/>
        <v>#N/A</v>
      </c>
      <c r="AC627" s="180" t="e">
        <f t="shared" si="182"/>
        <v>#N/A</v>
      </c>
      <c r="AD627" s="100">
        <f t="shared" si="183"/>
        <v>0</v>
      </c>
      <c r="AE627" s="180" t="e">
        <f t="shared" ca="1" si="175"/>
        <v>#N/A</v>
      </c>
      <c r="AF627" s="180" t="e">
        <f t="shared" ca="1" si="176"/>
        <v>#N/A</v>
      </c>
      <c r="AG627" s="100" t="e">
        <f ca="1">OFFSET('Kuiva-aine'!$D$10,AE627+AF627-1,0)</f>
        <v>#N/A</v>
      </c>
      <c r="AH627" s="100" t="e">
        <f ca="1">OFFSET('Kuiva-aine'!$E$10,AE627+AF627-1,0)</f>
        <v>#N/A</v>
      </c>
      <c r="AI627" s="180" t="e">
        <f t="shared" ca="1" si="184"/>
        <v>#N/A</v>
      </c>
      <c r="AJ627" s="180" t="e">
        <f t="shared" si="185"/>
        <v>#N/A</v>
      </c>
      <c r="AK627" s="180" t="e">
        <f t="shared" si="186"/>
        <v>#N/A</v>
      </c>
      <c r="AL627" s="180">
        <f t="shared" si="187"/>
        <v>0</v>
      </c>
    </row>
    <row r="628" spans="1:38" x14ac:dyDescent="0.35">
      <c r="A628" s="91"/>
      <c r="B628" s="92"/>
      <c r="C628" s="93"/>
      <c r="D628" s="92"/>
      <c r="E628" s="91"/>
      <c r="F628" s="92"/>
      <c r="G628" s="94"/>
      <c r="I628" s="31">
        <f t="shared" ca="1" si="171"/>
        <v>0</v>
      </c>
      <c r="J628" s="31">
        <f ca="1">IF(ISNA(MATCH($V628,Hajoamiskertoimet!A$21:A$53,0)),0,$I628*OFFSET(Hajoamiskertoimet!$C$20,MATCH($V628,Hajoamiskertoimet!A$21:A$53,0),0))</f>
        <v>0</v>
      </c>
      <c r="L628" s="181">
        <f t="shared" ca="1" si="177"/>
        <v>1</v>
      </c>
      <c r="M628" s="180" t="e">
        <f ca="1">OFFSET('ewc02'!$H$10,MATCH($R628,Ewc_ID,0),0)</f>
        <v>#N/A</v>
      </c>
      <c r="N628" s="180" t="e">
        <f t="shared" ca="1" si="172"/>
        <v>#N/A</v>
      </c>
      <c r="O628" s="180" t="e">
        <f ca="1">IF($L628=0,-1,OFFSET('Kuiva-aine'!$C$10,AE628+AF628-1,0))</f>
        <v>#N/A</v>
      </c>
      <c r="P628" s="180" t="e">
        <f t="shared" ca="1" si="178"/>
        <v>#N/A</v>
      </c>
      <c r="Q628" s="180" t="e">
        <f ca="1">OFFSET('ewc02'!$A$10,MATCH($C628,EWC_Koodi,0),0)</f>
        <v>#N/A</v>
      </c>
      <c r="R628" s="180" t="e">
        <f t="shared" ca="1" si="179"/>
        <v>#N/A</v>
      </c>
      <c r="S628" s="180" t="e">
        <f ca="1">OFFSET('ewc02'!$K$10,Y628,0)</f>
        <v>#N/A</v>
      </c>
      <c r="T628" s="180" t="e">
        <f t="shared" ca="1" si="180"/>
        <v>#N/A</v>
      </c>
      <c r="U628" s="180" t="e">
        <f ca="1">OFFSET('ewc02'!$L$10,Y628,0)</f>
        <v>#N/A</v>
      </c>
      <c r="V628" s="180" t="e">
        <f ca="1">OFFSET('ewc02'!$M$10,Y628,0)</f>
        <v>#N/A</v>
      </c>
      <c r="W628" s="180" t="e">
        <f ca="1">OFFSET('ewc02'!$N$10,Y628,0)</f>
        <v>#N/A</v>
      </c>
      <c r="X628" s="180" t="e">
        <f ca="1">IF(AND(OFFSET('ewc02'!I$10,Y628,0)=12,OR(G628="2.3",G628="2.6",G628="2.7",G628="2.9")),1,0)</f>
        <v>#N/A</v>
      </c>
      <c r="Y628" s="180" t="e">
        <f t="shared" ca="1" si="173"/>
        <v>#N/A</v>
      </c>
      <c r="Z628" s="37">
        <f t="shared" si="174"/>
        <v>0</v>
      </c>
      <c r="AA628" s="180">
        <f ca="1">IF($Z628=0,0, OFFSET(rd!$A$10,MATCH($Z628,RD_tunnus,0),0))</f>
        <v>0</v>
      </c>
      <c r="AB628" s="180" t="e">
        <f t="shared" si="181"/>
        <v>#N/A</v>
      </c>
      <c r="AC628" s="180" t="e">
        <f t="shared" si="182"/>
        <v>#N/A</v>
      </c>
      <c r="AD628" s="100">
        <f t="shared" si="183"/>
        <v>0</v>
      </c>
      <c r="AE628" s="180" t="e">
        <f t="shared" ca="1" si="175"/>
        <v>#N/A</v>
      </c>
      <c r="AF628" s="180" t="e">
        <f t="shared" ca="1" si="176"/>
        <v>#N/A</v>
      </c>
      <c r="AG628" s="100" t="e">
        <f ca="1">OFFSET('Kuiva-aine'!$D$10,AE628+AF628-1,0)</f>
        <v>#N/A</v>
      </c>
      <c r="AH628" s="100" t="e">
        <f ca="1">OFFSET('Kuiva-aine'!$E$10,AE628+AF628-1,0)</f>
        <v>#N/A</v>
      </c>
      <c r="AI628" s="180" t="e">
        <f t="shared" ca="1" si="184"/>
        <v>#N/A</v>
      </c>
      <c r="AJ628" s="180" t="e">
        <f t="shared" si="185"/>
        <v>#N/A</v>
      </c>
      <c r="AK628" s="180" t="e">
        <f t="shared" si="186"/>
        <v>#N/A</v>
      </c>
      <c r="AL628" s="180">
        <f t="shared" si="187"/>
        <v>0</v>
      </c>
    </row>
    <row r="629" spans="1:38" x14ac:dyDescent="0.35">
      <c r="A629" s="91"/>
      <c r="B629" s="92"/>
      <c r="C629" s="93"/>
      <c r="D629" s="92"/>
      <c r="E629" s="91"/>
      <c r="F629" s="92"/>
      <c r="G629" s="94"/>
      <c r="I629" s="31">
        <f t="shared" ca="1" si="171"/>
        <v>0</v>
      </c>
      <c r="J629" s="31">
        <f ca="1">IF(ISNA(MATCH($V629,Hajoamiskertoimet!A$21:A$53,0)),0,$I629*OFFSET(Hajoamiskertoimet!$C$20,MATCH($V629,Hajoamiskertoimet!A$21:A$53,0),0))</f>
        <v>0</v>
      </c>
      <c r="L629" s="181">
        <f t="shared" ca="1" si="177"/>
        <v>1</v>
      </c>
      <c r="M629" s="180" t="e">
        <f ca="1">OFFSET('ewc02'!$H$10,MATCH($R629,Ewc_ID,0),0)</f>
        <v>#N/A</v>
      </c>
      <c r="N629" s="180" t="e">
        <f t="shared" ca="1" si="172"/>
        <v>#N/A</v>
      </c>
      <c r="O629" s="180" t="e">
        <f ca="1">IF($L629=0,-1,OFFSET('Kuiva-aine'!$C$10,AE629+AF629-1,0))</f>
        <v>#N/A</v>
      </c>
      <c r="P629" s="180" t="e">
        <f t="shared" ca="1" si="178"/>
        <v>#N/A</v>
      </c>
      <c r="Q629" s="180" t="e">
        <f ca="1">OFFSET('ewc02'!$A$10,MATCH($C629,EWC_Koodi,0),0)</f>
        <v>#N/A</v>
      </c>
      <c r="R629" s="180" t="e">
        <f t="shared" ca="1" si="179"/>
        <v>#N/A</v>
      </c>
      <c r="S629" s="180" t="e">
        <f ca="1">OFFSET('ewc02'!$K$10,Y629,0)</f>
        <v>#N/A</v>
      </c>
      <c r="T629" s="180" t="e">
        <f t="shared" ca="1" si="180"/>
        <v>#N/A</v>
      </c>
      <c r="U629" s="180" t="e">
        <f ca="1">OFFSET('ewc02'!$L$10,Y629,0)</f>
        <v>#N/A</v>
      </c>
      <c r="V629" s="180" t="e">
        <f ca="1">OFFSET('ewc02'!$M$10,Y629,0)</f>
        <v>#N/A</v>
      </c>
      <c r="W629" s="180" t="e">
        <f ca="1">OFFSET('ewc02'!$N$10,Y629,0)</f>
        <v>#N/A</v>
      </c>
      <c r="X629" s="180" t="e">
        <f ca="1">IF(AND(OFFSET('ewc02'!I$10,Y629,0)=12,OR(G629="2.3",G629="2.6",G629="2.7",G629="2.9")),1,0)</f>
        <v>#N/A</v>
      </c>
      <c r="Y629" s="180" t="e">
        <f t="shared" ca="1" si="173"/>
        <v>#N/A</v>
      </c>
      <c r="Z629" s="37">
        <f t="shared" si="174"/>
        <v>0</v>
      </c>
      <c r="AA629" s="180">
        <f ca="1">IF($Z629=0,0, OFFSET(rd!$A$10,MATCH($Z629,RD_tunnus,0),0))</f>
        <v>0</v>
      </c>
      <c r="AB629" s="180" t="e">
        <f t="shared" si="181"/>
        <v>#N/A</v>
      </c>
      <c r="AC629" s="180" t="e">
        <f t="shared" si="182"/>
        <v>#N/A</v>
      </c>
      <c r="AD629" s="100">
        <f t="shared" si="183"/>
        <v>0</v>
      </c>
      <c r="AE629" s="180" t="e">
        <f t="shared" ca="1" si="175"/>
        <v>#N/A</v>
      </c>
      <c r="AF629" s="180" t="e">
        <f t="shared" ca="1" si="176"/>
        <v>#N/A</v>
      </c>
      <c r="AG629" s="100" t="e">
        <f ca="1">OFFSET('Kuiva-aine'!$D$10,AE629+AF629-1,0)</f>
        <v>#N/A</v>
      </c>
      <c r="AH629" s="100" t="e">
        <f ca="1">OFFSET('Kuiva-aine'!$E$10,AE629+AF629-1,0)</f>
        <v>#N/A</v>
      </c>
      <c r="AI629" s="180" t="e">
        <f t="shared" ca="1" si="184"/>
        <v>#N/A</v>
      </c>
      <c r="AJ629" s="180" t="e">
        <f t="shared" si="185"/>
        <v>#N/A</v>
      </c>
      <c r="AK629" s="180" t="e">
        <f t="shared" si="186"/>
        <v>#N/A</v>
      </c>
      <c r="AL629" s="180">
        <f t="shared" si="187"/>
        <v>0</v>
      </c>
    </row>
    <row r="630" spans="1:38" x14ac:dyDescent="0.35">
      <c r="A630" s="91"/>
      <c r="B630" s="92"/>
      <c r="C630" s="93"/>
      <c r="D630" s="92"/>
      <c r="E630" s="91"/>
      <c r="F630" s="92"/>
      <c r="G630" s="94"/>
      <c r="I630" s="31">
        <f t="shared" ca="1" si="171"/>
        <v>0</v>
      </c>
      <c r="J630" s="31">
        <f ca="1">IF(ISNA(MATCH($V630,Hajoamiskertoimet!A$21:A$53,0)),0,$I630*OFFSET(Hajoamiskertoimet!$C$20,MATCH($V630,Hajoamiskertoimet!A$21:A$53,0),0))</f>
        <v>0</v>
      </c>
      <c r="L630" s="181">
        <f t="shared" ca="1" si="177"/>
        <v>1</v>
      </c>
      <c r="M630" s="180" t="e">
        <f ca="1">OFFSET('ewc02'!$H$10,MATCH($R630,Ewc_ID,0),0)</f>
        <v>#N/A</v>
      </c>
      <c r="N630" s="180" t="e">
        <f t="shared" ca="1" si="172"/>
        <v>#N/A</v>
      </c>
      <c r="O630" s="180" t="e">
        <f ca="1">IF($L630=0,-1,OFFSET('Kuiva-aine'!$C$10,AE630+AF630-1,0))</f>
        <v>#N/A</v>
      </c>
      <c r="P630" s="180" t="e">
        <f t="shared" ca="1" si="178"/>
        <v>#N/A</v>
      </c>
      <c r="Q630" s="180" t="e">
        <f ca="1">OFFSET('ewc02'!$A$10,MATCH($C630,EWC_Koodi,0),0)</f>
        <v>#N/A</v>
      </c>
      <c r="R630" s="180" t="e">
        <f t="shared" ca="1" si="179"/>
        <v>#N/A</v>
      </c>
      <c r="S630" s="180" t="e">
        <f ca="1">OFFSET('ewc02'!$K$10,Y630,0)</f>
        <v>#N/A</v>
      </c>
      <c r="T630" s="180" t="e">
        <f t="shared" ca="1" si="180"/>
        <v>#N/A</v>
      </c>
      <c r="U630" s="180" t="e">
        <f ca="1">OFFSET('ewc02'!$L$10,Y630,0)</f>
        <v>#N/A</v>
      </c>
      <c r="V630" s="180" t="e">
        <f ca="1">OFFSET('ewc02'!$M$10,Y630,0)</f>
        <v>#N/A</v>
      </c>
      <c r="W630" s="180" t="e">
        <f ca="1">OFFSET('ewc02'!$N$10,Y630,0)</f>
        <v>#N/A</v>
      </c>
      <c r="X630" s="180" t="e">
        <f ca="1">IF(AND(OFFSET('ewc02'!I$10,Y630,0)=12,OR(G630="2.3",G630="2.6",G630="2.7",G630="2.9")),1,0)</f>
        <v>#N/A</v>
      </c>
      <c r="Y630" s="180" t="e">
        <f t="shared" ca="1" si="173"/>
        <v>#N/A</v>
      </c>
      <c r="Z630" s="37">
        <f t="shared" si="174"/>
        <v>0</v>
      </c>
      <c r="AA630" s="180">
        <f ca="1">IF($Z630=0,0, OFFSET(rd!$A$10,MATCH($Z630,RD_tunnus,0),0))</f>
        <v>0</v>
      </c>
      <c r="AB630" s="180" t="e">
        <f t="shared" si="181"/>
        <v>#N/A</v>
      </c>
      <c r="AC630" s="180" t="e">
        <f t="shared" si="182"/>
        <v>#N/A</v>
      </c>
      <c r="AD630" s="100">
        <f t="shared" si="183"/>
        <v>0</v>
      </c>
      <c r="AE630" s="180" t="e">
        <f t="shared" ca="1" si="175"/>
        <v>#N/A</v>
      </c>
      <c r="AF630" s="180" t="e">
        <f t="shared" ca="1" si="176"/>
        <v>#N/A</v>
      </c>
      <c r="AG630" s="100" t="e">
        <f ca="1">OFFSET('Kuiva-aine'!$D$10,AE630+AF630-1,0)</f>
        <v>#N/A</v>
      </c>
      <c r="AH630" s="100" t="e">
        <f ca="1">OFFSET('Kuiva-aine'!$E$10,AE630+AF630-1,0)</f>
        <v>#N/A</v>
      </c>
      <c r="AI630" s="180" t="e">
        <f t="shared" ca="1" si="184"/>
        <v>#N/A</v>
      </c>
      <c r="AJ630" s="180" t="e">
        <f t="shared" si="185"/>
        <v>#N/A</v>
      </c>
      <c r="AK630" s="180" t="e">
        <f t="shared" si="186"/>
        <v>#N/A</v>
      </c>
      <c r="AL630" s="180">
        <f t="shared" si="187"/>
        <v>0</v>
      </c>
    </row>
    <row r="631" spans="1:38" x14ac:dyDescent="0.35">
      <c r="A631" s="91"/>
      <c r="B631" s="92"/>
      <c r="C631" s="93"/>
      <c r="D631" s="92"/>
      <c r="E631" s="91"/>
      <c r="F631" s="92"/>
      <c r="G631" s="94"/>
      <c r="I631" s="31">
        <f t="shared" ca="1" si="171"/>
        <v>0</v>
      </c>
      <c r="J631" s="31">
        <f ca="1">IF(ISNA(MATCH($V631,Hajoamiskertoimet!A$21:A$53,0)),0,$I631*OFFSET(Hajoamiskertoimet!$C$20,MATCH($V631,Hajoamiskertoimet!A$21:A$53,0),0))</f>
        <v>0</v>
      </c>
      <c r="L631" s="181">
        <f t="shared" ca="1" si="177"/>
        <v>1</v>
      </c>
      <c r="M631" s="180" t="e">
        <f ca="1">OFFSET('ewc02'!$H$10,MATCH($R631,Ewc_ID,0),0)</f>
        <v>#N/A</v>
      </c>
      <c r="N631" s="180" t="e">
        <f t="shared" ca="1" si="172"/>
        <v>#N/A</v>
      </c>
      <c r="O631" s="180" t="e">
        <f ca="1">IF($L631=0,-1,OFFSET('Kuiva-aine'!$C$10,AE631+AF631-1,0))</f>
        <v>#N/A</v>
      </c>
      <c r="P631" s="180" t="e">
        <f t="shared" ca="1" si="178"/>
        <v>#N/A</v>
      </c>
      <c r="Q631" s="180" t="e">
        <f ca="1">OFFSET('ewc02'!$A$10,MATCH($C631,EWC_Koodi,0),0)</f>
        <v>#N/A</v>
      </c>
      <c r="R631" s="180" t="e">
        <f t="shared" ca="1" si="179"/>
        <v>#N/A</v>
      </c>
      <c r="S631" s="180" t="e">
        <f ca="1">OFFSET('ewc02'!$K$10,Y631,0)</f>
        <v>#N/A</v>
      </c>
      <c r="T631" s="180" t="e">
        <f t="shared" ca="1" si="180"/>
        <v>#N/A</v>
      </c>
      <c r="U631" s="180" t="e">
        <f ca="1">OFFSET('ewc02'!$L$10,Y631,0)</f>
        <v>#N/A</v>
      </c>
      <c r="V631" s="180" t="e">
        <f ca="1">OFFSET('ewc02'!$M$10,Y631,0)</f>
        <v>#N/A</v>
      </c>
      <c r="W631" s="180" t="e">
        <f ca="1">OFFSET('ewc02'!$N$10,Y631,0)</f>
        <v>#N/A</v>
      </c>
      <c r="X631" s="180" t="e">
        <f ca="1">IF(AND(OFFSET('ewc02'!I$10,Y631,0)=12,OR(G631="2.3",G631="2.6",G631="2.7",G631="2.9")),1,0)</f>
        <v>#N/A</v>
      </c>
      <c r="Y631" s="180" t="e">
        <f t="shared" ca="1" si="173"/>
        <v>#N/A</v>
      </c>
      <c r="Z631" s="37">
        <f t="shared" si="174"/>
        <v>0</v>
      </c>
      <c r="AA631" s="180">
        <f ca="1">IF($Z631=0,0, OFFSET(rd!$A$10,MATCH($Z631,RD_tunnus,0),0))</f>
        <v>0</v>
      </c>
      <c r="AB631" s="180" t="e">
        <f t="shared" si="181"/>
        <v>#N/A</v>
      </c>
      <c r="AC631" s="180" t="e">
        <f t="shared" si="182"/>
        <v>#N/A</v>
      </c>
      <c r="AD631" s="100">
        <f t="shared" si="183"/>
        <v>0</v>
      </c>
      <c r="AE631" s="180" t="e">
        <f t="shared" ca="1" si="175"/>
        <v>#N/A</v>
      </c>
      <c r="AF631" s="180" t="e">
        <f t="shared" ca="1" si="176"/>
        <v>#N/A</v>
      </c>
      <c r="AG631" s="100" t="e">
        <f ca="1">OFFSET('Kuiva-aine'!$D$10,AE631+AF631-1,0)</f>
        <v>#N/A</v>
      </c>
      <c r="AH631" s="100" t="e">
        <f ca="1">OFFSET('Kuiva-aine'!$E$10,AE631+AF631-1,0)</f>
        <v>#N/A</v>
      </c>
      <c r="AI631" s="180" t="e">
        <f t="shared" ca="1" si="184"/>
        <v>#N/A</v>
      </c>
      <c r="AJ631" s="180" t="e">
        <f t="shared" si="185"/>
        <v>#N/A</v>
      </c>
      <c r="AK631" s="180" t="e">
        <f t="shared" si="186"/>
        <v>#N/A</v>
      </c>
      <c r="AL631" s="180">
        <f t="shared" si="187"/>
        <v>0</v>
      </c>
    </row>
    <row r="632" spans="1:38" x14ac:dyDescent="0.35">
      <c r="A632" s="91"/>
      <c r="B632" s="92"/>
      <c r="C632" s="93"/>
      <c r="D632" s="92"/>
      <c r="E632" s="91"/>
      <c r="F632" s="92"/>
      <c r="G632" s="94"/>
      <c r="I632" s="31">
        <f t="shared" ca="1" si="171"/>
        <v>0</v>
      </c>
      <c r="J632" s="31">
        <f ca="1">IF(ISNA(MATCH($V632,Hajoamiskertoimet!A$21:A$53,0)),0,$I632*OFFSET(Hajoamiskertoimet!$C$20,MATCH($V632,Hajoamiskertoimet!A$21:A$53,0),0))</f>
        <v>0</v>
      </c>
      <c r="L632" s="181">
        <f t="shared" ca="1" si="177"/>
        <v>1</v>
      </c>
      <c r="M632" s="180" t="e">
        <f ca="1">OFFSET('ewc02'!$H$10,MATCH($R632,Ewc_ID,0),0)</f>
        <v>#N/A</v>
      </c>
      <c r="N632" s="180" t="e">
        <f t="shared" ca="1" si="172"/>
        <v>#N/A</v>
      </c>
      <c r="O632" s="180" t="e">
        <f ca="1">IF($L632=0,-1,OFFSET('Kuiva-aine'!$C$10,AE632+AF632-1,0))</f>
        <v>#N/A</v>
      </c>
      <c r="P632" s="180" t="e">
        <f t="shared" ca="1" si="178"/>
        <v>#N/A</v>
      </c>
      <c r="Q632" s="180" t="e">
        <f ca="1">OFFSET('ewc02'!$A$10,MATCH($C632,EWC_Koodi,0),0)</f>
        <v>#N/A</v>
      </c>
      <c r="R632" s="180" t="e">
        <f t="shared" ca="1" si="179"/>
        <v>#N/A</v>
      </c>
      <c r="S632" s="180" t="e">
        <f ca="1">OFFSET('ewc02'!$K$10,Y632,0)</f>
        <v>#N/A</v>
      </c>
      <c r="T632" s="180" t="e">
        <f t="shared" ca="1" si="180"/>
        <v>#N/A</v>
      </c>
      <c r="U632" s="180" t="e">
        <f ca="1">OFFSET('ewc02'!$L$10,Y632,0)</f>
        <v>#N/A</v>
      </c>
      <c r="V632" s="180" t="e">
        <f ca="1">OFFSET('ewc02'!$M$10,Y632,0)</f>
        <v>#N/A</v>
      </c>
      <c r="W632" s="180" t="e">
        <f ca="1">OFFSET('ewc02'!$N$10,Y632,0)</f>
        <v>#N/A</v>
      </c>
      <c r="X632" s="180" t="e">
        <f ca="1">IF(AND(OFFSET('ewc02'!I$10,Y632,0)=12,OR(G632="2.3",G632="2.6",G632="2.7",G632="2.9")),1,0)</f>
        <v>#N/A</v>
      </c>
      <c r="Y632" s="180" t="e">
        <f t="shared" ca="1" si="173"/>
        <v>#N/A</v>
      </c>
      <c r="Z632" s="37">
        <f t="shared" si="174"/>
        <v>0</v>
      </c>
      <c r="AA632" s="180">
        <f ca="1">IF($Z632=0,0, OFFSET(rd!$A$10,MATCH($Z632,RD_tunnus,0),0))</f>
        <v>0</v>
      </c>
      <c r="AB632" s="180" t="e">
        <f t="shared" si="181"/>
        <v>#N/A</v>
      </c>
      <c r="AC632" s="180" t="e">
        <f t="shared" si="182"/>
        <v>#N/A</v>
      </c>
      <c r="AD632" s="100">
        <f t="shared" si="183"/>
        <v>0</v>
      </c>
      <c r="AE632" s="180" t="e">
        <f t="shared" ca="1" si="175"/>
        <v>#N/A</v>
      </c>
      <c r="AF632" s="180" t="e">
        <f t="shared" ca="1" si="176"/>
        <v>#N/A</v>
      </c>
      <c r="AG632" s="100" t="e">
        <f ca="1">OFFSET('Kuiva-aine'!$D$10,AE632+AF632-1,0)</f>
        <v>#N/A</v>
      </c>
      <c r="AH632" s="100" t="e">
        <f ca="1">OFFSET('Kuiva-aine'!$E$10,AE632+AF632-1,0)</f>
        <v>#N/A</v>
      </c>
      <c r="AI632" s="180" t="e">
        <f t="shared" ca="1" si="184"/>
        <v>#N/A</v>
      </c>
      <c r="AJ632" s="180" t="e">
        <f t="shared" si="185"/>
        <v>#N/A</v>
      </c>
      <c r="AK632" s="180" t="e">
        <f t="shared" si="186"/>
        <v>#N/A</v>
      </c>
      <c r="AL632" s="180">
        <f t="shared" si="187"/>
        <v>0</v>
      </c>
    </row>
    <row r="633" spans="1:38" x14ac:dyDescent="0.35">
      <c r="A633" s="91"/>
      <c r="B633" s="92"/>
      <c r="C633" s="93"/>
      <c r="D633" s="92"/>
      <c r="E633" s="91"/>
      <c r="F633" s="92"/>
      <c r="G633" s="94"/>
      <c r="I633" s="31">
        <f t="shared" ca="1" si="171"/>
        <v>0</v>
      </c>
      <c r="J633" s="31">
        <f ca="1">IF(ISNA(MATCH($V633,Hajoamiskertoimet!A$21:A$53,0)),0,$I633*OFFSET(Hajoamiskertoimet!$C$20,MATCH($V633,Hajoamiskertoimet!A$21:A$53,0),0))</f>
        <v>0</v>
      </c>
      <c r="L633" s="181">
        <f t="shared" ca="1" si="177"/>
        <v>1</v>
      </c>
      <c r="M633" s="180" t="e">
        <f ca="1">OFFSET('ewc02'!$H$10,MATCH($R633,Ewc_ID,0),0)</f>
        <v>#N/A</v>
      </c>
      <c r="N633" s="180" t="e">
        <f t="shared" ca="1" si="172"/>
        <v>#N/A</v>
      </c>
      <c r="O633" s="180" t="e">
        <f ca="1">IF($L633=0,-1,OFFSET('Kuiva-aine'!$C$10,AE633+AF633-1,0))</f>
        <v>#N/A</v>
      </c>
      <c r="P633" s="180" t="e">
        <f t="shared" ca="1" si="178"/>
        <v>#N/A</v>
      </c>
      <c r="Q633" s="180" t="e">
        <f ca="1">OFFSET('ewc02'!$A$10,MATCH($C633,EWC_Koodi,0),0)</f>
        <v>#N/A</v>
      </c>
      <c r="R633" s="180" t="e">
        <f t="shared" ca="1" si="179"/>
        <v>#N/A</v>
      </c>
      <c r="S633" s="180" t="e">
        <f ca="1">OFFSET('ewc02'!$K$10,Y633,0)</f>
        <v>#N/A</v>
      </c>
      <c r="T633" s="180" t="e">
        <f t="shared" ca="1" si="180"/>
        <v>#N/A</v>
      </c>
      <c r="U633" s="180" t="e">
        <f ca="1">OFFSET('ewc02'!$L$10,Y633,0)</f>
        <v>#N/A</v>
      </c>
      <c r="V633" s="180" t="e">
        <f ca="1">OFFSET('ewc02'!$M$10,Y633,0)</f>
        <v>#N/A</v>
      </c>
      <c r="W633" s="180" t="e">
        <f ca="1">OFFSET('ewc02'!$N$10,Y633,0)</f>
        <v>#N/A</v>
      </c>
      <c r="X633" s="180" t="e">
        <f ca="1">IF(AND(OFFSET('ewc02'!I$10,Y633,0)=12,OR(G633="2.3",G633="2.6",G633="2.7",G633="2.9")),1,0)</f>
        <v>#N/A</v>
      </c>
      <c r="Y633" s="180" t="e">
        <f t="shared" ca="1" si="173"/>
        <v>#N/A</v>
      </c>
      <c r="Z633" s="37">
        <f t="shared" si="174"/>
        <v>0</v>
      </c>
      <c r="AA633" s="180">
        <f ca="1">IF($Z633=0,0, OFFSET(rd!$A$10,MATCH($Z633,RD_tunnus,0),0))</f>
        <v>0</v>
      </c>
      <c r="AB633" s="180" t="e">
        <f t="shared" si="181"/>
        <v>#N/A</v>
      </c>
      <c r="AC633" s="180" t="e">
        <f t="shared" si="182"/>
        <v>#N/A</v>
      </c>
      <c r="AD633" s="100">
        <f t="shared" si="183"/>
        <v>0</v>
      </c>
      <c r="AE633" s="180" t="e">
        <f t="shared" ca="1" si="175"/>
        <v>#N/A</v>
      </c>
      <c r="AF633" s="180" t="e">
        <f t="shared" ca="1" si="176"/>
        <v>#N/A</v>
      </c>
      <c r="AG633" s="100" t="e">
        <f ca="1">OFFSET('Kuiva-aine'!$D$10,AE633+AF633-1,0)</f>
        <v>#N/A</v>
      </c>
      <c r="AH633" s="100" t="e">
        <f ca="1">OFFSET('Kuiva-aine'!$E$10,AE633+AF633-1,0)</f>
        <v>#N/A</v>
      </c>
      <c r="AI633" s="180" t="e">
        <f t="shared" ca="1" si="184"/>
        <v>#N/A</v>
      </c>
      <c r="AJ633" s="180" t="e">
        <f t="shared" si="185"/>
        <v>#N/A</v>
      </c>
      <c r="AK633" s="180" t="e">
        <f t="shared" si="186"/>
        <v>#N/A</v>
      </c>
      <c r="AL633" s="180">
        <f t="shared" si="187"/>
        <v>0</v>
      </c>
    </row>
    <row r="634" spans="1:38" x14ac:dyDescent="0.35">
      <c r="A634" s="91"/>
      <c r="B634" s="92"/>
      <c r="C634" s="93"/>
      <c r="D634" s="92"/>
      <c r="E634" s="91"/>
      <c r="F634" s="92"/>
      <c r="G634" s="94"/>
      <c r="I634" s="31">
        <f t="shared" ca="1" si="171"/>
        <v>0</v>
      </c>
      <c r="J634" s="31">
        <f ca="1">IF(ISNA(MATCH($V634,Hajoamiskertoimet!A$21:A$53,0)),0,$I634*OFFSET(Hajoamiskertoimet!$C$20,MATCH($V634,Hajoamiskertoimet!A$21:A$53,0),0))</f>
        <v>0</v>
      </c>
      <c r="L634" s="181">
        <f t="shared" ca="1" si="177"/>
        <v>1</v>
      </c>
      <c r="M634" s="180" t="e">
        <f ca="1">OFFSET('ewc02'!$H$10,MATCH($R634,Ewc_ID,0),0)</f>
        <v>#N/A</v>
      </c>
      <c r="N634" s="180" t="e">
        <f t="shared" ca="1" si="172"/>
        <v>#N/A</v>
      </c>
      <c r="O634" s="180" t="e">
        <f ca="1">IF($L634=0,-1,OFFSET('Kuiva-aine'!$C$10,AE634+AF634-1,0))</f>
        <v>#N/A</v>
      </c>
      <c r="P634" s="180" t="e">
        <f t="shared" ca="1" si="178"/>
        <v>#N/A</v>
      </c>
      <c r="Q634" s="180" t="e">
        <f ca="1">OFFSET('ewc02'!$A$10,MATCH($C634,EWC_Koodi,0),0)</f>
        <v>#N/A</v>
      </c>
      <c r="R634" s="180" t="e">
        <f t="shared" ca="1" si="179"/>
        <v>#N/A</v>
      </c>
      <c r="S634" s="180" t="e">
        <f ca="1">OFFSET('ewc02'!$K$10,Y634,0)</f>
        <v>#N/A</v>
      </c>
      <c r="T634" s="180" t="e">
        <f t="shared" ca="1" si="180"/>
        <v>#N/A</v>
      </c>
      <c r="U634" s="180" t="e">
        <f ca="1">OFFSET('ewc02'!$L$10,Y634,0)</f>
        <v>#N/A</v>
      </c>
      <c r="V634" s="180" t="e">
        <f ca="1">OFFSET('ewc02'!$M$10,Y634,0)</f>
        <v>#N/A</v>
      </c>
      <c r="W634" s="180" t="e">
        <f ca="1">OFFSET('ewc02'!$N$10,Y634,0)</f>
        <v>#N/A</v>
      </c>
      <c r="X634" s="180" t="e">
        <f ca="1">IF(AND(OFFSET('ewc02'!I$10,Y634,0)=12,OR(G634="2.3",G634="2.6",G634="2.7",G634="2.9")),1,0)</f>
        <v>#N/A</v>
      </c>
      <c r="Y634" s="180" t="e">
        <f t="shared" ca="1" si="173"/>
        <v>#N/A</v>
      </c>
      <c r="Z634" s="37">
        <f t="shared" si="174"/>
        <v>0</v>
      </c>
      <c r="AA634" s="180">
        <f ca="1">IF($Z634=0,0, OFFSET(rd!$A$10,MATCH($Z634,RD_tunnus,0),0))</f>
        <v>0</v>
      </c>
      <c r="AB634" s="180" t="e">
        <f t="shared" si="181"/>
        <v>#N/A</v>
      </c>
      <c r="AC634" s="180" t="e">
        <f t="shared" si="182"/>
        <v>#N/A</v>
      </c>
      <c r="AD634" s="100">
        <f t="shared" si="183"/>
        <v>0</v>
      </c>
      <c r="AE634" s="180" t="e">
        <f t="shared" ca="1" si="175"/>
        <v>#N/A</v>
      </c>
      <c r="AF634" s="180" t="e">
        <f t="shared" ca="1" si="176"/>
        <v>#N/A</v>
      </c>
      <c r="AG634" s="100" t="e">
        <f ca="1">OFFSET('Kuiva-aine'!$D$10,AE634+AF634-1,0)</f>
        <v>#N/A</v>
      </c>
      <c r="AH634" s="100" t="e">
        <f ca="1">OFFSET('Kuiva-aine'!$E$10,AE634+AF634-1,0)</f>
        <v>#N/A</v>
      </c>
      <c r="AI634" s="180" t="e">
        <f t="shared" ca="1" si="184"/>
        <v>#N/A</v>
      </c>
      <c r="AJ634" s="180" t="e">
        <f t="shared" si="185"/>
        <v>#N/A</v>
      </c>
      <c r="AK634" s="180" t="e">
        <f t="shared" si="186"/>
        <v>#N/A</v>
      </c>
      <c r="AL634" s="180">
        <f t="shared" si="187"/>
        <v>0</v>
      </c>
    </row>
    <row r="635" spans="1:38" x14ac:dyDescent="0.35">
      <c r="A635" s="91"/>
      <c r="B635" s="92"/>
      <c r="C635" s="93"/>
      <c r="D635" s="92"/>
      <c r="E635" s="91"/>
      <c r="F635" s="92"/>
      <c r="G635" s="94"/>
      <c r="I635" s="31">
        <f t="shared" ca="1" si="171"/>
        <v>0</v>
      </c>
      <c r="J635" s="31">
        <f ca="1">IF(ISNA(MATCH($V635,Hajoamiskertoimet!A$21:A$53,0)),0,$I635*OFFSET(Hajoamiskertoimet!$C$20,MATCH($V635,Hajoamiskertoimet!A$21:A$53,0),0))</f>
        <v>0</v>
      </c>
      <c r="L635" s="181">
        <f t="shared" ca="1" si="177"/>
        <v>1</v>
      </c>
      <c r="M635" s="180" t="e">
        <f ca="1">OFFSET('ewc02'!$H$10,MATCH($R635,Ewc_ID,0),0)</f>
        <v>#N/A</v>
      </c>
      <c r="N635" s="180" t="e">
        <f t="shared" ca="1" si="172"/>
        <v>#N/A</v>
      </c>
      <c r="O635" s="180" t="e">
        <f ca="1">IF($L635=0,-1,OFFSET('Kuiva-aine'!$C$10,AE635+AF635-1,0))</f>
        <v>#N/A</v>
      </c>
      <c r="P635" s="180" t="e">
        <f t="shared" ca="1" si="178"/>
        <v>#N/A</v>
      </c>
      <c r="Q635" s="180" t="e">
        <f ca="1">OFFSET('ewc02'!$A$10,MATCH($C635,EWC_Koodi,0),0)</f>
        <v>#N/A</v>
      </c>
      <c r="R635" s="180" t="e">
        <f t="shared" ca="1" si="179"/>
        <v>#N/A</v>
      </c>
      <c r="S635" s="180" t="e">
        <f ca="1">OFFSET('ewc02'!$K$10,Y635,0)</f>
        <v>#N/A</v>
      </c>
      <c r="T635" s="180" t="e">
        <f t="shared" ca="1" si="180"/>
        <v>#N/A</v>
      </c>
      <c r="U635" s="180" t="e">
        <f ca="1">OFFSET('ewc02'!$L$10,Y635,0)</f>
        <v>#N/A</v>
      </c>
      <c r="V635" s="180" t="e">
        <f ca="1">OFFSET('ewc02'!$M$10,Y635,0)</f>
        <v>#N/A</v>
      </c>
      <c r="W635" s="180" t="e">
        <f ca="1">OFFSET('ewc02'!$N$10,Y635,0)</f>
        <v>#N/A</v>
      </c>
      <c r="X635" s="180" t="e">
        <f ca="1">IF(AND(OFFSET('ewc02'!I$10,Y635,0)=12,OR(G635="2.3",G635="2.6",G635="2.7",G635="2.9")),1,0)</f>
        <v>#N/A</v>
      </c>
      <c r="Y635" s="180" t="e">
        <f t="shared" ca="1" si="173"/>
        <v>#N/A</v>
      </c>
      <c r="Z635" s="37">
        <f t="shared" si="174"/>
        <v>0</v>
      </c>
      <c r="AA635" s="180">
        <f ca="1">IF($Z635=0,0, OFFSET(rd!$A$10,MATCH($Z635,RD_tunnus,0),0))</f>
        <v>0</v>
      </c>
      <c r="AB635" s="180" t="e">
        <f t="shared" si="181"/>
        <v>#N/A</v>
      </c>
      <c r="AC635" s="180" t="e">
        <f t="shared" si="182"/>
        <v>#N/A</v>
      </c>
      <c r="AD635" s="100">
        <f t="shared" si="183"/>
        <v>0</v>
      </c>
      <c r="AE635" s="180" t="e">
        <f t="shared" ca="1" si="175"/>
        <v>#N/A</v>
      </c>
      <c r="AF635" s="180" t="e">
        <f t="shared" ca="1" si="176"/>
        <v>#N/A</v>
      </c>
      <c r="AG635" s="100" t="e">
        <f ca="1">OFFSET('Kuiva-aine'!$D$10,AE635+AF635-1,0)</f>
        <v>#N/A</v>
      </c>
      <c r="AH635" s="100" t="e">
        <f ca="1">OFFSET('Kuiva-aine'!$E$10,AE635+AF635-1,0)</f>
        <v>#N/A</v>
      </c>
      <c r="AI635" s="180" t="e">
        <f t="shared" ca="1" si="184"/>
        <v>#N/A</v>
      </c>
      <c r="AJ635" s="180" t="e">
        <f t="shared" si="185"/>
        <v>#N/A</v>
      </c>
      <c r="AK635" s="180" t="e">
        <f t="shared" si="186"/>
        <v>#N/A</v>
      </c>
      <c r="AL635" s="180">
        <f t="shared" si="187"/>
        <v>0</v>
      </c>
    </row>
    <row r="636" spans="1:38" x14ac:dyDescent="0.35">
      <c r="A636" s="91"/>
      <c r="B636" s="92"/>
      <c r="C636" s="93"/>
      <c r="D636" s="92"/>
      <c r="E636" s="91"/>
      <c r="F636" s="92"/>
      <c r="G636" s="94"/>
      <c r="I636" s="31">
        <f t="shared" ca="1" si="171"/>
        <v>0</v>
      </c>
      <c r="J636" s="31">
        <f ca="1">IF(ISNA(MATCH($V636,Hajoamiskertoimet!A$21:A$53,0)),0,$I636*OFFSET(Hajoamiskertoimet!$C$20,MATCH($V636,Hajoamiskertoimet!A$21:A$53,0),0))</f>
        <v>0</v>
      </c>
      <c r="L636" s="181">
        <f t="shared" ca="1" si="177"/>
        <v>1</v>
      </c>
      <c r="M636" s="180" t="e">
        <f ca="1">OFFSET('ewc02'!$H$10,MATCH($R636,Ewc_ID,0),0)</f>
        <v>#N/A</v>
      </c>
      <c r="N636" s="180" t="e">
        <f t="shared" ca="1" si="172"/>
        <v>#N/A</v>
      </c>
      <c r="O636" s="180" t="e">
        <f ca="1">IF($L636=0,-1,OFFSET('Kuiva-aine'!$C$10,AE636+AF636-1,0))</f>
        <v>#N/A</v>
      </c>
      <c r="P636" s="180" t="e">
        <f t="shared" ca="1" si="178"/>
        <v>#N/A</v>
      </c>
      <c r="Q636" s="180" t="e">
        <f ca="1">OFFSET('ewc02'!$A$10,MATCH($C636,EWC_Koodi,0),0)</f>
        <v>#N/A</v>
      </c>
      <c r="R636" s="180" t="e">
        <f t="shared" ca="1" si="179"/>
        <v>#N/A</v>
      </c>
      <c r="S636" s="180" t="e">
        <f ca="1">OFFSET('ewc02'!$K$10,Y636,0)</f>
        <v>#N/A</v>
      </c>
      <c r="T636" s="180" t="e">
        <f t="shared" ca="1" si="180"/>
        <v>#N/A</v>
      </c>
      <c r="U636" s="180" t="e">
        <f ca="1">OFFSET('ewc02'!$L$10,Y636,0)</f>
        <v>#N/A</v>
      </c>
      <c r="V636" s="180" t="e">
        <f ca="1">OFFSET('ewc02'!$M$10,Y636,0)</f>
        <v>#N/A</v>
      </c>
      <c r="W636" s="180" t="e">
        <f ca="1">OFFSET('ewc02'!$N$10,Y636,0)</f>
        <v>#N/A</v>
      </c>
      <c r="X636" s="180" t="e">
        <f ca="1">IF(AND(OFFSET('ewc02'!I$10,Y636,0)=12,OR(G636="2.3",G636="2.6",G636="2.7",G636="2.9")),1,0)</f>
        <v>#N/A</v>
      </c>
      <c r="Y636" s="180" t="e">
        <f t="shared" ca="1" si="173"/>
        <v>#N/A</v>
      </c>
      <c r="Z636" s="37">
        <f t="shared" si="174"/>
        <v>0</v>
      </c>
      <c r="AA636" s="180">
        <f ca="1">IF($Z636=0,0, OFFSET(rd!$A$10,MATCH($Z636,RD_tunnus,0),0))</f>
        <v>0</v>
      </c>
      <c r="AB636" s="180" t="e">
        <f t="shared" si="181"/>
        <v>#N/A</v>
      </c>
      <c r="AC636" s="180" t="e">
        <f t="shared" si="182"/>
        <v>#N/A</v>
      </c>
      <c r="AD636" s="100">
        <f t="shared" si="183"/>
        <v>0</v>
      </c>
      <c r="AE636" s="180" t="e">
        <f t="shared" ca="1" si="175"/>
        <v>#N/A</v>
      </c>
      <c r="AF636" s="180" t="e">
        <f t="shared" ca="1" si="176"/>
        <v>#N/A</v>
      </c>
      <c r="AG636" s="100" t="e">
        <f ca="1">OFFSET('Kuiva-aine'!$D$10,AE636+AF636-1,0)</f>
        <v>#N/A</v>
      </c>
      <c r="AH636" s="100" t="e">
        <f ca="1">OFFSET('Kuiva-aine'!$E$10,AE636+AF636-1,0)</f>
        <v>#N/A</v>
      </c>
      <c r="AI636" s="180" t="e">
        <f t="shared" ca="1" si="184"/>
        <v>#N/A</v>
      </c>
      <c r="AJ636" s="180" t="e">
        <f t="shared" si="185"/>
        <v>#N/A</v>
      </c>
      <c r="AK636" s="180" t="e">
        <f t="shared" si="186"/>
        <v>#N/A</v>
      </c>
      <c r="AL636" s="180">
        <f t="shared" si="187"/>
        <v>0</v>
      </c>
    </row>
    <row r="637" spans="1:38" x14ac:dyDescent="0.35">
      <c r="A637" s="91"/>
      <c r="B637" s="92"/>
      <c r="C637" s="93"/>
      <c r="D637" s="92"/>
      <c r="E637" s="91"/>
      <c r="F637" s="92"/>
      <c r="G637" s="94"/>
      <c r="I637" s="31">
        <f t="shared" ca="1" si="171"/>
        <v>0</v>
      </c>
      <c r="J637" s="31">
        <f ca="1">IF(ISNA(MATCH($V637,Hajoamiskertoimet!A$21:A$53,0)),0,$I637*OFFSET(Hajoamiskertoimet!$C$20,MATCH($V637,Hajoamiskertoimet!A$21:A$53,0),0))</f>
        <v>0</v>
      </c>
      <c r="L637" s="181">
        <f t="shared" ca="1" si="177"/>
        <v>1</v>
      </c>
      <c r="M637" s="180" t="e">
        <f ca="1">OFFSET('ewc02'!$H$10,MATCH($R637,Ewc_ID,0),0)</f>
        <v>#N/A</v>
      </c>
      <c r="N637" s="180" t="e">
        <f t="shared" ca="1" si="172"/>
        <v>#N/A</v>
      </c>
      <c r="O637" s="180" t="e">
        <f ca="1">IF($L637=0,-1,OFFSET('Kuiva-aine'!$C$10,AE637+AF637-1,0))</f>
        <v>#N/A</v>
      </c>
      <c r="P637" s="180" t="e">
        <f t="shared" ca="1" si="178"/>
        <v>#N/A</v>
      </c>
      <c r="Q637" s="180" t="e">
        <f ca="1">OFFSET('ewc02'!$A$10,MATCH($C637,EWC_Koodi,0),0)</f>
        <v>#N/A</v>
      </c>
      <c r="R637" s="180" t="e">
        <f t="shared" ca="1" si="179"/>
        <v>#N/A</v>
      </c>
      <c r="S637" s="180" t="e">
        <f ca="1">OFFSET('ewc02'!$K$10,Y637,0)</f>
        <v>#N/A</v>
      </c>
      <c r="T637" s="180" t="e">
        <f t="shared" ca="1" si="180"/>
        <v>#N/A</v>
      </c>
      <c r="U637" s="180" t="e">
        <f ca="1">OFFSET('ewc02'!$L$10,Y637,0)</f>
        <v>#N/A</v>
      </c>
      <c r="V637" s="180" t="e">
        <f ca="1">OFFSET('ewc02'!$M$10,Y637,0)</f>
        <v>#N/A</v>
      </c>
      <c r="W637" s="180" t="e">
        <f ca="1">OFFSET('ewc02'!$N$10,Y637,0)</f>
        <v>#N/A</v>
      </c>
      <c r="X637" s="180" t="e">
        <f ca="1">IF(AND(OFFSET('ewc02'!I$10,Y637,0)=12,OR(G637="2.3",G637="2.6",G637="2.7",G637="2.9")),1,0)</f>
        <v>#N/A</v>
      </c>
      <c r="Y637" s="180" t="e">
        <f t="shared" ca="1" si="173"/>
        <v>#N/A</v>
      </c>
      <c r="Z637" s="37">
        <f t="shared" si="174"/>
        <v>0</v>
      </c>
      <c r="AA637" s="180">
        <f ca="1">IF($Z637=0,0, OFFSET(rd!$A$10,MATCH($Z637,RD_tunnus,0),0))</f>
        <v>0</v>
      </c>
      <c r="AB637" s="180" t="e">
        <f t="shared" si="181"/>
        <v>#N/A</v>
      </c>
      <c r="AC637" s="180" t="e">
        <f t="shared" si="182"/>
        <v>#N/A</v>
      </c>
      <c r="AD637" s="100">
        <f t="shared" si="183"/>
        <v>0</v>
      </c>
      <c r="AE637" s="180" t="e">
        <f t="shared" ca="1" si="175"/>
        <v>#N/A</v>
      </c>
      <c r="AF637" s="180" t="e">
        <f t="shared" ca="1" si="176"/>
        <v>#N/A</v>
      </c>
      <c r="AG637" s="100" t="e">
        <f ca="1">OFFSET('Kuiva-aine'!$D$10,AE637+AF637-1,0)</f>
        <v>#N/A</v>
      </c>
      <c r="AH637" s="100" t="e">
        <f ca="1">OFFSET('Kuiva-aine'!$E$10,AE637+AF637-1,0)</f>
        <v>#N/A</v>
      </c>
      <c r="AI637" s="180" t="e">
        <f t="shared" ca="1" si="184"/>
        <v>#N/A</v>
      </c>
      <c r="AJ637" s="180" t="e">
        <f t="shared" si="185"/>
        <v>#N/A</v>
      </c>
      <c r="AK637" s="180" t="e">
        <f t="shared" si="186"/>
        <v>#N/A</v>
      </c>
      <c r="AL637" s="180">
        <f t="shared" si="187"/>
        <v>0</v>
      </c>
    </row>
    <row r="638" spans="1:38" x14ac:dyDescent="0.35">
      <c r="A638" s="91"/>
      <c r="B638" s="92"/>
      <c r="C638" s="93"/>
      <c r="D638" s="92"/>
      <c r="E638" s="91"/>
      <c r="F638" s="92"/>
      <c r="G638" s="94"/>
      <c r="I638" s="31">
        <f t="shared" ca="1" si="171"/>
        <v>0</v>
      </c>
      <c r="J638" s="31">
        <f ca="1">IF(ISNA(MATCH($V638,Hajoamiskertoimet!A$21:A$53,0)),0,$I638*OFFSET(Hajoamiskertoimet!$C$20,MATCH($V638,Hajoamiskertoimet!A$21:A$53,0),0))</f>
        <v>0</v>
      </c>
      <c r="L638" s="181">
        <f t="shared" ca="1" si="177"/>
        <v>1</v>
      </c>
      <c r="M638" s="180" t="e">
        <f ca="1">OFFSET('ewc02'!$H$10,MATCH($R638,Ewc_ID,0),0)</f>
        <v>#N/A</v>
      </c>
      <c r="N638" s="180" t="e">
        <f t="shared" ca="1" si="172"/>
        <v>#N/A</v>
      </c>
      <c r="O638" s="180" t="e">
        <f ca="1">IF($L638=0,-1,OFFSET('Kuiva-aine'!$C$10,AE638+AF638-1,0))</f>
        <v>#N/A</v>
      </c>
      <c r="P638" s="180" t="e">
        <f t="shared" ca="1" si="178"/>
        <v>#N/A</v>
      </c>
      <c r="Q638" s="180" t="e">
        <f ca="1">OFFSET('ewc02'!$A$10,MATCH($C638,EWC_Koodi,0),0)</f>
        <v>#N/A</v>
      </c>
      <c r="R638" s="180" t="e">
        <f t="shared" ca="1" si="179"/>
        <v>#N/A</v>
      </c>
      <c r="S638" s="180" t="e">
        <f ca="1">OFFSET('ewc02'!$K$10,Y638,0)</f>
        <v>#N/A</v>
      </c>
      <c r="T638" s="180" t="e">
        <f t="shared" ca="1" si="180"/>
        <v>#N/A</v>
      </c>
      <c r="U638" s="180" t="e">
        <f ca="1">OFFSET('ewc02'!$L$10,Y638,0)</f>
        <v>#N/A</v>
      </c>
      <c r="V638" s="180" t="e">
        <f ca="1">OFFSET('ewc02'!$M$10,Y638,0)</f>
        <v>#N/A</v>
      </c>
      <c r="W638" s="180" t="e">
        <f ca="1">OFFSET('ewc02'!$N$10,Y638,0)</f>
        <v>#N/A</v>
      </c>
      <c r="X638" s="180" t="e">
        <f ca="1">IF(AND(OFFSET('ewc02'!I$10,Y638,0)=12,OR(G638="2.3",G638="2.6",G638="2.7",G638="2.9")),1,0)</f>
        <v>#N/A</v>
      </c>
      <c r="Y638" s="180" t="e">
        <f t="shared" ca="1" si="173"/>
        <v>#N/A</v>
      </c>
      <c r="Z638" s="37">
        <f t="shared" si="174"/>
        <v>0</v>
      </c>
      <c r="AA638" s="180">
        <f ca="1">IF($Z638=0,0, OFFSET(rd!$A$10,MATCH($Z638,RD_tunnus,0),0))</f>
        <v>0</v>
      </c>
      <c r="AB638" s="180" t="e">
        <f t="shared" si="181"/>
        <v>#N/A</v>
      </c>
      <c r="AC638" s="180" t="e">
        <f t="shared" si="182"/>
        <v>#N/A</v>
      </c>
      <c r="AD638" s="100">
        <f t="shared" si="183"/>
        <v>0</v>
      </c>
      <c r="AE638" s="180" t="e">
        <f t="shared" ca="1" si="175"/>
        <v>#N/A</v>
      </c>
      <c r="AF638" s="180" t="e">
        <f t="shared" ca="1" si="176"/>
        <v>#N/A</v>
      </c>
      <c r="AG638" s="100" t="e">
        <f ca="1">OFFSET('Kuiva-aine'!$D$10,AE638+AF638-1,0)</f>
        <v>#N/A</v>
      </c>
      <c r="AH638" s="100" t="e">
        <f ca="1">OFFSET('Kuiva-aine'!$E$10,AE638+AF638-1,0)</f>
        <v>#N/A</v>
      </c>
      <c r="AI638" s="180" t="e">
        <f t="shared" ca="1" si="184"/>
        <v>#N/A</v>
      </c>
      <c r="AJ638" s="180" t="e">
        <f t="shared" si="185"/>
        <v>#N/A</v>
      </c>
      <c r="AK638" s="180" t="e">
        <f t="shared" si="186"/>
        <v>#N/A</v>
      </c>
      <c r="AL638" s="180">
        <f t="shared" si="187"/>
        <v>0</v>
      </c>
    </row>
    <row r="639" spans="1:38" x14ac:dyDescent="0.35">
      <c r="A639" s="91"/>
      <c r="B639" s="92"/>
      <c r="C639" s="93"/>
      <c r="D639" s="92"/>
      <c r="E639" s="91"/>
      <c r="F639" s="92"/>
      <c r="G639" s="94"/>
      <c r="I639" s="31">
        <f t="shared" ca="1" si="171"/>
        <v>0</v>
      </c>
      <c r="J639" s="31">
        <f ca="1">IF(ISNA(MATCH($V639,Hajoamiskertoimet!A$21:A$53,0)),0,$I639*OFFSET(Hajoamiskertoimet!$C$20,MATCH($V639,Hajoamiskertoimet!A$21:A$53,0),0))</f>
        <v>0</v>
      </c>
      <c r="L639" s="181">
        <f t="shared" ca="1" si="177"/>
        <v>1</v>
      </c>
      <c r="M639" s="180" t="e">
        <f ca="1">OFFSET('ewc02'!$H$10,MATCH($R639,Ewc_ID,0),0)</f>
        <v>#N/A</v>
      </c>
      <c r="N639" s="180" t="e">
        <f t="shared" ca="1" si="172"/>
        <v>#N/A</v>
      </c>
      <c r="O639" s="180" t="e">
        <f ca="1">IF($L639=0,-1,OFFSET('Kuiva-aine'!$C$10,AE639+AF639-1,0))</f>
        <v>#N/A</v>
      </c>
      <c r="P639" s="180" t="e">
        <f t="shared" ca="1" si="178"/>
        <v>#N/A</v>
      </c>
      <c r="Q639" s="180" t="e">
        <f ca="1">OFFSET('ewc02'!$A$10,MATCH($C639,EWC_Koodi,0),0)</f>
        <v>#N/A</v>
      </c>
      <c r="R639" s="180" t="e">
        <f t="shared" ca="1" si="179"/>
        <v>#N/A</v>
      </c>
      <c r="S639" s="180" t="e">
        <f ca="1">OFFSET('ewc02'!$K$10,Y639,0)</f>
        <v>#N/A</v>
      </c>
      <c r="T639" s="180" t="e">
        <f t="shared" ca="1" si="180"/>
        <v>#N/A</v>
      </c>
      <c r="U639" s="180" t="e">
        <f ca="1">OFFSET('ewc02'!$L$10,Y639,0)</f>
        <v>#N/A</v>
      </c>
      <c r="V639" s="180" t="e">
        <f ca="1">OFFSET('ewc02'!$M$10,Y639,0)</f>
        <v>#N/A</v>
      </c>
      <c r="W639" s="180" t="e">
        <f ca="1">OFFSET('ewc02'!$N$10,Y639,0)</f>
        <v>#N/A</v>
      </c>
      <c r="X639" s="180" t="e">
        <f ca="1">IF(AND(OFFSET('ewc02'!I$10,Y639,0)=12,OR(G639="2.3",G639="2.6",G639="2.7",G639="2.9")),1,0)</f>
        <v>#N/A</v>
      </c>
      <c r="Y639" s="180" t="e">
        <f t="shared" ca="1" si="173"/>
        <v>#N/A</v>
      </c>
      <c r="Z639" s="37">
        <f t="shared" si="174"/>
        <v>0</v>
      </c>
      <c r="AA639" s="180">
        <f ca="1">IF($Z639=0,0, OFFSET(rd!$A$10,MATCH($Z639,RD_tunnus,0),0))</f>
        <v>0</v>
      </c>
      <c r="AB639" s="180" t="e">
        <f t="shared" si="181"/>
        <v>#N/A</v>
      </c>
      <c r="AC639" s="180" t="e">
        <f t="shared" si="182"/>
        <v>#N/A</v>
      </c>
      <c r="AD639" s="100">
        <f t="shared" si="183"/>
        <v>0</v>
      </c>
      <c r="AE639" s="180" t="e">
        <f t="shared" ca="1" si="175"/>
        <v>#N/A</v>
      </c>
      <c r="AF639" s="180" t="e">
        <f t="shared" ca="1" si="176"/>
        <v>#N/A</v>
      </c>
      <c r="AG639" s="100" t="e">
        <f ca="1">OFFSET('Kuiva-aine'!$D$10,AE639+AF639-1,0)</f>
        <v>#N/A</v>
      </c>
      <c r="AH639" s="100" t="e">
        <f ca="1">OFFSET('Kuiva-aine'!$E$10,AE639+AF639-1,0)</f>
        <v>#N/A</v>
      </c>
      <c r="AI639" s="180" t="e">
        <f t="shared" ca="1" si="184"/>
        <v>#N/A</v>
      </c>
      <c r="AJ639" s="180" t="e">
        <f t="shared" si="185"/>
        <v>#N/A</v>
      </c>
      <c r="AK639" s="180" t="e">
        <f t="shared" si="186"/>
        <v>#N/A</v>
      </c>
      <c r="AL639" s="180">
        <f t="shared" si="187"/>
        <v>0</v>
      </c>
    </row>
    <row r="640" spans="1:38" x14ac:dyDescent="0.35">
      <c r="A640" s="91"/>
      <c r="B640" s="92"/>
      <c r="C640" s="93"/>
      <c r="D640" s="92"/>
      <c r="E640" s="91"/>
      <c r="F640" s="92"/>
      <c r="G640" s="94"/>
      <c r="I640" s="31">
        <f t="shared" ca="1" si="171"/>
        <v>0</v>
      </c>
      <c r="J640" s="31">
        <f ca="1">IF(ISNA(MATCH($V640,Hajoamiskertoimet!A$21:A$53,0)),0,$I640*OFFSET(Hajoamiskertoimet!$C$20,MATCH($V640,Hajoamiskertoimet!A$21:A$53,0),0))</f>
        <v>0</v>
      </c>
      <c r="L640" s="181">
        <f t="shared" ca="1" si="177"/>
        <v>1</v>
      </c>
      <c r="M640" s="180" t="e">
        <f ca="1">OFFSET('ewc02'!$H$10,MATCH($R640,Ewc_ID,0),0)</f>
        <v>#N/A</v>
      </c>
      <c r="N640" s="180" t="e">
        <f t="shared" ca="1" si="172"/>
        <v>#N/A</v>
      </c>
      <c r="O640" s="180" t="e">
        <f ca="1">IF($L640=0,-1,OFFSET('Kuiva-aine'!$C$10,AE640+AF640-1,0))</f>
        <v>#N/A</v>
      </c>
      <c r="P640" s="180" t="e">
        <f t="shared" ca="1" si="178"/>
        <v>#N/A</v>
      </c>
      <c r="Q640" s="180" t="e">
        <f ca="1">OFFSET('ewc02'!$A$10,MATCH($C640,EWC_Koodi,0),0)</f>
        <v>#N/A</v>
      </c>
      <c r="R640" s="180" t="e">
        <f t="shared" ca="1" si="179"/>
        <v>#N/A</v>
      </c>
      <c r="S640" s="180" t="e">
        <f ca="1">OFFSET('ewc02'!$K$10,Y640,0)</f>
        <v>#N/A</v>
      </c>
      <c r="T640" s="180" t="e">
        <f t="shared" ca="1" si="180"/>
        <v>#N/A</v>
      </c>
      <c r="U640" s="180" t="e">
        <f ca="1">OFFSET('ewc02'!$L$10,Y640,0)</f>
        <v>#N/A</v>
      </c>
      <c r="V640" s="180" t="e">
        <f ca="1">OFFSET('ewc02'!$M$10,Y640,0)</f>
        <v>#N/A</v>
      </c>
      <c r="W640" s="180" t="e">
        <f ca="1">OFFSET('ewc02'!$N$10,Y640,0)</f>
        <v>#N/A</v>
      </c>
      <c r="X640" s="180" t="e">
        <f ca="1">IF(AND(OFFSET('ewc02'!I$10,Y640,0)=12,OR(G640="2.3",G640="2.6",G640="2.7",G640="2.9")),1,0)</f>
        <v>#N/A</v>
      </c>
      <c r="Y640" s="180" t="e">
        <f t="shared" ca="1" si="173"/>
        <v>#N/A</v>
      </c>
      <c r="Z640" s="37">
        <f t="shared" si="174"/>
        <v>0</v>
      </c>
      <c r="AA640" s="180">
        <f ca="1">IF($Z640=0,0, OFFSET(rd!$A$10,MATCH($Z640,RD_tunnus,0),0))</f>
        <v>0</v>
      </c>
      <c r="AB640" s="180" t="e">
        <f t="shared" si="181"/>
        <v>#N/A</v>
      </c>
      <c r="AC640" s="180" t="e">
        <f t="shared" si="182"/>
        <v>#N/A</v>
      </c>
      <c r="AD640" s="100">
        <f t="shared" si="183"/>
        <v>0</v>
      </c>
      <c r="AE640" s="180" t="e">
        <f t="shared" ca="1" si="175"/>
        <v>#N/A</v>
      </c>
      <c r="AF640" s="180" t="e">
        <f t="shared" ca="1" si="176"/>
        <v>#N/A</v>
      </c>
      <c r="AG640" s="100" t="e">
        <f ca="1">OFFSET('Kuiva-aine'!$D$10,AE640+AF640-1,0)</f>
        <v>#N/A</v>
      </c>
      <c r="AH640" s="100" t="e">
        <f ca="1">OFFSET('Kuiva-aine'!$E$10,AE640+AF640-1,0)</f>
        <v>#N/A</v>
      </c>
      <c r="AI640" s="180" t="e">
        <f t="shared" ca="1" si="184"/>
        <v>#N/A</v>
      </c>
      <c r="AJ640" s="180" t="e">
        <f t="shared" si="185"/>
        <v>#N/A</v>
      </c>
      <c r="AK640" s="180" t="e">
        <f t="shared" si="186"/>
        <v>#N/A</v>
      </c>
      <c r="AL640" s="180">
        <f t="shared" si="187"/>
        <v>0</v>
      </c>
    </row>
    <row r="641" spans="1:38" x14ac:dyDescent="0.35">
      <c r="A641" s="91"/>
      <c r="B641" s="92"/>
      <c r="C641" s="93"/>
      <c r="D641" s="92"/>
      <c r="E641" s="91"/>
      <c r="F641" s="92"/>
      <c r="G641" s="94"/>
      <c r="I641" s="31">
        <f t="shared" ca="1" si="171"/>
        <v>0</v>
      </c>
      <c r="J641" s="31">
        <f ca="1">IF(ISNA(MATCH($V641,Hajoamiskertoimet!A$21:A$53,0)),0,$I641*OFFSET(Hajoamiskertoimet!$C$20,MATCH($V641,Hajoamiskertoimet!A$21:A$53,0),0))</f>
        <v>0</v>
      </c>
      <c r="L641" s="181">
        <f t="shared" ca="1" si="177"/>
        <v>1</v>
      </c>
      <c r="M641" s="180" t="e">
        <f ca="1">OFFSET('ewc02'!$H$10,MATCH($R641,Ewc_ID,0),0)</f>
        <v>#N/A</v>
      </c>
      <c r="N641" s="180" t="e">
        <f t="shared" ca="1" si="172"/>
        <v>#N/A</v>
      </c>
      <c r="O641" s="180" t="e">
        <f ca="1">IF($L641=0,-1,OFFSET('Kuiva-aine'!$C$10,AE641+AF641-1,0))</f>
        <v>#N/A</v>
      </c>
      <c r="P641" s="180" t="e">
        <f t="shared" ca="1" si="178"/>
        <v>#N/A</v>
      </c>
      <c r="Q641" s="180" t="e">
        <f ca="1">OFFSET('ewc02'!$A$10,MATCH($C641,EWC_Koodi,0),0)</f>
        <v>#N/A</v>
      </c>
      <c r="R641" s="180" t="e">
        <f t="shared" ca="1" si="179"/>
        <v>#N/A</v>
      </c>
      <c r="S641" s="180" t="e">
        <f ca="1">OFFSET('ewc02'!$K$10,Y641,0)</f>
        <v>#N/A</v>
      </c>
      <c r="T641" s="180" t="e">
        <f t="shared" ca="1" si="180"/>
        <v>#N/A</v>
      </c>
      <c r="U641" s="180" t="e">
        <f ca="1">OFFSET('ewc02'!$L$10,Y641,0)</f>
        <v>#N/A</v>
      </c>
      <c r="V641" s="180" t="e">
        <f ca="1">OFFSET('ewc02'!$M$10,Y641,0)</f>
        <v>#N/A</v>
      </c>
      <c r="W641" s="180" t="e">
        <f ca="1">OFFSET('ewc02'!$N$10,Y641,0)</f>
        <v>#N/A</v>
      </c>
      <c r="X641" s="180" t="e">
        <f ca="1">IF(AND(OFFSET('ewc02'!I$10,Y641,0)=12,OR(G641="2.3",G641="2.6",G641="2.7",G641="2.9")),1,0)</f>
        <v>#N/A</v>
      </c>
      <c r="Y641" s="180" t="e">
        <f t="shared" ca="1" si="173"/>
        <v>#N/A</v>
      </c>
      <c r="Z641" s="37">
        <f t="shared" si="174"/>
        <v>0</v>
      </c>
      <c r="AA641" s="180">
        <f ca="1">IF($Z641=0,0, OFFSET(rd!$A$10,MATCH($Z641,RD_tunnus,0),0))</f>
        <v>0</v>
      </c>
      <c r="AB641" s="180" t="e">
        <f t="shared" si="181"/>
        <v>#N/A</v>
      </c>
      <c r="AC641" s="180" t="e">
        <f t="shared" si="182"/>
        <v>#N/A</v>
      </c>
      <c r="AD641" s="100">
        <f t="shared" si="183"/>
        <v>0</v>
      </c>
      <c r="AE641" s="180" t="e">
        <f t="shared" ca="1" si="175"/>
        <v>#N/A</v>
      </c>
      <c r="AF641" s="180" t="e">
        <f t="shared" ca="1" si="176"/>
        <v>#N/A</v>
      </c>
      <c r="AG641" s="100" t="e">
        <f ca="1">OFFSET('Kuiva-aine'!$D$10,AE641+AF641-1,0)</f>
        <v>#N/A</v>
      </c>
      <c r="AH641" s="100" t="e">
        <f ca="1">OFFSET('Kuiva-aine'!$E$10,AE641+AF641-1,0)</f>
        <v>#N/A</v>
      </c>
      <c r="AI641" s="180" t="e">
        <f t="shared" ca="1" si="184"/>
        <v>#N/A</v>
      </c>
      <c r="AJ641" s="180" t="e">
        <f t="shared" si="185"/>
        <v>#N/A</v>
      </c>
      <c r="AK641" s="180" t="e">
        <f t="shared" si="186"/>
        <v>#N/A</v>
      </c>
      <c r="AL641" s="180">
        <f t="shared" si="187"/>
        <v>0</v>
      </c>
    </row>
    <row r="642" spans="1:38" x14ac:dyDescent="0.35">
      <c r="A642" s="91"/>
      <c r="B642" s="92"/>
      <c r="C642" s="93"/>
      <c r="D642" s="92"/>
      <c r="E642" s="91"/>
      <c r="F642" s="92"/>
      <c r="G642" s="94"/>
      <c r="I642" s="31">
        <f t="shared" ca="1" si="171"/>
        <v>0</v>
      </c>
      <c r="J642" s="31">
        <f ca="1">IF(ISNA(MATCH($V642,Hajoamiskertoimet!A$21:A$53,0)),0,$I642*OFFSET(Hajoamiskertoimet!$C$20,MATCH($V642,Hajoamiskertoimet!A$21:A$53,0),0))</f>
        <v>0</v>
      </c>
      <c r="L642" s="181">
        <f t="shared" ca="1" si="177"/>
        <v>1</v>
      </c>
      <c r="M642" s="180" t="e">
        <f ca="1">OFFSET('ewc02'!$H$10,MATCH($R642,Ewc_ID,0),0)</f>
        <v>#N/A</v>
      </c>
      <c r="N642" s="180" t="e">
        <f t="shared" ca="1" si="172"/>
        <v>#N/A</v>
      </c>
      <c r="O642" s="180" t="e">
        <f ca="1">IF($L642=0,-1,OFFSET('Kuiva-aine'!$C$10,AE642+AF642-1,0))</f>
        <v>#N/A</v>
      </c>
      <c r="P642" s="180" t="e">
        <f t="shared" ca="1" si="178"/>
        <v>#N/A</v>
      </c>
      <c r="Q642" s="180" t="e">
        <f ca="1">OFFSET('ewc02'!$A$10,MATCH($C642,EWC_Koodi,0),0)</f>
        <v>#N/A</v>
      </c>
      <c r="R642" s="180" t="e">
        <f t="shared" ca="1" si="179"/>
        <v>#N/A</v>
      </c>
      <c r="S642" s="180" t="e">
        <f ca="1">OFFSET('ewc02'!$K$10,Y642,0)</f>
        <v>#N/A</v>
      </c>
      <c r="T642" s="180" t="e">
        <f t="shared" ca="1" si="180"/>
        <v>#N/A</v>
      </c>
      <c r="U642" s="180" t="e">
        <f ca="1">OFFSET('ewc02'!$L$10,Y642,0)</f>
        <v>#N/A</v>
      </c>
      <c r="V642" s="180" t="e">
        <f ca="1">OFFSET('ewc02'!$M$10,Y642,0)</f>
        <v>#N/A</v>
      </c>
      <c r="W642" s="180" t="e">
        <f ca="1">OFFSET('ewc02'!$N$10,Y642,0)</f>
        <v>#N/A</v>
      </c>
      <c r="X642" s="180" t="e">
        <f ca="1">IF(AND(OFFSET('ewc02'!I$10,Y642,0)=12,OR(G642="2.3",G642="2.6",G642="2.7",G642="2.9")),1,0)</f>
        <v>#N/A</v>
      </c>
      <c r="Y642" s="180" t="e">
        <f t="shared" ca="1" si="173"/>
        <v>#N/A</v>
      </c>
      <c r="Z642" s="37">
        <f t="shared" si="174"/>
        <v>0</v>
      </c>
      <c r="AA642" s="180">
        <f ca="1">IF($Z642=0,0, OFFSET(rd!$A$10,MATCH($Z642,RD_tunnus,0),0))</f>
        <v>0</v>
      </c>
      <c r="AB642" s="180" t="e">
        <f t="shared" si="181"/>
        <v>#N/A</v>
      </c>
      <c r="AC642" s="180" t="e">
        <f t="shared" si="182"/>
        <v>#N/A</v>
      </c>
      <c r="AD642" s="100">
        <f t="shared" si="183"/>
        <v>0</v>
      </c>
      <c r="AE642" s="180" t="e">
        <f t="shared" ca="1" si="175"/>
        <v>#N/A</v>
      </c>
      <c r="AF642" s="180" t="e">
        <f t="shared" ca="1" si="176"/>
        <v>#N/A</v>
      </c>
      <c r="AG642" s="100" t="e">
        <f ca="1">OFFSET('Kuiva-aine'!$D$10,AE642+AF642-1,0)</f>
        <v>#N/A</v>
      </c>
      <c r="AH642" s="100" t="e">
        <f ca="1">OFFSET('Kuiva-aine'!$E$10,AE642+AF642-1,0)</f>
        <v>#N/A</v>
      </c>
      <c r="AI642" s="180" t="e">
        <f t="shared" ca="1" si="184"/>
        <v>#N/A</v>
      </c>
      <c r="AJ642" s="180" t="e">
        <f t="shared" si="185"/>
        <v>#N/A</v>
      </c>
      <c r="AK642" s="180" t="e">
        <f t="shared" si="186"/>
        <v>#N/A</v>
      </c>
      <c r="AL642" s="180">
        <f t="shared" si="187"/>
        <v>0</v>
      </c>
    </row>
    <row r="643" spans="1:38" x14ac:dyDescent="0.35">
      <c r="A643" s="91"/>
      <c r="B643" s="92"/>
      <c r="C643" s="93"/>
      <c r="D643" s="92"/>
      <c r="E643" s="91"/>
      <c r="F643" s="92"/>
      <c r="G643" s="94"/>
      <c r="I643" s="31">
        <f t="shared" ca="1" si="171"/>
        <v>0</v>
      </c>
      <c r="J643" s="31">
        <f ca="1">IF(ISNA(MATCH($V643,Hajoamiskertoimet!A$21:A$53,0)),0,$I643*OFFSET(Hajoamiskertoimet!$C$20,MATCH($V643,Hajoamiskertoimet!A$21:A$53,0),0))</f>
        <v>0</v>
      </c>
      <c r="L643" s="181">
        <f t="shared" ca="1" si="177"/>
        <v>1</v>
      </c>
      <c r="M643" s="180" t="e">
        <f ca="1">OFFSET('ewc02'!$H$10,MATCH($R643,Ewc_ID,0),0)</f>
        <v>#N/A</v>
      </c>
      <c r="N643" s="180" t="e">
        <f t="shared" ca="1" si="172"/>
        <v>#N/A</v>
      </c>
      <c r="O643" s="180" t="e">
        <f ca="1">IF($L643=0,-1,OFFSET('Kuiva-aine'!$C$10,AE643+AF643-1,0))</f>
        <v>#N/A</v>
      </c>
      <c r="P643" s="180" t="e">
        <f t="shared" ca="1" si="178"/>
        <v>#N/A</v>
      </c>
      <c r="Q643" s="180" t="e">
        <f ca="1">OFFSET('ewc02'!$A$10,MATCH($C643,EWC_Koodi,0),0)</f>
        <v>#N/A</v>
      </c>
      <c r="R643" s="180" t="e">
        <f t="shared" ca="1" si="179"/>
        <v>#N/A</v>
      </c>
      <c r="S643" s="180" t="e">
        <f ca="1">OFFSET('ewc02'!$K$10,Y643,0)</f>
        <v>#N/A</v>
      </c>
      <c r="T643" s="180" t="e">
        <f t="shared" ca="1" si="180"/>
        <v>#N/A</v>
      </c>
      <c r="U643" s="180" t="e">
        <f ca="1">OFFSET('ewc02'!$L$10,Y643,0)</f>
        <v>#N/A</v>
      </c>
      <c r="V643" s="180" t="e">
        <f ca="1">OFFSET('ewc02'!$M$10,Y643,0)</f>
        <v>#N/A</v>
      </c>
      <c r="W643" s="180" t="e">
        <f ca="1">OFFSET('ewc02'!$N$10,Y643,0)</f>
        <v>#N/A</v>
      </c>
      <c r="X643" s="180" t="e">
        <f ca="1">IF(AND(OFFSET('ewc02'!I$10,Y643,0)=12,OR(G643="2.3",G643="2.6",G643="2.7",G643="2.9")),1,0)</f>
        <v>#N/A</v>
      </c>
      <c r="Y643" s="180" t="e">
        <f t="shared" ca="1" si="173"/>
        <v>#N/A</v>
      </c>
      <c r="Z643" s="37">
        <f t="shared" si="174"/>
        <v>0</v>
      </c>
      <c r="AA643" s="180">
        <f ca="1">IF($Z643=0,0, OFFSET(rd!$A$10,MATCH($Z643,RD_tunnus,0),0))</f>
        <v>0</v>
      </c>
      <c r="AB643" s="180" t="e">
        <f t="shared" si="181"/>
        <v>#N/A</v>
      </c>
      <c r="AC643" s="180" t="e">
        <f t="shared" si="182"/>
        <v>#N/A</v>
      </c>
      <c r="AD643" s="100">
        <f t="shared" si="183"/>
        <v>0</v>
      </c>
      <c r="AE643" s="180" t="e">
        <f t="shared" ca="1" si="175"/>
        <v>#N/A</v>
      </c>
      <c r="AF643" s="180" t="e">
        <f t="shared" ca="1" si="176"/>
        <v>#N/A</v>
      </c>
      <c r="AG643" s="100" t="e">
        <f ca="1">OFFSET('Kuiva-aine'!$D$10,AE643+AF643-1,0)</f>
        <v>#N/A</v>
      </c>
      <c r="AH643" s="100" t="e">
        <f ca="1">OFFSET('Kuiva-aine'!$E$10,AE643+AF643-1,0)</f>
        <v>#N/A</v>
      </c>
      <c r="AI643" s="180" t="e">
        <f t="shared" ca="1" si="184"/>
        <v>#N/A</v>
      </c>
      <c r="AJ643" s="180" t="e">
        <f t="shared" si="185"/>
        <v>#N/A</v>
      </c>
      <c r="AK643" s="180" t="e">
        <f t="shared" si="186"/>
        <v>#N/A</v>
      </c>
      <c r="AL643" s="180">
        <f t="shared" si="187"/>
        <v>0</v>
      </c>
    </row>
    <row r="644" spans="1:38" x14ac:dyDescent="0.35">
      <c r="A644" s="91"/>
      <c r="B644" s="92"/>
      <c r="C644" s="93"/>
      <c r="D644" s="92"/>
      <c r="E644" s="91"/>
      <c r="F644" s="92"/>
      <c r="G644" s="94"/>
      <c r="I644" s="31">
        <f t="shared" ca="1" si="171"/>
        <v>0</v>
      </c>
      <c r="J644" s="31">
        <f ca="1">IF(ISNA(MATCH($V644,Hajoamiskertoimet!A$21:A$53,0)),0,$I644*OFFSET(Hajoamiskertoimet!$C$20,MATCH($V644,Hajoamiskertoimet!A$21:A$53,0),0))</f>
        <v>0</v>
      </c>
      <c r="L644" s="181">
        <f t="shared" ca="1" si="177"/>
        <v>1</v>
      </c>
      <c r="M644" s="180" t="e">
        <f ca="1">OFFSET('ewc02'!$H$10,MATCH($R644,Ewc_ID,0),0)</f>
        <v>#N/A</v>
      </c>
      <c r="N644" s="180" t="e">
        <f t="shared" ca="1" si="172"/>
        <v>#N/A</v>
      </c>
      <c r="O644" s="180" t="e">
        <f ca="1">IF($L644=0,-1,OFFSET('Kuiva-aine'!$C$10,AE644+AF644-1,0))</f>
        <v>#N/A</v>
      </c>
      <c r="P644" s="180" t="e">
        <f t="shared" ca="1" si="178"/>
        <v>#N/A</v>
      </c>
      <c r="Q644" s="180" t="e">
        <f ca="1">OFFSET('ewc02'!$A$10,MATCH($C644,EWC_Koodi,0),0)</f>
        <v>#N/A</v>
      </c>
      <c r="R644" s="180" t="e">
        <f t="shared" ca="1" si="179"/>
        <v>#N/A</v>
      </c>
      <c r="S644" s="180" t="e">
        <f ca="1">OFFSET('ewc02'!$K$10,Y644,0)</f>
        <v>#N/A</v>
      </c>
      <c r="T644" s="180" t="e">
        <f t="shared" ca="1" si="180"/>
        <v>#N/A</v>
      </c>
      <c r="U644" s="180" t="e">
        <f ca="1">OFFSET('ewc02'!$L$10,Y644,0)</f>
        <v>#N/A</v>
      </c>
      <c r="V644" s="180" t="e">
        <f ca="1">OFFSET('ewc02'!$M$10,Y644,0)</f>
        <v>#N/A</v>
      </c>
      <c r="W644" s="180" t="e">
        <f ca="1">OFFSET('ewc02'!$N$10,Y644,0)</f>
        <v>#N/A</v>
      </c>
      <c r="X644" s="180" t="e">
        <f ca="1">IF(AND(OFFSET('ewc02'!I$10,Y644,0)=12,OR(G644="2.3",G644="2.6",G644="2.7",G644="2.9")),1,0)</f>
        <v>#N/A</v>
      </c>
      <c r="Y644" s="180" t="e">
        <f t="shared" ca="1" si="173"/>
        <v>#N/A</v>
      </c>
      <c r="Z644" s="37">
        <f t="shared" si="174"/>
        <v>0</v>
      </c>
      <c r="AA644" s="180">
        <f ca="1">IF($Z644=0,0, OFFSET(rd!$A$10,MATCH($Z644,RD_tunnus,0),0))</f>
        <v>0</v>
      </c>
      <c r="AB644" s="180" t="e">
        <f t="shared" si="181"/>
        <v>#N/A</v>
      </c>
      <c r="AC644" s="180" t="e">
        <f t="shared" si="182"/>
        <v>#N/A</v>
      </c>
      <c r="AD644" s="100">
        <f t="shared" si="183"/>
        <v>0</v>
      </c>
      <c r="AE644" s="180" t="e">
        <f t="shared" ca="1" si="175"/>
        <v>#N/A</v>
      </c>
      <c r="AF644" s="180" t="e">
        <f t="shared" ca="1" si="176"/>
        <v>#N/A</v>
      </c>
      <c r="AG644" s="100" t="e">
        <f ca="1">OFFSET('Kuiva-aine'!$D$10,AE644+AF644-1,0)</f>
        <v>#N/A</v>
      </c>
      <c r="AH644" s="100" t="e">
        <f ca="1">OFFSET('Kuiva-aine'!$E$10,AE644+AF644-1,0)</f>
        <v>#N/A</v>
      </c>
      <c r="AI644" s="180" t="e">
        <f t="shared" ca="1" si="184"/>
        <v>#N/A</v>
      </c>
      <c r="AJ644" s="180" t="e">
        <f t="shared" si="185"/>
        <v>#N/A</v>
      </c>
      <c r="AK644" s="180" t="e">
        <f t="shared" si="186"/>
        <v>#N/A</v>
      </c>
      <c r="AL644" s="180">
        <f t="shared" si="187"/>
        <v>0</v>
      </c>
    </row>
    <row r="645" spans="1:38" x14ac:dyDescent="0.35">
      <c r="A645" s="91"/>
      <c r="B645" s="92"/>
      <c r="C645" s="93"/>
      <c r="D645" s="92"/>
      <c r="E645" s="91"/>
      <c r="F645" s="92"/>
      <c r="G645" s="94"/>
      <c r="I645" s="31">
        <f t="shared" ca="1" si="171"/>
        <v>0</v>
      </c>
      <c r="J645" s="31">
        <f ca="1">IF(ISNA(MATCH($V645,Hajoamiskertoimet!A$21:A$53,0)),0,$I645*OFFSET(Hajoamiskertoimet!$C$20,MATCH($V645,Hajoamiskertoimet!A$21:A$53,0),0))</f>
        <v>0</v>
      </c>
      <c r="L645" s="181">
        <f t="shared" ca="1" si="177"/>
        <v>1</v>
      </c>
      <c r="M645" s="180" t="e">
        <f ca="1">OFFSET('ewc02'!$H$10,MATCH($R645,Ewc_ID,0),0)</f>
        <v>#N/A</v>
      </c>
      <c r="N645" s="180" t="e">
        <f t="shared" ca="1" si="172"/>
        <v>#N/A</v>
      </c>
      <c r="O645" s="180" t="e">
        <f ca="1">IF($L645=0,-1,OFFSET('Kuiva-aine'!$C$10,AE645+AF645-1,0))</f>
        <v>#N/A</v>
      </c>
      <c r="P645" s="180" t="e">
        <f t="shared" ca="1" si="178"/>
        <v>#N/A</v>
      </c>
      <c r="Q645" s="180" t="e">
        <f ca="1">OFFSET('ewc02'!$A$10,MATCH($C645,EWC_Koodi,0),0)</f>
        <v>#N/A</v>
      </c>
      <c r="R645" s="180" t="e">
        <f t="shared" ca="1" si="179"/>
        <v>#N/A</v>
      </c>
      <c r="S645" s="180" t="e">
        <f ca="1">OFFSET('ewc02'!$K$10,Y645,0)</f>
        <v>#N/A</v>
      </c>
      <c r="T645" s="180" t="e">
        <f t="shared" ca="1" si="180"/>
        <v>#N/A</v>
      </c>
      <c r="U645" s="180" t="e">
        <f ca="1">OFFSET('ewc02'!$L$10,Y645,0)</f>
        <v>#N/A</v>
      </c>
      <c r="V645" s="180" t="e">
        <f ca="1">OFFSET('ewc02'!$M$10,Y645,0)</f>
        <v>#N/A</v>
      </c>
      <c r="W645" s="180" t="e">
        <f ca="1">OFFSET('ewc02'!$N$10,Y645,0)</f>
        <v>#N/A</v>
      </c>
      <c r="X645" s="180" t="e">
        <f ca="1">IF(AND(OFFSET('ewc02'!I$10,Y645,0)=12,OR(G645="2.3",G645="2.6",G645="2.7",G645="2.9")),1,0)</f>
        <v>#N/A</v>
      </c>
      <c r="Y645" s="180" t="e">
        <f t="shared" ca="1" si="173"/>
        <v>#N/A</v>
      </c>
      <c r="Z645" s="37">
        <f t="shared" si="174"/>
        <v>0</v>
      </c>
      <c r="AA645" s="180">
        <f ca="1">IF($Z645=0,0, OFFSET(rd!$A$10,MATCH($Z645,RD_tunnus,0),0))</f>
        <v>0</v>
      </c>
      <c r="AB645" s="180" t="e">
        <f t="shared" si="181"/>
        <v>#N/A</v>
      </c>
      <c r="AC645" s="180" t="e">
        <f t="shared" si="182"/>
        <v>#N/A</v>
      </c>
      <c r="AD645" s="100">
        <f t="shared" si="183"/>
        <v>0</v>
      </c>
      <c r="AE645" s="180" t="e">
        <f t="shared" ca="1" si="175"/>
        <v>#N/A</v>
      </c>
      <c r="AF645" s="180" t="e">
        <f t="shared" ca="1" si="176"/>
        <v>#N/A</v>
      </c>
      <c r="AG645" s="100" t="e">
        <f ca="1">OFFSET('Kuiva-aine'!$D$10,AE645+AF645-1,0)</f>
        <v>#N/A</v>
      </c>
      <c r="AH645" s="100" t="e">
        <f ca="1">OFFSET('Kuiva-aine'!$E$10,AE645+AF645-1,0)</f>
        <v>#N/A</v>
      </c>
      <c r="AI645" s="180" t="e">
        <f t="shared" ca="1" si="184"/>
        <v>#N/A</v>
      </c>
      <c r="AJ645" s="180" t="e">
        <f t="shared" si="185"/>
        <v>#N/A</v>
      </c>
      <c r="AK645" s="180" t="e">
        <f t="shared" si="186"/>
        <v>#N/A</v>
      </c>
      <c r="AL645" s="180">
        <f t="shared" si="187"/>
        <v>0</v>
      </c>
    </row>
    <row r="646" spans="1:38" x14ac:dyDescent="0.35">
      <c r="A646" s="91"/>
      <c r="B646" s="92"/>
      <c r="C646" s="93"/>
      <c r="D646" s="92"/>
      <c r="E646" s="91"/>
      <c r="F646" s="92"/>
      <c r="G646" s="94"/>
      <c r="I646" s="31">
        <f t="shared" ca="1" si="171"/>
        <v>0</v>
      </c>
      <c r="J646" s="31">
        <f ca="1">IF(ISNA(MATCH($V646,Hajoamiskertoimet!A$21:A$53,0)),0,$I646*OFFSET(Hajoamiskertoimet!$C$20,MATCH($V646,Hajoamiskertoimet!A$21:A$53,0),0))</f>
        <v>0</v>
      </c>
      <c r="L646" s="181">
        <f t="shared" ca="1" si="177"/>
        <v>1</v>
      </c>
      <c r="M646" s="180" t="e">
        <f ca="1">OFFSET('ewc02'!$H$10,MATCH($R646,Ewc_ID,0),0)</f>
        <v>#N/A</v>
      </c>
      <c r="N646" s="180" t="e">
        <f t="shared" ca="1" si="172"/>
        <v>#N/A</v>
      </c>
      <c r="O646" s="180" t="e">
        <f ca="1">IF($L646=0,-1,OFFSET('Kuiva-aine'!$C$10,AE646+AF646-1,0))</f>
        <v>#N/A</v>
      </c>
      <c r="P646" s="180" t="e">
        <f t="shared" ca="1" si="178"/>
        <v>#N/A</v>
      </c>
      <c r="Q646" s="180" t="e">
        <f ca="1">OFFSET('ewc02'!$A$10,MATCH($C646,EWC_Koodi,0),0)</f>
        <v>#N/A</v>
      </c>
      <c r="R646" s="180" t="e">
        <f t="shared" ca="1" si="179"/>
        <v>#N/A</v>
      </c>
      <c r="S646" s="180" t="e">
        <f ca="1">OFFSET('ewc02'!$K$10,Y646,0)</f>
        <v>#N/A</v>
      </c>
      <c r="T646" s="180" t="e">
        <f t="shared" ca="1" si="180"/>
        <v>#N/A</v>
      </c>
      <c r="U646" s="180" t="e">
        <f ca="1">OFFSET('ewc02'!$L$10,Y646,0)</f>
        <v>#N/A</v>
      </c>
      <c r="V646" s="180" t="e">
        <f ca="1">OFFSET('ewc02'!$M$10,Y646,0)</f>
        <v>#N/A</v>
      </c>
      <c r="W646" s="180" t="e">
        <f ca="1">OFFSET('ewc02'!$N$10,Y646,0)</f>
        <v>#N/A</v>
      </c>
      <c r="X646" s="180" t="e">
        <f ca="1">IF(AND(OFFSET('ewc02'!I$10,Y646,0)=12,OR(G646="2.3",G646="2.6",G646="2.7",G646="2.9")),1,0)</f>
        <v>#N/A</v>
      </c>
      <c r="Y646" s="180" t="e">
        <f t="shared" ca="1" si="173"/>
        <v>#N/A</v>
      </c>
      <c r="Z646" s="37">
        <f t="shared" si="174"/>
        <v>0</v>
      </c>
      <c r="AA646" s="180">
        <f ca="1">IF($Z646=0,0, OFFSET(rd!$A$10,MATCH($Z646,RD_tunnus,0),0))</f>
        <v>0</v>
      </c>
      <c r="AB646" s="180" t="e">
        <f t="shared" si="181"/>
        <v>#N/A</v>
      </c>
      <c r="AC646" s="180" t="e">
        <f t="shared" si="182"/>
        <v>#N/A</v>
      </c>
      <c r="AD646" s="100">
        <f t="shared" si="183"/>
        <v>0</v>
      </c>
      <c r="AE646" s="180" t="e">
        <f t="shared" ca="1" si="175"/>
        <v>#N/A</v>
      </c>
      <c r="AF646" s="180" t="e">
        <f t="shared" ca="1" si="176"/>
        <v>#N/A</v>
      </c>
      <c r="AG646" s="100" t="e">
        <f ca="1">OFFSET('Kuiva-aine'!$D$10,AE646+AF646-1,0)</f>
        <v>#N/A</v>
      </c>
      <c r="AH646" s="100" t="e">
        <f ca="1">OFFSET('Kuiva-aine'!$E$10,AE646+AF646-1,0)</f>
        <v>#N/A</v>
      </c>
      <c r="AI646" s="180" t="e">
        <f t="shared" ca="1" si="184"/>
        <v>#N/A</v>
      </c>
      <c r="AJ646" s="180" t="e">
        <f t="shared" si="185"/>
        <v>#N/A</v>
      </c>
      <c r="AK646" s="180" t="e">
        <f t="shared" si="186"/>
        <v>#N/A</v>
      </c>
      <c r="AL646" s="180">
        <f t="shared" si="187"/>
        <v>0</v>
      </c>
    </row>
    <row r="647" spans="1:38" x14ac:dyDescent="0.35">
      <c r="A647" s="91"/>
      <c r="B647" s="92"/>
      <c r="C647" s="93"/>
      <c r="D647" s="92"/>
      <c r="E647" s="91"/>
      <c r="F647" s="92"/>
      <c r="G647" s="94"/>
      <c r="I647" s="31">
        <f t="shared" ca="1" si="171"/>
        <v>0</v>
      </c>
      <c r="J647" s="31">
        <f ca="1">IF(ISNA(MATCH($V647,Hajoamiskertoimet!A$21:A$53,0)),0,$I647*OFFSET(Hajoamiskertoimet!$C$20,MATCH($V647,Hajoamiskertoimet!A$21:A$53,0),0))</f>
        <v>0</v>
      </c>
      <c r="L647" s="181">
        <f t="shared" ca="1" si="177"/>
        <v>1</v>
      </c>
      <c r="M647" s="180" t="e">
        <f ca="1">OFFSET('ewc02'!$H$10,MATCH($R647,Ewc_ID,0),0)</f>
        <v>#N/A</v>
      </c>
      <c r="N647" s="180" t="e">
        <f t="shared" ca="1" si="172"/>
        <v>#N/A</v>
      </c>
      <c r="O647" s="180" t="e">
        <f ca="1">IF($L647=0,-1,OFFSET('Kuiva-aine'!$C$10,AE647+AF647-1,0))</f>
        <v>#N/A</v>
      </c>
      <c r="P647" s="180" t="e">
        <f t="shared" ca="1" si="178"/>
        <v>#N/A</v>
      </c>
      <c r="Q647" s="180" t="e">
        <f ca="1">OFFSET('ewc02'!$A$10,MATCH($C647,EWC_Koodi,0),0)</f>
        <v>#N/A</v>
      </c>
      <c r="R647" s="180" t="e">
        <f t="shared" ca="1" si="179"/>
        <v>#N/A</v>
      </c>
      <c r="S647" s="180" t="e">
        <f ca="1">OFFSET('ewc02'!$K$10,Y647,0)</f>
        <v>#N/A</v>
      </c>
      <c r="T647" s="180" t="e">
        <f t="shared" ca="1" si="180"/>
        <v>#N/A</v>
      </c>
      <c r="U647" s="180" t="e">
        <f ca="1">OFFSET('ewc02'!$L$10,Y647,0)</f>
        <v>#N/A</v>
      </c>
      <c r="V647" s="180" t="e">
        <f ca="1">OFFSET('ewc02'!$M$10,Y647,0)</f>
        <v>#N/A</v>
      </c>
      <c r="W647" s="180" t="e">
        <f ca="1">OFFSET('ewc02'!$N$10,Y647,0)</f>
        <v>#N/A</v>
      </c>
      <c r="X647" s="180" t="e">
        <f ca="1">IF(AND(OFFSET('ewc02'!I$10,Y647,0)=12,OR(G647="2.3",G647="2.6",G647="2.7",G647="2.9")),1,0)</f>
        <v>#N/A</v>
      </c>
      <c r="Y647" s="180" t="e">
        <f t="shared" ca="1" si="173"/>
        <v>#N/A</v>
      </c>
      <c r="Z647" s="37">
        <f t="shared" si="174"/>
        <v>0</v>
      </c>
      <c r="AA647" s="180">
        <f ca="1">IF($Z647=0,0, OFFSET(rd!$A$10,MATCH($Z647,RD_tunnus,0),0))</f>
        <v>0</v>
      </c>
      <c r="AB647" s="180" t="e">
        <f t="shared" si="181"/>
        <v>#N/A</v>
      </c>
      <c r="AC647" s="180" t="e">
        <f t="shared" si="182"/>
        <v>#N/A</v>
      </c>
      <c r="AD647" s="100">
        <f t="shared" si="183"/>
        <v>0</v>
      </c>
      <c r="AE647" s="180" t="e">
        <f t="shared" ca="1" si="175"/>
        <v>#N/A</v>
      </c>
      <c r="AF647" s="180" t="e">
        <f t="shared" ca="1" si="176"/>
        <v>#N/A</v>
      </c>
      <c r="AG647" s="100" t="e">
        <f ca="1">OFFSET('Kuiva-aine'!$D$10,AE647+AF647-1,0)</f>
        <v>#N/A</v>
      </c>
      <c r="AH647" s="100" t="e">
        <f ca="1">OFFSET('Kuiva-aine'!$E$10,AE647+AF647-1,0)</f>
        <v>#N/A</v>
      </c>
      <c r="AI647" s="180" t="e">
        <f t="shared" ca="1" si="184"/>
        <v>#N/A</v>
      </c>
      <c r="AJ647" s="180" t="e">
        <f t="shared" si="185"/>
        <v>#N/A</v>
      </c>
      <c r="AK647" s="180" t="e">
        <f t="shared" si="186"/>
        <v>#N/A</v>
      </c>
      <c r="AL647" s="180">
        <f t="shared" si="187"/>
        <v>0</v>
      </c>
    </row>
    <row r="648" spans="1:38" x14ac:dyDescent="0.35">
      <c r="A648" s="91"/>
      <c r="B648" s="92"/>
      <c r="C648" s="93"/>
      <c r="D648" s="92"/>
      <c r="E648" s="91"/>
      <c r="F648" s="92"/>
      <c r="G648" s="94"/>
      <c r="I648" s="31">
        <f t="shared" ca="1" si="171"/>
        <v>0</v>
      </c>
      <c r="J648" s="31">
        <f ca="1">IF(ISNA(MATCH($V648,Hajoamiskertoimet!A$21:A$53,0)),0,$I648*OFFSET(Hajoamiskertoimet!$C$20,MATCH($V648,Hajoamiskertoimet!A$21:A$53,0),0))</f>
        <v>0</v>
      </c>
      <c r="L648" s="181">
        <f t="shared" ca="1" si="177"/>
        <v>1</v>
      </c>
      <c r="M648" s="180" t="e">
        <f ca="1">OFFSET('ewc02'!$H$10,MATCH($R648,Ewc_ID,0),0)</f>
        <v>#N/A</v>
      </c>
      <c r="N648" s="180" t="e">
        <f t="shared" ca="1" si="172"/>
        <v>#N/A</v>
      </c>
      <c r="O648" s="180" t="e">
        <f ca="1">IF($L648=0,-1,OFFSET('Kuiva-aine'!$C$10,AE648+AF648-1,0))</f>
        <v>#N/A</v>
      </c>
      <c r="P648" s="180" t="e">
        <f t="shared" ca="1" si="178"/>
        <v>#N/A</v>
      </c>
      <c r="Q648" s="180" t="e">
        <f ca="1">OFFSET('ewc02'!$A$10,MATCH($C648,EWC_Koodi,0),0)</f>
        <v>#N/A</v>
      </c>
      <c r="R648" s="180" t="e">
        <f t="shared" ca="1" si="179"/>
        <v>#N/A</v>
      </c>
      <c r="S648" s="180" t="e">
        <f ca="1">OFFSET('ewc02'!$K$10,Y648,0)</f>
        <v>#N/A</v>
      </c>
      <c r="T648" s="180" t="e">
        <f t="shared" ca="1" si="180"/>
        <v>#N/A</v>
      </c>
      <c r="U648" s="180" t="e">
        <f ca="1">OFFSET('ewc02'!$L$10,Y648,0)</f>
        <v>#N/A</v>
      </c>
      <c r="V648" s="180" t="e">
        <f ca="1">OFFSET('ewc02'!$M$10,Y648,0)</f>
        <v>#N/A</v>
      </c>
      <c r="W648" s="180" t="e">
        <f ca="1">OFFSET('ewc02'!$N$10,Y648,0)</f>
        <v>#N/A</v>
      </c>
      <c r="X648" s="180" t="e">
        <f ca="1">IF(AND(OFFSET('ewc02'!I$10,Y648,0)=12,OR(G648="2.3",G648="2.6",G648="2.7",G648="2.9")),1,0)</f>
        <v>#N/A</v>
      </c>
      <c r="Y648" s="180" t="e">
        <f t="shared" ca="1" si="173"/>
        <v>#N/A</v>
      </c>
      <c r="Z648" s="37">
        <f t="shared" si="174"/>
        <v>0</v>
      </c>
      <c r="AA648" s="180">
        <f ca="1">IF($Z648=0,0, OFFSET(rd!$A$10,MATCH($Z648,RD_tunnus,0),0))</f>
        <v>0</v>
      </c>
      <c r="AB648" s="180" t="e">
        <f t="shared" si="181"/>
        <v>#N/A</v>
      </c>
      <c r="AC648" s="180" t="e">
        <f t="shared" si="182"/>
        <v>#N/A</v>
      </c>
      <c r="AD648" s="100">
        <f t="shared" si="183"/>
        <v>0</v>
      </c>
      <c r="AE648" s="180" t="e">
        <f t="shared" ca="1" si="175"/>
        <v>#N/A</v>
      </c>
      <c r="AF648" s="180" t="e">
        <f t="shared" ca="1" si="176"/>
        <v>#N/A</v>
      </c>
      <c r="AG648" s="100" t="e">
        <f ca="1">OFFSET('Kuiva-aine'!$D$10,AE648+AF648-1,0)</f>
        <v>#N/A</v>
      </c>
      <c r="AH648" s="100" t="e">
        <f ca="1">OFFSET('Kuiva-aine'!$E$10,AE648+AF648-1,0)</f>
        <v>#N/A</v>
      </c>
      <c r="AI648" s="180" t="e">
        <f t="shared" ca="1" si="184"/>
        <v>#N/A</v>
      </c>
      <c r="AJ648" s="180" t="e">
        <f t="shared" si="185"/>
        <v>#N/A</v>
      </c>
      <c r="AK648" s="180" t="e">
        <f t="shared" si="186"/>
        <v>#N/A</v>
      </c>
      <c r="AL648" s="180">
        <f t="shared" si="187"/>
        <v>0</v>
      </c>
    </row>
    <row r="649" spans="1:38" x14ac:dyDescent="0.35">
      <c r="A649" s="91"/>
      <c r="B649" s="92"/>
      <c r="C649" s="93"/>
      <c r="D649" s="92"/>
      <c r="E649" s="91"/>
      <c r="F649" s="92"/>
      <c r="G649" s="94"/>
      <c r="I649" s="31">
        <f t="shared" ca="1" si="171"/>
        <v>0</v>
      </c>
      <c r="J649" s="31">
        <f ca="1">IF(ISNA(MATCH($V649,Hajoamiskertoimet!A$21:A$53,0)),0,$I649*OFFSET(Hajoamiskertoimet!$C$20,MATCH($V649,Hajoamiskertoimet!A$21:A$53,0),0))</f>
        <v>0</v>
      </c>
      <c r="L649" s="181">
        <f t="shared" ca="1" si="177"/>
        <v>1</v>
      </c>
      <c r="M649" s="180" t="e">
        <f ca="1">OFFSET('ewc02'!$H$10,MATCH($R649,Ewc_ID,0),0)</f>
        <v>#N/A</v>
      </c>
      <c r="N649" s="180" t="e">
        <f t="shared" ca="1" si="172"/>
        <v>#N/A</v>
      </c>
      <c r="O649" s="180" t="e">
        <f ca="1">IF($L649=0,-1,OFFSET('Kuiva-aine'!$C$10,AE649+AF649-1,0))</f>
        <v>#N/A</v>
      </c>
      <c r="P649" s="180" t="e">
        <f t="shared" ca="1" si="178"/>
        <v>#N/A</v>
      </c>
      <c r="Q649" s="180" t="e">
        <f ca="1">OFFSET('ewc02'!$A$10,MATCH($C649,EWC_Koodi,0),0)</f>
        <v>#N/A</v>
      </c>
      <c r="R649" s="180" t="e">
        <f t="shared" ca="1" si="179"/>
        <v>#N/A</v>
      </c>
      <c r="S649" s="180" t="e">
        <f ca="1">OFFSET('ewc02'!$K$10,Y649,0)</f>
        <v>#N/A</v>
      </c>
      <c r="T649" s="180" t="e">
        <f t="shared" ca="1" si="180"/>
        <v>#N/A</v>
      </c>
      <c r="U649" s="180" t="e">
        <f ca="1">OFFSET('ewc02'!$L$10,Y649,0)</f>
        <v>#N/A</v>
      </c>
      <c r="V649" s="180" t="e">
        <f ca="1">OFFSET('ewc02'!$M$10,Y649,0)</f>
        <v>#N/A</v>
      </c>
      <c r="W649" s="180" t="e">
        <f ca="1">OFFSET('ewc02'!$N$10,Y649,0)</f>
        <v>#N/A</v>
      </c>
      <c r="X649" s="180" t="e">
        <f ca="1">IF(AND(OFFSET('ewc02'!I$10,Y649,0)=12,OR(G649="2.3",G649="2.6",G649="2.7",G649="2.9")),1,0)</f>
        <v>#N/A</v>
      </c>
      <c r="Y649" s="180" t="e">
        <f t="shared" ca="1" si="173"/>
        <v>#N/A</v>
      </c>
      <c r="Z649" s="37">
        <f t="shared" si="174"/>
        <v>0</v>
      </c>
      <c r="AA649" s="180">
        <f ca="1">IF($Z649=0,0, OFFSET(rd!$A$10,MATCH($Z649,RD_tunnus,0),0))</f>
        <v>0</v>
      </c>
      <c r="AB649" s="180" t="e">
        <f t="shared" si="181"/>
        <v>#N/A</v>
      </c>
      <c r="AC649" s="180" t="e">
        <f t="shared" si="182"/>
        <v>#N/A</v>
      </c>
      <c r="AD649" s="100">
        <f t="shared" si="183"/>
        <v>0</v>
      </c>
      <c r="AE649" s="180" t="e">
        <f t="shared" ca="1" si="175"/>
        <v>#N/A</v>
      </c>
      <c r="AF649" s="180" t="e">
        <f t="shared" ca="1" si="176"/>
        <v>#N/A</v>
      </c>
      <c r="AG649" s="100" t="e">
        <f ca="1">OFFSET('Kuiva-aine'!$D$10,AE649+AF649-1,0)</f>
        <v>#N/A</v>
      </c>
      <c r="AH649" s="100" t="e">
        <f ca="1">OFFSET('Kuiva-aine'!$E$10,AE649+AF649-1,0)</f>
        <v>#N/A</v>
      </c>
      <c r="AI649" s="180" t="e">
        <f t="shared" ca="1" si="184"/>
        <v>#N/A</v>
      </c>
      <c r="AJ649" s="180" t="e">
        <f t="shared" si="185"/>
        <v>#N/A</v>
      </c>
      <c r="AK649" s="180" t="e">
        <f t="shared" si="186"/>
        <v>#N/A</v>
      </c>
      <c r="AL649" s="180">
        <f t="shared" si="187"/>
        <v>0</v>
      </c>
    </row>
    <row r="650" spans="1:38" x14ac:dyDescent="0.35">
      <c r="A650" s="91"/>
      <c r="B650" s="92"/>
      <c r="C650" s="93"/>
      <c r="D650" s="92"/>
      <c r="E650" s="91"/>
      <c r="F650" s="92"/>
      <c r="G650" s="94"/>
      <c r="I650" s="31">
        <f t="shared" ca="1" si="171"/>
        <v>0</v>
      </c>
      <c r="J650" s="31">
        <f ca="1">IF(ISNA(MATCH($V650,Hajoamiskertoimet!A$21:A$53,0)),0,$I650*OFFSET(Hajoamiskertoimet!$C$20,MATCH($V650,Hajoamiskertoimet!A$21:A$53,0),0))</f>
        <v>0</v>
      </c>
      <c r="L650" s="181">
        <f t="shared" ca="1" si="177"/>
        <v>1</v>
      </c>
      <c r="M650" s="180" t="e">
        <f ca="1">OFFSET('ewc02'!$H$10,MATCH($R650,Ewc_ID,0),0)</f>
        <v>#N/A</v>
      </c>
      <c r="N650" s="180" t="e">
        <f t="shared" ca="1" si="172"/>
        <v>#N/A</v>
      </c>
      <c r="O650" s="180" t="e">
        <f ca="1">IF($L650=0,-1,OFFSET('Kuiva-aine'!$C$10,AE650+AF650-1,0))</f>
        <v>#N/A</v>
      </c>
      <c r="P650" s="180" t="e">
        <f t="shared" ca="1" si="178"/>
        <v>#N/A</v>
      </c>
      <c r="Q650" s="180" t="e">
        <f ca="1">OFFSET('ewc02'!$A$10,MATCH($C650,EWC_Koodi,0),0)</f>
        <v>#N/A</v>
      </c>
      <c r="R650" s="180" t="e">
        <f t="shared" ca="1" si="179"/>
        <v>#N/A</v>
      </c>
      <c r="S650" s="180" t="e">
        <f ca="1">OFFSET('ewc02'!$K$10,Y650,0)</f>
        <v>#N/A</v>
      </c>
      <c r="T650" s="180" t="e">
        <f t="shared" ca="1" si="180"/>
        <v>#N/A</v>
      </c>
      <c r="U650" s="180" t="e">
        <f ca="1">OFFSET('ewc02'!$L$10,Y650,0)</f>
        <v>#N/A</v>
      </c>
      <c r="V650" s="180" t="e">
        <f ca="1">OFFSET('ewc02'!$M$10,Y650,0)</f>
        <v>#N/A</v>
      </c>
      <c r="W650" s="180" t="e">
        <f ca="1">OFFSET('ewc02'!$N$10,Y650,0)</f>
        <v>#N/A</v>
      </c>
      <c r="X650" s="180" t="e">
        <f ca="1">IF(AND(OFFSET('ewc02'!I$10,Y650,0)=12,OR(G650="2.3",G650="2.6",G650="2.7",G650="2.9")),1,0)</f>
        <v>#N/A</v>
      </c>
      <c r="Y650" s="180" t="e">
        <f t="shared" ca="1" si="173"/>
        <v>#N/A</v>
      </c>
      <c r="Z650" s="37">
        <f t="shared" si="174"/>
        <v>0</v>
      </c>
      <c r="AA650" s="180">
        <f ca="1">IF($Z650=0,0, OFFSET(rd!$A$10,MATCH($Z650,RD_tunnus,0),0))</f>
        <v>0</v>
      </c>
      <c r="AB650" s="180" t="e">
        <f t="shared" si="181"/>
        <v>#N/A</v>
      </c>
      <c r="AC650" s="180" t="e">
        <f t="shared" si="182"/>
        <v>#N/A</v>
      </c>
      <c r="AD650" s="100">
        <f t="shared" si="183"/>
        <v>0</v>
      </c>
      <c r="AE650" s="180" t="e">
        <f t="shared" ca="1" si="175"/>
        <v>#N/A</v>
      </c>
      <c r="AF650" s="180" t="e">
        <f t="shared" ca="1" si="176"/>
        <v>#N/A</v>
      </c>
      <c r="AG650" s="100" t="e">
        <f ca="1">OFFSET('Kuiva-aine'!$D$10,AE650+AF650-1,0)</f>
        <v>#N/A</v>
      </c>
      <c r="AH650" s="100" t="e">
        <f ca="1">OFFSET('Kuiva-aine'!$E$10,AE650+AF650-1,0)</f>
        <v>#N/A</v>
      </c>
      <c r="AI650" s="180" t="e">
        <f t="shared" ca="1" si="184"/>
        <v>#N/A</v>
      </c>
      <c r="AJ650" s="180" t="e">
        <f t="shared" si="185"/>
        <v>#N/A</v>
      </c>
      <c r="AK650" s="180" t="e">
        <f t="shared" si="186"/>
        <v>#N/A</v>
      </c>
      <c r="AL650" s="180">
        <f t="shared" si="187"/>
        <v>0</v>
      </c>
    </row>
    <row r="651" spans="1:38" x14ac:dyDescent="0.35">
      <c r="A651" s="91"/>
      <c r="B651" s="92"/>
      <c r="C651" s="93"/>
      <c r="D651" s="92"/>
      <c r="E651" s="91"/>
      <c r="F651" s="92"/>
      <c r="G651" s="94"/>
      <c r="I651" s="31">
        <f t="shared" ref="I651:I674" ca="1" si="188">IF(ISNA(P651),0,D651*P651/IF(P651&gt;AH651,P651,AH651)*L651)</f>
        <v>0</v>
      </c>
      <c r="J651" s="31">
        <f ca="1">IF(ISNA(MATCH($V651,Hajoamiskertoimet!A$21:A$53,0)),0,$I651*OFFSET(Hajoamiskertoimet!$C$20,MATCH($V651,Hajoamiskertoimet!A$21:A$53,0),0))</f>
        <v>0</v>
      </c>
      <c r="L651" s="181">
        <f t="shared" ca="1" si="177"/>
        <v>1</v>
      </c>
      <c r="M651" s="180" t="e">
        <f ca="1">OFFSET('ewc02'!$H$10,MATCH($R651,Ewc_ID,0),0)</f>
        <v>#N/A</v>
      </c>
      <c r="N651" s="180" t="e">
        <f t="shared" ref="N651:N714" ca="1" si="189">A651&amp;"_"&amp;O651</f>
        <v>#N/A</v>
      </c>
      <c r="O651" s="180" t="e">
        <f ca="1">IF($L651=0,-1,OFFSET('Kuiva-aine'!$C$10,AE651+AF651-1,0))</f>
        <v>#N/A</v>
      </c>
      <c r="P651" s="180" t="e">
        <f t="shared" ca="1" si="178"/>
        <v>#N/A</v>
      </c>
      <c r="Q651" s="180" t="e">
        <f ca="1">OFFSET('ewc02'!$A$10,MATCH($C651,EWC_Koodi,0),0)</f>
        <v>#N/A</v>
      </c>
      <c r="R651" s="180" t="e">
        <f t="shared" ca="1" si="179"/>
        <v>#N/A</v>
      </c>
      <c r="S651" s="180" t="e">
        <f ca="1">OFFSET('ewc02'!$K$10,Y651,0)</f>
        <v>#N/A</v>
      </c>
      <c r="T651" s="180" t="e">
        <f t="shared" ca="1" si="180"/>
        <v>#N/A</v>
      </c>
      <c r="U651" s="180" t="e">
        <f ca="1">OFFSET('ewc02'!$L$10,Y651,0)</f>
        <v>#N/A</v>
      </c>
      <c r="V651" s="180" t="e">
        <f ca="1">OFFSET('ewc02'!$M$10,Y651,0)</f>
        <v>#N/A</v>
      </c>
      <c r="W651" s="180" t="e">
        <f ca="1">OFFSET('ewc02'!$N$10,Y651,0)</f>
        <v>#N/A</v>
      </c>
      <c r="X651" s="180" t="e">
        <f ca="1">IF(AND(OFFSET('ewc02'!I$10,Y651,0)=12,OR(G651="2.3",G651="2.6",G651="2.7",G651="2.9")),1,0)</f>
        <v>#N/A</v>
      </c>
      <c r="Y651" s="180" t="e">
        <f t="shared" ref="Y651:Y714" ca="1" si="190">MATCH($R651,Ewc_ID,0)</f>
        <v>#N/A</v>
      </c>
      <c r="Z651" s="37">
        <f t="shared" ref="Z651:Z714" si="191">IF(F651="",0,TRIM(F651))</f>
        <v>0</v>
      </c>
      <c r="AA651" s="180">
        <f ca="1">IF($Z651=0,0, OFFSET(rd!$A$10,MATCH($Z651,RD_tunnus,0),0))</f>
        <v>0</v>
      </c>
      <c r="AB651" s="180" t="e">
        <f t="shared" si="181"/>
        <v>#N/A</v>
      </c>
      <c r="AC651" s="180" t="e">
        <f t="shared" si="182"/>
        <v>#N/A</v>
      </c>
      <c r="AD651" s="100">
        <f t="shared" si="183"/>
        <v>0</v>
      </c>
      <c r="AE651" s="180" t="e">
        <f t="shared" ref="AE651:AE714" ca="1" si="192">MATCH($T651,Ryhma,0)</f>
        <v>#N/A</v>
      </c>
      <c r="AF651" s="180" t="e">
        <f t="shared" ref="AF651:AF714" ca="1" si="193">MATCH(U651,OFFSET(Ryhma2,AE651-1,0,50,1),0)</f>
        <v>#N/A</v>
      </c>
      <c r="AG651" s="100" t="e">
        <f ca="1">OFFSET('Kuiva-aine'!$D$10,AE651+AF651-1,0)</f>
        <v>#N/A</v>
      </c>
      <c r="AH651" s="100" t="e">
        <f ca="1">OFFSET('Kuiva-aine'!$E$10,AE651+AF651-1,0)</f>
        <v>#N/A</v>
      </c>
      <c r="AI651" s="180" t="e">
        <f t="shared" ca="1" si="184"/>
        <v>#N/A</v>
      </c>
      <c r="AJ651" s="180" t="e">
        <f t="shared" si="185"/>
        <v>#N/A</v>
      </c>
      <c r="AK651" s="180" t="e">
        <f t="shared" si="186"/>
        <v>#N/A</v>
      </c>
      <c r="AL651" s="180">
        <f t="shared" si="187"/>
        <v>0</v>
      </c>
    </row>
    <row r="652" spans="1:38" x14ac:dyDescent="0.35">
      <c r="A652" s="91"/>
      <c r="B652" s="92"/>
      <c r="C652" s="93"/>
      <c r="D652" s="92"/>
      <c r="E652" s="91"/>
      <c r="F652" s="92"/>
      <c r="G652" s="94"/>
      <c r="I652" s="31">
        <f t="shared" ca="1" si="188"/>
        <v>0</v>
      </c>
      <c r="J652" s="31">
        <f ca="1">IF(ISNA(MATCH($V652,Hajoamiskertoimet!A$21:A$53,0)),0,$I652*OFFSET(Hajoamiskertoimet!$C$20,MATCH($V652,Hajoamiskertoimet!A$21:A$53,0),0))</f>
        <v>0</v>
      </c>
      <c r="L652" s="181">
        <f t="shared" ref="L652:L715" ca="1" si="194">IF(ISNA(AA652),0,IF(OR(AA652=0,AA652=1,AA652=4,AA652=5,AA652=12,AA652=154,AA652=157,AA652=158,AA652=165),1,0))</f>
        <v>1</v>
      </c>
      <c r="M652" s="180" t="e">
        <f ca="1">OFFSET('ewc02'!$H$10,MATCH($R652,Ewc_ID,0),0)</f>
        <v>#N/A</v>
      </c>
      <c r="N652" s="180" t="e">
        <f t="shared" ca="1" si="189"/>
        <v>#N/A</v>
      </c>
      <c r="O652" s="180" t="e">
        <f ca="1">IF($L652=0,-1,OFFSET('Kuiva-aine'!$C$10,AE652+AF652-1,0))</f>
        <v>#N/A</v>
      </c>
      <c r="P652" s="180" t="e">
        <f t="shared" ca="1" si="178"/>
        <v>#N/A</v>
      </c>
      <c r="Q652" s="180" t="e">
        <f ca="1">OFFSET('ewc02'!$A$10,MATCH($C652,EWC_Koodi,0),0)</f>
        <v>#N/A</v>
      </c>
      <c r="R652" s="180" t="e">
        <f t="shared" ca="1" si="179"/>
        <v>#N/A</v>
      </c>
      <c r="S652" s="180" t="e">
        <f ca="1">OFFSET('ewc02'!$K$10,Y652,0)</f>
        <v>#N/A</v>
      </c>
      <c r="T652" s="180" t="e">
        <f t="shared" ca="1" si="180"/>
        <v>#N/A</v>
      </c>
      <c r="U652" s="180" t="e">
        <f ca="1">OFFSET('ewc02'!$L$10,Y652,0)</f>
        <v>#N/A</v>
      </c>
      <c r="V652" s="180" t="e">
        <f ca="1">OFFSET('ewc02'!$M$10,Y652,0)</f>
        <v>#N/A</v>
      </c>
      <c r="W652" s="180" t="e">
        <f ca="1">OFFSET('ewc02'!$N$10,Y652,0)</f>
        <v>#N/A</v>
      </c>
      <c r="X652" s="180" t="e">
        <f ca="1">IF(AND(OFFSET('ewc02'!I$10,Y652,0)=12,OR(G652="2.3",G652="2.6",G652="2.7",G652="2.9")),1,0)</f>
        <v>#N/A</v>
      </c>
      <c r="Y652" s="180" t="e">
        <f t="shared" ca="1" si="190"/>
        <v>#N/A</v>
      </c>
      <c r="Z652" s="37">
        <f t="shared" si="191"/>
        <v>0</v>
      </c>
      <c r="AA652" s="180">
        <f ca="1">IF($Z652=0,0, OFFSET(rd!$A$10,MATCH($Z652,RD_tunnus,0),0))</f>
        <v>0</v>
      </c>
      <c r="AB652" s="180" t="e">
        <f t="shared" si="181"/>
        <v>#N/A</v>
      </c>
      <c r="AC652" s="180" t="e">
        <f t="shared" si="182"/>
        <v>#N/A</v>
      </c>
      <c r="AD652" s="100">
        <f t="shared" si="183"/>
        <v>0</v>
      </c>
      <c r="AE652" s="180" t="e">
        <f t="shared" ca="1" si="192"/>
        <v>#N/A</v>
      </c>
      <c r="AF652" s="180" t="e">
        <f t="shared" ca="1" si="193"/>
        <v>#N/A</v>
      </c>
      <c r="AG652" s="100" t="e">
        <f ca="1">OFFSET('Kuiva-aine'!$D$10,AE652+AF652-1,0)</f>
        <v>#N/A</v>
      </c>
      <c r="AH652" s="100" t="e">
        <f ca="1">OFFSET('Kuiva-aine'!$E$10,AE652+AF652-1,0)</f>
        <v>#N/A</v>
      </c>
      <c r="AI652" s="180" t="e">
        <f t="shared" ca="1" si="184"/>
        <v>#N/A</v>
      </c>
      <c r="AJ652" s="180" t="e">
        <f t="shared" si="185"/>
        <v>#N/A</v>
      </c>
      <c r="AK652" s="180" t="e">
        <f t="shared" si="186"/>
        <v>#N/A</v>
      </c>
      <c r="AL652" s="180">
        <f t="shared" si="187"/>
        <v>0</v>
      </c>
    </row>
    <row r="653" spans="1:38" x14ac:dyDescent="0.35">
      <c r="A653" s="91"/>
      <c r="B653" s="92"/>
      <c r="C653" s="93"/>
      <c r="D653" s="92"/>
      <c r="E653" s="91"/>
      <c r="F653" s="92"/>
      <c r="G653" s="94"/>
      <c r="I653" s="31">
        <f t="shared" ca="1" si="188"/>
        <v>0</v>
      </c>
      <c r="J653" s="31">
        <f ca="1">IF(ISNA(MATCH($V653,Hajoamiskertoimet!A$21:A$53,0)),0,$I653*OFFSET(Hajoamiskertoimet!$C$20,MATCH($V653,Hajoamiskertoimet!A$21:A$53,0),0))</f>
        <v>0</v>
      </c>
      <c r="L653" s="181">
        <f t="shared" ca="1" si="194"/>
        <v>1</v>
      </c>
      <c r="M653" s="180" t="e">
        <f ca="1">OFFSET('ewc02'!$H$10,MATCH($R653,Ewc_ID,0),0)</f>
        <v>#N/A</v>
      </c>
      <c r="N653" s="180" t="e">
        <f t="shared" ca="1" si="189"/>
        <v>#N/A</v>
      </c>
      <c r="O653" s="180" t="e">
        <f ca="1">IF($L653=0,-1,OFFSET('Kuiva-aine'!$C$10,AE653+AF653-1,0))</f>
        <v>#N/A</v>
      </c>
      <c r="P653" s="180" t="e">
        <f t="shared" ref="P653:P716" ca="1" si="195">IF(AND(E653&gt;0,E653&lt;100),E653,AG653)</f>
        <v>#N/A</v>
      </c>
      <c r="Q653" s="180" t="e">
        <f ca="1">OFFSET('ewc02'!$A$10,MATCH($C653,EWC_Koodi,0),0)</f>
        <v>#N/A</v>
      </c>
      <c r="R653" s="180" t="e">
        <f t="shared" ref="R653:R716" ca="1" si="196">IF(OR(Q653=77,Q653=80,Q653=89,Q653=97),IF(AD653=2,95,IF(AD653=1,96,Q653)),Q653)</f>
        <v>#N/A</v>
      </c>
      <c r="S653" s="180" t="e">
        <f ca="1">OFFSET('ewc02'!$K$10,Y653,0)</f>
        <v>#N/A</v>
      </c>
      <c r="T653" s="180" t="e">
        <f t="shared" ref="T653:T716" ca="1" si="197">IF(X653=1,4,IF(AI653=1,5,S653))</f>
        <v>#N/A</v>
      </c>
      <c r="U653" s="180" t="e">
        <f ca="1">OFFSET('ewc02'!$L$10,Y653,0)</f>
        <v>#N/A</v>
      </c>
      <c r="V653" s="180" t="e">
        <f ca="1">OFFSET('ewc02'!$M$10,Y653,0)</f>
        <v>#N/A</v>
      </c>
      <c r="W653" s="180" t="e">
        <f ca="1">OFFSET('ewc02'!$N$10,Y653,0)</f>
        <v>#N/A</v>
      </c>
      <c r="X653" s="180" t="e">
        <f ca="1">IF(AND(OFFSET('ewc02'!I$10,Y653,0)=12,OR(G653="2.3",G653="2.6",G653="2.7",G653="2.9")),1,0)</f>
        <v>#N/A</v>
      </c>
      <c r="Y653" s="180" t="e">
        <f t="shared" ca="1" si="190"/>
        <v>#N/A</v>
      </c>
      <c r="Z653" s="37">
        <f t="shared" si="191"/>
        <v>0</v>
      </c>
      <c r="AA653" s="180">
        <f ca="1">IF($Z653=0,0, OFFSET(rd!$A$10,MATCH($Z653,RD_tunnus,0),0))</f>
        <v>0</v>
      </c>
      <c r="AB653" s="180" t="e">
        <f t="shared" ref="AB653:AB716" si="198">MATCH("*kuituliet*",B653,0)</f>
        <v>#N/A</v>
      </c>
      <c r="AC653" s="180" t="e">
        <f t="shared" ref="AC653:AC716" si="199">MATCH("*liet*",B653,0)</f>
        <v>#N/A</v>
      </c>
      <c r="AD653" s="100">
        <f t="shared" ref="AD653:AD716" si="200">IF(ISNA(AC653),0,IF(ISNA(AB653),1,2))</f>
        <v>0</v>
      </c>
      <c r="AE653" s="180" t="e">
        <f t="shared" ca="1" si="192"/>
        <v>#N/A</v>
      </c>
      <c r="AF653" s="180" t="e">
        <f t="shared" ca="1" si="193"/>
        <v>#N/A</v>
      </c>
      <c r="AG653" s="100" t="e">
        <f ca="1">OFFSET('Kuiva-aine'!$D$10,AE653+AF653-1,0)</f>
        <v>#N/A</v>
      </c>
      <c r="AH653" s="100" t="e">
        <f ca="1">OFFSET('Kuiva-aine'!$E$10,AE653+AF653-1,0)</f>
        <v>#N/A</v>
      </c>
      <c r="AI653" s="180" t="e">
        <f t="shared" ref="AI653:AI716" ca="1" si="201">IF(AND(OR(R653=918,R653=919),OR(G653="2.4",AL653=1)),1,0)</f>
        <v>#N/A</v>
      </c>
      <c r="AJ653" s="180" t="e">
        <f t="shared" ref="AJ653:AJ716" si="202">MATCH("*raken*",B653,0)</f>
        <v>#N/A</v>
      </c>
      <c r="AK653" s="180" t="e">
        <f t="shared" ref="AK653:AK716" si="203">MATCH("*rak.*",B653,0)</f>
        <v>#N/A</v>
      </c>
      <c r="AL653" s="180">
        <f t="shared" ref="AL653:AL716" si="204">IF(AND(ISNA(AJ653),ISNA(AK653)),0,1)</f>
        <v>0</v>
      </c>
    </row>
    <row r="654" spans="1:38" x14ac:dyDescent="0.35">
      <c r="A654" s="91"/>
      <c r="B654" s="92"/>
      <c r="C654" s="93"/>
      <c r="D654" s="92"/>
      <c r="E654" s="91"/>
      <c r="F654" s="92"/>
      <c r="G654" s="94"/>
      <c r="I654" s="31">
        <f t="shared" ca="1" si="188"/>
        <v>0</v>
      </c>
      <c r="J654" s="31">
        <f ca="1">IF(ISNA(MATCH($V654,Hajoamiskertoimet!A$21:A$53,0)),0,$I654*OFFSET(Hajoamiskertoimet!$C$20,MATCH($V654,Hajoamiskertoimet!A$21:A$53,0),0))</f>
        <v>0</v>
      </c>
      <c r="L654" s="181">
        <f t="shared" ca="1" si="194"/>
        <v>1</v>
      </c>
      <c r="M654" s="180" t="e">
        <f ca="1">OFFSET('ewc02'!$H$10,MATCH($R654,Ewc_ID,0),0)</f>
        <v>#N/A</v>
      </c>
      <c r="N654" s="180" t="e">
        <f t="shared" ca="1" si="189"/>
        <v>#N/A</v>
      </c>
      <c r="O654" s="180" t="e">
        <f ca="1">IF($L654=0,-1,OFFSET('Kuiva-aine'!$C$10,AE654+AF654-1,0))</f>
        <v>#N/A</v>
      </c>
      <c r="P654" s="180" t="e">
        <f t="shared" ca="1" si="195"/>
        <v>#N/A</v>
      </c>
      <c r="Q654" s="180" t="e">
        <f ca="1">OFFSET('ewc02'!$A$10,MATCH($C654,EWC_Koodi,0),0)</f>
        <v>#N/A</v>
      </c>
      <c r="R654" s="180" t="e">
        <f t="shared" ca="1" si="196"/>
        <v>#N/A</v>
      </c>
      <c r="S654" s="180" t="e">
        <f ca="1">OFFSET('ewc02'!$K$10,Y654,0)</f>
        <v>#N/A</v>
      </c>
      <c r="T654" s="180" t="e">
        <f t="shared" ca="1" si="197"/>
        <v>#N/A</v>
      </c>
      <c r="U654" s="180" t="e">
        <f ca="1">OFFSET('ewc02'!$L$10,Y654,0)</f>
        <v>#N/A</v>
      </c>
      <c r="V654" s="180" t="e">
        <f ca="1">OFFSET('ewc02'!$M$10,Y654,0)</f>
        <v>#N/A</v>
      </c>
      <c r="W654" s="180" t="e">
        <f ca="1">OFFSET('ewc02'!$N$10,Y654,0)</f>
        <v>#N/A</v>
      </c>
      <c r="X654" s="180" t="e">
        <f ca="1">IF(AND(OFFSET('ewc02'!I$10,Y654,0)=12,OR(G654="2.3",G654="2.6",G654="2.7",G654="2.9")),1,0)</f>
        <v>#N/A</v>
      </c>
      <c r="Y654" s="180" t="e">
        <f t="shared" ca="1" si="190"/>
        <v>#N/A</v>
      </c>
      <c r="Z654" s="37">
        <f t="shared" si="191"/>
        <v>0</v>
      </c>
      <c r="AA654" s="180">
        <f ca="1">IF($Z654=0,0, OFFSET(rd!$A$10,MATCH($Z654,RD_tunnus,0),0))</f>
        <v>0</v>
      </c>
      <c r="AB654" s="180" t="e">
        <f t="shared" si="198"/>
        <v>#N/A</v>
      </c>
      <c r="AC654" s="180" t="e">
        <f t="shared" si="199"/>
        <v>#N/A</v>
      </c>
      <c r="AD654" s="100">
        <f t="shared" si="200"/>
        <v>0</v>
      </c>
      <c r="AE654" s="180" t="e">
        <f t="shared" ca="1" si="192"/>
        <v>#N/A</v>
      </c>
      <c r="AF654" s="180" t="e">
        <f t="shared" ca="1" si="193"/>
        <v>#N/A</v>
      </c>
      <c r="AG654" s="100" t="e">
        <f ca="1">OFFSET('Kuiva-aine'!$D$10,AE654+AF654-1,0)</f>
        <v>#N/A</v>
      </c>
      <c r="AH654" s="100" t="e">
        <f ca="1">OFFSET('Kuiva-aine'!$E$10,AE654+AF654-1,0)</f>
        <v>#N/A</v>
      </c>
      <c r="AI654" s="180" t="e">
        <f t="shared" ca="1" si="201"/>
        <v>#N/A</v>
      </c>
      <c r="AJ654" s="180" t="e">
        <f t="shared" si="202"/>
        <v>#N/A</v>
      </c>
      <c r="AK654" s="180" t="e">
        <f t="shared" si="203"/>
        <v>#N/A</v>
      </c>
      <c r="AL654" s="180">
        <f t="shared" si="204"/>
        <v>0</v>
      </c>
    </row>
    <row r="655" spans="1:38" x14ac:dyDescent="0.35">
      <c r="A655" s="91"/>
      <c r="B655" s="92"/>
      <c r="C655" s="93"/>
      <c r="D655" s="92"/>
      <c r="E655" s="91"/>
      <c r="F655" s="92"/>
      <c r="G655" s="94"/>
      <c r="I655" s="31">
        <f t="shared" ca="1" si="188"/>
        <v>0</v>
      </c>
      <c r="J655" s="31">
        <f ca="1">IF(ISNA(MATCH($V655,Hajoamiskertoimet!A$21:A$53,0)),0,$I655*OFFSET(Hajoamiskertoimet!$C$20,MATCH($V655,Hajoamiskertoimet!A$21:A$53,0),0))</f>
        <v>0</v>
      </c>
      <c r="L655" s="181">
        <f t="shared" ca="1" si="194"/>
        <v>1</v>
      </c>
      <c r="M655" s="180" t="e">
        <f ca="1">OFFSET('ewc02'!$H$10,MATCH($R655,Ewc_ID,0),0)</f>
        <v>#N/A</v>
      </c>
      <c r="N655" s="180" t="e">
        <f t="shared" ca="1" si="189"/>
        <v>#N/A</v>
      </c>
      <c r="O655" s="180" t="e">
        <f ca="1">IF($L655=0,-1,OFFSET('Kuiva-aine'!$C$10,AE655+AF655-1,0))</f>
        <v>#N/A</v>
      </c>
      <c r="P655" s="180" t="e">
        <f t="shared" ca="1" si="195"/>
        <v>#N/A</v>
      </c>
      <c r="Q655" s="180" t="e">
        <f ca="1">OFFSET('ewc02'!$A$10,MATCH($C655,EWC_Koodi,0),0)</f>
        <v>#N/A</v>
      </c>
      <c r="R655" s="180" t="e">
        <f t="shared" ca="1" si="196"/>
        <v>#N/A</v>
      </c>
      <c r="S655" s="180" t="e">
        <f ca="1">OFFSET('ewc02'!$K$10,Y655,0)</f>
        <v>#N/A</v>
      </c>
      <c r="T655" s="180" t="e">
        <f t="shared" ca="1" si="197"/>
        <v>#N/A</v>
      </c>
      <c r="U655" s="180" t="e">
        <f ca="1">OFFSET('ewc02'!$L$10,Y655,0)</f>
        <v>#N/A</v>
      </c>
      <c r="V655" s="180" t="e">
        <f ca="1">OFFSET('ewc02'!$M$10,Y655,0)</f>
        <v>#N/A</v>
      </c>
      <c r="W655" s="180" t="e">
        <f ca="1">OFFSET('ewc02'!$N$10,Y655,0)</f>
        <v>#N/A</v>
      </c>
      <c r="X655" s="180" t="e">
        <f ca="1">IF(AND(OFFSET('ewc02'!I$10,Y655,0)=12,OR(G655="2.3",G655="2.6",G655="2.7",G655="2.9")),1,0)</f>
        <v>#N/A</v>
      </c>
      <c r="Y655" s="180" t="e">
        <f t="shared" ca="1" si="190"/>
        <v>#N/A</v>
      </c>
      <c r="Z655" s="37">
        <f t="shared" si="191"/>
        <v>0</v>
      </c>
      <c r="AA655" s="180">
        <f ca="1">IF($Z655=0,0, OFFSET(rd!$A$10,MATCH($Z655,RD_tunnus,0),0))</f>
        <v>0</v>
      </c>
      <c r="AB655" s="180" t="e">
        <f t="shared" si="198"/>
        <v>#N/A</v>
      </c>
      <c r="AC655" s="180" t="e">
        <f t="shared" si="199"/>
        <v>#N/A</v>
      </c>
      <c r="AD655" s="100">
        <f t="shared" si="200"/>
        <v>0</v>
      </c>
      <c r="AE655" s="180" t="e">
        <f t="shared" ca="1" si="192"/>
        <v>#N/A</v>
      </c>
      <c r="AF655" s="180" t="e">
        <f t="shared" ca="1" si="193"/>
        <v>#N/A</v>
      </c>
      <c r="AG655" s="100" t="e">
        <f ca="1">OFFSET('Kuiva-aine'!$D$10,AE655+AF655-1,0)</f>
        <v>#N/A</v>
      </c>
      <c r="AH655" s="100" t="e">
        <f ca="1">OFFSET('Kuiva-aine'!$E$10,AE655+AF655-1,0)</f>
        <v>#N/A</v>
      </c>
      <c r="AI655" s="180" t="e">
        <f t="shared" ca="1" si="201"/>
        <v>#N/A</v>
      </c>
      <c r="AJ655" s="180" t="e">
        <f t="shared" si="202"/>
        <v>#N/A</v>
      </c>
      <c r="AK655" s="180" t="e">
        <f t="shared" si="203"/>
        <v>#N/A</v>
      </c>
      <c r="AL655" s="180">
        <f t="shared" si="204"/>
        <v>0</v>
      </c>
    </row>
    <row r="656" spans="1:38" x14ac:dyDescent="0.35">
      <c r="A656" s="91"/>
      <c r="B656" s="92"/>
      <c r="C656" s="93"/>
      <c r="D656" s="92"/>
      <c r="E656" s="91"/>
      <c r="F656" s="92"/>
      <c r="G656" s="94"/>
      <c r="I656" s="31">
        <f t="shared" ca="1" si="188"/>
        <v>0</v>
      </c>
      <c r="J656" s="31">
        <f ca="1">IF(ISNA(MATCH($V656,Hajoamiskertoimet!A$21:A$53,0)),0,$I656*OFFSET(Hajoamiskertoimet!$C$20,MATCH($V656,Hajoamiskertoimet!A$21:A$53,0),0))</f>
        <v>0</v>
      </c>
      <c r="L656" s="181">
        <f t="shared" ca="1" si="194"/>
        <v>1</v>
      </c>
      <c r="M656" s="180" t="e">
        <f ca="1">OFFSET('ewc02'!$H$10,MATCH($R656,Ewc_ID,0),0)</f>
        <v>#N/A</v>
      </c>
      <c r="N656" s="180" t="e">
        <f t="shared" ca="1" si="189"/>
        <v>#N/A</v>
      </c>
      <c r="O656" s="180" t="e">
        <f ca="1">IF($L656=0,-1,OFFSET('Kuiva-aine'!$C$10,AE656+AF656-1,0))</f>
        <v>#N/A</v>
      </c>
      <c r="P656" s="180" t="e">
        <f t="shared" ca="1" si="195"/>
        <v>#N/A</v>
      </c>
      <c r="Q656" s="180" t="e">
        <f ca="1">OFFSET('ewc02'!$A$10,MATCH($C656,EWC_Koodi,0),0)</f>
        <v>#N/A</v>
      </c>
      <c r="R656" s="180" t="e">
        <f t="shared" ca="1" si="196"/>
        <v>#N/A</v>
      </c>
      <c r="S656" s="180" t="e">
        <f ca="1">OFFSET('ewc02'!$K$10,Y656,0)</f>
        <v>#N/A</v>
      </c>
      <c r="T656" s="180" t="e">
        <f t="shared" ca="1" si="197"/>
        <v>#N/A</v>
      </c>
      <c r="U656" s="180" t="e">
        <f ca="1">OFFSET('ewc02'!$L$10,Y656,0)</f>
        <v>#N/A</v>
      </c>
      <c r="V656" s="180" t="e">
        <f ca="1">OFFSET('ewc02'!$M$10,Y656,0)</f>
        <v>#N/A</v>
      </c>
      <c r="W656" s="180" t="e">
        <f ca="1">OFFSET('ewc02'!$N$10,Y656,0)</f>
        <v>#N/A</v>
      </c>
      <c r="X656" s="180" t="e">
        <f ca="1">IF(AND(OFFSET('ewc02'!I$10,Y656,0)=12,OR(G656="2.3",G656="2.6",G656="2.7",G656="2.9")),1,0)</f>
        <v>#N/A</v>
      </c>
      <c r="Y656" s="180" t="e">
        <f t="shared" ca="1" si="190"/>
        <v>#N/A</v>
      </c>
      <c r="Z656" s="37">
        <f t="shared" si="191"/>
        <v>0</v>
      </c>
      <c r="AA656" s="180">
        <f ca="1">IF($Z656=0,0, OFFSET(rd!$A$10,MATCH($Z656,RD_tunnus,0),0))</f>
        <v>0</v>
      </c>
      <c r="AB656" s="180" t="e">
        <f t="shared" si="198"/>
        <v>#N/A</v>
      </c>
      <c r="AC656" s="180" t="e">
        <f t="shared" si="199"/>
        <v>#N/A</v>
      </c>
      <c r="AD656" s="100">
        <f t="shared" si="200"/>
        <v>0</v>
      </c>
      <c r="AE656" s="180" t="e">
        <f t="shared" ca="1" si="192"/>
        <v>#N/A</v>
      </c>
      <c r="AF656" s="180" t="e">
        <f t="shared" ca="1" si="193"/>
        <v>#N/A</v>
      </c>
      <c r="AG656" s="100" t="e">
        <f ca="1">OFFSET('Kuiva-aine'!$D$10,AE656+AF656-1,0)</f>
        <v>#N/A</v>
      </c>
      <c r="AH656" s="100" t="e">
        <f ca="1">OFFSET('Kuiva-aine'!$E$10,AE656+AF656-1,0)</f>
        <v>#N/A</v>
      </c>
      <c r="AI656" s="180" t="e">
        <f t="shared" ca="1" si="201"/>
        <v>#N/A</v>
      </c>
      <c r="AJ656" s="180" t="e">
        <f t="shared" si="202"/>
        <v>#N/A</v>
      </c>
      <c r="AK656" s="180" t="e">
        <f t="shared" si="203"/>
        <v>#N/A</v>
      </c>
      <c r="AL656" s="180">
        <f t="shared" si="204"/>
        <v>0</v>
      </c>
    </row>
    <row r="657" spans="1:38" x14ac:dyDescent="0.35">
      <c r="A657" s="91"/>
      <c r="B657" s="92"/>
      <c r="C657" s="93"/>
      <c r="D657" s="92"/>
      <c r="E657" s="91"/>
      <c r="F657" s="92"/>
      <c r="G657" s="94"/>
      <c r="I657" s="31">
        <f t="shared" ca="1" si="188"/>
        <v>0</v>
      </c>
      <c r="J657" s="31">
        <f ca="1">IF(ISNA(MATCH($V657,Hajoamiskertoimet!A$21:A$53,0)),0,$I657*OFFSET(Hajoamiskertoimet!$C$20,MATCH($V657,Hajoamiskertoimet!A$21:A$53,0),0))</f>
        <v>0</v>
      </c>
      <c r="L657" s="181">
        <f t="shared" ca="1" si="194"/>
        <v>1</v>
      </c>
      <c r="M657" s="180" t="e">
        <f ca="1">OFFSET('ewc02'!$H$10,MATCH($R657,Ewc_ID,0),0)</f>
        <v>#N/A</v>
      </c>
      <c r="N657" s="180" t="e">
        <f t="shared" ca="1" si="189"/>
        <v>#N/A</v>
      </c>
      <c r="O657" s="180" t="e">
        <f ca="1">IF($L657=0,-1,OFFSET('Kuiva-aine'!$C$10,AE657+AF657-1,0))</f>
        <v>#N/A</v>
      </c>
      <c r="P657" s="180" t="e">
        <f t="shared" ca="1" si="195"/>
        <v>#N/A</v>
      </c>
      <c r="Q657" s="180" t="e">
        <f ca="1">OFFSET('ewc02'!$A$10,MATCH($C657,EWC_Koodi,0),0)</f>
        <v>#N/A</v>
      </c>
      <c r="R657" s="180" t="e">
        <f t="shared" ca="1" si="196"/>
        <v>#N/A</v>
      </c>
      <c r="S657" s="180" t="e">
        <f ca="1">OFFSET('ewc02'!$K$10,Y657,0)</f>
        <v>#N/A</v>
      </c>
      <c r="T657" s="180" t="e">
        <f t="shared" ca="1" si="197"/>
        <v>#N/A</v>
      </c>
      <c r="U657" s="180" t="e">
        <f ca="1">OFFSET('ewc02'!$L$10,Y657,0)</f>
        <v>#N/A</v>
      </c>
      <c r="V657" s="180" t="e">
        <f ca="1">OFFSET('ewc02'!$M$10,Y657,0)</f>
        <v>#N/A</v>
      </c>
      <c r="W657" s="180" t="e">
        <f ca="1">OFFSET('ewc02'!$N$10,Y657,0)</f>
        <v>#N/A</v>
      </c>
      <c r="X657" s="180" t="e">
        <f ca="1">IF(AND(OFFSET('ewc02'!I$10,Y657,0)=12,OR(G657="2.3",G657="2.6",G657="2.7",G657="2.9")),1,0)</f>
        <v>#N/A</v>
      </c>
      <c r="Y657" s="180" t="e">
        <f t="shared" ca="1" si="190"/>
        <v>#N/A</v>
      </c>
      <c r="Z657" s="37">
        <f t="shared" si="191"/>
        <v>0</v>
      </c>
      <c r="AA657" s="180">
        <f ca="1">IF($Z657=0,0, OFFSET(rd!$A$10,MATCH($Z657,RD_tunnus,0),0))</f>
        <v>0</v>
      </c>
      <c r="AB657" s="180" t="e">
        <f t="shared" si="198"/>
        <v>#N/A</v>
      </c>
      <c r="AC657" s="180" t="e">
        <f t="shared" si="199"/>
        <v>#N/A</v>
      </c>
      <c r="AD657" s="100">
        <f t="shared" si="200"/>
        <v>0</v>
      </c>
      <c r="AE657" s="180" t="e">
        <f t="shared" ca="1" si="192"/>
        <v>#N/A</v>
      </c>
      <c r="AF657" s="180" t="e">
        <f t="shared" ca="1" si="193"/>
        <v>#N/A</v>
      </c>
      <c r="AG657" s="100" t="e">
        <f ca="1">OFFSET('Kuiva-aine'!$D$10,AE657+AF657-1,0)</f>
        <v>#N/A</v>
      </c>
      <c r="AH657" s="100" t="e">
        <f ca="1">OFFSET('Kuiva-aine'!$E$10,AE657+AF657-1,0)</f>
        <v>#N/A</v>
      </c>
      <c r="AI657" s="180" t="e">
        <f t="shared" ca="1" si="201"/>
        <v>#N/A</v>
      </c>
      <c r="AJ657" s="180" t="e">
        <f t="shared" si="202"/>
        <v>#N/A</v>
      </c>
      <c r="AK657" s="180" t="e">
        <f t="shared" si="203"/>
        <v>#N/A</v>
      </c>
      <c r="AL657" s="180">
        <f t="shared" si="204"/>
        <v>0</v>
      </c>
    </row>
    <row r="658" spans="1:38" x14ac:dyDescent="0.35">
      <c r="A658" s="91"/>
      <c r="B658" s="92"/>
      <c r="C658" s="93"/>
      <c r="D658" s="92"/>
      <c r="E658" s="91"/>
      <c r="F658" s="92"/>
      <c r="G658" s="94"/>
      <c r="I658" s="31">
        <f t="shared" ca="1" si="188"/>
        <v>0</v>
      </c>
      <c r="J658" s="31">
        <f ca="1">IF(ISNA(MATCH($V658,Hajoamiskertoimet!A$21:A$53,0)),0,$I658*OFFSET(Hajoamiskertoimet!$C$20,MATCH($V658,Hajoamiskertoimet!A$21:A$53,0),0))</f>
        <v>0</v>
      </c>
      <c r="L658" s="181">
        <f t="shared" ca="1" si="194"/>
        <v>1</v>
      </c>
      <c r="M658" s="180" t="e">
        <f ca="1">OFFSET('ewc02'!$H$10,MATCH($R658,Ewc_ID,0),0)</f>
        <v>#N/A</v>
      </c>
      <c r="N658" s="180" t="e">
        <f t="shared" ca="1" si="189"/>
        <v>#N/A</v>
      </c>
      <c r="O658" s="180" t="e">
        <f ca="1">IF($L658=0,-1,OFFSET('Kuiva-aine'!$C$10,AE658+AF658-1,0))</f>
        <v>#N/A</v>
      </c>
      <c r="P658" s="180" t="e">
        <f t="shared" ca="1" si="195"/>
        <v>#N/A</v>
      </c>
      <c r="Q658" s="180" t="e">
        <f ca="1">OFFSET('ewc02'!$A$10,MATCH($C658,EWC_Koodi,0),0)</f>
        <v>#N/A</v>
      </c>
      <c r="R658" s="180" t="e">
        <f t="shared" ca="1" si="196"/>
        <v>#N/A</v>
      </c>
      <c r="S658" s="180" t="e">
        <f ca="1">OFFSET('ewc02'!$K$10,Y658,0)</f>
        <v>#N/A</v>
      </c>
      <c r="T658" s="180" t="e">
        <f t="shared" ca="1" si="197"/>
        <v>#N/A</v>
      </c>
      <c r="U658" s="180" t="e">
        <f ca="1">OFFSET('ewc02'!$L$10,Y658,0)</f>
        <v>#N/A</v>
      </c>
      <c r="V658" s="180" t="e">
        <f ca="1">OFFSET('ewc02'!$M$10,Y658,0)</f>
        <v>#N/A</v>
      </c>
      <c r="W658" s="180" t="e">
        <f ca="1">OFFSET('ewc02'!$N$10,Y658,0)</f>
        <v>#N/A</v>
      </c>
      <c r="X658" s="180" t="e">
        <f ca="1">IF(AND(OFFSET('ewc02'!I$10,Y658,0)=12,OR(G658="2.3",G658="2.6",G658="2.7",G658="2.9")),1,0)</f>
        <v>#N/A</v>
      </c>
      <c r="Y658" s="180" t="e">
        <f t="shared" ca="1" si="190"/>
        <v>#N/A</v>
      </c>
      <c r="Z658" s="37">
        <f t="shared" si="191"/>
        <v>0</v>
      </c>
      <c r="AA658" s="180">
        <f ca="1">IF($Z658=0,0, OFFSET(rd!$A$10,MATCH($Z658,RD_tunnus,0),0))</f>
        <v>0</v>
      </c>
      <c r="AB658" s="180" t="e">
        <f t="shared" si="198"/>
        <v>#N/A</v>
      </c>
      <c r="AC658" s="180" t="e">
        <f t="shared" si="199"/>
        <v>#N/A</v>
      </c>
      <c r="AD658" s="100">
        <f t="shared" si="200"/>
        <v>0</v>
      </c>
      <c r="AE658" s="180" t="e">
        <f t="shared" ca="1" si="192"/>
        <v>#N/A</v>
      </c>
      <c r="AF658" s="180" t="e">
        <f t="shared" ca="1" si="193"/>
        <v>#N/A</v>
      </c>
      <c r="AG658" s="100" t="e">
        <f ca="1">OFFSET('Kuiva-aine'!$D$10,AE658+AF658-1,0)</f>
        <v>#N/A</v>
      </c>
      <c r="AH658" s="100" t="e">
        <f ca="1">OFFSET('Kuiva-aine'!$E$10,AE658+AF658-1,0)</f>
        <v>#N/A</v>
      </c>
      <c r="AI658" s="180" t="e">
        <f t="shared" ca="1" si="201"/>
        <v>#N/A</v>
      </c>
      <c r="AJ658" s="180" t="e">
        <f t="shared" si="202"/>
        <v>#N/A</v>
      </c>
      <c r="AK658" s="180" t="e">
        <f t="shared" si="203"/>
        <v>#N/A</v>
      </c>
      <c r="AL658" s="180">
        <f t="shared" si="204"/>
        <v>0</v>
      </c>
    </row>
    <row r="659" spans="1:38" x14ac:dyDescent="0.35">
      <c r="A659" s="91"/>
      <c r="B659" s="92"/>
      <c r="C659" s="93"/>
      <c r="D659" s="92"/>
      <c r="E659" s="91"/>
      <c r="F659" s="92"/>
      <c r="G659" s="94"/>
      <c r="I659" s="31">
        <f t="shared" ca="1" si="188"/>
        <v>0</v>
      </c>
      <c r="J659" s="31">
        <f ca="1">IF(ISNA(MATCH($V659,Hajoamiskertoimet!A$21:A$53,0)),0,$I659*OFFSET(Hajoamiskertoimet!$C$20,MATCH($V659,Hajoamiskertoimet!A$21:A$53,0),0))</f>
        <v>0</v>
      </c>
      <c r="L659" s="181">
        <f t="shared" ca="1" si="194"/>
        <v>1</v>
      </c>
      <c r="M659" s="180" t="e">
        <f ca="1">OFFSET('ewc02'!$H$10,MATCH($R659,Ewc_ID,0),0)</f>
        <v>#N/A</v>
      </c>
      <c r="N659" s="180" t="e">
        <f t="shared" ca="1" si="189"/>
        <v>#N/A</v>
      </c>
      <c r="O659" s="180" t="e">
        <f ca="1">IF($L659=0,-1,OFFSET('Kuiva-aine'!$C$10,AE659+AF659-1,0))</f>
        <v>#N/A</v>
      </c>
      <c r="P659" s="180" t="e">
        <f t="shared" ca="1" si="195"/>
        <v>#N/A</v>
      </c>
      <c r="Q659" s="180" t="e">
        <f ca="1">OFFSET('ewc02'!$A$10,MATCH($C659,EWC_Koodi,0),0)</f>
        <v>#N/A</v>
      </c>
      <c r="R659" s="180" t="e">
        <f t="shared" ca="1" si="196"/>
        <v>#N/A</v>
      </c>
      <c r="S659" s="180" t="e">
        <f ca="1">OFFSET('ewc02'!$K$10,Y659,0)</f>
        <v>#N/A</v>
      </c>
      <c r="T659" s="180" t="e">
        <f t="shared" ca="1" si="197"/>
        <v>#N/A</v>
      </c>
      <c r="U659" s="180" t="e">
        <f ca="1">OFFSET('ewc02'!$L$10,Y659,0)</f>
        <v>#N/A</v>
      </c>
      <c r="V659" s="180" t="e">
        <f ca="1">OFFSET('ewc02'!$M$10,Y659,0)</f>
        <v>#N/A</v>
      </c>
      <c r="W659" s="180" t="e">
        <f ca="1">OFFSET('ewc02'!$N$10,Y659,0)</f>
        <v>#N/A</v>
      </c>
      <c r="X659" s="180" t="e">
        <f ca="1">IF(AND(OFFSET('ewc02'!I$10,Y659,0)=12,OR(G659="2.3",G659="2.6",G659="2.7",G659="2.9")),1,0)</f>
        <v>#N/A</v>
      </c>
      <c r="Y659" s="180" t="e">
        <f t="shared" ca="1" si="190"/>
        <v>#N/A</v>
      </c>
      <c r="Z659" s="37">
        <f t="shared" si="191"/>
        <v>0</v>
      </c>
      <c r="AA659" s="180">
        <f ca="1">IF($Z659=0,0, OFFSET(rd!$A$10,MATCH($Z659,RD_tunnus,0),0))</f>
        <v>0</v>
      </c>
      <c r="AB659" s="180" t="e">
        <f t="shared" si="198"/>
        <v>#N/A</v>
      </c>
      <c r="AC659" s="180" t="e">
        <f t="shared" si="199"/>
        <v>#N/A</v>
      </c>
      <c r="AD659" s="100">
        <f t="shared" si="200"/>
        <v>0</v>
      </c>
      <c r="AE659" s="180" t="e">
        <f t="shared" ca="1" si="192"/>
        <v>#N/A</v>
      </c>
      <c r="AF659" s="180" t="e">
        <f t="shared" ca="1" si="193"/>
        <v>#N/A</v>
      </c>
      <c r="AG659" s="100" t="e">
        <f ca="1">OFFSET('Kuiva-aine'!$D$10,AE659+AF659-1,0)</f>
        <v>#N/A</v>
      </c>
      <c r="AH659" s="100" t="e">
        <f ca="1">OFFSET('Kuiva-aine'!$E$10,AE659+AF659-1,0)</f>
        <v>#N/A</v>
      </c>
      <c r="AI659" s="180" t="e">
        <f t="shared" ca="1" si="201"/>
        <v>#N/A</v>
      </c>
      <c r="AJ659" s="180" t="e">
        <f t="shared" si="202"/>
        <v>#N/A</v>
      </c>
      <c r="AK659" s="180" t="e">
        <f t="shared" si="203"/>
        <v>#N/A</v>
      </c>
      <c r="AL659" s="180">
        <f t="shared" si="204"/>
        <v>0</v>
      </c>
    </row>
    <row r="660" spans="1:38" x14ac:dyDescent="0.35">
      <c r="A660" s="91"/>
      <c r="B660" s="92"/>
      <c r="C660" s="93"/>
      <c r="D660" s="92"/>
      <c r="E660" s="91"/>
      <c r="F660" s="92"/>
      <c r="G660" s="94"/>
      <c r="I660" s="31">
        <f t="shared" ca="1" si="188"/>
        <v>0</v>
      </c>
      <c r="J660" s="31">
        <f ca="1">IF(ISNA(MATCH($V660,Hajoamiskertoimet!A$21:A$53,0)),0,$I660*OFFSET(Hajoamiskertoimet!$C$20,MATCH($V660,Hajoamiskertoimet!A$21:A$53,0),0))</f>
        <v>0</v>
      </c>
      <c r="L660" s="181">
        <f t="shared" ca="1" si="194"/>
        <v>1</v>
      </c>
      <c r="M660" s="180" t="e">
        <f ca="1">OFFSET('ewc02'!$H$10,MATCH($R660,Ewc_ID,0),0)</f>
        <v>#N/A</v>
      </c>
      <c r="N660" s="180" t="e">
        <f t="shared" ca="1" si="189"/>
        <v>#N/A</v>
      </c>
      <c r="O660" s="180" t="e">
        <f ca="1">IF($L660=0,-1,OFFSET('Kuiva-aine'!$C$10,AE660+AF660-1,0))</f>
        <v>#N/A</v>
      </c>
      <c r="P660" s="180" t="e">
        <f t="shared" ca="1" si="195"/>
        <v>#N/A</v>
      </c>
      <c r="Q660" s="180" t="e">
        <f ca="1">OFFSET('ewc02'!$A$10,MATCH($C660,EWC_Koodi,0),0)</f>
        <v>#N/A</v>
      </c>
      <c r="R660" s="180" t="e">
        <f t="shared" ca="1" si="196"/>
        <v>#N/A</v>
      </c>
      <c r="S660" s="180" t="e">
        <f ca="1">OFFSET('ewc02'!$K$10,Y660,0)</f>
        <v>#N/A</v>
      </c>
      <c r="T660" s="180" t="e">
        <f t="shared" ca="1" si="197"/>
        <v>#N/A</v>
      </c>
      <c r="U660" s="180" t="e">
        <f ca="1">OFFSET('ewc02'!$L$10,Y660,0)</f>
        <v>#N/A</v>
      </c>
      <c r="V660" s="180" t="e">
        <f ca="1">OFFSET('ewc02'!$M$10,Y660,0)</f>
        <v>#N/A</v>
      </c>
      <c r="W660" s="180" t="e">
        <f ca="1">OFFSET('ewc02'!$N$10,Y660,0)</f>
        <v>#N/A</v>
      </c>
      <c r="X660" s="180" t="e">
        <f ca="1">IF(AND(OFFSET('ewc02'!I$10,Y660,0)=12,OR(G660="2.3",G660="2.6",G660="2.7",G660="2.9")),1,0)</f>
        <v>#N/A</v>
      </c>
      <c r="Y660" s="180" t="e">
        <f t="shared" ca="1" si="190"/>
        <v>#N/A</v>
      </c>
      <c r="Z660" s="37">
        <f t="shared" si="191"/>
        <v>0</v>
      </c>
      <c r="AA660" s="180">
        <f ca="1">IF($Z660=0,0, OFFSET(rd!$A$10,MATCH($Z660,RD_tunnus,0),0))</f>
        <v>0</v>
      </c>
      <c r="AB660" s="180" t="e">
        <f t="shared" si="198"/>
        <v>#N/A</v>
      </c>
      <c r="AC660" s="180" t="e">
        <f t="shared" si="199"/>
        <v>#N/A</v>
      </c>
      <c r="AD660" s="100">
        <f t="shared" si="200"/>
        <v>0</v>
      </c>
      <c r="AE660" s="180" t="e">
        <f t="shared" ca="1" si="192"/>
        <v>#N/A</v>
      </c>
      <c r="AF660" s="180" t="e">
        <f t="shared" ca="1" si="193"/>
        <v>#N/A</v>
      </c>
      <c r="AG660" s="100" t="e">
        <f ca="1">OFFSET('Kuiva-aine'!$D$10,AE660+AF660-1,0)</f>
        <v>#N/A</v>
      </c>
      <c r="AH660" s="100" t="e">
        <f ca="1">OFFSET('Kuiva-aine'!$E$10,AE660+AF660-1,0)</f>
        <v>#N/A</v>
      </c>
      <c r="AI660" s="180" t="e">
        <f t="shared" ca="1" si="201"/>
        <v>#N/A</v>
      </c>
      <c r="AJ660" s="180" t="e">
        <f t="shared" si="202"/>
        <v>#N/A</v>
      </c>
      <c r="AK660" s="180" t="e">
        <f t="shared" si="203"/>
        <v>#N/A</v>
      </c>
      <c r="AL660" s="180">
        <f t="shared" si="204"/>
        <v>0</v>
      </c>
    </row>
    <row r="661" spans="1:38" x14ac:dyDescent="0.35">
      <c r="A661" s="91"/>
      <c r="B661" s="92"/>
      <c r="C661" s="93"/>
      <c r="D661" s="92"/>
      <c r="E661" s="91"/>
      <c r="F661" s="92"/>
      <c r="G661" s="94"/>
      <c r="I661" s="31">
        <f t="shared" ca="1" si="188"/>
        <v>0</v>
      </c>
      <c r="J661" s="31">
        <f ca="1">IF(ISNA(MATCH($V661,Hajoamiskertoimet!A$21:A$53,0)),0,$I661*OFFSET(Hajoamiskertoimet!$C$20,MATCH($V661,Hajoamiskertoimet!A$21:A$53,0),0))</f>
        <v>0</v>
      </c>
      <c r="L661" s="181">
        <f t="shared" ca="1" si="194"/>
        <v>1</v>
      </c>
      <c r="M661" s="180" t="e">
        <f ca="1">OFFSET('ewc02'!$H$10,MATCH($R661,Ewc_ID,0),0)</f>
        <v>#N/A</v>
      </c>
      <c r="N661" s="180" t="e">
        <f t="shared" ca="1" si="189"/>
        <v>#N/A</v>
      </c>
      <c r="O661" s="180" t="e">
        <f ca="1">IF($L661=0,-1,OFFSET('Kuiva-aine'!$C$10,AE661+AF661-1,0))</f>
        <v>#N/A</v>
      </c>
      <c r="P661" s="180" t="e">
        <f t="shared" ca="1" si="195"/>
        <v>#N/A</v>
      </c>
      <c r="Q661" s="180" t="e">
        <f ca="1">OFFSET('ewc02'!$A$10,MATCH($C661,EWC_Koodi,0),0)</f>
        <v>#N/A</v>
      </c>
      <c r="R661" s="180" t="e">
        <f t="shared" ca="1" si="196"/>
        <v>#N/A</v>
      </c>
      <c r="S661" s="180" t="e">
        <f ca="1">OFFSET('ewc02'!$K$10,Y661,0)</f>
        <v>#N/A</v>
      </c>
      <c r="T661" s="180" t="e">
        <f t="shared" ca="1" si="197"/>
        <v>#N/A</v>
      </c>
      <c r="U661" s="180" t="e">
        <f ca="1">OFFSET('ewc02'!$L$10,Y661,0)</f>
        <v>#N/A</v>
      </c>
      <c r="V661" s="180" t="e">
        <f ca="1">OFFSET('ewc02'!$M$10,Y661,0)</f>
        <v>#N/A</v>
      </c>
      <c r="W661" s="180" t="e">
        <f ca="1">OFFSET('ewc02'!$N$10,Y661,0)</f>
        <v>#N/A</v>
      </c>
      <c r="X661" s="180" t="e">
        <f ca="1">IF(AND(OFFSET('ewc02'!I$10,Y661,0)=12,OR(G661="2.3",G661="2.6",G661="2.7",G661="2.9")),1,0)</f>
        <v>#N/A</v>
      </c>
      <c r="Y661" s="180" t="e">
        <f t="shared" ca="1" si="190"/>
        <v>#N/A</v>
      </c>
      <c r="Z661" s="37">
        <f t="shared" si="191"/>
        <v>0</v>
      </c>
      <c r="AA661" s="180">
        <f ca="1">IF($Z661=0,0, OFFSET(rd!$A$10,MATCH($Z661,RD_tunnus,0),0))</f>
        <v>0</v>
      </c>
      <c r="AB661" s="180" t="e">
        <f t="shared" si="198"/>
        <v>#N/A</v>
      </c>
      <c r="AC661" s="180" t="e">
        <f t="shared" si="199"/>
        <v>#N/A</v>
      </c>
      <c r="AD661" s="100">
        <f t="shared" si="200"/>
        <v>0</v>
      </c>
      <c r="AE661" s="180" t="e">
        <f t="shared" ca="1" si="192"/>
        <v>#N/A</v>
      </c>
      <c r="AF661" s="180" t="e">
        <f t="shared" ca="1" si="193"/>
        <v>#N/A</v>
      </c>
      <c r="AG661" s="100" t="e">
        <f ca="1">OFFSET('Kuiva-aine'!$D$10,AE661+AF661-1,0)</f>
        <v>#N/A</v>
      </c>
      <c r="AH661" s="100" t="e">
        <f ca="1">OFFSET('Kuiva-aine'!$E$10,AE661+AF661-1,0)</f>
        <v>#N/A</v>
      </c>
      <c r="AI661" s="180" t="e">
        <f t="shared" ca="1" si="201"/>
        <v>#N/A</v>
      </c>
      <c r="AJ661" s="180" t="e">
        <f t="shared" si="202"/>
        <v>#N/A</v>
      </c>
      <c r="AK661" s="180" t="e">
        <f t="shared" si="203"/>
        <v>#N/A</v>
      </c>
      <c r="AL661" s="180">
        <f t="shared" si="204"/>
        <v>0</v>
      </c>
    </row>
    <row r="662" spans="1:38" x14ac:dyDescent="0.35">
      <c r="A662" s="91"/>
      <c r="B662" s="92"/>
      <c r="C662" s="93"/>
      <c r="D662" s="92"/>
      <c r="E662" s="91"/>
      <c r="F662" s="92"/>
      <c r="G662" s="94"/>
      <c r="I662" s="31">
        <f t="shared" ca="1" si="188"/>
        <v>0</v>
      </c>
      <c r="J662" s="31">
        <f ca="1">IF(ISNA(MATCH($V662,Hajoamiskertoimet!A$21:A$53,0)),0,$I662*OFFSET(Hajoamiskertoimet!$C$20,MATCH($V662,Hajoamiskertoimet!A$21:A$53,0),0))</f>
        <v>0</v>
      </c>
      <c r="L662" s="181">
        <f t="shared" ca="1" si="194"/>
        <v>1</v>
      </c>
      <c r="M662" s="180" t="e">
        <f ca="1">OFFSET('ewc02'!$H$10,MATCH($R662,Ewc_ID,0),0)</f>
        <v>#N/A</v>
      </c>
      <c r="N662" s="180" t="e">
        <f t="shared" ca="1" si="189"/>
        <v>#N/A</v>
      </c>
      <c r="O662" s="180" t="e">
        <f ca="1">IF($L662=0,-1,OFFSET('Kuiva-aine'!$C$10,AE662+AF662-1,0))</f>
        <v>#N/A</v>
      </c>
      <c r="P662" s="180" t="e">
        <f t="shared" ca="1" si="195"/>
        <v>#N/A</v>
      </c>
      <c r="Q662" s="180" t="e">
        <f ca="1">OFFSET('ewc02'!$A$10,MATCH($C662,EWC_Koodi,0),0)</f>
        <v>#N/A</v>
      </c>
      <c r="R662" s="180" t="e">
        <f t="shared" ca="1" si="196"/>
        <v>#N/A</v>
      </c>
      <c r="S662" s="180" t="e">
        <f ca="1">OFFSET('ewc02'!$K$10,Y662,0)</f>
        <v>#N/A</v>
      </c>
      <c r="T662" s="180" t="e">
        <f t="shared" ca="1" si="197"/>
        <v>#N/A</v>
      </c>
      <c r="U662" s="180" t="e">
        <f ca="1">OFFSET('ewc02'!$L$10,Y662,0)</f>
        <v>#N/A</v>
      </c>
      <c r="V662" s="180" t="e">
        <f ca="1">OFFSET('ewc02'!$M$10,Y662,0)</f>
        <v>#N/A</v>
      </c>
      <c r="W662" s="180" t="e">
        <f ca="1">OFFSET('ewc02'!$N$10,Y662,0)</f>
        <v>#N/A</v>
      </c>
      <c r="X662" s="180" t="e">
        <f ca="1">IF(AND(OFFSET('ewc02'!I$10,Y662,0)=12,OR(G662="2.3",G662="2.6",G662="2.7",G662="2.9")),1,0)</f>
        <v>#N/A</v>
      </c>
      <c r="Y662" s="180" t="e">
        <f t="shared" ca="1" si="190"/>
        <v>#N/A</v>
      </c>
      <c r="Z662" s="37">
        <f t="shared" si="191"/>
        <v>0</v>
      </c>
      <c r="AA662" s="180">
        <f ca="1">IF($Z662=0,0, OFFSET(rd!$A$10,MATCH($Z662,RD_tunnus,0),0))</f>
        <v>0</v>
      </c>
      <c r="AB662" s="180" t="e">
        <f t="shared" si="198"/>
        <v>#N/A</v>
      </c>
      <c r="AC662" s="180" t="e">
        <f t="shared" si="199"/>
        <v>#N/A</v>
      </c>
      <c r="AD662" s="100">
        <f t="shared" si="200"/>
        <v>0</v>
      </c>
      <c r="AE662" s="180" t="e">
        <f t="shared" ca="1" si="192"/>
        <v>#N/A</v>
      </c>
      <c r="AF662" s="180" t="e">
        <f t="shared" ca="1" si="193"/>
        <v>#N/A</v>
      </c>
      <c r="AG662" s="100" t="e">
        <f ca="1">OFFSET('Kuiva-aine'!$D$10,AE662+AF662-1,0)</f>
        <v>#N/A</v>
      </c>
      <c r="AH662" s="100" t="e">
        <f ca="1">OFFSET('Kuiva-aine'!$E$10,AE662+AF662-1,0)</f>
        <v>#N/A</v>
      </c>
      <c r="AI662" s="180" t="e">
        <f t="shared" ca="1" si="201"/>
        <v>#N/A</v>
      </c>
      <c r="AJ662" s="180" t="e">
        <f t="shared" si="202"/>
        <v>#N/A</v>
      </c>
      <c r="AK662" s="180" t="e">
        <f t="shared" si="203"/>
        <v>#N/A</v>
      </c>
      <c r="AL662" s="180">
        <f t="shared" si="204"/>
        <v>0</v>
      </c>
    </row>
    <row r="663" spans="1:38" x14ac:dyDescent="0.35">
      <c r="A663" s="91"/>
      <c r="B663" s="92"/>
      <c r="C663" s="93"/>
      <c r="D663" s="92"/>
      <c r="E663" s="91"/>
      <c r="F663" s="92"/>
      <c r="G663" s="94"/>
      <c r="I663" s="31">
        <f t="shared" ca="1" si="188"/>
        <v>0</v>
      </c>
      <c r="J663" s="31">
        <f ca="1">IF(ISNA(MATCH($V663,Hajoamiskertoimet!A$21:A$53,0)),0,$I663*OFFSET(Hajoamiskertoimet!$C$20,MATCH($V663,Hajoamiskertoimet!A$21:A$53,0),0))</f>
        <v>0</v>
      </c>
      <c r="L663" s="181">
        <f t="shared" ca="1" si="194"/>
        <v>1</v>
      </c>
      <c r="M663" s="180" t="e">
        <f ca="1">OFFSET('ewc02'!$H$10,MATCH($R663,Ewc_ID,0),0)</f>
        <v>#N/A</v>
      </c>
      <c r="N663" s="180" t="e">
        <f t="shared" ca="1" si="189"/>
        <v>#N/A</v>
      </c>
      <c r="O663" s="180" t="e">
        <f ca="1">IF($L663=0,-1,OFFSET('Kuiva-aine'!$C$10,AE663+AF663-1,0))</f>
        <v>#N/A</v>
      </c>
      <c r="P663" s="180" t="e">
        <f t="shared" ca="1" si="195"/>
        <v>#N/A</v>
      </c>
      <c r="Q663" s="180" t="e">
        <f ca="1">OFFSET('ewc02'!$A$10,MATCH($C663,EWC_Koodi,0),0)</f>
        <v>#N/A</v>
      </c>
      <c r="R663" s="180" t="e">
        <f t="shared" ca="1" si="196"/>
        <v>#N/A</v>
      </c>
      <c r="S663" s="180" t="e">
        <f ca="1">OFFSET('ewc02'!$K$10,Y663,0)</f>
        <v>#N/A</v>
      </c>
      <c r="T663" s="180" t="e">
        <f t="shared" ca="1" si="197"/>
        <v>#N/A</v>
      </c>
      <c r="U663" s="180" t="e">
        <f ca="1">OFFSET('ewc02'!$L$10,Y663,0)</f>
        <v>#N/A</v>
      </c>
      <c r="V663" s="180" t="e">
        <f ca="1">OFFSET('ewc02'!$M$10,Y663,0)</f>
        <v>#N/A</v>
      </c>
      <c r="W663" s="180" t="e">
        <f ca="1">OFFSET('ewc02'!$N$10,Y663,0)</f>
        <v>#N/A</v>
      </c>
      <c r="X663" s="180" t="e">
        <f ca="1">IF(AND(OFFSET('ewc02'!I$10,Y663,0)=12,OR(G663="2.3",G663="2.6",G663="2.7",G663="2.9")),1,0)</f>
        <v>#N/A</v>
      </c>
      <c r="Y663" s="180" t="e">
        <f t="shared" ca="1" si="190"/>
        <v>#N/A</v>
      </c>
      <c r="Z663" s="37">
        <f t="shared" si="191"/>
        <v>0</v>
      </c>
      <c r="AA663" s="180">
        <f ca="1">IF($Z663=0,0, OFFSET(rd!$A$10,MATCH($Z663,RD_tunnus,0),0))</f>
        <v>0</v>
      </c>
      <c r="AB663" s="180" t="e">
        <f t="shared" si="198"/>
        <v>#N/A</v>
      </c>
      <c r="AC663" s="180" t="e">
        <f t="shared" si="199"/>
        <v>#N/A</v>
      </c>
      <c r="AD663" s="100">
        <f t="shared" si="200"/>
        <v>0</v>
      </c>
      <c r="AE663" s="180" t="e">
        <f t="shared" ca="1" si="192"/>
        <v>#N/A</v>
      </c>
      <c r="AF663" s="180" t="e">
        <f t="shared" ca="1" si="193"/>
        <v>#N/A</v>
      </c>
      <c r="AG663" s="100" t="e">
        <f ca="1">OFFSET('Kuiva-aine'!$D$10,AE663+AF663-1,0)</f>
        <v>#N/A</v>
      </c>
      <c r="AH663" s="100" t="e">
        <f ca="1">OFFSET('Kuiva-aine'!$E$10,AE663+AF663-1,0)</f>
        <v>#N/A</v>
      </c>
      <c r="AI663" s="180" t="e">
        <f t="shared" ca="1" si="201"/>
        <v>#N/A</v>
      </c>
      <c r="AJ663" s="180" t="e">
        <f t="shared" si="202"/>
        <v>#N/A</v>
      </c>
      <c r="AK663" s="180" t="e">
        <f t="shared" si="203"/>
        <v>#N/A</v>
      </c>
      <c r="AL663" s="180">
        <f t="shared" si="204"/>
        <v>0</v>
      </c>
    </row>
    <row r="664" spans="1:38" x14ac:dyDescent="0.35">
      <c r="A664" s="91"/>
      <c r="B664" s="92"/>
      <c r="C664" s="93"/>
      <c r="D664" s="92"/>
      <c r="E664" s="91"/>
      <c r="F664" s="92"/>
      <c r="G664" s="94"/>
      <c r="I664" s="31">
        <f t="shared" ca="1" si="188"/>
        <v>0</v>
      </c>
      <c r="J664" s="31">
        <f ca="1">IF(ISNA(MATCH($V664,Hajoamiskertoimet!A$21:A$53,0)),0,$I664*OFFSET(Hajoamiskertoimet!$C$20,MATCH($V664,Hajoamiskertoimet!A$21:A$53,0),0))</f>
        <v>0</v>
      </c>
      <c r="L664" s="181">
        <f t="shared" ca="1" si="194"/>
        <v>1</v>
      </c>
      <c r="M664" s="180" t="e">
        <f ca="1">OFFSET('ewc02'!$H$10,MATCH($R664,Ewc_ID,0),0)</f>
        <v>#N/A</v>
      </c>
      <c r="N664" s="180" t="e">
        <f t="shared" ca="1" si="189"/>
        <v>#N/A</v>
      </c>
      <c r="O664" s="180" t="e">
        <f ca="1">IF($L664=0,-1,OFFSET('Kuiva-aine'!$C$10,AE664+AF664-1,0))</f>
        <v>#N/A</v>
      </c>
      <c r="P664" s="180" t="e">
        <f t="shared" ca="1" si="195"/>
        <v>#N/A</v>
      </c>
      <c r="Q664" s="180" t="e">
        <f ca="1">OFFSET('ewc02'!$A$10,MATCH($C664,EWC_Koodi,0),0)</f>
        <v>#N/A</v>
      </c>
      <c r="R664" s="180" t="e">
        <f t="shared" ca="1" si="196"/>
        <v>#N/A</v>
      </c>
      <c r="S664" s="180" t="e">
        <f ca="1">OFFSET('ewc02'!$K$10,Y664,0)</f>
        <v>#N/A</v>
      </c>
      <c r="T664" s="180" t="e">
        <f t="shared" ca="1" si="197"/>
        <v>#N/A</v>
      </c>
      <c r="U664" s="180" t="e">
        <f ca="1">OFFSET('ewc02'!$L$10,Y664,0)</f>
        <v>#N/A</v>
      </c>
      <c r="V664" s="180" t="e">
        <f ca="1">OFFSET('ewc02'!$M$10,Y664,0)</f>
        <v>#N/A</v>
      </c>
      <c r="W664" s="180" t="e">
        <f ca="1">OFFSET('ewc02'!$N$10,Y664,0)</f>
        <v>#N/A</v>
      </c>
      <c r="X664" s="180" t="e">
        <f ca="1">IF(AND(OFFSET('ewc02'!I$10,Y664,0)=12,OR(G664="2.3",G664="2.6",G664="2.7",G664="2.9")),1,0)</f>
        <v>#N/A</v>
      </c>
      <c r="Y664" s="180" t="e">
        <f t="shared" ca="1" si="190"/>
        <v>#N/A</v>
      </c>
      <c r="Z664" s="37">
        <f t="shared" si="191"/>
        <v>0</v>
      </c>
      <c r="AA664" s="180">
        <f ca="1">IF($Z664=0,0, OFFSET(rd!$A$10,MATCH($Z664,RD_tunnus,0),0))</f>
        <v>0</v>
      </c>
      <c r="AB664" s="180" t="e">
        <f t="shared" si="198"/>
        <v>#N/A</v>
      </c>
      <c r="AC664" s="180" t="e">
        <f t="shared" si="199"/>
        <v>#N/A</v>
      </c>
      <c r="AD664" s="100">
        <f t="shared" si="200"/>
        <v>0</v>
      </c>
      <c r="AE664" s="180" t="e">
        <f t="shared" ca="1" si="192"/>
        <v>#N/A</v>
      </c>
      <c r="AF664" s="180" t="e">
        <f t="shared" ca="1" si="193"/>
        <v>#N/A</v>
      </c>
      <c r="AG664" s="100" t="e">
        <f ca="1">OFFSET('Kuiva-aine'!$D$10,AE664+AF664-1,0)</f>
        <v>#N/A</v>
      </c>
      <c r="AH664" s="100" t="e">
        <f ca="1">OFFSET('Kuiva-aine'!$E$10,AE664+AF664-1,0)</f>
        <v>#N/A</v>
      </c>
      <c r="AI664" s="180" t="e">
        <f t="shared" ca="1" si="201"/>
        <v>#N/A</v>
      </c>
      <c r="AJ664" s="180" t="e">
        <f t="shared" si="202"/>
        <v>#N/A</v>
      </c>
      <c r="AK664" s="180" t="e">
        <f t="shared" si="203"/>
        <v>#N/A</v>
      </c>
      <c r="AL664" s="180">
        <f t="shared" si="204"/>
        <v>0</v>
      </c>
    </row>
    <row r="665" spans="1:38" x14ac:dyDescent="0.35">
      <c r="A665" s="91"/>
      <c r="B665" s="92"/>
      <c r="C665" s="93"/>
      <c r="D665" s="92"/>
      <c r="E665" s="91"/>
      <c r="F665" s="92"/>
      <c r="G665" s="94"/>
      <c r="I665" s="31">
        <f t="shared" ca="1" si="188"/>
        <v>0</v>
      </c>
      <c r="J665" s="31">
        <f ca="1">IF(ISNA(MATCH($V665,Hajoamiskertoimet!A$21:A$53,0)),0,$I665*OFFSET(Hajoamiskertoimet!$C$20,MATCH($V665,Hajoamiskertoimet!A$21:A$53,0),0))</f>
        <v>0</v>
      </c>
      <c r="L665" s="181">
        <f t="shared" ca="1" si="194"/>
        <v>1</v>
      </c>
      <c r="M665" s="180" t="e">
        <f ca="1">OFFSET('ewc02'!$H$10,MATCH($R665,Ewc_ID,0),0)</f>
        <v>#N/A</v>
      </c>
      <c r="N665" s="180" t="e">
        <f t="shared" ca="1" si="189"/>
        <v>#N/A</v>
      </c>
      <c r="O665" s="180" t="e">
        <f ca="1">IF($L665=0,-1,OFFSET('Kuiva-aine'!$C$10,AE665+AF665-1,0))</f>
        <v>#N/A</v>
      </c>
      <c r="P665" s="180" t="e">
        <f t="shared" ca="1" si="195"/>
        <v>#N/A</v>
      </c>
      <c r="Q665" s="180" t="e">
        <f ca="1">OFFSET('ewc02'!$A$10,MATCH($C665,EWC_Koodi,0),0)</f>
        <v>#N/A</v>
      </c>
      <c r="R665" s="180" t="e">
        <f t="shared" ca="1" si="196"/>
        <v>#N/A</v>
      </c>
      <c r="S665" s="180" t="e">
        <f ca="1">OFFSET('ewc02'!$K$10,Y665,0)</f>
        <v>#N/A</v>
      </c>
      <c r="T665" s="180" t="e">
        <f t="shared" ca="1" si="197"/>
        <v>#N/A</v>
      </c>
      <c r="U665" s="180" t="e">
        <f ca="1">OFFSET('ewc02'!$L$10,Y665,0)</f>
        <v>#N/A</v>
      </c>
      <c r="V665" s="180" t="e">
        <f ca="1">OFFSET('ewc02'!$M$10,Y665,0)</f>
        <v>#N/A</v>
      </c>
      <c r="W665" s="180" t="e">
        <f ca="1">OFFSET('ewc02'!$N$10,Y665,0)</f>
        <v>#N/A</v>
      </c>
      <c r="X665" s="180" t="e">
        <f ca="1">IF(AND(OFFSET('ewc02'!I$10,Y665,0)=12,OR(G665="2.3",G665="2.6",G665="2.7",G665="2.9")),1,0)</f>
        <v>#N/A</v>
      </c>
      <c r="Y665" s="180" t="e">
        <f t="shared" ca="1" si="190"/>
        <v>#N/A</v>
      </c>
      <c r="Z665" s="37">
        <f t="shared" si="191"/>
        <v>0</v>
      </c>
      <c r="AA665" s="180">
        <f ca="1">IF($Z665=0,0, OFFSET(rd!$A$10,MATCH($Z665,RD_tunnus,0),0))</f>
        <v>0</v>
      </c>
      <c r="AB665" s="180" t="e">
        <f t="shared" si="198"/>
        <v>#N/A</v>
      </c>
      <c r="AC665" s="180" t="e">
        <f t="shared" si="199"/>
        <v>#N/A</v>
      </c>
      <c r="AD665" s="100">
        <f t="shared" si="200"/>
        <v>0</v>
      </c>
      <c r="AE665" s="180" t="e">
        <f t="shared" ca="1" si="192"/>
        <v>#N/A</v>
      </c>
      <c r="AF665" s="180" t="e">
        <f t="shared" ca="1" si="193"/>
        <v>#N/A</v>
      </c>
      <c r="AG665" s="100" t="e">
        <f ca="1">OFFSET('Kuiva-aine'!$D$10,AE665+AF665-1,0)</f>
        <v>#N/A</v>
      </c>
      <c r="AH665" s="100" t="e">
        <f ca="1">OFFSET('Kuiva-aine'!$E$10,AE665+AF665-1,0)</f>
        <v>#N/A</v>
      </c>
      <c r="AI665" s="180" t="e">
        <f t="shared" ca="1" si="201"/>
        <v>#N/A</v>
      </c>
      <c r="AJ665" s="180" t="e">
        <f t="shared" si="202"/>
        <v>#N/A</v>
      </c>
      <c r="AK665" s="180" t="e">
        <f t="shared" si="203"/>
        <v>#N/A</v>
      </c>
      <c r="AL665" s="180">
        <f t="shared" si="204"/>
        <v>0</v>
      </c>
    </row>
    <row r="666" spans="1:38" x14ac:dyDescent="0.35">
      <c r="A666" s="91"/>
      <c r="B666" s="92"/>
      <c r="C666" s="93"/>
      <c r="D666" s="92"/>
      <c r="E666" s="91"/>
      <c r="F666" s="92"/>
      <c r="G666" s="94"/>
      <c r="I666" s="31">
        <f t="shared" ca="1" si="188"/>
        <v>0</v>
      </c>
      <c r="J666" s="31">
        <f ca="1">IF(ISNA(MATCH($V666,Hajoamiskertoimet!A$21:A$53,0)),0,$I666*OFFSET(Hajoamiskertoimet!$C$20,MATCH($V666,Hajoamiskertoimet!A$21:A$53,0),0))</f>
        <v>0</v>
      </c>
      <c r="L666" s="181">
        <f t="shared" ca="1" si="194"/>
        <v>1</v>
      </c>
      <c r="M666" s="180" t="e">
        <f ca="1">OFFSET('ewc02'!$H$10,MATCH($R666,Ewc_ID,0),0)</f>
        <v>#N/A</v>
      </c>
      <c r="N666" s="180" t="e">
        <f t="shared" ca="1" si="189"/>
        <v>#N/A</v>
      </c>
      <c r="O666" s="180" t="e">
        <f ca="1">IF($L666=0,-1,OFFSET('Kuiva-aine'!$C$10,AE666+AF666-1,0))</f>
        <v>#N/A</v>
      </c>
      <c r="P666" s="180" t="e">
        <f t="shared" ca="1" si="195"/>
        <v>#N/A</v>
      </c>
      <c r="Q666" s="180" t="e">
        <f ca="1">OFFSET('ewc02'!$A$10,MATCH($C666,EWC_Koodi,0),0)</f>
        <v>#N/A</v>
      </c>
      <c r="R666" s="180" t="e">
        <f t="shared" ca="1" si="196"/>
        <v>#N/A</v>
      </c>
      <c r="S666" s="180" t="e">
        <f ca="1">OFFSET('ewc02'!$K$10,Y666,0)</f>
        <v>#N/A</v>
      </c>
      <c r="T666" s="180" t="e">
        <f t="shared" ca="1" si="197"/>
        <v>#N/A</v>
      </c>
      <c r="U666" s="180" t="e">
        <f ca="1">OFFSET('ewc02'!$L$10,Y666,0)</f>
        <v>#N/A</v>
      </c>
      <c r="V666" s="180" t="e">
        <f ca="1">OFFSET('ewc02'!$M$10,Y666,0)</f>
        <v>#N/A</v>
      </c>
      <c r="W666" s="180" t="e">
        <f ca="1">OFFSET('ewc02'!$N$10,Y666,0)</f>
        <v>#N/A</v>
      </c>
      <c r="X666" s="180" t="e">
        <f ca="1">IF(AND(OFFSET('ewc02'!I$10,Y666,0)=12,OR(G666="2.3",G666="2.6",G666="2.7",G666="2.9")),1,0)</f>
        <v>#N/A</v>
      </c>
      <c r="Y666" s="180" t="e">
        <f t="shared" ca="1" si="190"/>
        <v>#N/A</v>
      </c>
      <c r="Z666" s="37">
        <f t="shared" si="191"/>
        <v>0</v>
      </c>
      <c r="AA666" s="180">
        <f ca="1">IF($Z666=0,0, OFFSET(rd!$A$10,MATCH($Z666,RD_tunnus,0),0))</f>
        <v>0</v>
      </c>
      <c r="AB666" s="180" t="e">
        <f t="shared" si="198"/>
        <v>#N/A</v>
      </c>
      <c r="AC666" s="180" t="e">
        <f t="shared" si="199"/>
        <v>#N/A</v>
      </c>
      <c r="AD666" s="100">
        <f t="shared" si="200"/>
        <v>0</v>
      </c>
      <c r="AE666" s="180" t="e">
        <f t="shared" ca="1" si="192"/>
        <v>#N/A</v>
      </c>
      <c r="AF666" s="180" t="e">
        <f t="shared" ca="1" si="193"/>
        <v>#N/A</v>
      </c>
      <c r="AG666" s="100" t="e">
        <f ca="1">OFFSET('Kuiva-aine'!$D$10,AE666+AF666-1,0)</f>
        <v>#N/A</v>
      </c>
      <c r="AH666" s="100" t="e">
        <f ca="1">OFFSET('Kuiva-aine'!$E$10,AE666+AF666-1,0)</f>
        <v>#N/A</v>
      </c>
      <c r="AI666" s="180" t="e">
        <f t="shared" ca="1" si="201"/>
        <v>#N/A</v>
      </c>
      <c r="AJ666" s="180" t="e">
        <f t="shared" si="202"/>
        <v>#N/A</v>
      </c>
      <c r="AK666" s="180" t="e">
        <f t="shared" si="203"/>
        <v>#N/A</v>
      </c>
      <c r="AL666" s="180">
        <f t="shared" si="204"/>
        <v>0</v>
      </c>
    </row>
    <row r="667" spans="1:38" x14ac:dyDescent="0.35">
      <c r="A667" s="91"/>
      <c r="B667" s="92"/>
      <c r="C667" s="93"/>
      <c r="D667" s="92"/>
      <c r="E667" s="91"/>
      <c r="F667" s="92"/>
      <c r="G667" s="94"/>
      <c r="I667" s="31">
        <f t="shared" ca="1" si="188"/>
        <v>0</v>
      </c>
      <c r="J667" s="31">
        <f ca="1">IF(ISNA(MATCH($V667,Hajoamiskertoimet!A$21:A$53,0)),0,$I667*OFFSET(Hajoamiskertoimet!$C$20,MATCH($V667,Hajoamiskertoimet!A$21:A$53,0),0))</f>
        <v>0</v>
      </c>
      <c r="L667" s="181">
        <f t="shared" ca="1" si="194"/>
        <v>1</v>
      </c>
      <c r="M667" s="180" t="e">
        <f ca="1">OFFSET('ewc02'!$H$10,MATCH($R667,Ewc_ID,0),0)</f>
        <v>#N/A</v>
      </c>
      <c r="N667" s="180" t="e">
        <f t="shared" ca="1" si="189"/>
        <v>#N/A</v>
      </c>
      <c r="O667" s="180" t="e">
        <f ca="1">IF($L667=0,-1,OFFSET('Kuiva-aine'!$C$10,AE667+AF667-1,0))</f>
        <v>#N/A</v>
      </c>
      <c r="P667" s="180" t="e">
        <f t="shared" ca="1" si="195"/>
        <v>#N/A</v>
      </c>
      <c r="Q667" s="180" t="e">
        <f ca="1">OFFSET('ewc02'!$A$10,MATCH($C667,EWC_Koodi,0),0)</f>
        <v>#N/A</v>
      </c>
      <c r="R667" s="180" t="e">
        <f t="shared" ca="1" si="196"/>
        <v>#N/A</v>
      </c>
      <c r="S667" s="180" t="e">
        <f ca="1">OFFSET('ewc02'!$K$10,Y667,0)</f>
        <v>#N/A</v>
      </c>
      <c r="T667" s="180" t="e">
        <f t="shared" ca="1" si="197"/>
        <v>#N/A</v>
      </c>
      <c r="U667" s="180" t="e">
        <f ca="1">OFFSET('ewc02'!$L$10,Y667,0)</f>
        <v>#N/A</v>
      </c>
      <c r="V667" s="180" t="e">
        <f ca="1">OFFSET('ewc02'!$M$10,Y667,0)</f>
        <v>#N/A</v>
      </c>
      <c r="W667" s="180" t="e">
        <f ca="1">OFFSET('ewc02'!$N$10,Y667,0)</f>
        <v>#N/A</v>
      </c>
      <c r="X667" s="180" t="e">
        <f ca="1">IF(AND(OFFSET('ewc02'!I$10,Y667,0)=12,OR(G667="2.3",G667="2.6",G667="2.7",G667="2.9")),1,0)</f>
        <v>#N/A</v>
      </c>
      <c r="Y667" s="180" t="e">
        <f t="shared" ca="1" si="190"/>
        <v>#N/A</v>
      </c>
      <c r="Z667" s="37">
        <f t="shared" si="191"/>
        <v>0</v>
      </c>
      <c r="AA667" s="180">
        <f ca="1">IF($Z667=0,0, OFFSET(rd!$A$10,MATCH($Z667,RD_tunnus,0),0))</f>
        <v>0</v>
      </c>
      <c r="AB667" s="180" t="e">
        <f t="shared" si="198"/>
        <v>#N/A</v>
      </c>
      <c r="AC667" s="180" t="e">
        <f t="shared" si="199"/>
        <v>#N/A</v>
      </c>
      <c r="AD667" s="100">
        <f t="shared" si="200"/>
        <v>0</v>
      </c>
      <c r="AE667" s="180" t="e">
        <f t="shared" ca="1" si="192"/>
        <v>#N/A</v>
      </c>
      <c r="AF667" s="180" t="e">
        <f t="shared" ca="1" si="193"/>
        <v>#N/A</v>
      </c>
      <c r="AG667" s="100" t="e">
        <f ca="1">OFFSET('Kuiva-aine'!$D$10,AE667+AF667-1,0)</f>
        <v>#N/A</v>
      </c>
      <c r="AH667" s="100" t="e">
        <f ca="1">OFFSET('Kuiva-aine'!$E$10,AE667+AF667-1,0)</f>
        <v>#N/A</v>
      </c>
      <c r="AI667" s="180" t="e">
        <f t="shared" ca="1" si="201"/>
        <v>#N/A</v>
      </c>
      <c r="AJ667" s="180" t="e">
        <f t="shared" si="202"/>
        <v>#N/A</v>
      </c>
      <c r="AK667" s="180" t="e">
        <f t="shared" si="203"/>
        <v>#N/A</v>
      </c>
      <c r="AL667" s="180">
        <f t="shared" si="204"/>
        <v>0</v>
      </c>
    </row>
    <row r="668" spans="1:38" x14ac:dyDescent="0.35">
      <c r="A668" s="91"/>
      <c r="B668" s="92"/>
      <c r="C668" s="93"/>
      <c r="D668" s="92"/>
      <c r="E668" s="91"/>
      <c r="F668" s="92"/>
      <c r="G668" s="94"/>
      <c r="I668" s="31">
        <f t="shared" ca="1" si="188"/>
        <v>0</v>
      </c>
      <c r="J668" s="31">
        <f ca="1">IF(ISNA(MATCH($V668,Hajoamiskertoimet!A$21:A$53,0)),0,$I668*OFFSET(Hajoamiskertoimet!$C$20,MATCH($V668,Hajoamiskertoimet!A$21:A$53,0),0))</f>
        <v>0</v>
      </c>
      <c r="L668" s="181">
        <f t="shared" ca="1" si="194"/>
        <v>1</v>
      </c>
      <c r="M668" s="180" t="e">
        <f ca="1">OFFSET('ewc02'!$H$10,MATCH($R668,Ewc_ID,0),0)</f>
        <v>#N/A</v>
      </c>
      <c r="N668" s="180" t="e">
        <f t="shared" ca="1" si="189"/>
        <v>#N/A</v>
      </c>
      <c r="O668" s="180" t="e">
        <f ca="1">IF($L668=0,-1,OFFSET('Kuiva-aine'!$C$10,AE668+AF668-1,0))</f>
        <v>#N/A</v>
      </c>
      <c r="P668" s="180" t="e">
        <f t="shared" ca="1" si="195"/>
        <v>#N/A</v>
      </c>
      <c r="Q668" s="180" t="e">
        <f ca="1">OFFSET('ewc02'!$A$10,MATCH($C668,EWC_Koodi,0),0)</f>
        <v>#N/A</v>
      </c>
      <c r="R668" s="180" t="e">
        <f t="shared" ca="1" si="196"/>
        <v>#N/A</v>
      </c>
      <c r="S668" s="180" t="e">
        <f ca="1">OFFSET('ewc02'!$K$10,Y668,0)</f>
        <v>#N/A</v>
      </c>
      <c r="T668" s="180" t="e">
        <f t="shared" ca="1" si="197"/>
        <v>#N/A</v>
      </c>
      <c r="U668" s="180" t="e">
        <f ca="1">OFFSET('ewc02'!$L$10,Y668,0)</f>
        <v>#N/A</v>
      </c>
      <c r="V668" s="180" t="e">
        <f ca="1">OFFSET('ewc02'!$M$10,Y668,0)</f>
        <v>#N/A</v>
      </c>
      <c r="W668" s="180" t="e">
        <f ca="1">OFFSET('ewc02'!$N$10,Y668,0)</f>
        <v>#N/A</v>
      </c>
      <c r="X668" s="180" t="e">
        <f ca="1">IF(AND(OFFSET('ewc02'!I$10,Y668,0)=12,OR(G668="2.3",G668="2.6",G668="2.7",G668="2.9")),1,0)</f>
        <v>#N/A</v>
      </c>
      <c r="Y668" s="180" t="e">
        <f t="shared" ca="1" si="190"/>
        <v>#N/A</v>
      </c>
      <c r="Z668" s="37">
        <f t="shared" si="191"/>
        <v>0</v>
      </c>
      <c r="AA668" s="180">
        <f ca="1">IF($Z668=0,0, OFFSET(rd!$A$10,MATCH($Z668,RD_tunnus,0),0))</f>
        <v>0</v>
      </c>
      <c r="AB668" s="180" t="e">
        <f t="shared" si="198"/>
        <v>#N/A</v>
      </c>
      <c r="AC668" s="180" t="e">
        <f t="shared" si="199"/>
        <v>#N/A</v>
      </c>
      <c r="AD668" s="100">
        <f t="shared" si="200"/>
        <v>0</v>
      </c>
      <c r="AE668" s="180" t="e">
        <f t="shared" ca="1" si="192"/>
        <v>#N/A</v>
      </c>
      <c r="AF668" s="180" t="e">
        <f t="shared" ca="1" si="193"/>
        <v>#N/A</v>
      </c>
      <c r="AG668" s="100" t="e">
        <f ca="1">OFFSET('Kuiva-aine'!$D$10,AE668+AF668-1,0)</f>
        <v>#N/A</v>
      </c>
      <c r="AH668" s="100" t="e">
        <f ca="1">OFFSET('Kuiva-aine'!$E$10,AE668+AF668-1,0)</f>
        <v>#N/A</v>
      </c>
      <c r="AI668" s="180" t="e">
        <f t="shared" ca="1" si="201"/>
        <v>#N/A</v>
      </c>
      <c r="AJ668" s="180" t="e">
        <f t="shared" si="202"/>
        <v>#N/A</v>
      </c>
      <c r="AK668" s="180" t="e">
        <f t="shared" si="203"/>
        <v>#N/A</v>
      </c>
      <c r="AL668" s="180">
        <f t="shared" si="204"/>
        <v>0</v>
      </c>
    </row>
    <row r="669" spans="1:38" x14ac:dyDescent="0.35">
      <c r="A669" s="91"/>
      <c r="B669" s="92"/>
      <c r="C669" s="93"/>
      <c r="D669" s="92"/>
      <c r="E669" s="91"/>
      <c r="F669" s="92"/>
      <c r="G669" s="94"/>
      <c r="I669" s="31">
        <f t="shared" ca="1" si="188"/>
        <v>0</v>
      </c>
      <c r="J669" s="31">
        <f ca="1">IF(ISNA(MATCH($V669,Hajoamiskertoimet!A$21:A$53,0)),0,$I669*OFFSET(Hajoamiskertoimet!$C$20,MATCH($V669,Hajoamiskertoimet!A$21:A$53,0),0))</f>
        <v>0</v>
      </c>
      <c r="L669" s="181">
        <f t="shared" ca="1" si="194"/>
        <v>1</v>
      </c>
      <c r="M669" s="180" t="e">
        <f ca="1">OFFSET('ewc02'!$H$10,MATCH($R669,Ewc_ID,0),0)</f>
        <v>#N/A</v>
      </c>
      <c r="N669" s="180" t="e">
        <f t="shared" ca="1" si="189"/>
        <v>#N/A</v>
      </c>
      <c r="O669" s="180" t="e">
        <f ca="1">IF($L669=0,-1,OFFSET('Kuiva-aine'!$C$10,AE669+AF669-1,0))</f>
        <v>#N/A</v>
      </c>
      <c r="P669" s="180" t="e">
        <f t="shared" ca="1" si="195"/>
        <v>#N/A</v>
      </c>
      <c r="Q669" s="180" t="e">
        <f ca="1">OFFSET('ewc02'!$A$10,MATCH($C669,EWC_Koodi,0),0)</f>
        <v>#N/A</v>
      </c>
      <c r="R669" s="180" t="e">
        <f t="shared" ca="1" si="196"/>
        <v>#N/A</v>
      </c>
      <c r="S669" s="180" t="e">
        <f ca="1">OFFSET('ewc02'!$K$10,Y669,0)</f>
        <v>#N/A</v>
      </c>
      <c r="T669" s="180" t="e">
        <f t="shared" ca="1" si="197"/>
        <v>#N/A</v>
      </c>
      <c r="U669" s="180" t="e">
        <f ca="1">OFFSET('ewc02'!$L$10,Y669,0)</f>
        <v>#N/A</v>
      </c>
      <c r="V669" s="180" t="e">
        <f ca="1">OFFSET('ewc02'!$M$10,Y669,0)</f>
        <v>#N/A</v>
      </c>
      <c r="W669" s="180" t="e">
        <f ca="1">OFFSET('ewc02'!$N$10,Y669,0)</f>
        <v>#N/A</v>
      </c>
      <c r="X669" s="180" t="e">
        <f ca="1">IF(AND(OFFSET('ewc02'!I$10,Y669,0)=12,OR(G669="2.3",G669="2.6",G669="2.7",G669="2.9")),1,0)</f>
        <v>#N/A</v>
      </c>
      <c r="Y669" s="180" t="e">
        <f t="shared" ca="1" si="190"/>
        <v>#N/A</v>
      </c>
      <c r="Z669" s="37">
        <f t="shared" si="191"/>
        <v>0</v>
      </c>
      <c r="AA669" s="180">
        <f ca="1">IF($Z669=0,0, OFFSET(rd!$A$10,MATCH($Z669,RD_tunnus,0),0))</f>
        <v>0</v>
      </c>
      <c r="AB669" s="180" t="e">
        <f t="shared" si="198"/>
        <v>#N/A</v>
      </c>
      <c r="AC669" s="180" t="e">
        <f t="shared" si="199"/>
        <v>#N/A</v>
      </c>
      <c r="AD669" s="100">
        <f t="shared" si="200"/>
        <v>0</v>
      </c>
      <c r="AE669" s="180" t="e">
        <f t="shared" ca="1" si="192"/>
        <v>#N/A</v>
      </c>
      <c r="AF669" s="180" t="e">
        <f t="shared" ca="1" si="193"/>
        <v>#N/A</v>
      </c>
      <c r="AG669" s="100" t="e">
        <f ca="1">OFFSET('Kuiva-aine'!$D$10,AE669+AF669-1,0)</f>
        <v>#N/A</v>
      </c>
      <c r="AH669" s="100" t="e">
        <f ca="1">OFFSET('Kuiva-aine'!$E$10,AE669+AF669-1,0)</f>
        <v>#N/A</v>
      </c>
      <c r="AI669" s="180" t="e">
        <f t="shared" ca="1" si="201"/>
        <v>#N/A</v>
      </c>
      <c r="AJ669" s="180" t="e">
        <f t="shared" si="202"/>
        <v>#N/A</v>
      </c>
      <c r="AK669" s="180" t="e">
        <f t="shared" si="203"/>
        <v>#N/A</v>
      </c>
      <c r="AL669" s="180">
        <f t="shared" si="204"/>
        <v>0</v>
      </c>
    </row>
    <row r="670" spans="1:38" x14ac:dyDescent="0.35">
      <c r="A670" s="91"/>
      <c r="B670" s="92"/>
      <c r="C670" s="93"/>
      <c r="D670" s="92"/>
      <c r="E670" s="91"/>
      <c r="F670" s="92"/>
      <c r="G670" s="94"/>
      <c r="I670" s="31">
        <f t="shared" ca="1" si="188"/>
        <v>0</v>
      </c>
      <c r="J670" s="31">
        <f ca="1">IF(ISNA(MATCH($V670,Hajoamiskertoimet!A$21:A$53,0)),0,$I670*OFFSET(Hajoamiskertoimet!$C$20,MATCH($V670,Hajoamiskertoimet!A$21:A$53,0),0))</f>
        <v>0</v>
      </c>
      <c r="L670" s="181">
        <f t="shared" ca="1" si="194"/>
        <v>1</v>
      </c>
      <c r="M670" s="180" t="e">
        <f ca="1">OFFSET('ewc02'!$H$10,MATCH($R670,Ewc_ID,0),0)</f>
        <v>#N/A</v>
      </c>
      <c r="N670" s="180" t="e">
        <f t="shared" ca="1" si="189"/>
        <v>#N/A</v>
      </c>
      <c r="O670" s="180" t="e">
        <f ca="1">IF($L670=0,-1,OFFSET('Kuiva-aine'!$C$10,AE670+AF670-1,0))</f>
        <v>#N/A</v>
      </c>
      <c r="P670" s="180" t="e">
        <f t="shared" ca="1" si="195"/>
        <v>#N/A</v>
      </c>
      <c r="Q670" s="180" t="e">
        <f ca="1">OFFSET('ewc02'!$A$10,MATCH($C670,EWC_Koodi,0),0)</f>
        <v>#N/A</v>
      </c>
      <c r="R670" s="180" t="e">
        <f t="shared" ca="1" si="196"/>
        <v>#N/A</v>
      </c>
      <c r="S670" s="180" t="e">
        <f ca="1">OFFSET('ewc02'!$K$10,Y670,0)</f>
        <v>#N/A</v>
      </c>
      <c r="T670" s="180" t="e">
        <f t="shared" ca="1" si="197"/>
        <v>#N/A</v>
      </c>
      <c r="U670" s="180" t="e">
        <f ca="1">OFFSET('ewc02'!$L$10,Y670,0)</f>
        <v>#N/A</v>
      </c>
      <c r="V670" s="180" t="e">
        <f ca="1">OFFSET('ewc02'!$M$10,Y670,0)</f>
        <v>#N/A</v>
      </c>
      <c r="W670" s="180" t="e">
        <f ca="1">OFFSET('ewc02'!$N$10,Y670,0)</f>
        <v>#N/A</v>
      </c>
      <c r="X670" s="180" t="e">
        <f ca="1">IF(AND(OFFSET('ewc02'!I$10,Y670,0)=12,OR(G670="2.3",G670="2.6",G670="2.7",G670="2.9")),1,0)</f>
        <v>#N/A</v>
      </c>
      <c r="Y670" s="180" t="e">
        <f t="shared" ca="1" si="190"/>
        <v>#N/A</v>
      </c>
      <c r="Z670" s="37">
        <f t="shared" si="191"/>
        <v>0</v>
      </c>
      <c r="AA670" s="180">
        <f ca="1">IF($Z670=0,0, OFFSET(rd!$A$10,MATCH($Z670,RD_tunnus,0),0))</f>
        <v>0</v>
      </c>
      <c r="AB670" s="180" t="e">
        <f t="shared" si="198"/>
        <v>#N/A</v>
      </c>
      <c r="AC670" s="180" t="e">
        <f t="shared" si="199"/>
        <v>#N/A</v>
      </c>
      <c r="AD670" s="100">
        <f t="shared" si="200"/>
        <v>0</v>
      </c>
      <c r="AE670" s="180" t="e">
        <f t="shared" ca="1" si="192"/>
        <v>#N/A</v>
      </c>
      <c r="AF670" s="180" t="e">
        <f t="shared" ca="1" si="193"/>
        <v>#N/A</v>
      </c>
      <c r="AG670" s="100" t="e">
        <f ca="1">OFFSET('Kuiva-aine'!$D$10,AE670+AF670-1,0)</f>
        <v>#N/A</v>
      </c>
      <c r="AH670" s="100" t="e">
        <f ca="1">OFFSET('Kuiva-aine'!$E$10,AE670+AF670-1,0)</f>
        <v>#N/A</v>
      </c>
      <c r="AI670" s="180" t="e">
        <f t="shared" ca="1" si="201"/>
        <v>#N/A</v>
      </c>
      <c r="AJ670" s="180" t="e">
        <f t="shared" si="202"/>
        <v>#N/A</v>
      </c>
      <c r="AK670" s="180" t="e">
        <f t="shared" si="203"/>
        <v>#N/A</v>
      </c>
      <c r="AL670" s="180">
        <f t="shared" si="204"/>
        <v>0</v>
      </c>
    </row>
    <row r="671" spans="1:38" x14ac:dyDescent="0.35">
      <c r="A671" s="91"/>
      <c r="B671" s="92"/>
      <c r="C671" s="93"/>
      <c r="D671" s="92"/>
      <c r="E671" s="91"/>
      <c r="F671" s="92"/>
      <c r="G671" s="94"/>
      <c r="I671" s="31">
        <f t="shared" ca="1" si="188"/>
        <v>0</v>
      </c>
      <c r="J671" s="31">
        <f ca="1">IF(ISNA(MATCH($V671,Hajoamiskertoimet!A$21:A$53,0)),0,$I671*OFFSET(Hajoamiskertoimet!$C$20,MATCH($V671,Hajoamiskertoimet!A$21:A$53,0),0))</f>
        <v>0</v>
      </c>
      <c r="L671" s="181">
        <f t="shared" ca="1" si="194"/>
        <v>1</v>
      </c>
      <c r="M671" s="180" t="e">
        <f ca="1">OFFSET('ewc02'!$H$10,MATCH($R671,Ewc_ID,0),0)</f>
        <v>#N/A</v>
      </c>
      <c r="N671" s="180" t="e">
        <f t="shared" ca="1" si="189"/>
        <v>#N/A</v>
      </c>
      <c r="O671" s="180" t="e">
        <f ca="1">IF($L671=0,-1,OFFSET('Kuiva-aine'!$C$10,AE671+AF671-1,0))</f>
        <v>#N/A</v>
      </c>
      <c r="P671" s="180" t="e">
        <f t="shared" ca="1" si="195"/>
        <v>#N/A</v>
      </c>
      <c r="Q671" s="180" t="e">
        <f ca="1">OFFSET('ewc02'!$A$10,MATCH($C671,EWC_Koodi,0),0)</f>
        <v>#N/A</v>
      </c>
      <c r="R671" s="180" t="e">
        <f t="shared" ca="1" si="196"/>
        <v>#N/A</v>
      </c>
      <c r="S671" s="180" t="e">
        <f ca="1">OFFSET('ewc02'!$K$10,Y671,0)</f>
        <v>#N/A</v>
      </c>
      <c r="T671" s="180" t="e">
        <f t="shared" ca="1" si="197"/>
        <v>#N/A</v>
      </c>
      <c r="U671" s="180" t="e">
        <f ca="1">OFFSET('ewc02'!$L$10,Y671,0)</f>
        <v>#N/A</v>
      </c>
      <c r="V671" s="180" t="e">
        <f ca="1">OFFSET('ewc02'!$M$10,Y671,0)</f>
        <v>#N/A</v>
      </c>
      <c r="W671" s="180" t="e">
        <f ca="1">OFFSET('ewc02'!$N$10,Y671,0)</f>
        <v>#N/A</v>
      </c>
      <c r="X671" s="180" t="e">
        <f ca="1">IF(AND(OFFSET('ewc02'!I$10,Y671,0)=12,OR(G671="2.3",G671="2.6",G671="2.7",G671="2.9")),1,0)</f>
        <v>#N/A</v>
      </c>
      <c r="Y671" s="180" t="e">
        <f t="shared" ca="1" si="190"/>
        <v>#N/A</v>
      </c>
      <c r="Z671" s="37">
        <f t="shared" si="191"/>
        <v>0</v>
      </c>
      <c r="AA671" s="180">
        <f ca="1">IF($Z671=0,0, OFFSET(rd!$A$10,MATCH($Z671,RD_tunnus,0),0))</f>
        <v>0</v>
      </c>
      <c r="AB671" s="180" t="e">
        <f t="shared" si="198"/>
        <v>#N/A</v>
      </c>
      <c r="AC671" s="180" t="e">
        <f t="shared" si="199"/>
        <v>#N/A</v>
      </c>
      <c r="AD671" s="100">
        <f t="shared" si="200"/>
        <v>0</v>
      </c>
      <c r="AE671" s="180" t="e">
        <f t="shared" ca="1" si="192"/>
        <v>#N/A</v>
      </c>
      <c r="AF671" s="180" t="e">
        <f t="shared" ca="1" si="193"/>
        <v>#N/A</v>
      </c>
      <c r="AG671" s="100" t="e">
        <f ca="1">OFFSET('Kuiva-aine'!$D$10,AE671+AF671-1,0)</f>
        <v>#N/A</v>
      </c>
      <c r="AH671" s="100" t="e">
        <f ca="1">OFFSET('Kuiva-aine'!$E$10,AE671+AF671-1,0)</f>
        <v>#N/A</v>
      </c>
      <c r="AI671" s="180" t="e">
        <f t="shared" ca="1" si="201"/>
        <v>#N/A</v>
      </c>
      <c r="AJ671" s="180" t="e">
        <f t="shared" si="202"/>
        <v>#N/A</v>
      </c>
      <c r="AK671" s="180" t="e">
        <f t="shared" si="203"/>
        <v>#N/A</v>
      </c>
      <c r="AL671" s="180">
        <f t="shared" si="204"/>
        <v>0</v>
      </c>
    </row>
    <row r="672" spans="1:38" x14ac:dyDescent="0.35">
      <c r="A672" s="91"/>
      <c r="B672" s="92"/>
      <c r="C672" s="93"/>
      <c r="D672" s="92"/>
      <c r="E672" s="91"/>
      <c r="F672" s="92"/>
      <c r="G672" s="94"/>
      <c r="I672" s="31">
        <f t="shared" ca="1" si="188"/>
        <v>0</v>
      </c>
      <c r="J672" s="31">
        <f ca="1">IF(ISNA(MATCH($V672,Hajoamiskertoimet!A$21:A$53,0)),0,$I672*OFFSET(Hajoamiskertoimet!$C$20,MATCH($V672,Hajoamiskertoimet!A$21:A$53,0),0))</f>
        <v>0</v>
      </c>
      <c r="L672" s="181">
        <f t="shared" ca="1" si="194"/>
        <v>1</v>
      </c>
      <c r="M672" s="180" t="e">
        <f ca="1">OFFSET('ewc02'!$H$10,MATCH($R672,Ewc_ID,0),0)</f>
        <v>#N/A</v>
      </c>
      <c r="N672" s="180" t="e">
        <f t="shared" ca="1" si="189"/>
        <v>#N/A</v>
      </c>
      <c r="O672" s="180" t="e">
        <f ca="1">IF($L672=0,-1,OFFSET('Kuiva-aine'!$C$10,AE672+AF672-1,0))</f>
        <v>#N/A</v>
      </c>
      <c r="P672" s="180" t="e">
        <f t="shared" ca="1" si="195"/>
        <v>#N/A</v>
      </c>
      <c r="Q672" s="180" t="e">
        <f ca="1">OFFSET('ewc02'!$A$10,MATCH($C672,EWC_Koodi,0),0)</f>
        <v>#N/A</v>
      </c>
      <c r="R672" s="180" t="e">
        <f t="shared" ca="1" si="196"/>
        <v>#N/A</v>
      </c>
      <c r="S672" s="180" t="e">
        <f ca="1">OFFSET('ewc02'!$K$10,Y672,0)</f>
        <v>#N/A</v>
      </c>
      <c r="T672" s="180" t="e">
        <f t="shared" ca="1" si="197"/>
        <v>#N/A</v>
      </c>
      <c r="U672" s="180" t="e">
        <f ca="1">OFFSET('ewc02'!$L$10,Y672,0)</f>
        <v>#N/A</v>
      </c>
      <c r="V672" s="180" t="e">
        <f ca="1">OFFSET('ewc02'!$M$10,Y672,0)</f>
        <v>#N/A</v>
      </c>
      <c r="W672" s="180" t="e">
        <f ca="1">OFFSET('ewc02'!$N$10,Y672,0)</f>
        <v>#N/A</v>
      </c>
      <c r="X672" s="180" t="e">
        <f ca="1">IF(AND(OFFSET('ewc02'!I$10,Y672,0)=12,OR(G672="2.3",G672="2.6",G672="2.7",G672="2.9")),1,0)</f>
        <v>#N/A</v>
      </c>
      <c r="Y672" s="180" t="e">
        <f t="shared" ca="1" si="190"/>
        <v>#N/A</v>
      </c>
      <c r="Z672" s="37">
        <f t="shared" si="191"/>
        <v>0</v>
      </c>
      <c r="AA672" s="180">
        <f ca="1">IF($Z672=0,0, OFFSET(rd!$A$10,MATCH($Z672,RD_tunnus,0),0))</f>
        <v>0</v>
      </c>
      <c r="AB672" s="180" t="e">
        <f t="shared" si="198"/>
        <v>#N/A</v>
      </c>
      <c r="AC672" s="180" t="e">
        <f t="shared" si="199"/>
        <v>#N/A</v>
      </c>
      <c r="AD672" s="100">
        <f t="shared" si="200"/>
        <v>0</v>
      </c>
      <c r="AE672" s="180" t="e">
        <f t="shared" ca="1" si="192"/>
        <v>#N/A</v>
      </c>
      <c r="AF672" s="180" t="e">
        <f t="shared" ca="1" si="193"/>
        <v>#N/A</v>
      </c>
      <c r="AG672" s="100" t="e">
        <f ca="1">OFFSET('Kuiva-aine'!$D$10,AE672+AF672-1,0)</f>
        <v>#N/A</v>
      </c>
      <c r="AH672" s="100" t="e">
        <f ca="1">OFFSET('Kuiva-aine'!$E$10,AE672+AF672-1,0)</f>
        <v>#N/A</v>
      </c>
      <c r="AI672" s="180" t="e">
        <f t="shared" ca="1" si="201"/>
        <v>#N/A</v>
      </c>
      <c r="AJ672" s="180" t="e">
        <f t="shared" si="202"/>
        <v>#N/A</v>
      </c>
      <c r="AK672" s="180" t="e">
        <f t="shared" si="203"/>
        <v>#N/A</v>
      </c>
      <c r="AL672" s="180">
        <f t="shared" si="204"/>
        <v>0</v>
      </c>
    </row>
    <row r="673" spans="1:38" x14ac:dyDescent="0.35">
      <c r="A673" s="91"/>
      <c r="B673" s="92"/>
      <c r="C673" s="93"/>
      <c r="D673" s="92"/>
      <c r="E673" s="91"/>
      <c r="F673" s="92"/>
      <c r="G673" s="94"/>
      <c r="I673" s="31">
        <f t="shared" ca="1" si="188"/>
        <v>0</v>
      </c>
      <c r="J673" s="31">
        <f ca="1">IF(ISNA(MATCH($V673,Hajoamiskertoimet!A$21:A$53,0)),0,$I673*OFFSET(Hajoamiskertoimet!$C$20,MATCH($V673,Hajoamiskertoimet!A$21:A$53,0),0))</f>
        <v>0</v>
      </c>
      <c r="L673" s="181">
        <f t="shared" ca="1" si="194"/>
        <v>1</v>
      </c>
      <c r="M673" s="180" t="e">
        <f ca="1">OFFSET('ewc02'!$H$10,MATCH($R673,Ewc_ID,0),0)</f>
        <v>#N/A</v>
      </c>
      <c r="N673" s="180" t="e">
        <f t="shared" ca="1" si="189"/>
        <v>#N/A</v>
      </c>
      <c r="O673" s="180" t="e">
        <f ca="1">IF($L673=0,-1,OFFSET('Kuiva-aine'!$C$10,AE673+AF673-1,0))</f>
        <v>#N/A</v>
      </c>
      <c r="P673" s="180" t="e">
        <f t="shared" ca="1" si="195"/>
        <v>#N/A</v>
      </c>
      <c r="Q673" s="180" t="e">
        <f ca="1">OFFSET('ewc02'!$A$10,MATCH($C673,EWC_Koodi,0),0)</f>
        <v>#N/A</v>
      </c>
      <c r="R673" s="180" t="e">
        <f t="shared" ca="1" si="196"/>
        <v>#N/A</v>
      </c>
      <c r="S673" s="180" t="e">
        <f ca="1">OFFSET('ewc02'!$K$10,Y673,0)</f>
        <v>#N/A</v>
      </c>
      <c r="T673" s="180" t="e">
        <f t="shared" ca="1" si="197"/>
        <v>#N/A</v>
      </c>
      <c r="U673" s="180" t="e">
        <f ca="1">OFFSET('ewc02'!$L$10,Y673,0)</f>
        <v>#N/A</v>
      </c>
      <c r="V673" s="180" t="e">
        <f ca="1">OFFSET('ewc02'!$M$10,Y673,0)</f>
        <v>#N/A</v>
      </c>
      <c r="W673" s="180" t="e">
        <f ca="1">OFFSET('ewc02'!$N$10,Y673,0)</f>
        <v>#N/A</v>
      </c>
      <c r="X673" s="180" t="e">
        <f ca="1">IF(AND(OFFSET('ewc02'!I$10,Y673,0)=12,OR(G673="2.3",G673="2.6",G673="2.7",G673="2.9")),1,0)</f>
        <v>#N/A</v>
      </c>
      <c r="Y673" s="180" t="e">
        <f t="shared" ca="1" si="190"/>
        <v>#N/A</v>
      </c>
      <c r="Z673" s="37">
        <f t="shared" si="191"/>
        <v>0</v>
      </c>
      <c r="AA673" s="180">
        <f ca="1">IF($Z673=0,0, OFFSET(rd!$A$10,MATCH($Z673,RD_tunnus,0),0))</f>
        <v>0</v>
      </c>
      <c r="AB673" s="180" t="e">
        <f t="shared" si="198"/>
        <v>#N/A</v>
      </c>
      <c r="AC673" s="180" t="e">
        <f t="shared" si="199"/>
        <v>#N/A</v>
      </c>
      <c r="AD673" s="100">
        <f t="shared" si="200"/>
        <v>0</v>
      </c>
      <c r="AE673" s="180" t="e">
        <f t="shared" ca="1" si="192"/>
        <v>#N/A</v>
      </c>
      <c r="AF673" s="180" t="e">
        <f t="shared" ca="1" si="193"/>
        <v>#N/A</v>
      </c>
      <c r="AG673" s="100" t="e">
        <f ca="1">OFFSET('Kuiva-aine'!$D$10,AE673+AF673-1,0)</f>
        <v>#N/A</v>
      </c>
      <c r="AH673" s="100" t="e">
        <f ca="1">OFFSET('Kuiva-aine'!$E$10,AE673+AF673-1,0)</f>
        <v>#N/A</v>
      </c>
      <c r="AI673" s="180" t="e">
        <f t="shared" ca="1" si="201"/>
        <v>#N/A</v>
      </c>
      <c r="AJ673" s="180" t="e">
        <f t="shared" si="202"/>
        <v>#N/A</v>
      </c>
      <c r="AK673" s="180" t="e">
        <f t="shared" si="203"/>
        <v>#N/A</v>
      </c>
      <c r="AL673" s="180">
        <f t="shared" si="204"/>
        <v>0</v>
      </c>
    </row>
    <row r="674" spans="1:38" x14ac:dyDescent="0.35">
      <c r="A674" s="91"/>
      <c r="B674" s="92"/>
      <c r="C674" s="93"/>
      <c r="D674" s="92"/>
      <c r="E674" s="91"/>
      <c r="F674" s="92"/>
      <c r="G674" s="94"/>
      <c r="I674" s="31">
        <f t="shared" ca="1" si="188"/>
        <v>0</v>
      </c>
      <c r="J674" s="31">
        <f ca="1">IF(ISNA(MATCH($V674,Hajoamiskertoimet!A$21:A$53,0)),0,$I674*OFFSET(Hajoamiskertoimet!$C$20,MATCH($V674,Hajoamiskertoimet!A$21:A$53,0),0))</f>
        <v>0</v>
      </c>
      <c r="L674" s="181">
        <f t="shared" ca="1" si="194"/>
        <v>1</v>
      </c>
      <c r="M674" s="180" t="e">
        <f ca="1">OFFSET('ewc02'!$H$10,MATCH($R674,Ewc_ID,0),0)</f>
        <v>#N/A</v>
      </c>
      <c r="N674" s="180" t="e">
        <f t="shared" ca="1" si="189"/>
        <v>#N/A</v>
      </c>
      <c r="O674" s="180" t="e">
        <f ca="1">IF($L674=0,-1,OFFSET('Kuiva-aine'!$C$10,AE674+AF674-1,0))</f>
        <v>#N/A</v>
      </c>
      <c r="P674" s="180" t="e">
        <f t="shared" ca="1" si="195"/>
        <v>#N/A</v>
      </c>
      <c r="Q674" s="180" t="e">
        <f ca="1">OFFSET('ewc02'!$A$10,MATCH($C674,EWC_Koodi,0),0)</f>
        <v>#N/A</v>
      </c>
      <c r="R674" s="180" t="e">
        <f t="shared" ca="1" si="196"/>
        <v>#N/A</v>
      </c>
      <c r="S674" s="180" t="e">
        <f ca="1">OFFSET('ewc02'!$K$10,Y674,0)</f>
        <v>#N/A</v>
      </c>
      <c r="T674" s="180" t="e">
        <f t="shared" ca="1" si="197"/>
        <v>#N/A</v>
      </c>
      <c r="U674" s="180" t="e">
        <f ca="1">OFFSET('ewc02'!$L$10,Y674,0)</f>
        <v>#N/A</v>
      </c>
      <c r="V674" s="180" t="e">
        <f ca="1">OFFSET('ewc02'!$M$10,Y674,0)</f>
        <v>#N/A</v>
      </c>
      <c r="W674" s="180" t="e">
        <f ca="1">OFFSET('ewc02'!$N$10,Y674,0)</f>
        <v>#N/A</v>
      </c>
      <c r="X674" s="180" t="e">
        <f ca="1">IF(AND(OFFSET('ewc02'!I$10,Y674,0)=12,OR(G674="2.3",G674="2.6",G674="2.7",G674="2.9")),1,0)</f>
        <v>#N/A</v>
      </c>
      <c r="Y674" s="180" t="e">
        <f t="shared" ca="1" si="190"/>
        <v>#N/A</v>
      </c>
      <c r="Z674" s="37">
        <f t="shared" si="191"/>
        <v>0</v>
      </c>
      <c r="AA674" s="180">
        <f ca="1">IF($Z674=0,0, OFFSET(rd!$A$10,MATCH($Z674,RD_tunnus,0),0))</f>
        <v>0</v>
      </c>
      <c r="AB674" s="180" t="e">
        <f t="shared" si="198"/>
        <v>#N/A</v>
      </c>
      <c r="AC674" s="180" t="e">
        <f t="shared" si="199"/>
        <v>#N/A</v>
      </c>
      <c r="AD674" s="100">
        <f t="shared" si="200"/>
        <v>0</v>
      </c>
      <c r="AE674" s="180" t="e">
        <f t="shared" ca="1" si="192"/>
        <v>#N/A</v>
      </c>
      <c r="AF674" s="180" t="e">
        <f t="shared" ca="1" si="193"/>
        <v>#N/A</v>
      </c>
      <c r="AG674" s="100" t="e">
        <f ca="1">OFFSET('Kuiva-aine'!$D$10,AE674+AF674-1,0)</f>
        <v>#N/A</v>
      </c>
      <c r="AH674" s="100" t="e">
        <f ca="1">OFFSET('Kuiva-aine'!$E$10,AE674+AF674-1,0)</f>
        <v>#N/A</v>
      </c>
      <c r="AI674" s="180" t="e">
        <f t="shared" ca="1" si="201"/>
        <v>#N/A</v>
      </c>
      <c r="AJ674" s="180" t="e">
        <f t="shared" si="202"/>
        <v>#N/A</v>
      </c>
      <c r="AK674" s="180" t="e">
        <f t="shared" si="203"/>
        <v>#N/A</v>
      </c>
      <c r="AL674" s="180">
        <f t="shared" si="204"/>
        <v>0</v>
      </c>
    </row>
    <row r="675" spans="1:38" x14ac:dyDescent="0.35">
      <c r="A675" s="91"/>
      <c r="B675" s="92"/>
      <c r="C675" s="93"/>
      <c r="D675" s="92"/>
      <c r="E675" s="91"/>
      <c r="F675" s="92"/>
      <c r="G675" s="94"/>
      <c r="I675" s="31">
        <f ca="1">IF(ISNA(P675),0,D675*P675/IF(P675&gt;AH675,P675,AH675)*L675)</f>
        <v>0</v>
      </c>
      <c r="J675" s="31">
        <f ca="1">IF(ISNA(MATCH($V675,Hajoamiskertoimet!A$21:A$53,0)),0,$I675*OFFSET(Hajoamiskertoimet!$C$20,MATCH($V675,Hajoamiskertoimet!A$21:A$53,0),0))</f>
        <v>0</v>
      </c>
      <c r="L675" s="181">
        <f t="shared" ca="1" si="194"/>
        <v>1</v>
      </c>
      <c r="M675" s="180" t="e">
        <f ca="1">OFFSET('ewc02'!$H$10,MATCH($R675,Ewc_ID,0),0)</f>
        <v>#N/A</v>
      </c>
      <c r="N675" s="180" t="e">
        <f t="shared" ca="1" si="189"/>
        <v>#N/A</v>
      </c>
      <c r="O675" s="180" t="e">
        <f ca="1">IF($L675=0,-1,OFFSET('Kuiva-aine'!$C$10,AE675+AF675-1,0))</f>
        <v>#N/A</v>
      </c>
      <c r="P675" s="180" t="e">
        <f t="shared" ca="1" si="195"/>
        <v>#N/A</v>
      </c>
      <c r="Q675" s="180" t="e">
        <f ca="1">OFFSET('ewc02'!$A$10,MATCH($C675,EWC_Koodi,0),0)</f>
        <v>#N/A</v>
      </c>
      <c r="R675" s="180" t="e">
        <f t="shared" ca="1" si="196"/>
        <v>#N/A</v>
      </c>
      <c r="S675" s="180" t="e">
        <f ca="1">OFFSET('ewc02'!$K$10,Y675,0)</f>
        <v>#N/A</v>
      </c>
      <c r="T675" s="180" t="e">
        <f t="shared" ca="1" si="197"/>
        <v>#N/A</v>
      </c>
      <c r="U675" s="180" t="e">
        <f ca="1">OFFSET('ewc02'!$L$10,Y675,0)</f>
        <v>#N/A</v>
      </c>
      <c r="V675" s="180" t="e">
        <f ca="1">OFFSET('ewc02'!$M$10,Y675,0)</f>
        <v>#N/A</v>
      </c>
      <c r="W675" s="180" t="e">
        <f ca="1">OFFSET('ewc02'!$N$10,Y675,0)</f>
        <v>#N/A</v>
      </c>
      <c r="X675" s="180" t="e">
        <f ca="1">IF(AND(OFFSET('ewc02'!I$10,Y675,0)=12,OR(G675="2.3",G675="2.6",G675="2.7",G675="2.9")),1,0)</f>
        <v>#N/A</v>
      </c>
      <c r="Y675" s="180" t="e">
        <f t="shared" ca="1" si="190"/>
        <v>#N/A</v>
      </c>
      <c r="Z675" s="37">
        <f t="shared" si="191"/>
        <v>0</v>
      </c>
      <c r="AA675" s="180">
        <f ca="1">IF($Z675=0,0, OFFSET(rd!$A$10,MATCH($Z675,RD_tunnus,0),0))</f>
        <v>0</v>
      </c>
      <c r="AB675" s="180" t="e">
        <f t="shared" si="198"/>
        <v>#N/A</v>
      </c>
      <c r="AC675" s="180" t="e">
        <f t="shared" si="199"/>
        <v>#N/A</v>
      </c>
      <c r="AD675" s="100">
        <f t="shared" si="200"/>
        <v>0</v>
      </c>
      <c r="AE675" s="180" t="e">
        <f t="shared" ca="1" si="192"/>
        <v>#N/A</v>
      </c>
      <c r="AF675" s="180" t="e">
        <f t="shared" ca="1" si="193"/>
        <v>#N/A</v>
      </c>
      <c r="AG675" s="100" t="e">
        <f ca="1">OFFSET('Kuiva-aine'!$D$10,AE675+AF675-1,0)</f>
        <v>#N/A</v>
      </c>
      <c r="AH675" s="100" t="e">
        <f ca="1">OFFSET('Kuiva-aine'!$E$10,AE675+AF675-1,0)</f>
        <v>#N/A</v>
      </c>
      <c r="AI675" s="180" t="e">
        <f t="shared" ca="1" si="201"/>
        <v>#N/A</v>
      </c>
      <c r="AJ675" s="180" t="e">
        <f t="shared" si="202"/>
        <v>#N/A</v>
      </c>
      <c r="AK675" s="180" t="e">
        <f t="shared" si="203"/>
        <v>#N/A</v>
      </c>
      <c r="AL675" s="180">
        <f t="shared" si="204"/>
        <v>0</v>
      </c>
    </row>
    <row r="676" spans="1:38" x14ac:dyDescent="0.35">
      <c r="A676" s="91"/>
      <c r="B676" s="92"/>
      <c r="C676" s="93"/>
      <c r="D676" s="92"/>
      <c r="E676" s="91"/>
      <c r="F676" s="92"/>
      <c r="G676" s="94"/>
      <c r="I676" s="31">
        <f ca="1">IF(ISNA(P676),0,D676*P676/IF(P676&gt;AH676,P676,AH676)*L676)</f>
        <v>0</v>
      </c>
      <c r="J676" s="31">
        <f ca="1">IF(ISNA(MATCH($V676,Hajoamiskertoimet!A$21:A$53,0)),0,$I676*OFFSET(Hajoamiskertoimet!$C$20,MATCH($V676,Hajoamiskertoimet!A$21:A$53,0),0))</f>
        <v>0</v>
      </c>
      <c r="L676" s="181">
        <f t="shared" ca="1" si="194"/>
        <v>1</v>
      </c>
      <c r="M676" s="180" t="e">
        <f ca="1">OFFSET('ewc02'!$H$10,MATCH($R676,Ewc_ID,0),0)</f>
        <v>#N/A</v>
      </c>
      <c r="N676" s="180" t="e">
        <f t="shared" ca="1" si="189"/>
        <v>#N/A</v>
      </c>
      <c r="O676" s="180" t="e">
        <f ca="1">IF($L676=0,-1,OFFSET('Kuiva-aine'!$C$10,AE676+AF676-1,0))</f>
        <v>#N/A</v>
      </c>
      <c r="P676" s="180" t="e">
        <f t="shared" ca="1" si="195"/>
        <v>#N/A</v>
      </c>
      <c r="Q676" s="180" t="e">
        <f ca="1">OFFSET('ewc02'!$A$10,MATCH($C676,EWC_Koodi,0),0)</f>
        <v>#N/A</v>
      </c>
      <c r="R676" s="180" t="e">
        <f t="shared" ca="1" si="196"/>
        <v>#N/A</v>
      </c>
      <c r="S676" s="180" t="e">
        <f ca="1">OFFSET('ewc02'!$K$10,Y676,0)</f>
        <v>#N/A</v>
      </c>
      <c r="T676" s="180" t="e">
        <f t="shared" ca="1" si="197"/>
        <v>#N/A</v>
      </c>
      <c r="U676" s="180" t="e">
        <f ca="1">OFFSET('ewc02'!$L$10,Y676,0)</f>
        <v>#N/A</v>
      </c>
      <c r="V676" s="180" t="e">
        <f ca="1">OFFSET('ewc02'!$M$10,Y676,0)</f>
        <v>#N/A</v>
      </c>
      <c r="W676" s="180" t="e">
        <f ca="1">OFFSET('ewc02'!$N$10,Y676,0)</f>
        <v>#N/A</v>
      </c>
      <c r="X676" s="180" t="e">
        <f ca="1">IF(AND(OFFSET('ewc02'!I$10,Y676,0)=12,OR(G676="2.3",G676="2.6",G676="2.7",G676="2.9")),1,0)</f>
        <v>#N/A</v>
      </c>
      <c r="Y676" s="180" t="e">
        <f t="shared" ca="1" si="190"/>
        <v>#N/A</v>
      </c>
      <c r="Z676" s="37">
        <f t="shared" si="191"/>
        <v>0</v>
      </c>
      <c r="AA676" s="180">
        <f ca="1">IF($Z676=0,0, OFFSET(rd!$A$10,MATCH($Z676,RD_tunnus,0),0))</f>
        <v>0</v>
      </c>
      <c r="AB676" s="180" t="e">
        <f t="shared" si="198"/>
        <v>#N/A</v>
      </c>
      <c r="AC676" s="180" t="e">
        <f t="shared" si="199"/>
        <v>#N/A</v>
      </c>
      <c r="AD676" s="100">
        <f t="shared" si="200"/>
        <v>0</v>
      </c>
      <c r="AE676" s="180" t="e">
        <f t="shared" ca="1" si="192"/>
        <v>#N/A</v>
      </c>
      <c r="AF676" s="180" t="e">
        <f t="shared" ca="1" si="193"/>
        <v>#N/A</v>
      </c>
      <c r="AG676" s="100" t="e">
        <f ca="1">OFFSET('Kuiva-aine'!$D$10,AE676+AF676-1,0)</f>
        <v>#N/A</v>
      </c>
      <c r="AH676" s="100" t="e">
        <f ca="1">OFFSET('Kuiva-aine'!$E$10,AE676+AF676-1,0)</f>
        <v>#N/A</v>
      </c>
      <c r="AI676" s="180" t="e">
        <f t="shared" ca="1" si="201"/>
        <v>#N/A</v>
      </c>
      <c r="AJ676" s="180" t="e">
        <f t="shared" si="202"/>
        <v>#N/A</v>
      </c>
      <c r="AK676" s="180" t="e">
        <f t="shared" si="203"/>
        <v>#N/A</v>
      </c>
      <c r="AL676" s="180">
        <f t="shared" si="204"/>
        <v>0</v>
      </c>
    </row>
    <row r="677" spans="1:38" x14ac:dyDescent="0.35">
      <c r="A677" s="91"/>
      <c r="B677" s="92"/>
      <c r="C677" s="93"/>
      <c r="D677" s="92"/>
      <c r="E677" s="91"/>
      <c r="F677" s="92"/>
      <c r="G677" s="94"/>
      <c r="I677" s="31">
        <f t="shared" ref="I677:I740" ca="1" si="205">IF(ISNA(P677),0,D677*P677/IF(P677&gt;AH677,P677,AH677)*L677)</f>
        <v>0</v>
      </c>
      <c r="J677" s="31">
        <f ca="1">IF(ISNA(MATCH($V677,Hajoamiskertoimet!A$21:A$53,0)),0,$I677*OFFSET(Hajoamiskertoimet!$C$20,MATCH($V677,Hajoamiskertoimet!A$21:A$53,0),0))</f>
        <v>0</v>
      </c>
      <c r="L677" s="181">
        <f t="shared" ca="1" si="194"/>
        <v>1</v>
      </c>
      <c r="M677" s="180" t="e">
        <f ca="1">OFFSET('ewc02'!$H$10,MATCH($R677,Ewc_ID,0),0)</f>
        <v>#N/A</v>
      </c>
      <c r="N677" s="180" t="e">
        <f t="shared" ca="1" si="189"/>
        <v>#N/A</v>
      </c>
      <c r="O677" s="180" t="e">
        <f ca="1">IF($L677=0,-1,OFFSET('Kuiva-aine'!$C$10,AE677+AF677-1,0))</f>
        <v>#N/A</v>
      </c>
      <c r="P677" s="180" t="e">
        <f t="shared" ca="1" si="195"/>
        <v>#N/A</v>
      </c>
      <c r="Q677" s="180" t="e">
        <f ca="1">OFFSET('ewc02'!$A$10,MATCH($C677,EWC_Koodi,0),0)</f>
        <v>#N/A</v>
      </c>
      <c r="R677" s="180" t="e">
        <f t="shared" ca="1" si="196"/>
        <v>#N/A</v>
      </c>
      <c r="S677" s="180" t="e">
        <f ca="1">OFFSET('ewc02'!$K$10,Y677,0)</f>
        <v>#N/A</v>
      </c>
      <c r="T677" s="180" t="e">
        <f t="shared" ca="1" si="197"/>
        <v>#N/A</v>
      </c>
      <c r="U677" s="180" t="e">
        <f ca="1">OFFSET('ewc02'!$L$10,Y677,0)</f>
        <v>#N/A</v>
      </c>
      <c r="V677" s="180" t="e">
        <f ca="1">OFFSET('ewc02'!$M$10,Y677,0)</f>
        <v>#N/A</v>
      </c>
      <c r="W677" s="180" t="e">
        <f ca="1">OFFSET('ewc02'!$N$10,Y677,0)</f>
        <v>#N/A</v>
      </c>
      <c r="X677" s="180" t="e">
        <f ca="1">IF(AND(OFFSET('ewc02'!I$10,Y677,0)=12,OR(G677="2.3",G677="2.6",G677="2.7",G677="2.9")),1,0)</f>
        <v>#N/A</v>
      </c>
      <c r="Y677" s="180" t="e">
        <f t="shared" ca="1" si="190"/>
        <v>#N/A</v>
      </c>
      <c r="Z677" s="37">
        <f t="shared" si="191"/>
        <v>0</v>
      </c>
      <c r="AA677" s="180">
        <f ca="1">IF($Z677=0,0, OFFSET(rd!$A$10,MATCH($Z677,RD_tunnus,0),0))</f>
        <v>0</v>
      </c>
      <c r="AB677" s="180" t="e">
        <f t="shared" si="198"/>
        <v>#N/A</v>
      </c>
      <c r="AC677" s="180" t="e">
        <f t="shared" si="199"/>
        <v>#N/A</v>
      </c>
      <c r="AD677" s="100">
        <f t="shared" si="200"/>
        <v>0</v>
      </c>
      <c r="AE677" s="180" t="e">
        <f t="shared" ca="1" si="192"/>
        <v>#N/A</v>
      </c>
      <c r="AF677" s="180" t="e">
        <f t="shared" ca="1" si="193"/>
        <v>#N/A</v>
      </c>
      <c r="AG677" s="100" t="e">
        <f ca="1">OFFSET('Kuiva-aine'!$D$10,AE677+AF677-1,0)</f>
        <v>#N/A</v>
      </c>
      <c r="AH677" s="100" t="e">
        <f ca="1">OFFSET('Kuiva-aine'!$E$10,AE677+AF677-1,0)</f>
        <v>#N/A</v>
      </c>
      <c r="AI677" s="180" t="e">
        <f t="shared" ca="1" si="201"/>
        <v>#N/A</v>
      </c>
      <c r="AJ677" s="180" t="e">
        <f t="shared" si="202"/>
        <v>#N/A</v>
      </c>
      <c r="AK677" s="180" t="e">
        <f t="shared" si="203"/>
        <v>#N/A</v>
      </c>
      <c r="AL677" s="180">
        <f t="shared" si="204"/>
        <v>0</v>
      </c>
    </row>
    <row r="678" spans="1:38" x14ac:dyDescent="0.35">
      <c r="A678" s="91"/>
      <c r="B678" s="92"/>
      <c r="C678" s="93"/>
      <c r="D678" s="92"/>
      <c r="E678" s="91"/>
      <c r="F678" s="92"/>
      <c r="G678" s="94"/>
      <c r="I678" s="31">
        <f t="shared" ca="1" si="205"/>
        <v>0</v>
      </c>
      <c r="J678" s="31">
        <f ca="1">IF(ISNA(MATCH($V678,Hajoamiskertoimet!A$21:A$53,0)),0,$I678*OFFSET(Hajoamiskertoimet!$C$20,MATCH($V678,Hajoamiskertoimet!A$21:A$53,0),0))</f>
        <v>0</v>
      </c>
      <c r="L678" s="181">
        <f t="shared" ca="1" si="194"/>
        <v>1</v>
      </c>
      <c r="M678" s="180" t="e">
        <f ca="1">OFFSET('ewc02'!$H$10,MATCH($R678,Ewc_ID,0),0)</f>
        <v>#N/A</v>
      </c>
      <c r="N678" s="180" t="e">
        <f t="shared" ca="1" si="189"/>
        <v>#N/A</v>
      </c>
      <c r="O678" s="180" t="e">
        <f ca="1">IF($L678=0,-1,OFFSET('Kuiva-aine'!$C$10,AE678+AF678-1,0))</f>
        <v>#N/A</v>
      </c>
      <c r="P678" s="180" t="e">
        <f t="shared" ca="1" si="195"/>
        <v>#N/A</v>
      </c>
      <c r="Q678" s="180" t="e">
        <f ca="1">OFFSET('ewc02'!$A$10,MATCH($C678,EWC_Koodi,0),0)</f>
        <v>#N/A</v>
      </c>
      <c r="R678" s="180" t="e">
        <f t="shared" ca="1" si="196"/>
        <v>#N/A</v>
      </c>
      <c r="S678" s="180" t="e">
        <f ca="1">OFFSET('ewc02'!$K$10,Y678,0)</f>
        <v>#N/A</v>
      </c>
      <c r="T678" s="180" t="e">
        <f t="shared" ca="1" si="197"/>
        <v>#N/A</v>
      </c>
      <c r="U678" s="180" t="e">
        <f ca="1">OFFSET('ewc02'!$L$10,Y678,0)</f>
        <v>#N/A</v>
      </c>
      <c r="V678" s="180" t="e">
        <f ca="1">OFFSET('ewc02'!$M$10,Y678,0)</f>
        <v>#N/A</v>
      </c>
      <c r="W678" s="180" t="e">
        <f ca="1">OFFSET('ewc02'!$N$10,Y678,0)</f>
        <v>#N/A</v>
      </c>
      <c r="X678" s="180" t="e">
        <f ca="1">IF(AND(OFFSET('ewc02'!I$10,Y678,0)=12,OR(G678="2.3",G678="2.6",G678="2.7",G678="2.9")),1,0)</f>
        <v>#N/A</v>
      </c>
      <c r="Y678" s="180" t="e">
        <f t="shared" ca="1" si="190"/>
        <v>#N/A</v>
      </c>
      <c r="Z678" s="37">
        <f t="shared" si="191"/>
        <v>0</v>
      </c>
      <c r="AA678" s="180">
        <f ca="1">IF($Z678=0,0, OFFSET(rd!$A$10,MATCH($Z678,RD_tunnus,0),0))</f>
        <v>0</v>
      </c>
      <c r="AB678" s="180" t="e">
        <f t="shared" si="198"/>
        <v>#N/A</v>
      </c>
      <c r="AC678" s="180" t="e">
        <f t="shared" si="199"/>
        <v>#N/A</v>
      </c>
      <c r="AD678" s="100">
        <f t="shared" si="200"/>
        <v>0</v>
      </c>
      <c r="AE678" s="180" t="e">
        <f t="shared" ca="1" si="192"/>
        <v>#N/A</v>
      </c>
      <c r="AF678" s="180" t="e">
        <f t="shared" ca="1" si="193"/>
        <v>#N/A</v>
      </c>
      <c r="AG678" s="100" t="e">
        <f ca="1">OFFSET('Kuiva-aine'!$D$10,AE678+AF678-1,0)</f>
        <v>#N/A</v>
      </c>
      <c r="AH678" s="100" t="e">
        <f ca="1">OFFSET('Kuiva-aine'!$E$10,AE678+AF678-1,0)</f>
        <v>#N/A</v>
      </c>
      <c r="AI678" s="180" t="e">
        <f t="shared" ca="1" si="201"/>
        <v>#N/A</v>
      </c>
      <c r="AJ678" s="180" t="e">
        <f t="shared" si="202"/>
        <v>#N/A</v>
      </c>
      <c r="AK678" s="180" t="e">
        <f t="shared" si="203"/>
        <v>#N/A</v>
      </c>
      <c r="AL678" s="180">
        <f t="shared" si="204"/>
        <v>0</v>
      </c>
    </row>
    <row r="679" spans="1:38" x14ac:dyDescent="0.35">
      <c r="A679" s="91"/>
      <c r="B679" s="92"/>
      <c r="C679" s="93"/>
      <c r="D679" s="92"/>
      <c r="E679" s="91"/>
      <c r="F679" s="92"/>
      <c r="G679" s="94"/>
      <c r="I679" s="31">
        <f t="shared" ca="1" si="205"/>
        <v>0</v>
      </c>
      <c r="J679" s="31">
        <f ca="1">IF(ISNA(MATCH($V679,Hajoamiskertoimet!A$21:A$53,0)),0,$I679*OFFSET(Hajoamiskertoimet!$C$20,MATCH($V679,Hajoamiskertoimet!A$21:A$53,0),0))</f>
        <v>0</v>
      </c>
      <c r="L679" s="181">
        <f t="shared" ca="1" si="194"/>
        <v>1</v>
      </c>
      <c r="M679" s="180" t="e">
        <f ca="1">OFFSET('ewc02'!$H$10,MATCH($R679,Ewc_ID,0),0)</f>
        <v>#N/A</v>
      </c>
      <c r="N679" s="180" t="e">
        <f t="shared" ca="1" si="189"/>
        <v>#N/A</v>
      </c>
      <c r="O679" s="180" t="e">
        <f ca="1">IF($L679=0,-1,OFFSET('Kuiva-aine'!$C$10,AE679+AF679-1,0))</f>
        <v>#N/A</v>
      </c>
      <c r="P679" s="180" t="e">
        <f t="shared" ca="1" si="195"/>
        <v>#N/A</v>
      </c>
      <c r="Q679" s="180" t="e">
        <f ca="1">OFFSET('ewc02'!$A$10,MATCH($C679,EWC_Koodi,0),0)</f>
        <v>#N/A</v>
      </c>
      <c r="R679" s="180" t="e">
        <f t="shared" ca="1" si="196"/>
        <v>#N/A</v>
      </c>
      <c r="S679" s="180" t="e">
        <f ca="1">OFFSET('ewc02'!$K$10,Y679,0)</f>
        <v>#N/A</v>
      </c>
      <c r="T679" s="180" t="e">
        <f t="shared" ca="1" si="197"/>
        <v>#N/A</v>
      </c>
      <c r="U679" s="180" t="e">
        <f ca="1">OFFSET('ewc02'!$L$10,Y679,0)</f>
        <v>#N/A</v>
      </c>
      <c r="V679" s="180" t="e">
        <f ca="1">OFFSET('ewc02'!$M$10,Y679,0)</f>
        <v>#N/A</v>
      </c>
      <c r="W679" s="180" t="e">
        <f ca="1">OFFSET('ewc02'!$N$10,Y679,0)</f>
        <v>#N/A</v>
      </c>
      <c r="X679" s="180" t="e">
        <f ca="1">IF(AND(OFFSET('ewc02'!I$10,Y679,0)=12,OR(G679="2.3",G679="2.6",G679="2.7",G679="2.9")),1,0)</f>
        <v>#N/A</v>
      </c>
      <c r="Y679" s="180" t="e">
        <f t="shared" ca="1" si="190"/>
        <v>#N/A</v>
      </c>
      <c r="Z679" s="37">
        <f t="shared" si="191"/>
        <v>0</v>
      </c>
      <c r="AA679" s="180">
        <f ca="1">IF($Z679=0,0, OFFSET(rd!$A$10,MATCH($Z679,RD_tunnus,0),0))</f>
        <v>0</v>
      </c>
      <c r="AB679" s="180" t="e">
        <f t="shared" si="198"/>
        <v>#N/A</v>
      </c>
      <c r="AC679" s="180" t="e">
        <f t="shared" si="199"/>
        <v>#N/A</v>
      </c>
      <c r="AD679" s="100">
        <f t="shared" si="200"/>
        <v>0</v>
      </c>
      <c r="AE679" s="180" t="e">
        <f t="shared" ca="1" si="192"/>
        <v>#N/A</v>
      </c>
      <c r="AF679" s="180" t="e">
        <f t="shared" ca="1" si="193"/>
        <v>#N/A</v>
      </c>
      <c r="AG679" s="100" t="e">
        <f ca="1">OFFSET('Kuiva-aine'!$D$10,AE679+AF679-1,0)</f>
        <v>#N/A</v>
      </c>
      <c r="AH679" s="100" t="e">
        <f ca="1">OFFSET('Kuiva-aine'!$E$10,AE679+AF679-1,0)</f>
        <v>#N/A</v>
      </c>
      <c r="AI679" s="180" t="e">
        <f t="shared" ca="1" si="201"/>
        <v>#N/A</v>
      </c>
      <c r="AJ679" s="180" t="e">
        <f t="shared" si="202"/>
        <v>#N/A</v>
      </c>
      <c r="AK679" s="180" t="e">
        <f t="shared" si="203"/>
        <v>#N/A</v>
      </c>
      <c r="AL679" s="180">
        <f t="shared" si="204"/>
        <v>0</v>
      </c>
    </row>
    <row r="680" spans="1:38" x14ac:dyDescent="0.35">
      <c r="A680" s="91"/>
      <c r="B680" s="92"/>
      <c r="C680" s="93"/>
      <c r="D680" s="92"/>
      <c r="E680" s="91"/>
      <c r="F680" s="92"/>
      <c r="G680" s="94"/>
      <c r="I680" s="31">
        <f t="shared" ca="1" si="205"/>
        <v>0</v>
      </c>
      <c r="J680" s="31">
        <f ca="1">IF(ISNA(MATCH($V680,Hajoamiskertoimet!A$21:A$53,0)),0,$I680*OFFSET(Hajoamiskertoimet!$C$20,MATCH($V680,Hajoamiskertoimet!A$21:A$53,0),0))</f>
        <v>0</v>
      </c>
      <c r="L680" s="181">
        <f t="shared" ca="1" si="194"/>
        <v>1</v>
      </c>
      <c r="M680" s="180" t="e">
        <f ca="1">OFFSET('ewc02'!$H$10,MATCH($R680,Ewc_ID,0),0)</f>
        <v>#N/A</v>
      </c>
      <c r="N680" s="180" t="e">
        <f t="shared" ca="1" si="189"/>
        <v>#N/A</v>
      </c>
      <c r="O680" s="180" t="e">
        <f ca="1">IF($L680=0,-1,OFFSET('Kuiva-aine'!$C$10,AE680+AF680-1,0))</f>
        <v>#N/A</v>
      </c>
      <c r="P680" s="180" t="e">
        <f t="shared" ca="1" si="195"/>
        <v>#N/A</v>
      </c>
      <c r="Q680" s="180" t="e">
        <f ca="1">OFFSET('ewc02'!$A$10,MATCH($C680,EWC_Koodi,0),0)</f>
        <v>#N/A</v>
      </c>
      <c r="R680" s="180" t="e">
        <f t="shared" ca="1" si="196"/>
        <v>#N/A</v>
      </c>
      <c r="S680" s="180" t="e">
        <f ca="1">OFFSET('ewc02'!$K$10,Y680,0)</f>
        <v>#N/A</v>
      </c>
      <c r="T680" s="180" t="e">
        <f t="shared" ca="1" si="197"/>
        <v>#N/A</v>
      </c>
      <c r="U680" s="180" t="e">
        <f ca="1">OFFSET('ewc02'!$L$10,Y680,0)</f>
        <v>#N/A</v>
      </c>
      <c r="V680" s="180" t="e">
        <f ca="1">OFFSET('ewc02'!$M$10,Y680,0)</f>
        <v>#N/A</v>
      </c>
      <c r="W680" s="180" t="e">
        <f ca="1">OFFSET('ewc02'!$N$10,Y680,0)</f>
        <v>#N/A</v>
      </c>
      <c r="X680" s="180" t="e">
        <f ca="1">IF(AND(OFFSET('ewc02'!I$10,Y680,0)=12,OR(G680="2.3",G680="2.6",G680="2.7",G680="2.9")),1,0)</f>
        <v>#N/A</v>
      </c>
      <c r="Y680" s="180" t="e">
        <f t="shared" ca="1" si="190"/>
        <v>#N/A</v>
      </c>
      <c r="Z680" s="37">
        <f t="shared" si="191"/>
        <v>0</v>
      </c>
      <c r="AA680" s="180">
        <f ca="1">IF($Z680=0,0, OFFSET(rd!$A$10,MATCH($Z680,RD_tunnus,0),0))</f>
        <v>0</v>
      </c>
      <c r="AB680" s="180" t="e">
        <f t="shared" si="198"/>
        <v>#N/A</v>
      </c>
      <c r="AC680" s="180" t="e">
        <f t="shared" si="199"/>
        <v>#N/A</v>
      </c>
      <c r="AD680" s="100">
        <f t="shared" si="200"/>
        <v>0</v>
      </c>
      <c r="AE680" s="180" t="e">
        <f t="shared" ca="1" si="192"/>
        <v>#N/A</v>
      </c>
      <c r="AF680" s="180" t="e">
        <f t="shared" ca="1" si="193"/>
        <v>#N/A</v>
      </c>
      <c r="AG680" s="100" t="e">
        <f ca="1">OFFSET('Kuiva-aine'!$D$10,AE680+AF680-1,0)</f>
        <v>#N/A</v>
      </c>
      <c r="AH680" s="100" t="e">
        <f ca="1">OFFSET('Kuiva-aine'!$E$10,AE680+AF680-1,0)</f>
        <v>#N/A</v>
      </c>
      <c r="AI680" s="180" t="e">
        <f t="shared" ca="1" si="201"/>
        <v>#N/A</v>
      </c>
      <c r="AJ680" s="180" t="e">
        <f t="shared" si="202"/>
        <v>#N/A</v>
      </c>
      <c r="AK680" s="180" t="e">
        <f t="shared" si="203"/>
        <v>#N/A</v>
      </c>
      <c r="AL680" s="180">
        <f t="shared" si="204"/>
        <v>0</v>
      </c>
    </row>
    <row r="681" spans="1:38" x14ac:dyDescent="0.35">
      <c r="A681" s="91"/>
      <c r="B681" s="92"/>
      <c r="C681" s="93"/>
      <c r="D681" s="92"/>
      <c r="E681" s="91"/>
      <c r="F681" s="92"/>
      <c r="G681" s="94"/>
      <c r="I681" s="31">
        <f t="shared" ca="1" si="205"/>
        <v>0</v>
      </c>
      <c r="J681" s="31">
        <f ca="1">IF(ISNA(MATCH($V681,Hajoamiskertoimet!A$21:A$53,0)),0,$I681*OFFSET(Hajoamiskertoimet!$C$20,MATCH($V681,Hajoamiskertoimet!A$21:A$53,0),0))</f>
        <v>0</v>
      </c>
      <c r="L681" s="181">
        <f t="shared" ca="1" si="194"/>
        <v>1</v>
      </c>
      <c r="M681" s="180" t="e">
        <f ca="1">OFFSET('ewc02'!$H$10,MATCH($R681,Ewc_ID,0),0)</f>
        <v>#N/A</v>
      </c>
      <c r="N681" s="180" t="e">
        <f t="shared" ca="1" si="189"/>
        <v>#N/A</v>
      </c>
      <c r="O681" s="180" t="e">
        <f ca="1">IF($L681=0,-1,OFFSET('Kuiva-aine'!$C$10,AE681+AF681-1,0))</f>
        <v>#N/A</v>
      </c>
      <c r="P681" s="180" t="e">
        <f t="shared" ca="1" si="195"/>
        <v>#N/A</v>
      </c>
      <c r="Q681" s="180" t="e">
        <f ca="1">OFFSET('ewc02'!$A$10,MATCH($C681,EWC_Koodi,0),0)</f>
        <v>#N/A</v>
      </c>
      <c r="R681" s="180" t="e">
        <f t="shared" ca="1" si="196"/>
        <v>#N/A</v>
      </c>
      <c r="S681" s="180" t="e">
        <f ca="1">OFFSET('ewc02'!$K$10,Y681,0)</f>
        <v>#N/A</v>
      </c>
      <c r="T681" s="180" t="e">
        <f t="shared" ca="1" si="197"/>
        <v>#N/A</v>
      </c>
      <c r="U681" s="180" t="e">
        <f ca="1">OFFSET('ewc02'!$L$10,Y681,0)</f>
        <v>#N/A</v>
      </c>
      <c r="V681" s="180" t="e">
        <f ca="1">OFFSET('ewc02'!$M$10,Y681,0)</f>
        <v>#N/A</v>
      </c>
      <c r="W681" s="180" t="e">
        <f ca="1">OFFSET('ewc02'!$N$10,Y681,0)</f>
        <v>#N/A</v>
      </c>
      <c r="X681" s="180" t="e">
        <f ca="1">IF(AND(OFFSET('ewc02'!I$10,Y681,0)=12,OR(G681="2.3",G681="2.6",G681="2.7",G681="2.9")),1,0)</f>
        <v>#N/A</v>
      </c>
      <c r="Y681" s="180" t="e">
        <f t="shared" ca="1" si="190"/>
        <v>#N/A</v>
      </c>
      <c r="Z681" s="37">
        <f t="shared" si="191"/>
        <v>0</v>
      </c>
      <c r="AA681" s="180">
        <f ca="1">IF($Z681=0,0, OFFSET(rd!$A$10,MATCH($Z681,RD_tunnus,0),0))</f>
        <v>0</v>
      </c>
      <c r="AB681" s="180" t="e">
        <f t="shared" si="198"/>
        <v>#N/A</v>
      </c>
      <c r="AC681" s="180" t="e">
        <f t="shared" si="199"/>
        <v>#N/A</v>
      </c>
      <c r="AD681" s="100">
        <f t="shared" si="200"/>
        <v>0</v>
      </c>
      <c r="AE681" s="180" t="e">
        <f t="shared" ca="1" si="192"/>
        <v>#N/A</v>
      </c>
      <c r="AF681" s="180" t="e">
        <f t="shared" ca="1" si="193"/>
        <v>#N/A</v>
      </c>
      <c r="AG681" s="100" t="e">
        <f ca="1">OFFSET('Kuiva-aine'!$D$10,AE681+AF681-1,0)</f>
        <v>#N/A</v>
      </c>
      <c r="AH681" s="100" t="e">
        <f ca="1">OFFSET('Kuiva-aine'!$E$10,AE681+AF681-1,0)</f>
        <v>#N/A</v>
      </c>
      <c r="AI681" s="180" t="e">
        <f t="shared" ca="1" si="201"/>
        <v>#N/A</v>
      </c>
      <c r="AJ681" s="180" t="e">
        <f t="shared" si="202"/>
        <v>#N/A</v>
      </c>
      <c r="AK681" s="180" t="e">
        <f t="shared" si="203"/>
        <v>#N/A</v>
      </c>
      <c r="AL681" s="180">
        <f t="shared" si="204"/>
        <v>0</v>
      </c>
    </row>
    <row r="682" spans="1:38" x14ac:dyDescent="0.35">
      <c r="A682" s="91"/>
      <c r="B682" s="92"/>
      <c r="C682" s="93"/>
      <c r="D682" s="92"/>
      <c r="E682" s="91"/>
      <c r="F682" s="92"/>
      <c r="G682" s="94"/>
      <c r="I682" s="31">
        <f t="shared" ca="1" si="205"/>
        <v>0</v>
      </c>
      <c r="J682" s="31">
        <f ca="1">IF(ISNA(MATCH($V682,Hajoamiskertoimet!A$21:A$53,0)),0,$I682*OFFSET(Hajoamiskertoimet!$C$20,MATCH($V682,Hajoamiskertoimet!A$21:A$53,0),0))</f>
        <v>0</v>
      </c>
      <c r="L682" s="181">
        <f t="shared" ca="1" si="194"/>
        <v>1</v>
      </c>
      <c r="M682" s="180" t="e">
        <f ca="1">OFFSET('ewc02'!$H$10,MATCH($R682,Ewc_ID,0),0)</f>
        <v>#N/A</v>
      </c>
      <c r="N682" s="180" t="e">
        <f t="shared" ca="1" si="189"/>
        <v>#N/A</v>
      </c>
      <c r="O682" s="180" t="e">
        <f ca="1">IF($L682=0,-1,OFFSET('Kuiva-aine'!$C$10,AE682+AF682-1,0))</f>
        <v>#N/A</v>
      </c>
      <c r="P682" s="180" t="e">
        <f t="shared" ca="1" si="195"/>
        <v>#N/A</v>
      </c>
      <c r="Q682" s="180" t="e">
        <f ca="1">OFFSET('ewc02'!$A$10,MATCH($C682,EWC_Koodi,0),0)</f>
        <v>#N/A</v>
      </c>
      <c r="R682" s="180" t="e">
        <f t="shared" ca="1" si="196"/>
        <v>#N/A</v>
      </c>
      <c r="S682" s="180" t="e">
        <f ca="1">OFFSET('ewc02'!$K$10,Y682,0)</f>
        <v>#N/A</v>
      </c>
      <c r="T682" s="180" t="e">
        <f t="shared" ca="1" si="197"/>
        <v>#N/A</v>
      </c>
      <c r="U682" s="180" t="e">
        <f ca="1">OFFSET('ewc02'!$L$10,Y682,0)</f>
        <v>#N/A</v>
      </c>
      <c r="V682" s="180" t="e">
        <f ca="1">OFFSET('ewc02'!$M$10,Y682,0)</f>
        <v>#N/A</v>
      </c>
      <c r="W682" s="180" t="e">
        <f ca="1">OFFSET('ewc02'!$N$10,Y682,0)</f>
        <v>#N/A</v>
      </c>
      <c r="X682" s="180" t="e">
        <f ca="1">IF(AND(OFFSET('ewc02'!I$10,Y682,0)=12,OR(G682="2.3",G682="2.6",G682="2.7",G682="2.9")),1,0)</f>
        <v>#N/A</v>
      </c>
      <c r="Y682" s="180" t="e">
        <f t="shared" ca="1" si="190"/>
        <v>#N/A</v>
      </c>
      <c r="Z682" s="37">
        <f t="shared" si="191"/>
        <v>0</v>
      </c>
      <c r="AA682" s="180">
        <f ca="1">IF($Z682=0,0, OFFSET(rd!$A$10,MATCH($Z682,RD_tunnus,0),0))</f>
        <v>0</v>
      </c>
      <c r="AB682" s="180" t="e">
        <f t="shared" si="198"/>
        <v>#N/A</v>
      </c>
      <c r="AC682" s="180" t="e">
        <f t="shared" si="199"/>
        <v>#N/A</v>
      </c>
      <c r="AD682" s="100">
        <f t="shared" si="200"/>
        <v>0</v>
      </c>
      <c r="AE682" s="180" t="e">
        <f t="shared" ca="1" si="192"/>
        <v>#N/A</v>
      </c>
      <c r="AF682" s="180" t="e">
        <f t="shared" ca="1" si="193"/>
        <v>#N/A</v>
      </c>
      <c r="AG682" s="100" t="e">
        <f ca="1">OFFSET('Kuiva-aine'!$D$10,AE682+AF682-1,0)</f>
        <v>#N/A</v>
      </c>
      <c r="AH682" s="100" t="e">
        <f ca="1">OFFSET('Kuiva-aine'!$E$10,AE682+AF682-1,0)</f>
        <v>#N/A</v>
      </c>
      <c r="AI682" s="180" t="e">
        <f t="shared" ca="1" si="201"/>
        <v>#N/A</v>
      </c>
      <c r="AJ682" s="180" t="e">
        <f t="shared" si="202"/>
        <v>#N/A</v>
      </c>
      <c r="AK682" s="180" t="e">
        <f t="shared" si="203"/>
        <v>#N/A</v>
      </c>
      <c r="AL682" s="180">
        <f t="shared" si="204"/>
        <v>0</v>
      </c>
    </row>
    <row r="683" spans="1:38" x14ac:dyDescent="0.35">
      <c r="A683" s="91"/>
      <c r="B683" s="92"/>
      <c r="C683" s="93"/>
      <c r="D683" s="92"/>
      <c r="E683" s="91"/>
      <c r="F683" s="92"/>
      <c r="G683" s="94"/>
      <c r="I683" s="31">
        <f t="shared" ca="1" si="205"/>
        <v>0</v>
      </c>
      <c r="J683" s="31">
        <f ca="1">IF(ISNA(MATCH($V683,Hajoamiskertoimet!A$21:A$53,0)),0,$I683*OFFSET(Hajoamiskertoimet!$C$20,MATCH($V683,Hajoamiskertoimet!A$21:A$53,0),0))</f>
        <v>0</v>
      </c>
      <c r="L683" s="181">
        <f t="shared" ca="1" si="194"/>
        <v>1</v>
      </c>
      <c r="M683" s="180" t="e">
        <f ca="1">OFFSET('ewc02'!$H$10,MATCH($R683,Ewc_ID,0),0)</f>
        <v>#N/A</v>
      </c>
      <c r="N683" s="180" t="e">
        <f t="shared" ca="1" si="189"/>
        <v>#N/A</v>
      </c>
      <c r="O683" s="180" t="e">
        <f ca="1">IF($L683=0,-1,OFFSET('Kuiva-aine'!$C$10,AE683+AF683-1,0))</f>
        <v>#N/A</v>
      </c>
      <c r="P683" s="180" t="e">
        <f t="shared" ca="1" si="195"/>
        <v>#N/A</v>
      </c>
      <c r="Q683" s="180" t="e">
        <f ca="1">OFFSET('ewc02'!$A$10,MATCH($C683,EWC_Koodi,0),0)</f>
        <v>#N/A</v>
      </c>
      <c r="R683" s="180" t="e">
        <f t="shared" ca="1" si="196"/>
        <v>#N/A</v>
      </c>
      <c r="S683" s="180" t="e">
        <f ca="1">OFFSET('ewc02'!$K$10,Y683,0)</f>
        <v>#N/A</v>
      </c>
      <c r="T683" s="180" t="e">
        <f t="shared" ca="1" si="197"/>
        <v>#N/A</v>
      </c>
      <c r="U683" s="180" t="e">
        <f ca="1">OFFSET('ewc02'!$L$10,Y683,0)</f>
        <v>#N/A</v>
      </c>
      <c r="V683" s="180" t="e">
        <f ca="1">OFFSET('ewc02'!$M$10,Y683,0)</f>
        <v>#N/A</v>
      </c>
      <c r="W683" s="180" t="e">
        <f ca="1">OFFSET('ewc02'!$N$10,Y683,0)</f>
        <v>#N/A</v>
      </c>
      <c r="X683" s="180" t="e">
        <f ca="1">IF(AND(OFFSET('ewc02'!I$10,Y683,0)=12,OR(G683="2.3",G683="2.6",G683="2.7",G683="2.9")),1,0)</f>
        <v>#N/A</v>
      </c>
      <c r="Y683" s="180" t="e">
        <f t="shared" ca="1" si="190"/>
        <v>#N/A</v>
      </c>
      <c r="Z683" s="37">
        <f t="shared" si="191"/>
        <v>0</v>
      </c>
      <c r="AA683" s="180">
        <f ca="1">IF($Z683=0,0, OFFSET(rd!$A$10,MATCH($Z683,RD_tunnus,0),0))</f>
        <v>0</v>
      </c>
      <c r="AB683" s="180" t="e">
        <f t="shared" si="198"/>
        <v>#N/A</v>
      </c>
      <c r="AC683" s="180" t="e">
        <f t="shared" si="199"/>
        <v>#N/A</v>
      </c>
      <c r="AD683" s="100">
        <f t="shared" si="200"/>
        <v>0</v>
      </c>
      <c r="AE683" s="180" t="e">
        <f t="shared" ca="1" si="192"/>
        <v>#N/A</v>
      </c>
      <c r="AF683" s="180" t="e">
        <f t="shared" ca="1" si="193"/>
        <v>#N/A</v>
      </c>
      <c r="AG683" s="100" t="e">
        <f ca="1">OFFSET('Kuiva-aine'!$D$10,AE683+AF683-1,0)</f>
        <v>#N/A</v>
      </c>
      <c r="AH683" s="100" t="e">
        <f ca="1">OFFSET('Kuiva-aine'!$E$10,AE683+AF683-1,0)</f>
        <v>#N/A</v>
      </c>
      <c r="AI683" s="180" t="e">
        <f t="shared" ca="1" si="201"/>
        <v>#N/A</v>
      </c>
      <c r="AJ683" s="180" t="e">
        <f t="shared" si="202"/>
        <v>#N/A</v>
      </c>
      <c r="AK683" s="180" t="e">
        <f t="shared" si="203"/>
        <v>#N/A</v>
      </c>
      <c r="AL683" s="180">
        <f t="shared" si="204"/>
        <v>0</v>
      </c>
    </row>
    <row r="684" spans="1:38" x14ac:dyDescent="0.35">
      <c r="A684" s="91"/>
      <c r="B684" s="92"/>
      <c r="C684" s="93"/>
      <c r="D684" s="92"/>
      <c r="E684" s="91"/>
      <c r="F684" s="92"/>
      <c r="G684" s="94"/>
      <c r="I684" s="31">
        <f t="shared" ca="1" si="205"/>
        <v>0</v>
      </c>
      <c r="J684" s="31">
        <f ca="1">IF(ISNA(MATCH($V684,Hajoamiskertoimet!A$21:A$53,0)),0,$I684*OFFSET(Hajoamiskertoimet!$C$20,MATCH($V684,Hajoamiskertoimet!A$21:A$53,0),0))</f>
        <v>0</v>
      </c>
      <c r="L684" s="181">
        <f t="shared" ca="1" si="194"/>
        <v>1</v>
      </c>
      <c r="M684" s="180" t="e">
        <f ca="1">OFFSET('ewc02'!$H$10,MATCH($R684,Ewc_ID,0),0)</f>
        <v>#N/A</v>
      </c>
      <c r="N684" s="180" t="e">
        <f t="shared" ca="1" si="189"/>
        <v>#N/A</v>
      </c>
      <c r="O684" s="180" t="e">
        <f ca="1">IF($L684=0,-1,OFFSET('Kuiva-aine'!$C$10,AE684+AF684-1,0))</f>
        <v>#N/A</v>
      </c>
      <c r="P684" s="180" t="e">
        <f t="shared" ca="1" si="195"/>
        <v>#N/A</v>
      </c>
      <c r="Q684" s="180" t="e">
        <f ca="1">OFFSET('ewc02'!$A$10,MATCH($C684,EWC_Koodi,0),0)</f>
        <v>#N/A</v>
      </c>
      <c r="R684" s="180" t="e">
        <f t="shared" ca="1" si="196"/>
        <v>#N/A</v>
      </c>
      <c r="S684" s="180" t="e">
        <f ca="1">OFFSET('ewc02'!$K$10,Y684,0)</f>
        <v>#N/A</v>
      </c>
      <c r="T684" s="180" t="e">
        <f t="shared" ca="1" si="197"/>
        <v>#N/A</v>
      </c>
      <c r="U684" s="180" t="e">
        <f ca="1">OFFSET('ewc02'!$L$10,Y684,0)</f>
        <v>#N/A</v>
      </c>
      <c r="V684" s="180" t="e">
        <f ca="1">OFFSET('ewc02'!$M$10,Y684,0)</f>
        <v>#N/A</v>
      </c>
      <c r="W684" s="180" t="e">
        <f ca="1">OFFSET('ewc02'!$N$10,Y684,0)</f>
        <v>#N/A</v>
      </c>
      <c r="X684" s="180" t="e">
        <f ca="1">IF(AND(OFFSET('ewc02'!I$10,Y684,0)=12,OR(G684="2.3",G684="2.6",G684="2.7",G684="2.9")),1,0)</f>
        <v>#N/A</v>
      </c>
      <c r="Y684" s="180" t="e">
        <f t="shared" ca="1" si="190"/>
        <v>#N/A</v>
      </c>
      <c r="Z684" s="37">
        <f t="shared" si="191"/>
        <v>0</v>
      </c>
      <c r="AA684" s="180">
        <f ca="1">IF($Z684=0,0, OFFSET(rd!$A$10,MATCH($Z684,RD_tunnus,0),0))</f>
        <v>0</v>
      </c>
      <c r="AB684" s="180" t="e">
        <f t="shared" si="198"/>
        <v>#N/A</v>
      </c>
      <c r="AC684" s="180" t="e">
        <f t="shared" si="199"/>
        <v>#N/A</v>
      </c>
      <c r="AD684" s="100">
        <f t="shared" si="200"/>
        <v>0</v>
      </c>
      <c r="AE684" s="180" t="e">
        <f t="shared" ca="1" si="192"/>
        <v>#N/A</v>
      </c>
      <c r="AF684" s="180" t="e">
        <f t="shared" ca="1" si="193"/>
        <v>#N/A</v>
      </c>
      <c r="AG684" s="100" t="e">
        <f ca="1">OFFSET('Kuiva-aine'!$D$10,AE684+AF684-1,0)</f>
        <v>#N/A</v>
      </c>
      <c r="AH684" s="100" t="e">
        <f ca="1">OFFSET('Kuiva-aine'!$E$10,AE684+AF684-1,0)</f>
        <v>#N/A</v>
      </c>
      <c r="AI684" s="180" t="e">
        <f t="shared" ca="1" si="201"/>
        <v>#N/A</v>
      </c>
      <c r="AJ684" s="180" t="e">
        <f t="shared" si="202"/>
        <v>#N/A</v>
      </c>
      <c r="AK684" s="180" t="e">
        <f t="shared" si="203"/>
        <v>#N/A</v>
      </c>
      <c r="AL684" s="180">
        <f t="shared" si="204"/>
        <v>0</v>
      </c>
    </row>
    <row r="685" spans="1:38" x14ac:dyDescent="0.35">
      <c r="A685" s="91"/>
      <c r="B685" s="92"/>
      <c r="C685" s="93"/>
      <c r="D685" s="92"/>
      <c r="E685" s="91"/>
      <c r="F685" s="92"/>
      <c r="G685" s="94"/>
      <c r="I685" s="31">
        <f t="shared" ca="1" si="205"/>
        <v>0</v>
      </c>
      <c r="J685" s="31">
        <f ca="1">IF(ISNA(MATCH($V685,Hajoamiskertoimet!A$21:A$53,0)),0,$I685*OFFSET(Hajoamiskertoimet!$C$20,MATCH($V685,Hajoamiskertoimet!A$21:A$53,0),0))</f>
        <v>0</v>
      </c>
      <c r="L685" s="181">
        <f t="shared" ca="1" si="194"/>
        <v>1</v>
      </c>
      <c r="M685" s="180" t="e">
        <f ca="1">OFFSET('ewc02'!$H$10,MATCH($R685,Ewc_ID,0),0)</f>
        <v>#N/A</v>
      </c>
      <c r="N685" s="180" t="e">
        <f t="shared" ca="1" si="189"/>
        <v>#N/A</v>
      </c>
      <c r="O685" s="180" t="e">
        <f ca="1">IF($L685=0,-1,OFFSET('Kuiva-aine'!$C$10,AE685+AF685-1,0))</f>
        <v>#N/A</v>
      </c>
      <c r="P685" s="180" t="e">
        <f t="shared" ca="1" si="195"/>
        <v>#N/A</v>
      </c>
      <c r="Q685" s="180" t="e">
        <f ca="1">OFFSET('ewc02'!$A$10,MATCH($C685,EWC_Koodi,0),0)</f>
        <v>#N/A</v>
      </c>
      <c r="R685" s="180" t="e">
        <f t="shared" ca="1" si="196"/>
        <v>#N/A</v>
      </c>
      <c r="S685" s="180" t="e">
        <f ca="1">OFFSET('ewc02'!$K$10,Y685,0)</f>
        <v>#N/A</v>
      </c>
      <c r="T685" s="180" t="e">
        <f t="shared" ca="1" si="197"/>
        <v>#N/A</v>
      </c>
      <c r="U685" s="180" t="e">
        <f ca="1">OFFSET('ewc02'!$L$10,Y685,0)</f>
        <v>#N/A</v>
      </c>
      <c r="V685" s="180" t="e">
        <f ca="1">OFFSET('ewc02'!$M$10,Y685,0)</f>
        <v>#N/A</v>
      </c>
      <c r="W685" s="180" t="e">
        <f ca="1">OFFSET('ewc02'!$N$10,Y685,0)</f>
        <v>#N/A</v>
      </c>
      <c r="X685" s="180" t="e">
        <f ca="1">IF(AND(OFFSET('ewc02'!I$10,Y685,0)=12,OR(G685="2.3",G685="2.6",G685="2.7",G685="2.9")),1,0)</f>
        <v>#N/A</v>
      </c>
      <c r="Y685" s="180" t="e">
        <f t="shared" ca="1" si="190"/>
        <v>#N/A</v>
      </c>
      <c r="Z685" s="37">
        <f t="shared" si="191"/>
        <v>0</v>
      </c>
      <c r="AA685" s="180">
        <f ca="1">IF($Z685=0,0, OFFSET(rd!$A$10,MATCH($Z685,RD_tunnus,0),0))</f>
        <v>0</v>
      </c>
      <c r="AB685" s="180" t="e">
        <f t="shared" si="198"/>
        <v>#N/A</v>
      </c>
      <c r="AC685" s="180" t="e">
        <f t="shared" si="199"/>
        <v>#N/A</v>
      </c>
      <c r="AD685" s="100">
        <f t="shared" si="200"/>
        <v>0</v>
      </c>
      <c r="AE685" s="180" t="e">
        <f t="shared" ca="1" si="192"/>
        <v>#N/A</v>
      </c>
      <c r="AF685" s="180" t="e">
        <f t="shared" ca="1" si="193"/>
        <v>#N/A</v>
      </c>
      <c r="AG685" s="100" t="e">
        <f ca="1">OFFSET('Kuiva-aine'!$D$10,AE685+AF685-1,0)</f>
        <v>#N/A</v>
      </c>
      <c r="AH685" s="100" t="e">
        <f ca="1">OFFSET('Kuiva-aine'!$E$10,AE685+AF685-1,0)</f>
        <v>#N/A</v>
      </c>
      <c r="AI685" s="180" t="e">
        <f t="shared" ca="1" si="201"/>
        <v>#N/A</v>
      </c>
      <c r="AJ685" s="180" t="e">
        <f t="shared" si="202"/>
        <v>#N/A</v>
      </c>
      <c r="AK685" s="180" t="e">
        <f t="shared" si="203"/>
        <v>#N/A</v>
      </c>
      <c r="AL685" s="180">
        <f t="shared" si="204"/>
        <v>0</v>
      </c>
    </row>
    <row r="686" spans="1:38" x14ac:dyDescent="0.35">
      <c r="A686" s="91"/>
      <c r="B686" s="92"/>
      <c r="C686" s="93"/>
      <c r="D686" s="92"/>
      <c r="E686" s="91"/>
      <c r="F686" s="92"/>
      <c r="G686" s="94"/>
      <c r="I686" s="31">
        <f t="shared" ca="1" si="205"/>
        <v>0</v>
      </c>
      <c r="J686" s="31">
        <f ca="1">IF(ISNA(MATCH($V686,Hajoamiskertoimet!A$21:A$53,0)),0,$I686*OFFSET(Hajoamiskertoimet!$C$20,MATCH($V686,Hajoamiskertoimet!A$21:A$53,0),0))</f>
        <v>0</v>
      </c>
      <c r="L686" s="181">
        <f t="shared" ca="1" si="194"/>
        <v>1</v>
      </c>
      <c r="M686" s="180" t="e">
        <f ca="1">OFFSET('ewc02'!$H$10,MATCH($R686,Ewc_ID,0),0)</f>
        <v>#N/A</v>
      </c>
      <c r="N686" s="180" t="e">
        <f t="shared" ca="1" si="189"/>
        <v>#N/A</v>
      </c>
      <c r="O686" s="180" t="e">
        <f ca="1">IF($L686=0,-1,OFFSET('Kuiva-aine'!$C$10,AE686+AF686-1,0))</f>
        <v>#N/A</v>
      </c>
      <c r="P686" s="180" t="e">
        <f t="shared" ca="1" si="195"/>
        <v>#N/A</v>
      </c>
      <c r="Q686" s="180" t="e">
        <f ca="1">OFFSET('ewc02'!$A$10,MATCH($C686,EWC_Koodi,0),0)</f>
        <v>#N/A</v>
      </c>
      <c r="R686" s="180" t="e">
        <f t="shared" ca="1" si="196"/>
        <v>#N/A</v>
      </c>
      <c r="S686" s="180" t="e">
        <f ca="1">OFFSET('ewc02'!$K$10,Y686,0)</f>
        <v>#N/A</v>
      </c>
      <c r="T686" s="180" t="e">
        <f t="shared" ca="1" si="197"/>
        <v>#N/A</v>
      </c>
      <c r="U686" s="180" t="e">
        <f ca="1">OFFSET('ewc02'!$L$10,Y686,0)</f>
        <v>#N/A</v>
      </c>
      <c r="V686" s="180" t="e">
        <f ca="1">OFFSET('ewc02'!$M$10,Y686,0)</f>
        <v>#N/A</v>
      </c>
      <c r="W686" s="180" t="e">
        <f ca="1">OFFSET('ewc02'!$N$10,Y686,0)</f>
        <v>#N/A</v>
      </c>
      <c r="X686" s="180" t="e">
        <f ca="1">IF(AND(OFFSET('ewc02'!I$10,Y686,0)=12,OR(G686="2.3",G686="2.6",G686="2.7",G686="2.9")),1,0)</f>
        <v>#N/A</v>
      </c>
      <c r="Y686" s="180" t="e">
        <f t="shared" ca="1" si="190"/>
        <v>#N/A</v>
      </c>
      <c r="Z686" s="37">
        <f t="shared" si="191"/>
        <v>0</v>
      </c>
      <c r="AA686" s="180">
        <f ca="1">IF($Z686=0,0, OFFSET(rd!$A$10,MATCH($Z686,RD_tunnus,0),0))</f>
        <v>0</v>
      </c>
      <c r="AB686" s="180" t="e">
        <f t="shared" si="198"/>
        <v>#N/A</v>
      </c>
      <c r="AC686" s="180" t="e">
        <f t="shared" si="199"/>
        <v>#N/A</v>
      </c>
      <c r="AD686" s="100">
        <f t="shared" si="200"/>
        <v>0</v>
      </c>
      <c r="AE686" s="180" t="e">
        <f t="shared" ca="1" si="192"/>
        <v>#N/A</v>
      </c>
      <c r="AF686" s="180" t="e">
        <f t="shared" ca="1" si="193"/>
        <v>#N/A</v>
      </c>
      <c r="AG686" s="100" t="e">
        <f ca="1">OFFSET('Kuiva-aine'!$D$10,AE686+AF686-1,0)</f>
        <v>#N/A</v>
      </c>
      <c r="AH686" s="100" t="e">
        <f ca="1">OFFSET('Kuiva-aine'!$E$10,AE686+AF686-1,0)</f>
        <v>#N/A</v>
      </c>
      <c r="AI686" s="180" t="e">
        <f t="shared" ca="1" si="201"/>
        <v>#N/A</v>
      </c>
      <c r="AJ686" s="180" t="e">
        <f t="shared" si="202"/>
        <v>#N/A</v>
      </c>
      <c r="AK686" s="180" t="e">
        <f t="shared" si="203"/>
        <v>#N/A</v>
      </c>
      <c r="AL686" s="180">
        <f t="shared" si="204"/>
        <v>0</v>
      </c>
    </row>
    <row r="687" spans="1:38" x14ac:dyDescent="0.35">
      <c r="A687" s="91"/>
      <c r="B687" s="92"/>
      <c r="C687" s="93"/>
      <c r="D687" s="92"/>
      <c r="E687" s="91"/>
      <c r="F687" s="92"/>
      <c r="G687" s="94"/>
      <c r="I687" s="31">
        <f t="shared" ca="1" si="205"/>
        <v>0</v>
      </c>
      <c r="J687" s="31">
        <f ca="1">IF(ISNA(MATCH($V687,Hajoamiskertoimet!A$21:A$53,0)),0,$I687*OFFSET(Hajoamiskertoimet!$C$20,MATCH($V687,Hajoamiskertoimet!A$21:A$53,0),0))</f>
        <v>0</v>
      </c>
      <c r="L687" s="181">
        <f t="shared" ca="1" si="194"/>
        <v>1</v>
      </c>
      <c r="M687" s="180" t="e">
        <f ca="1">OFFSET('ewc02'!$H$10,MATCH($R687,Ewc_ID,0),0)</f>
        <v>#N/A</v>
      </c>
      <c r="N687" s="180" t="e">
        <f t="shared" ca="1" si="189"/>
        <v>#N/A</v>
      </c>
      <c r="O687" s="180" t="e">
        <f ca="1">IF($L687=0,-1,OFFSET('Kuiva-aine'!$C$10,AE687+AF687-1,0))</f>
        <v>#N/A</v>
      </c>
      <c r="P687" s="180" t="e">
        <f t="shared" ca="1" si="195"/>
        <v>#N/A</v>
      </c>
      <c r="Q687" s="180" t="e">
        <f ca="1">OFFSET('ewc02'!$A$10,MATCH($C687,EWC_Koodi,0),0)</f>
        <v>#N/A</v>
      </c>
      <c r="R687" s="180" t="e">
        <f t="shared" ca="1" si="196"/>
        <v>#N/A</v>
      </c>
      <c r="S687" s="180" t="e">
        <f ca="1">OFFSET('ewc02'!$K$10,Y687,0)</f>
        <v>#N/A</v>
      </c>
      <c r="T687" s="180" t="e">
        <f t="shared" ca="1" si="197"/>
        <v>#N/A</v>
      </c>
      <c r="U687" s="180" t="e">
        <f ca="1">OFFSET('ewc02'!$L$10,Y687,0)</f>
        <v>#N/A</v>
      </c>
      <c r="V687" s="180" t="e">
        <f ca="1">OFFSET('ewc02'!$M$10,Y687,0)</f>
        <v>#N/A</v>
      </c>
      <c r="W687" s="180" t="e">
        <f ca="1">OFFSET('ewc02'!$N$10,Y687,0)</f>
        <v>#N/A</v>
      </c>
      <c r="X687" s="180" t="e">
        <f ca="1">IF(AND(OFFSET('ewc02'!I$10,Y687,0)=12,OR(G687="2.3",G687="2.6",G687="2.7",G687="2.9")),1,0)</f>
        <v>#N/A</v>
      </c>
      <c r="Y687" s="180" t="e">
        <f t="shared" ca="1" si="190"/>
        <v>#N/A</v>
      </c>
      <c r="Z687" s="37">
        <f t="shared" si="191"/>
        <v>0</v>
      </c>
      <c r="AA687" s="180">
        <f ca="1">IF($Z687=0,0, OFFSET(rd!$A$10,MATCH($Z687,RD_tunnus,0),0))</f>
        <v>0</v>
      </c>
      <c r="AB687" s="180" t="e">
        <f t="shared" si="198"/>
        <v>#N/A</v>
      </c>
      <c r="AC687" s="180" t="e">
        <f t="shared" si="199"/>
        <v>#N/A</v>
      </c>
      <c r="AD687" s="100">
        <f t="shared" si="200"/>
        <v>0</v>
      </c>
      <c r="AE687" s="180" t="e">
        <f t="shared" ca="1" si="192"/>
        <v>#N/A</v>
      </c>
      <c r="AF687" s="180" t="e">
        <f t="shared" ca="1" si="193"/>
        <v>#N/A</v>
      </c>
      <c r="AG687" s="100" t="e">
        <f ca="1">OFFSET('Kuiva-aine'!$D$10,AE687+AF687-1,0)</f>
        <v>#N/A</v>
      </c>
      <c r="AH687" s="100" t="e">
        <f ca="1">OFFSET('Kuiva-aine'!$E$10,AE687+AF687-1,0)</f>
        <v>#N/A</v>
      </c>
      <c r="AI687" s="180" t="e">
        <f t="shared" ca="1" si="201"/>
        <v>#N/A</v>
      </c>
      <c r="AJ687" s="180" t="e">
        <f t="shared" si="202"/>
        <v>#N/A</v>
      </c>
      <c r="AK687" s="180" t="e">
        <f t="shared" si="203"/>
        <v>#N/A</v>
      </c>
      <c r="AL687" s="180">
        <f t="shared" si="204"/>
        <v>0</v>
      </c>
    </row>
    <row r="688" spans="1:38" x14ac:dyDescent="0.35">
      <c r="A688" s="91"/>
      <c r="B688" s="92"/>
      <c r="C688" s="93"/>
      <c r="D688" s="92"/>
      <c r="E688" s="91"/>
      <c r="F688" s="92"/>
      <c r="G688" s="94"/>
      <c r="I688" s="31">
        <f t="shared" ca="1" si="205"/>
        <v>0</v>
      </c>
      <c r="J688" s="31">
        <f ca="1">IF(ISNA(MATCH($V688,Hajoamiskertoimet!A$21:A$53,0)),0,$I688*OFFSET(Hajoamiskertoimet!$C$20,MATCH($V688,Hajoamiskertoimet!A$21:A$53,0),0))</f>
        <v>0</v>
      </c>
      <c r="L688" s="181">
        <f t="shared" ca="1" si="194"/>
        <v>1</v>
      </c>
      <c r="M688" s="180" t="e">
        <f ca="1">OFFSET('ewc02'!$H$10,MATCH($R688,Ewc_ID,0),0)</f>
        <v>#N/A</v>
      </c>
      <c r="N688" s="180" t="e">
        <f t="shared" ca="1" si="189"/>
        <v>#N/A</v>
      </c>
      <c r="O688" s="180" t="e">
        <f ca="1">IF($L688=0,-1,OFFSET('Kuiva-aine'!$C$10,AE688+AF688-1,0))</f>
        <v>#N/A</v>
      </c>
      <c r="P688" s="180" t="e">
        <f t="shared" ca="1" si="195"/>
        <v>#N/A</v>
      </c>
      <c r="Q688" s="180" t="e">
        <f ca="1">OFFSET('ewc02'!$A$10,MATCH($C688,EWC_Koodi,0),0)</f>
        <v>#N/A</v>
      </c>
      <c r="R688" s="180" t="e">
        <f t="shared" ca="1" si="196"/>
        <v>#N/A</v>
      </c>
      <c r="S688" s="180" t="e">
        <f ca="1">OFFSET('ewc02'!$K$10,Y688,0)</f>
        <v>#N/A</v>
      </c>
      <c r="T688" s="180" t="e">
        <f t="shared" ca="1" si="197"/>
        <v>#N/A</v>
      </c>
      <c r="U688" s="180" t="e">
        <f ca="1">OFFSET('ewc02'!$L$10,Y688,0)</f>
        <v>#N/A</v>
      </c>
      <c r="V688" s="180" t="e">
        <f ca="1">OFFSET('ewc02'!$M$10,Y688,0)</f>
        <v>#N/A</v>
      </c>
      <c r="W688" s="180" t="e">
        <f ca="1">OFFSET('ewc02'!$N$10,Y688,0)</f>
        <v>#N/A</v>
      </c>
      <c r="X688" s="180" t="e">
        <f ca="1">IF(AND(OFFSET('ewc02'!I$10,Y688,0)=12,OR(G688="2.3",G688="2.6",G688="2.7",G688="2.9")),1,0)</f>
        <v>#N/A</v>
      </c>
      <c r="Y688" s="180" t="e">
        <f t="shared" ca="1" si="190"/>
        <v>#N/A</v>
      </c>
      <c r="Z688" s="37">
        <f t="shared" si="191"/>
        <v>0</v>
      </c>
      <c r="AA688" s="180">
        <f ca="1">IF($Z688=0,0, OFFSET(rd!$A$10,MATCH($Z688,RD_tunnus,0),0))</f>
        <v>0</v>
      </c>
      <c r="AB688" s="180" t="e">
        <f t="shared" si="198"/>
        <v>#N/A</v>
      </c>
      <c r="AC688" s="180" t="e">
        <f t="shared" si="199"/>
        <v>#N/A</v>
      </c>
      <c r="AD688" s="100">
        <f t="shared" si="200"/>
        <v>0</v>
      </c>
      <c r="AE688" s="180" t="e">
        <f t="shared" ca="1" si="192"/>
        <v>#N/A</v>
      </c>
      <c r="AF688" s="180" t="e">
        <f t="shared" ca="1" si="193"/>
        <v>#N/A</v>
      </c>
      <c r="AG688" s="100" t="e">
        <f ca="1">OFFSET('Kuiva-aine'!$D$10,AE688+AF688-1,0)</f>
        <v>#N/A</v>
      </c>
      <c r="AH688" s="100" t="e">
        <f ca="1">OFFSET('Kuiva-aine'!$E$10,AE688+AF688-1,0)</f>
        <v>#N/A</v>
      </c>
      <c r="AI688" s="180" t="e">
        <f t="shared" ca="1" si="201"/>
        <v>#N/A</v>
      </c>
      <c r="AJ688" s="180" t="e">
        <f t="shared" si="202"/>
        <v>#N/A</v>
      </c>
      <c r="AK688" s="180" t="e">
        <f t="shared" si="203"/>
        <v>#N/A</v>
      </c>
      <c r="AL688" s="180">
        <f t="shared" si="204"/>
        <v>0</v>
      </c>
    </row>
    <row r="689" spans="1:38" x14ac:dyDescent="0.35">
      <c r="A689" s="91"/>
      <c r="B689" s="92"/>
      <c r="C689" s="93"/>
      <c r="D689" s="92"/>
      <c r="E689" s="91"/>
      <c r="F689" s="92"/>
      <c r="G689" s="94"/>
      <c r="I689" s="31">
        <f t="shared" ca="1" si="205"/>
        <v>0</v>
      </c>
      <c r="J689" s="31">
        <f ca="1">IF(ISNA(MATCH($V689,Hajoamiskertoimet!A$21:A$53,0)),0,$I689*OFFSET(Hajoamiskertoimet!$C$20,MATCH($V689,Hajoamiskertoimet!A$21:A$53,0),0))</f>
        <v>0</v>
      </c>
      <c r="L689" s="181">
        <f t="shared" ca="1" si="194"/>
        <v>1</v>
      </c>
      <c r="M689" s="180" t="e">
        <f ca="1">OFFSET('ewc02'!$H$10,MATCH($R689,Ewc_ID,0),0)</f>
        <v>#N/A</v>
      </c>
      <c r="N689" s="180" t="e">
        <f t="shared" ca="1" si="189"/>
        <v>#N/A</v>
      </c>
      <c r="O689" s="180" t="e">
        <f ca="1">IF($L689=0,-1,OFFSET('Kuiva-aine'!$C$10,AE689+AF689-1,0))</f>
        <v>#N/A</v>
      </c>
      <c r="P689" s="180" t="e">
        <f t="shared" ca="1" si="195"/>
        <v>#N/A</v>
      </c>
      <c r="Q689" s="180" t="e">
        <f ca="1">OFFSET('ewc02'!$A$10,MATCH($C689,EWC_Koodi,0),0)</f>
        <v>#N/A</v>
      </c>
      <c r="R689" s="180" t="e">
        <f t="shared" ca="1" si="196"/>
        <v>#N/A</v>
      </c>
      <c r="S689" s="180" t="e">
        <f ca="1">OFFSET('ewc02'!$K$10,Y689,0)</f>
        <v>#N/A</v>
      </c>
      <c r="T689" s="180" t="e">
        <f t="shared" ca="1" si="197"/>
        <v>#N/A</v>
      </c>
      <c r="U689" s="180" t="e">
        <f ca="1">OFFSET('ewc02'!$L$10,Y689,0)</f>
        <v>#N/A</v>
      </c>
      <c r="V689" s="180" t="e">
        <f ca="1">OFFSET('ewc02'!$M$10,Y689,0)</f>
        <v>#N/A</v>
      </c>
      <c r="W689" s="180" t="e">
        <f ca="1">OFFSET('ewc02'!$N$10,Y689,0)</f>
        <v>#N/A</v>
      </c>
      <c r="X689" s="180" t="e">
        <f ca="1">IF(AND(OFFSET('ewc02'!I$10,Y689,0)=12,OR(G689="2.3",G689="2.6",G689="2.7",G689="2.9")),1,0)</f>
        <v>#N/A</v>
      </c>
      <c r="Y689" s="180" t="e">
        <f t="shared" ca="1" si="190"/>
        <v>#N/A</v>
      </c>
      <c r="Z689" s="37">
        <f t="shared" si="191"/>
        <v>0</v>
      </c>
      <c r="AA689" s="180">
        <f ca="1">IF($Z689=0,0, OFFSET(rd!$A$10,MATCH($Z689,RD_tunnus,0),0))</f>
        <v>0</v>
      </c>
      <c r="AB689" s="180" t="e">
        <f t="shared" si="198"/>
        <v>#N/A</v>
      </c>
      <c r="AC689" s="180" t="e">
        <f t="shared" si="199"/>
        <v>#N/A</v>
      </c>
      <c r="AD689" s="100">
        <f t="shared" si="200"/>
        <v>0</v>
      </c>
      <c r="AE689" s="180" t="e">
        <f t="shared" ca="1" si="192"/>
        <v>#N/A</v>
      </c>
      <c r="AF689" s="180" t="e">
        <f t="shared" ca="1" si="193"/>
        <v>#N/A</v>
      </c>
      <c r="AG689" s="100" t="e">
        <f ca="1">OFFSET('Kuiva-aine'!$D$10,AE689+AF689-1,0)</f>
        <v>#N/A</v>
      </c>
      <c r="AH689" s="100" t="e">
        <f ca="1">OFFSET('Kuiva-aine'!$E$10,AE689+AF689-1,0)</f>
        <v>#N/A</v>
      </c>
      <c r="AI689" s="180" t="e">
        <f t="shared" ca="1" si="201"/>
        <v>#N/A</v>
      </c>
      <c r="AJ689" s="180" t="e">
        <f t="shared" si="202"/>
        <v>#N/A</v>
      </c>
      <c r="AK689" s="180" t="e">
        <f t="shared" si="203"/>
        <v>#N/A</v>
      </c>
      <c r="AL689" s="180">
        <f t="shared" si="204"/>
        <v>0</v>
      </c>
    </row>
    <row r="690" spans="1:38" x14ac:dyDescent="0.35">
      <c r="A690" s="91"/>
      <c r="B690" s="92"/>
      <c r="C690" s="93"/>
      <c r="D690" s="92"/>
      <c r="E690" s="91"/>
      <c r="F690" s="92"/>
      <c r="G690" s="94"/>
      <c r="I690" s="31">
        <f t="shared" ca="1" si="205"/>
        <v>0</v>
      </c>
      <c r="J690" s="31">
        <f ca="1">IF(ISNA(MATCH($V690,Hajoamiskertoimet!A$21:A$53,0)),0,$I690*OFFSET(Hajoamiskertoimet!$C$20,MATCH($V690,Hajoamiskertoimet!A$21:A$53,0),0))</f>
        <v>0</v>
      </c>
      <c r="L690" s="181">
        <f t="shared" ca="1" si="194"/>
        <v>1</v>
      </c>
      <c r="M690" s="180" t="e">
        <f ca="1">OFFSET('ewc02'!$H$10,MATCH($R690,Ewc_ID,0),0)</f>
        <v>#N/A</v>
      </c>
      <c r="N690" s="180" t="e">
        <f t="shared" ca="1" si="189"/>
        <v>#N/A</v>
      </c>
      <c r="O690" s="180" t="e">
        <f ca="1">IF($L690=0,-1,OFFSET('Kuiva-aine'!$C$10,AE690+AF690-1,0))</f>
        <v>#N/A</v>
      </c>
      <c r="P690" s="180" t="e">
        <f t="shared" ca="1" si="195"/>
        <v>#N/A</v>
      </c>
      <c r="Q690" s="180" t="e">
        <f ca="1">OFFSET('ewc02'!$A$10,MATCH($C690,EWC_Koodi,0),0)</f>
        <v>#N/A</v>
      </c>
      <c r="R690" s="180" t="e">
        <f t="shared" ca="1" si="196"/>
        <v>#N/A</v>
      </c>
      <c r="S690" s="180" t="e">
        <f ca="1">OFFSET('ewc02'!$K$10,Y690,0)</f>
        <v>#N/A</v>
      </c>
      <c r="T690" s="180" t="e">
        <f t="shared" ca="1" si="197"/>
        <v>#N/A</v>
      </c>
      <c r="U690" s="180" t="e">
        <f ca="1">OFFSET('ewc02'!$L$10,Y690,0)</f>
        <v>#N/A</v>
      </c>
      <c r="V690" s="180" t="e">
        <f ca="1">OFFSET('ewc02'!$M$10,Y690,0)</f>
        <v>#N/A</v>
      </c>
      <c r="W690" s="180" t="e">
        <f ca="1">OFFSET('ewc02'!$N$10,Y690,0)</f>
        <v>#N/A</v>
      </c>
      <c r="X690" s="180" t="e">
        <f ca="1">IF(AND(OFFSET('ewc02'!I$10,Y690,0)=12,OR(G690="2.3",G690="2.6",G690="2.7",G690="2.9")),1,0)</f>
        <v>#N/A</v>
      </c>
      <c r="Y690" s="180" t="e">
        <f t="shared" ca="1" si="190"/>
        <v>#N/A</v>
      </c>
      <c r="Z690" s="37">
        <f t="shared" si="191"/>
        <v>0</v>
      </c>
      <c r="AA690" s="180">
        <f ca="1">IF($Z690=0,0, OFFSET(rd!$A$10,MATCH($Z690,RD_tunnus,0),0))</f>
        <v>0</v>
      </c>
      <c r="AB690" s="180" t="e">
        <f t="shared" si="198"/>
        <v>#N/A</v>
      </c>
      <c r="AC690" s="180" t="e">
        <f t="shared" si="199"/>
        <v>#N/A</v>
      </c>
      <c r="AD690" s="100">
        <f t="shared" si="200"/>
        <v>0</v>
      </c>
      <c r="AE690" s="180" t="e">
        <f t="shared" ca="1" si="192"/>
        <v>#N/A</v>
      </c>
      <c r="AF690" s="180" t="e">
        <f t="shared" ca="1" si="193"/>
        <v>#N/A</v>
      </c>
      <c r="AG690" s="100" t="e">
        <f ca="1">OFFSET('Kuiva-aine'!$D$10,AE690+AF690-1,0)</f>
        <v>#N/A</v>
      </c>
      <c r="AH690" s="100" t="e">
        <f ca="1">OFFSET('Kuiva-aine'!$E$10,AE690+AF690-1,0)</f>
        <v>#N/A</v>
      </c>
      <c r="AI690" s="180" t="e">
        <f t="shared" ca="1" si="201"/>
        <v>#N/A</v>
      </c>
      <c r="AJ690" s="180" t="e">
        <f t="shared" si="202"/>
        <v>#N/A</v>
      </c>
      <c r="AK690" s="180" t="e">
        <f t="shared" si="203"/>
        <v>#N/A</v>
      </c>
      <c r="AL690" s="180">
        <f t="shared" si="204"/>
        <v>0</v>
      </c>
    </row>
    <row r="691" spans="1:38" x14ac:dyDescent="0.35">
      <c r="A691" s="91"/>
      <c r="B691" s="92"/>
      <c r="C691" s="93"/>
      <c r="D691" s="92"/>
      <c r="E691" s="91"/>
      <c r="F691" s="92"/>
      <c r="G691" s="94"/>
      <c r="I691" s="31">
        <f t="shared" ca="1" si="205"/>
        <v>0</v>
      </c>
      <c r="J691" s="31">
        <f ca="1">IF(ISNA(MATCH($V691,Hajoamiskertoimet!A$21:A$53,0)),0,$I691*OFFSET(Hajoamiskertoimet!$C$20,MATCH($V691,Hajoamiskertoimet!A$21:A$53,0),0))</f>
        <v>0</v>
      </c>
      <c r="L691" s="181">
        <f t="shared" ca="1" si="194"/>
        <v>1</v>
      </c>
      <c r="M691" s="180" t="e">
        <f ca="1">OFFSET('ewc02'!$H$10,MATCH($R691,Ewc_ID,0),0)</f>
        <v>#N/A</v>
      </c>
      <c r="N691" s="180" t="e">
        <f t="shared" ca="1" si="189"/>
        <v>#N/A</v>
      </c>
      <c r="O691" s="180" t="e">
        <f ca="1">IF($L691=0,-1,OFFSET('Kuiva-aine'!$C$10,AE691+AF691-1,0))</f>
        <v>#N/A</v>
      </c>
      <c r="P691" s="180" t="e">
        <f t="shared" ca="1" si="195"/>
        <v>#N/A</v>
      </c>
      <c r="Q691" s="180" t="e">
        <f ca="1">OFFSET('ewc02'!$A$10,MATCH($C691,EWC_Koodi,0),0)</f>
        <v>#N/A</v>
      </c>
      <c r="R691" s="180" t="e">
        <f t="shared" ca="1" si="196"/>
        <v>#N/A</v>
      </c>
      <c r="S691" s="180" t="e">
        <f ca="1">OFFSET('ewc02'!$K$10,Y691,0)</f>
        <v>#N/A</v>
      </c>
      <c r="T691" s="180" t="e">
        <f t="shared" ca="1" si="197"/>
        <v>#N/A</v>
      </c>
      <c r="U691" s="180" t="e">
        <f ca="1">OFFSET('ewc02'!$L$10,Y691,0)</f>
        <v>#N/A</v>
      </c>
      <c r="V691" s="180" t="e">
        <f ca="1">OFFSET('ewc02'!$M$10,Y691,0)</f>
        <v>#N/A</v>
      </c>
      <c r="W691" s="180" t="e">
        <f ca="1">OFFSET('ewc02'!$N$10,Y691,0)</f>
        <v>#N/A</v>
      </c>
      <c r="X691" s="180" t="e">
        <f ca="1">IF(AND(OFFSET('ewc02'!I$10,Y691,0)=12,OR(G691="2.3",G691="2.6",G691="2.7",G691="2.9")),1,0)</f>
        <v>#N/A</v>
      </c>
      <c r="Y691" s="180" t="e">
        <f t="shared" ca="1" si="190"/>
        <v>#N/A</v>
      </c>
      <c r="Z691" s="37">
        <f t="shared" si="191"/>
        <v>0</v>
      </c>
      <c r="AA691" s="180">
        <f ca="1">IF($Z691=0,0, OFFSET(rd!$A$10,MATCH($Z691,RD_tunnus,0),0))</f>
        <v>0</v>
      </c>
      <c r="AB691" s="180" t="e">
        <f t="shared" si="198"/>
        <v>#N/A</v>
      </c>
      <c r="AC691" s="180" t="e">
        <f t="shared" si="199"/>
        <v>#N/A</v>
      </c>
      <c r="AD691" s="100">
        <f t="shared" si="200"/>
        <v>0</v>
      </c>
      <c r="AE691" s="180" t="e">
        <f t="shared" ca="1" si="192"/>
        <v>#N/A</v>
      </c>
      <c r="AF691" s="180" t="e">
        <f t="shared" ca="1" si="193"/>
        <v>#N/A</v>
      </c>
      <c r="AG691" s="100" t="e">
        <f ca="1">OFFSET('Kuiva-aine'!$D$10,AE691+AF691-1,0)</f>
        <v>#N/A</v>
      </c>
      <c r="AH691" s="100" t="e">
        <f ca="1">OFFSET('Kuiva-aine'!$E$10,AE691+AF691-1,0)</f>
        <v>#N/A</v>
      </c>
      <c r="AI691" s="180" t="e">
        <f t="shared" ca="1" si="201"/>
        <v>#N/A</v>
      </c>
      <c r="AJ691" s="180" t="e">
        <f t="shared" si="202"/>
        <v>#N/A</v>
      </c>
      <c r="AK691" s="180" t="e">
        <f t="shared" si="203"/>
        <v>#N/A</v>
      </c>
      <c r="AL691" s="180">
        <f t="shared" si="204"/>
        <v>0</v>
      </c>
    </row>
    <row r="692" spans="1:38" x14ac:dyDescent="0.35">
      <c r="A692" s="91"/>
      <c r="B692" s="92"/>
      <c r="C692" s="93"/>
      <c r="D692" s="92"/>
      <c r="E692" s="91"/>
      <c r="F692" s="92"/>
      <c r="G692" s="94"/>
      <c r="I692" s="31">
        <f t="shared" ca="1" si="205"/>
        <v>0</v>
      </c>
      <c r="J692" s="31">
        <f ca="1">IF(ISNA(MATCH($V692,Hajoamiskertoimet!A$21:A$53,0)),0,$I692*OFFSET(Hajoamiskertoimet!$C$20,MATCH($V692,Hajoamiskertoimet!A$21:A$53,0),0))</f>
        <v>0</v>
      </c>
      <c r="L692" s="181">
        <f t="shared" ca="1" si="194"/>
        <v>1</v>
      </c>
      <c r="M692" s="180" t="e">
        <f ca="1">OFFSET('ewc02'!$H$10,MATCH($R692,Ewc_ID,0),0)</f>
        <v>#N/A</v>
      </c>
      <c r="N692" s="180" t="e">
        <f t="shared" ca="1" si="189"/>
        <v>#N/A</v>
      </c>
      <c r="O692" s="180" t="e">
        <f ca="1">IF($L692=0,-1,OFFSET('Kuiva-aine'!$C$10,AE692+AF692-1,0))</f>
        <v>#N/A</v>
      </c>
      <c r="P692" s="180" t="e">
        <f t="shared" ca="1" si="195"/>
        <v>#N/A</v>
      </c>
      <c r="Q692" s="180" t="e">
        <f ca="1">OFFSET('ewc02'!$A$10,MATCH($C692,EWC_Koodi,0),0)</f>
        <v>#N/A</v>
      </c>
      <c r="R692" s="180" t="e">
        <f t="shared" ca="1" si="196"/>
        <v>#N/A</v>
      </c>
      <c r="S692" s="180" t="e">
        <f ca="1">OFFSET('ewc02'!$K$10,Y692,0)</f>
        <v>#N/A</v>
      </c>
      <c r="T692" s="180" t="e">
        <f t="shared" ca="1" si="197"/>
        <v>#N/A</v>
      </c>
      <c r="U692" s="180" t="e">
        <f ca="1">OFFSET('ewc02'!$L$10,Y692,0)</f>
        <v>#N/A</v>
      </c>
      <c r="V692" s="180" t="e">
        <f ca="1">OFFSET('ewc02'!$M$10,Y692,0)</f>
        <v>#N/A</v>
      </c>
      <c r="W692" s="180" t="e">
        <f ca="1">OFFSET('ewc02'!$N$10,Y692,0)</f>
        <v>#N/A</v>
      </c>
      <c r="X692" s="180" t="e">
        <f ca="1">IF(AND(OFFSET('ewc02'!I$10,Y692,0)=12,OR(G692="2.3",G692="2.6",G692="2.7",G692="2.9")),1,0)</f>
        <v>#N/A</v>
      </c>
      <c r="Y692" s="180" t="e">
        <f t="shared" ca="1" si="190"/>
        <v>#N/A</v>
      </c>
      <c r="Z692" s="37">
        <f t="shared" si="191"/>
        <v>0</v>
      </c>
      <c r="AA692" s="180">
        <f ca="1">IF($Z692=0,0, OFFSET(rd!$A$10,MATCH($Z692,RD_tunnus,0),0))</f>
        <v>0</v>
      </c>
      <c r="AB692" s="180" t="e">
        <f t="shared" si="198"/>
        <v>#N/A</v>
      </c>
      <c r="AC692" s="180" t="e">
        <f t="shared" si="199"/>
        <v>#N/A</v>
      </c>
      <c r="AD692" s="100">
        <f t="shared" si="200"/>
        <v>0</v>
      </c>
      <c r="AE692" s="180" t="e">
        <f t="shared" ca="1" si="192"/>
        <v>#N/A</v>
      </c>
      <c r="AF692" s="180" t="e">
        <f t="shared" ca="1" si="193"/>
        <v>#N/A</v>
      </c>
      <c r="AG692" s="100" t="e">
        <f ca="1">OFFSET('Kuiva-aine'!$D$10,AE692+AF692-1,0)</f>
        <v>#N/A</v>
      </c>
      <c r="AH692" s="100" t="e">
        <f ca="1">OFFSET('Kuiva-aine'!$E$10,AE692+AF692-1,0)</f>
        <v>#N/A</v>
      </c>
      <c r="AI692" s="180" t="e">
        <f t="shared" ca="1" si="201"/>
        <v>#N/A</v>
      </c>
      <c r="AJ692" s="180" t="e">
        <f t="shared" si="202"/>
        <v>#N/A</v>
      </c>
      <c r="AK692" s="180" t="e">
        <f t="shared" si="203"/>
        <v>#N/A</v>
      </c>
      <c r="AL692" s="180">
        <f t="shared" si="204"/>
        <v>0</v>
      </c>
    </row>
    <row r="693" spans="1:38" x14ac:dyDescent="0.35">
      <c r="A693" s="91"/>
      <c r="B693" s="92"/>
      <c r="C693" s="93"/>
      <c r="D693" s="92"/>
      <c r="E693" s="91"/>
      <c r="F693" s="92"/>
      <c r="G693" s="94"/>
      <c r="I693" s="31">
        <f t="shared" ca="1" si="205"/>
        <v>0</v>
      </c>
      <c r="J693" s="31">
        <f ca="1">IF(ISNA(MATCH($V693,Hajoamiskertoimet!A$21:A$53,0)),0,$I693*OFFSET(Hajoamiskertoimet!$C$20,MATCH($V693,Hajoamiskertoimet!A$21:A$53,0),0))</f>
        <v>0</v>
      </c>
      <c r="L693" s="181">
        <f t="shared" ca="1" si="194"/>
        <v>1</v>
      </c>
      <c r="M693" s="180" t="e">
        <f ca="1">OFFSET('ewc02'!$H$10,MATCH($R693,Ewc_ID,0),0)</f>
        <v>#N/A</v>
      </c>
      <c r="N693" s="180" t="e">
        <f t="shared" ca="1" si="189"/>
        <v>#N/A</v>
      </c>
      <c r="O693" s="180" t="e">
        <f ca="1">IF($L693=0,-1,OFFSET('Kuiva-aine'!$C$10,AE693+AF693-1,0))</f>
        <v>#N/A</v>
      </c>
      <c r="P693" s="180" t="e">
        <f t="shared" ca="1" si="195"/>
        <v>#N/A</v>
      </c>
      <c r="Q693" s="180" t="e">
        <f ca="1">OFFSET('ewc02'!$A$10,MATCH($C693,EWC_Koodi,0),0)</f>
        <v>#N/A</v>
      </c>
      <c r="R693" s="180" t="e">
        <f t="shared" ca="1" si="196"/>
        <v>#N/A</v>
      </c>
      <c r="S693" s="180" t="e">
        <f ca="1">OFFSET('ewc02'!$K$10,Y693,0)</f>
        <v>#N/A</v>
      </c>
      <c r="T693" s="180" t="e">
        <f t="shared" ca="1" si="197"/>
        <v>#N/A</v>
      </c>
      <c r="U693" s="180" t="e">
        <f ca="1">OFFSET('ewc02'!$L$10,Y693,0)</f>
        <v>#N/A</v>
      </c>
      <c r="V693" s="180" t="e">
        <f ca="1">OFFSET('ewc02'!$M$10,Y693,0)</f>
        <v>#N/A</v>
      </c>
      <c r="W693" s="180" t="e">
        <f ca="1">OFFSET('ewc02'!$N$10,Y693,0)</f>
        <v>#N/A</v>
      </c>
      <c r="X693" s="180" t="e">
        <f ca="1">IF(AND(OFFSET('ewc02'!I$10,Y693,0)=12,OR(G693="2.3",G693="2.6",G693="2.7",G693="2.9")),1,0)</f>
        <v>#N/A</v>
      </c>
      <c r="Y693" s="180" t="e">
        <f t="shared" ca="1" si="190"/>
        <v>#N/A</v>
      </c>
      <c r="Z693" s="37">
        <f t="shared" si="191"/>
        <v>0</v>
      </c>
      <c r="AA693" s="180">
        <f ca="1">IF($Z693=0,0, OFFSET(rd!$A$10,MATCH($Z693,RD_tunnus,0),0))</f>
        <v>0</v>
      </c>
      <c r="AB693" s="180" t="e">
        <f t="shared" si="198"/>
        <v>#N/A</v>
      </c>
      <c r="AC693" s="180" t="e">
        <f t="shared" si="199"/>
        <v>#N/A</v>
      </c>
      <c r="AD693" s="100">
        <f t="shared" si="200"/>
        <v>0</v>
      </c>
      <c r="AE693" s="180" t="e">
        <f t="shared" ca="1" si="192"/>
        <v>#N/A</v>
      </c>
      <c r="AF693" s="180" t="e">
        <f t="shared" ca="1" si="193"/>
        <v>#N/A</v>
      </c>
      <c r="AG693" s="100" t="e">
        <f ca="1">OFFSET('Kuiva-aine'!$D$10,AE693+AF693-1,0)</f>
        <v>#N/A</v>
      </c>
      <c r="AH693" s="100" t="e">
        <f ca="1">OFFSET('Kuiva-aine'!$E$10,AE693+AF693-1,0)</f>
        <v>#N/A</v>
      </c>
      <c r="AI693" s="180" t="e">
        <f t="shared" ca="1" si="201"/>
        <v>#N/A</v>
      </c>
      <c r="AJ693" s="180" t="e">
        <f t="shared" si="202"/>
        <v>#N/A</v>
      </c>
      <c r="AK693" s="180" t="e">
        <f t="shared" si="203"/>
        <v>#N/A</v>
      </c>
      <c r="AL693" s="180">
        <f t="shared" si="204"/>
        <v>0</v>
      </c>
    </row>
    <row r="694" spans="1:38" x14ac:dyDescent="0.35">
      <c r="A694" s="91"/>
      <c r="B694" s="92"/>
      <c r="C694" s="93"/>
      <c r="D694" s="92"/>
      <c r="E694" s="91"/>
      <c r="F694" s="92"/>
      <c r="G694" s="94"/>
      <c r="I694" s="31">
        <f t="shared" ca="1" si="205"/>
        <v>0</v>
      </c>
      <c r="J694" s="31">
        <f ca="1">IF(ISNA(MATCH($V694,Hajoamiskertoimet!A$21:A$53,0)),0,$I694*OFFSET(Hajoamiskertoimet!$C$20,MATCH($V694,Hajoamiskertoimet!A$21:A$53,0),0))</f>
        <v>0</v>
      </c>
      <c r="L694" s="181">
        <f t="shared" ca="1" si="194"/>
        <v>1</v>
      </c>
      <c r="M694" s="180" t="e">
        <f ca="1">OFFSET('ewc02'!$H$10,MATCH($R694,Ewc_ID,0),0)</f>
        <v>#N/A</v>
      </c>
      <c r="N694" s="180" t="e">
        <f t="shared" ca="1" si="189"/>
        <v>#N/A</v>
      </c>
      <c r="O694" s="180" t="e">
        <f ca="1">IF($L694=0,-1,OFFSET('Kuiva-aine'!$C$10,AE694+AF694-1,0))</f>
        <v>#N/A</v>
      </c>
      <c r="P694" s="180" t="e">
        <f t="shared" ca="1" si="195"/>
        <v>#N/A</v>
      </c>
      <c r="Q694" s="180" t="e">
        <f ca="1">OFFSET('ewc02'!$A$10,MATCH($C694,EWC_Koodi,0),0)</f>
        <v>#N/A</v>
      </c>
      <c r="R694" s="180" t="e">
        <f t="shared" ca="1" si="196"/>
        <v>#N/A</v>
      </c>
      <c r="S694" s="180" t="e">
        <f ca="1">OFFSET('ewc02'!$K$10,Y694,0)</f>
        <v>#N/A</v>
      </c>
      <c r="T694" s="180" t="e">
        <f t="shared" ca="1" si="197"/>
        <v>#N/A</v>
      </c>
      <c r="U694" s="180" t="e">
        <f ca="1">OFFSET('ewc02'!$L$10,Y694,0)</f>
        <v>#N/A</v>
      </c>
      <c r="V694" s="180" t="e">
        <f ca="1">OFFSET('ewc02'!$M$10,Y694,0)</f>
        <v>#N/A</v>
      </c>
      <c r="W694" s="180" t="e">
        <f ca="1">OFFSET('ewc02'!$N$10,Y694,0)</f>
        <v>#N/A</v>
      </c>
      <c r="X694" s="180" t="e">
        <f ca="1">IF(AND(OFFSET('ewc02'!I$10,Y694,0)=12,OR(G694="2.3",G694="2.6",G694="2.7",G694="2.9")),1,0)</f>
        <v>#N/A</v>
      </c>
      <c r="Y694" s="180" t="e">
        <f t="shared" ca="1" si="190"/>
        <v>#N/A</v>
      </c>
      <c r="Z694" s="37">
        <f t="shared" si="191"/>
        <v>0</v>
      </c>
      <c r="AA694" s="180">
        <f ca="1">IF($Z694=0,0, OFFSET(rd!$A$10,MATCH($Z694,RD_tunnus,0),0))</f>
        <v>0</v>
      </c>
      <c r="AB694" s="180" t="e">
        <f t="shared" si="198"/>
        <v>#N/A</v>
      </c>
      <c r="AC694" s="180" t="e">
        <f t="shared" si="199"/>
        <v>#N/A</v>
      </c>
      <c r="AD694" s="100">
        <f t="shared" si="200"/>
        <v>0</v>
      </c>
      <c r="AE694" s="180" t="e">
        <f t="shared" ca="1" si="192"/>
        <v>#N/A</v>
      </c>
      <c r="AF694" s="180" t="e">
        <f t="shared" ca="1" si="193"/>
        <v>#N/A</v>
      </c>
      <c r="AG694" s="100" t="e">
        <f ca="1">OFFSET('Kuiva-aine'!$D$10,AE694+AF694-1,0)</f>
        <v>#N/A</v>
      </c>
      <c r="AH694" s="100" t="e">
        <f ca="1">OFFSET('Kuiva-aine'!$E$10,AE694+AF694-1,0)</f>
        <v>#N/A</v>
      </c>
      <c r="AI694" s="180" t="e">
        <f t="shared" ca="1" si="201"/>
        <v>#N/A</v>
      </c>
      <c r="AJ694" s="180" t="e">
        <f t="shared" si="202"/>
        <v>#N/A</v>
      </c>
      <c r="AK694" s="180" t="e">
        <f t="shared" si="203"/>
        <v>#N/A</v>
      </c>
      <c r="AL694" s="180">
        <f t="shared" si="204"/>
        <v>0</v>
      </c>
    </row>
    <row r="695" spans="1:38" x14ac:dyDescent="0.35">
      <c r="A695" s="91"/>
      <c r="B695" s="92"/>
      <c r="C695" s="93"/>
      <c r="D695" s="92"/>
      <c r="E695" s="91"/>
      <c r="F695" s="92"/>
      <c r="G695" s="94"/>
      <c r="I695" s="31">
        <f t="shared" ca="1" si="205"/>
        <v>0</v>
      </c>
      <c r="J695" s="31">
        <f ca="1">IF(ISNA(MATCH($V695,Hajoamiskertoimet!A$21:A$53,0)),0,$I695*OFFSET(Hajoamiskertoimet!$C$20,MATCH($V695,Hajoamiskertoimet!A$21:A$53,0),0))</f>
        <v>0</v>
      </c>
      <c r="L695" s="181">
        <f t="shared" ca="1" si="194"/>
        <v>1</v>
      </c>
      <c r="M695" s="180" t="e">
        <f ca="1">OFFSET('ewc02'!$H$10,MATCH($R695,Ewc_ID,0),0)</f>
        <v>#N/A</v>
      </c>
      <c r="N695" s="180" t="e">
        <f t="shared" ca="1" si="189"/>
        <v>#N/A</v>
      </c>
      <c r="O695" s="180" t="e">
        <f ca="1">IF($L695=0,-1,OFFSET('Kuiva-aine'!$C$10,AE695+AF695-1,0))</f>
        <v>#N/A</v>
      </c>
      <c r="P695" s="180" t="e">
        <f t="shared" ca="1" si="195"/>
        <v>#N/A</v>
      </c>
      <c r="Q695" s="180" t="e">
        <f ca="1">OFFSET('ewc02'!$A$10,MATCH($C695,EWC_Koodi,0),0)</f>
        <v>#N/A</v>
      </c>
      <c r="R695" s="180" t="e">
        <f t="shared" ca="1" si="196"/>
        <v>#N/A</v>
      </c>
      <c r="S695" s="180" t="e">
        <f ca="1">OFFSET('ewc02'!$K$10,Y695,0)</f>
        <v>#N/A</v>
      </c>
      <c r="T695" s="180" t="e">
        <f t="shared" ca="1" si="197"/>
        <v>#N/A</v>
      </c>
      <c r="U695" s="180" t="e">
        <f ca="1">OFFSET('ewc02'!$L$10,Y695,0)</f>
        <v>#N/A</v>
      </c>
      <c r="V695" s="180" t="e">
        <f ca="1">OFFSET('ewc02'!$M$10,Y695,0)</f>
        <v>#N/A</v>
      </c>
      <c r="W695" s="180" t="e">
        <f ca="1">OFFSET('ewc02'!$N$10,Y695,0)</f>
        <v>#N/A</v>
      </c>
      <c r="X695" s="180" t="e">
        <f ca="1">IF(AND(OFFSET('ewc02'!I$10,Y695,0)=12,OR(G695="2.3",G695="2.6",G695="2.7",G695="2.9")),1,0)</f>
        <v>#N/A</v>
      </c>
      <c r="Y695" s="180" t="e">
        <f t="shared" ca="1" si="190"/>
        <v>#N/A</v>
      </c>
      <c r="Z695" s="37">
        <f t="shared" si="191"/>
        <v>0</v>
      </c>
      <c r="AA695" s="180">
        <f ca="1">IF($Z695=0,0, OFFSET(rd!$A$10,MATCH($Z695,RD_tunnus,0),0))</f>
        <v>0</v>
      </c>
      <c r="AB695" s="180" t="e">
        <f t="shared" si="198"/>
        <v>#N/A</v>
      </c>
      <c r="AC695" s="180" t="e">
        <f t="shared" si="199"/>
        <v>#N/A</v>
      </c>
      <c r="AD695" s="100">
        <f t="shared" si="200"/>
        <v>0</v>
      </c>
      <c r="AE695" s="180" t="e">
        <f t="shared" ca="1" si="192"/>
        <v>#N/A</v>
      </c>
      <c r="AF695" s="180" t="e">
        <f t="shared" ca="1" si="193"/>
        <v>#N/A</v>
      </c>
      <c r="AG695" s="100" t="e">
        <f ca="1">OFFSET('Kuiva-aine'!$D$10,AE695+AF695-1,0)</f>
        <v>#N/A</v>
      </c>
      <c r="AH695" s="100" t="e">
        <f ca="1">OFFSET('Kuiva-aine'!$E$10,AE695+AF695-1,0)</f>
        <v>#N/A</v>
      </c>
      <c r="AI695" s="180" t="e">
        <f t="shared" ca="1" si="201"/>
        <v>#N/A</v>
      </c>
      <c r="AJ695" s="180" t="e">
        <f t="shared" si="202"/>
        <v>#N/A</v>
      </c>
      <c r="AK695" s="180" t="e">
        <f t="shared" si="203"/>
        <v>#N/A</v>
      </c>
      <c r="AL695" s="180">
        <f t="shared" si="204"/>
        <v>0</v>
      </c>
    </row>
    <row r="696" spans="1:38" x14ac:dyDescent="0.35">
      <c r="A696" s="91"/>
      <c r="B696" s="92"/>
      <c r="C696" s="93"/>
      <c r="D696" s="92"/>
      <c r="E696" s="91"/>
      <c r="F696" s="92"/>
      <c r="G696" s="94"/>
      <c r="I696" s="31">
        <f t="shared" ca="1" si="205"/>
        <v>0</v>
      </c>
      <c r="J696" s="31">
        <f ca="1">IF(ISNA(MATCH($V696,Hajoamiskertoimet!A$21:A$53,0)),0,$I696*OFFSET(Hajoamiskertoimet!$C$20,MATCH($V696,Hajoamiskertoimet!A$21:A$53,0),0))</f>
        <v>0</v>
      </c>
      <c r="L696" s="181">
        <f t="shared" ca="1" si="194"/>
        <v>1</v>
      </c>
      <c r="M696" s="180" t="e">
        <f ca="1">OFFSET('ewc02'!$H$10,MATCH($R696,Ewc_ID,0),0)</f>
        <v>#N/A</v>
      </c>
      <c r="N696" s="180" t="e">
        <f t="shared" ca="1" si="189"/>
        <v>#N/A</v>
      </c>
      <c r="O696" s="180" t="e">
        <f ca="1">IF($L696=0,-1,OFFSET('Kuiva-aine'!$C$10,AE696+AF696-1,0))</f>
        <v>#N/A</v>
      </c>
      <c r="P696" s="180" t="e">
        <f t="shared" ca="1" si="195"/>
        <v>#N/A</v>
      </c>
      <c r="Q696" s="180" t="e">
        <f ca="1">OFFSET('ewc02'!$A$10,MATCH($C696,EWC_Koodi,0),0)</f>
        <v>#N/A</v>
      </c>
      <c r="R696" s="180" t="e">
        <f t="shared" ca="1" si="196"/>
        <v>#N/A</v>
      </c>
      <c r="S696" s="180" t="e">
        <f ca="1">OFFSET('ewc02'!$K$10,Y696,0)</f>
        <v>#N/A</v>
      </c>
      <c r="T696" s="180" t="e">
        <f t="shared" ca="1" si="197"/>
        <v>#N/A</v>
      </c>
      <c r="U696" s="180" t="e">
        <f ca="1">OFFSET('ewc02'!$L$10,Y696,0)</f>
        <v>#N/A</v>
      </c>
      <c r="V696" s="180" t="e">
        <f ca="1">OFFSET('ewc02'!$M$10,Y696,0)</f>
        <v>#N/A</v>
      </c>
      <c r="W696" s="180" t="e">
        <f ca="1">OFFSET('ewc02'!$N$10,Y696,0)</f>
        <v>#N/A</v>
      </c>
      <c r="X696" s="180" t="e">
        <f ca="1">IF(AND(OFFSET('ewc02'!I$10,Y696,0)=12,OR(G696="2.3",G696="2.6",G696="2.7",G696="2.9")),1,0)</f>
        <v>#N/A</v>
      </c>
      <c r="Y696" s="180" t="e">
        <f t="shared" ca="1" si="190"/>
        <v>#N/A</v>
      </c>
      <c r="Z696" s="37">
        <f t="shared" si="191"/>
        <v>0</v>
      </c>
      <c r="AA696" s="180">
        <f ca="1">IF($Z696=0,0, OFFSET(rd!$A$10,MATCH($Z696,RD_tunnus,0),0))</f>
        <v>0</v>
      </c>
      <c r="AB696" s="180" t="e">
        <f t="shared" si="198"/>
        <v>#N/A</v>
      </c>
      <c r="AC696" s="180" t="e">
        <f t="shared" si="199"/>
        <v>#N/A</v>
      </c>
      <c r="AD696" s="100">
        <f t="shared" si="200"/>
        <v>0</v>
      </c>
      <c r="AE696" s="180" t="e">
        <f t="shared" ca="1" si="192"/>
        <v>#N/A</v>
      </c>
      <c r="AF696" s="180" t="e">
        <f t="shared" ca="1" si="193"/>
        <v>#N/A</v>
      </c>
      <c r="AG696" s="100" t="e">
        <f ca="1">OFFSET('Kuiva-aine'!$D$10,AE696+AF696-1,0)</f>
        <v>#N/A</v>
      </c>
      <c r="AH696" s="100" t="e">
        <f ca="1">OFFSET('Kuiva-aine'!$E$10,AE696+AF696-1,0)</f>
        <v>#N/A</v>
      </c>
      <c r="AI696" s="180" t="e">
        <f t="shared" ca="1" si="201"/>
        <v>#N/A</v>
      </c>
      <c r="AJ696" s="180" t="e">
        <f t="shared" si="202"/>
        <v>#N/A</v>
      </c>
      <c r="AK696" s="180" t="e">
        <f t="shared" si="203"/>
        <v>#N/A</v>
      </c>
      <c r="AL696" s="180">
        <f t="shared" si="204"/>
        <v>0</v>
      </c>
    </row>
    <row r="697" spans="1:38" x14ac:dyDescent="0.35">
      <c r="A697" s="91"/>
      <c r="B697" s="92"/>
      <c r="C697" s="93"/>
      <c r="D697" s="92"/>
      <c r="E697" s="91"/>
      <c r="F697" s="92"/>
      <c r="G697" s="94"/>
      <c r="I697" s="31">
        <f t="shared" ca="1" si="205"/>
        <v>0</v>
      </c>
      <c r="J697" s="31">
        <f ca="1">IF(ISNA(MATCH($V697,Hajoamiskertoimet!A$21:A$53,0)),0,$I697*OFFSET(Hajoamiskertoimet!$C$20,MATCH($V697,Hajoamiskertoimet!A$21:A$53,0),0))</f>
        <v>0</v>
      </c>
      <c r="L697" s="181">
        <f t="shared" ca="1" si="194"/>
        <v>1</v>
      </c>
      <c r="M697" s="180" t="e">
        <f ca="1">OFFSET('ewc02'!$H$10,MATCH($R697,Ewc_ID,0),0)</f>
        <v>#N/A</v>
      </c>
      <c r="N697" s="180" t="e">
        <f t="shared" ca="1" si="189"/>
        <v>#N/A</v>
      </c>
      <c r="O697" s="180" t="e">
        <f ca="1">IF($L697=0,-1,OFFSET('Kuiva-aine'!$C$10,AE697+AF697-1,0))</f>
        <v>#N/A</v>
      </c>
      <c r="P697" s="180" t="e">
        <f t="shared" ca="1" si="195"/>
        <v>#N/A</v>
      </c>
      <c r="Q697" s="180" t="e">
        <f ca="1">OFFSET('ewc02'!$A$10,MATCH($C697,EWC_Koodi,0),0)</f>
        <v>#N/A</v>
      </c>
      <c r="R697" s="180" t="e">
        <f t="shared" ca="1" si="196"/>
        <v>#N/A</v>
      </c>
      <c r="S697" s="180" t="e">
        <f ca="1">OFFSET('ewc02'!$K$10,Y697,0)</f>
        <v>#N/A</v>
      </c>
      <c r="T697" s="180" t="e">
        <f t="shared" ca="1" si="197"/>
        <v>#N/A</v>
      </c>
      <c r="U697" s="180" t="e">
        <f ca="1">OFFSET('ewc02'!$L$10,Y697,0)</f>
        <v>#N/A</v>
      </c>
      <c r="V697" s="180" t="e">
        <f ca="1">OFFSET('ewc02'!$M$10,Y697,0)</f>
        <v>#N/A</v>
      </c>
      <c r="W697" s="180" t="e">
        <f ca="1">OFFSET('ewc02'!$N$10,Y697,0)</f>
        <v>#N/A</v>
      </c>
      <c r="X697" s="180" t="e">
        <f ca="1">IF(AND(OFFSET('ewc02'!I$10,Y697,0)=12,OR(G697="2.3",G697="2.6",G697="2.7",G697="2.9")),1,0)</f>
        <v>#N/A</v>
      </c>
      <c r="Y697" s="180" t="e">
        <f t="shared" ca="1" si="190"/>
        <v>#N/A</v>
      </c>
      <c r="Z697" s="37">
        <f t="shared" si="191"/>
        <v>0</v>
      </c>
      <c r="AA697" s="180">
        <f ca="1">IF($Z697=0,0, OFFSET(rd!$A$10,MATCH($Z697,RD_tunnus,0),0))</f>
        <v>0</v>
      </c>
      <c r="AB697" s="180" t="e">
        <f t="shared" si="198"/>
        <v>#N/A</v>
      </c>
      <c r="AC697" s="180" t="e">
        <f t="shared" si="199"/>
        <v>#N/A</v>
      </c>
      <c r="AD697" s="100">
        <f t="shared" si="200"/>
        <v>0</v>
      </c>
      <c r="AE697" s="180" t="e">
        <f t="shared" ca="1" si="192"/>
        <v>#N/A</v>
      </c>
      <c r="AF697" s="180" t="e">
        <f t="shared" ca="1" si="193"/>
        <v>#N/A</v>
      </c>
      <c r="AG697" s="100" t="e">
        <f ca="1">OFFSET('Kuiva-aine'!$D$10,AE697+AF697-1,0)</f>
        <v>#N/A</v>
      </c>
      <c r="AH697" s="100" t="e">
        <f ca="1">OFFSET('Kuiva-aine'!$E$10,AE697+AF697-1,0)</f>
        <v>#N/A</v>
      </c>
      <c r="AI697" s="180" t="e">
        <f t="shared" ca="1" si="201"/>
        <v>#N/A</v>
      </c>
      <c r="AJ697" s="180" t="e">
        <f t="shared" si="202"/>
        <v>#N/A</v>
      </c>
      <c r="AK697" s="180" t="e">
        <f t="shared" si="203"/>
        <v>#N/A</v>
      </c>
      <c r="AL697" s="180">
        <f t="shared" si="204"/>
        <v>0</v>
      </c>
    </row>
    <row r="698" spans="1:38" x14ac:dyDescent="0.35">
      <c r="A698" s="91"/>
      <c r="B698" s="92"/>
      <c r="C698" s="93"/>
      <c r="D698" s="92"/>
      <c r="E698" s="91"/>
      <c r="F698" s="92"/>
      <c r="G698" s="94"/>
      <c r="I698" s="31">
        <f t="shared" ca="1" si="205"/>
        <v>0</v>
      </c>
      <c r="J698" s="31">
        <f ca="1">IF(ISNA(MATCH($V698,Hajoamiskertoimet!A$21:A$53,0)),0,$I698*OFFSET(Hajoamiskertoimet!$C$20,MATCH($V698,Hajoamiskertoimet!A$21:A$53,0),0))</f>
        <v>0</v>
      </c>
      <c r="L698" s="181">
        <f t="shared" ca="1" si="194"/>
        <v>1</v>
      </c>
      <c r="M698" s="180" t="e">
        <f ca="1">OFFSET('ewc02'!$H$10,MATCH($R698,Ewc_ID,0),0)</f>
        <v>#N/A</v>
      </c>
      <c r="N698" s="180" t="e">
        <f t="shared" ca="1" si="189"/>
        <v>#N/A</v>
      </c>
      <c r="O698" s="180" t="e">
        <f ca="1">IF($L698=0,-1,OFFSET('Kuiva-aine'!$C$10,AE698+AF698-1,0))</f>
        <v>#N/A</v>
      </c>
      <c r="P698" s="180" t="e">
        <f t="shared" ca="1" si="195"/>
        <v>#N/A</v>
      </c>
      <c r="Q698" s="180" t="e">
        <f ca="1">OFFSET('ewc02'!$A$10,MATCH($C698,EWC_Koodi,0),0)</f>
        <v>#N/A</v>
      </c>
      <c r="R698" s="180" t="e">
        <f t="shared" ca="1" si="196"/>
        <v>#N/A</v>
      </c>
      <c r="S698" s="180" t="e">
        <f ca="1">OFFSET('ewc02'!$K$10,Y698,0)</f>
        <v>#N/A</v>
      </c>
      <c r="T698" s="180" t="e">
        <f t="shared" ca="1" si="197"/>
        <v>#N/A</v>
      </c>
      <c r="U698" s="180" t="e">
        <f ca="1">OFFSET('ewc02'!$L$10,Y698,0)</f>
        <v>#N/A</v>
      </c>
      <c r="V698" s="180" t="e">
        <f ca="1">OFFSET('ewc02'!$M$10,Y698,0)</f>
        <v>#N/A</v>
      </c>
      <c r="W698" s="180" t="e">
        <f ca="1">OFFSET('ewc02'!$N$10,Y698,0)</f>
        <v>#N/A</v>
      </c>
      <c r="X698" s="180" t="e">
        <f ca="1">IF(AND(OFFSET('ewc02'!I$10,Y698,0)=12,OR(G698="2.3",G698="2.6",G698="2.7",G698="2.9")),1,0)</f>
        <v>#N/A</v>
      </c>
      <c r="Y698" s="180" t="e">
        <f t="shared" ca="1" si="190"/>
        <v>#N/A</v>
      </c>
      <c r="Z698" s="37">
        <f t="shared" si="191"/>
        <v>0</v>
      </c>
      <c r="AA698" s="180">
        <f ca="1">IF($Z698=0,0, OFFSET(rd!$A$10,MATCH($Z698,RD_tunnus,0),0))</f>
        <v>0</v>
      </c>
      <c r="AB698" s="180" t="e">
        <f t="shared" si="198"/>
        <v>#N/A</v>
      </c>
      <c r="AC698" s="180" t="e">
        <f t="shared" si="199"/>
        <v>#N/A</v>
      </c>
      <c r="AD698" s="100">
        <f t="shared" si="200"/>
        <v>0</v>
      </c>
      <c r="AE698" s="180" t="e">
        <f t="shared" ca="1" si="192"/>
        <v>#N/A</v>
      </c>
      <c r="AF698" s="180" t="e">
        <f t="shared" ca="1" si="193"/>
        <v>#N/A</v>
      </c>
      <c r="AG698" s="100" t="e">
        <f ca="1">OFFSET('Kuiva-aine'!$D$10,AE698+AF698-1,0)</f>
        <v>#N/A</v>
      </c>
      <c r="AH698" s="100" t="e">
        <f ca="1">OFFSET('Kuiva-aine'!$E$10,AE698+AF698-1,0)</f>
        <v>#N/A</v>
      </c>
      <c r="AI698" s="180" t="e">
        <f t="shared" ca="1" si="201"/>
        <v>#N/A</v>
      </c>
      <c r="AJ698" s="180" t="e">
        <f t="shared" si="202"/>
        <v>#N/A</v>
      </c>
      <c r="AK698" s="180" t="e">
        <f t="shared" si="203"/>
        <v>#N/A</v>
      </c>
      <c r="AL698" s="180">
        <f t="shared" si="204"/>
        <v>0</v>
      </c>
    </row>
    <row r="699" spans="1:38" x14ac:dyDescent="0.35">
      <c r="A699" s="91"/>
      <c r="B699" s="92"/>
      <c r="C699" s="93"/>
      <c r="D699" s="92"/>
      <c r="E699" s="91"/>
      <c r="F699" s="92"/>
      <c r="G699" s="94"/>
      <c r="I699" s="31">
        <f t="shared" ca="1" si="205"/>
        <v>0</v>
      </c>
      <c r="J699" s="31">
        <f ca="1">IF(ISNA(MATCH($V699,Hajoamiskertoimet!A$21:A$53,0)),0,$I699*OFFSET(Hajoamiskertoimet!$C$20,MATCH($V699,Hajoamiskertoimet!A$21:A$53,0),0))</f>
        <v>0</v>
      </c>
      <c r="L699" s="181">
        <f t="shared" ca="1" si="194"/>
        <v>1</v>
      </c>
      <c r="M699" s="180" t="e">
        <f ca="1">OFFSET('ewc02'!$H$10,MATCH($R699,Ewc_ID,0),0)</f>
        <v>#N/A</v>
      </c>
      <c r="N699" s="180" t="e">
        <f t="shared" ca="1" si="189"/>
        <v>#N/A</v>
      </c>
      <c r="O699" s="180" t="e">
        <f ca="1">IF($L699=0,-1,OFFSET('Kuiva-aine'!$C$10,AE699+AF699-1,0))</f>
        <v>#N/A</v>
      </c>
      <c r="P699" s="180" t="e">
        <f t="shared" ca="1" si="195"/>
        <v>#N/A</v>
      </c>
      <c r="Q699" s="180" t="e">
        <f ca="1">OFFSET('ewc02'!$A$10,MATCH($C699,EWC_Koodi,0),0)</f>
        <v>#N/A</v>
      </c>
      <c r="R699" s="180" t="e">
        <f t="shared" ca="1" si="196"/>
        <v>#N/A</v>
      </c>
      <c r="S699" s="180" t="e">
        <f ca="1">OFFSET('ewc02'!$K$10,Y699,0)</f>
        <v>#N/A</v>
      </c>
      <c r="T699" s="180" t="e">
        <f t="shared" ca="1" si="197"/>
        <v>#N/A</v>
      </c>
      <c r="U699" s="180" t="e">
        <f ca="1">OFFSET('ewc02'!$L$10,Y699,0)</f>
        <v>#N/A</v>
      </c>
      <c r="V699" s="180" t="e">
        <f ca="1">OFFSET('ewc02'!$M$10,Y699,0)</f>
        <v>#N/A</v>
      </c>
      <c r="W699" s="180" t="e">
        <f ca="1">OFFSET('ewc02'!$N$10,Y699,0)</f>
        <v>#N/A</v>
      </c>
      <c r="X699" s="180" t="e">
        <f ca="1">IF(AND(OFFSET('ewc02'!I$10,Y699,0)=12,OR(G699="2.3",G699="2.6",G699="2.7",G699="2.9")),1,0)</f>
        <v>#N/A</v>
      </c>
      <c r="Y699" s="180" t="e">
        <f t="shared" ca="1" si="190"/>
        <v>#N/A</v>
      </c>
      <c r="Z699" s="37">
        <f t="shared" si="191"/>
        <v>0</v>
      </c>
      <c r="AA699" s="180">
        <f ca="1">IF($Z699=0,0, OFFSET(rd!$A$10,MATCH($Z699,RD_tunnus,0),0))</f>
        <v>0</v>
      </c>
      <c r="AB699" s="180" t="e">
        <f t="shared" si="198"/>
        <v>#N/A</v>
      </c>
      <c r="AC699" s="180" t="e">
        <f t="shared" si="199"/>
        <v>#N/A</v>
      </c>
      <c r="AD699" s="100">
        <f t="shared" si="200"/>
        <v>0</v>
      </c>
      <c r="AE699" s="180" t="e">
        <f t="shared" ca="1" si="192"/>
        <v>#N/A</v>
      </c>
      <c r="AF699" s="180" t="e">
        <f t="shared" ca="1" si="193"/>
        <v>#N/A</v>
      </c>
      <c r="AG699" s="100" t="e">
        <f ca="1">OFFSET('Kuiva-aine'!$D$10,AE699+AF699-1,0)</f>
        <v>#N/A</v>
      </c>
      <c r="AH699" s="100" t="e">
        <f ca="1">OFFSET('Kuiva-aine'!$E$10,AE699+AF699-1,0)</f>
        <v>#N/A</v>
      </c>
      <c r="AI699" s="180" t="e">
        <f t="shared" ca="1" si="201"/>
        <v>#N/A</v>
      </c>
      <c r="AJ699" s="180" t="e">
        <f t="shared" si="202"/>
        <v>#N/A</v>
      </c>
      <c r="AK699" s="180" t="e">
        <f t="shared" si="203"/>
        <v>#N/A</v>
      </c>
      <c r="AL699" s="180">
        <f t="shared" si="204"/>
        <v>0</v>
      </c>
    </row>
    <row r="700" spans="1:38" x14ac:dyDescent="0.35">
      <c r="A700" s="91"/>
      <c r="B700" s="92"/>
      <c r="C700" s="93"/>
      <c r="D700" s="92"/>
      <c r="E700" s="91"/>
      <c r="F700" s="92"/>
      <c r="G700" s="94"/>
      <c r="I700" s="31">
        <f t="shared" ca="1" si="205"/>
        <v>0</v>
      </c>
      <c r="J700" s="31">
        <f ca="1">IF(ISNA(MATCH($V700,Hajoamiskertoimet!A$21:A$53,0)),0,$I700*OFFSET(Hajoamiskertoimet!$C$20,MATCH($V700,Hajoamiskertoimet!A$21:A$53,0),0))</f>
        <v>0</v>
      </c>
      <c r="L700" s="181">
        <f t="shared" ca="1" si="194"/>
        <v>1</v>
      </c>
      <c r="M700" s="180" t="e">
        <f ca="1">OFFSET('ewc02'!$H$10,MATCH($R700,Ewc_ID,0),0)</f>
        <v>#N/A</v>
      </c>
      <c r="N700" s="180" t="e">
        <f t="shared" ca="1" si="189"/>
        <v>#N/A</v>
      </c>
      <c r="O700" s="180" t="e">
        <f ca="1">IF($L700=0,-1,OFFSET('Kuiva-aine'!$C$10,AE700+AF700-1,0))</f>
        <v>#N/A</v>
      </c>
      <c r="P700" s="180" t="e">
        <f t="shared" ca="1" si="195"/>
        <v>#N/A</v>
      </c>
      <c r="Q700" s="180" t="e">
        <f ca="1">OFFSET('ewc02'!$A$10,MATCH($C700,EWC_Koodi,0),0)</f>
        <v>#N/A</v>
      </c>
      <c r="R700" s="180" t="e">
        <f t="shared" ca="1" si="196"/>
        <v>#N/A</v>
      </c>
      <c r="S700" s="180" t="e">
        <f ca="1">OFFSET('ewc02'!$K$10,Y700,0)</f>
        <v>#N/A</v>
      </c>
      <c r="T700" s="180" t="e">
        <f t="shared" ca="1" si="197"/>
        <v>#N/A</v>
      </c>
      <c r="U700" s="180" t="e">
        <f ca="1">OFFSET('ewc02'!$L$10,Y700,0)</f>
        <v>#N/A</v>
      </c>
      <c r="V700" s="180" t="e">
        <f ca="1">OFFSET('ewc02'!$M$10,Y700,0)</f>
        <v>#N/A</v>
      </c>
      <c r="W700" s="180" t="e">
        <f ca="1">OFFSET('ewc02'!$N$10,Y700,0)</f>
        <v>#N/A</v>
      </c>
      <c r="X700" s="180" t="e">
        <f ca="1">IF(AND(OFFSET('ewc02'!I$10,Y700,0)=12,OR(G700="2.3",G700="2.6",G700="2.7",G700="2.9")),1,0)</f>
        <v>#N/A</v>
      </c>
      <c r="Y700" s="180" t="e">
        <f t="shared" ca="1" si="190"/>
        <v>#N/A</v>
      </c>
      <c r="Z700" s="37">
        <f t="shared" si="191"/>
        <v>0</v>
      </c>
      <c r="AA700" s="180">
        <f ca="1">IF($Z700=0,0, OFFSET(rd!$A$10,MATCH($Z700,RD_tunnus,0),0))</f>
        <v>0</v>
      </c>
      <c r="AB700" s="180" t="e">
        <f t="shared" si="198"/>
        <v>#N/A</v>
      </c>
      <c r="AC700" s="180" t="e">
        <f t="shared" si="199"/>
        <v>#N/A</v>
      </c>
      <c r="AD700" s="100">
        <f t="shared" si="200"/>
        <v>0</v>
      </c>
      <c r="AE700" s="180" t="e">
        <f t="shared" ca="1" si="192"/>
        <v>#N/A</v>
      </c>
      <c r="AF700" s="180" t="e">
        <f t="shared" ca="1" si="193"/>
        <v>#N/A</v>
      </c>
      <c r="AG700" s="100" t="e">
        <f ca="1">OFFSET('Kuiva-aine'!$D$10,AE700+AF700-1,0)</f>
        <v>#N/A</v>
      </c>
      <c r="AH700" s="100" t="e">
        <f ca="1">OFFSET('Kuiva-aine'!$E$10,AE700+AF700-1,0)</f>
        <v>#N/A</v>
      </c>
      <c r="AI700" s="180" t="e">
        <f t="shared" ca="1" si="201"/>
        <v>#N/A</v>
      </c>
      <c r="AJ700" s="180" t="e">
        <f t="shared" si="202"/>
        <v>#N/A</v>
      </c>
      <c r="AK700" s="180" t="e">
        <f t="shared" si="203"/>
        <v>#N/A</v>
      </c>
      <c r="AL700" s="180">
        <f t="shared" si="204"/>
        <v>0</v>
      </c>
    </row>
    <row r="701" spans="1:38" x14ac:dyDescent="0.35">
      <c r="A701" s="91"/>
      <c r="B701" s="92"/>
      <c r="C701" s="93"/>
      <c r="D701" s="92"/>
      <c r="E701" s="91"/>
      <c r="F701" s="92"/>
      <c r="G701" s="94"/>
      <c r="I701" s="31">
        <f t="shared" ca="1" si="205"/>
        <v>0</v>
      </c>
      <c r="J701" s="31">
        <f ca="1">IF(ISNA(MATCH($V701,Hajoamiskertoimet!A$21:A$53,0)),0,$I701*OFFSET(Hajoamiskertoimet!$C$20,MATCH($V701,Hajoamiskertoimet!A$21:A$53,0),0))</f>
        <v>0</v>
      </c>
      <c r="L701" s="181">
        <f t="shared" ca="1" si="194"/>
        <v>1</v>
      </c>
      <c r="M701" s="180" t="e">
        <f ca="1">OFFSET('ewc02'!$H$10,MATCH($R701,Ewc_ID,0),0)</f>
        <v>#N/A</v>
      </c>
      <c r="N701" s="180" t="e">
        <f t="shared" ca="1" si="189"/>
        <v>#N/A</v>
      </c>
      <c r="O701" s="180" t="e">
        <f ca="1">IF($L701=0,-1,OFFSET('Kuiva-aine'!$C$10,AE701+AF701-1,0))</f>
        <v>#N/A</v>
      </c>
      <c r="P701" s="180" t="e">
        <f t="shared" ca="1" si="195"/>
        <v>#N/A</v>
      </c>
      <c r="Q701" s="180" t="e">
        <f ca="1">OFFSET('ewc02'!$A$10,MATCH($C701,EWC_Koodi,0),0)</f>
        <v>#N/A</v>
      </c>
      <c r="R701" s="180" t="e">
        <f t="shared" ca="1" si="196"/>
        <v>#N/A</v>
      </c>
      <c r="S701" s="180" t="e">
        <f ca="1">OFFSET('ewc02'!$K$10,Y701,0)</f>
        <v>#N/A</v>
      </c>
      <c r="T701" s="180" t="e">
        <f t="shared" ca="1" si="197"/>
        <v>#N/A</v>
      </c>
      <c r="U701" s="180" t="e">
        <f ca="1">OFFSET('ewc02'!$L$10,Y701,0)</f>
        <v>#N/A</v>
      </c>
      <c r="V701" s="180" t="e">
        <f ca="1">OFFSET('ewc02'!$M$10,Y701,0)</f>
        <v>#N/A</v>
      </c>
      <c r="W701" s="180" t="e">
        <f ca="1">OFFSET('ewc02'!$N$10,Y701,0)</f>
        <v>#N/A</v>
      </c>
      <c r="X701" s="180" t="e">
        <f ca="1">IF(AND(OFFSET('ewc02'!I$10,Y701,0)=12,OR(G701="2.3",G701="2.6",G701="2.7",G701="2.9")),1,0)</f>
        <v>#N/A</v>
      </c>
      <c r="Y701" s="180" t="e">
        <f t="shared" ca="1" si="190"/>
        <v>#N/A</v>
      </c>
      <c r="Z701" s="37">
        <f t="shared" si="191"/>
        <v>0</v>
      </c>
      <c r="AA701" s="180">
        <f ca="1">IF($Z701=0,0, OFFSET(rd!$A$10,MATCH($Z701,RD_tunnus,0),0))</f>
        <v>0</v>
      </c>
      <c r="AB701" s="180" t="e">
        <f t="shared" si="198"/>
        <v>#N/A</v>
      </c>
      <c r="AC701" s="180" t="e">
        <f t="shared" si="199"/>
        <v>#N/A</v>
      </c>
      <c r="AD701" s="100">
        <f t="shared" si="200"/>
        <v>0</v>
      </c>
      <c r="AE701" s="180" t="e">
        <f t="shared" ca="1" si="192"/>
        <v>#N/A</v>
      </c>
      <c r="AF701" s="180" t="e">
        <f t="shared" ca="1" si="193"/>
        <v>#N/A</v>
      </c>
      <c r="AG701" s="100" t="e">
        <f ca="1">OFFSET('Kuiva-aine'!$D$10,AE701+AF701-1,0)</f>
        <v>#N/A</v>
      </c>
      <c r="AH701" s="100" t="e">
        <f ca="1">OFFSET('Kuiva-aine'!$E$10,AE701+AF701-1,0)</f>
        <v>#N/A</v>
      </c>
      <c r="AI701" s="180" t="e">
        <f t="shared" ca="1" si="201"/>
        <v>#N/A</v>
      </c>
      <c r="AJ701" s="180" t="e">
        <f t="shared" si="202"/>
        <v>#N/A</v>
      </c>
      <c r="AK701" s="180" t="e">
        <f t="shared" si="203"/>
        <v>#N/A</v>
      </c>
      <c r="AL701" s="180">
        <f t="shared" si="204"/>
        <v>0</v>
      </c>
    </row>
    <row r="702" spans="1:38" x14ac:dyDescent="0.35">
      <c r="A702" s="91"/>
      <c r="B702" s="92"/>
      <c r="C702" s="93"/>
      <c r="D702" s="92"/>
      <c r="E702" s="91"/>
      <c r="F702" s="92"/>
      <c r="G702" s="94"/>
      <c r="I702" s="31">
        <f t="shared" ca="1" si="205"/>
        <v>0</v>
      </c>
      <c r="J702" s="31">
        <f ca="1">IF(ISNA(MATCH($V702,Hajoamiskertoimet!A$21:A$53,0)),0,$I702*OFFSET(Hajoamiskertoimet!$C$20,MATCH($V702,Hajoamiskertoimet!A$21:A$53,0),0))</f>
        <v>0</v>
      </c>
      <c r="L702" s="181">
        <f t="shared" ca="1" si="194"/>
        <v>1</v>
      </c>
      <c r="M702" s="180" t="e">
        <f ca="1">OFFSET('ewc02'!$H$10,MATCH($R702,Ewc_ID,0),0)</f>
        <v>#N/A</v>
      </c>
      <c r="N702" s="180" t="e">
        <f t="shared" ca="1" si="189"/>
        <v>#N/A</v>
      </c>
      <c r="O702" s="180" t="e">
        <f ca="1">IF($L702=0,-1,OFFSET('Kuiva-aine'!$C$10,AE702+AF702-1,0))</f>
        <v>#N/A</v>
      </c>
      <c r="P702" s="180" t="e">
        <f t="shared" ca="1" si="195"/>
        <v>#N/A</v>
      </c>
      <c r="Q702" s="180" t="e">
        <f ca="1">OFFSET('ewc02'!$A$10,MATCH($C702,EWC_Koodi,0),0)</f>
        <v>#N/A</v>
      </c>
      <c r="R702" s="180" t="e">
        <f t="shared" ca="1" si="196"/>
        <v>#N/A</v>
      </c>
      <c r="S702" s="180" t="e">
        <f ca="1">OFFSET('ewc02'!$K$10,Y702,0)</f>
        <v>#N/A</v>
      </c>
      <c r="T702" s="180" t="e">
        <f t="shared" ca="1" si="197"/>
        <v>#N/A</v>
      </c>
      <c r="U702" s="180" t="e">
        <f ca="1">OFFSET('ewc02'!$L$10,Y702,0)</f>
        <v>#N/A</v>
      </c>
      <c r="V702" s="180" t="e">
        <f ca="1">OFFSET('ewc02'!$M$10,Y702,0)</f>
        <v>#N/A</v>
      </c>
      <c r="W702" s="180" t="e">
        <f ca="1">OFFSET('ewc02'!$N$10,Y702,0)</f>
        <v>#N/A</v>
      </c>
      <c r="X702" s="180" t="e">
        <f ca="1">IF(AND(OFFSET('ewc02'!I$10,Y702,0)=12,OR(G702="2.3",G702="2.6",G702="2.7",G702="2.9")),1,0)</f>
        <v>#N/A</v>
      </c>
      <c r="Y702" s="180" t="e">
        <f t="shared" ca="1" si="190"/>
        <v>#N/A</v>
      </c>
      <c r="Z702" s="37">
        <f t="shared" si="191"/>
        <v>0</v>
      </c>
      <c r="AA702" s="180">
        <f ca="1">IF($Z702=0,0, OFFSET(rd!$A$10,MATCH($Z702,RD_tunnus,0),0))</f>
        <v>0</v>
      </c>
      <c r="AB702" s="180" t="e">
        <f t="shared" si="198"/>
        <v>#N/A</v>
      </c>
      <c r="AC702" s="180" t="e">
        <f t="shared" si="199"/>
        <v>#N/A</v>
      </c>
      <c r="AD702" s="100">
        <f t="shared" si="200"/>
        <v>0</v>
      </c>
      <c r="AE702" s="180" t="e">
        <f t="shared" ca="1" si="192"/>
        <v>#N/A</v>
      </c>
      <c r="AF702" s="180" t="e">
        <f t="shared" ca="1" si="193"/>
        <v>#N/A</v>
      </c>
      <c r="AG702" s="100" t="e">
        <f ca="1">OFFSET('Kuiva-aine'!$D$10,AE702+AF702-1,0)</f>
        <v>#N/A</v>
      </c>
      <c r="AH702" s="100" t="e">
        <f ca="1">OFFSET('Kuiva-aine'!$E$10,AE702+AF702-1,0)</f>
        <v>#N/A</v>
      </c>
      <c r="AI702" s="180" t="e">
        <f t="shared" ca="1" si="201"/>
        <v>#N/A</v>
      </c>
      <c r="AJ702" s="180" t="e">
        <f t="shared" si="202"/>
        <v>#N/A</v>
      </c>
      <c r="AK702" s="180" t="e">
        <f t="shared" si="203"/>
        <v>#N/A</v>
      </c>
      <c r="AL702" s="180">
        <f t="shared" si="204"/>
        <v>0</v>
      </c>
    </row>
    <row r="703" spans="1:38" x14ac:dyDescent="0.35">
      <c r="A703" s="91"/>
      <c r="B703" s="92"/>
      <c r="C703" s="93"/>
      <c r="D703" s="92"/>
      <c r="E703" s="91"/>
      <c r="F703" s="92"/>
      <c r="G703" s="94"/>
      <c r="I703" s="31">
        <f t="shared" ca="1" si="205"/>
        <v>0</v>
      </c>
      <c r="J703" s="31">
        <f ca="1">IF(ISNA(MATCH($V703,Hajoamiskertoimet!A$21:A$53,0)),0,$I703*OFFSET(Hajoamiskertoimet!$C$20,MATCH($V703,Hajoamiskertoimet!A$21:A$53,0),0))</f>
        <v>0</v>
      </c>
      <c r="L703" s="181">
        <f t="shared" ca="1" si="194"/>
        <v>1</v>
      </c>
      <c r="M703" s="180" t="e">
        <f ca="1">OFFSET('ewc02'!$H$10,MATCH($R703,Ewc_ID,0),0)</f>
        <v>#N/A</v>
      </c>
      <c r="N703" s="180" t="e">
        <f t="shared" ca="1" si="189"/>
        <v>#N/A</v>
      </c>
      <c r="O703" s="180" t="e">
        <f ca="1">IF($L703=0,-1,OFFSET('Kuiva-aine'!$C$10,AE703+AF703-1,0))</f>
        <v>#N/A</v>
      </c>
      <c r="P703" s="180" t="e">
        <f t="shared" ca="1" si="195"/>
        <v>#N/A</v>
      </c>
      <c r="Q703" s="180" t="e">
        <f ca="1">OFFSET('ewc02'!$A$10,MATCH($C703,EWC_Koodi,0),0)</f>
        <v>#N/A</v>
      </c>
      <c r="R703" s="180" t="e">
        <f t="shared" ca="1" si="196"/>
        <v>#N/A</v>
      </c>
      <c r="S703" s="180" t="e">
        <f ca="1">OFFSET('ewc02'!$K$10,Y703,0)</f>
        <v>#N/A</v>
      </c>
      <c r="T703" s="180" t="e">
        <f t="shared" ca="1" si="197"/>
        <v>#N/A</v>
      </c>
      <c r="U703" s="180" t="e">
        <f ca="1">OFFSET('ewc02'!$L$10,Y703,0)</f>
        <v>#N/A</v>
      </c>
      <c r="V703" s="180" t="e">
        <f ca="1">OFFSET('ewc02'!$M$10,Y703,0)</f>
        <v>#N/A</v>
      </c>
      <c r="W703" s="180" t="e">
        <f ca="1">OFFSET('ewc02'!$N$10,Y703,0)</f>
        <v>#N/A</v>
      </c>
      <c r="X703" s="180" t="e">
        <f ca="1">IF(AND(OFFSET('ewc02'!I$10,Y703,0)=12,OR(G703="2.3",G703="2.6",G703="2.7",G703="2.9")),1,0)</f>
        <v>#N/A</v>
      </c>
      <c r="Y703" s="180" t="e">
        <f t="shared" ca="1" si="190"/>
        <v>#N/A</v>
      </c>
      <c r="Z703" s="37">
        <f t="shared" si="191"/>
        <v>0</v>
      </c>
      <c r="AA703" s="180">
        <f ca="1">IF($Z703=0,0, OFFSET(rd!$A$10,MATCH($Z703,RD_tunnus,0),0))</f>
        <v>0</v>
      </c>
      <c r="AB703" s="180" t="e">
        <f t="shared" si="198"/>
        <v>#N/A</v>
      </c>
      <c r="AC703" s="180" t="e">
        <f t="shared" si="199"/>
        <v>#N/A</v>
      </c>
      <c r="AD703" s="100">
        <f t="shared" si="200"/>
        <v>0</v>
      </c>
      <c r="AE703" s="180" t="e">
        <f t="shared" ca="1" si="192"/>
        <v>#N/A</v>
      </c>
      <c r="AF703" s="180" t="e">
        <f t="shared" ca="1" si="193"/>
        <v>#N/A</v>
      </c>
      <c r="AG703" s="100" t="e">
        <f ca="1">OFFSET('Kuiva-aine'!$D$10,AE703+AF703-1,0)</f>
        <v>#N/A</v>
      </c>
      <c r="AH703" s="100" t="e">
        <f ca="1">OFFSET('Kuiva-aine'!$E$10,AE703+AF703-1,0)</f>
        <v>#N/A</v>
      </c>
      <c r="AI703" s="180" t="e">
        <f t="shared" ca="1" si="201"/>
        <v>#N/A</v>
      </c>
      <c r="AJ703" s="180" t="e">
        <f t="shared" si="202"/>
        <v>#N/A</v>
      </c>
      <c r="AK703" s="180" t="e">
        <f t="shared" si="203"/>
        <v>#N/A</v>
      </c>
      <c r="AL703" s="180">
        <f t="shared" si="204"/>
        <v>0</v>
      </c>
    </row>
    <row r="704" spans="1:38" x14ac:dyDescent="0.35">
      <c r="A704" s="91"/>
      <c r="B704" s="92"/>
      <c r="C704" s="93"/>
      <c r="D704" s="92"/>
      <c r="E704" s="91"/>
      <c r="F704" s="92"/>
      <c r="G704" s="94"/>
      <c r="I704" s="31">
        <f t="shared" ca="1" si="205"/>
        <v>0</v>
      </c>
      <c r="J704" s="31">
        <f ca="1">IF(ISNA(MATCH($V704,Hajoamiskertoimet!A$21:A$53,0)),0,$I704*OFFSET(Hajoamiskertoimet!$C$20,MATCH($V704,Hajoamiskertoimet!A$21:A$53,0),0))</f>
        <v>0</v>
      </c>
      <c r="L704" s="181">
        <f t="shared" ca="1" si="194"/>
        <v>1</v>
      </c>
      <c r="M704" s="180" t="e">
        <f ca="1">OFFSET('ewc02'!$H$10,MATCH($R704,Ewc_ID,0),0)</f>
        <v>#N/A</v>
      </c>
      <c r="N704" s="180" t="e">
        <f t="shared" ca="1" si="189"/>
        <v>#N/A</v>
      </c>
      <c r="O704" s="180" t="e">
        <f ca="1">IF($L704=0,-1,OFFSET('Kuiva-aine'!$C$10,AE704+AF704-1,0))</f>
        <v>#N/A</v>
      </c>
      <c r="P704" s="180" t="e">
        <f t="shared" ca="1" si="195"/>
        <v>#N/A</v>
      </c>
      <c r="Q704" s="180" t="e">
        <f ca="1">OFFSET('ewc02'!$A$10,MATCH($C704,EWC_Koodi,0),0)</f>
        <v>#N/A</v>
      </c>
      <c r="R704" s="180" t="e">
        <f t="shared" ca="1" si="196"/>
        <v>#N/A</v>
      </c>
      <c r="S704" s="180" t="e">
        <f ca="1">OFFSET('ewc02'!$K$10,Y704,0)</f>
        <v>#N/A</v>
      </c>
      <c r="T704" s="180" t="e">
        <f t="shared" ca="1" si="197"/>
        <v>#N/A</v>
      </c>
      <c r="U704" s="180" t="e">
        <f ca="1">OFFSET('ewc02'!$L$10,Y704,0)</f>
        <v>#N/A</v>
      </c>
      <c r="V704" s="180" t="e">
        <f ca="1">OFFSET('ewc02'!$M$10,Y704,0)</f>
        <v>#N/A</v>
      </c>
      <c r="W704" s="180" t="e">
        <f ca="1">OFFSET('ewc02'!$N$10,Y704,0)</f>
        <v>#N/A</v>
      </c>
      <c r="X704" s="180" t="e">
        <f ca="1">IF(AND(OFFSET('ewc02'!I$10,Y704,0)=12,OR(G704="2.3",G704="2.6",G704="2.7",G704="2.9")),1,0)</f>
        <v>#N/A</v>
      </c>
      <c r="Y704" s="180" t="e">
        <f t="shared" ca="1" si="190"/>
        <v>#N/A</v>
      </c>
      <c r="Z704" s="37">
        <f t="shared" si="191"/>
        <v>0</v>
      </c>
      <c r="AA704" s="180">
        <f ca="1">IF($Z704=0,0, OFFSET(rd!$A$10,MATCH($Z704,RD_tunnus,0),0))</f>
        <v>0</v>
      </c>
      <c r="AB704" s="180" t="e">
        <f t="shared" si="198"/>
        <v>#N/A</v>
      </c>
      <c r="AC704" s="180" t="e">
        <f t="shared" si="199"/>
        <v>#N/A</v>
      </c>
      <c r="AD704" s="100">
        <f t="shared" si="200"/>
        <v>0</v>
      </c>
      <c r="AE704" s="180" t="e">
        <f t="shared" ca="1" si="192"/>
        <v>#N/A</v>
      </c>
      <c r="AF704" s="180" t="e">
        <f t="shared" ca="1" si="193"/>
        <v>#N/A</v>
      </c>
      <c r="AG704" s="100" t="e">
        <f ca="1">OFFSET('Kuiva-aine'!$D$10,AE704+AF704-1,0)</f>
        <v>#N/A</v>
      </c>
      <c r="AH704" s="100" t="e">
        <f ca="1">OFFSET('Kuiva-aine'!$E$10,AE704+AF704-1,0)</f>
        <v>#N/A</v>
      </c>
      <c r="AI704" s="180" t="e">
        <f t="shared" ca="1" si="201"/>
        <v>#N/A</v>
      </c>
      <c r="AJ704" s="180" t="e">
        <f t="shared" si="202"/>
        <v>#N/A</v>
      </c>
      <c r="AK704" s="180" t="e">
        <f t="shared" si="203"/>
        <v>#N/A</v>
      </c>
      <c r="AL704" s="180">
        <f t="shared" si="204"/>
        <v>0</v>
      </c>
    </row>
    <row r="705" spans="1:38" x14ac:dyDescent="0.35">
      <c r="A705" s="91"/>
      <c r="B705" s="92"/>
      <c r="C705" s="93"/>
      <c r="D705" s="92"/>
      <c r="E705" s="91"/>
      <c r="F705" s="92"/>
      <c r="G705" s="94"/>
      <c r="I705" s="31">
        <f t="shared" ca="1" si="205"/>
        <v>0</v>
      </c>
      <c r="J705" s="31">
        <f ca="1">IF(ISNA(MATCH($V705,Hajoamiskertoimet!A$21:A$53,0)),0,$I705*OFFSET(Hajoamiskertoimet!$C$20,MATCH($V705,Hajoamiskertoimet!A$21:A$53,0),0))</f>
        <v>0</v>
      </c>
      <c r="L705" s="181">
        <f t="shared" ca="1" si="194"/>
        <v>1</v>
      </c>
      <c r="M705" s="180" t="e">
        <f ca="1">OFFSET('ewc02'!$H$10,MATCH($R705,Ewc_ID,0),0)</f>
        <v>#N/A</v>
      </c>
      <c r="N705" s="180" t="e">
        <f t="shared" ca="1" si="189"/>
        <v>#N/A</v>
      </c>
      <c r="O705" s="180" t="e">
        <f ca="1">IF($L705=0,-1,OFFSET('Kuiva-aine'!$C$10,AE705+AF705-1,0))</f>
        <v>#N/A</v>
      </c>
      <c r="P705" s="180" t="e">
        <f t="shared" ca="1" si="195"/>
        <v>#N/A</v>
      </c>
      <c r="Q705" s="180" t="e">
        <f ca="1">OFFSET('ewc02'!$A$10,MATCH($C705,EWC_Koodi,0),0)</f>
        <v>#N/A</v>
      </c>
      <c r="R705" s="180" t="e">
        <f t="shared" ca="1" si="196"/>
        <v>#N/A</v>
      </c>
      <c r="S705" s="180" t="e">
        <f ca="1">OFFSET('ewc02'!$K$10,Y705,0)</f>
        <v>#N/A</v>
      </c>
      <c r="T705" s="180" t="e">
        <f t="shared" ca="1" si="197"/>
        <v>#N/A</v>
      </c>
      <c r="U705" s="180" t="e">
        <f ca="1">OFFSET('ewc02'!$L$10,Y705,0)</f>
        <v>#N/A</v>
      </c>
      <c r="V705" s="180" t="e">
        <f ca="1">OFFSET('ewc02'!$M$10,Y705,0)</f>
        <v>#N/A</v>
      </c>
      <c r="W705" s="180" t="e">
        <f ca="1">OFFSET('ewc02'!$N$10,Y705,0)</f>
        <v>#N/A</v>
      </c>
      <c r="X705" s="180" t="e">
        <f ca="1">IF(AND(OFFSET('ewc02'!I$10,Y705,0)=12,OR(G705="2.3",G705="2.6",G705="2.7",G705="2.9")),1,0)</f>
        <v>#N/A</v>
      </c>
      <c r="Y705" s="180" t="e">
        <f t="shared" ca="1" si="190"/>
        <v>#N/A</v>
      </c>
      <c r="Z705" s="37">
        <f t="shared" si="191"/>
        <v>0</v>
      </c>
      <c r="AA705" s="180">
        <f ca="1">IF($Z705=0,0, OFFSET(rd!$A$10,MATCH($Z705,RD_tunnus,0),0))</f>
        <v>0</v>
      </c>
      <c r="AB705" s="180" t="e">
        <f t="shared" si="198"/>
        <v>#N/A</v>
      </c>
      <c r="AC705" s="180" t="e">
        <f t="shared" si="199"/>
        <v>#N/A</v>
      </c>
      <c r="AD705" s="100">
        <f t="shared" si="200"/>
        <v>0</v>
      </c>
      <c r="AE705" s="180" t="e">
        <f t="shared" ca="1" si="192"/>
        <v>#N/A</v>
      </c>
      <c r="AF705" s="180" t="e">
        <f t="shared" ca="1" si="193"/>
        <v>#N/A</v>
      </c>
      <c r="AG705" s="100" t="e">
        <f ca="1">OFFSET('Kuiva-aine'!$D$10,AE705+AF705-1,0)</f>
        <v>#N/A</v>
      </c>
      <c r="AH705" s="100" t="e">
        <f ca="1">OFFSET('Kuiva-aine'!$E$10,AE705+AF705-1,0)</f>
        <v>#N/A</v>
      </c>
      <c r="AI705" s="180" t="e">
        <f t="shared" ca="1" si="201"/>
        <v>#N/A</v>
      </c>
      <c r="AJ705" s="180" t="e">
        <f t="shared" si="202"/>
        <v>#N/A</v>
      </c>
      <c r="AK705" s="180" t="e">
        <f t="shared" si="203"/>
        <v>#N/A</v>
      </c>
      <c r="AL705" s="180">
        <f t="shared" si="204"/>
        <v>0</v>
      </c>
    </row>
    <row r="706" spans="1:38" x14ac:dyDescent="0.35">
      <c r="A706" s="91"/>
      <c r="B706" s="92"/>
      <c r="C706" s="93"/>
      <c r="D706" s="92"/>
      <c r="E706" s="91"/>
      <c r="F706" s="92"/>
      <c r="G706" s="94"/>
      <c r="I706" s="31">
        <f t="shared" ca="1" si="205"/>
        <v>0</v>
      </c>
      <c r="J706" s="31">
        <f ca="1">IF(ISNA(MATCH($V706,Hajoamiskertoimet!A$21:A$53,0)),0,$I706*OFFSET(Hajoamiskertoimet!$C$20,MATCH($V706,Hajoamiskertoimet!A$21:A$53,0),0))</f>
        <v>0</v>
      </c>
      <c r="L706" s="181">
        <f t="shared" ca="1" si="194"/>
        <v>1</v>
      </c>
      <c r="M706" s="180" t="e">
        <f ca="1">OFFSET('ewc02'!$H$10,MATCH($R706,Ewc_ID,0),0)</f>
        <v>#N/A</v>
      </c>
      <c r="N706" s="180" t="e">
        <f t="shared" ca="1" si="189"/>
        <v>#N/A</v>
      </c>
      <c r="O706" s="180" t="e">
        <f ca="1">IF($L706=0,-1,OFFSET('Kuiva-aine'!$C$10,AE706+AF706-1,0))</f>
        <v>#N/A</v>
      </c>
      <c r="P706" s="180" t="e">
        <f t="shared" ca="1" si="195"/>
        <v>#N/A</v>
      </c>
      <c r="Q706" s="180" t="e">
        <f ca="1">OFFSET('ewc02'!$A$10,MATCH($C706,EWC_Koodi,0),0)</f>
        <v>#N/A</v>
      </c>
      <c r="R706" s="180" t="e">
        <f t="shared" ca="1" si="196"/>
        <v>#N/A</v>
      </c>
      <c r="S706" s="180" t="e">
        <f ca="1">OFFSET('ewc02'!$K$10,Y706,0)</f>
        <v>#N/A</v>
      </c>
      <c r="T706" s="180" t="e">
        <f t="shared" ca="1" si="197"/>
        <v>#N/A</v>
      </c>
      <c r="U706" s="180" t="e">
        <f ca="1">OFFSET('ewc02'!$L$10,Y706,0)</f>
        <v>#N/A</v>
      </c>
      <c r="V706" s="180" t="e">
        <f ca="1">OFFSET('ewc02'!$M$10,Y706,0)</f>
        <v>#N/A</v>
      </c>
      <c r="W706" s="180" t="e">
        <f ca="1">OFFSET('ewc02'!$N$10,Y706,0)</f>
        <v>#N/A</v>
      </c>
      <c r="X706" s="180" t="e">
        <f ca="1">IF(AND(OFFSET('ewc02'!I$10,Y706,0)=12,OR(G706="2.3",G706="2.6",G706="2.7",G706="2.9")),1,0)</f>
        <v>#N/A</v>
      </c>
      <c r="Y706" s="180" t="e">
        <f t="shared" ca="1" si="190"/>
        <v>#N/A</v>
      </c>
      <c r="Z706" s="37">
        <f t="shared" si="191"/>
        <v>0</v>
      </c>
      <c r="AA706" s="180">
        <f ca="1">IF($Z706=0,0, OFFSET(rd!$A$10,MATCH($Z706,RD_tunnus,0),0))</f>
        <v>0</v>
      </c>
      <c r="AB706" s="180" t="e">
        <f t="shared" si="198"/>
        <v>#N/A</v>
      </c>
      <c r="AC706" s="180" t="e">
        <f t="shared" si="199"/>
        <v>#N/A</v>
      </c>
      <c r="AD706" s="100">
        <f t="shared" si="200"/>
        <v>0</v>
      </c>
      <c r="AE706" s="180" t="e">
        <f t="shared" ca="1" si="192"/>
        <v>#N/A</v>
      </c>
      <c r="AF706" s="180" t="e">
        <f t="shared" ca="1" si="193"/>
        <v>#N/A</v>
      </c>
      <c r="AG706" s="100" t="e">
        <f ca="1">OFFSET('Kuiva-aine'!$D$10,AE706+AF706-1,0)</f>
        <v>#N/A</v>
      </c>
      <c r="AH706" s="100" t="e">
        <f ca="1">OFFSET('Kuiva-aine'!$E$10,AE706+AF706-1,0)</f>
        <v>#N/A</v>
      </c>
      <c r="AI706" s="180" t="e">
        <f t="shared" ca="1" si="201"/>
        <v>#N/A</v>
      </c>
      <c r="AJ706" s="180" t="e">
        <f t="shared" si="202"/>
        <v>#N/A</v>
      </c>
      <c r="AK706" s="180" t="e">
        <f t="shared" si="203"/>
        <v>#N/A</v>
      </c>
      <c r="AL706" s="180">
        <f t="shared" si="204"/>
        <v>0</v>
      </c>
    </row>
    <row r="707" spans="1:38" x14ac:dyDescent="0.35">
      <c r="A707" s="91"/>
      <c r="B707" s="92"/>
      <c r="C707" s="93"/>
      <c r="D707" s="92"/>
      <c r="E707" s="91"/>
      <c r="F707" s="92"/>
      <c r="G707" s="94"/>
      <c r="I707" s="31">
        <f t="shared" ca="1" si="205"/>
        <v>0</v>
      </c>
      <c r="J707" s="31">
        <f ca="1">IF(ISNA(MATCH($V707,Hajoamiskertoimet!A$21:A$53,0)),0,$I707*OFFSET(Hajoamiskertoimet!$C$20,MATCH($V707,Hajoamiskertoimet!A$21:A$53,0),0))</f>
        <v>0</v>
      </c>
      <c r="L707" s="181">
        <f t="shared" ca="1" si="194"/>
        <v>1</v>
      </c>
      <c r="M707" s="180" t="e">
        <f ca="1">OFFSET('ewc02'!$H$10,MATCH($R707,Ewc_ID,0),0)</f>
        <v>#N/A</v>
      </c>
      <c r="N707" s="180" t="e">
        <f t="shared" ca="1" si="189"/>
        <v>#N/A</v>
      </c>
      <c r="O707" s="180" t="e">
        <f ca="1">IF($L707=0,-1,OFFSET('Kuiva-aine'!$C$10,AE707+AF707-1,0))</f>
        <v>#N/A</v>
      </c>
      <c r="P707" s="180" t="e">
        <f t="shared" ca="1" si="195"/>
        <v>#N/A</v>
      </c>
      <c r="Q707" s="180" t="e">
        <f ca="1">OFFSET('ewc02'!$A$10,MATCH($C707,EWC_Koodi,0),0)</f>
        <v>#N/A</v>
      </c>
      <c r="R707" s="180" t="e">
        <f t="shared" ca="1" si="196"/>
        <v>#N/A</v>
      </c>
      <c r="S707" s="180" t="e">
        <f ca="1">OFFSET('ewc02'!$K$10,Y707,0)</f>
        <v>#N/A</v>
      </c>
      <c r="T707" s="180" t="e">
        <f t="shared" ca="1" si="197"/>
        <v>#N/A</v>
      </c>
      <c r="U707" s="180" t="e">
        <f ca="1">OFFSET('ewc02'!$L$10,Y707,0)</f>
        <v>#N/A</v>
      </c>
      <c r="V707" s="180" t="e">
        <f ca="1">OFFSET('ewc02'!$M$10,Y707,0)</f>
        <v>#N/A</v>
      </c>
      <c r="W707" s="180" t="e">
        <f ca="1">OFFSET('ewc02'!$N$10,Y707,0)</f>
        <v>#N/A</v>
      </c>
      <c r="X707" s="180" t="e">
        <f ca="1">IF(AND(OFFSET('ewc02'!I$10,Y707,0)=12,OR(G707="2.3",G707="2.6",G707="2.7",G707="2.9")),1,0)</f>
        <v>#N/A</v>
      </c>
      <c r="Y707" s="180" t="e">
        <f t="shared" ca="1" si="190"/>
        <v>#N/A</v>
      </c>
      <c r="Z707" s="37">
        <f t="shared" si="191"/>
        <v>0</v>
      </c>
      <c r="AA707" s="180">
        <f ca="1">IF($Z707=0,0, OFFSET(rd!$A$10,MATCH($Z707,RD_tunnus,0),0))</f>
        <v>0</v>
      </c>
      <c r="AB707" s="180" t="e">
        <f t="shared" si="198"/>
        <v>#N/A</v>
      </c>
      <c r="AC707" s="180" t="e">
        <f t="shared" si="199"/>
        <v>#N/A</v>
      </c>
      <c r="AD707" s="100">
        <f t="shared" si="200"/>
        <v>0</v>
      </c>
      <c r="AE707" s="180" t="e">
        <f t="shared" ca="1" si="192"/>
        <v>#N/A</v>
      </c>
      <c r="AF707" s="180" t="e">
        <f t="shared" ca="1" si="193"/>
        <v>#N/A</v>
      </c>
      <c r="AG707" s="100" t="e">
        <f ca="1">OFFSET('Kuiva-aine'!$D$10,AE707+AF707-1,0)</f>
        <v>#N/A</v>
      </c>
      <c r="AH707" s="100" t="e">
        <f ca="1">OFFSET('Kuiva-aine'!$E$10,AE707+AF707-1,0)</f>
        <v>#N/A</v>
      </c>
      <c r="AI707" s="180" t="e">
        <f t="shared" ca="1" si="201"/>
        <v>#N/A</v>
      </c>
      <c r="AJ707" s="180" t="e">
        <f t="shared" si="202"/>
        <v>#N/A</v>
      </c>
      <c r="AK707" s="180" t="e">
        <f t="shared" si="203"/>
        <v>#N/A</v>
      </c>
      <c r="AL707" s="180">
        <f t="shared" si="204"/>
        <v>0</v>
      </c>
    </row>
    <row r="708" spans="1:38" x14ac:dyDescent="0.35">
      <c r="A708" s="91"/>
      <c r="B708" s="92"/>
      <c r="C708" s="93"/>
      <c r="D708" s="92"/>
      <c r="E708" s="91"/>
      <c r="F708" s="92"/>
      <c r="G708" s="94"/>
      <c r="I708" s="31">
        <f t="shared" ca="1" si="205"/>
        <v>0</v>
      </c>
      <c r="J708" s="31">
        <f ca="1">IF(ISNA(MATCH($V708,Hajoamiskertoimet!A$21:A$53,0)),0,$I708*OFFSET(Hajoamiskertoimet!$C$20,MATCH($V708,Hajoamiskertoimet!A$21:A$53,0),0))</f>
        <v>0</v>
      </c>
      <c r="L708" s="181">
        <f t="shared" ca="1" si="194"/>
        <v>1</v>
      </c>
      <c r="M708" s="180" t="e">
        <f ca="1">OFFSET('ewc02'!$H$10,MATCH($R708,Ewc_ID,0),0)</f>
        <v>#N/A</v>
      </c>
      <c r="N708" s="180" t="e">
        <f t="shared" ca="1" si="189"/>
        <v>#N/A</v>
      </c>
      <c r="O708" s="180" t="e">
        <f ca="1">IF($L708=0,-1,OFFSET('Kuiva-aine'!$C$10,AE708+AF708-1,0))</f>
        <v>#N/A</v>
      </c>
      <c r="P708" s="180" t="e">
        <f t="shared" ca="1" si="195"/>
        <v>#N/A</v>
      </c>
      <c r="Q708" s="180" t="e">
        <f ca="1">OFFSET('ewc02'!$A$10,MATCH($C708,EWC_Koodi,0),0)</f>
        <v>#N/A</v>
      </c>
      <c r="R708" s="180" t="e">
        <f t="shared" ca="1" si="196"/>
        <v>#N/A</v>
      </c>
      <c r="S708" s="180" t="e">
        <f ca="1">OFFSET('ewc02'!$K$10,Y708,0)</f>
        <v>#N/A</v>
      </c>
      <c r="T708" s="180" t="e">
        <f t="shared" ca="1" si="197"/>
        <v>#N/A</v>
      </c>
      <c r="U708" s="180" t="e">
        <f ca="1">OFFSET('ewc02'!$L$10,Y708,0)</f>
        <v>#N/A</v>
      </c>
      <c r="V708" s="180" t="e">
        <f ca="1">OFFSET('ewc02'!$M$10,Y708,0)</f>
        <v>#N/A</v>
      </c>
      <c r="W708" s="180" t="e">
        <f ca="1">OFFSET('ewc02'!$N$10,Y708,0)</f>
        <v>#N/A</v>
      </c>
      <c r="X708" s="180" t="e">
        <f ca="1">IF(AND(OFFSET('ewc02'!I$10,Y708,0)=12,OR(G708="2.3",G708="2.6",G708="2.7",G708="2.9")),1,0)</f>
        <v>#N/A</v>
      </c>
      <c r="Y708" s="180" t="e">
        <f t="shared" ca="1" si="190"/>
        <v>#N/A</v>
      </c>
      <c r="Z708" s="37">
        <f t="shared" si="191"/>
        <v>0</v>
      </c>
      <c r="AA708" s="180">
        <f ca="1">IF($Z708=0,0, OFFSET(rd!$A$10,MATCH($Z708,RD_tunnus,0),0))</f>
        <v>0</v>
      </c>
      <c r="AB708" s="180" t="e">
        <f t="shared" si="198"/>
        <v>#N/A</v>
      </c>
      <c r="AC708" s="180" t="e">
        <f t="shared" si="199"/>
        <v>#N/A</v>
      </c>
      <c r="AD708" s="100">
        <f t="shared" si="200"/>
        <v>0</v>
      </c>
      <c r="AE708" s="180" t="e">
        <f t="shared" ca="1" si="192"/>
        <v>#N/A</v>
      </c>
      <c r="AF708" s="180" t="e">
        <f t="shared" ca="1" si="193"/>
        <v>#N/A</v>
      </c>
      <c r="AG708" s="100" t="e">
        <f ca="1">OFFSET('Kuiva-aine'!$D$10,AE708+AF708-1,0)</f>
        <v>#N/A</v>
      </c>
      <c r="AH708" s="100" t="e">
        <f ca="1">OFFSET('Kuiva-aine'!$E$10,AE708+AF708-1,0)</f>
        <v>#N/A</v>
      </c>
      <c r="AI708" s="180" t="e">
        <f t="shared" ca="1" si="201"/>
        <v>#N/A</v>
      </c>
      <c r="AJ708" s="180" t="e">
        <f t="shared" si="202"/>
        <v>#N/A</v>
      </c>
      <c r="AK708" s="180" t="e">
        <f t="shared" si="203"/>
        <v>#N/A</v>
      </c>
      <c r="AL708" s="180">
        <f t="shared" si="204"/>
        <v>0</v>
      </c>
    </row>
    <row r="709" spans="1:38" x14ac:dyDescent="0.35">
      <c r="A709" s="91"/>
      <c r="B709" s="92"/>
      <c r="C709" s="93"/>
      <c r="D709" s="92"/>
      <c r="E709" s="91"/>
      <c r="F709" s="92"/>
      <c r="G709" s="94"/>
      <c r="I709" s="31">
        <f t="shared" ca="1" si="205"/>
        <v>0</v>
      </c>
      <c r="J709" s="31">
        <f ca="1">IF(ISNA(MATCH($V709,Hajoamiskertoimet!A$21:A$53,0)),0,$I709*OFFSET(Hajoamiskertoimet!$C$20,MATCH($V709,Hajoamiskertoimet!A$21:A$53,0),0))</f>
        <v>0</v>
      </c>
      <c r="L709" s="181">
        <f t="shared" ca="1" si="194"/>
        <v>1</v>
      </c>
      <c r="M709" s="180" t="e">
        <f ca="1">OFFSET('ewc02'!$H$10,MATCH($R709,Ewc_ID,0),0)</f>
        <v>#N/A</v>
      </c>
      <c r="N709" s="180" t="e">
        <f t="shared" ca="1" si="189"/>
        <v>#N/A</v>
      </c>
      <c r="O709" s="180" t="e">
        <f ca="1">IF($L709=0,-1,OFFSET('Kuiva-aine'!$C$10,AE709+AF709-1,0))</f>
        <v>#N/A</v>
      </c>
      <c r="P709" s="180" t="e">
        <f t="shared" ca="1" si="195"/>
        <v>#N/A</v>
      </c>
      <c r="Q709" s="180" t="e">
        <f ca="1">OFFSET('ewc02'!$A$10,MATCH($C709,EWC_Koodi,0),0)</f>
        <v>#N/A</v>
      </c>
      <c r="R709" s="180" t="e">
        <f t="shared" ca="1" si="196"/>
        <v>#N/A</v>
      </c>
      <c r="S709" s="180" t="e">
        <f ca="1">OFFSET('ewc02'!$K$10,Y709,0)</f>
        <v>#N/A</v>
      </c>
      <c r="T709" s="180" t="e">
        <f t="shared" ca="1" si="197"/>
        <v>#N/A</v>
      </c>
      <c r="U709" s="180" t="e">
        <f ca="1">OFFSET('ewc02'!$L$10,Y709,0)</f>
        <v>#N/A</v>
      </c>
      <c r="V709" s="180" t="e">
        <f ca="1">OFFSET('ewc02'!$M$10,Y709,0)</f>
        <v>#N/A</v>
      </c>
      <c r="W709" s="180" t="e">
        <f ca="1">OFFSET('ewc02'!$N$10,Y709,0)</f>
        <v>#N/A</v>
      </c>
      <c r="X709" s="180" t="e">
        <f ca="1">IF(AND(OFFSET('ewc02'!I$10,Y709,0)=12,OR(G709="2.3",G709="2.6",G709="2.7",G709="2.9")),1,0)</f>
        <v>#N/A</v>
      </c>
      <c r="Y709" s="180" t="e">
        <f t="shared" ca="1" si="190"/>
        <v>#N/A</v>
      </c>
      <c r="Z709" s="37">
        <f t="shared" si="191"/>
        <v>0</v>
      </c>
      <c r="AA709" s="180">
        <f ca="1">IF($Z709=0,0, OFFSET(rd!$A$10,MATCH($Z709,RD_tunnus,0),0))</f>
        <v>0</v>
      </c>
      <c r="AB709" s="180" t="e">
        <f t="shared" si="198"/>
        <v>#N/A</v>
      </c>
      <c r="AC709" s="180" t="e">
        <f t="shared" si="199"/>
        <v>#N/A</v>
      </c>
      <c r="AD709" s="100">
        <f t="shared" si="200"/>
        <v>0</v>
      </c>
      <c r="AE709" s="180" t="e">
        <f t="shared" ca="1" si="192"/>
        <v>#N/A</v>
      </c>
      <c r="AF709" s="180" t="e">
        <f t="shared" ca="1" si="193"/>
        <v>#N/A</v>
      </c>
      <c r="AG709" s="100" t="e">
        <f ca="1">OFFSET('Kuiva-aine'!$D$10,AE709+AF709-1,0)</f>
        <v>#N/A</v>
      </c>
      <c r="AH709" s="100" t="e">
        <f ca="1">OFFSET('Kuiva-aine'!$E$10,AE709+AF709-1,0)</f>
        <v>#N/A</v>
      </c>
      <c r="AI709" s="180" t="e">
        <f t="shared" ca="1" si="201"/>
        <v>#N/A</v>
      </c>
      <c r="AJ709" s="180" t="e">
        <f t="shared" si="202"/>
        <v>#N/A</v>
      </c>
      <c r="AK709" s="180" t="e">
        <f t="shared" si="203"/>
        <v>#N/A</v>
      </c>
      <c r="AL709" s="180">
        <f t="shared" si="204"/>
        <v>0</v>
      </c>
    </row>
    <row r="710" spans="1:38" x14ac:dyDescent="0.35">
      <c r="A710" s="91"/>
      <c r="B710" s="92"/>
      <c r="C710" s="93"/>
      <c r="D710" s="92"/>
      <c r="E710" s="91"/>
      <c r="F710" s="92"/>
      <c r="G710" s="94"/>
      <c r="I710" s="31">
        <f t="shared" ca="1" si="205"/>
        <v>0</v>
      </c>
      <c r="J710" s="31">
        <f ca="1">IF(ISNA(MATCH($V710,Hajoamiskertoimet!A$21:A$53,0)),0,$I710*OFFSET(Hajoamiskertoimet!$C$20,MATCH($V710,Hajoamiskertoimet!A$21:A$53,0),0))</f>
        <v>0</v>
      </c>
      <c r="L710" s="181">
        <f t="shared" ca="1" si="194"/>
        <v>1</v>
      </c>
      <c r="M710" s="180" t="e">
        <f ca="1">OFFSET('ewc02'!$H$10,MATCH($R710,Ewc_ID,0),0)</f>
        <v>#N/A</v>
      </c>
      <c r="N710" s="180" t="e">
        <f t="shared" ca="1" si="189"/>
        <v>#N/A</v>
      </c>
      <c r="O710" s="180" t="e">
        <f ca="1">IF($L710=0,-1,OFFSET('Kuiva-aine'!$C$10,AE710+AF710-1,0))</f>
        <v>#N/A</v>
      </c>
      <c r="P710" s="180" t="e">
        <f t="shared" ca="1" si="195"/>
        <v>#N/A</v>
      </c>
      <c r="Q710" s="180" t="e">
        <f ca="1">OFFSET('ewc02'!$A$10,MATCH($C710,EWC_Koodi,0),0)</f>
        <v>#N/A</v>
      </c>
      <c r="R710" s="180" t="e">
        <f t="shared" ca="1" si="196"/>
        <v>#N/A</v>
      </c>
      <c r="S710" s="180" t="e">
        <f ca="1">OFFSET('ewc02'!$K$10,Y710,0)</f>
        <v>#N/A</v>
      </c>
      <c r="T710" s="180" t="e">
        <f t="shared" ca="1" si="197"/>
        <v>#N/A</v>
      </c>
      <c r="U710" s="180" t="e">
        <f ca="1">OFFSET('ewc02'!$L$10,Y710,0)</f>
        <v>#N/A</v>
      </c>
      <c r="V710" s="180" t="e">
        <f ca="1">OFFSET('ewc02'!$M$10,Y710,0)</f>
        <v>#N/A</v>
      </c>
      <c r="W710" s="180" t="e">
        <f ca="1">OFFSET('ewc02'!$N$10,Y710,0)</f>
        <v>#N/A</v>
      </c>
      <c r="X710" s="180" t="e">
        <f ca="1">IF(AND(OFFSET('ewc02'!I$10,Y710,0)=12,OR(G710="2.3",G710="2.6",G710="2.7",G710="2.9")),1,0)</f>
        <v>#N/A</v>
      </c>
      <c r="Y710" s="180" t="e">
        <f t="shared" ca="1" si="190"/>
        <v>#N/A</v>
      </c>
      <c r="Z710" s="37">
        <f t="shared" si="191"/>
        <v>0</v>
      </c>
      <c r="AA710" s="180">
        <f ca="1">IF($Z710=0,0, OFFSET(rd!$A$10,MATCH($Z710,RD_tunnus,0),0))</f>
        <v>0</v>
      </c>
      <c r="AB710" s="180" t="e">
        <f t="shared" si="198"/>
        <v>#N/A</v>
      </c>
      <c r="AC710" s="180" t="e">
        <f t="shared" si="199"/>
        <v>#N/A</v>
      </c>
      <c r="AD710" s="100">
        <f t="shared" si="200"/>
        <v>0</v>
      </c>
      <c r="AE710" s="180" t="e">
        <f t="shared" ca="1" si="192"/>
        <v>#N/A</v>
      </c>
      <c r="AF710" s="180" t="e">
        <f t="shared" ca="1" si="193"/>
        <v>#N/A</v>
      </c>
      <c r="AG710" s="100" t="e">
        <f ca="1">OFFSET('Kuiva-aine'!$D$10,AE710+AF710-1,0)</f>
        <v>#N/A</v>
      </c>
      <c r="AH710" s="100" t="e">
        <f ca="1">OFFSET('Kuiva-aine'!$E$10,AE710+AF710-1,0)</f>
        <v>#N/A</v>
      </c>
      <c r="AI710" s="180" t="e">
        <f t="shared" ca="1" si="201"/>
        <v>#N/A</v>
      </c>
      <c r="AJ710" s="180" t="e">
        <f t="shared" si="202"/>
        <v>#N/A</v>
      </c>
      <c r="AK710" s="180" t="e">
        <f t="shared" si="203"/>
        <v>#N/A</v>
      </c>
      <c r="AL710" s="180">
        <f t="shared" si="204"/>
        <v>0</v>
      </c>
    </row>
    <row r="711" spans="1:38" x14ac:dyDescent="0.35">
      <c r="A711" s="91"/>
      <c r="B711" s="92"/>
      <c r="C711" s="93"/>
      <c r="D711" s="92"/>
      <c r="E711" s="91"/>
      <c r="F711" s="92"/>
      <c r="G711" s="94"/>
      <c r="I711" s="31">
        <f t="shared" ca="1" si="205"/>
        <v>0</v>
      </c>
      <c r="J711" s="31">
        <f ca="1">IF(ISNA(MATCH($V711,Hajoamiskertoimet!A$21:A$53,0)),0,$I711*OFFSET(Hajoamiskertoimet!$C$20,MATCH($V711,Hajoamiskertoimet!A$21:A$53,0),0))</f>
        <v>0</v>
      </c>
      <c r="L711" s="181">
        <f t="shared" ca="1" si="194"/>
        <v>1</v>
      </c>
      <c r="M711" s="180" t="e">
        <f ca="1">OFFSET('ewc02'!$H$10,MATCH($R711,Ewc_ID,0),0)</f>
        <v>#N/A</v>
      </c>
      <c r="N711" s="180" t="e">
        <f t="shared" ca="1" si="189"/>
        <v>#N/A</v>
      </c>
      <c r="O711" s="180" t="e">
        <f ca="1">IF($L711=0,-1,OFFSET('Kuiva-aine'!$C$10,AE711+AF711-1,0))</f>
        <v>#N/A</v>
      </c>
      <c r="P711" s="180" t="e">
        <f t="shared" ca="1" si="195"/>
        <v>#N/A</v>
      </c>
      <c r="Q711" s="180" t="e">
        <f ca="1">OFFSET('ewc02'!$A$10,MATCH($C711,EWC_Koodi,0),0)</f>
        <v>#N/A</v>
      </c>
      <c r="R711" s="180" t="e">
        <f t="shared" ca="1" si="196"/>
        <v>#N/A</v>
      </c>
      <c r="S711" s="180" t="e">
        <f ca="1">OFFSET('ewc02'!$K$10,Y711,0)</f>
        <v>#N/A</v>
      </c>
      <c r="T711" s="180" t="e">
        <f t="shared" ca="1" si="197"/>
        <v>#N/A</v>
      </c>
      <c r="U711" s="180" t="e">
        <f ca="1">OFFSET('ewc02'!$L$10,Y711,0)</f>
        <v>#N/A</v>
      </c>
      <c r="V711" s="180" t="e">
        <f ca="1">OFFSET('ewc02'!$M$10,Y711,0)</f>
        <v>#N/A</v>
      </c>
      <c r="W711" s="180" t="e">
        <f ca="1">OFFSET('ewc02'!$N$10,Y711,0)</f>
        <v>#N/A</v>
      </c>
      <c r="X711" s="180" t="e">
        <f ca="1">IF(AND(OFFSET('ewc02'!I$10,Y711,0)=12,OR(G711="2.3",G711="2.6",G711="2.7",G711="2.9")),1,0)</f>
        <v>#N/A</v>
      </c>
      <c r="Y711" s="180" t="e">
        <f t="shared" ca="1" si="190"/>
        <v>#N/A</v>
      </c>
      <c r="Z711" s="37">
        <f t="shared" si="191"/>
        <v>0</v>
      </c>
      <c r="AA711" s="180">
        <f ca="1">IF($Z711=0,0, OFFSET(rd!$A$10,MATCH($Z711,RD_tunnus,0),0))</f>
        <v>0</v>
      </c>
      <c r="AB711" s="180" t="e">
        <f t="shared" si="198"/>
        <v>#N/A</v>
      </c>
      <c r="AC711" s="180" t="e">
        <f t="shared" si="199"/>
        <v>#N/A</v>
      </c>
      <c r="AD711" s="100">
        <f t="shared" si="200"/>
        <v>0</v>
      </c>
      <c r="AE711" s="180" t="e">
        <f t="shared" ca="1" si="192"/>
        <v>#N/A</v>
      </c>
      <c r="AF711" s="180" t="e">
        <f t="shared" ca="1" si="193"/>
        <v>#N/A</v>
      </c>
      <c r="AG711" s="100" t="e">
        <f ca="1">OFFSET('Kuiva-aine'!$D$10,AE711+AF711-1,0)</f>
        <v>#N/A</v>
      </c>
      <c r="AH711" s="100" t="e">
        <f ca="1">OFFSET('Kuiva-aine'!$E$10,AE711+AF711-1,0)</f>
        <v>#N/A</v>
      </c>
      <c r="AI711" s="180" t="e">
        <f t="shared" ca="1" si="201"/>
        <v>#N/A</v>
      </c>
      <c r="AJ711" s="180" t="e">
        <f t="shared" si="202"/>
        <v>#N/A</v>
      </c>
      <c r="AK711" s="180" t="e">
        <f t="shared" si="203"/>
        <v>#N/A</v>
      </c>
      <c r="AL711" s="180">
        <f t="shared" si="204"/>
        <v>0</v>
      </c>
    </row>
    <row r="712" spans="1:38" x14ac:dyDescent="0.35">
      <c r="A712" s="91"/>
      <c r="B712" s="92"/>
      <c r="C712" s="93"/>
      <c r="D712" s="92"/>
      <c r="E712" s="91"/>
      <c r="F712" s="92"/>
      <c r="G712" s="94"/>
      <c r="I712" s="31">
        <f t="shared" ca="1" si="205"/>
        <v>0</v>
      </c>
      <c r="J712" s="31">
        <f ca="1">IF(ISNA(MATCH($V712,Hajoamiskertoimet!A$21:A$53,0)),0,$I712*OFFSET(Hajoamiskertoimet!$C$20,MATCH($V712,Hajoamiskertoimet!A$21:A$53,0),0))</f>
        <v>0</v>
      </c>
      <c r="L712" s="181">
        <f t="shared" ca="1" si="194"/>
        <v>1</v>
      </c>
      <c r="M712" s="180" t="e">
        <f ca="1">OFFSET('ewc02'!$H$10,MATCH($R712,Ewc_ID,0),0)</f>
        <v>#N/A</v>
      </c>
      <c r="N712" s="180" t="e">
        <f t="shared" ca="1" si="189"/>
        <v>#N/A</v>
      </c>
      <c r="O712" s="180" t="e">
        <f ca="1">IF($L712=0,-1,OFFSET('Kuiva-aine'!$C$10,AE712+AF712-1,0))</f>
        <v>#N/A</v>
      </c>
      <c r="P712" s="180" t="e">
        <f t="shared" ca="1" si="195"/>
        <v>#N/A</v>
      </c>
      <c r="Q712" s="180" t="e">
        <f ca="1">OFFSET('ewc02'!$A$10,MATCH($C712,EWC_Koodi,0),0)</f>
        <v>#N/A</v>
      </c>
      <c r="R712" s="180" t="e">
        <f t="shared" ca="1" si="196"/>
        <v>#N/A</v>
      </c>
      <c r="S712" s="180" t="e">
        <f ca="1">OFFSET('ewc02'!$K$10,Y712,0)</f>
        <v>#N/A</v>
      </c>
      <c r="T712" s="180" t="e">
        <f t="shared" ca="1" si="197"/>
        <v>#N/A</v>
      </c>
      <c r="U712" s="180" t="e">
        <f ca="1">OFFSET('ewc02'!$L$10,Y712,0)</f>
        <v>#N/A</v>
      </c>
      <c r="V712" s="180" t="e">
        <f ca="1">OFFSET('ewc02'!$M$10,Y712,0)</f>
        <v>#N/A</v>
      </c>
      <c r="W712" s="180" t="e">
        <f ca="1">OFFSET('ewc02'!$N$10,Y712,0)</f>
        <v>#N/A</v>
      </c>
      <c r="X712" s="180" t="e">
        <f ca="1">IF(AND(OFFSET('ewc02'!I$10,Y712,0)=12,OR(G712="2.3",G712="2.6",G712="2.7",G712="2.9")),1,0)</f>
        <v>#N/A</v>
      </c>
      <c r="Y712" s="180" t="e">
        <f t="shared" ca="1" si="190"/>
        <v>#N/A</v>
      </c>
      <c r="Z712" s="37">
        <f t="shared" si="191"/>
        <v>0</v>
      </c>
      <c r="AA712" s="180">
        <f ca="1">IF($Z712=0,0, OFFSET(rd!$A$10,MATCH($Z712,RD_tunnus,0),0))</f>
        <v>0</v>
      </c>
      <c r="AB712" s="180" t="e">
        <f t="shared" si="198"/>
        <v>#N/A</v>
      </c>
      <c r="AC712" s="180" t="e">
        <f t="shared" si="199"/>
        <v>#N/A</v>
      </c>
      <c r="AD712" s="100">
        <f t="shared" si="200"/>
        <v>0</v>
      </c>
      <c r="AE712" s="180" t="e">
        <f t="shared" ca="1" si="192"/>
        <v>#N/A</v>
      </c>
      <c r="AF712" s="180" t="e">
        <f t="shared" ca="1" si="193"/>
        <v>#N/A</v>
      </c>
      <c r="AG712" s="100" t="e">
        <f ca="1">OFFSET('Kuiva-aine'!$D$10,AE712+AF712-1,0)</f>
        <v>#N/A</v>
      </c>
      <c r="AH712" s="100" t="e">
        <f ca="1">OFFSET('Kuiva-aine'!$E$10,AE712+AF712-1,0)</f>
        <v>#N/A</v>
      </c>
      <c r="AI712" s="180" t="e">
        <f t="shared" ca="1" si="201"/>
        <v>#N/A</v>
      </c>
      <c r="AJ712" s="180" t="e">
        <f t="shared" si="202"/>
        <v>#N/A</v>
      </c>
      <c r="AK712" s="180" t="e">
        <f t="shared" si="203"/>
        <v>#N/A</v>
      </c>
      <c r="AL712" s="180">
        <f t="shared" si="204"/>
        <v>0</v>
      </c>
    </row>
    <row r="713" spans="1:38" x14ac:dyDescent="0.35">
      <c r="A713" s="91"/>
      <c r="B713" s="92"/>
      <c r="C713" s="93"/>
      <c r="D713" s="92"/>
      <c r="E713" s="91"/>
      <c r="F713" s="92"/>
      <c r="G713" s="94"/>
      <c r="I713" s="31">
        <f t="shared" ca="1" si="205"/>
        <v>0</v>
      </c>
      <c r="J713" s="31">
        <f ca="1">IF(ISNA(MATCH($V713,Hajoamiskertoimet!A$21:A$53,0)),0,$I713*OFFSET(Hajoamiskertoimet!$C$20,MATCH($V713,Hajoamiskertoimet!A$21:A$53,0),0))</f>
        <v>0</v>
      </c>
      <c r="L713" s="181">
        <f t="shared" ca="1" si="194"/>
        <v>1</v>
      </c>
      <c r="M713" s="180" t="e">
        <f ca="1">OFFSET('ewc02'!$H$10,MATCH($R713,Ewc_ID,0),0)</f>
        <v>#N/A</v>
      </c>
      <c r="N713" s="180" t="e">
        <f t="shared" ca="1" si="189"/>
        <v>#N/A</v>
      </c>
      <c r="O713" s="180" t="e">
        <f ca="1">IF($L713=0,-1,OFFSET('Kuiva-aine'!$C$10,AE713+AF713-1,0))</f>
        <v>#N/A</v>
      </c>
      <c r="P713" s="180" t="e">
        <f t="shared" ca="1" si="195"/>
        <v>#N/A</v>
      </c>
      <c r="Q713" s="180" t="e">
        <f ca="1">OFFSET('ewc02'!$A$10,MATCH($C713,EWC_Koodi,0),0)</f>
        <v>#N/A</v>
      </c>
      <c r="R713" s="180" t="e">
        <f t="shared" ca="1" si="196"/>
        <v>#N/A</v>
      </c>
      <c r="S713" s="180" t="e">
        <f ca="1">OFFSET('ewc02'!$K$10,Y713,0)</f>
        <v>#N/A</v>
      </c>
      <c r="T713" s="180" t="e">
        <f t="shared" ca="1" si="197"/>
        <v>#N/A</v>
      </c>
      <c r="U713" s="180" t="e">
        <f ca="1">OFFSET('ewc02'!$L$10,Y713,0)</f>
        <v>#N/A</v>
      </c>
      <c r="V713" s="180" t="e">
        <f ca="1">OFFSET('ewc02'!$M$10,Y713,0)</f>
        <v>#N/A</v>
      </c>
      <c r="W713" s="180" t="e">
        <f ca="1">OFFSET('ewc02'!$N$10,Y713,0)</f>
        <v>#N/A</v>
      </c>
      <c r="X713" s="180" t="e">
        <f ca="1">IF(AND(OFFSET('ewc02'!I$10,Y713,0)=12,OR(G713="2.3",G713="2.6",G713="2.7",G713="2.9")),1,0)</f>
        <v>#N/A</v>
      </c>
      <c r="Y713" s="180" t="e">
        <f t="shared" ca="1" si="190"/>
        <v>#N/A</v>
      </c>
      <c r="Z713" s="37">
        <f t="shared" si="191"/>
        <v>0</v>
      </c>
      <c r="AA713" s="180">
        <f ca="1">IF($Z713=0,0, OFFSET(rd!$A$10,MATCH($Z713,RD_tunnus,0),0))</f>
        <v>0</v>
      </c>
      <c r="AB713" s="180" t="e">
        <f t="shared" si="198"/>
        <v>#N/A</v>
      </c>
      <c r="AC713" s="180" t="e">
        <f t="shared" si="199"/>
        <v>#N/A</v>
      </c>
      <c r="AD713" s="100">
        <f t="shared" si="200"/>
        <v>0</v>
      </c>
      <c r="AE713" s="180" t="e">
        <f t="shared" ca="1" si="192"/>
        <v>#N/A</v>
      </c>
      <c r="AF713" s="180" t="e">
        <f t="shared" ca="1" si="193"/>
        <v>#N/A</v>
      </c>
      <c r="AG713" s="100" t="e">
        <f ca="1">OFFSET('Kuiva-aine'!$D$10,AE713+AF713-1,0)</f>
        <v>#N/A</v>
      </c>
      <c r="AH713" s="100" t="e">
        <f ca="1">OFFSET('Kuiva-aine'!$E$10,AE713+AF713-1,0)</f>
        <v>#N/A</v>
      </c>
      <c r="AI713" s="180" t="e">
        <f t="shared" ca="1" si="201"/>
        <v>#N/A</v>
      </c>
      <c r="AJ713" s="180" t="e">
        <f t="shared" si="202"/>
        <v>#N/A</v>
      </c>
      <c r="AK713" s="180" t="e">
        <f t="shared" si="203"/>
        <v>#N/A</v>
      </c>
      <c r="AL713" s="180">
        <f t="shared" si="204"/>
        <v>0</v>
      </c>
    </row>
    <row r="714" spans="1:38" x14ac:dyDescent="0.35">
      <c r="A714" s="91"/>
      <c r="B714" s="92"/>
      <c r="C714" s="93"/>
      <c r="D714" s="92"/>
      <c r="E714" s="91"/>
      <c r="F714" s="92"/>
      <c r="G714" s="94"/>
      <c r="I714" s="31">
        <f t="shared" ca="1" si="205"/>
        <v>0</v>
      </c>
      <c r="J714" s="31">
        <f ca="1">IF(ISNA(MATCH($V714,Hajoamiskertoimet!A$21:A$53,0)),0,$I714*OFFSET(Hajoamiskertoimet!$C$20,MATCH($V714,Hajoamiskertoimet!A$21:A$53,0),0))</f>
        <v>0</v>
      </c>
      <c r="L714" s="181">
        <f t="shared" ca="1" si="194"/>
        <v>1</v>
      </c>
      <c r="M714" s="180" t="e">
        <f ca="1">OFFSET('ewc02'!$H$10,MATCH($R714,Ewc_ID,0),0)</f>
        <v>#N/A</v>
      </c>
      <c r="N714" s="180" t="e">
        <f t="shared" ca="1" si="189"/>
        <v>#N/A</v>
      </c>
      <c r="O714" s="180" t="e">
        <f ca="1">IF($L714=0,-1,OFFSET('Kuiva-aine'!$C$10,AE714+AF714-1,0))</f>
        <v>#N/A</v>
      </c>
      <c r="P714" s="180" t="e">
        <f t="shared" ca="1" si="195"/>
        <v>#N/A</v>
      </c>
      <c r="Q714" s="180" t="e">
        <f ca="1">OFFSET('ewc02'!$A$10,MATCH($C714,EWC_Koodi,0),0)</f>
        <v>#N/A</v>
      </c>
      <c r="R714" s="180" t="e">
        <f t="shared" ca="1" si="196"/>
        <v>#N/A</v>
      </c>
      <c r="S714" s="180" t="e">
        <f ca="1">OFFSET('ewc02'!$K$10,Y714,0)</f>
        <v>#N/A</v>
      </c>
      <c r="T714" s="180" t="e">
        <f t="shared" ca="1" si="197"/>
        <v>#N/A</v>
      </c>
      <c r="U714" s="180" t="e">
        <f ca="1">OFFSET('ewc02'!$L$10,Y714,0)</f>
        <v>#N/A</v>
      </c>
      <c r="V714" s="180" t="e">
        <f ca="1">OFFSET('ewc02'!$M$10,Y714,0)</f>
        <v>#N/A</v>
      </c>
      <c r="W714" s="180" t="e">
        <f ca="1">OFFSET('ewc02'!$N$10,Y714,0)</f>
        <v>#N/A</v>
      </c>
      <c r="X714" s="180" t="e">
        <f ca="1">IF(AND(OFFSET('ewc02'!I$10,Y714,0)=12,OR(G714="2.3",G714="2.6",G714="2.7",G714="2.9")),1,0)</f>
        <v>#N/A</v>
      </c>
      <c r="Y714" s="180" t="e">
        <f t="shared" ca="1" si="190"/>
        <v>#N/A</v>
      </c>
      <c r="Z714" s="37">
        <f t="shared" si="191"/>
        <v>0</v>
      </c>
      <c r="AA714" s="180">
        <f ca="1">IF($Z714=0,0, OFFSET(rd!$A$10,MATCH($Z714,RD_tunnus,0),0))</f>
        <v>0</v>
      </c>
      <c r="AB714" s="180" t="e">
        <f t="shared" si="198"/>
        <v>#N/A</v>
      </c>
      <c r="AC714" s="180" t="e">
        <f t="shared" si="199"/>
        <v>#N/A</v>
      </c>
      <c r="AD714" s="100">
        <f t="shared" si="200"/>
        <v>0</v>
      </c>
      <c r="AE714" s="180" t="e">
        <f t="shared" ca="1" si="192"/>
        <v>#N/A</v>
      </c>
      <c r="AF714" s="180" t="e">
        <f t="shared" ca="1" si="193"/>
        <v>#N/A</v>
      </c>
      <c r="AG714" s="100" t="e">
        <f ca="1">OFFSET('Kuiva-aine'!$D$10,AE714+AF714-1,0)</f>
        <v>#N/A</v>
      </c>
      <c r="AH714" s="100" t="e">
        <f ca="1">OFFSET('Kuiva-aine'!$E$10,AE714+AF714-1,0)</f>
        <v>#N/A</v>
      </c>
      <c r="AI714" s="180" t="e">
        <f t="shared" ca="1" si="201"/>
        <v>#N/A</v>
      </c>
      <c r="AJ714" s="180" t="e">
        <f t="shared" si="202"/>
        <v>#N/A</v>
      </c>
      <c r="AK714" s="180" t="e">
        <f t="shared" si="203"/>
        <v>#N/A</v>
      </c>
      <c r="AL714" s="180">
        <f t="shared" si="204"/>
        <v>0</v>
      </c>
    </row>
    <row r="715" spans="1:38" x14ac:dyDescent="0.35">
      <c r="A715" s="91"/>
      <c r="B715" s="92"/>
      <c r="C715" s="93"/>
      <c r="D715" s="92"/>
      <c r="E715" s="91"/>
      <c r="F715" s="92"/>
      <c r="G715" s="94"/>
      <c r="I715" s="31">
        <f t="shared" ca="1" si="205"/>
        <v>0</v>
      </c>
      <c r="J715" s="31">
        <f ca="1">IF(ISNA(MATCH($V715,Hajoamiskertoimet!A$21:A$53,0)),0,$I715*OFFSET(Hajoamiskertoimet!$C$20,MATCH($V715,Hajoamiskertoimet!A$21:A$53,0),0))</f>
        <v>0</v>
      </c>
      <c r="L715" s="181">
        <f t="shared" ca="1" si="194"/>
        <v>1</v>
      </c>
      <c r="M715" s="180" t="e">
        <f ca="1">OFFSET('ewc02'!$H$10,MATCH($R715,Ewc_ID,0),0)</f>
        <v>#N/A</v>
      </c>
      <c r="N715" s="180" t="e">
        <f t="shared" ref="N715:N778" ca="1" si="206">A715&amp;"_"&amp;O715</f>
        <v>#N/A</v>
      </c>
      <c r="O715" s="180" t="e">
        <f ca="1">IF($L715=0,-1,OFFSET('Kuiva-aine'!$C$10,AE715+AF715-1,0))</f>
        <v>#N/A</v>
      </c>
      <c r="P715" s="180" t="e">
        <f t="shared" ca="1" si="195"/>
        <v>#N/A</v>
      </c>
      <c r="Q715" s="180" t="e">
        <f ca="1">OFFSET('ewc02'!$A$10,MATCH($C715,EWC_Koodi,0),0)</f>
        <v>#N/A</v>
      </c>
      <c r="R715" s="180" t="e">
        <f t="shared" ca="1" si="196"/>
        <v>#N/A</v>
      </c>
      <c r="S715" s="180" t="e">
        <f ca="1">OFFSET('ewc02'!$K$10,Y715,0)</f>
        <v>#N/A</v>
      </c>
      <c r="T715" s="180" t="e">
        <f t="shared" ca="1" si="197"/>
        <v>#N/A</v>
      </c>
      <c r="U715" s="180" t="e">
        <f ca="1">OFFSET('ewc02'!$L$10,Y715,0)</f>
        <v>#N/A</v>
      </c>
      <c r="V715" s="180" t="e">
        <f ca="1">OFFSET('ewc02'!$M$10,Y715,0)</f>
        <v>#N/A</v>
      </c>
      <c r="W715" s="180" t="e">
        <f ca="1">OFFSET('ewc02'!$N$10,Y715,0)</f>
        <v>#N/A</v>
      </c>
      <c r="X715" s="180" t="e">
        <f ca="1">IF(AND(OFFSET('ewc02'!I$10,Y715,0)=12,OR(G715="2.3",G715="2.6",G715="2.7",G715="2.9")),1,0)</f>
        <v>#N/A</v>
      </c>
      <c r="Y715" s="180" t="e">
        <f t="shared" ref="Y715:Y778" ca="1" si="207">MATCH($R715,Ewc_ID,0)</f>
        <v>#N/A</v>
      </c>
      <c r="Z715" s="37">
        <f t="shared" ref="Z715:Z778" si="208">IF(F715="",0,TRIM(F715))</f>
        <v>0</v>
      </c>
      <c r="AA715" s="180">
        <f ca="1">IF($Z715=0,0, OFFSET(rd!$A$10,MATCH($Z715,RD_tunnus,0),0))</f>
        <v>0</v>
      </c>
      <c r="AB715" s="180" t="e">
        <f t="shared" si="198"/>
        <v>#N/A</v>
      </c>
      <c r="AC715" s="180" t="e">
        <f t="shared" si="199"/>
        <v>#N/A</v>
      </c>
      <c r="AD715" s="100">
        <f t="shared" si="200"/>
        <v>0</v>
      </c>
      <c r="AE715" s="180" t="e">
        <f t="shared" ref="AE715:AE778" ca="1" si="209">MATCH($T715,Ryhma,0)</f>
        <v>#N/A</v>
      </c>
      <c r="AF715" s="180" t="e">
        <f t="shared" ref="AF715:AF778" ca="1" si="210">MATCH(U715,OFFSET(Ryhma2,AE715-1,0,50,1),0)</f>
        <v>#N/A</v>
      </c>
      <c r="AG715" s="100" t="e">
        <f ca="1">OFFSET('Kuiva-aine'!$D$10,AE715+AF715-1,0)</f>
        <v>#N/A</v>
      </c>
      <c r="AH715" s="100" t="e">
        <f ca="1">OFFSET('Kuiva-aine'!$E$10,AE715+AF715-1,0)</f>
        <v>#N/A</v>
      </c>
      <c r="AI715" s="180" t="e">
        <f t="shared" ca="1" si="201"/>
        <v>#N/A</v>
      </c>
      <c r="AJ715" s="180" t="e">
        <f t="shared" si="202"/>
        <v>#N/A</v>
      </c>
      <c r="AK715" s="180" t="e">
        <f t="shared" si="203"/>
        <v>#N/A</v>
      </c>
      <c r="AL715" s="180">
        <f t="shared" si="204"/>
        <v>0</v>
      </c>
    </row>
    <row r="716" spans="1:38" x14ac:dyDescent="0.35">
      <c r="A716" s="91"/>
      <c r="B716" s="92"/>
      <c r="C716" s="93"/>
      <c r="D716" s="92"/>
      <c r="E716" s="91"/>
      <c r="F716" s="92"/>
      <c r="G716" s="94"/>
      <c r="I716" s="31">
        <f t="shared" ca="1" si="205"/>
        <v>0</v>
      </c>
      <c r="J716" s="31">
        <f ca="1">IF(ISNA(MATCH($V716,Hajoamiskertoimet!A$21:A$53,0)),0,$I716*OFFSET(Hajoamiskertoimet!$C$20,MATCH($V716,Hajoamiskertoimet!A$21:A$53,0),0))</f>
        <v>0</v>
      </c>
      <c r="L716" s="181">
        <f t="shared" ref="L716:L779" ca="1" si="211">IF(ISNA(AA716),0,IF(OR(AA716=0,AA716=1,AA716=4,AA716=5,AA716=12,AA716=154,AA716=157,AA716=158,AA716=165),1,0))</f>
        <v>1</v>
      </c>
      <c r="M716" s="180" t="e">
        <f ca="1">OFFSET('ewc02'!$H$10,MATCH($R716,Ewc_ID,0),0)</f>
        <v>#N/A</v>
      </c>
      <c r="N716" s="180" t="e">
        <f t="shared" ca="1" si="206"/>
        <v>#N/A</v>
      </c>
      <c r="O716" s="180" t="e">
        <f ca="1">IF($L716=0,-1,OFFSET('Kuiva-aine'!$C$10,AE716+AF716-1,0))</f>
        <v>#N/A</v>
      </c>
      <c r="P716" s="180" t="e">
        <f t="shared" ca="1" si="195"/>
        <v>#N/A</v>
      </c>
      <c r="Q716" s="180" t="e">
        <f ca="1">OFFSET('ewc02'!$A$10,MATCH($C716,EWC_Koodi,0),0)</f>
        <v>#N/A</v>
      </c>
      <c r="R716" s="180" t="e">
        <f t="shared" ca="1" si="196"/>
        <v>#N/A</v>
      </c>
      <c r="S716" s="180" t="e">
        <f ca="1">OFFSET('ewc02'!$K$10,Y716,0)</f>
        <v>#N/A</v>
      </c>
      <c r="T716" s="180" t="e">
        <f t="shared" ca="1" si="197"/>
        <v>#N/A</v>
      </c>
      <c r="U716" s="180" t="e">
        <f ca="1">OFFSET('ewc02'!$L$10,Y716,0)</f>
        <v>#N/A</v>
      </c>
      <c r="V716" s="180" t="e">
        <f ca="1">OFFSET('ewc02'!$M$10,Y716,0)</f>
        <v>#N/A</v>
      </c>
      <c r="W716" s="180" t="e">
        <f ca="1">OFFSET('ewc02'!$N$10,Y716,0)</f>
        <v>#N/A</v>
      </c>
      <c r="X716" s="180" t="e">
        <f ca="1">IF(AND(OFFSET('ewc02'!I$10,Y716,0)=12,OR(G716="2.3",G716="2.6",G716="2.7",G716="2.9")),1,0)</f>
        <v>#N/A</v>
      </c>
      <c r="Y716" s="180" t="e">
        <f t="shared" ca="1" si="207"/>
        <v>#N/A</v>
      </c>
      <c r="Z716" s="37">
        <f t="shared" si="208"/>
        <v>0</v>
      </c>
      <c r="AA716" s="180">
        <f ca="1">IF($Z716=0,0, OFFSET(rd!$A$10,MATCH($Z716,RD_tunnus,0),0))</f>
        <v>0</v>
      </c>
      <c r="AB716" s="180" t="e">
        <f t="shared" si="198"/>
        <v>#N/A</v>
      </c>
      <c r="AC716" s="180" t="e">
        <f t="shared" si="199"/>
        <v>#N/A</v>
      </c>
      <c r="AD716" s="100">
        <f t="shared" si="200"/>
        <v>0</v>
      </c>
      <c r="AE716" s="180" t="e">
        <f t="shared" ca="1" si="209"/>
        <v>#N/A</v>
      </c>
      <c r="AF716" s="180" t="e">
        <f t="shared" ca="1" si="210"/>
        <v>#N/A</v>
      </c>
      <c r="AG716" s="100" t="e">
        <f ca="1">OFFSET('Kuiva-aine'!$D$10,AE716+AF716-1,0)</f>
        <v>#N/A</v>
      </c>
      <c r="AH716" s="100" t="e">
        <f ca="1">OFFSET('Kuiva-aine'!$E$10,AE716+AF716-1,0)</f>
        <v>#N/A</v>
      </c>
      <c r="AI716" s="180" t="e">
        <f t="shared" ca="1" si="201"/>
        <v>#N/A</v>
      </c>
      <c r="AJ716" s="180" t="e">
        <f t="shared" si="202"/>
        <v>#N/A</v>
      </c>
      <c r="AK716" s="180" t="e">
        <f t="shared" si="203"/>
        <v>#N/A</v>
      </c>
      <c r="AL716" s="180">
        <f t="shared" si="204"/>
        <v>0</v>
      </c>
    </row>
    <row r="717" spans="1:38" x14ac:dyDescent="0.35">
      <c r="A717" s="91"/>
      <c r="B717" s="92"/>
      <c r="C717" s="93"/>
      <c r="D717" s="92"/>
      <c r="E717" s="91"/>
      <c r="F717" s="92"/>
      <c r="G717" s="94"/>
      <c r="I717" s="31">
        <f t="shared" ca="1" si="205"/>
        <v>0</v>
      </c>
      <c r="J717" s="31">
        <f ca="1">IF(ISNA(MATCH($V717,Hajoamiskertoimet!A$21:A$53,0)),0,$I717*OFFSET(Hajoamiskertoimet!$C$20,MATCH($V717,Hajoamiskertoimet!A$21:A$53,0),0))</f>
        <v>0</v>
      </c>
      <c r="L717" s="181">
        <f t="shared" ca="1" si="211"/>
        <v>1</v>
      </c>
      <c r="M717" s="180" t="e">
        <f ca="1">OFFSET('ewc02'!$H$10,MATCH($R717,Ewc_ID,0),0)</f>
        <v>#N/A</v>
      </c>
      <c r="N717" s="180" t="e">
        <f t="shared" ca="1" si="206"/>
        <v>#N/A</v>
      </c>
      <c r="O717" s="180" t="e">
        <f ca="1">IF($L717=0,-1,OFFSET('Kuiva-aine'!$C$10,AE717+AF717-1,0))</f>
        <v>#N/A</v>
      </c>
      <c r="P717" s="180" t="e">
        <f t="shared" ref="P717:P780" ca="1" si="212">IF(AND(E717&gt;0,E717&lt;100),E717,AG717)</f>
        <v>#N/A</v>
      </c>
      <c r="Q717" s="180" t="e">
        <f ca="1">OFFSET('ewc02'!$A$10,MATCH($C717,EWC_Koodi,0),0)</f>
        <v>#N/A</v>
      </c>
      <c r="R717" s="180" t="e">
        <f t="shared" ref="R717:R780" ca="1" si="213">IF(OR(Q717=77,Q717=80,Q717=89,Q717=97),IF(AD717=2,95,IF(AD717=1,96,Q717)),Q717)</f>
        <v>#N/A</v>
      </c>
      <c r="S717" s="180" t="e">
        <f ca="1">OFFSET('ewc02'!$K$10,Y717,0)</f>
        <v>#N/A</v>
      </c>
      <c r="T717" s="180" t="e">
        <f t="shared" ref="T717:T780" ca="1" si="214">IF(X717=1,4,IF(AI717=1,5,S717))</f>
        <v>#N/A</v>
      </c>
      <c r="U717" s="180" t="e">
        <f ca="1">OFFSET('ewc02'!$L$10,Y717,0)</f>
        <v>#N/A</v>
      </c>
      <c r="V717" s="180" t="e">
        <f ca="1">OFFSET('ewc02'!$M$10,Y717,0)</f>
        <v>#N/A</v>
      </c>
      <c r="W717" s="180" t="e">
        <f ca="1">OFFSET('ewc02'!$N$10,Y717,0)</f>
        <v>#N/A</v>
      </c>
      <c r="X717" s="180" t="e">
        <f ca="1">IF(AND(OFFSET('ewc02'!I$10,Y717,0)=12,OR(G717="2.3",G717="2.6",G717="2.7",G717="2.9")),1,0)</f>
        <v>#N/A</v>
      </c>
      <c r="Y717" s="180" t="e">
        <f t="shared" ca="1" si="207"/>
        <v>#N/A</v>
      </c>
      <c r="Z717" s="37">
        <f t="shared" si="208"/>
        <v>0</v>
      </c>
      <c r="AA717" s="180">
        <f ca="1">IF($Z717=0,0, OFFSET(rd!$A$10,MATCH($Z717,RD_tunnus,0),0))</f>
        <v>0</v>
      </c>
      <c r="AB717" s="180" t="e">
        <f t="shared" ref="AB717:AB780" si="215">MATCH("*kuituliet*",B717,0)</f>
        <v>#N/A</v>
      </c>
      <c r="AC717" s="180" t="e">
        <f t="shared" ref="AC717:AC780" si="216">MATCH("*liet*",B717,0)</f>
        <v>#N/A</v>
      </c>
      <c r="AD717" s="100">
        <f t="shared" ref="AD717:AD780" si="217">IF(ISNA(AC717),0,IF(ISNA(AB717),1,2))</f>
        <v>0</v>
      </c>
      <c r="AE717" s="180" t="e">
        <f t="shared" ca="1" si="209"/>
        <v>#N/A</v>
      </c>
      <c r="AF717" s="180" t="e">
        <f t="shared" ca="1" si="210"/>
        <v>#N/A</v>
      </c>
      <c r="AG717" s="100" t="e">
        <f ca="1">OFFSET('Kuiva-aine'!$D$10,AE717+AF717-1,0)</f>
        <v>#N/A</v>
      </c>
      <c r="AH717" s="100" t="e">
        <f ca="1">OFFSET('Kuiva-aine'!$E$10,AE717+AF717-1,0)</f>
        <v>#N/A</v>
      </c>
      <c r="AI717" s="180" t="e">
        <f t="shared" ref="AI717:AI780" ca="1" si="218">IF(AND(OR(R717=918,R717=919),OR(G717="2.4",AL717=1)),1,0)</f>
        <v>#N/A</v>
      </c>
      <c r="AJ717" s="180" t="e">
        <f t="shared" ref="AJ717:AJ780" si="219">MATCH("*raken*",B717,0)</f>
        <v>#N/A</v>
      </c>
      <c r="AK717" s="180" t="e">
        <f t="shared" ref="AK717:AK780" si="220">MATCH("*rak.*",B717,0)</f>
        <v>#N/A</v>
      </c>
      <c r="AL717" s="180">
        <f t="shared" ref="AL717:AL780" si="221">IF(AND(ISNA(AJ717),ISNA(AK717)),0,1)</f>
        <v>0</v>
      </c>
    </row>
    <row r="718" spans="1:38" x14ac:dyDescent="0.35">
      <c r="A718" s="91"/>
      <c r="B718" s="92"/>
      <c r="C718" s="93"/>
      <c r="D718" s="92"/>
      <c r="E718" s="91"/>
      <c r="F718" s="92"/>
      <c r="G718" s="94"/>
      <c r="I718" s="31">
        <f t="shared" ca="1" si="205"/>
        <v>0</v>
      </c>
      <c r="J718" s="31">
        <f ca="1">IF(ISNA(MATCH($V718,Hajoamiskertoimet!A$21:A$53,0)),0,$I718*OFFSET(Hajoamiskertoimet!$C$20,MATCH($V718,Hajoamiskertoimet!A$21:A$53,0),0))</f>
        <v>0</v>
      </c>
      <c r="L718" s="181">
        <f t="shared" ca="1" si="211"/>
        <v>1</v>
      </c>
      <c r="M718" s="180" t="e">
        <f ca="1">OFFSET('ewc02'!$H$10,MATCH($R718,Ewc_ID,0),0)</f>
        <v>#N/A</v>
      </c>
      <c r="N718" s="180" t="e">
        <f t="shared" ca="1" si="206"/>
        <v>#N/A</v>
      </c>
      <c r="O718" s="180" t="e">
        <f ca="1">IF($L718=0,-1,OFFSET('Kuiva-aine'!$C$10,AE718+AF718-1,0))</f>
        <v>#N/A</v>
      </c>
      <c r="P718" s="180" t="e">
        <f t="shared" ca="1" si="212"/>
        <v>#N/A</v>
      </c>
      <c r="Q718" s="180" t="e">
        <f ca="1">OFFSET('ewc02'!$A$10,MATCH($C718,EWC_Koodi,0),0)</f>
        <v>#N/A</v>
      </c>
      <c r="R718" s="180" t="e">
        <f t="shared" ca="1" si="213"/>
        <v>#N/A</v>
      </c>
      <c r="S718" s="180" t="e">
        <f ca="1">OFFSET('ewc02'!$K$10,Y718,0)</f>
        <v>#N/A</v>
      </c>
      <c r="T718" s="180" t="e">
        <f t="shared" ca="1" si="214"/>
        <v>#N/A</v>
      </c>
      <c r="U718" s="180" t="e">
        <f ca="1">OFFSET('ewc02'!$L$10,Y718,0)</f>
        <v>#N/A</v>
      </c>
      <c r="V718" s="180" t="e">
        <f ca="1">OFFSET('ewc02'!$M$10,Y718,0)</f>
        <v>#N/A</v>
      </c>
      <c r="W718" s="180" t="e">
        <f ca="1">OFFSET('ewc02'!$N$10,Y718,0)</f>
        <v>#N/A</v>
      </c>
      <c r="X718" s="180" t="e">
        <f ca="1">IF(AND(OFFSET('ewc02'!I$10,Y718,0)=12,OR(G718="2.3",G718="2.6",G718="2.7",G718="2.9")),1,0)</f>
        <v>#N/A</v>
      </c>
      <c r="Y718" s="180" t="e">
        <f t="shared" ca="1" si="207"/>
        <v>#N/A</v>
      </c>
      <c r="Z718" s="37">
        <f t="shared" si="208"/>
        <v>0</v>
      </c>
      <c r="AA718" s="180">
        <f ca="1">IF($Z718=0,0, OFFSET(rd!$A$10,MATCH($Z718,RD_tunnus,0),0))</f>
        <v>0</v>
      </c>
      <c r="AB718" s="180" t="e">
        <f t="shared" si="215"/>
        <v>#N/A</v>
      </c>
      <c r="AC718" s="180" t="e">
        <f t="shared" si="216"/>
        <v>#N/A</v>
      </c>
      <c r="AD718" s="100">
        <f t="shared" si="217"/>
        <v>0</v>
      </c>
      <c r="AE718" s="180" t="e">
        <f t="shared" ca="1" si="209"/>
        <v>#N/A</v>
      </c>
      <c r="AF718" s="180" t="e">
        <f t="shared" ca="1" si="210"/>
        <v>#N/A</v>
      </c>
      <c r="AG718" s="100" t="e">
        <f ca="1">OFFSET('Kuiva-aine'!$D$10,AE718+AF718-1,0)</f>
        <v>#N/A</v>
      </c>
      <c r="AH718" s="100" t="e">
        <f ca="1">OFFSET('Kuiva-aine'!$E$10,AE718+AF718-1,0)</f>
        <v>#N/A</v>
      </c>
      <c r="AI718" s="180" t="e">
        <f t="shared" ca="1" si="218"/>
        <v>#N/A</v>
      </c>
      <c r="AJ718" s="180" t="e">
        <f t="shared" si="219"/>
        <v>#N/A</v>
      </c>
      <c r="AK718" s="180" t="e">
        <f t="shared" si="220"/>
        <v>#N/A</v>
      </c>
      <c r="AL718" s="180">
        <f t="shared" si="221"/>
        <v>0</v>
      </c>
    </row>
    <row r="719" spans="1:38" x14ac:dyDescent="0.35">
      <c r="A719" s="91"/>
      <c r="B719" s="92"/>
      <c r="C719" s="93"/>
      <c r="D719" s="92"/>
      <c r="E719" s="91"/>
      <c r="F719" s="92"/>
      <c r="G719" s="94"/>
      <c r="I719" s="31">
        <f t="shared" ca="1" si="205"/>
        <v>0</v>
      </c>
      <c r="J719" s="31">
        <f ca="1">IF(ISNA(MATCH($V719,Hajoamiskertoimet!A$21:A$53,0)),0,$I719*OFFSET(Hajoamiskertoimet!$C$20,MATCH($V719,Hajoamiskertoimet!A$21:A$53,0),0))</f>
        <v>0</v>
      </c>
      <c r="L719" s="181">
        <f t="shared" ca="1" si="211"/>
        <v>1</v>
      </c>
      <c r="M719" s="180" t="e">
        <f ca="1">OFFSET('ewc02'!$H$10,MATCH($R719,Ewc_ID,0),0)</f>
        <v>#N/A</v>
      </c>
      <c r="N719" s="180" t="e">
        <f t="shared" ca="1" si="206"/>
        <v>#N/A</v>
      </c>
      <c r="O719" s="180" t="e">
        <f ca="1">IF($L719=0,-1,OFFSET('Kuiva-aine'!$C$10,AE719+AF719-1,0))</f>
        <v>#N/A</v>
      </c>
      <c r="P719" s="180" t="e">
        <f t="shared" ca="1" si="212"/>
        <v>#N/A</v>
      </c>
      <c r="Q719" s="180" t="e">
        <f ca="1">OFFSET('ewc02'!$A$10,MATCH($C719,EWC_Koodi,0),0)</f>
        <v>#N/A</v>
      </c>
      <c r="R719" s="180" t="e">
        <f t="shared" ca="1" si="213"/>
        <v>#N/A</v>
      </c>
      <c r="S719" s="180" t="e">
        <f ca="1">OFFSET('ewc02'!$K$10,Y719,0)</f>
        <v>#N/A</v>
      </c>
      <c r="T719" s="180" t="e">
        <f t="shared" ca="1" si="214"/>
        <v>#N/A</v>
      </c>
      <c r="U719" s="180" t="e">
        <f ca="1">OFFSET('ewc02'!$L$10,Y719,0)</f>
        <v>#N/A</v>
      </c>
      <c r="V719" s="180" t="e">
        <f ca="1">OFFSET('ewc02'!$M$10,Y719,0)</f>
        <v>#N/A</v>
      </c>
      <c r="W719" s="180" t="e">
        <f ca="1">OFFSET('ewc02'!$N$10,Y719,0)</f>
        <v>#N/A</v>
      </c>
      <c r="X719" s="180" t="e">
        <f ca="1">IF(AND(OFFSET('ewc02'!I$10,Y719,0)=12,OR(G719="2.3",G719="2.6",G719="2.7",G719="2.9")),1,0)</f>
        <v>#N/A</v>
      </c>
      <c r="Y719" s="180" t="e">
        <f t="shared" ca="1" si="207"/>
        <v>#N/A</v>
      </c>
      <c r="Z719" s="37">
        <f t="shared" si="208"/>
        <v>0</v>
      </c>
      <c r="AA719" s="180">
        <f ca="1">IF($Z719=0,0, OFFSET(rd!$A$10,MATCH($Z719,RD_tunnus,0),0))</f>
        <v>0</v>
      </c>
      <c r="AB719" s="180" t="e">
        <f t="shared" si="215"/>
        <v>#N/A</v>
      </c>
      <c r="AC719" s="180" t="e">
        <f t="shared" si="216"/>
        <v>#N/A</v>
      </c>
      <c r="AD719" s="100">
        <f t="shared" si="217"/>
        <v>0</v>
      </c>
      <c r="AE719" s="180" t="e">
        <f t="shared" ca="1" si="209"/>
        <v>#N/A</v>
      </c>
      <c r="AF719" s="180" t="e">
        <f t="shared" ca="1" si="210"/>
        <v>#N/A</v>
      </c>
      <c r="AG719" s="100" t="e">
        <f ca="1">OFFSET('Kuiva-aine'!$D$10,AE719+AF719-1,0)</f>
        <v>#N/A</v>
      </c>
      <c r="AH719" s="100" t="e">
        <f ca="1">OFFSET('Kuiva-aine'!$E$10,AE719+AF719-1,0)</f>
        <v>#N/A</v>
      </c>
      <c r="AI719" s="180" t="e">
        <f t="shared" ca="1" si="218"/>
        <v>#N/A</v>
      </c>
      <c r="AJ719" s="180" t="e">
        <f t="shared" si="219"/>
        <v>#N/A</v>
      </c>
      <c r="AK719" s="180" t="e">
        <f t="shared" si="220"/>
        <v>#N/A</v>
      </c>
      <c r="AL719" s="180">
        <f t="shared" si="221"/>
        <v>0</v>
      </c>
    </row>
    <row r="720" spans="1:38" x14ac:dyDescent="0.35">
      <c r="A720" s="91"/>
      <c r="B720" s="92"/>
      <c r="C720" s="93"/>
      <c r="D720" s="92"/>
      <c r="E720" s="91"/>
      <c r="F720" s="92"/>
      <c r="G720" s="94"/>
      <c r="I720" s="31">
        <f t="shared" ca="1" si="205"/>
        <v>0</v>
      </c>
      <c r="J720" s="31">
        <f ca="1">IF(ISNA(MATCH($V720,Hajoamiskertoimet!A$21:A$53,0)),0,$I720*OFFSET(Hajoamiskertoimet!$C$20,MATCH($V720,Hajoamiskertoimet!A$21:A$53,0),0))</f>
        <v>0</v>
      </c>
      <c r="L720" s="181">
        <f t="shared" ca="1" si="211"/>
        <v>1</v>
      </c>
      <c r="M720" s="180" t="e">
        <f ca="1">OFFSET('ewc02'!$H$10,MATCH($R720,Ewc_ID,0),0)</f>
        <v>#N/A</v>
      </c>
      <c r="N720" s="180" t="e">
        <f t="shared" ca="1" si="206"/>
        <v>#N/A</v>
      </c>
      <c r="O720" s="180" t="e">
        <f ca="1">IF($L720=0,-1,OFFSET('Kuiva-aine'!$C$10,AE720+AF720-1,0))</f>
        <v>#N/A</v>
      </c>
      <c r="P720" s="180" t="e">
        <f t="shared" ca="1" si="212"/>
        <v>#N/A</v>
      </c>
      <c r="Q720" s="180" t="e">
        <f ca="1">OFFSET('ewc02'!$A$10,MATCH($C720,EWC_Koodi,0),0)</f>
        <v>#N/A</v>
      </c>
      <c r="R720" s="180" t="e">
        <f t="shared" ca="1" si="213"/>
        <v>#N/A</v>
      </c>
      <c r="S720" s="180" t="e">
        <f ca="1">OFFSET('ewc02'!$K$10,Y720,0)</f>
        <v>#N/A</v>
      </c>
      <c r="T720" s="180" t="e">
        <f t="shared" ca="1" si="214"/>
        <v>#N/A</v>
      </c>
      <c r="U720" s="180" t="e">
        <f ca="1">OFFSET('ewc02'!$L$10,Y720,0)</f>
        <v>#N/A</v>
      </c>
      <c r="V720" s="180" t="e">
        <f ca="1">OFFSET('ewc02'!$M$10,Y720,0)</f>
        <v>#N/A</v>
      </c>
      <c r="W720" s="180" t="e">
        <f ca="1">OFFSET('ewc02'!$N$10,Y720,0)</f>
        <v>#N/A</v>
      </c>
      <c r="X720" s="180" t="e">
        <f ca="1">IF(AND(OFFSET('ewc02'!I$10,Y720,0)=12,OR(G720="2.3",G720="2.6",G720="2.7",G720="2.9")),1,0)</f>
        <v>#N/A</v>
      </c>
      <c r="Y720" s="180" t="e">
        <f t="shared" ca="1" si="207"/>
        <v>#N/A</v>
      </c>
      <c r="Z720" s="37">
        <f t="shared" si="208"/>
        <v>0</v>
      </c>
      <c r="AA720" s="180">
        <f ca="1">IF($Z720=0,0, OFFSET(rd!$A$10,MATCH($Z720,RD_tunnus,0),0))</f>
        <v>0</v>
      </c>
      <c r="AB720" s="180" t="e">
        <f t="shared" si="215"/>
        <v>#N/A</v>
      </c>
      <c r="AC720" s="180" t="e">
        <f t="shared" si="216"/>
        <v>#N/A</v>
      </c>
      <c r="AD720" s="100">
        <f t="shared" si="217"/>
        <v>0</v>
      </c>
      <c r="AE720" s="180" t="e">
        <f t="shared" ca="1" si="209"/>
        <v>#N/A</v>
      </c>
      <c r="AF720" s="180" t="e">
        <f t="shared" ca="1" si="210"/>
        <v>#N/A</v>
      </c>
      <c r="AG720" s="100" t="e">
        <f ca="1">OFFSET('Kuiva-aine'!$D$10,AE720+AF720-1,0)</f>
        <v>#N/A</v>
      </c>
      <c r="AH720" s="100" t="e">
        <f ca="1">OFFSET('Kuiva-aine'!$E$10,AE720+AF720-1,0)</f>
        <v>#N/A</v>
      </c>
      <c r="AI720" s="180" t="e">
        <f t="shared" ca="1" si="218"/>
        <v>#N/A</v>
      </c>
      <c r="AJ720" s="180" t="e">
        <f t="shared" si="219"/>
        <v>#N/A</v>
      </c>
      <c r="AK720" s="180" t="e">
        <f t="shared" si="220"/>
        <v>#N/A</v>
      </c>
      <c r="AL720" s="180">
        <f t="shared" si="221"/>
        <v>0</v>
      </c>
    </row>
    <row r="721" spans="1:38" x14ac:dyDescent="0.35">
      <c r="A721" s="91"/>
      <c r="B721" s="92"/>
      <c r="C721" s="93"/>
      <c r="D721" s="92"/>
      <c r="E721" s="91"/>
      <c r="F721" s="92"/>
      <c r="G721" s="94"/>
      <c r="I721" s="31">
        <f t="shared" ca="1" si="205"/>
        <v>0</v>
      </c>
      <c r="J721" s="31">
        <f ca="1">IF(ISNA(MATCH($V721,Hajoamiskertoimet!A$21:A$53,0)),0,$I721*OFFSET(Hajoamiskertoimet!$C$20,MATCH($V721,Hajoamiskertoimet!A$21:A$53,0),0))</f>
        <v>0</v>
      </c>
      <c r="L721" s="181">
        <f t="shared" ca="1" si="211"/>
        <v>1</v>
      </c>
      <c r="M721" s="180" t="e">
        <f ca="1">OFFSET('ewc02'!$H$10,MATCH($R721,Ewc_ID,0),0)</f>
        <v>#N/A</v>
      </c>
      <c r="N721" s="180" t="e">
        <f t="shared" ca="1" si="206"/>
        <v>#N/A</v>
      </c>
      <c r="O721" s="180" t="e">
        <f ca="1">IF($L721=0,-1,OFFSET('Kuiva-aine'!$C$10,AE721+AF721-1,0))</f>
        <v>#N/A</v>
      </c>
      <c r="P721" s="180" t="e">
        <f t="shared" ca="1" si="212"/>
        <v>#N/A</v>
      </c>
      <c r="Q721" s="180" t="e">
        <f ca="1">OFFSET('ewc02'!$A$10,MATCH($C721,EWC_Koodi,0),0)</f>
        <v>#N/A</v>
      </c>
      <c r="R721" s="180" t="e">
        <f t="shared" ca="1" si="213"/>
        <v>#N/A</v>
      </c>
      <c r="S721" s="180" t="e">
        <f ca="1">OFFSET('ewc02'!$K$10,Y721,0)</f>
        <v>#N/A</v>
      </c>
      <c r="T721" s="180" t="e">
        <f t="shared" ca="1" si="214"/>
        <v>#N/A</v>
      </c>
      <c r="U721" s="180" t="e">
        <f ca="1">OFFSET('ewc02'!$L$10,Y721,0)</f>
        <v>#N/A</v>
      </c>
      <c r="V721" s="180" t="e">
        <f ca="1">OFFSET('ewc02'!$M$10,Y721,0)</f>
        <v>#N/A</v>
      </c>
      <c r="W721" s="180" t="e">
        <f ca="1">OFFSET('ewc02'!$N$10,Y721,0)</f>
        <v>#N/A</v>
      </c>
      <c r="X721" s="180" t="e">
        <f ca="1">IF(AND(OFFSET('ewc02'!I$10,Y721,0)=12,OR(G721="2.3",G721="2.6",G721="2.7",G721="2.9")),1,0)</f>
        <v>#N/A</v>
      </c>
      <c r="Y721" s="180" t="e">
        <f t="shared" ca="1" si="207"/>
        <v>#N/A</v>
      </c>
      <c r="Z721" s="37">
        <f t="shared" si="208"/>
        <v>0</v>
      </c>
      <c r="AA721" s="180">
        <f ca="1">IF($Z721=0,0, OFFSET(rd!$A$10,MATCH($Z721,RD_tunnus,0),0))</f>
        <v>0</v>
      </c>
      <c r="AB721" s="180" t="e">
        <f t="shared" si="215"/>
        <v>#N/A</v>
      </c>
      <c r="AC721" s="180" t="e">
        <f t="shared" si="216"/>
        <v>#N/A</v>
      </c>
      <c r="AD721" s="100">
        <f t="shared" si="217"/>
        <v>0</v>
      </c>
      <c r="AE721" s="180" t="e">
        <f t="shared" ca="1" si="209"/>
        <v>#N/A</v>
      </c>
      <c r="AF721" s="180" t="e">
        <f t="shared" ca="1" si="210"/>
        <v>#N/A</v>
      </c>
      <c r="AG721" s="100" t="e">
        <f ca="1">OFFSET('Kuiva-aine'!$D$10,AE721+AF721-1,0)</f>
        <v>#N/A</v>
      </c>
      <c r="AH721" s="100" t="e">
        <f ca="1">OFFSET('Kuiva-aine'!$E$10,AE721+AF721-1,0)</f>
        <v>#N/A</v>
      </c>
      <c r="AI721" s="180" t="e">
        <f t="shared" ca="1" si="218"/>
        <v>#N/A</v>
      </c>
      <c r="AJ721" s="180" t="e">
        <f t="shared" si="219"/>
        <v>#N/A</v>
      </c>
      <c r="AK721" s="180" t="e">
        <f t="shared" si="220"/>
        <v>#N/A</v>
      </c>
      <c r="AL721" s="180">
        <f t="shared" si="221"/>
        <v>0</v>
      </c>
    </row>
    <row r="722" spans="1:38" x14ac:dyDescent="0.35">
      <c r="A722" s="91"/>
      <c r="B722" s="92"/>
      <c r="C722" s="93"/>
      <c r="D722" s="92"/>
      <c r="E722" s="91"/>
      <c r="F722" s="92"/>
      <c r="G722" s="94"/>
      <c r="I722" s="31">
        <f t="shared" ca="1" si="205"/>
        <v>0</v>
      </c>
      <c r="J722" s="31">
        <f ca="1">IF(ISNA(MATCH($V722,Hajoamiskertoimet!A$21:A$53,0)),0,$I722*OFFSET(Hajoamiskertoimet!$C$20,MATCH($V722,Hajoamiskertoimet!A$21:A$53,0),0))</f>
        <v>0</v>
      </c>
      <c r="L722" s="181">
        <f t="shared" ca="1" si="211"/>
        <v>1</v>
      </c>
      <c r="M722" s="180" t="e">
        <f ca="1">OFFSET('ewc02'!$H$10,MATCH($R722,Ewc_ID,0),0)</f>
        <v>#N/A</v>
      </c>
      <c r="N722" s="180" t="e">
        <f t="shared" ca="1" si="206"/>
        <v>#N/A</v>
      </c>
      <c r="O722" s="180" t="e">
        <f ca="1">IF($L722=0,-1,OFFSET('Kuiva-aine'!$C$10,AE722+AF722-1,0))</f>
        <v>#N/A</v>
      </c>
      <c r="P722" s="180" t="e">
        <f t="shared" ca="1" si="212"/>
        <v>#N/A</v>
      </c>
      <c r="Q722" s="180" t="e">
        <f ca="1">OFFSET('ewc02'!$A$10,MATCH($C722,EWC_Koodi,0),0)</f>
        <v>#N/A</v>
      </c>
      <c r="R722" s="180" t="e">
        <f t="shared" ca="1" si="213"/>
        <v>#N/A</v>
      </c>
      <c r="S722" s="180" t="e">
        <f ca="1">OFFSET('ewc02'!$K$10,Y722,0)</f>
        <v>#N/A</v>
      </c>
      <c r="T722" s="180" t="e">
        <f t="shared" ca="1" si="214"/>
        <v>#N/A</v>
      </c>
      <c r="U722" s="180" t="e">
        <f ca="1">OFFSET('ewc02'!$L$10,Y722,0)</f>
        <v>#N/A</v>
      </c>
      <c r="V722" s="180" t="e">
        <f ca="1">OFFSET('ewc02'!$M$10,Y722,0)</f>
        <v>#N/A</v>
      </c>
      <c r="W722" s="180" t="e">
        <f ca="1">OFFSET('ewc02'!$N$10,Y722,0)</f>
        <v>#N/A</v>
      </c>
      <c r="X722" s="180" t="e">
        <f ca="1">IF(AND(OFFSET('ewc02'!I$10,Y722,0)=12,OR(G722="2.3",G722="2.6",G722="2.7",G722="2.9")),1,0)</f>
        <v>#N/A</v>
      </c>
      <c r="Y722" s="180" t="e">
        <f t="shared" ca="1" si="207"/>
        <v>#N/A</v>
      </c>
      <c r="Z722" s="37">
        <f t="shared" si="208"/>
        <v>0</v>
      </c>
      <c r="AA722" s="180">
        <f ca="1">IF($Z722=0,0, OFFSET(rd!$A$10,MATCH($Z722,RD_tunnus,0),0))</f>
        <v>0</v>
      </c>
      <c r="AB722" s="180" t="e">
        <f t="shared" si="215"/>
        <v>#N/A</v>
      </c>
      <c r="AC722" s="180" t="e">
        <f t="shared" si="216"/>
        <v>#N/A</v>
      </c>
      <c r="AD722" s="100">
        <f t="shared" si="217"/>
        <v>0</v>
      </c>
      <c r="AE722" s="180" t="e">
        <f t="shared" ca="1" si="209"/>
        <v>#N/A</v>
      </c>
      <c r="AF722" s="180" t="e">
        <f t="shared" ca="1" si="210"/>
        <v>#N/A</v>
      </c>
      <c r="AG722" s="100" t="e">
        <f ca="1">OFFSET('Kuiva-aine'!$D$10,AE722+AF722-1,0)</f>
        <v>#N/A</v>
      </c>
      <c r="AH722" s="100" t="e">
        <f ca="1">OFFSET('Kuiva-aine'!$E$10,AE722+AF722-1,0)</f>
        <v>#N/A</v>
      </c>
      <c r="AI722" s="180" t="e">
        <f t="shared" ca="1" si="218"/>
        <v>#N/A</v>
      </c>
      <c r="AJ722" s="180" t="e">
        <f t="shared" si="219"/>
        <v>#N/A</v>
      </c>
      <c r="AK722" s="180" t="e">
        <f t="shared" si="220"/>
        <v>#N/A</v>
      </c>
      <c r="AL722" s="180">
        <f t="shared" si="221"/>
        <v>0</v>
      </c>
    </row>
    <row r="723" spans="1:38" x14ac:dyDescent="0.35">
      <c r="A723" s="91"/>
      <c r="B723" s="92"/>
      <c r="C723" s="93"/>
      <c r="D723" s="92"/>
      <c r="E723" s="91"/>
      <c r="F723" s="92"/>
      <c r="G723" s="94"/>
      <c r="I723" s="31">
        <f t="shared" ca="1" si="205"/>
        <v>0</v>
      </c>
      <c r="J723" s="31">
        <f ca="1">IF(ISNA(MATCH($V723,Hajoamiskertoimet!A$21:A$53,0)),0,$I723*OFFSET(Hajoamiskertoimet!$C$20,MATCH($V723,Hajoamiskertoimet!A$21:A$53,0),0))</f>
        <v>0</v>
      </c>
      <c r="L723" s="181">
        <f t="shared" ca="1" si="211"/>
        <v>1</v>
      </c>
      <c r="M723" s="180" t="e">
        <f ca="1">OFFSET('ewc02'!$H$10,MATCH($R723,Ewc_ID,0),0)</f>
        <v>#N/A</v>
      </c>
      <c r="N723" s="180" t="e">
        <f t="shared" ca="1" si="206"/>
        <v>#N/A</v>
      </c>
      <c r="O723" s="180" t="e">
        <f ca="1">IF($L723=0,-1,OFFSET('Kuiva-aine'!$C$10,AE723+AF723-1,0))</f>
        <v>#N/A</v>
      </c>
      <c r="P723" s="180" t="e">
        <f t="shared" ca="1" si="212"/>
        <v>#N/A</v>
      </c>
      <c r="Q723" s="180" t="e">
        <f ca="1">OFFSET('ewc02'!$A$10,MATCH($C723,EWC_Koodi,0),0)</f>
        <v>#N/A</v>
      </c>
      <c r="R723" s="180" t="e">
        <f t="shared" ca="1" si="213"/>
        <v>#N/A</v>
      </c>
      <c r="S723" s="180" t="e">
        <f ca="1">OFFSET('ewc02'!$K$10,Y723,0)</f>
        <v>#N/A</v>
      </c>
      <c r="T723" s="180" t="e">
        <f t="shared" ca="1" si="214"/>
        <v>#N/A</v>
      </c>
      <c r="U723" s="180" t="e">
        <f ca="1">OFFSET('ewc02'!$L$10,Y723,0)</f>
        <v>#N/A</v>
      </c>
      <c r="V723" s="180" t="e">
        <f ca="1">OFFSET('ewc02'!$M$10,Y723,0)</f>
        <v>#N/A</v>
      </c>
      <c r="W723" s="180" t="e">
        <f ca="1">OFFSET('ewc02'!$N$10,Y723,0)</f>
        <v>#N/A</v>
      </c>
      <c r="X723" s="180" t="e">
        <f ca="1">IF(AND(OFFSET('ewc02'!I$10,Y723,0)=12,OR(G723="2.3",G723="2.6",G723="2.7",G723="2.9")),1,0)</f>
        <v>#N/A</v>
      </c>
      <c r="Y723" s="180" t="e">
        <f t="shared" ca="1" si="207"/>
        <v>#N/A</v>
      </c>
      <c r="Z723" s="37">
        <f t="shared" si="208"/>
        <v>0</v>
      </c>
      <c r="AA723" s="180">
        <f ca="1">IF($Z723=0,0, OFFSET(rd!$A$10,MATCH($Z723,RD_tunnus,0),0))</f>
        <v>0</v>
      </c>
      <c r="AB723" s="180" t="e">
        <f t="shared" si="215"/>
        <v>#N/A</v>
      </c>
      <c r="AC723" s="180" t="e">
        <f t="shared" si="216"/>
        <v>#N/A</v>
      </c>
      <c r="AD723" s="100">
        <f t="shared" si="217"/>
        <v>0</v>
      </c>
      <c r="AE723" s="180" t="e">
        <f t="shared" ca="1" si="209"/>
        <v>#N/A</v>
      </c>
      <c r="AF723" s="180" t="e">
        <f t="shared" ca="1" si="210"/>
        <v>#N/A</v>
      </c>
      <c r="AG723" s="100" t="e">
        <f ca="1">OFFSET('Kuiva-aine'!$D$10,AE723+AF723-1,0)</f>
        <v>#N/A</v>
      </c>
      <c r="AH723" s="100" t="e">
        <f ca="1">OFFSET('Kuiva-aine'!$E$10,AE723+AF723-1,0)</f>
        <v>#N/A</v>
      </c>
      <c r="AI723" s="180" t="e">
        <f t="shared" ca="1" si="218"/>
        <v>#N/A</v>
      </c>
      <c r="AJ723" s="180" t="e">
        <f t="shared" si="219"/>
        <v>#N/A</v>
      </c>
      <c r="AK723" s="180" t="e">
        <f t="shared" si="220"/>
        <v>#N/A</v>
      </c>
      <c r="AL723" s="180">
        <f t="shared" si="221"/>
        <v>0</v>
      </c>
    </row>
    <row r="724" spans="1:38" x14ac:dyDescent="0.35">
      <c r="A724" s="91"/>
      <c r="B724" s="92"/>
      <c r="C724" s="93"/>
      <c r="D724" s="92"/>
      <c r="E724" s="91"/>
      <c r="F724" s="92"/>
      <c r="G724" s="94"/>
      <c r="I724" s="31">
        <f t="shared" ca="1" si="205"/>
        <v>0</v>
      </c>
      <c r="J724" s="31">
        <f ca="1">IF(ISNA(MATCH($V724,Hajoamiskertoimet!A$21:A$53,0)),0,$I724*OFFSET(Hajoamiskertoimet!$C$20,MATCH($V724,Hajoamiskertoimet!A$21:A$53,0),0))</f>
        <v>0</v>
      </c>
      <c r="L724" s="181">
        <f t="shared" ca="1" si="211"/>
        <v>1</v>
      </c>
      <c r="M724" s="180" t="e">
        <f ca="1">OFFSET('ewc02'!$H$10,MATCH($R724,Ewc_ID,0),0)</f>
        <v>#N/A</v>
      </c>
      <c r="N724" s="180" t="e">
        <f t="shared" ca="1" si="206"/>
        <v>#N/A</v>
      </c>
      <c r="O724" s="180" t="e">
        <f ca="1">IF($L724=0,-1,OFFSET('Kuiva-aine'!$C$10,AE724+AF724-1,0))</f>
        <v>#N/A</v>
      </c>
      <c r="P724" s="180" t="e">
        <f t="shared" ca="1" si="212"/>
        <v>#N/A</v>
      </c>
      <c r="Q724" s="180" t="e">
        <f ca="1">OFFSET('ewc02'!$A$10,MATCH($C724,EWC_Koodi,0),0)</f>
        <v>#N/A</v>
      </c>
      <c r="R724" s="180" t="e">
        <f t="shared" ca="1" si="213"/>
        <v>#N/A</v>
      </c>
      <c r="S724" s="180" t="e">
        <f ca="1">OFFSET('ewc02'!$K$10,Y724,0)</f>
        <v>#N/A</v>
      </c>
      <c r="T724" s="180" t="e">
        <f t="shared" ca="1" si="214"/>
        <v>#N/A</v>
      </c>
      <c r="U724" s="180" t="e">
        <f ca="1">OFFSET('ewc02'!$L$10,Y724,0)</f>
        <v>#N/A</v>
      </c>
      <c r="V724" s="180" t="e">
        <f ca="1">OFFSET('ewc02'!$M$10,Y724,0)</f>
        <v>#N/A</v>
      </c>
      <c r="W724" s="180" t="e">
        <f ca="1">OFFSET('ewc02'!$N$10,Y724,0)</f>
        <v>#N/A</v>
      </c>
      <c r="X724" s="180" t="e">
        <f ca="1">IF(AND(OFFSET('ewc02'!I$10,Y724,0)=12,OR(G724="2.3",G724="2.6",G724="2.7",G724="2.9")),1,0)</f>
        <v>#N/A</v>
      </c>
      <c r="Y724" s="180" t="e">
        <f t="shared" ca="1" si="207"/>
        <v>#N/A</v>
      </c>
      <c r="Z724" s="37">
        <f t="shared" si="208"/>
        <v>0</v>
      </c>
      <c r="AA724" s="180">
        <f ca="1">IF($Z724=0,0, OFFSET(rd!$A$10,MATCH($Z724,RD_tunnus,0),0))</f>
        <v>0</v>
      </c>
      <c r="AB724" s="180" t="e">
        <f t="shared" si="215"/>
        <v>#N/A</v>
      </c>
      <c r="AC724" s="180" t="e">
        <f t="shared" si="216"/>
        <v>#N/A</v>
      </c>
      <c r="AD724" s="100">
        <f t="shared" si="217"/>
        <v>0</v>
      </c>
      <c r="AE724" s="180" t="e">
        <f t="shared" ca="1" si="209"/>
        <v>#N/A</v>
      </c>
      <c r="AF724" s="180" t="e">
        <f t="shared" ca="1" si="210"/>
        <v>#N/A</v>
      </c>
      <c r="AG724" s="100" t="e">
        <f ca="1">OFFSET('Kuiva-aine'!$D$10,AE724+AF724-1,0)</f>
        <v>#N/A</v>
      </c>
      <c r="AH724" s="100" t="e">
        <f ca="1">OFFSET('Kuiva-aine'!$E$10,AE724+AF724-1,0)</f>
        <v>#N/A</v>
      </c>
      <c r="AI724" s="180" t="e">
        <f t="shared" ca="1" si="218"/>
        <v>#N/A</v>
      </c>
      <c r="AJ724" s="180" t="e">
        <f t="shared" si="219"/>
        <v>#N/A</v>
      </c>
      <c r="AK724" s="180" t="e">
        <f t="shared" si="220"/>
        <v>#N/A</v>
      </c>
      <c r="AL724" s="180">
        <f t="shared" si="221"/>
        <v>0</v>
      </c>
    </row>
    <row r="725" spans="1:38" x14ac:dyDescent="0.35">
      <c r="A725" s="91"/>
      <c r="B725" s="92"/>
      <c r="C725" s="93"/>
      <c r="D725" s="92"/>
      <c r="E725" s="91"/>
      <c r="F725" s="92"/>
      <c r="G725" s="94"/>
      <c r="I725" s="31">
        <f t="shared" ca="1" si="205"/>
        <v>0</v>
      </c>
      <c r="J725" s="31">
        <f ca="1">IF(ISNA(MATCH($V725,Hajoamiskertoimet!A$21:A$53,0)),0,$I725*OFFSET(Hajoamiskertoimet!$C$20,MATCH($V725,Hajoamiskertoimet!A$21:A$53,0),0))</f>
        <v>0</v>
      </c>
      <c r="L725" s="181">
        <f t="shared" ca="1" si="211"/>
        <v>1</v>
      </c>
      <c r="M725" s="180" t="e">
        <f ca="1">OFFSET('ewc02'!$H$10,MATCH($R725,Ewc_ID,0),0)</f>
        <v>#N/A</v>
      </c>
      <c r="N725" s="180" t="e">
        <f t="shared" ca="1" si="206"/>
        <v>#N/A</v>
      </c>
      <c r="O725" s="180" t="e">
        <f ca="1">IF($L725=0,-1,OFFSET('Kuiva-aine'!$C$10,AE725+AF725-1,0))</f>
        <v>#N/A</v>
      </c>
      <c r="P725" s="180" t="e">
        <f t="shared" ca="1" si="212"/>
        <v>#N/A</v>
      </c>
      <c r="Q725" s="180" t="e">
        <f ca="1">OFFSET('ewc02'!$A$10,MATCH($C725,EWC_Koodi,0),0)</f>
        <v>#N/A</v>
      </c>
      <c r="R725" s="180" t="e">
        <f t="shared" ca="1" si="213"/>
        <v>#N/A</v>
      </c>
      <c r="S725" s="180" t="e">
        <f ca="1">OFFSET('ewc02'!$K$10,Y725,0)</f>
        <v>#N/A</v>
      </c>
      <c r="T725" s="180" t="e">
        <f t="shared" ca="1" si="214"/>
        <v>#N/A</v>
      </c>
      <c r="U725" s="180" t="e">
        <f ca="1">OFFSET('ewc02'!$L$10,Y725,0)</f>
        <v>#N/A</v>
      </c>
      <c r="V725" s="180" t="e">
        <f ca="1">OFFSET('ewc02'!$M$10,Y725,0)</f>
        <v>#N/A</v>
      </c>
      <c r="W725" s="180" t="e">
        <f ca="1">OFFSET('ewc02'!$N$10,Y725,0)</f>
        <v>#N/A</v>
      </c>
      <c r="X725" s="180" t="e">
        <f ca="1">IF(AND(OFFSET('ewc02'!I$10,Y725,0)=12,OR(G725="2.3",G725="2.6",G725="2.7",G725="2.9")),1,0)</f>
        <v>#N/A</v>
      </c>
      <c r="Y725" s="180" t="e">
        <f t="shared" ca="1" si="207"/>
        <v>#N/A</v>
      </c>
      <c r="Z725" s="37">
        <f t="shared" si="208"/>
        <v>0</v>
      </c>
      <c r="AA725" s="180">
        <f ca="1">IF($Z725=0,0, OFFSET(rd!$A$10,MATCH($Z725,RD_tunnus,0),0))</f>
        <v>0</v>
      </c>
      <c r="AB725" s="180" t="e">
        <f t="shared" si="215"/>
        <v>#N/A</v>
      </c>
      <c r="AC725" s="180" t="e">
        <f t="shared" si="216"/>
        <v>#N/A</v>
      </c>
      <c r="AD725" s="100">
        <f t="shared" si="217"/>
        <v>0</v>
      </c>
      <c r="AE725" s="180" t="e">
        <f t="shared" ca="1" si="209"/>
        <v>#N/A</v>
      </c>
      <c r="AF725" s="180" t="e">
        <f t="shared" ca="1" si="210"/>
        <v>#N/A</v>
      </c>
      <c r="AG725" s="100" t="e">
        <f ca="1">OFFSET('Kuiva-aine'!$D$10,AE725+AF725-1,0)</f>
        <v>#N/A</v>
      </c>
      <c r="AH725" s="100" t="e">
        <f ca="1">OFFSET('Kuiva-aine'!$E$10,AE725+AF725-1,0)</f>
        <v>#N/A</v>
      </c>
      <c r="AI725" s="180" t="e">
        <f t="shared" ca="1" si="218"/>
        <v>#N/A</v>
      </c>
      <c r="AJ725" s="180" t="e">
        <f t="shared" si="219"/>
        <v>#N/A</v>
      </c>
      <c r="AK725" s="180" t="e">
        <f t="shared" si="220"/>
        <v>#N/A</v>
      </c>
      <c r="AL725" s="180">
        <f t="shared" si="221"/>
        <v>0</v>
      </c>
    </row>
    <row r="726" spans="1:38" x14ac:dyDescent="0.35">
      <c r="A726" s="91"/>
      <c r="B726" s="92"/>
      <c r="C726" s="93"/>
      <c r="D726" s="92"/>
      <c r="E726" s="91"/>
      <c r="F726" s="92"/>
      <c r="G726" s="94"/>
      <c r="I726" s="31">
        <f t="shared" ca="1" si="205"/>
        <v>0</v>
      </c>
      <c r="J726" s="31">
        <f ca="1">IF(ISNA(MATCH($V726,Hajoamiskertoimet!A$21:A$53,0)),0,$I726*OFFSET(Hajoamiskertoimet!$C$20,MATCH($V726,Hajoamiskertoimet!A$21:A$53,0),0))</f>
        <v>0</v>
      </c>
      <c r="L726" s="181">
        <f t="shared" ca="1" si="211"/>
        <v>1</v>
      </c>
      <c r="M726" s="180" t="e">
        <f ca="1">OFFSET('ewc02'!$H$10,MATCH($R726,Ewc_ID,0),0)</f>
        <v>#N/A</v>
      </c>
      <c r="N726" s="180" t="e">
        <f t="shared" ca="1" si="206"/>
        <v>#N/A</v>
      </c>
      <c r="O726" s="180" t="e">
        <f ca="1">IF($L726=0,-1,OFFSET('Kuiva-aine'!$C$10,AE726+AF726-1,0))</f>
        <v>#N/A</v>
      </c>
      <c r="P726" s="180" t="e">
        <f t="shared" ca="1" si="212"/>
        <v>#N/A</v>
      </c>
      <c r="Q726" s="180" t="e">
        <f ca="1">OFFSET('ewc02'!$A$10,MATCH($C726,EWC_Koodi,0),0)</f>
        <v>#N/A</v>
      </c>
      <c r="R726" s="180" t="e">
        <f t="shared" ca="1" si="213"/>
        <v>#N/A</v>
      </c>
      <c r="S726" s="180" t="e">
        <f ca="1">OFFSET('ewc02'!$K$10,Y726,0)</f>
        <v>#N/A</v>
      </c>
      <c r="T726" s="180" t="e">
        <f t="shared" ca="1" si="214"/>
        <v>#N/A</v>
      </c>
      <c r="U726" s="180" t="e">
        <f ca="1">OFFSET('ewc02'!$L$10,Y726,0)</f>
        <v>#N/A</v>
      </c>
      <c r="V726" s="180" t="e">
        <f ca="1">OFFSET('ewc02'!$M$10,Y726,0)</f>
        <v>#N/A</v>
      </c>
      <c r="W726" s="180" t="e">
        <f ca="1">OFFSET('ewc02'!$N$10,Y726,0)</f>
        <v>#N/A</v>
      </c>
      <c r="X726" s="180" t="e">
        <f ca="1">IF(AND(OFFSET('ewc02'!I$10,Y726,0)=12,OR(G726="2.3",G726="2.6",G726="2.7",G726="2.9")),1,0)</f>
        <v>#N/A</v>
      </c>
      <c r="Y726" s="180" t="e">
        <f t="shared" ca="1" si="207"/>
        <v>#N/A</v>
      </c>
      <c r="Z726" s="37">
        <f t="shared" si="208"/>
        <v>0</v>
      </c>
      <c r="AA726" s="180">
        <f ca="1">IF($Z726=0,0, OFFSET(rd!$A$10,MATCH($Z726,RD_tunnus,0),0))</f>
        <v>0</v>
      </c>
      <c r="AB726" s="180" t="e">
        <f t="shared" si="215"/>
        <v>#N/A</v>
      </c>
      <c r="AC726" s="180" t="e">
        <f t="shared" si="216"/>
        <v>#N/A</v>
      </c>
      <c r="AD726" s="100">
        <f t="shared" si="217"/>
        <v>0</v>
      </c>
      <c r="AE726" s="180" t="e">
        <f t="shared" ca="1" si="209"/>
        <v>#N/A</v>
      </c>
      <c r="AF726" s="180" t="e">
        <f t="shared" ca="1" si="210"/>
        <v>#N/A</v>
      </c>
      <c r="AG726" s="100" t="e">
        <f ca="1">OFFSET('Kuiva-aine'!$D$10,AE726+AF726-1,0)</f>
        <v>#N/A</v>
      </c>
      <c r="AH726" s="100" t="e">
        <f ca="1">OFFSET('Kuiva-aine'!$E$10,AE726+AF726-1,0)</f>
        <v>#N/A</v>
      </c>
      <c r="AI726" s="180" t="e">
        <f t="shared" ca="1" si="218"/>
        <v>#N/A</v>
      </c>
      <c r="AJ726" s="180" t="e">
        <f t="shared" si="219"/>
        <v>#N/A</v>
      </c>
      <c r="AK726" s="180" t="e">
        <f t="shared" si="220"/>
        <v>#N/A</v>
      </c>
      <c r="AL726" s="180">
        <f t="shared" si="221"/>
        <v>0</v>
      </c>
    </row>
    <row r="727" spans="1:38" x14ac:dyDescent="0.35">
      <c r="A727" s="91"/>
      <c r="B727" s="92"/>
      <c r="C727" s="93"/>
      <c r="D727" s="92"/>
      <c r="E727" s="91"/>
      <c r="F727" s="92"/>
      <c r="G727" s="94"/>
      <c r="I727" s="31">
        <f t="shared" ca="1" si="205"/>
        <v>0</v>
      </c>
      <c r="J727" s="31">
        <f ca="1">IF(ISNA(MATCH($V727,Hajoamiskertoimet!A$21:A$53,0)),0,$I727*OFFSET(Hajoamiskertoimet!$C$20,MATCH($V727,Hajoamiskertoimet!A$21:A$53,0),0))</f>
        <v>0</v>
      </c>
      <c r="L727" s="181">
        <f t="shared" ca="1" si="211"/>
        <v>1</v>
      </c>
      <c r="M727" s="180" t="e">
        <f ca="1">OFFSET('ewc02'!$H$10,MATCH($R727,Ewc_ID,0),0)</f>
        <v>#N/A</v>
      </c>
      <c r="N727" s="180" t="e">
        <f t="shared" ca="1" si="206"/>
        <v>#N/A</v>
      </c>
      <c r="O727" s="180" t="e">
        <f ca="1">IF($L727=0,-1,OFFSET('Kuiva-aine'!$C$10,AE727+AF727-1,0))</f>
        <v>#N/A</v>
      </c>
      <c r="P727" s="180" t="e">
        <f t="shared" ca="1" si="212"/>
        <v>#N/A</v>
      </c>
      <c r="Q727" s="180" t="e">
        <f ca="1">OFFSET('ewc02'!$A$10,MATCH($C727,EWC_Koodi,0),0)</f>
        <v>#N/A</v>
      </c>
      <c r="R727" s="180" t="e">
        <f t="shared" ca="1" si="213"/>
        <v>#N/A</v>
      </c>
      <c r="S727" s="180" t="e">
        <f ca="1">OFFSET('ewc02'!$K$10,Y727,0)</f>
        <v>#N/A</v>
      </c>
      <c r="T727" s="180" t="e">
        <f t="shared" ca="1" si="214"/>
        <v>#N/A</v>
      </c>
      <c r="U727" s="180" t="e">
        <f ca="1">OFFSET('ewc02'!$L$10,Y727,0)</f>
        <v>#N/A</v>
      </c>
      <c r="V727" s="180" t="e">
        <f ca="1">OFFSET('ewc02'!$M$10,Y727,0)</f>
        <v>#N/A</v>
      </c>
      <c r="W727" s="180" t="e">
        <f ca="1">OFFSET('ewc02'!$N$10,Y727,0)</f>
        <v>#N/A</v>
      </c>
      <c r="X727" s="180" t="e">
        <f ca="1">IF(AND(OFFSET('ewc02'!I$10,Y727,0)=12,OR(G727="2.3",G727="2.6",G727="2.7",G727="2.9")),1,0)</f>
        <v>#N/A</v>
      </c>
      <c r="Y727" s="180" t="e">
        <f t="shared" ca="1" si="207"/>
        <v>#N/A</v>
      </c>
      <c r="Z727" s="37">
        <f t="shared" si="208"/>
        <v>0</v>
      </c>
      <c r="AA727" s="180">
        <f ca="1">IF($Z727=0,0, OFFSET(rd!$A$10,MATCH($Z727,RD_tunnus,0),0))</f>
        <v>0</v>
      </c>
      <c r="AB727" s="180" t="e">
        <f t="shared" si="215"/>
        <v>#N/A</v>
      </c>
      <c r="AC727" s="180" t="e">
        <f t="shared" si="216"/>
        <v>#N/A</v>
      </c>
      <c r="AD727" s="100">
        <f t="shared" si="217"/>
        <v>0</v>
      </c>
      <c r="AE727" s="180" t="e">
        <f t="shared" ca="1" si="209"/>
        <v>#N/A</v>
      </c>
      <c r="AF727" s="180" t="e">
        <f t="shared" ca="1" si="210"/>
        <v>#N/A</v>
      </c>
      <c r="AG727" s="100" t="e">
        <f ca="1">OFFSET('Kuiva-aine'!$D$10,AE727+AF727-1,0)</f>
        <v>#N/A</v>
      </c>
      <c r="AH727" s="100" t="e">
        <f ca="1">OFFSET('Kuiva-aine'!$E$10,AE727+AF727-1,0)</f>
        <v>#N/A</v>
      </c>
      <c r="AI727" s="180" t="e">
        <f t="shared" ca="1" si="218"/>
        <v>#N/A</v>
      </c>
      <c r="AJ727" s="180" t="e">
        <f t="shared" si="219"/>
        <v>#N/A</v>
      </c>
      <c r="AK727" s="180" t="e">
        <f t="shared" si="220"/>
        <v>#N/A</v>
      </c>
      <c r="AL727" s="180">
        <f t="shared" si="221"/>
        <v>0</v>
      </c>
    </row>
    <row r="728" spans="1:38" x14ac:dyDescent="0.35">
      <c r="A728" s="91"/>
      <c r="B728" s="92"/>
      <c r="C728" s="93"/>
      <c r="D728" s="92"/>
      <c r="E728" s="91"/>
      <c r="F728" s="92"/>
      <c r="G728" s="94"/>
      <c r="I728" s="31">
        <f t="shared" ca="1" si="205"/>
        <v>0</v>
      </c>
      <c r="J728" s="31">
        <f ca="1">IF(ISNA(MATCH($V728,Hajoamiskertoimet!A$21:A$53,0)),0,$I728*OFFSET(Hajoamiskertoimet!$C$20,MATCH($V728,Hajoamiskertoimet!A$21:A$53,0),0))</f>
        <v>0</v>
      </c>
      <c r="L728" s="181">
        <f t="shared" ca="1" si="211"/>
        <v>1</v>
      </c>
      <c r="M728" s="180" t="e">
        <f ca="1">OFFSET('ewc02'!$H$10,MATCH($R728,Ewc_ID,0),0)</f>
        <v>#N/A</v>
      </c>
      <c r="N728" s="180" t="e">
        <f t="shared" ca="1" si="206"/>
        <v>#N/A</v>
      </c>
      <c r="O728" s="180" t="e">
        <f ca="1">IF($L728=0,-1,OFFSET('Kuiva-aine'!$C$10,AE728+AF728-1,0))</f>
        <v>#N/A</v>
      </c>
      <c r="P728" s="180" t="e">
        <f t="shared" ca="1" si="212"/>
        <v>#N/A</v>
      </c>
      <c r="Q728" s="180" t="e">
        <f ca="1">OFFSET('ewc02'!$A$10,MATCH($C728,EWC_Koodi,0),0)</f>
        <v>#N/A</v>
      </c>
      <c r="R728" s="180" t="e">
        <f t="shared" ca="1" si="213"/>
        <v>#N/A</v>
      </c>
      <c r="S728" s="180" t="e">
        <f ca="1">OFFSET('ewc02'!$K$10,Y728,0)</f>
        <v>#N/A</v>
      </c>
      <c r="T728" s="180" t="e">
        <f t="shared" ca="1" si="214"/>
        <v>#N/A</v>
      </c>
      <c r="U728" s="180" t="e">
        <f ca="1">OFFSET('ewc02'!$L$10,Y728,0)</f>
        <v>#N/A</v>
      </c>
      <c r="V728" s="180" t="e">
        <f ca="1">OFFSET('ewc02'!$M$10,Y728,0)</f>
        <v>#N/A</v>
      </c>
      <c r="W728" s="180" t="e">
        <f ca="1">OFFSET('ewc02'!$N$10,Y728,0)</f>
        <v>#N/A</v>
      </c>
      <c r="X728" s="180" t="e">
        <f ca="1">IF(AND(OFFSET('ewc02'!I$10,Y728,0)=12,OR(G728="2.3",G728="2.6",G728="2.7",G728="2.9")),1,0)</f>
        <v>#N/A</v>
      </c>
      <c r="Y728" s="180" t="e">
        <f t="shared" ca="1" si="207"/>
        <v>#N/A</v>
      </c>
      <c r="Z728" s="37">
        <f t="shared" si="208"/>
        <v>0</v>
      </c>
      <c r="AA728" s="180">
        <f ca="1">IF($Z728=0,0, OFFSET(rd!$A$10,MATCH($Z728,RD_tunnus,0),0))</f>
        <v>0</v>
      </c>
      <c r="AB728" s="180" t="e">
        <f t="shared" si="215"/>
        <v>#N/A</v>
      </c>
      <c r="AC728" s="180" t="e">
        <f t="shared" si="216"/>
        <v>#N/A</v>
      </c>
      <c r="AD728" s="100">
        <f t="shared" si="217"/>
        <v>0</v>
      </c>
      <c r="AE728" s="180" t="e">
        <f t="shared" ca="1" si="209"/>
        <v>#N/A</v>
      </c>
      <c r="AF728" s="180" t="e">
        <f t="shared" ca="1" si="210"/>
        <v>#N/A</v>
      </c>
      <c r="AG728" s="100" t="e">
        <f ca="1">OFFSET('Kuiva-aine'!$D$10,AE728+AF728-1,0)</f>
        <v>#N/A</v>
      </c>
      <c r="AH728" s="100" t="e">
        <f ca="1">OFFSET('Kuiva-aine'!$E$10,AE728+AF728-1,0)</f>
        <v>#N/A</v>
      </c>
      <c r="AI728" s="180" t="e">
        <f t="shared" ca="1" si="218"/>
        <v>#N/A</v>
      </c>
      <c r="AJ728" s="180" t="e">
        <f t="shared" si="219"/>
        <v>#N/A</v>
      </c>
      <c r="AK728" s="180" t="e">
        <f t="shared" si="220"/>
        <v>#N/A</v>
      </c>
      <c r="AL728" s="180">
        <f t="shared" si="221"/>
        <v>0</v>
      </c>
    </row>
    <row r="729" spans="1:38" x14ac:dyDescent="0.35">
      <c r="A729" s="91"/>
      <c r="B729" s="92"/>
      <c r="C729" s="93"/>
      <c r="D729" s="92"/>
      <c r="E729" s="91"/>
      <c r="F729" s="92"/>
      <c r="G729" s="94"/>
      <c r="I729" s="31">
        <f t="shared" ca="1" si="205"/>
        <v>0</v>
      </c>
      <c r="J729" s="31">
        <f ca="1">IF(ISNA(MATCH($V729,Hajoamiskertoimet!A$21:A$53,0)),0,$I729*OFFSET(Hajoamiskertoimet!$C$20,MATCH($V729,Hajoamiskertoimet!A$21:A$53,0),0))</f>
        <v>0</v>
      </c>
      <c r="L729" s="181">
        <f t="shared" ca="1" si="211"/>
        <v>1</v>
      </c>
      <c r="M729" s="180" t="e">
        <f ca="1">OFFSET('ewc02'!$H$10,MATCH($R729,Ewc_ID,0),0)</f>
        <v>#N/A</v>
      </c>
      <c r="N729" s="180" t="e">
        <f t="shared" ca="1" si="206"/>
        <v>#N/A</v>
      </c>
      <c r="O729" s="180" t="e">
        <f ca="1">IF($L729=0,-1,OFFSET('Kuiva-aine'!$C$10,AE729+AF729-1,0))</f>
        <v>#N/A</v>
      </c>
      <c r="P729" s="180" t="e">
        <f t="shared" ca="1" si="212"/>
        <v>#N/A</v>
      </c>
      <c r="Q729" s="180" t="e">
        <f ca="1">OFFSET('ewc02'!$A$10,MATCH($C729,EWC_Koodi,0),0)</f>
        <v>#N/A</v>
      </c>
      <c r="R729" s="180" t="e">
        <f t="shared" ca="1" si="213"/>
        <v>#N/A</v>
      </c>
      <c r="S729" s="180" t="e">
        <f ca="1">OFFSET('ewc02'!$K$10,Y729,0)</f>
        <v>#N/A</v>
      </c>
      <c r="T729" s="180" t="e">
        <f t="shared" ca="1" si="214"/>
        <v>#N/A</v>
      </c>
      <c r="U729" s="180" t="e">
        <f ca="1">OFFSET('ewc02'!$L$10,Y729,0)</f>
        <v>#N/A</v>
      </c>
      <c r="V729" s="180" t="e">
        <f ca="1">OFFSET('ewc02'!$M$10,Y729,0)</f>
        <v>#N/A</v>
      </c>
      <c r="W729" s="180" t="e">
        <f ca="1">OFFSET('ewc02'!$N$10,Y729,0)</f>
        <v>#N/A</v>
      </c>
      <c r="X729" s="180" t="e">
        <f ca="1">IF(AND(OFFSET('ewc02'!I$10,Y729,0)=12,OR(G729="2.3",G729="2.6",G729="2.7",G729="2.9")),1,0)</f>
        <v>#N/A</v>
      </c>
      <c r="Y729" s="180" t="e">
        <f t="shared" ca="1" si="207"/>
        <v>#N/A</v>
      </c>
      <c r="Z729" s="37">
        <f t="shared" si="208"/>
        <v>0</v>
      </c>
      <c r="AA729" s="180">
        <f ca="1">IF($Z729=0,0, OFFSET(rd!$A$10,MATCH($Z729,RD_tunnus,0),0))</f>
        <v>0</v>
      </c>
      <c r="AB729" s="180" t="e">
        <f t="shared" si="215"/>
        <v>#N/A</v>
      </c>
      <c r="AC729" s="180" t="e">
        <f t="shared" si="216"/>
        <v>#N/A</v>
      </c>
      <c r="AD729" s="100">
        <f t="shared" si="217"/>
        <v>0</v>
      </c>
      <c r="AE729" s="180" t="e">
        <f t="shared" ca="1" si="209"/>
        <v>#N/A</v>
      </c>
      <c r="AF729" s="180" t="e">
        <f t="shared" ca="1" si="210"/>
        <v>#N/A</v>
      </c>
      <c r="AG729" s="100" t="e">
        <f ca="1">OFFSET('Kuiva-aine'!$D$10,AE729+AF729-1,0)</f>
        <v>#N/A</v>
      </c>
      <c r="AH729" s="100" t="e">
        <f ca="1">OFFSET('Kuiva-aine'!$E$10,AE729+AF729-1,0)</f>
        <v>#N/A</v>
      </c>
      <c r="AI729" s="180" t="e">
        <f t="shared" ca="1" si="218"/>
        <v>#N/A</v>
      </c>
      <c r="AJ729" s="180" t="e">
        <f t="shared" si="219"/>
        <v>#N/A</v>
      </c>
      <c r="AK729" s="180" t="e">
        <f t="shared" si="220"/>
        <v>#N/A</v>
      </c>
      <c r="AL729" s="180">
        <f t="shared" si="221"/>
        <v>0</v>
      </c>
    </row>
    <row r="730" spans="1:38" x14ac:dyDescent="0.35">
      <c r="A730" s="91"/>
      <c r="B730" s="92"/>
      <c r="C730" s="93"/>
      <c r="D730" s="92"/>
      <c r="E730" s="91"/>
      <c r="F730" s="92"/>
      <c r="G730" s="94"/>
      <c r="I730" s="31">
        <f t="shared" ca="1" si="205"/>
        <v>0</v>
      </c>
      <c r="J730" s="31">
        <f ca="1">IF(ISNA(MATCH($V730,Hajoamiskertoimet!A$21:A$53,0)),0,$I730*OFFSET(Hajoamiskertoimet!$C$20,MATCH($V730,Hajoamiskertoimet!A$21:A$53,0),0))</f>
        <v>0</v>
      </c>
      <c r="L730" s="181">
        <f t="shared" ca="1" si="211"/>
        <v>1</v>
      </c>
      <c r="M730" s="180" t="e">
        <f ca="1">OFFSET('ewc02'!$H$10,MATCH($R730,Ewc_ID,0),0)</f>
        <v>#N/A</v>
      </c>
      <c r="N730" s="180" t="e">
        <f t="shared" ca="1" si="206"/>
        <v>#N/A</v>
      </c>
      <c r="O730" s="180" t="e">
        <f ca="1">IF($L730=0,-1,OFFSET('Kuiva-aine'!$C$10,AE730+AF730-1,0))</f>
        <v>#N/A</v>
      </c>
      <c r="P730" s="180" t="e">
        <f t="shared" ca="1" si="212"/>
        <v>#N/A</v>
      </c>
      <c r="Q730" s="180" t="e">
        <f ca="1">OFFSET('ewc02'!$A$10,MATCH($C730,EWC_Koodi,0),0)</f>
        <v>#N/A</v>
      </c>
      <c r="R730" s="180" t="e">
        <f t="shared" ca="1" si="213"/>
        <v>#N/A</v>
      </c>
      <c r="S730" s="180" t="e">
        <f ca="1">OFFSET('ewc02'!$K$10,Y730,0)</f>
        <v>#N/A</v>
      </c>
      <c r="T730" s="180" t="e">
        <f t="shared" ca="1" si="214"/>
        <v>#N/A</v>
      </c>
      <c r="U730" s="180" t="e">
        <f ca="1">OFFSET('ewc02'!$L$10,Y730,0)</f>
        <v>#N/A</v>
      </c>
      <c r="V730" s="180" t="e">
        <f ca="1">OFFSET('ewc02'!$M$10,Y730,0)</f>
        <v>#N/A</v>
      </c>
      <c r="W730" s="180" t="e">
        <f ca="1">OFFSET('ewc02'!$N$10,Y730,0)</f>
        <v>#N/A</v>
      </c>
      <c r="X730" s="180" t="e">
        <f ca="1">IF(AND(OFFSET('ewc02'!I$10,Y730,0)=12,OR(G730="2.3",G730="2.6",G730="2.7",G730="2.9")),1,0)</f>
        <v>#N/A</v>
      </c>
      <c r="Y730" s="180" t="e">
        <f t="shared" ca="1" si="207"/>
        <v>#N/A</v>
      </c>
      <c r="Z730" s="37">
        <f t="shared" si="208"/>
        <v>0</v>
      </c>
      <c r="AA730" s="180">
        <f ca="1">IF($Z730=0,0, OFFSET(rd!$A$10,MATCH($Z730,RD_tunnus,0),0))</f>
        <v>0</v>
      </c>
      <c r="AB730" s="180" t="e">
        <f t="shared" si="215"/>
        <v>#N/A</v>
      </c>
      <c r="AC730" s="180" t="e">
        <f t="shared" si="216"/>
        <v>#N/A</v>
      </c>
      <c r="AD730" s="100">
        <f t="shared" si="217"/>
        <v>0</v>
      </c>
      <c r="AE730" s="180" t="e">
        <f t="shared" ca="1" si="209"/>
        <v>#N/A</v>
      </c>
      <c r="AF730" s="180" t="e">
        <f t="shared" ca="1" si="210"/>
        <v>#N/A</v>
      </c>
      <c r="AG730" s="100" t="e">
        <f ca="1">OFFSET('Kuiva-aine'!$D$10,AE730+AF730-1,0)</f>
        <v>#N/A</v>
      </c>
      <c r="AH730" s="100" t="e">
        <f ca="1">OFFSET('Kuiva-aine'!$E$10,AE730+AF730-1,0)</f>
        <v>#N/A</v>
      </c>
      <c r="AI730" s="180" t="e">
        <f t="shared" ca="1" si="218"/>
        <v>#N/A</v>
      </c>
      <c r="AJ730" s="180" t="e">
        <f t="shared" si="219"/>
        <v>#N/A</v>
      </c>
      <c r="AK730" s="180" t="e">
        <f t="shared" si="220"/>
        <v>#N/A</v>
      </c>
      <c r="AL730" s="180">
        <f t="shared" si="221"/>
        <v>0</v>
      </c>
    </row>
    <row r="731" spans="1:38" x14ac:dyDescent="0.35">
      <c r="A731" s="91"/>
      <c r="B731" s="92"/>
      <c r="C731" s="93"/>
      <c r="D731" s="92"/>
      <c r="E731" s="91"/>
      <c r="F731" s="92"/>
      <c r="G731" s="94"/>
      <c r="I731" s="31">
        <f t="shared" ca="1" si="205"/>
        <v>0</v>
      </c>
      <c r="J731" s="31">
        <f ca="1">IF(ISNA(MATCH($V731,Hajoamiskertoimet!A$21:A$53,0)),0,$I731*OFFSET(Hajoamiskertoimet!$C$20,MATCH($V731,Hajoamiskertoimet!A$21:A$53,0),0))</f>
        <v>0</v>
      </c>
      <c r="L731" s="181">
        <f t="shared" ca="1" si="211"/>
        <v>1</v>
      </c>
      <c r="M731" s="180" t="e">
        <f ca="1">OFFSET('ewc02'!$H$10,MATCH($R731,Ewc_ID,0),0)</f>
        <v>#N/A</v>
      </c>
      <c r="N731" s="180" t="e">
        <f t="shared" ca="1" si="206"/>
        <v>#N/A</v>
      </c>
      <c r="O731" s="180" t="e">
        <f ca="1">IF($L731=0,-1,OFFSET('Kuiva-aine'!$C$10,AE731+AF731-1,0))</f>
        <v>#N/A</v>
      </c>
      <c r="P731" s="180" t="e">
        <f t="shared" ca="1" si="212"/>
        <v>#N/A</v>
      </c>
      <c r="Q731" s="180" t="e">
        <f ca="1">OFFSET('ewc02'!$A$10,MATCH($C731,EWC_Koodi,0),0)</f>
        <v>#N/A</v>
      </c>
      <c r="R731" s="180" t="e">
        <f t="shared" ca="1" si="213"/>
        <v>#N/A</v>
      </c>
      <c r="S731" s="180" t="e">
        <f ca="1">OFFSET('ewc02'!$K$10,Y731,0)</f>
        <v>#N/A</v>
      </c>
      <c r="T731" s="180" t="e">
        <f t="shared" ca="1" si="214"/>
        <v>#N/A</v>
      </c>
      <c r="U731" s="180" t="e">
        <f ca="1">OFFSET('ewc02'!$L$10,Y731,0)</f>
        <v>#N/A</v>
      </c>
      <c r="V731" s="180" t="e">
        <f ca="1">OFFSET('ewc02'!$M$10,Y731,0)</f>
        <v>#N/A</v>
      </c>
      <c r="W731" s="180" t="e">
        <f ca="1">OFFSET('ewc02'!$N$10,Y731,0)</f>
        <v>#N/A</v>
      </c>
      <c r="X731" s="180" t="e">
        <f ca="1">IF(AND(OFFSET('ewc02'!I$10,Y731,0)=12,OR(G731="2.3",G731="2.6",G731="2.7",G731="2.9")),1,0)</f>
        <v>#N/A</v>
      </c>
      <c r="Y731" s="180" t="e">
        <f t="shared" ca="1" si="207"/>
        <v>#N/A</v>
      </c>
      <c r="Z731" s="37">
        <f t="shared" si="208"/>
        <v>0</v>
      </c>
      <c r="AA731" s="180">
        <f ca="1">IF($Z731=0,0, OFFSET(rd!$A$10,MATCH($Z731,RD_tunnus,0),0))</f>
        <v>0</v>
      </c>
      <c r="AB731" s="180" t="e">
        <f t="shared" si="215"/>
        <v>#N/A</v>
      </c>
      <c r="AC731" s="180" t="e">
        <f t="shared" si="216"/>
        <v>#N/A</v>
      </c>
      <c r="AD731" s="100">
        <f t="shared" si="217"/>
        <v>0</v>
      </c>
      <c r="AE731" s="180" t="e">
        <f t="shared" ca="1" si="209"/>
        <v>#N/A</v>
      </c>
      <c r="AF731" s="180" t="e">
        <f t="shared" ca="1" si="210"/>
        <v>#N/A</v>
      </c>
      <c r="AG731" s="100" t="e">
        <f ca="1">OFFSET('Kuiva-aine'!$D$10,AE731+AF731-1,0)</f>
        <v>#N/A</v>
      </c>
      <c r="AH731" s="100" t="e">
        <f ca="1">OFFSET('Kuiva-aine'!$E$10,AE731+AF731-1,0)</f>
        <v>#N/A</v>
      </c>
      <c r="AI731" s="180" t="e">
        <f t="shared" ca="1" si="218"/>
        <v>#N/A</v>
      </c>
      <c r="AJ731" s="180" t="e">
        <f t="shared" si="219"/>
        <v>#N/A</v>
      </c>
      <c r="AK731" s="180" t="e">
        <f t="shared" si="220"/>
        <v>#N/A</v>
      </c>
      <c r="AL731" s="180">
        <f t="shared" si="221"/>
        <v>0</v>
      </c>
    </row>
    <row r="732" spans="1:38" x14ac:dyDescent="0.35">
      <c r="A732" s="91"/>
      <c r="B732" s="92"/>
      <c r="C732" s="93"/>
      <c r="D732" s="92"/>
      <c r="E732" s="91"/>
      <c r="F732" s="92"/>
      <c r="G732" s="94"/>
      <c r="I732" s="31">
        <f t="shared" ca="1" si="205"/>
        <v>0</v>
      </c>
      <c r="J732" s="31">
        <f ca="1">IF(ISNA(MATCH($V732,Hajoamiskertoimet!A$21:A$53,0)),0,$I732*OFFSET(Hajoamiskertoimet!$C$20,MATCH($V732,Hajoamiskertoimet!A$21:A$53,0),0))</f>
        <v>0</v>
      </c>
      <c r="L732" s="181">
        <f t="shared" ca="1" si="211"/>
        <v>1</v>
      </c>
      <c r="M732" s="180" t="e">
        <f ca="1">OFFSET('ewc02'!$H$10,MATCH($R732,Ewc_ID,0),0)</f>
        <v>#N/A</v>
      </c>
      <c r="N732" s="180" t="e">
        <f t="shared" ca="1" si="206"/>
        <v>#N/A</v>
      </c>
      <c r="O732" s="180" t="e">
        <f ca="1">IF($L732=0,-1,OFFSET('Kuiva-aine'!$C$10,AE732+AF732-1,0))</f>
        <v>#N/A</v>
      </c>
      <c r="P732" s="180" t="e">
        <f t="shared" ca="1" si="212"/>
        <v>#N/A</v>
      </c>
      <c r="Q732" s="180" t="e">
        <f ca="1">OFFSET('ewc02'!$A$10,MATCH($C732,EWC_Koodi,0),0)</f>
        <v>#N/A</v>
      </c>
      <c r="R732" s="180" t="e">
        <f t="shared" ca="1" si="213"/>
        <v>#N/A</v>
      </c>
      <c r="S732" s="180" t="e">
        <f ca="1">OFFSET('ewc02'!$K$10,Y732,0)</f>
        <v>#N/A</v>
      </c>
      <c r="T732" s="180" t="e">
        <f t="shared" ca="1" si="214"/>
        <v>#N/A</v>
      </c>
      <c r="U732" s="180" t="e">
        <f ca="1">OFFSET('ewc02'!$L$10,Y732,0)</f>
        <v>#N/A</v>
      </c>
      <c r="V732" s="180" t="e">
        <f ca="1">OFFSET('ewc02'!$M$10,Y732,0)</f>
        <v>#N/A</v>
      </c>
      <c r="W732" s="180" t="e">
        <f ca="1">OFFSET('ewc02'!$N$10,Y732,0)</f>
        <v>#N/A</v>
      </c>
      <c r="X732" s="180" t="e">
        <f ca="1">IF(AND(OFFSET('ewc02'!I$10,Y732,0)=12,OR(G732="2.3",G732="2.6",G732="2.7",G732="2.9")),1,0)</f>
        <v>#N/A</v>
      </c>
      <c r="Y732" s="180" t="e">
        <f t="shared" ca="1" si="207"/>
        <v>#N/A</v>
      </c>
      <c r="Z732" s="37">
        <f t="shared" si="208"/>
        <v>0</v>
      </c>
      <c r="AA732" s="180">
        <f ca="1">IF($Z732=0,0, OFFSET(rd!$A$10,MATCH($Z732,RD_tunnus,0),0))</f>
        <v>0</v>
      </c>
      <c r="AB732" s="180" t="e">
        <f t="shared" si="215"/>
        <v>#N/A</v>
      </c>
      <c r="AC732" s="180" t="e">
        <f t="shared" si="216"/>
        <v>#N/A</v>
      </c>
      <c r="AD732" s="100">
        <f t="shared" si="217"/>
        <v>0</v>
      </c>
      <c r="AE732" s="180" t="e">
        <f t="shared" ca="1" si="209"/>
        <v>#N/A</v>
      </c>
      <c r="AF732" s="180" t="e">
        <f t="shared" ca="1" si="210"/>
        <v>#N/A</v>
      </c>
      <c r="AG732" s="100" t="e">
        <f ca="1">OFFSET('Kuiva-aine'!$D$10,AE732+AF732-1,0)</f>
        <v>#N/A</v>
      </c>
      <c r="AH732" s="100" t="e">
        <f ca="1">OFFSET('Kuiva-aine'!$E$10,AE732+AF732-1,0)</f>
        <v>#N/A</v>
      </c>
      <c r="AI732" s="180" t="e">
        <f t="shared" ca="1" si="218"/>
        <v>#N/A</v>
      </c>
      <c r="AJ732" s="180" t="e">
        <f t="shared" si="219"/>
        <v>#N/A</v>
      </c>
      <c r="AK732" s="180" t="e">
        <f t="shared" si="220"/>
        <v>#N/A</v>
      </c>
      <c r="AL732" s="180">
        <f t="shared" si="221"/>
        <v>0</v>
      </c>
    </row>
    <row r="733" spans="1:38" x14ac:dyDescent="0.35">
      <c r="A733" s="91"/>
      <c r="B733" s="92"/>
      <c r="C733" s="93"/>
      <c r="D733" s="92"/>
      <c r="E733" s="91"/>
      <c r="F733" s="92"/>
      <c r="G733" s="94"/>
      <c r="I733" s="31">
        <f t="shared" ca="1" si="205"/>
        <v>0</v>
      </c>
      <c r="J733" s="31">
        <f ca="1">IF(ISNA(MATCH($V733,Hajoamiskertoimet!A$21:A$53,0)),0,$I733*OFFSET(Hajoamiskertoimet!$C$20,MATCH($V733,Hajoamiskertoimet!A$21:A$53,0),0))</f>
        <v>0</v>
      </c>
      <c r="L733" s="181">
        <f t="shared" ca="1" si="211"/>
        <v>1</v>
      </c>
      <c r="M733" s="180" t="e">
        <f ca="1">OFFSET('ewc02'!$H$10,MATCH($R733,Ewc_ID,0),0)</f>
        <v>#N/A</v>
      </c>
      <c r="N733" s="180" t="e">
        <f t="shared" ca="1" si="206"/>
        <v>#N/A</v>
      </c>
      <c r="O733" s="180" t="e">
        <f ca="1">IF($L733=0,-1,OFFSET('Kuiva-aine'!$C$10,AE733+AF733-1,0))</f>
        <v>#N/A</v>
      </c>
      <c r="P733" s="180" t="e">
        <f t="shared" ca="1" si="212"/>
        <v>#N/A</v>
      </c>
      <c r="Q733" s="180" t="e">
        <f ca="1">OFFSET('ewc02'!$A$10,MATCH($C733,EWC_Koodi,0),0)</f>
        <v>#N/A</v>
      </c>
      <c r="R733" s="180" t="e">
        <f t="shared" ca="1" si="213"/>
        <v>#N/A</v>
      </c>
      <c r="S733" s="180" t="e">
        <f ca="1">OFFSET('ewc02'!$K$10,Y733,0)</f>
        <v>#N/A</v>
      </c>
      <c r="T733" s="180" t="e">
        <f t="shared" ca="1" si="214"/>
        <v>#N/A</v>
      </c>
      <c r="U733" s="180" t="e">
        <f ca="1">OFFSET('ewc02'!$L$10,Y733,0)</f>
        <v>#N/A</v>
      </c>
      <c r="V733" s="180" t="e">
        <f ca="1">OFFSET('ewc02'!$M$10,Y733,0)</f>
        <v>#N/A</v>
      </c>
      <c r="W733" s="180" t="e">
        <f ca="1">OFFSET('ewc02'!$N$10,Y733,0)</f>
        <v>#N/A</v>
      </c>
      <c r="X733" s="180" t="e">
        <f ca="1">IF(AND(OFFSET('ewc02'!I$10,Y733,0)=12,OR(G733="2.3",G733="2.6",G733="2.7",G733="2.9")),1,0)</f>
        <v>#N/A</v>
      </c>
      <c r="Y733" s="180" t="e">
        <f t="shared" ca="1" si="207"/>
        <v>#N/A</v>
      </c>
      <c r="Z733" s="37">
        <f t="shared" si="208"/>
        <v>0</v>
      </c>
      <c r="AA733" s="180">
        <f ca="1">IF($Z733=0,0, OFFSET(rd!$A$10,MATCH($Z733,RD_tunnus,0),0))</f>
        <v>0</v>
      </c>
      <c r="AB733" s="180" t="e">
        <f t="shared" si="215"/>
        <v>#N/A</v>
      </c>
      <c r="AC733" s="180" t="e">
        <f t="shared" si="216"/>
        <v>#N/A</v>
      </c>
      <c r="AD733" s="100">
        <f t="shared" si="217"/>
        <v>0</v>
      </c>
      <c r="AE733" s="180" t="e">
        <f t="shared" ca="1" si="209"/>
        <v>#N/A</v>
      </c>
      <c r="AF733" s="180" t="e">
        <f t="shared" ca="1" si="210"/>
        <v>#N/A</v>
      </c>
      <c r="AG733" s="100" t="e">
        <f ca="1">OFFSET('Kuiva-aine'!$D$10,AE733+AF733-1,0)</f>
        <v>#N/A</v>
      </c>
      <c r="AH733" s="100" t="e">
        <f ca="1">OFFSET('Kuiva-aine'!$E$10,AE733+AF733-1,0)</f>
        <v>#N/A</v>
      </c>
      <c r="AI733" s="180" t="e">
        <f t="shared" ca="1" si="218"/>
        <v>#N/A</v>
      </c>
      <c r="AJ733" s="180" t="e">
        <f t="shared" si="219"/>
        <v>#N/A</v>
      </c>
      <c r="AK733" s="180" t="e">
        <f t="shared" si="220"/>
        <v>#N/A</v>
      </c>
      <c r="AL733" s="180">
        <f t="shared" si="221"/>
        <v>0</v>
      </c>
    </row>
    <row r="734" spans="1:38" x14ac:dyDescent="0.35">
      <c r="A734" s="91"/>
      <c r="B734" s="92"/>
      <c r="C734" s="93"/>
      <c r="D734" s="92"/>
      <c r="E734" s="91"/>
      <c r="F734" s="92"/>
      <c r="G734" s="94"/>
      <c r="I734" s="31">
        <f t="shared" ca="1" si="205"/>
        <v>0</v>
      </c>
      <c r="J734" s="31">
        <f ca="1">IF(ISNA(MATCH($V734,Hajoamiskertoimet!A$21:A$53,0)),0,$I734*OFFSET(Hajoamiskertoimet!$C$20,MATCH($V734,Hajoamiskertoimet!A$21:A$53,0),0))</f>
        <v>0</v>
      </c>
      <c r="L734" s="181">
        <f t="shared" ca="1" si="211"/>
        <v>1</v>
      </c>
      <c r="M734" s="180" t="e">
        <f ca="1">OFFSET('ewc02'!$H$10,MATCH($R734,Ewc_ID,0),0)</f>
        <v>#N/A</v>
      </c>
      <c r="N734" s="180" t="e">
        <f t="shared" ca="1" si="206"/>
        <v>#N/A</v>
      </c>
      <c r="O734" s="180" t="e">
        <f ca="1">IF($L734=0,-1,OFFSET('Kuiva-aine'!$C$10,AE734+AF734-1,0))</f>
        <v>#N/A</v>
      </c>
      <c r="P734" s="180" t="e">
        <f t="shared" ca="1" si="212"/>
        <v>#N/A</v>
      </c>
      <c r="Q734" s="180" t="e">
        <f ca="1">OFFSET('ewc02'!$A$10,MATCH($C734,EWC_Koodi,0),0)</f>
        <v>#N/A</v>
      </c>
      <c r="R734" s="180" t="e">
        <f t="shared" ca="1" si="213"/>
        <v>#N/A</v>
      </c>
      <c r="S734" s="180" t="e">
        <f ca="1">OFFSET('ewc02'!$K$10,Y734,0)</f>
        <v>#N/A</v>
      </c>
      <c r="T734" s="180" t="e">
        <f t="shared" ca="1" si="214"/>
        <v>#N/A</v>
      </c>
      <c r="U734" s="180" t="e">
        <f ca="1">OFFSET('ewc02'!$L$10,Y734,0)</f>
        <v>#N/A</v>
      </c>
      <c r="V734" s="180" t="e">
        <f ca="1">OFFSET('ewc02'!$M$10,Y734,0)</f>
        <v>#N/A</v>
      </c>
      <c r="W734" s="180" t="e">
        <f ca="1">OFFSET('ewc02'!$N$10,Y734,0)</f>
        <v>#N/A</v>
      </c>
      <c r="X734" s="180" t="e">
        <f ca="1">IF(AND(OFFSET('ewc02'!I$10,Y734,0)=12,OR(G734="2.3",G734="2.6",G734="2.7",G734="2.9")),1,0)</f>
        <v>#N/A</v>
      </c>
      <c r="Y734" s="180" t="e">
        <f t="shared" ca="1" si="207"/>
        <v>#N/A</v>
      </c>
      <c r="Z734" s="37">
        <f t="shared" si="208"/>
        <v>0</v>
      </c>
      <c r="AA734" s="180">
        <f ca="1">IF($Z734=0,0, OFFSET(rd!$A$10,MATCH($Z734,RD_tunnus,0),0))</f>
        <v>0</v>
      </c>
      <c r="AB734" s="180" t="e">
        <f t="shared" si="215"/>
        <v>#N/A</v>
      </c>
      <c r="AC734" s="180" t="e">
        <f t="shared" si="216"/>
        <v>#N/A</v>
      </c>
      <c r="AD734" s="100">
        <f t="shared" si="217"/>
        <v>0</v>
      </c>
      <c r="AE734" s="180" t="e">
        <f t="shared" ca="1" si="209"/>
        <v>#N/A</v>
      </c>
      <c r="AF734" s="180" t="e">
        <f t="shared" ca="1" si="210"/>
        <v>#N/A</v>
      </c>
      <c r="AG734" s="100" t="e">
        <f ca="1">OFFSET('Kuiva-aine'!$D$10,AE734+AF734-1,0)</f>
        <v>#N/A</v>
      </c>
      <c r="AH734" s="100" t="e">
        <f ca="1">OFFSET('Kuiva-aine'!$E$10,AE734+AF734-1,0)</f>
        <v>#N/A</v>
      </c>
      <c r="AI734" s="180" t="e">
        <f t="shared" ca="1" si="218"/>
        <v>#N/A</v>
      </c>
      <c r="AJ734" s="180" t="e">
        <f t="shared" si="219"/>
        <v>#N/A</v>
      </c>
      <c r="AK734" s="180" t="e">
        <f t="shared" si="220"/>
        <v>#N/A</v>
      </c>
      <c r="AL734" s="180">
        <f t="shared" si="221"/>
        <v>0</v>
      </c>
    </row>
    <row r="735" spans="1:38" x14ac:dyDescent="0.35">
      <c r="A735" s="91"/>
      <c r="B735" s="92"/>
      <c r="C735" s="93"/>
      <c r="D735" s="92"/>
      <c r="E735" s="91"/>
      <c r="F735" s="92"/>
      <c r="G735" s="94"/>
      <c r="I735" s="31">
        <f t="shared" ca="1" si="205"/>
        <v>0</v>
      </c>
      <c r="J735" s="31">
        <f ca="1">IF(ISNA(MATCH($V735,Hajoamiskertoimet!A$21:A$53,0)),0,$I735*OFFSET(Hajoamiskertoimet!$C$20,MATCH($V735,Hajoamiskertoimet!A$21:A$53,0),0))</f>
        <v>0</v>
      </c>
      <c r="L735" s="181">
        <f t="shared" ca="1" si="211"/>
        <v>1</v>
      </c>
      <c r="M735" s="180" t="e">
        <f ca="1">OFFSET('ewc02'!$H$10,MATCH($R735,Ewc_ID,0),0)</f>
        <v>#N/A</v>
      </c>
      <c r="N735" s="180" t="e">
        <f t="shared" ca="1" si="206"/>
        <v>#N/A</v>
      </c>
      <c r="O735" s="180" t="e">
        <f ca="1">IF($L735=0,-1,OFFSET('Kuiva-aine'!$C$10,AE735+AF735-1,0))</f>
        <v>#N/A</v>
      </c>
      <c r="P735" s="180" t="e">
        <f t="shared" ca="1" si="212"/>
        <v>#N/A</v>
      </c>
      <c r="Q735" s="180" t="e">
        <f ca="1">OFFSET('ewc02'!$A$10,MATCH($C735,EWC_Koodi,0),0)</f>
        <v>#N/A</v>
      </c>
      <c r="R735" s="180" t="e">
        <f t="shared" ca="1" si="213"/>
        <v>#N/A</v>
      </c>
      <c r="S735" s="180" t="e">
        <f ca="1">OFFSET('ewc02'!$K$10,Y735,0)</f>
        <v>#N/A</v>
      </c>
      <c r="T735" s="180" t="e">
        <f t="shared" ca="1" si="214"/>
        <v>#N/A</v>
      </c>
      <c r="U735" s="180" t="e">
        <f ca="1">OFFSET('ewc02'!$L$10,Y735,0)</f>
        <v>#N/A</v>
      </c>
      <c r="V735" s="180" t="e">
        <f ca="1">OFFSET('ewc02'!$M$10,Y735,0)</f>
        <v>#N/A</v>
      </c>
      <c r="W735" s="180" t="e">
        <f ca="1">OFFSET('ewc02'!$N$10,Y735,0)</f>
        <v>#N/A</v>
      </c>
      <c r="X735" s="180" t="e">
        <f ca="1">IF(AND(OFFSET('ewc02'!I$10,Y735,0)=12,OR(G735="2.3",G735="2.6",G735="2.7",G735="2.9")),1,0)</f>
        <v>#N/A</v>
      </c>
      <c r="Y735" s="180" t="e">
        <f t="shared" ca="1" si="207"/>
        <v>#N/A</v>
      </c>
      <c r="Z735" s="37">
        <f t="shared" si="208"/>
        <v>0</v>
      </c>
      <c r="AA735" s="180">
        <f ca="1">IF($Z735=0,0, OFFSET(rd!$A$10,MATCH($Z735,RD_tunnus,0),0))</f>
        <v>0</v>
      </c>
      <c r="AB735" s="180" t="e">
        <f t="shared" si="215"/>
        <v>#N/A</v>
      </c>
      <c r="AC735" s="180" t="e">
        <f t="shared" si="216"/>
        <v>#N/A</v>
      </c>
      <c r="AD735" s="100">
        <f t="shared" si="217"/>
        <v>0</v>
      </c>
      <c r="AE735" s="180" t="e">
        <f t="shared" ca="1" si="209"/>
        <v>#N/A</v>
      </c>
      <c r="AF735" s="180" t="e">
        <f t="shared" ca="1" si="210"/>
        <v>#N/A</v>
      </c>
      <c r="AG735" s="100" t="e">
        <f ca="1">OFFSET('Kuiva-aine'!$D$10,AE735+AF735-1,0)</f>
        <v>#N/A</v>
      </c>
      <c r="AH735" s="100" t="e">
        <f ca="1">OFFSET('Kuiva-aine'!$E$10,AE735+AF735-1,0)</f>
        <v>#N/A</v>
      </c>
      <c r="AI735" s="180" t="e">
        <f t="shared" ca="1" si="218"/>
        <v>#N/A</v>
      </c>
      <c r="AJ735" s="180" t="e">
        <f t="shared" si="219"/>
        <v>#N/A</v>
      </c>
      <c r="AK735" s="180" t="e">
        <f t="shared" si="220"/>
        <v>#N/A</v>
      </c>
      <c r="AL735" s="180">
        <f t="shared" si="221"/>
        <v>0</v>
      </c>
    </row>
    <row r="736" spans="1:38" x14ac:dyDescent="0.35">
      <c r="A736" s="91"/>
      <c r="B736" s="92"/>
      <c r="C736" s="93"/>
      <c r="D736" s="92"/>
      <c r="E736" s="91"/>
      <c r="F736" s="92"/>
      <c r="G736" s="94"/>
      <c r="I736" s="31">
        <f t="shared" ca="1" si="205"/>
        <v>0</v>
      </c>
      <c r="J736" s="31">
        <f ca="1">IF(ISNA(MATCH($V736,Hajoamiskertoimet!A$21:A$53,0)),0,$I736*OFFSET(Hajoamiskertoimet!$C$20,MATCH($V736,Hajoamiskertoimet!A$21:A$53,0),0))</f>
        <v>0</v>
      </c>
      <c r="L736" s="181">
        <f t="shared" ca="1" si="211"/>
        <v>1</v>
      </c>
      <c r="M736" s="180" t="e">
        <f ca="1">OFFSET('ewc02'!$H$10,MATCH($R736,Ewc_ID,0),0)</f>
        <v>#N/A</v>
      </c>
      <c r="N736" s="180" t="e">
        <f t="shared" ca="1" si="206"/>
        <v>#N/A</v>
      </c>
      <c r="O736" s="180" t="e">
        <f ca="1">IF($L736=0,-1,OFFSET('Kuiva-aine'!$C$10,AE736+AF736-1,0))</f>
        <v>#N/A</v>
      </c>
      <c r="P736" s="180" t="e">
        <f t="shared" ca="1" si="212"/>
        <v>#N/A</v>
      </c>
      <c r="Q736" s="180" t="e">
        <f ca="1">OFFSET('ewc02'!$A$10,MATCH($C736,EWC_Koodi,0),0)</f>
        <v>#N/A</v>
      </c>
      <c r="R736" s="180" t="e">
        <f t="shared" ca="1" si="213"/>
        <v>#N/A</v>
      </c>
      <c r="S736" s="180" t="e">
        <f ca="1">OFFSET('ewc02'!$K$10,Y736,0)</f>
        <v>#N/A</v>
      </c>
      <c r="T736" s="180" t="e">
        <f t="shared" ca="1" si="214"/>
        <v>#N/A</v>
      </c>
      <c r="U736" s="180" t="e">
        <f ca="1">OFFSET('ewc02'!$L$10,Y736,0)</f>
        <v>#N/A</v>
      </c>
      <c r="V736" s="180" t="e">
        <f ca="1">OFFSET('ewc02'!$M$10,Y736,0)</f>
        <v>#N/A</v>
      </c>
      <c r="W736" s="180" t="e">
        <f ca="1">OFFSET('ewc02'!$N$10,Y736,0)</f>
        <v>#N/A</v>
      </c>
      <c r="X736" s="180" t="e">
        <f ca="1">IF(AND(OFFSET('ewc02'!I$10,Y736,0)=12,OR(G736="2.3",G736="2.6",G736="2.7",G736="2.9")),1,0)</f>
        <v>#N/A</v>
      </c>
      <c r="Y736" s="180" t="e">
        <f t="shared" ca="1" si="207"/>
        <v>#N/A</v>
      </c>
      <c r="Z736" s="37">
        <f t="shared" si="208"/>
        <v>0</v>
      </c>
      <c r="AA736" s="180">
        <f ca="1">IF($Z736=0,0, OFFSET(rd!$A$10,MATCH($Z736,RD_tunnus,0),0))</f>
        <v>0</v>
      </c>
      <c r="AB736" s="180" t="e">
        <f t="shared" si="215"/>
        <v>#N/A</v>
      </c>
      <c r="AC736" s="180" t="e">
        <f t="shared" si="216"/>
        <v>#N/A</v>
      </c>
      <c r="AD736" s="100">
        <f t="shared" si="217"/>
        <v>0</v>
      </c>
      <c r="AE736" s="180" t="e">
        <f t="shared" ca="1" si="209"/>
        <v>#N/A</v>
      </c>
      <c r="AF736" s="180" t="e">
        <f t="shared" ca="1" si="210"/>
        <v>#N/A</v>
      </c>
      <c r="AG736" s="100" t="e">
        <f ca="1">OFFSET('Kuiva-aine'!$D$10,AE736+AF736-1,0)</f>
        <v>#N/A</v>
      </c>
      <c r="AH736" s="100" t="e">
        <f ca="1">OFFSET('Kuiva-aine'!$E$10,AE736+AF736-1,0)</f>
        <v>#N/A</v>
      </c>
      <c r="AI736" s="180" t="e">
        <f t="shared" ca="1" si="218"/>
        <v>#N/A</v>
      </c>
      <c r="AJ736" s="180" t="e">
        <f t="shared" si="219"/>
        <v>#N/A</v>
      </c>
      <c r="AK736" s="180" t="e">
        <f t="shared" si="220"/>
        <v>#N/A</v>
      </c>
      <c r="AL736" s="180">
        <f t="shared" si="221"/>
        <v>0</v>
      </c>
    </row>
    <row r="737" spans="1:38" x14ac:dyDescent="0.35">
      <c r="A737" s="91"/>
      <c r="B737" s="92"/>
      <c r="C737" s="93"/>
      <c r="D737" s="92"/>
      <c r="E737" s="91"/>
      <c r="F737" s="92"/>
      <c r="G737" s="94"/>
      <c r="I737" s="31">
        <f t="shared" ca="1" si="205"/>
        <v>0</v>
      </c>
      <c r="J737" s="31">
        <f ca="1">IF(ISNA(MATCH($V737,Hajoamiskertoimet!A$21:A$53,0)),0,$I737*OFFSET(Hajoamiskertoimet!$C$20,MATCH($V737,Hajoamiskertoimet!A$21:A$53,0),0))</f>
        <v>0</v>
      </c>
      <c r="L737" s="181">
        <f t="shared" ca="1" si="211"/>
        <v>1</v>
      </c>
      <c r="M737" s="180" t="e">
        <f ca="1">OFFSET('ewc02'!$H$10,MATCH($R737,Ewc_ID,0),0)</f>
        <v>#N/A</v>
      </c>
      <c r="N737" s="180" t="e">
        <f t="shared" ca="1" si="206"/>
        <v>#N/A</v>
      </c>
      <c r="O737" s="180" t="e">
        <f ca="1">IF($L737=0,-1,OFFSET('Kuiva-aine'!$C$10,AE737+AF737-1,0))</f>
        <v>#N/A</v>
      </c>
      <c r="P737" s="180" t="e">
        <f t="shared" ca="1" si="212"/>
        <v>#N/A</v>
      </c>
      <c r="Q737" s="180" t="e">
        <f ca="1">OFFSET('ewc02'!$A$10,MATCH($C737,EWC_Koodi,0),0)</f>
        <v>#N/A</v>
      </c>
      <c r="R737" s="180" t="e">
        <f t="shared" ca="1" si="213"/>
        <v>#N/A</v>
      </c>
      <c r="S737" s="180" t="e">
        <f ca="1">OFFSET('ewc02'!$K$10,Y737,0)</f>
        <v>#N/A</v>
      </c>
      <c r="T737" s="180" t="e">
        <f t="shared" ca="1" si="214"/>
        <v>#N/A</v>
      </c>
      <c r="U737" s="180" t="e">
        <f ca="1">OFFSET('ewc02'!$L$10,Y737,0)</f>
        <v>#N/A</v>
      </c>
      <c r="V737" s="180" t="e">
        <f ca="1">OFFSET('ewc02'!$M$10,Y737,0)</f>
        <v>#N/A</v>
      </c>
      <c r="W737" s="180" t="e">
        <f ca="1">OFFSET('ewc02'!$N$10,Y737,0)</f>
        <v>#N/A</v>
      </c>
      <c r="X737" s="180" t="e">
        <f ca="1">IF(AND(OFFSET('ewc02'!I$10,Y737,0)=12,OR(G737="2.3",G737="2.6",G737="2.7",G737="2.9")),1,0)</f>
        <v>#N/A</v>
      </c>
      <c r="Y737" s="180" t="e">
        <f t="shared" ca="1" si="207"/>
        <v>#N/A</v>
      </c>
      <c r="Z737" s="37">
        <f t="shared" si="208"/>
        <v>0</v>
      </c>
      <c r="AA737" s="180">
        <f ca="1">IF($Z737=0,0, OFFSET(rd!$A$10,MATCH($Z737,RD_tunnus,0),0))</f>
        <v>0</v>
      </c>
      <c r="AB737" s="180" t="e">
        <f t="shared" si="215"/>
        <v>#N/A</v>
      </c>
      <c r="AC737" s="180" t="e">
        <f t="shared" si="216"/>
        <v>#N/A</v>
      </c>
      <c r="AD737" s="100">
        <f t="shared" si="217"/>
        <v>0</v>
      </c>
      <c r="AE737" s="180" t="e">
        <f t="shared" ca="1" si="209"/>
        <v>#N/A</v>
      </c>
      <c r="AF737" s="180" t="e">
        <f t="shared" ca="1" si="210"/>
        <v>#N/A</v>
      </c>
      <c r="AG737" s="100" t="e">
        <f ca="1">OFFSET('Kuiva-aine'!$D$10,AE737+AF737-1,0)</f>
        <v>#N/A</v>
      </c>
      <c r="AH737" s="100" t="e">
        <f ca="1">OFFSET('Kuiva-aine'!$E$10,AE737+AF737-1,0)</f>
        <v>#N/A</v>
      </c>
      <c r="AI737" s="180" t="e">
        <f t="shared" ca="1" si="218"/>
        <v>#N/A</v>
      </c>
      <c r="AJ737" s="180" t="e">
        <f t="shared" si="219"/>
        <v>#N/A</v>
      </c>
      <c r="AK737" s="180" t="e">
        <f t="shared" si="220"/>
        <v>#N/A</v>
      </c>
      <c r="AL737" s="180">
        <f t="shared" si="221"/>
        <v>0</v>
      </c>
    </row>
    <row r="738" spans="1:38" x14ac:dyDescent="0.35">
      <c r="A738" s="91"/>
      <c r="B738" s="92"/>
      <c r="C738" s="93"/>
      <c r="D738" s="92"/>
      <c r="E738" s="91"/>
      <c r="F738" s="92"/>
      <c r="G738" s="94"/>
      <c r="I738" s="31">
        <f t="shared" ca="1" si="205"/>
        <v>0</v>
      </c>
      <c r="J738" s="31">
        <f ca="1">IF(ISNA(MATCH($V738,Hajoamiskertoimet!A$21:A$53,0)),0,$I738*OFFSET(Hajoamiskertoimet!$C$20,MATCH($V738,Hajoamiskertoimet!A$21:A$53,0),0))</f>
        <v>0</v>
      </c>
      <c r="L738" s="181">
        <f t="shared" ca="1" si="211"/>
        <v>1</v>
      </c>
      <c r="M738" s="180" t="e">
        <f ca="1">OFFSET('ewc02'!$H$10,MATCH($R738,Ewc_ID,0),0)</f>
        <v>#N/A</v>
      </c>
      <c r="N738" s="180" t="e">
        <f t="shared" ca="1" si="206"/>
        <v>#N/A</v>
      </c>
      <c r="O738" s="180" t="e">
        <f ca="1">IF($L738=0,-1,OFFSET('Kuiva-aine'!$C$10,AE738+AF738-1,0))</f>
        <v>#N/A</v>
      </c>
      <c r="P738" s="180" t="e">
        <f t="shared" ca="1" si="212"/>
        <v>#N/A</v>
      </c>
      <c r="Q738" s="180" t="e">
        <f ca="1">OFFSET('ewc02'!$A$10,MATCH($C738,EWC_Koodi,0),0)</f>
        <v>#N/A</v>
      </c>
      <c r="R738" s="180" t="e">
        <f t="shared" ca="1" si="213"/>
        <v>#N/A</v>
      </c>
      <c r="S738" s="180" t="e">
        <f ca="1">OFFSET('ewc02'!$K$10,Y738,0)</f>
        <v>#N/A</v>
      </c>
      <c r="T738" s="180" t="e">
        <f t="shared" ca="1" si="214"/>
        <v>#N/A</v>
      </c>
      <c r="U738" s="180" t="e">
        <f ca="1">OFFSET('ewc02'!$L$10,Y738,0)</f>
        <v>#N/A</v>
      </c>
      <c r="V738" s="180" t="e">
        <f ca="1">OFFSET('ewc02'!$M$10,Y738,0)</f>
        <v>#N/A</v>
      </c>
      <c r="W738" s="180" t="e">
        <f ca="1">OFFSET('ewc02'!$N$10,Y738,0)</f>
        <v>#N/A</v>
      </c>
      <c r="X738" s="180" t="e">
        <f ca="1">IF(AND(OFFSET('ewc02'!I$10,Y738,0)=12,OR(G738="2.3",G738="2.6",G738="2.7",G738="2.9")),1,0)</f>
        <v>#N/A</v>
      </c>
      <c r="Y738" s="180" t="e">
        <f t="shared" ca="1" si="207"/>
        <v>#N/A</v>
      </c>
      <c r="Z738" s="37">
        <f t="shared" si="208"/>
        <v>0</v>
      </c>
      <c r="AA738" s="180">
        <f ca="1">IF($Z738=0,0, OFFSET(rd!$A$10,MATCH($Z738,RD_tunnus,0),0))</f>
        <v>0</v>
      </c>
      <c r="AB738" s="180" t="e">
        <f t="shared" si="215"/>
        <v>#N/A</v>
      </c>
      <c r="AC738" s="180" t="e">
        <f t="shared" si="216"/>
        <v>#N/A</v>
      </c>
      <c r="AD738" s="100">
        <f t="shared" si="217"/>
        <v>0</v>
      </c>
      <c r="AE738" s="180" t="e">
        <f t="shared" ca="1" si="209"/>
        <v>#N/A</v>
      </c>
      <c r="AF738" s="180" t="e">
        <f t="shared" ca="1" si="210"/>
        <v>#N/A</v>
      </c>
      <c r="AG738" s="100" t="e">
        <f ca="1">OFFSET('Kuiva-aine'!$D$10,AE738+AF738-1,0)</f>
        <v>#N/A</v>
      </c>
      <c r="AH738" s="100" t="e">
        <f ca="1">OFFSET('Kuiva-aine'!$E$10,AE738+AF738-1,0)</f>
        <v>#N/A</v>
      </c>
      <c r="AI738" s="180" t="e">
        <f t="shared" ca="1" si="218"/>
        <v>#N/A</v>
      </c>
      <c r="AJ738" s="180" t="e">
        <f t="shared" si="219"/>
        <v>#N/A</v>
      </c>
      <c r="AK738" s="180" t="e">
        <f t="shared" si="220"/>
        <v>#N/A</v>
      </c>
      <c r="AL738" s="180">
        <f t="shared" si="221"/>
        <v>0</v>
      </c>
    </row>
    <row r="739" spans="1:38" x14ac:dyDescent="0.35">
      <c r="A739" s="91"/>
      <c r="B739" s="92"/>
      <c r="C739" s="93"/>
      <c r="D739" s="92"/>
      <c r="E739" s="91"/>
      <c r="F739" s="92"/>
      <c r="G739" s="94"/>
      <c r="I739" s="31">
        <f t="shared" ca="1" si="205"/>
        <v>0</v>
      </c>
      <c r="J739" s="31">
        <f ca="1">IF(ISNA(MATCH($V739,Hajoamiskertoimet!A$21:A$53,0)),0,$I739*OFFSET(Hajoamiskertoimet!$C$20,MATCH($V739,Hajoamiskertoimet!A$21:A$53,0),0))</f>
        <v>0</v>
      </c>
      <c r="L739" s="181">
        <f t="shared" ca="1" si="211"/>
        <v>1</v>
      </c>
      <c r="M739" s="180" t="e">
        <f ca="1">OFFSET('ewc02'!$H$10,MATCH($R739,Ewc_ID,0),0)</f>
        <v>#N/A</v>
      </c>
      <c r="N739" s="180" t="e">
        <f t="shared" ca="1" si="206"/>
        <v>#N/A</v>
      </c>
      <c r="O739" s="180" t="e">
        <f ca="1">IF($L739=0,-1,OFFSET('Kuiva-aine'!$C$10,AE739+AF739-1,0))</f>
        <v>#N/A</v>
      </c>
      <c r="P739" s="180" t="e">
        <f t="shared" ca="1" si="212"/>
        <v>#N/A</v>
      </c>
      <c r="Q739" s="180" t="e">
        <f ca="1">OFFSET('ewc02'!$A$10,MATCH($C739,EWC_Koodi,0),0)</f>
        <v>#N/A</v>
      </c>
      <c r="R739" s="180" t="e">
        <f t="shared" ca="1" si="213"/>
        <v>#N/A</v>
      </c>
      <c r="S739" s="180" t="e">
        <f ca="1">OFFSET('ewc02'!$K$10,Y739,0)</f>
        <v>#N/A</v>
      </c>
      <c r="T739" s="180" t="e">
        <f t="shared" ca="1" si="214"/>
        <v>#N/A</v>
      </c>
      <c r="U739" s="180" t="e">
        <f ca="1">OFFSET('ewc02'!$L$10,Y739,0)</f>
        <v>#N/A</v>
      </c>
      <c r="V739" s="180" t="e">
        <f ca="1">OFFSET('ewc02'!$M$10,Y739,0)</f>
        <v>#N/A</v>
      </c>
      <c r="W739" s="180" t="e">
        <f ca="1">OFFSET('ewc02'!$N$10,Y739,0)</f>
        <v>#N/A</v>
      </c>
      <c r="X739" s="180" t="e">
        <f ca="1">IF(AND(OFFSET('ewc02'!I$10,Y739,0)=12,OR(G739="2.3",G739="2.6",G739="2.7",G739="2.9")),1,0)</f>
        <v>#N/A</v>
      </c>
      <c r="Y739" s="180" t="e">
        <f t="shared" ca="1" si="207"/>
        <v>#N/A</v>
      </c>
      <c r="Z739" s="37">
        <f t="shared" si="208"/>
        <v>0</v>
      </c>
      <c r="AA739" s="180">
        <f ca="1">IF($Z739=0,0, OFFSET(rd!$A$10,MATCH($Z739,RD_tunnus,0),0))</f>
        <v>0</v>
      </c>
      <c r="AB739" s="180" t="e">
        <f t="shared" si="215"/>
        <v>#N/A</v>
      </c>
      <c r="AC739" s="180" t="e">
        <f t="shared" si="216"/>
        <v>#N/A</v>
      </c>
      <c r="AD739" s="100">
        <f t="shared" si="217"/>
        <v>0</v>
      </c>
      <c r="AE739" s="180" t="e">
        <f t="shared" ca="1" si="209"/>
        <v>#N/A</v>
      </c>
      <c r="AF739" s="180" t="e">
        <f t="shared" ca="1" si="210"/>
        <v>#N/A</v>
      </c>
      <c r="AG739" s="100" t="e">
        <f ca="1">OFFSET('Kuiva-aine'!$D$10,AE739+AF739-1,0)</f>
        <v>#N/A</v>
      </c>
      <c r="AH739" s="100" t="e">
        <f ca="1">OFFSET('Kuiva-aine'!$E$10,AE739+AF739-1,0)</f>
        <v>#N/A</v>
      </c>
      <c r="AI739" s="180" t="e">
        <f t="shared" ca="1" si="218"/>
        <v>#N/A</v>
      </c>
      <c r="AJ739" s="180" t="e">
        <f t="shared" si="219"/>
        <v>#N/A</v>
      </c>
      <c r="AK739" s="180" t="e">
        <f t="shared" si="220"/>
        <v>#N/A</v>
      </c>
      <c r="AL739" s="180">
        <f t="shared" si="221"/>
        <v>0</v>
      </c>
    </row>
    <row r="740" spans="1:38" x14ac:dyDescent="0.35">
      <c r="A740" s="91"/>
      <c r="B740" s="92"/>
      <c r="C740" s="93"/>
      <c r="D740" s="92"/>
      <c r="E740" s="91"/>
      <c r="F740" s="92"/>
      <c r="G740" s="94"/>
      <c r="I740" s="31">
        <f t="shared" ca="1" si="205"/>
        <v>0</v>
      </c>
      <c r="J740" s="31">
        <f ca="1">IF(ISNA(MATCH($V740,Hajoamiskertoimet!A$21:A$53,0)),0,$I740*OFFSET(Hajoamiskertoimet!$C$20,MATCH($V740,Hajoamiskertoimet!A$21:A$53,0),0))</f>
        <v>0</v>
      </c>
      <c r="L740" s="181">
        <f t="shared" ca="1" si="211"/>
        <v>1</v>
      </c>
      <c r="M740" s="180" t="e">
        <f ca="1">OFFSET('ewc02'!$H$10,MATCH($R740,Ewc_ID,0),0)</f>
        <v>#N/A</v>
      </c>
      <c r="N740" s="180" t="e">
        <f t="shared" ca="1" si="206"/>
        <v>#N/A</v>
      </c>
      <c r="O740" s="180" t="e">
        <f ca="1">IF($L740=0,-1,OFFSET('Kuiva-aine'!$C$10,AE740+AF740-1,0))</f>
        <v>#N/A</v>
      </c>
      <c r="P740" s="180" t="e">
        <f t="shared" ca="1" si="212"/>
        <v>#N/A</v>
      </c>
      <c r="Q740" s="180" t="e">
        <f ca="1">OFFSET('ewc02'!$A$10,MATCH($C740,EWC_Koodi,0),0)</f>
        <v>#N/A</v>
      </c>
      <c r="R740" s="180" t="e">
        <f t="shared" ca="1" si="213"/>
        <v>#N/A</v>
      </c>
      <c r="S740" s="180" t="e">
        <f ca="1">OFFSET('ewc02'!$K$10,Y740,0)</f>
        <v>#N/A</v>
      </c>
      <c r="T740" s="180" t="e">
        <f t="shared" ca="1" si="214"/>
        <v>#N/A</v>
      </c>
      <c r="U740" s="180" t="e">
        <f ca="1">OFFSET('ewc02'!$L$10,Y740,0)</f>
        <v>#N/A</v>
      </c>
      <c r="V740" s="180" t="e">
        <f ca="1">OFFSET('ewc02'!$M$10,Y740,0)</f>
        <v>#N/A</v>
      </c>
      <c r="W740" s="180" t="e">
        <f ca="1">OFFSET('ewc02'!$N$10,Y740,0)</f>
        <v>#N/A</v>
      </c>
      <c r="X740" s="180" t="e">
        <f ca="1">IF(AND(OFFSET('ewc02'!I$10,Y740,0)=12,OR(G740="2.3",G740="2.6",G740="2.7",G740="2.9")),1,0)</f>
        <v>#N/A</v>
      </c>
      <c r="Y740" s="180" t="e">
        <f t="shared" ca="1" si="207"/>
        <v>#N/A</v>
      </c>
      <c r="Z740" s="37">
        <f t="shared" si="208"/>
        <v>0</v>
      </c>
      <c r="AA740" s="180">
        <f ca="1">IF($Z740=0,0, OFFSET(rd!$A$10,MATCH($Z740,RD_tunnus,0),0))</f>
        <v>0</v>
      </c>
      <c r="AB740" s="180" t="e">
        <f t="shared" si="215"/>
        <v>#N/A</v>
      </c>
      <c r="AC740" s="180" t="e">
        <f t="shared" si="216"/>
        <v>#N/A</v>
      </c>
      <c r="AD740" s="100">
        <f t="shared" si="217"/>
        <v>0</v>
      </c>
      <c r="AE740" s="180" t="e">
        <f t="shared" ca="1" si="209"/>
        <v>#N/A</v>
      </c>
      <c r="AF740" s="180" t="e">
        <f t="shared" ca="1" si="210"/>
        <v>#N/A</v>
      </c>
      <c r="AG740" s="100" t="e">
        <f ca="1">OFFSET('Kuiva-aine'!$D$10,AE740+AF740-1,0)</f>
        <v>#N/A</v>
      </c>
      <c r="AH740" s="100" t="e">
        <f ca="1">OFFSET('Kuiva-aine'!$E$10,AE740+AF740-1,0)</f>
        <v>#N/A</v>
      </c>
      <c r="AI740" s="180" t="e">
        <f t="shared" ca="1" si="218"/>
        <v>#N/A</v>
      </c>
      <c r="AJ740" s="180" t="e">
        <f t="shared" si="219"/>
        <v>#N/A</v>
      </c>
      <c r="AK740" s="180" t="e">
        <f t="shared" si="220"/>
        <v>#N/A</v>
      </c>
      <c r="AL740" s="180">
        <f t="shared" si="221"/>
        <v>0</v>
      </c>
    </row>
    <row r="741" spans="1:38" x14ac:dyDescent="0.35">
      <c r="A741" s="91"/>
      <c r="B741" s="92"/>
      <c r="C741" s="93"/>
      <c r="D741" s="92"/>
      <c r="E741" s="91"/>
      <c r="F741" s="92"/>
      <c r="G741" s="94"/>
      <c r="I741" s="31">
        <f t="shared" ref="I741:I804" ca="1" si="222">IF(ISNA(P741),0,D741*P741/IF(P741&gt;AH741,P741,AH741)*L741)</f>
        <v>0</v>
      </c>
      <c r="J741" s="31">
        <f ca="1">IF(ISNA(MATCH($V741,Hajoamiskertoimet!A$21:A$53,0)),0,$I741*OFFSET(Hajoamiskertoimet!$C$20,MATCH($V741,Hajoamiskertoimet!A$21:A$53,0),0))</f>
        <v>0</v>
      </c>
      <c r="L741" s="181">
        <f t="shared" ca="1" si="211"/>
        <v>1</v>
      </c>
      <c r="M741" s="180" t="e">
        <f ca="1">OFFSET('ewc02'!$H$10,MATCH($R741,Ewc_ID,0),0)</f>
        <v>#N/A</v>
      </c>
      <c r="N741" s="180" t="e">
        <f t="shared" ca="1" si="206"/>
        <v>#N/A</v>
      </c>
      <c r="O741" s="180" t="e">
        <f ca="1">IF($L741=0,-1,OFFSET('Kuiva-aine'!$C$10,AE741+AF741-1,0))</f>
        <v>#N/A</v>
      </c>
      <c r="P741" s="180" t="e">
        <f t="shared" ca="1" si="212"/>
        <v>#N/A</v>
      </c>
      <c r="Q741" s="180" t="e">
        <f ca="1">OFFSET('ewc02'!$A$10,MATCH($C741,EWC_Koodi,0),0)</f>
        <v>#N/A</v>
      </c>
      <c r="R741" s="180" t="e">
        <f t="shared" ca="1" si="213"/>
        <v>#N/A</v>
      </c>
      <c r="S741" s="180" t="e">
        <f ca="1">OFFSET('ewc02'!$K$10,Y741,0)</f>
        <v>#N/A</v>
      </c>
      <c r="T741" s="180" t="e">
        <f t="shared" ca="1" si="214"/>
        <v>#N/A</v>
      </c>
      <c r="U741" s="180" t="e">
        <f ca="1">OFFSET('ewc02'!$L$10,Y741,0)</f>
        <v>#N/A</v>
      </c>
      <c r="V741" s="180" t="e">
        <f ca="1">OFFSET('ewc02'!$M$10,Y741,0)</f>
        <v>#N/A</v>
      </c>
      <c r="W741" s="180" t="e">
        <f ca="1">OFFSET('ewc02'!$N$10,Y741,0)</f>
        <v>#N/A</v>
      </c>
      <c r="X741" s="180" t="e">
        <f ca="1">IF(AND(OFFSET('ewc02'!I$10,Y741,0)=12,OR(G741="2.3",G741="2.6",G741="2.7",G741="2.9")),1,0)</f>
        <v>#N/A</v>
      </c>
      <c r="Y741" s="180" t="e">
        <f t="shared" ca="1" si="207"/>
        <v>#N/A</v>
      </c>
      <c r="Z741" s="37">
        <f t="shared" si="208"/>
        <v>0</v>
      </c>
      <c r="AA741" s="180">
        <f ca="1">IF($Z741=0,0, OFFSET(rd!$A$10,MATCH($Z741,RD_tunnus,0),0))</f>
        <v>0</v>
      </c>
      <c r="AB741" s="180" t="e">
        <f t="shared" si="215"/>
        <v>#N/A</v>
      </c>
      <c r="AC741" s="180" t="e">
        <f t="shared" si="216"/>
        <v>#N/A</v>
      </c>
      <c r="AD741" s="100">
        <f t="shared" si="217"/>
        <v>0</v>
      </c>
      <c r="AE741" s="180" t="e">
        <f t="shared" ca="1" si="209"/>
        <v>#N/A</v>
      </c>
      <c r="AF741" s="180" t="e">
        <f t="shared" ca="1" si="210"/>
        <v>#N/A</v>
      </c>
      <c r="AG741" s="100" t="e">
        <f ca="1">OFFSET('Kuiva-aine'!$D$10,AE741+AF741-1,0)</f>
        <v>#N/A</v>
      </c>
      <c r="AH741" s="100" t="e">
        <f ca="1">OFFSET('Kuiva-aine'!$E$10,AE741+AF741-1,0)</f>
        <v>#N/A</v>
      </c>
      <c r="AI741" s="180" t="e">
        <f t="shared" ca="1" si="218"/>
        <v>#N/A</v>
      </c>
      <c r="AJ741" s="180" t="e">
        <f t="shared" si="219"/>
        <v>#N/A</v>
      </c>
      <c r="AK741" s="180" t="e">
        <f t="shared" si="220"/>
        <v>#N/A</v>
      </c>
      <c r="AL741" s="180">
        <f t="shared" si="221"/>
        <v>0</v>
      </c>
    </row>
    <row r="742" spans="1:38" x14ac:dyDescent="0.35">
      <c r="A742" s="91"/>
      <c r="B742" s="92"/>
      <c r="C742" s="93"/>
      <c r="D742" s="92"/>
      <c r="E742" s="91"/>
      <c r="F742" s="92"/>
      <c r="G742" s="94"/>
      <c r="I742" s="31">
        <f t="shared" ca="1" si="222"/>
        <v>0</v>
      </c>
      <c r="J742" s="31">
        <f ca="1">IF(ISNA(MATCH($V742,Hajoamiskertoimet!A$21:A$53,0)),0,$I742*OFFSET(Hajoamiskertoimet!$C$20,MATCH($V742,Hajoamiskertoimet!A$21:A$53,0),0))</f>
        <v>0</v>
      </c>
      <c r="L742" s="181">
        <f t="shared" ca="1" si="211"/>
        <v>1</v>
      </c>
      <c r="M742" s="180" t="e">
        <f ca="1">OFFSET('ewc02'!$H$10,MATCH($R742,Ewc_ID,0),0)</f>
        <v>#N/A</v>
      </c>
      <c r="N742" s="180" t="e">
        <f t="shared" ca="1" si="206"/>
        <v>#N/A</v>
      </c>
      <c r="O742" s="180" t="e">
        <f ca="1">IF($L742=0,-1,OFFSET('Kuiva-aine'!$C$10,AE742+AF742-1,0))</f>
        <v>#N/A</v>
      </c>
      <c r="P742" s="180" t="e">
        <f t="shared" ca="1" si="212"/>
        <v>#N/A</v>
      </c>
      <c r="Q742" s="180" t="e">
        <f ca="1">OFFSET('ewc02'!$A$10,MATCH($C742,EWC_Koodi,0),0)</f>
        <v>#N/A</v>
      </c>
      <c r="R742" s="180" t="e">
        <f t="shared" ca="1" si="213"/>
        <v>#N/A</v>
      </c>
      <c r="S742" s="180" t="e">
        <f ca="1">OFFSET('ewc02'!$K$10,Y742,0)</f>
        <v>#N/A</v>
      </c>
      <c r="T742" s="180" t="e">
        <f t="shared" ca="1" si="214"/>
        <v>#N/A</v>
      </c>
      <c r="U742" s="180" t="e">
        <f ca="1">OFFSET('ewc02'!$L$10,Y742,0)</f>
        <v>#N/A</v>
      </c>
      <c r="V742" s="180" t="e">
        <f ca="1">OFFSET('ewc02'!$M$10,Y742,0)</f>
        <v>#N/A</v>
      </c>
      <c r="W742" s="180" t="e">
        <f ca="1">OFFSET('ewc02'!$N$10,Y742,0)</f>
        <v>#N/A</v>
      </c>
      <c r="X742" s="180" t="e">
        <f ca="1">IF(AND(OFFSET('ewc02'!I$10,Y742,0)=12,OR(G742="2.3",G742="2.6",G742="2.7",G742="2.9")),1,0)</f>
        <v>#N/A</v>
      </c>
      <c r="Y742" s="180" t="e">
        <f t="shared" ca="1" si="207"/>
        <v>#N/A</v>
      </c>
      <c r="Z742" s="37">
        <f t="shared" si="208"/>
        <v>0</v>
      </c>
      <c r="AA742" s="180">
        <f ca="1">IF($Z742=0,0, OFFSET(rd!$A$10,MATCH($Z742,RD_tunnus,0),0))</f>
        <v>0</v>
      </c>
      <c r="AB742" s="180" t="e">
        <f t="shared" si="215"/>
        <v>#N/A</v>
      </c>
      <c r="AC742" s="180" t="e">
        <f t="shared" si="216"/>
        <v>#N/A</v>
      </c>
      <c r="AD742" s="100">
        <f t="shared" si="217"/>
        <v>0</v>
      </c>
      <c r="AE742" s="180" t="e">
        <f t="shared" ca="1" si="209"/>
        <v>#N/A</v>
      </c>
      <c r="AF742" s="180" t="e">
        <f t="shared" ca="1" si="210"/>
        <v>#N/A</v>
      </c>
      <c r="AG742" s="100" t="e">
        <f ca="1">OFFSET('Kuiva-aine'!$D$10,AE742+AF742-1,0)</f>
        <v>#N/A</v>
      </c>
      <c r="AH742" s="100" t="e">
        <f ca="1">OFFSET('Kuiva-aine'!$E$10,AE742+AF742-1,0)</f>
        <v>#N/A</v>
      </c>
      <c r="AI742" s="180" t="e">
        <f t="shared" ca="1" si="218"/>
        <v>#N/A</v>
      </c>
      <c r="AJ742" s="180" t="e">
        <f t="shared" si="219"/>
        <v>#N/A</v>
      </c>
      <c r="AK742" s="180" t="e">
        <f t="shared" si="220"/>
        <v>#N/A</v>
      </c>
      <c r="AL742" s="180">
        <f t="shared" si="221"/>
        <v>0</v>
      </c>
    </row>
    <row r="743" spans="1:38" x14ac:dyDescent="0.35">
      <c r="A743" s="91"/>
      <c r="B743" s="92"/>
      <c r="C743" s="93"/>
      <c r="D743" s="92"/>
      <c r="E743" s="91"/>
      <c r="F743" s="92"/>
      <c r="G743" s="94"/>
      <c r="I743" s="31">
        <f t="shared" ca="1" si="222"/>
        <v>0</v>
      </c>
      <c r="J743" s="31">
        <f ca="1">IF(ISNA(MATCH($V743,Hajoamiskertoimet!A$21:A$53,0)),0,$I743*OFFSET(Hajoamiskertoimet!$C$20,MATCH($V743,Hajoamiskertoimet!A$21:A$53,0),0))</f>
        <v>0</v>
      </c>
      <c r="L743" s="181">
        <f t="shared" ca="1" si="211"/>
        <v>1</v>
      </c>
      <c r="M743" s="180" t="e">
        <f ca="1">OFFSET('ewc02'!$H$10,MATCH($R743,Ewc_ID,0),0)</f>
        <v>#N/A</v>
      </c>
      <c r="N743" s="180" t="e">
        <f t="shared" ca="1" si="206"/>
        <v>#N/A</v>
      </c>
      <c r="O743" s="180" t="e">
        <f ca="1">IF($L743=0,-1,OFFSET('Kuiva-aine'!$C$10,AE743+AF743-1,0))</f>
        <v>#N/A</v>
      </c>
      <c r="P743" s="180" t="e">
        <f t="shared" ca="1" si="212"/>
        <v>#N/A</v>
      </c>
      <c r="Q743" s="180" t="e">
        <f ca="1">OFFSET('ewc02'!$A$10,MATCH($C743,EWC_Koodi,0),0)</f>
        <v>#N/A</v>
      </c>
      <c r="R743" s="180" t="e">
        <f t="shared" ca="1" si="213"/>
        <v>#N/A</v>
      </c>
      <c r="S743" s="180" t="e">
        <f ca="1">OFFSET('ewc02'!$K$10,Y743,0)</f>
        <v>#N/A</v>
      </c>
      <c r="T743" s="180" t="e">
        <f t="shared" ca="1" si="214"/>
        <v>#N/A</v>
      </c>
      <c r="U743" s="180" t="e">
        <f ca="1">OFFSET('ewc02'!$L$10,Y743,0)</f>
        <v>#N/A</v>
      </c>
      <c r="V743" s="180" t="e">
        <f ca="1">OFFSET('ewc02'!$M$10,Y743,0)</f>
        <v>#N/A</v>
      </c>
      <c r="W743" s="180" t="e">
        <f ca="1">OFFSET('ewc02'!$N$10,Y743,0)</f>
        <v>#N/A</v>
      </c>
      <c r="X743" s="180" t="e">
        <f ca="1">IF(AND(OFFSET('ewc02'!I$10,Y743,0)=12,OR(G743="2.3",G743="2.6",G743="2.7",G743="2.9")),1,0)</f>
        <v>#N/A</v>
      </c>
      <c r="Y743" s="180" t="e">
        <f t="shared" ca="1" si="207"/>
        <v>#N/A</v>
      </c>
      <c r="Z743" s="37">
        <f t="shared" si="208"/>
        <v>0</v>
      </c>
      <c r="AA743" s="180">
        <f ca="1">IF($Z743=0,0, OFFSET(rd!$A$10,MATCH($Z743,RD_tunnus,0),0))</f>
        <v>0</v>
      </c>
      <c r="AB743" s="180" t="e">
        <f t="shared" si="215"/>
        <v>#N/A</v>
      </c>
      <c r="AC743" s="180" t="e">
        <f t="shared" si="216"/>
        <v>#N/A</v>
      </c>
      <c r="AD743" s="100">
        <f t="shared" si="217"/>
        <v>0</v>
      </c>
      <c r="AE743" s="180" t="e">
        <f t="shared" ca="1" si="209"/>
        <v>#N/A</v>
      </c>
      <c r="AF743" s="180" t="e">
        <f t="shared" ca="1" si="210"/>
        <v>#N/A</v>
      </c>
      <c r="AG743" s="100" t="e">
        <f ca="1">OFFSET('Kuiva-aine'!$D$10,AE743+AF743-1,0)</f>
        <v>#N/A</v>
      </c>
      <c r="AH743" s="100" t="e">
        <f ca="1">OFFSET('Kuiva-aine'!$E$10,AE743+AF743-1,0)</f>
        <v>#N/A</v>
      </c>
      <c r="AI743" s="180" t="e">
        <f t="shared" ca="1" si="218"/>
        <v>#N/A</v>
      </c>
      <c r="AJ743" s="180" t="e">
        <f t="shared" si="219"/>
        <v>#N/A</v>
      </c>
      <c r="AK743" s="180" t="e">
        <f t="shared" si="220"/>
        <v>#N/A</v>
      </c>
      <c r="AL743" s="180">
        <f t="shared" si="221"/>
        <v>0</v>
      </c>
    </row>
    <row r="744" spans="1:38" x14ac:dyDescent="0.35">
      <c r="A744" s="91"/>
      <c r="B744" s="92"/>
      <c r="C744" s="93"/>
      <c r="D744" s="92"/>
      <c r="E744" s="91"/>
      <c r="F744" s="92"/>
      <c r="G744" s="94"/>
      <c r="I744" s="31">
        <f t="shared" ca="1" si="222"/>
        <v>0</v>
      </c>
      <c r="J744" s="31">
        <f ca="1">IF(ISNA(MATCH($V744,Hajoamiskertoimet!A$21:A$53,0)),0,$I744*OFFSET(Hajoamiskertoimet!$C$20,MATCH($V744,Hajoamiskertoimet!A$21:A$53,0),0))</f>
        <v>0</v>
      </c>
      <c r="L744" s="181">
        <f t="shared" ca="1" si="211"/>
        <v>1</v>
      </c>
      <c r="M744" s="180" t="e">
        <f ca="1">OFFSET('ewc02'!$H$10,MATCH($R744,Ewc_ID,0),0)</f>
        <v>#N/A</v>
      </c>
      <c r="N744" s="180" t="e">
        <f t="shared" ca="1" si="206"/>
        <v>#N/A</v>
      </c>
      <c r="O744" s="180" t="e">
        <f ca="1">IF($L744=0,-1,OFFSET('Kuiva-aine'!$C$10,AE744+AF744-1,0))</f>
        <v>#N/A</v>
      </c>
      <c r="P744" s="180" t="e">
        <f t="shared" ca="1" si="212"/>
        <v>#N/A</v>
      </c>
      <c r="Q744" s="180" t="e">
        <f ca="1">OFFSET('ewc02'!$A$10,MATCH($C744,EWC_Koodi,0),0)</f>
        <v>#N/A</v>
      </c>
      <c r="R744" s="180" t="e">
        <f t="shared" ca="1" si="213"/>
        <v>#N/A</v>
      </c>
      <c r="S744" s="180" t="e">
        <f ca="1">OFFSET('ewc02'!$K$10,Y744,0)</f>
        <v>#N/A</v>
      </c>
      <c r="T744" s="180" t="e">
        <f t="shared" ca="1" si="214"/>
        <v>#N/A</v>
      </c>
      <c r="U744" s="180" t="e">
        <f ca="1">OFFSET('ewc02'!$L$10,Y744,0)</f>
        <v>#N/A</v>
      </c>
      <c r="V744" s="180" t="e">
        <f ca="1">OFFSET('ewc02'!$M$10,Y744,0)</f>
        <v>#N/A</v>
      </c>
      <c r="W744" s="180" t="e">
        <f ca="1">OFFSET('ewc02'!$N$10,Y744,0)</f>
        <v>#N/A</v>
      </c>
      <c r="X744" s="180" t="e">
        <f ca="1">IF(AND(OFFSET('ewc02'!I$10,Y744,0)=12,OR(G744="2.3",G744="2.6",G744="2.7",G744="2.9")),1,0)</f>
        <v>#N/A</v>
      </c>
      <c r="Y744" s="180" t="e">
        <f t="shared" ca="1" si="207"/>
        <v>#N/A</v>
      </c>
      <c r="Z744" s="37">
        <f t="shared" si="208"/>
        <v>0</v>
      </c>
      <c r="AA744" s="180">
        <f ca="1">IF($Z744=0,0, OFFSET(rd!$A$10,MATCH($Z744,RD_tunnus,0),0))</f>
        <v>0</v>
      </c>
      <c r="AB744" s="180" t="e">
        <f t="shared" si="215"/>
        <v>#N/A</v>
      </c>
      <c r="AC744" s="180" t="e">
        <f t="shared" si="216"/>
        <v>#N/A</v>
      </c>
      <c r="AD744" s="100">
        <f t="shared" si="217"/>
        <v>0</v>
      </c>
      <c r="AE744" s="180" t="e">
        <f t="shared" ca="1" si="209"/>
        <v>#N/A</v>
      </c>
      <c r="AF744" s="180" t="e">
        <f t="shared" ca="1" si="210"/>
        <v>#N/A</v>
      </c>
      <c r="AG744" s="100" t="e">
        <f ca="1">OFFSET('Kuiva-aine'!$D$10,AE744+AF744-1,0)</f>
        <v>#N/A</v>
      </c>
      <c r="AH744" s="100" t="e">
        <f ca="1">OFFSET('Kuiva-aine'!$E$10,AE744+AF744-1,0)</f>
        <v>#N/A</v>
      </c>
      <c r="AI744" s="180" t="e">
        <f t="shared" ca="1" si="218"/>
        <v>#N/A</v>
      </c>
      <c r="AJ744" s="180" t="e">
        <f t="shared" si="219"/>
        <v>#N/A</v>
      </c>
      <c r="AK744" s="180" t="e">
        <f t="shared" si="220"/>
        <v>#N/A</v>
      </c>
      <c r="AL744" s="180">
        <f t="shared" si="221"/>
        <v>0</v>
      </c>
    </row>
    <row r="745" spans="1:38" x14ac:dyDescent="0.35">
      <c r="A745" s="91"/>
      <c r="B745" s="92"/>
      <c r="C745" s="93"/>
      <c r="D745" s="92"/>
      <c r="E745" s="91"/>
      <c r="F745" s="92"/>
      <c r="G745" s="94"/>
      <c r="I745" s="31">
        <f t="shared" ca="1" si="222"/>
        <v>0</v>
      </c>
      <c r="J745" s="31">
        <f ca="1">IF(ISNA(MATCH($V745,Hajoamiskertoimet!A$21:A$53,0)),0,$I745*OFFSET(Hajoamiskertoimet!$C$20,MATCH($V745,Hajoamiskertoimet!A$21:A$53,0),0))</f>
        <v>0</v>
      </c>
      <c r="L745" s="181">
        <f t="shared" ca="1" si="211"/>
        <v>1</v>
      </c>
      <c r="M745" s="180" t="e">
        <f ca="1">OFFSET('ewc02'!$H$10,MATCH($R745,Ewc_ID,0),0)</f>
        <v>#N/A</v>
      </c>
      <c r="N745" s="180" t="e">
        <f t="shared" ca="1" si="206"/>
        <v>#N/A</v>
      </c>
      <c r="O745" s="180" t="e">
        <f ca="1">IF($L745=0,-1,OFFSET('Kuiva-aine'!$C$10,AE745+AF745-1,0))</f>
        <v>#N/A</v>
      </c>
      <c r="P745" s="180" t="e">
        <f t="shared" ca="1" si="212"/>
        <v>#N/A</v>
      </c>
      <c r="Q745" s="180" t="e">
        <f ca="1">OFFSET('ewc02'!$A$10,MATCH($C745,EWC_Koodi,0),0)</f>
        <v>#N/A</v>
      </c>
      <c r="R745" s="180" t="e">
        <f t="shared" ca="1" si="213"/>
        <v>#N/A</v>
      </c>
      <c r="S745" s="180" t="e">
        <f ca="1">OFFSET('ewc02'!$K$10,Y745,0)</f>
        <v>#N/A</v>
      </c>
      <c r="T745" s="180" t="e">
        <f t="shared" ca="1" si="214"/>
        <v>#N/A</v>
      </c>
      <c r="U745" s="180" t="e">
        <f ca="1">OFFSET('ewc02'!$L$10,Y745,0)</f>
        <v>#N/A</v>
      </c>
      <c r="V745" s="180" t="e">
        <f ca="1">OFFSET('ewc02'!$M$10,Y745,0)</f>
        <v>#N/A</v>
      </c>
      <c r="W745" s="180" t="e">
        <f ca="1">OFFSET('ewc02'!$N$10,Y745,0)</f>
        <v>#N/A</v>
      </c>
      <c r="X745" s="180" t="e">
        <f ca="1">IF(AND(OFFSET('ewc02'!I$10,Y745,0)=12,OR(G745="2.3",G745="2.6",G745="2.7",G745="2.9")),1,0)</f>
        <v>#N/A</v>
      </c>
      <c r="Y745" s="180" t="e">
        <f t="shared" ca="1" si="207"/>
        <v>#N/A</v>
      </c>
      <c r="Z745" s="37">
        <f t="shared" si="208"/>
        <v>0</v>
      </c>
      <c r="AA745" s="180">
        <f ca="1">IF($Z745=0,0, OFFSET(rd!$A$10,MATCH($Z745,RD_tunnus,0),0))</f>
        <v>0</v>
      </c>
      <c r="AB745" s="180" t="e">
        <f t="shared" si="215"/>
        <v>#N/A</v>
      </c>
      <c r="AC745" s="180" t="e">
        <f t="shared" si="216"/>
        <v>#N/A</v>
      </c>
      <c r="AD745" s="100">
        <f t="shared" si="217"/>
        <v>0</v>
      </c>
      <c r="AE745" s="180" t="e">
        <f t="shared" ca="1" si="209"/>
        <v>#N/A</v>
      </c>
      <c r="AF745" s="180" t="e">
        <f t="shared" ca="1" si="210"/>
        <v>#N/A</v>
      </c>
      <c r="AG745" s="100" t="e">
        <f ca="1">OFFSET('Kuiva-aine'!$D$10,AE745+AF745-1,0)</f>
        <v>#N/A</v>
      </c>
      <c r="AH745" s="100" t="e">
        <f ca="1">OFFSET('Kuiva-aine'!$E$10,AE745+AF745-1,0)</f>
        <v>#N/A</v>
      </c>
      <c r="AI745" s="180" t="e">
        <f t="shared" ca="1" si="218"/>
        <v>#N/A</v>
      </c>
      <c r="AJ745" s="180" t="e">
        <f t="shared" si="219"/>
        <v>#N/A</v>
      </c>
      <c r="AK745" s="180" t="e">
        <f t="shared" si="220"/>
        <v>#N/A</v>
      </c>
      <c r="AL745" s="180">
        <f t="shared" si="221"/>
        <v>0</v>
      </c>
    </row>
    <row r="746" spans="1:38" x14ac:dyDescent="0.35">
      <c r="A746" s="91"/>
      <c r="B746" s="92"/>
      <c r="C746" s="93"/>
      <c r="D746" s="92"/>
      <c r="E746" s="91"/>
      <c r="F746" s="92"/>
      <c r="G746" s="94"/>
      <c r="I746" s="31">
        <f t="shared" ca="1" si="222"/>
        <v>0</v>
      </c>
      <c r="J746" s="31">
        <f ca="1">IF(ISNA(MATCH($V746,Hajoamiskertoimet!A$21:A$53,0)),0,$I746*OFFSET(Hajoamiskertoimet!$C$20,MATCH($V746,Hajoamiskertoimet!A$21:A$53,0),0))</f>
        <v>0</v>
      </c>
      <c r="L746" s="181">
        <f t="shared" ca="1" si="211"/>
        <v>1</v>
      </c>
      <c r="M746" s="180" t="e">
        <f ca="1">OFFSET('ewc02'!$H$10,MATCH($R746,Ewc_ID,0),0)</f>
        <v>#N/A</v>
      </c>
      <c r="N746" s="180" t="e">
        <f t="shared" ca="1" si="206"/>
        <v>#N/A</v>
      </c>
      <c r="O746" s="180" t="e">
        <f ca="1">IF($L746=0,-1,OFFSET('Kuiva-aine'!$C$10,AE746+AF746-1,0))</f>
        <v>#N/A</v>
      </c>
      <c r="P746" s="180" t="e">
        <f t="shared" ca="1" si="212"/>
        <v>#N/A</v>
      </c>
      <c r="Q746" s="180" t="e">
        <f ca="1">OFFSET('ewc02'!$A$10,MATCH($C746,EWC_Koodi,0),0)</f>
        <v>#N/A</v>
      </c>
      <c r="R746" s="180" t="e">
        <f t="shared" ca="1" si="213"/>
        <v>#N/A</v>
      </c>
      <c r="S746" s="180" t="e">
        <f ca="1">OFFSET('ewc02'!$K$10,Y746,0)</f>
        <v>#N/A</v>
      </c>
      <c r="T746" s="180" t="e">
        <f t="shared" ca="1" si="214"/>
        <v>#N/A</v>
      </c>
      <c r="U746" s="180" t="e">
        <f ca="1">OFFSET('ewc02'!$L$10,Y746,0)</f>
        <v>#N/A</v>
      </c>
      <c r="V746" s="180" t="e">
        <f ca="1">OFFSET('ewc02'!$M$10,Y746,0)</f>
        <v>#N/A</v>
      </c>
      <c r="W746" s="180" t="e">
        <f ca="1">OFFSET('ewc02'!$N$10,Y746,0)</f>
        <v>#N/A</v>
      </c>
      <c r="X746" s="180" t="e">
        <f ca="1">IF(AND(OFFSET('ewc02'!I$10,Y746,0)=12,OR(G746="2.3",G746="2.6",G746="2.7",G746="2.9")),1,0)</f>
        <v>#N/A</v>
      </c>
      <c r="Y746" s="180" t="e">
        <f t="shared" ca="1" si="207"/>
        <v>#N/A</v>
      </c>
      <c r="Z746" s="37">
        <f t="shared" si="208"/>
        <v>0</v>
      </c>
      <c r="AA746" s="180">
        <f ca="1">IF($Z746=0,0, OFFSET(rd!$A$10,MATCH($Z746,RD_tunnus,0),0))</f>
        <v>0</v>
      </c>
      <c r="AB746" s="180" t="e">
        <f t="shared" si="215"/>
        <v>#N/A</v>
      </c>
      <c r="AC746" s="180" t="e">
        <f t="shared" si="216"/>
        <v>#N/A</v>
      </c>
      <c r="AD746" s="100">
        <f t="shared" si="217"/>
        <v>0</v>
      </c>
      <c r="AE746" s="180" t="e">
        <f t="shared" ca="1" si="209"/>
        <v>#N/A</v>
      </c>
      <c r="AF746" s="180" t="e">
        <f t="shared" ca="1" si="210"/>
        <v>#N/A</v>
      </c>
      <c r="AG746" s="100" t="e">
        <f ca="1">OFFSET('Kuiva-aine'!$D$10,AE746+AF746-1,0)</f>
        <v>#N/A</v>
      </c>
      <c r="AH746" s="100" t="e">
        <f ca="1">OFFSET('Kuiva-aine'!$E$10,AE746+AF746-1,0)</f>
        <v>#N/A</v>
      </c>
      <c r="AI746" s="180" t="e">
        <f t="shared" ca="1" si="218"/>
        <v>#N/A</v>
      </c>
      <c r="AJ746" s="180" t="e">
        <f t="shared" si="219"/>
        <v>#N/A</v>
      </c>
      <c r="AK746" s="180" t="e">
        <f t="shared" si="220"/>
        <v>#N/A</v>
      </c>
      <c r="AL746" s="180">
        <f t="shared" si="221"/>
        <v>0</v>
      </c>
    </row>
    <row r="747" spans="1:38" x14ac:dyDescent="0.35">
      <c r="A747" s="91"/>
      <c r="B747" s="92"/>
      <c r="C747" s="93"/>
      <c r="D747" s="92"/>
      <c r="E747" s="91"/>
      <c r="F747" s="92"/>
      <c r="G747" s="94"/>
      <c r="I747" s="31">
        <f t="shared" ca="1" si="222"/>
        <v>0</v>
      </c>
      <c r="J747" s="31">
        <f ca="1">IF(ISNA(MATCH($V747,Hajoamiskertoimet!A$21:A$53,0)),0,$I747*OFFSET(Hajoamiskertoimet!$C$20,MATCH($V747,Hajoamiskertoimet!A$21:A$53,0),0))</f>
        <v>0</v>
      </c>
      <c r="L747" s="181">
        <f t="shared" ca="1" si="211"/>
        <v>1</v>
      </c>
      <c r="M747" s="180" t="e">
        <f ca="1">OFFSET('ewc02'!$H$10,MATCH($R747,Ewc_ID,0),0)</f>
        <v>#N/A</v>
      </c>
      <c r="N747" s="180" t="e">
        <f t="shared" ca="1" si="206"/>
        <v>#N/A</v>
      </c>
      <c r="O747" s="180" t="e">
        <f ca="1">IF($L747=0,-1,OFFSET('Kuiva-aine'!$C$10,AE747+AF747-1,0))</f>
        <v>#N/A</v>
      </c>
      <c r="P747" s="180" t="e">
        <f t="shared" ca="1" si="212"/>
        <v>#N/A</v>
      </c>
      <c r="Q747" s="180" t="e">
        <f ca="1">OFFSET('ewc02'!$A$10,MATCH($C747,EWC_Koodi,0),0)</f>
        <v>#N/A</v>
      </c>
      <c r="R747" s="180" t="e">
        <f t="shared" ca="1" si="213"/>
        <v>#N/A</v>
      </c>
      <c r="S747" s="180" t="e">
        <f ca="1">OFFSET('ewc02'!$K$10,Y747,0)</f>
        <v>#N/A</v>
      </c>
      <c r="T747" s="180" t="e">
        <f t="shared" ca="1" si="214"/>
        <v>#N/A</v>
      </c>
      <c r="U747" s="180" t="e">
        <f ca="1">OFFSET('ewc02'!$L$10,Y747,0)</f>
        <v>#N/A</v>
      </c>
      <c r="V747" s="180" t="e">
        <f ca="1">OFFSET('ewc02'!$M$10,Y747,0)</f>
        <v>#N/A</v>
      </c>
      <c r="W747" s="180" t="e">
        <f ca="1">OFFSET('ewc02'!$N$10,Y747,0)</f>
        <v>#N/A</v>
      </c>
      <c r="X747" s="180" t="e">
        <f ca="1">IF(AND(OFFSET('ewc02'!I$10,Y747,0)=12,OR(G747="2.3",G747="2.6",G747="2.7",G747="2.9")),1,0)</f>
        <v>#N/A</v>
      </c>
      <c r="Y747" s="180" t="e">
        <f t="shared" ca="1" si="207"/>
        <v>#N/A</v>
      </c>
      <c r="Z747" s="37">
        <f t="shared" si="208"/>
        <v>0</v>
      </c>
      <c r="AA747" s="180">
        <f ca="1">IF($Z747=0,0, OFFSET(rd!$A$10,MATCH($Z747,RD_tunnus,0),0))</f>
        <v>0</v>
      </c>
      <c r="AB747" s="180" t="e">
        <f t="shared" si="215"/>
        <v>#N/A</v>
      </c>
      <c r="AC747" s="180" t="e">
        <f t="shared" si="216"/>
        <v>#N/A</v>
      </c>
      <c r="AD747" s="100">
        <f t="shared" si="217"/>
        <v>0</v>
      </c>
      <c r="AE747" s="180" t="e">
        <f t="shared" ca="1" si="209"/>
        <v>#N/A</v>
      </c>
      <c r="AF747" s="180" t="e">
        <f t="shared" ca="1" si="210"/>
        <v>#N/A</v>
      </c>
      <c r="AG747" s="100" t="e">
        <f ca="1">OFFSET('Kuiva-aine'!$D$10,AE747+AF747-1,0)</f>
        <v>#N/A</v>
      </c>
      <c r="AH747" s="100" t="e">
        <f ca="1">OFFSET('Kuiva-aine'!$E$10,AE747+AF747-1,0)</f>
        <v>#N/A</v>
      </c>
      <c r="AI747" s="180" t="e">
        <f t="shared" ca="1" si="218"/>
        <v>#N/A</v>
      </c>
      <c r="AJ747" s="180" t="e">
        <f t="shared" si="219"/>
        <v>#N/A</v>
      </c>
      <c r="AK747" s="180" t="e">
        <f t="shared" si="220"/>
        <v>#N/A</v>
      </c>
      <c r="AL747" s="180">
        <f t="shared" si="221"/>
        <v>0</v>
      </c>
    </row>
    <row r="748" spans="1:38" x14ac:dyDescent="0.35">
      <c r="A748" s="91"/>
      <c r="B748" s="92"/>
      <c r="C748" s="93"/>
      <c r="D748" s="92"/>
      <c r="E748" s="91"/>
      <c r="F748" s="92"/>
      <c r="G748" s="94"/>
      <c r="I748" s="31">
        <f t="shared" ca="1" si="222"/>
        <v>0</v>
      </c>
      <c r="J748" s="31">
        <f ca="1">IF(ISNA(MATCH($V748,Hajoamiskertoimet!A$21:A$53,0)),0,$I748*OFFSET(Hajoamiskertoimet!$C$20,MATCH($V748,Hajoamiskertoimet!A$21:A$53,0),0))</f>
        <v>0</v>
      </c>
      <c r="L748" s="181">
        <f t="shared" ca="1" si="211"/>
        <v>1</v>
      </c>
      <c r="M748" s="180" t="e">
        <f ca="1">OFFSET('ewc02'!$H$10,MATCH($R748,Ewc_ID,0),0)</f>
        <v>#N/A</v>
      </c>
      <c r="N748" s="180" t="e">
        <f t="shared" ca="1" si="206"/>
        <v>#N/A</v>
      </c>
      <c r="O748" s="180" t="e">
        <f ca="1">IF($L748=0,-1,OFFSET('Kuiva-aine'!$C$10,AE748+AF748-1,0))</f>
        <v>#N/A</v>
      </c>
      <c r="P748" s="180" t="e">
        <f t="shared" ca="1" si="212"/>
        <v>#N/A</v>
      </c>
      <c r="Q748" s="180" t="e">
        <f ca="1">OFFSET('ewc02'!$A$10,MATCH($C748,EWC_Koodi,0),0)</f>
        <v>#N/A</v>
      </c>
      <c r="R748" s="180" t="e">
        <f t="shared" ca="1" si="213"/>
        <v>#N/A</v>
      </c>
      <c r="S748" s="180" t="e">
        <f ca="1">OFFSET('ewc02'!$K$10,Y748,0)</f>
        <v>#N/A</v>
      </c>
      <c r="T748" s="180" t="e">
        <f t="shared" ca="1" si="214"/>
        <v>#N/A</v>
      </c>
      <c r="U748" s="180" t="e">
        <f ca="1">OFFSET('ewc02'!$L$10,Y748,0)</f>
        <v>#N/A</v>
      </c>
      <c r="V748" s="180" t="e">
        <f ca="1">OFFSET('ewc02'!$M$10,Y748,0)</f>
        <v>#N/A</v>
      </c>
      <c r="W748" s="180" t="e">
        <f ca="1">OFFSET('ewc02'!$N$10,Y748,0)</f>
        <v>#N/A</v>
      </c>
      <c r="X748" s="180" t="e">
        <f ca="1">IF(AND(OFFSET('ewc02'!I$10,Y748,0)=12,OR(G748="2.3",G748="2.6",G748="2.7",G748="2.9")),1,0)</f>
        <v>#N/A</v>
      </c>
      <c r="Y748" s="180" t="e">
        <f t="shared" ca="1" si="207"/>
        <v>#N/A</v>
      </c>
      <c r="Z748" s="37">
        <f t="shared" si="208"/>
        <v>0</v>
      </c>
      <c r="AA748" s="180">
        <f ca="1">IF($Z748=0,0, OFFSET(rd!$A$10,MATCH($Z748,RD_tunnus,0),0))</f>
        <v>0</v>
      </c>
      <c r="AB748" s="180" t="e">
        <f t="shared" si="215"/>
        <v>#N/A</v>
      </c>
      <c r="AC748" s="180" t="e">
        <f t="shared" si="216"/>
        <v>#N/A</v>
      </c>
      <c r="AD748" s="100">
        <f t="shared" si="217"/>
        <v>0</v>
      </c>
      <c r="AE748" s="180" t="e">
        <f t="shared" ca="1" si="209"/>
        <v>#N/A</v>
      </c>
      <c r="AF748" s="180" t="e">
        <f t="shared" ca="1" si="210"/>
        <v>#N/A</v>
      </c>
      <c r="AG748" s="100" t="e">
        <f ca="1">OFFSET('Kuiva-aine'!$D$10,AE748+AF748-1,0)</f>
        <v>#N/A</v>
      </c>
      <c r="AH748" s="100" t="e">
        <f ca="1">OFFSET('Kuiva-aine'!$E$10,AE748+AF748-1,0)</f>
        <v>#N/A</v>
      </c>
      <c r="AI748" s="180" t="e">
        <f t="shared" ca="1" si="218"/>
        <v>#N/A</v>
      </c>
      <c r="AJ748" s="180" t="e">
        <f t="shared" si="219"/>
        <v>#N/A</v>
      </c>
      <c r="AK748" s="180" t="e">
        <f t="shared" si="220"/>
        <v>#N/A</v>
      </c>
      <c r="AL748" s="180">
        <f t="shared" si="221"/>
        <v>0</v>
      </c>
    </row>
    <row r="749" spans="1:38" x14ac:dyDescent="0.35">
      <c r="A749" s="91"/>
      <c r="B749" s="92"/>
      <c r="C749" s="93"/>
      <c r="D749" s="92"/>
      <c r="E749" s="91"/>
      <c r="F749" s="92"/>
      <c r="G749" s="94"/>
      <c r="I749" s="31">
        <f t="shared" ca="1" si="222"/>
        <v>0</v>
      </c>
      <c r="J749" s="31">
        <f ca="1">IF(ISNA(MATCH($V749,Hajoamiskertoimet!A$21:A$53,0)),0,$I749*OFFSET(Hajoamiskertoimet!$C$20,MATCH($V749,Hajoamiskertoimet!A$21:A$53,0),0))</f>
        <v>0</v>
      </c>
      <c r="L749" s="181">
        <f t="shared" ca="1" si="211"/>
        <v>1</v>
      </c>
      <c r="M749" s="180" t="e">
        <f ca="1">OFFSET('ewc02'!$H$10,MATCH($R749,Ewc_ID,0),0)</f>
        <v>#N/A</v>
      </c>
      <c r="N749" s="180" t="e">
        <f t="shared" ca="1" si="206"/>
        <v>#N/A</v>
      </c>
      <c r="O749" s="180" t="e">
        <f ca="1">IF($L749=0,-1,OFFSET('Kuiva-aine'!$C$10,AE749+AF749-1,0))</f>
        <v>#N/A</v>
      </c>
      <c r="P749" s="180" t="e">
        <f t="shared" ca="1" si="212"/>
        <v>#N/A</v>
      </c>
      <c r="Q749" s="180" t="e">
        <f ca="1">OFFSET('ewc02'!$A$10,MATCH($C749,EWC_Koodi,0),0)</f>
        <v>#N/A</v>
      </c>
      <c r="R749" s="180" t="e">
        <f t="shared" ca="1" si="213"/>
        <v>#N/A</v>
      </c>
      <c r="S749" s="180" t="e">
        <f ca="1">OFFSET('ewc02'!$K$10,Y749,0)</f>
        <v>#N/A</v>
      </c>
      <c r="T749" s="180" t="e">
        <f t="shared" ca="1" si="214"/>
        <v>#N/A</v>
      </c>
      <c r="U749" s="180" t="e">
        <f ca="1">OFFSET('ewc02'!$L$10,Y749,0)</f>
        <v>#N/A</v>
      </c>
      <c r="V749" s="180" t="e">
        <f ca="1">OFFSET('ewc02'!$M$10,Y749,0)</f>
        <v>#N/A</v>
      </c>
      <c r="W749" s="180" t="e">
        <f ca="1">OFFSET('ewc02'!$N$10,Y749,0)</f>
        <v>#N/A</v>
      </c>
      <c r="X749" s="180" t="e">
        <f ca="1">IF(AND(OFFSET('ewc02'!I$10,Y749,0)=12,OR(G749="2.3",G749="2.6",G749="2.7",G749="2.9")),1,0)</f>
        <v>#N/A</v>
      </c>
      <c r="Y749" s="180" t="e">
        <f t="shared" ca="1" si="207"/>
        <v>#N/A</v>
      </c>
      <c r="Z749" s="37">
        <f t="shared" si="208"/>
        <v>0</v>
      </c>
      <c r="AA749" s="180">
        <f ca="1">IF($Z749=0,0, OFFSET(rd!$A$10,MATCH($Z749,RD_tunnus,0),0))</f>
        <v>0</v>
      </c>
      <c r="AB749" s="180" t="e">
        <f t="shared" si="215"/>
        <v>#N/A</v>
      </c>
      <c r="AC749" s="180" t="e">
        <f t="shared" si="216"/>
        <v>#N/A</v>
      </c>
      <c r="AD749" s="100">
        <f t="shared" si="217"/>
        <v>0</v>
      </c>
      <c r="AE749" s="180" t="e">
        <f t="shared" ca="1" si="209"/>
        <v>#N/A</v>
      </c>
      <c r="AF749" s="180" t="e">
        <f t="shared" ca="1" si="210"/>
        <v>#N/A</v>
      </c>
      <c r="AG749" s="100" t="e">
        <f ca="1">OFFSET('Kuiva-aine'!$D$10,AE749+AF749-1,0)</f>
        <v>#N/A</v>
      </c>
      <c r="AH749" s="100" t="e">
        <f ca="1">OFFSET('Kuiva-aine'!$E$10,AE749+AF749-1,0)</f>
        <v>#N/A</v>
      </c>
      <c r="AI749" s="180" t="e">
        <f t="shared" ca="1" si="218"/>
        <v>#N/A</v>
      </c>
      <c r="AJ749" s="180" t="e">
        <f t="shared" si="219"/>
        <v>#N/A</v>
      </c>
      <c r="AK749" s="180" t="e">
        <f t="shared" si="220"/>
        <v>#N/A</v>
      </c>
      <c r="AL749" s="180">
        <f t="shared" si="221"/>
        <v>0</v>
      </c>
    </row>
    <row r="750" spans="1:38" x14ac:dyDescent="0.35">
      <c r="A750" s="91"/>
      <c r="B750" s="92"/>
      <c r="C750" s="93"/>
      <c r="D750" s="92"/>
      <c r="E750" s="91"/>
      <c r="F750" s="92"/>
      <c r="G750" s="94"/>
      <c r="I750" s="31">
        <f t="shared" ca="1" si="222"/>
        <v>0</v>
      </c>
      <c r="J750" s="31">
        <f ca="1">IF(ISNA(MATCH($V750,Hajoamiskertoimet!A$21:A$53,0)),0,$I750*OFFSET(Hajoamiskertoimet!$C$20,MATCH($V750,Hajoamiskertoimet!A$21:A$53,0),0))</f>
        <v>0</v>
      </c>
      <c r="L750" s="181">
        <f t="shared" ca="1" si="211"/>
        <v>1</v>
      </c>
      <c r="M750" s="180" t="e">
        <f ca="1">OFFSET('ewc02'!$H$10,MATCH($R750,Ewc_ID,0),0)</f>
        <v>#N/A</v>
      </c>
      <c r="N750" s="180" t="e">
        <f t="shared" ca="1" si="206"/>
        <v>#N/A</v>
      </c>
      <c r="O750" s="180" t="e">
        <f ca="1">IF($L750=0,-1,OFFSET('Kuiva-aine'!$C$10,AE750+AF750-1,0))</f>
        <v>#N/A</v>
      </c>
      <c r="P750" s="180" t="e">
        <f t="shared" ca="1" si="212"/>
        <v>#N/A</v>
      </c>
      <c r="Q750" s="180" t="e">
        <f ca="1">OFFSET('ewc02'!$A$10,MATCH($C750,EWC_Koodi,0),0)</f>
        <v>#N/A</v>
      </c>
      <c r="R750" s="180" t="e">
        <f t="shared" ca="1" si="213"/>
        <v>#N/A</v>
      </c>
      <c r="S750" s="180" t="e">
        <f ca="1">OFFSET('ewc02'!$K$10,Y750,0)</f>
        <v>#N/A</v>
      </c>
      <c r="T750" s="180" t="e">
        <f t="shared" ca="1" si="214"/>
        <v>#N/A</v>
      </c>
      <c r="U750" s="180" t="e">
        <f ca="1">OFFSET('ewc02'!$L$10,Y750,0)</f>
        <v>#N/A</v>
      </c>
      <c r="V750" s="180" t="e">
        <f ca="1">OFFSET('ewc02'!$M$10,Y750,0)</f>
        <v>#N/A</v>
      </c>
      <c r="W750" s="180" t="e">
        <f ca="1">OFFSET('ewc02'!$N$10,Y750,0)</f>
        <v>#N/A</v>
      </c>
      <c r="X750" s="180" t="e">
        <f ca="1">IF(AND(OFFSET('ewc02'!I$10,Y750,0)=12,OR(G750="2.3",G750="2.6",G750="2.7",G750="2.9")),1,0)</f>
        <v>#N/A</v>
      </c>
      <c r="Y750" s="180" t="e">
        <f t="shared" ca="1" si="207"/>
        <v>#N/A</v>
      </c>
      <c r="Z750" s="37">
        <f t="shared" si="208"/>
        <v>0</v>
      </c>
      <c r="AA750" s="180">
        <f ca="1">IF($Z750=0,0, OFFSET(rd!$A$10,MATCH($Z750,RD_tunnus,0),0))</f>
        <v>0</v>
      </c>
      <c r="AB750" s="180" t="e">
        <f t="shared" si="215"/>
        <v>#N/A</v>
      </c>
      <c r="AC750" s="180" t="e">
        <f t="shared" si="216"/>
        <v>#N/A</v>
      </c>
      <c r="AD750" s="100">
        <f t="shared" si="217"/>
        <v>0</v>
      </c>
      <c r="AE750" s="180" t="e">
        <f t="shared" ca="1" si="209"/>
        <v>#N/A</v>
      </c>
      <c r="AF750" s="180" t="e">
        <f t="shared" ca="1" si="210"/>
        <v>#N/A</v>
      </c>
      <c r="AG750" s="100" t="e">
        <f ca="1">OFFSET('Kuiva-aine'!$D$10,AE750+AF750-1,0)</f>
        <v>#N/A</v>
      </c>
      <c r="AH750" s="100" t="e">
        <f ca="1">OFFSET('Kuiva-aine'!$E$10,AE750+AF750-1,0)</f>
        <v>#N/A</v>
      </c>
      <c r="AI750" s="180" t="e">
        <f t="shared" ca="1" si="218"/>
        <v>#N/A</v>
      </c>
      <c r="AJ750" s="180" t="e">
        <f t="shared" si="219"/>
        <v>#N/A</v>
      </c>
      <c r="AK750" s="180" t="e">
        <f t="shared" si="220"/>
        <v>#N/A</v>
      </c>
      <c r="AL750" s="180">
        <f t="shared" si="221"/>
        <v>0</v>
      </c>
    </row>
    <row r="751" spans="1:38" x14ac:dyDescent="0.35">
      <c r="A751" s="91"/>
      <c r="B751" s="92"/>
      <c r="C751" s="93"/>
      <c r="D751" s="92"/>
      <c r="E751" s="91"/>
      <c r="F751" s="92"/>
      <c r="G751" s="94"/>
      <c r="I751" s="31">
        <f t="shared" ca="1" si="222"/>
        <v>0</v>
      </c>
      <c r="J751" s="31">
        <f ca="1">IF(ISNA(MATCH($V751,Hajoamiskertoimet!A$21:A$53,0)),0,$I751*OFFSET(Hajoamiskertoimet!$C$20,MATCH($V751,Hajoamiskertoimet!A$21:A$53,0),0))</f>
        <v>0</v>
      </c>
      <c r="L751" s="181">
        <f t="shared" ca="1" si="211"/>
        <v>1</v>
      </c>
      <c r="M751" s="180" t="e">
        <f ca="1">OFFSET('ewc02'!$H$10,MATCH($R751,Ewc_ID,0),0)</f>
        <v>#N/A</v>
      </c>
      <c r="N751" s="180" t="e">
        <f t="shared" ca="1" si="206"/>
        <v>#N/A</v>
      </c>
      <c r="O751" s="180" t="e">
        <f ca="1">IF($L751=0,-1,OFFSET('Kuiva-aine'!$C$10,AE751+AF751-1,0))</f>
        <v>#N/A</v>
      </c>
      <c r="P751" s="180" t="e">
        <f t="shared" ca="1" si="212"/>
        <v>#N/A</v>
      </c>
      <c r="Q751" s="180" t="e">
        <f ca="1">OFFSET('ewc02'!$A$10,MATCH($C751,EWC_Koodi,0),0)</f>
        <v>#N/A</v>
      </c>
      <c r="R751" s="180" t="e">
        <f t="shared" ca="1" si="213"/>
        <v>#N/A</v>
      </c>
      <c r="S751" s="180" t="e">
        <f ca="1">OFFSET('ewc02'!$K$10,Y751,0)</f>
        <v>#N/A</v>
      </c>
      <c r="T751" s="180" t="e">
        <f t="shared" ca="1" si="214"/>
        <v>#N/A</v>
      </c>
      <c r="U751" s="180" t="e">
        <f ca="1">OFFSET('ewc02'!$L$10,Y751,0)</f>
        <v>#N/A</v>
      </c>
      <c r="V751" s="180" t="e">
        <f ca="1">OFFSET('ewc02'!$M$10,Y751,0)</f>
        <v>#N/A</v>
      </c>
      <c r="W751" s="180" t="e">
        <f ca="1">OFFSET('ewc02'!$N$10,Y751,0)</f>
        <v>#N/A</v>
      </c>
      <c r="X751" s="180" t="e">
        <f ca="1">IF(AND(OFFSET('ewc02'!I$10,Y751,0)=12,OR(G751="2.3",G751="2.6",G751="2.7",G751="2.9")),1,0)</f>
        <v>#N/A</v>
      </c>
      <c r="Y751" s="180" t="e">
        <f t="shared" ca="1" si="207"/>
        <v>#N/A</v>
      </c>
      <c r="Z751" s="37">
        <f t="shared" si="208"/>
        <v>0</v>
      </c>
      <c r="AA751" s="180">
        <f ca="1">IF($Z751=0,0, OFFSET(rd!$A$10,MATCH($Z751,RD_tunnus,0),0))</f>
        <v>0</v>
      </c>
      <c r="AB751" s="180" t="e">
        <f t="shared" si="215"/>
        <v>#N/A</v>
      </c>
      <c r="AC751" s="180" t="e">
        <f t="shared" si="216"/>
        <v>#N/A</v>
      </c>
      <c r="AD751" s="100">
        <f t="shared" si="217"/>
        <v>0</v>
      </c>
      <c r="AE751" s="180" t="e">
        <f t="shared" ca="1" si="209"/>
        <v>#N/A</v>
      </c>
      <c r="AF751" s="180" t="e">
        <f t="shared" ca="1" si="210"/>
        <v>#N/A</v>
      </c>
      <c r="AG751" s="100" t="e">
        <f ca="1">OFFSET('Kuiva-aine'!$D$10,AE751+AF751-1,0)</f>
        <v>#N/A</v>
      </c>
      <c r="AH751" s="100" t="e">
        <f ca="1">OFFSET('Kuiva-aine'!$E$10,AE751+AF751-1,0)</f>
        <v>#N/A</v>
      </c>
      <c r="AI751" s="180" t="e">
        <f t="shared" ca="1" si="218"/>
        <v>#N/A</v>
      </c>
      <c r="AJ751" s="180" t="e">
        <f t="shared" si="219"/>
        <v>#N/A</v>
      </c>
      <c r="AK751" s="180" t="e">
        <f t="shared" si="220"/>
        <v>#N/A</v>
      </c>
      <c r="AL751" s="180">
        <f t="shared" si="221"/>
        <v>0</v>
      </c>
    </row>
    <row r="752" spans="1:38" x14ac:dyDescent="0.35">
      <c r="A752" s="91"/>
      <c r="B752" s="92"/>
      <c r="C752" s="93"/>
      <c r="D752" s="92"/>
      <c r="E752" s="91"/>
      <c r="F752" s="92"/>
      <c r="G752" s="94"/>
      <c r="I752" s="31">
        <f t="shared" ca="1" si="222"/>
        <v>0</v>
      </c>
      <c r="J752" s="31">
        <f ca="1">IF(ISNA(MATCH($V752,Hajoamiskertoimet!A$21:A$53,0)),0,$I752*OFFSET(Hajoamiskertoimet!$C$20,MATCH($V752,Hajoamiskertoimet!A$21:A$53,0),0))</f>
        <v>0</v>
      </c>
      <c r="L752" s="181">
        <f t="shared" ca="1" si="211"/>
        <v>1</v>
      </c>
      <c r="M752" s="180" t="e">
        <f ca="1">OFFSET('ewc02'!$H$10,MATCH($R752,Ewc_ID,0),0)</f>
        <v>#N/A</v>
      </c>
      <c r="N752" s="180" t="e">
        <f t="shared" ca="1" si="206"/>
        <v>#N/A</v>
      </c>
      <c r="O752" s="180" t="e">
        <f ca="1">IF($L752=0,-1,OFFSET('Kuiva-aine'!$C$10,AE752+AF752-1,0))</f>
        <v>#N/A</v>
      </c>
      <c r="P752" s="180" t="e">
        <f t="shared" ca="1" si="212"/>
        <v>#N/A</v>
      </c>
      <c r="Q752" s="180" t="e">
        <f ca="1">OFFSET('ewc02'!$A$10,MATCH($C752,EWC_Koodi,0),0)</f>
        <v>#N/A</v>
      </c>
      <c r="R752" s="180" t="e">
        <f t="shared" ca="1" si="213"/>
        <v>#N/A</v>
      </c>
      <c r="S752" s="180" t="e">
        <f ca="1">OFFSET('ewc02'!$K$10,Y752,0)</f>
        <v>#N/A</v>
      </c>
      <c r="T752" s="180" t="e">
        <f t="shared" ca="1" si="214"/>
        <v>#N/A</v>
      </c>
      <c r="U752" s="180" t="e">
        <f ca="1">OFFSET('ewc02'!$L$10,Y752,0)</f>
        <v>#N/A</v>
      </c>
      <c r="V752" s="180" t="e">
        <f ca="1">OFFSET('ewc02'!$M$10,Y752,0)</f>
        <v>#N/A</v>
      </c>
      <c r="W752" s="180" t="e">
        <f ca="1">OFFSET('ewc02'!$N$10,Y752,0)</f>
        <v>#N/A</v>
      </c>
      <c r="X752" s="180" t="e">
        <f ca="1">IF(AND(OFFSET('ewc02'!I$10,Y752,0)=12,OR(G752="2.3",G752="2.6",G752="2.7",G752="2.9")),1,0)</f>
        <v>#N/A</v>
      </c>
      <c r="Y752" s="180" t="e">
        <f t="shared" ca="1" si="207"/>
        <v>#N/A</v>
      </c>
      <c r="Z752" s="37">
        <f t="shared" si="208"/>
        <v>0</v>
      </c>
      <c r="AA752" s="180">
        <f ca="1">IF($Z752=0,0, OFFSET(rd!$A$10,MATCH($Z752,RD_tunnus,0),0))</f>
        <v>0</v>
      </c>
      <c r="AB752" s="180" t="e">
        <f t="shared" si="215"/>
        <v>#N/A</v>
      </c>
      <c r="AC752" s="180" t="e">
        <f t="shared" si="216"/>
        <v>#N/A</v>
      </c>
      <c r="AD752" s="100">
        <f t="shared" si="217"/>
        <v>0</v>
      </c>
      <c r="AE752" s="180" t="e">
        <f t="shared" ca="1" si="209"/>
        <v>#N/A</v>
      </c>
      <c r="AF752" s="180" t="e">
        <f t="shared" ca="1" si="210"/>
        <v>#N/A</v>
      </c>
      <c r="AG752" s="100" t="e">
        <f ca="1">OFFSET('Kuiva-aine'!$D$10,AE752+AF752-1,0)</f>
        <v>#N/A</v>
      </c>
      <c r="AH752" s="100" t="e">
        <f ca="1">OFFSET('Kuiva-aine'!$E$10,AE752+AF752-1,0)</f>
        <v>#N/A</v>
      </c>
      <c r="AI752" s="180" t="e">
        <f t="shared" ca="1" si="218"/>
        <v>#N/A</v>
      </c>
      <c r="AJ752" s="180" t="e">
        <f t="shared" si="219"/>
        <v>#N/A</v>
      </c>
      <c r="AK752" s="180" t="e">
        <f t="shared" si="220"/>
        <v>#N/A</v>
      </c>
      <c r="AL752" s="180">
        <f t="shared" si="221"/>
        <v>0</v>
      </c>
    </row>
    <row r="753" spans="1:38" x14ac:dyDescent="0.35">
      <c r="A753" s="91"/>
      <c r="B753" s="92"/>
      <c r="C753" s="93"/>
      <c r="D753" s="92"/>
      <c r="E753" s="91"/>
      <c r="F753" s="92"/>
      <c r="G753" s="94"/>
      <c r="I753" s="31">
        <f t="shared" ca="1" si="222"/>
        <v>0</v>
      </c>
      <c r="J753" s="31">
        <f ca="1">IF(ISNA(MATCH($V753,Hajoamiskertoimet!A$21:A$53,0)),0,$I753*OFFSET(Hajoamiskertoimet!$C$20,MATCH($V753,Hajoamiskertoimet!A$21:A$53,0),0))</f>
        <v>0</v>
      </c>
      <c r="L753" s="181">
        <f t="shared" ca="1" si="211"/>
        <v>1</v>
      </c>
      <c r="M753" s="180" t="e">
        <f ca="1">OFFSET('ewc02'!$H$10,MATCH($R753,Ewc_ID,0),0)</f>
        <v>#N/A</v>
      </c>
      <c r="N753" s="180" t="e">
        <f t="shared" ca="1" si="206"/>
        <v>#N/A</v>
      </c>
      <c r="O753" s="180" t="e">
        <f ca="1">IF($L753=0,-1,OFFSET('Kuiva-aine'!$C$10,AE753+AF753-1,0))</f>
        <v>#N/A</v>
      </c>
      <c r="P753" s="180" t="e">
        <f t="shared" ca="1" si="212"/>
        <v>#N/A</v>
      </c>
      <c r="Q753" s="180" t="e">
        <f ca="1">OFFSET('ewc02'!$A$10,MATCH($C753,EWC_Koodi,0),0)</f>
        <v>#N/A</v>
      </c>
      <c r="R753" s="180" t="e">
        <f t="shared" ca="1" si="213"/>
        <v>#N/A</v>
      </c>
      <c r="S753" s="180" t="e">
        <f ca="1">OFFSET('ewc02'!$K$10,Y753,0)</f>
        <v>#N/A</v>
      </c>
      <c r="T753" s="180" t="e">
        <f t="shared" ca="1" si="214"/>
        <v>#N/A</v>
      </c>
      <c r="U753" s="180" t="e">
        <f ca="1">OFFSET('ewc02'!$L$10,Y753,0)</f>
        <v>#N/A</v>
      </c>
      <c r="V753" s="180" t="e">
        <f ca="1">OFFSET('ewc02'!$M$10,Y753,0)</f>
        <v>#N/A</v>
      </c>
      <c r="W753" s="180" t="e">
        <f ca="1">OFFSET('ewc02'!$N$10,Y753,0)</f>
        <v>#N/A</v>
      </c>
      <c r="X753" s="180" t="e">
        <f ca="1">IF(AND(OFFSET('ewc02'!I$10,Y753,0)=12,OR(G753="2.3",G753="2.6",G753="2.7",G753="2.9")),1,0)</f>
        <v>#N/A</v>
      </c>
      <c r="Y753" s="180" t="e">
        <f t="shared" ca="1" si="207"/>
        <v>#N/A</v>
      </c>
      <c r="Z753" s="37">
        <f t="shared" si="208"/>
        <v>0</v>
      </c>
      <c r="AA753" s="180">
        <f ca="1">IF($Z753=0,0, OFFSET(rd!$A$10,MATCH($Z753,RD_tunnus,0),0))</f>
        <v>0</v>
      </c>
      <c r="AB753" s="180" t="e">
        <f t="shared" si="215"/>
        <v>#N/A</v>
      </c>
      <c r="AC753" s="180" t="e">
        <f t="shared" si="216"/>
        <v>#N/A</v>
      </c>
      <c r="AD753" s="100">
        <f t="shared" si="217"/>
        <v>0</v>
      </c>
      <c r="AE753" s="180" t="e">
        <f t="shared" ca="1" si="209"/>
        <v>#N/A</v>
      </c>
      <c r="AF753" s="180" t="e">
        <f t="shared" ca="1" si="210"/>
        <v>#N/A</v>
      </c>
      <c r="AG753" s="100" t="e">
        <f ca="1">OFFSET('Kuiva-aine'!$D$10,AE753+AF753-1,0)</f>
        <v>#N/A</v>
      </c>
      <c r="AH753" s="100" t="e">
        <f ca="1">OFFSET('Kuiva-aine'!$E$10,AE753+AF753-1,0)</f>
        <v>#N/A</v>
      </c>
      <c r="AI753" s="180" t="e">
        <f t="shared" ca="1" si="218"/>
        <v>#N/A</v>
      </c>
      <c r="AJ753" s="180" t="e">
        <f t="shared" si="219"/>
        <v>#N/A</v>
      </c>
      <c r="AK753" s="180" t="e">
        <f t="shared" si="220"/>
        <v>#N/A</v>
      </c>
      <c r="AL753" s="180">
        <f t="shared" si="221"/>
        <v>0</v>
      </c>
    </row>
    <row r="754" spans="1:38" x14ac:dyDescent="0.35">
      <c r="A754" s="91"/>
      <c r="B754" s="92"/>
      <c r="C754" s="93"/>
      <c r="D754" s="92"/>
      <c r="E754" s="91"/>
      <c r="F754" s="92"/>
      <c r="G754" s="94"/>
      <c r="I754" s="31">
        <f t="shared" ca="1" si="222"/>
        <v>0</v>
      </c>
      <c r="J754" s="31">
        <f ca="1">IF(ISNA(MATCH($V754,Hajoamiskertoimet!A$21:A$53,0)),0,$I754*OFFSET(Hajoamiskertoimet!$C$20,MATCH($V754,Hajoamiskertoimet!A$21:A$53,0),0))</f>
        <v>0</v>
      </c>
      <c r="L754" s="181">
        <f t="shared" ca="1" si="211"/>
        <v>1</v>
      </c>
      <c r="M754" s="180" t="e">
        <f ca="1">OFFSET('ewc02'!$H$10,MATCH($R754,Ewc_ID,0),0)</f>
        <v>#N/A</v>
      </c>
      <c r="N754" s="180" t="e">
        <f t="shared" ca="1" si="206"/>
        <v>#N/A</v>
      </c>
      <c r="O754" s="180" t="e">
        <f ca="1">IF($L754=0,-1,OFFSET('Kuiva-aine'!$C$10,AE754+AF754-1,0))</f>
        <v>#N/A</v>
      </c>
      <c r="P754" s="180" t="e">
        <f t="shared" ca="1" si="212"/>
        <v>#N/A</v>
      </c>
      <c r="Q754" s="180" t="e">
        <f ca="1">OFFSET('ewc02'!$A$10,MATCH($C754,EWC_Koodi,0),0)</f>
        <v>#N/A</v>
      </c>
      <c r="R754" s="180" t="e">
        <f t="shared" ca="1" si="213"/>
        <v>#N/A</v>
      </c>
      <c r="S754" s="180" t="e">
        <f ca="1">OFFSET('ewc02'!$K$10,Y754,0)</f>
        <v>#N/A</v>
      </c>
      <c r="T754" s="180" t="e">
        <f t="shared" ca="1" si="214"/>
        <v>#N/A</v>
      </c>
      <c r="U754" s="180" t="e">
        <f ca="1">OFFSET('ewc02'!$L$10,Y754,0)</f>
        <v>#N/A</v>
      </c>
      <c r="V754" s="180" t="e">
        <f ca="1">OFFSET('ewc02'!$M$10,Y754,0)</f>
        <v>#N/A</v>
      </c>
      <c r="W754" s="180" t="e">
        <f ca="1">OFFSET('ewc02'!$N$10,Y754,0)</f>
        <v>#N/A</v>
      </c>
      <c r="X754" s="180" t="e">
        <f ca="1">IF(AND(OFFSET('ewc02'!I$10,Y754,0)=12,OR(G754="2.3",G754="2.6",G754="2.7",G754="2.9")),1,0)</f>
        <v>#N/A</v>
      </c>
      <c r="Y754" s="180" t="e">
        <f t="shared" ca="1" si="207"/>
        <v>#N/A</v>
      </c>
      <c r="Z754" s="37">
        <f t="shared" si="208"/>
        <v>0</v>
      </c>
      <c r="AA754" s="180">
        <f ca="1">IF($Z754=0,0, OFFSET(rd!$A$10,MATCH($Z754,RD_tunnus,0),0))</f>
        <v>0</v>
      </c>
      <c r="AB754" s="180" t="e">
        <f t="shared" si="215"/>
        <v>#N/A</v>
      </c>
      <c r="AC754" s="180" t="e">
        <f t="shared" si="216"/>
        <v>#N/A</v>
      </c>
      <c r="AD754" s="100">
        <f t="shared" si="217"/>
        <v>0</v>
      </c>
      <c r="AE754" s="180" t="e">
        <f t="shared" ca="1" si="209"/>
        <v>#N/A</v>
      </c>
      <c r="AF754" s="180" t="e">
        <f t="shared" ca="1" si="210"/>
        <v>#N/A</v>
      </c>
      <c r="AG754" s="100" t="e">
        <f ca="1">OFFSET('Kuiva-aine'!$D$10,AE754+AF754-1,0)</f>
        <v>#N/A</v>
      </c>
      <c r="AH754" s="100" t="e">
        <f ca="1">OFFSET('Kuiva-aine'!$E$10,AE754+AF754-1,0)</f>
        <v>#N/A</v>
      </c>
      <c r="AI754" s="180" t="e">
        <f t="shared" ca="1" si="218"/>
        <v>#N/A</v>
      </c>
      <c r="AJ754" s="180" t="e">
        <f t="shared" si="219"/>
        <v>#N/A</v>
      </c>
      <c r="AK754" s="180" t="e">
        <f t="shared" si="220"/>
        <v>#N/A</v>
      </c>
      <c r="AL754" s="180">
        <f t="shared" si="221"/>
        <v>0</v>
      </c>
    </row>
    <row r="755" spans="1:38" x14ac:dyDescent="0.35">
      <c r="A755" s="91"/>
      <c r="B755" s="92"/>
      <c r="C755" s="93"/>
      <c r="D755" s="92"/>
      <c r="E755" s="91"/>
      <c r="F755" s="92"/>
      <c r="G755" s="94"/>
      <c r="I755" s="31">
        <f t="shared" ca="1" si="222"/>
        <v>0</v>
      </c>
      <c r="J755" s="31">
        <f ca="1">IF(ISNA(MATCH($V755,Hajoamiskertoimet!A$21:A$53,0)),0,$I755*OFFSET(Hajoamiskertoimet!$C$20,MATCH($V755,Hajoamiskertoimet!A$21:A$53,0),0))</f>
        <v>0</v>
      </c>
      <c r="L755" s="181">
        <f t="shared" ca="1" si="211"/>
        <v>1</v>
      </c>
      <c r="M755" s="180" t="e">
        <f ca="1">OFFSET('ewc02'!$H$10,MATCH($R755,Ewc_ID,0),0)</f>
        <v>#N/A</v>
      </c>
      <c r="N755" s="180" t="e">
        <f t="shared" ca="1" si="206"/>
        <v>#N/A</v>
      </c>
      <c r="O755" s="180" t="e">
        <f ca="1">IF($L755=0,-1,OFFSET('Kuiva-aine'!$C$10,AE755+AF755-1,0))</f>
        <v>#N/A</v>
      </c>
      <c r="P755" s="180" t="e">
        <f t="shared" ca="1" si="212"/>
        <v>#N/A</v>
      </c>
      <c r="Q755" s="180" t="e">
        <f ca="1">OFFSET('ewc02'!$A$10,MATCH($C755,EWC_Koodi,0),0)</f>
        <v>#N/A</v>
      </c>
      <c r="R755" s="180" t="e">
        <f t="shared" ca="1" si="213"/>
        <v>#N/A</v>
      </c>
      <c r="S755" s="180" t="e">
        <f ca="1">OFFSET('ewc02'!$K$10,Y755,0)</f>
        <v>#N/A</v>
      </c>
      <c r="T755" s="180" t="e">
        <f t="shared" ca="1" si="214"/>
        <v>#N/A</v>
      </c>
      <c r="U755" s="180" t="e">
        <f ca="1">OFFSET('ewc02'!$L$10,Y755,0)</f>
        <v>#N/A</v>
      </c>
      <c r="V755" s="180" t="e">
        <f ca="1">OFFSET('ewc02'!$M$10,Y755,0)</f>
        <v>#N/A</v>
      </c>
      <c r="W755" s="180" t="e">
        <f ca="1">OFFSET('ewc02'!$N$10,Y755,0)</f>
        <v>#N/A</v>
      </c>
      <c r="X755" s="180" t="e">
        <f ca="1">IF(AND(OFFSET('ewc02'!I$10,Y755,0)=12,OR(G755="2.3",G755="2.6",G755="2.7",G755="2.9")),1,0)</f>
        <v>#N/A</v>
      </c>
      <c r="Y755" s="180" t="e">
        <f t="shared" ca="1" si="207"/>
        <v>#N/A</v>
      </c>
      <c r="Z755" s="37">
        <f t="shared" si="208"/>
        <v>0</v>
      </c>
      <c r="AA755" s="180">
        <f ca="1">IF($Z755=0,0, OFFSET(rd!$A$10,MATCH($Z755,RD_tunnus,0),0))</f>
        <v>0</v>
      </c>
      <c r="AB755" s="180" t="e">
        <f t="shared" si="215"/>
        <v>#N/A</v>
      </c>
      <c r="AC755" s="180" t="e">
        <f t="shared" si="216"/>
        <v>#N/A</v>
      </c>
      <c r="AD755" s="100">
        <f t="shared" si="217"/>
        <v>0</v>
      </c>
      <c r="AE755" s="180" t="e">
        <f t="shared" ca="1" si="209"/>
        <v>#N/A</v>
      </c>
      <c r="AF755" s="180" t="e">
        <f t="shared" ca="1" si="210"/>
        <v>#N/A</v>
      </c>
      <c r="AG755" s="100" t="e">
        <f ca="1">OFFSET('Kuiva-aine'!$D$10,AE755+AF755-1,0)</f>
        <v>#N/A</v>
      </c>
      <c r="AH755" s="100" t="e">
        <f ca="1">OFFSET('Kuiva-aine'!$E$10,AE755+AF755-1,0)</f>
        <v>#N/A</v>
      </c>
      <c r="AI755" s="180" t="e">
        <f t="shared" ca="1" si="218"/>
        <v>#N/A</v>
      </c>
      <c r="AJ755" s="180" t="e">
        <f t="shared" si="219"/>
        <v>#N/A</v>
      </c>
      <c r="AK755" s="180" t="e">
        <f t="shared" si="220"/>
        <v>#N/A</v>
      </c>
      <c r="AL755" s="180">
        <f t="shared" si="221"/>
        <v>0</v>
      </c>
    </row>
    <row r="756" spans="1:38" x14ac:dyDescent="0.35">
      <c r="A756" s="91"/>
      <c r="B756" s="92"/>
      <c r="C756" s="93"/>
      <c r="D756" s="92"/>
      <c r="E756" s="91"/>
      <c r="F756" s="92"/>
      <c r="G756" s="94"/>
      <c r="I756" s="31">
        <f t="shared" ca="1" si="222"/>
        <v>0</v>
      </c>
      <c r="J756" s="31">
        <f ca="1">IF(ISNA(MATCH($V756,Hajoamiskertoimet!A$21:A$53,0)),0,$I756*OFFSET(Hajoamiskertoimet!$C$20,MATCH($V756,Hajoamiskertoimet!A$21:A$53,0),0))</f>
        <v>0</v>
      </c>
      <c r="L756" s="181">
        <f t="shared" ca="1" si="211"/>
        <v>1</v>
      </c>
      <c r="M756" s="180" t="e">
        <f ca="1">OFFSET('ewc02'!$H$10,MATCH($R756,Ewc_ID,0),0)</f>
        <v>#N/A</v>
      </c>
      <c r="N756" s="180" t="e">
        <f t="shared" ca="1" si="206"/>
        <v>#N/A</v>
      </c>
      <c r="O756" s="180" t="e">
        <f ca="1">IF($L756=0,-1,OFFSET('Kuiva-aine'!$C$10,AE756+AF756-1,0))</f>
        <v>#N/A</v>
      </c>
      <c r="P756" s="180" t="e">
        <f t="shared" ca="1" si="212"/>
        <v>#N/A</v>
      </c>
      <c r="Q756" s="180" t="e">
        <f ca="1">OFFSET('ewc02'!$A$10,MATCH($C756,EWC_Koodi,0),0)</f>
        <v>#N/A</v>
      </c>
      <c r="R756" s="180" t="e">
        <f t="shared" ca="1" si="213"/>
        <v>#N/A</v>
      </c>
      <c r="S756" s="180" t="e">
        <f ca="1">OFFSET('ewc02'!$K$10,Y756,0)</f>
        <v>#N/A</v>
      </c>
      <c r="T756" s="180" t="e">
        <f t="shared" ca="1" si="214"/>
        <v>#N/A</v>
      </c>
      <c r="U756" s="180" t="e">
        <f ca="1">OFFSET('ewc02'!$L$10,Y756,0)</f>
        <v>#N/A</v>
      </c>
      <c r="V756" s="180" t="e">
        <f ca="1">OFFSET('ewc02'!$M$10,Y756,0)</f>
        <v>#N/A</v>
      </c>
      <c r="W756" s="180" t="e">
        <f ca="1">OFFSET('ewc02'!$N$10,Y756,0)</f>
        <v>#N/A</v>
      </c>
      <c r="X756" s="180" t="e">
        <f ca="1">IF(AND(OFFSET('ewc02'!I$10,Y756,0)=12,OR(G756="2.3",G756="2.6",G756="2.7",G756="2.9")),1,0)</f>
        <v>#N/A</v>
      </c>
      <c r="Y756" s="180" t="e">
        <f t="shared" ca="1" si="207"/>
        <v>#N/A</v>
      </c>
      <c r="Z756" s="37">
        <f t="shared" si="208"/>
        <v>0</v>
      </c>
      <c r="AA756" s="180">
        <f ca="1">IF($Z756=0,0, OFFSET(rd!$A$10,MATCH($Z756,RD_tunnus,0),0))</f>
        <v>0</v>
      </c>
      <c r="AB756" s="180" t="e">
        <f t="shared" si="215"/>
        <v>#N/A</v>
      </c>
      <c r="AC756" s="180" t="e">
        <f t="shared" si="216"/>
        <v>#N/A</v>
      </c>
      <c r="AD756" s="100">
        <f t="shared" si="217"/>
        <v>0</v>
      </c>
      <c r="AE756" s="180" t="e">
        <f t="shared" ca="1" si="209"/>
        <v>#N/A</v>
      </c>
      <c r="AF756" s="180" t="e">
        <f t="shared" ca="1" si="210"/>
        <v>#N/A</v>
      </c>
      <c r="AG756" s="100" t="e">
        <f ca="1">OFFSET('Kuiva-aine'!$D$10,AE756+AF756-1,0)</f>
        <v>#N/A</v>
      </c>
      <c r="AH756" s="100" t="e">
        <f ca="1">OFFSET('Kuiva-aine'!$E$10,AE756+AF756-1,0)</f>
        <v>#N/A</v>
      </c>
      <c r="AI756" s="180" t="e">
        <f t="shared" ca="1" si="218"/>
        <v>#N/A</v>
      </c>
      <c r="AJ756" s="180" t="e">
        <f t="shared" si="219"/>
        <v>#N/A</v>
      </c>
      <c r="AK756" s="180" t="e">
        <f t="shared" si="220"/>
        <v>#N/A</v>
      </c>
      <c r="AL756" s="180">
        <f t="shared" si="221"/>
        <v>0</v>
      </c>
    </row>
    <row r="757" spans="1:38" x14ac:dyDescent="0.35">
      <c r="A757" s="91"/>
      <c r="B757" s="92"/>
      <c r="C757" s="93"/>
      <c r="D757" s="92"/>
      <c r="E757" s="91"/>
      <c r="F757" s="92"/>
      <c r="G757" s="94"/>
      <c r="I757" s="31">
        <f t="shared" ca="1" si="222"/>
        <v>0</v>
      </c>
      <c r="J757" s="31">
        <f ca="1">IF(ISNA(MATCH($V757,Hajoamiskertoimet!A$21:A$53,0)),0,$I757*OFFSET(Hajoamiskertoimet!$C$20,MATCH($V757,Hajoamiskertoimet!A$21:A$53,0),0))</f>
        <v>0</v>
      </c>
      <c r="L757" s="181">
        <f t="shared" ca="1" si="211"/>
        <v>1</v>
      </c>
      <c r="M757" s="180" t="e">
        <f ca="1">OFFSET('ewc02'!$H$10,MATCH($R757,Ewc_ID,0),0)</f>
        <v>#N/A</v>
      </c>
      <c r="N757" s="180" t="e">
        <f t="shared" ca="1" si="206"/>
        <v>#N/A</v>
      </c>
      <c r="O757" s="180" t="e">
        <f ca="1">IF($L757=0,-1,OFFSET('Kuiva-aine'!$C$10,AE757+AF757-1,0))</f>
        <v>#N/A</v>
      </c>
      <c r="P757" s="180" t="e">
        <f t="shared" ca="1" si="212"/>
        <v>#N/A</v>
      </c>
      <c r="Q757" s="180" t="e">
        <f ca="1">OFFSET('ewc02'!$A$10,MATCH($C757,EWC_Koodi,0),0)</f>
        <v>#N/A</v>
      </c>
      <c r="R757" s="180" t="e">
        <f t="shared" ca="1" si="213"/>
        <v>#N/A</v>
      </c>
      <c r="S757" s="180" t="e">
        <f ca="1">OFFSET('ewc02'!$K$10,Y757,0)</f>
        <v>#N/A</v>
      </c>
      <c r="T757" s="180" t="e">
        <f t="shared" ca="1" si="214"/>
        <v>#N/A</v>
      </c>
      <c r="U757" s="180" t="e">
        <f ca="1">OFFSET('ewc02'!$L$10,Y757,0)</f>
        <v>#N/A</v>
      </c>
      <c r="V757" s="180" t="e">
        <f ca="1">OFFSET('ewc02'!$M$10,Y757,0)</f>
        <v>#N/A</v>
      </c>
      <c r="W757" s="180" t="e">
        <f ca="1">OFFSET('ewc02'!$N$10,Y757,0)</f>
        <v>#N/A</v>
      </c>
      <c r="X757" s="180" t="e">
        <f ca="1">IF(AND(OFFSET('ewc02'!I$10,Y757,0)=12,OR(G757="2.3",G757="2.6",G757="2.7",G757="2.9")),1,0)</f>
        <v>#N/A</v>
      </c>
      <c r="Y757" s="180" t="e">
        <f t="shared" ca="1" si="207"/>
        <v>#N/A</v>
      </c>
      <c r="Z757" s="37">
        <f t="shared" si="208"/>
        <v>0</v>
      </c>
      <c r="AA757" s="180">
        <f ca="1">IF($Z757=0,0, OFFSET(rd!$A$10,MATCH($Z757,RD_tunnus,0),0))</f>
        <v>0</v>
      </c>
      <c r="AB757" s="180" t="e">
        <f t="shared" si="215"/>
        <v>#N/A</v>
      </c>
      <c r="AC757" s="180" t="e">
        <f t="shared" si="216"/>
        <v>#N/A</v>
      </c>
      <c r="AD757" s="100">
        <f t="shared" si="217"/>
        <v>0</v>
      </c>
      <c r="AE757" s="180" t="e">
        <f t="shared" ca="1" si="209"/>
        <v>#N/A</v>
      </c>
      <c r="AF757" s="180" t="e">
        <f t="shared" ca="1" si="210"/>
        <v>#N/A</v>
      </c>
      <c r="AG757" s="100" t="e">
        <f ca="1">OFFSET('Kuiva-aine'!$D$10,AE757+AF757-1,0)</f>
        <v>#N/A</v>
      </c>
      <c r="AH757" s="100" t="e">
        <f ca="1">OFFSET('Kuiva-aine'!$E$10,AE757+AF757-1,0)</f>
        <v>#N/A</v>
      </c>
      <c r="AI757" s="180" t="e">
        <f t="shared" ca="1" si="218"/>
        <v>#N/A</v>
      </c>
      <c r="AJ757" s="180" t="e">
        <f t="shared" si="219"/>
        <v>#N/A</v>
      </c>
      <c r="AK757" s="180" t="e">
        <f t="shared" si="220"/>
        <v>#N/A</v>
      </c>
      <c r="AL757" s="180">
        <f t="shared" si="221"/>
        <v>0</v>
      </c>
    </row>
    <row r="758" spans="1:38" x14ac:dyDescent="0.35">
      <c r="A758" s="91"/>
      <c r="B758" s="92"/>
      <c r="C758" s="93"/>
      <c r="D758" s="92"/>
      <c r="E758" s="91"/>
      <c r="F758" s="92"/>
      <c r="G758" s="94"/>
      <c r="I758" s="31">
        <f t="shared" ca="1" si="222"/>
        <v>0</v>
      </c>
      <c r="J758" s="31">
        <f ca="1">IF(ISNA(MATCH($V758,Hajoamiskertoimet!A$21:A$53,0)),0,$I758*OFFSET(Hajoamiskertoimet!$C$20,MATCH($V758,Hajoamiskertoimet!A$21:A$53,0),0))</f>
        <v>0</v>
      </c>
      <c r="L758" s="181">
        <f t="shared" ca="1" si="211"/>
        <v>1</v>
      </c>
      <c r="M758" s="180" t="e">
        <f ca="1">OFFSET('ewc02'!$H$10,MATCH($R758,Ewc_ID,0),0)</f>
        <v>#N/A</v>
      </c>
      <c r="N758" s="180" t="e">
        <f t="shared" ca="1" si="206"/>
        <v>#N/A</v>
      </c>
      <c r="O758" s="180" t="e">
        <f ca="1">IF($L758=0,-1,OFFSET('Kuiva-aine'!$C$10,AE758+AF758-1,0))</f>
        <v>#N/A</v>
      </c>
      <c r="P758" s="180" t="e">
        <f t="shared" ca="1" si="212"/>
        <v>#N/A</v>
      </c>
      <c r="Q758" s="180" t="e">
        <f ca="1">OFFSET('ewc02'!$A$10,MATCH($C758,EWC_Koodi,0),0)</f>
        <v>#N/A</v>
      </c>
      <c r="R758" s="180" t="e">
        <f t="shared" ca="1" si="213"/>
        <v>#N/A</v>
      </c>
      <c r="S758" s="180" t="e">
        <f ca="1">OFFSET('ewc02'!$K$10,Y758,0)</f>
        <v>#N/A</v>
      </c>
      <c r="T758" s="180" t="e">
        <f t="shared" ca="1" si="214"/>
        <v>#N/A</v>
      </c>
      <c r="U758" s="180" t="e">
        <f ca="1">OFFSET('ewc02'!$L$10,Y758,0)</f>
        <v>#N/A</v>
      </c>
      <c r="V758" s="180" t="e">
        <f ca="1">OFFSET('ewc02'!$M$10,Y758,0)</f>
        <v>#N/A</v>
      </c>
      <c r="W758" s="180" t="e">
        <f ca="1">OFFSET('ewc02'!$N$10,Y758,0)</f>
        <v>#N/A</v>
      </c>
      <c r="X758" s="180" t="e">
        <f ca="1">IF(AND(OFFSET('ewc02'!I$10,Y758,0)=12,OR(G758="2.3",G758="2.6",G758="2.7",G758="2.9")),1,0)</f>
        <v>#N/A</v>
      </c>
      <c r="Y758" s="180" t="e">
        <f t="shared" ca="1" si="207"/>
        <v>#N/A</v>
      </c>
      <c r="Z758" s="37">
        <f t="shared" si="208"/>
        <v>0</v>
      </c>
      <c r="AA758" s="180">
        <f ca="1">IF($Z758=0,0, OFFSET(rd!$A$10,MATCH($Z758,RD_tunnus,0),0))</f>
        <v>0</v>
      </c>
      <c r="AB758" s="180" t="e">
        <f t="shared" si="215"/>
        <v>#N/A</v>
      </c>
      <c r="AC758" s="180" t="e">
        <f t="shared" si="216"/>
        <v>#N/A</v>
      </c>
      <c r="AD758" s="100">
        <f t="shared" si="217"/>
        <v>0</v>
      </c>
      <c r="AE758" s="180" t="e">
        <f t="shared" ca="1" si="209"/>
        <v>#N/A</v>
      </c>
      <c r="AF758" s="180" t="e">
        <f t="shared" ca="1" si="210"/>
        <v>#N/A</v>
      </c>
      <c r="AG758" s="100" t="e">
        <f ca="1">OFFSET('Kuiva-aine'!$D$10,AE758+AF758-1,0)</f>
        <v>#N/A</v>
      </c>
      <c r="AH758" s="100" t="e">
        <f ca="1">OFFSET('Kuiva-aine'!$E$10,AE758+AF758-1,0)</f>
        <v>#N/A</v>
      </c>
      <c r="AI758" s="180" t="e">
        <f t="shared" ca="1" si="218"/>
        <v>#N/A</v>
      </c>
      <c r="AJ758" s="180" t="e">
        <f t="shared" si="219"/>
        <v>#N/A</v>
      </c>
      <c r="AK758" s="180" t="e">
        <f t="shared" si="220"/>
        <v>#N/A</v>
      </c>
      <c r="AL758" s="180">
        <f t="shared" si="221"/>
        <v>0</v>
      </c>
    </row>
    <row r="759" spans="1:38" x14ac:dyDescent="0.35">
      <c r="A759" s="91"/>
      <c r="B759" s="92"/>
      <c r="C759" s="93"/>
      <c r="D759" s="92"/>
      <c r="E759" s="91"/>
      <c r="F759" s="92"/>
      <c r="G759" s="94"/>
      <c r="I759" s="31">
        <f t="shared" ca="1" si="222"/>
        <v>0</v>
      </c>
      <c r="J759" s="31">
        <f ca="1">IF(ISNA(MATCH($V759,Hajoamiskertoimet!A$21:A$53,0)),0,$I759*OFFSET(Hajoamiskertoimet!$C$20,MATCH($V759,Hajoamiskertoimet!A$21:A$53,0),0))</f>
        <v>0</v>
      </c>
      <c r="L759" s="181">
        <f t="shared" ca="1" si="211"/>
        <v>1</v>
      </c>
      <c r="M759" s="180" t="e">
        <f ca="1">OFFSET('ewc02'!$H$10,MATCH($R759,Ewc_ID,0),0)</f>
        <v>#N/A</v>
      </c>
      <c r="N759" s="180" t="e">
        <f t="shared" ca="1" si="206"/>
        <v>#N/A</v>
      </c>
      <c r="O759" s="180" t="e">
        <f ca="1">IF($L759=0,-1,OFFSET('Kuiva-aine'!$C$10,AE759+AF759-1,0))</f>
        <v>#N/A</v>
      </c>
      <c r="P759" s="180" t="e">
        <f t="shared" ca="1" si="212"/>
        <v>#N/A</v>
      </c>
      <c r="Q759" s="180" t="e">
        <f ca="1">OFFSET('ewc02'!$A$10,MATCH($C759,EWC_Koodi,0),0)</f>
        <v>#N/A</v>
      </c>
      <c r="R759" s="180" t="e">
        <f t="shared" ca="1" si="213"/>
        <v>#N/A</v>
      </c>
      <c r="S759" s="180" t="e">
        <f ca="1">OFFSET('ewc02'!$K$10,Y759,0)</f>
        <v>#N/A</v>
      </c>
      <c r="T759" s="180" t="e">
        <f t="shared" ca="1" si="214"/>
        <v>#N/A</v>
      </c>
      <c r="U759" s="180" t="e">
        <f ca="1">OFFSET('ewc02'!$L$10,Y759,0)</f>
        <v>#N/A</v>
      </c>
      <c r="V759" s="180" t="e">
        <f ca="1">OFFSET('ewc02'!$M$10,Y759,0)</f>
        <v>#N/A</v>
      </c>
      <c r="W759" s="180" t="e">
        <f ca="1">OFFSET('ewc02'!$N$10,Y759,0)</f>
        <v>#N/A</v>
      </c>
      <c r="X759" s="180" t="e">
        <f ca="1">IF(AND(OFFSET('ewc02'!I$10,Y759,0)=12,OR(G759="2.3",G759="2.6",G759="2.7",G759="2.9")),1,0)</f>
        <v>#N/A</v>
      </c>
      <c r="Y759" s="180" t="e">
        <f t="shared" ca="1" si="207"/>
        <v>#N/A</v>
      </c>
      <c r="Z759" s="37">
        <f t="shared" si="208"/>
        <v>0</v>
      </c>
      <c r="AA759" s="180">
        <f ca="1">IF($Z759=0,0, OFFSET(rd!$A$10,MATCH($Z759,RD_tunnus,0),0))</f>
        <v>0</v>
      </c>
      <c r="AB759" s="180" t="e">
        <f t="shared" si="215"/>
        <v>#N/A</v>
      </c>
      <c r="AC759" s="180" t="e">
        <f t="shared" si="216"/>
        <v>#N/A</v>
      </c>
      <c r="AD759" s="100">
        <f t="shared" si="217"/>
        <v>0</v>
      </c>
      <c r="AE759" s="180" t="e">
        <f t="shared" ca="1" si="209"/>
        <v>#N/A</v>
      </c>
      <c r="AF759" s="180" t="e">
        <f t="shared" ca="1" si="210"/>
        <v>#N/A</v>
      </c>
      <c r="AG759" s="100" t="e">
        <f ca="1">OFFSET('Kuiva-aine'!$D$10,AE759+AF759-1,0)</f>
        <v>#N/A</v>
      </c>
      <c r="AH759" s="100" t="e">
        <f ca="1">OFFSET('Kuiva-aine'!$E$10,AE759+AF759-1,0)</f>
        <v>#N/A</v>
      </c>
      <c r="AI759" s="180" t="e">
        <f t="shared" ca="1" si="218"/>
        <v>#N/A</v>
      </c>
      <c r="AJ759" s="180" t="e">
        <f t="shared" si="219"/>
        <v>#N/A</v>
      </c>
      <c r="AK759" s="180" t="e">
        <f t="shared" si="220"/>
        <v>#N/A</v>
      </c>
      <c r="AL759" s="180">
        <f t="shared" si="221"/>
        <v>0</v>
      </c>
    </row>
    <row r="760" spans="1:38" x14ac:dyDescent="0.35">
      <c r="A760" s="91"/>
      <c r="B760" s="92"/>
      <c r="C760" s="93"/>
      <c r="D760" s="92"/>
      <c r="E760" s="91"/>
      <c r="F760" s="92"/>
      <c r="G760" s="94"/>
      <c r="I760" s="31">
        <f t="shared" ca="1" si="222"/>
        <v>0</v>
      </c>
      <c r="J760" s="31">
        <f ca="1">IF(ISNA(MATCH($V760,Hajoamiskertoimet!A$21:A$53,0)),0,$I760*OFFSET(Hajoamiskertoimet!$C$20,MATCH($V760,Hajoamiskertoimet!A$21:A$53,0),0))</f>
        <v>0</v>
      </c>
      <c r="L760" s="181">
        <f t="shared" ca="1" si="211"/>
        <v>1</v>
      </c>
      <c r="M760" s="180" t="e">
        <f ca="1">OFFSET('ewc02'!$H$10,MATCH($R760,Ewc_ID,0),0)</f>
        <v>#N/A</v>
      </c>
      <c r="N760" s="180" t="e">
        <f t="shared" ca="1" si="206"/>
        <v>#N/A</v>
      </c>
      <c r="O760" s="180" t="e">
        <f ca="1">IF($L760=0,-1,OFFSET('Kuiva-aine'!$C$10,AE760+AF760-1,0))</f>
        <v>#N/A</v>
      </c>
      <c r="P760" s="180" t="e">
        <f t="shared" ca="1" si="212"/>
        <v>#N/A</v>
      </c>
      <c r="Q760" s="180" t="e">
        <f ca="1">OFFSET('ewc02'!$A$10,MATCH($C760,EWC_Koodi,0),0)</f>
        <v>#N/A</v>
      </c>
      <c r="R760" s="180" t="e">
        <f t="shared" ca="1" si="213"/>
        <v>#N/A</v>
      </c>
      <c r="S760" s="180" t="e">
        <f ca="1">OFFSET('ewc02'!$K$10,Y760,0)</f>
        <v>#N/A</v>
      </c>
      <c r="T760" s="180" t="e">
        <f t="shared" ca="1" si="214"/>
        <v>#N/A</v>
      </c>
      <c r="U760" s="180" t="e">
        <f ca="1">OFFSET('ewc02'!$L$10,Y760,0)</f>
        <v>#N/A</v>
      </c>
      <c r="V760" s="180" t="e">
        <f ca="1">OFFSET('ewc02'!$M$10,Y760,0)</f>
        <v>#N/A</v>
      </c>
      <c r="W760" s="180" t="e">
        <f ca="1">OFFSET('ewc02'!$N$10,Y760,0)</f>
        <v>#N/A</v>
      </c>
      <c r="X760" s="180" t="e">
        <f ca="1">IF(AND(OFFSET('ewc02'!I$10,Y760,0)=12,OR(G760="2.3",G760="2.6",G760="2.7",G760="2.9")),1,0)</f>
        <v>#N/A</v>
      </c>
      <c r="Y760" s="180" t="e">
        <f t="shared" ca="1" si="207"/>
        <v>#N/A</v>
      </c>
      <c r="Z760" s="37">
        <f t="shared" si="208"/>
        <v>0</v>
      </c>
      <c r="AA760" s="180">
        <f ca="1">IF($Z760=0,0, OFFSET(rd!$A$10,MATCH($Z760,RD_tunnus,0),0))</f>
        <v>0</v>
      </c>
      <c r="AB760" s="180" t="e">
        <f t="shared" si="215"/>
        <v>#N/A</v>
      </c>
      <c r="AC760" s="180" t="e">
        <f t="shared" si="216"/>
        <v>#N/A</v>
      </c>
      <c r="AD760" s="100">
        <f t="shared" si="217"/>
        <v>0</v>
      </c>
      <c r="AE760" s="180" t="e">
        <f t="shared" ca="1" si="209"/>
        <v>#N/A</v>
      </c>
      <c r="AF760" s="180" t="e">
        <f t="shared" ca="1" si="210"/>
        <v>#N/A</v>
      </c>
      <c r="AG760" s="100" t="e">
        <f ca="1">OFFSET('Kuiva-aine'!$D$10,AE760+AF760-1,0)</f>
        <v>#N/A</v>
      </c>
      <c r="AH760" s="100" t="e">
        <f ca="1">OFFSET('Kuiva-aine'!$E$10,AE760+AF760-1,0)</f>
        <v>#N/A</v>
      </c>
      <c r="AI760" s="180" t="e">
        <f t="shared" ca="1" si="218"/>
        <v>#N/A</v>
      </c>
      <c r="AJ760" s="180" t="e">
        <f t="shared" si="219"/>
        <v>#N/A</v>
      </c>
      <c r="AK760" s="180" t="e">
        <f t="shared" si="220"/>
        <v>#N/A</v>
      </c>
      <c r="AL760" s="180">
        <f t="shared" si="221"/>
        <v>0</v>
      </c>
    </row>
    <row r="761" spans="1:38" x14ac:dyDescent="0.35">
      <c r="A761" s="91"/>
      <c r="B761" s="92"/>
      <c r="C761" s="93"/>
      <c r="D761" s="92"/>
      <c r="E761" s="91"/>
      <c r="F761" s="92"/>
      <c r="G761" s="94"/>
      <c r="I761" s="31">
        <f t="shared" ca="1" si="222"/>
        <v>0</v>
      </c>
      <c r="J761" s="31">
        <f ca="1">IF(ISNA(MATCH($V761,Hajoamiskertoimet!A$21:A$53,0)),0,$I761*OFFSET(Hajoamiskertoimet!$C$20,MATCH($V761,Hajoamiskertoimet!A$21:A$53,0),0))</f>
        <v>0</v>
      </c>
      <c r="L761" s="181">
        <f t="shared" ca="1" si="211"/>
        <v>1</v>
      </c>
      <c r="M761" s="180" t="e">
        <f ca="1">OFFSET('ewc02'!$H$10,MATCH($R761,Ewc_ID,0),0)</f>
        <v>#N/A</v>
      </c>
      <c r="N761" s="180" t="e">
        <f t="shared" ca="1" si="206"/>
        <v>#N/A</v>
      </c>
      <c r="O761" s="180" t="e">
        <f ca="1">IF($L761=0,-1,OFFSET('Kuiva-aine'!$C$10,AE761+AF761-1,0))</f>
        <v>#N/A</v>
      </c>
      <c r="P761" s="180" t="e">
        <f t="shared" ca="1" si="212"/>
        <v>#N/A</v>
      </c>
      <c r="Q761" s="180" t="e">
        <f ca="1">OFFSET('ewc02'!$A$10,MATCH($C761,EWC_Koodi,0),0)</f>
        <v>#N/A</v>
      </c>
      <c r="R761" s="180" t="e">
        <f t="shared" ca="1" si="213"/>
        <v>#N/A</v>
      </c>
      <c r="S761" s="180" t="e">
        <f ca="1">OFFSET('ewc02'!$K$10,Y761,0)</f>
        <v>#N/A</v>
      </c>
      <c r="T761" s="180" t="e">
        <f t="shared" ca="1" si="214"/>
        <v>#N/A</v>
      </c>
      <c r="U761" s="180" t="e">
        <f ca="1">OFFSET('ewc02'!$L$10,Y761,0)</f>
        <v>#N/A</v>
      </c>
      <c r="V761" s="180" t="e">
        <f ca="1">OFFSET('ewc02'!$M$10,Y761,0)</f>
        <v>#N/A</v>
      </c>
      <c r="W761" s="180" t="e">
        <f ca="1">OFFSET('ewc02'!$N$10,Y761,0)</f>
        <v>#N/A</v>
      </c>
      <c r="X761" s="180" t="e">
        <f ca="1">IF(AND(OFFSET('ewc02'!I$10,Y761,0)=12,OR(G761="2.3",G761="2.6",G761="2.7",G761="2.9")),1,0)</f>
        <v>#N/A</v>
      </c>
      <c r="Y761" s="180" t="e">
        <f t="shared" ca="1" si="207"/>
        <v>#N/A</v>
      </c>
      <c r="Z761" s="37">
        <f t="shared" si="208"/>
        <v>0</v>
      </c>
      <c r="AA761" s="180">
        <f ca="1">IF($Z761=0,0, OFFSET(rd!$A$10,MATCH($Z761,RD_tunnus,0),0))</f>
        <v>0</v>
      </c>
      <c r="AB761" s="180" t="e">
        <f t="shared" si="215"/>
        <v>#N/A</v>
      </c>
      <c r="AC761" s="180" t="e">
        <f t="shared" si="216"/>
        <v>#N/A</v>
      </c>
      <c r="AD761" s="100">
        <f t="shared" si="217"/>
        <v>0</v>
      </c>
      <c r="AE761" s="180" t="e">
        <f t="shared" ca="1" si="209"/>
        <v>#N/A</v>
      </c>
      <c r="AF761" s="180" t="e">
        <f t="shared" ca="1" si="210"/>
        <v>#N/A</v>
      </c>
      <c r="AG761" s="100" t="e">
        <f ca="1">OFFSET('Kuiva-aine'!$D$10,AE761+AF761-1,0)</f>
        <v>#N/A</v>
      </c>
      <c r="AH761" s="100" t="e">
        <f ca="1">OFFSET('Kuiva-aine'!$E$10,AE761+AF761-1,0)</f>
        <v>#N/A</v>
      </c>
      <c r="AI761" s="180" t="e">
        <f t="shared" ca="1" si="218"/>
        <v>#N/A</v>
      </c>
      <c r="AJ761" s="180" t="e">
        <f t="shared" si="219"/>
        <v>#N/A</v>
      </c>
      <c r="AK761" s="180" t="e">
        <f t="shared" si="220"/>
        <v>#N/A</v>
      </c>
      <c r="AL761" s="180">
        <f t="shared" si="221"/>
        <v>0</v>
      </c>
    </row>
    <row r="762" spans="1:38" x14ac:dyDescent="0.35">
      <c r="A762" s="91"/>
      <c r="B762" s="92"/>
      <c r="C762" s="93"/>
      <c r="D762" s="92"/>
      <c r="E762" s="91"/>
      <c r="F762" s="92"/>
      <c r="G762" s="94"/>
      <c r="I762" s="31">
        <f t="shared" ca="1" si="222"/>
        <v>0</v>
      </c>
      <c r="J762" s="31">
        <f ca="1">IF(ISNA(MATCH($V762,Hajoamiskertoimet!A$21:A$53,0)),0,$I762*OFFSET(Hajoamiskertoimet!$C$20,MATCH($V762,Hajoamiskertoimet!A$21:A$53,0),0))</f>
        <v>0</v>
      </c>
      <c r="L762" s="181">
        <f t="shared" ca="1" si="211"/>
        <v>1</v>
      </c>
      <c r="M762" s="180" t="e">
        <f ca="1">OFFSET('ewc02'!$H$10,MATCH($R762,Ewc_ID,0),0)</f>
        <v>#N/A</v>
      </c>
      <c r="N762" s="180" t="e">
        <f t="shared" ca="1" si="206"/>
        <v>#N/A</v>
      </c>
      <c r="O762" s="180" t="e">
        <f ca="1">IF($L762=0,-1,OFFSET('Kuiva-aine'!$C$10,AE762+AF762-1,0))</f>
        <v>#N/A</v>
      </c>
      <c r="P762" s="180" t="e">
        <f t="shared" ca="1" si="212"/>
        <v>#N/A</v>
      </c>
      <c r="Q762" s="180" t="e">
        <f ca="1">OFFSET('ewc02'!$A$10,MATCH($C762,EWC_Koodi,0),0)</f>
        <v>#N/A</v>
      </c>
      <c r="R762" s="180" t="e">
        <f t="shared" ca="1" si="213"/>
        <v>#N/A</v>
      </c>
      <c r="S762" s="180" t="e">
        <f ca="1">OFFSET('ewc02'!$K$10,Y762,0)</f>
        <v>#N/A</v>
      </c>
      <c r="T762" s="180" t="e">
        <f t="shared" ca="1" si="214"/>
        <v>#N/A</v>
      </c>
      <c r="U762" s="180" t="e">
        <f ca="1">OFFSET('ewc02'!$L$10,Y762,0)</f>
        <v>#N/A</v>
      </c>
      <c r="V762" s="180" t="e">
        <f ca="1">OFFSET('ewc02'!$M$10,Y762,0)</f>
        <v>#N/A</v>
      </c>
      <c r="W762" s="180" t="e">
        <f ca="1">OFFSET('ewc02'!$N$10,Y762,0)</f>
        <v>#N/A</v>
      </c>
      <c r="X762" s="180" t="e">
        <f ca="1">IF(AND(OFFSET('ewc02'!I$10,Y762,0)=12,OR(G762="2.3",G762="2.6",G762="2.7",G762="2.9")),1,0)</f>
        <v>#N/A</v>
      </c>
      <c r="Y762" s="180" t="e">
        <f t="shared" ca="1" si="207"/>
        <v>#N/A</v>
      </c>
      <c r="Z762" s="37">
        <f t="shared" si="208"/>
        <v>0</v>
      </c>
      <c r="AA762" s="180">
        <f ca="1">IF($Z762=0,0, OFFSET(rd!$A$10,MATCH($Z762,RD_tunnus,0),0))</f>
        <v>0</v>
      </c>
      <c r="AB762" s="180" t="e">
        <f t="shared" si="215"/>
        <v>#N/A</v>
      </c>
      <c r="AC762" s="180" t="e">
        <f t="shared" si="216"/>
        <v>#N/A</v>
      </c>
      <c r="AD762" s="100">
        <f t="shared" si="217"/>
        <v>0</v>
      </c>
      <c r="AE762" s="180" t="e">
        <f t="shared" ca="1" si="209"/>
        <v>#N/A</v>
      </c>
      <c r="AF762" s="180" t="e">
        <f t="shared" ca="1" si="210"/>
        <v>#N/A</v>
      </c>
      <c r="AG762" s="100" t="e">
        <f ca="1">OFFSET('Kuiva-aine'!$D$10,AE762+AF762-1,0)</f>
        <v>#N/A</v>
      </c>
      <c r="AH762" s="100" t="e">
        <f ca="1">OFFSET('Kuiva-aine'!$E$10,AE762+AF762-1,0)</f>
        <v>#N/A</v>
      </c>
      <c r="AI762" s="180" t="e">
        <f t="shared" ca="1" si="218"/>
        <v>#N/A</v>
      </c>
      <c r="AJ762" s="180" t="e">
        <f t="shared" si="219"/>
        <v>#N/A</v>
      </c>
      <c r="AK762" s="180" t="e">
        <f t="shared" si="220"/>
        <v>#N/A</v>
      </c>
      <c r="AL762" s="180">
        <f t="shared" si="221"/>
        <v>0</v>
      </c>
    </row>
    <row r="763" spans="1:38" x14ac:dyDescent="0.35">
      <c r="A763" s="91"/>
      <c r="B763" s="92"/>
      <c r="C763" s="93"/>
      <c r="D763" s="92"/>
      <c r="E763" s="91"/>
      <c r="F763" s="92"/>
      <c r="G763" s="94"/>
      <c r="I763" s="31">
        <f t="shared" ca="1" si="222"/>
        <v>0</v>
      </c>
      <c r="J763" s="31">
        <f ca="1">IF(ISNA(MATCH($V763,Hajoamiskertoimet!A$21:A$53,0)),0,$I763*OFFSET(Hajoamiskertoimet!$C$20,MATCH($V763,Hajoamiskertoimet!A$21:A$53,0),0))</f>
        <v>0</v>
      </c>
      <c r="L763" s="181">
        <f t="shared" ca="1" si="211"/>
        <v>1</v>
      </c>
      <c r="M763" s="180" t="e">
        <f ca="1">OFFSET('ewc02'!$H$10,MATCH($R763,Ewc_ID,0),0)</f>
        <v>#N/A</v>
      </c>
      <c r="N763" s="180" t="e">
        <f t="shared" ca="1" si="206"/>
        <v>#N/A</v>
      </c>
      <c r="O763" s="180" t="e">
        <f ca="1">IF($L763=0,-1,OFFSET('Kuiva-aine'!$C$10,AE763+AF763-1,0))</f>
        <v>#N/A</v>
      </c>
      <c r="P763" s="180" t="e">
        <f t="shared" ca="1" si="212"/>
        <v>#N/A</v>
      </c>
      <c r="Q763" s="180" t="e">
        <f ca="1">OFFSET('ewc02'!$A$10,MATCH($C763,EWC_Koodi,0),0)</f>
        <v>#N/A</v>
      </c>
      <c r="R763" s="180" t="e">
        <f t="shared" ca="1" si="213"/>
        <v>#N/A</v>
      </c>
      <c r="S763" s="180" t="e">
        <f ca="1">OFFSET('ewc02'!$K$10,Y763,0)</f>
        <v>#N/A</v>
      </c>
      <c r="T763" s="180" t="e">
        <f t="shared" ca="1" si="214"/>
        <v>#N/A</v>
      </c>
      <c r="U763" s="180" t="e">
        <f ca="1">OFFSET('ewc02'!$L$10,Y763,0)</f>
        <v>#N/A</v>
      </c>
      <c r="V763" s="180" t="e">
        <f ca="1">OFFSET('ewc02'!$M$10,Y763,0)</f>
        <v>#N/A</v>
      </c>
      <c r="W763" s="180" t="e">
        <f ca="1">OFFSET('ewc02'!$N$10,Y763,0)</f>
        <v>#N/A</v>
      </c>
      <c r="X763" s="180" t="e">
        <f ca="1">IF(AND(OFFSET('ewc02'!I$10,Y763,0)=12,OR(G763="2.3",G763="2.6",G763="2.7",G763="2.9")),1,0)</f>
        <v>#N/A</v>
      </c>
      <c r="Y763" s="180" t="e">
        <f t="shared" ca="1" si="207"/>
        <v>#N/A</v>
      </c>
      <c r="Z763" s="37">
        <f t="shared" si="208"/>
        <v>0</v>
      </c>
      <c r="AA763" s="180">
        <f ca="1">IF($Z763=0,0, OFFSET(rd!$A$10,MATCH($Z763,RD_tunnus,0),0))</f>
        <v>0</v>
      </c>
      <c r="AB763" s="180" t="e">
        <f t="shared" si="215"/>
        <v>#N/A</v>
      </c>
      <c r="AC763" s="180" t="e">
        <f t="shared" si="216"/>
        <v>#N/A</v>
      </c>
      <c r="AD763" s="100">
        <f t="shared" si="217"/>
        <v>0</v>
      </c>
      <c r="AE763" s="180" t="e">
        <f t="shared" ca="1" si="209"/>
        <v>#N/A</v>
      </c>
      <c r="AF763" s="180" t="e">
        <f t="shared" ca="1" si="210"/>
        <v>#N/A</v>
      </c>
      <c r="AG763" s="100" t="e">
        <f ca="1">OFFSET('Kuiva-aine'!$D$10,AE763+AF763-1,0)</f>
        <v>#N/A</v>
      </c>
      <c r="AH763" s="100" t="e">
        <f ca="1">OFFSET('Kuiva-aine'!$E$10,AE763+AF763-1,0)</f>
        <v>#N/A</v>
      </c>
      <c r="AI763" s="180" t="e">
        <f t="shared" ca="1" si="218"/>
        <v>#N/A</v>
      </c>
      <c r="AJ763" s="180" t="e">
        <f t="shared" si="219"/>
        <v>#N/A</v>
      </c>
      <c r="AK763" s="180" t="e">
        <f t="shared" si="220"/>
        <v>#N/A</v>
      </c>
      <c r="AL763" s="180">
        <f t="shared" si="221"/>
        <v>0</v>
      </c>
    </row>
    <row r="764" spans="1:38" x14ac:dyDescent="0.35">
      <c r="A764" s="91"/>
      <c r="B764" s="92"/>
      <c r="C764" s="93"/>
      <c r="D764" s="92"/>
      <c r="E764" s="91"/>
      <c r="F764" s="92"/>
      <c r="G764" s="94"/>
      <c r="I764" s="31">
        <f t="shared" ca="1" si="222"/>
        <v>0</v>
      </c>
      <c r="J764" s="31">
        <f ca="1">IF(ISNA(MATCH($V764,Hajoamiskertoimet!A$21:A$53,0)),0,$I764*OFFSET(Hajoamiskertoimet!$C$20,MATCH($V764,Hajoamiskertoimet!A$21:A$53,0),0))</f>
        <v>0</v>
      </c>
      <c r="L764" s="181">
        <f t="shared" ca="1" si="211"/>
        <v>1</v>
      </c>
      <c r="M764" s="180" t="e">
        <f ca="1">OFFSET('ewc02'!$H$10,MATCH($R764,Ewc_ID,0),0)</f>
        <v>#N/A</v>
      </c>
      <c r="N764" s="180" t="e">
        <f t="shared" ca="1" si="206"/>
        <v>#N/A</v>
      </c>
      <c r="O764" s="180" t="e">
        <f ca="1">IF($L764=0,-1,OFFSET('Kuiva-aine'!$C$10,AE764+AF764-1,0))</f>
        <v>#N/A</v>
      </c>
      <c r="P764" s="180" t="e">
        <f t="shared" ca="1" si="212"/>
        <v>#N/A</v>
      </c>
      <c r="Q764" s="180" t="e">
        <f ca="1">OFFSET('ewc02'!$A$10,MATCH($C764,EWC_Koodi,0),0)</f>
        <v>#N/A</v>
      </c>
      <c r="R764" s="180" t="e">
        <f t="shared" ca="1" si="213"/>
        <v>#N/A</v>
      </c>
      <c r="S764" s="180" t="e">
        <f ca="1">OFFSET('ewc02'!$K$10,Y764,0)</f>
        <v>#N/A</v>
      </c>
      <c r="T764" s="180" t="e">
        <f t="shared" ca="1" si="214"/>
        <v>#N/A</v>
      </c>
      <c r="U764" s="180" t="e">
        <f ca="1">OFFSET('ewc02'!$L$10,Y764,0)</f>
        <v>#N/A</v>
      </c>
      <c r="V764" s="180" t="e">
        <f ca="1">OFFSET('ewc02'!$M$10,Y764,0)</f>
        <v>#N/A</v>
      </c>
      <c r="W764" s="180" t="e">
        <f ca="1">OFFSET('ewc02'!$N$10,Y764,0)</f>
        <v>#N/A</v>
      </c>
      <c r="X764" s="180" t="e">
        <f ca="1">IF(AND(OFFSET('ewc02'!I$10,Y764,0)=12,OR(G764="2.3",G764="2.6",G764="2.7",G764="2.9")),1,0)</f>
        <v>#N/A</v>
      </c>
      <c r="Y764" s="180" t="e">
        <f t="shared" ca="1" si="207"/>
        <v>#N/A</v>
      </c>
      <c r="Z764" s="37">
        <f t="shared" si="208"/>
        <v>0</v>
      </c>
      <c r="AA764" s="180">
        <f ca="1">IF($Z764=0,0, OFFSET(rd!$A$10,MATCH($Z764,RD_tunnus,0),0))</f>
        <v>0</v>
      </c>
      <c r="AB764" s="180" t="e">
        <f t="shared" si="215"/>
        <v>#N/A</v>
      </c>
      <c r="AC764" s="180" t="e">
        <f t="shared" si="216"/>
        <v>#N/A</v>
      </c>
      <c r="AD764" s="100">
        <f t="shared" si="217"/>
        <v>0</v>
      </c>
      <c r="AE764" s="180" t="e">
        <f t="shared" ca="1" si="209"/>
        <v>#N/A</v>
      </c>
      <c r="AF764" s="180" t="e">
        <f t="shared" ca="1" si="210"/>
        <v>#N/A</v>
      </c>
      <c r="AG764" s="100" t="e">
        <f ca="1">OFFSET('Kuiva-aine'!$D$10,AE764+AF764-1,0)</f>
        <v>#N/A</v>
      </c>
      <c r="AH764" s="100" t="e">
        <f ca="1">OFFSET('Kuiva-aine'!$E$10,AE764+AF764-1,0)</f>
        <v>#N/A</v>
      </c>
      <c r="AI764" s="180" t="e">
        <f t="shared" ca="1" si="218"/>
        <v>#N/A</v>
      </c>
      <c r="AJ764" s="180" t="e">
        <f t="shared" si="219"/>
        <v>#N/A</v>
      </c>
      <c r="AK764" s="180" t="e">
        <f t="shared" si="220"/>
        <v>#N/A</v>
      </c>
      <c r="AL764" s="180">
        <f t="shared" si="221"/>
        <v>0</v>
      </c>
    </row>
    <row r="765" spans="1:38" x14ac:dyDescent="0.35">
      <c r="A765" s="91"/>
      <c r="B765" s="92"/>
      <c r="C765" s="93"/>
      <c r="D765" s="92"/>
      <c r="E765" s="91"/>
      <c r="F765" s="92"/>
      <c r="G765" s="94"/>
      <c r="I765" s="31">
        <f t="shared" ca="1" si="222"/>
        <v>0</v>
      </c>
      <c r="J765" s="31">
        <f ca="1">IF(ISNA(MATCH($V765,Hajoamiskertoimet!A$21:A$53,0)),0,$I765*OFFSET(Hajoamiskertoimet!$C$20,MATCH($V765,Hajoamiskertoimet!A$21:A$53,0),0))</f>
        <v>0</v>
      </c>
      <c r="L765" s="181">
        <f t="shared" ca="1" si="211"/>
        <v>1</v>
      </c>
      <c r="M765" s="180" t="e">
        <f ca="1">OFFSET('ewc02'!$H$10,MATCH($R765,Ewc_ID,0),0)</f>
        <v>#N/A</v>
      </c>
      <c r="N765" s="180" t="e">
        <f t="shared" ca="1" si="206"/>
        <v>#N/A</v>
      </c>
      <c r="O765" s="180" t="e">
        <f ca="1">IF($L765=0,-1,OFFSET('Kuiva-aine'!$C$10,AE765+AF765-1,0))</f>
        <v>#N/A</v>
      </c>
      <c r="P765" s="180" t="e">
        <f t="shared" ca="1" si="212"/>
        <v>#N/A</v>
      </c>
      <c r="Q765" s="180" t="e">
        <f ca="1">OFFSET('ewc02'!$A$10,MATCH($C765,EWC_Koodi,0),0)</f>
        <v>#N/A</v>
      </c>
      <c r="R765" s="180" t="e">
        <f t="shared" ca="1" si="213"/>
        <v>#N/A</v>
      </c>
      <c r="S765" s="180" t="e">
        <f ca="1">OFFSET('ewc02'!$K$10,Y765,0)</f>
        <v>#N/A</v>
      </c>
      <c r="T765" s="180" t="e">
        <f t="shared" ca="1" si="214"/>
        <v>#N/A</v>
      </c>
      <c r="U765" s="180" t="e">
        <f ca="1">OFFSET('ewc02'!$L$10,Y765,0)</f>
        <v>#N/A</v>
      </c>
      <c r="V765" s="180" t="e">
        <f ca="1">OFFSET('ewc02'!$M$10,Y765,0)</f>
        <v>#N/A</v>
      </c>
      <c r="W765" s="180" t="e">
        <f ca="1">OFFSET('ewc02'!$N$10,Y765,0)</f>
        <v>#N/A</v>
      </c>
      <c r="X765" s="180" t="e">
        <f ca="1">IF(AND(OFFSET('ewc02'!I$10,Y765,0)=12,OR(G765="2.3",G765="2.6",G765="2.7",G765="2.9")),1,0)</f>
        <v>#N/A</v>
      </c>
      <c r="Y765" s="180" t="e">
        <f t="shared" ca="1" si="207"/>
        <v>#N/A</v>
      </c>
      <c r="Z765" s="37">
        <f t="shared" si="208"/>
        <v>0</v>
      </c>
      <c r="AA765" s="180">
        <f ca="1">IF($Z765=0,0, OFFSET(rd!$A$10,MATCH($Z765,RD_tunnus,0),0))</f>
        <v>0</v>
      </c>
      <c r="AB765" s="180" t="e">
        <f t="shared" si="215"/>
        <v>#N/A</v>
      </c>
      <c r="AC765" s="180" t="e">
        <f t="shared" si="216"/>
        <v>#N/A</v>
      </c>
      <c r="AD765" s="100">
        <f t="shared" si="217"/>
        <v>0</v>
      </c>
      <c r="AE765" s="180" t="e">
        <f t="shared" ca="1" si="209"/>
        <v>#N/A</v>
      </c>
      <c r="AF765" s="180" t="e">
        <f t="shared" ca="1" si="210"/>
        <v>#N/A</v>
      </c>
      <c r="AG765" s="100" t="e">
        <f ca="1">OFFSET('Kuiva-aine'!$D$10,AE765+AF765-1,0)</f>
        <v>#N/A</v>
      </c>
      <c r="AH765" s="100" t="e">
        <f ca="1">OFFSET('Kuiva-aine'!$E$10,AE765+AF765-1,0)</f>
        <v>#N/A</v>
      </c>
      <c r="AI765" s="180" t="e">
        <f t="shared" ca="1" si="218"/>
        <v>#N/A</v>
      </c>
      <c r="AJ765" s="180" t="e">
        <f t="shared" si="219"/>
        <v>#N/A</v>
      </c>
      <c r="AK765" s="180" t="e">
        <f t="shared" si="220"/>
        <v>#N/A</v>
      </c>
      <c r="AL765" s="180">
        <f t="shared" si="221"/>
        <v>0</v>
      </c>
    </row>
    <row r="766" spans="1:38" x14ac:dyDescent="0.35">
      <c r="A766" s="91"/>
      <c r="B766" s="92"/>
      <c r="C766" s="93"/>
      <c r="D766" s="92"/>
      <c r="E766" s="91"/>
      <c r="F766" s="92"/>
      <c r="G766" s="94"/>
      <c r="I766" s="31">
        <f t="shared" ca="1" si="222"/>
        <v>0</v>
      </c>
      <c r="J766" s="31">
        <f ca="1">IF(ISNA(MATCH($V766,Hajoamiskertoimet!A$21:A$53,0)),0,$I766*OFFSET(Hajoamiskertoimet!$C$20,MATCH($V766,Hajoamiskertoimet!A$21:A$53,0),0))</f>
        <v>0</v>
      </c>
      <c r="L766" s="181">
        <f t="shared" ca="1" si="211"/>
        <v>1</v>
      </c>
      <c r="M766" s="180" t="e">
        <f ca="1">OFFSET('ewc02'!$H$10,MATCH($R766,Ewc_ID,0),0)</f>
        <v>#N/A</v>
      </c>
      <c r="N766" s="180" t="e">
        <f t="shared" ca="1" si="206"/>
        <v>#N/A</v>
      </c>
      <c r="O766" s="180" t="e">
        <f ca="1">IF($L766=0,-1,OFFSET('Kuiva-aine'!$C$10,AE766+AF766-1,0))</f>
        <v>#N/A</v>
      </c>
      <c r="P766" s="180" t="e">
        <f t="shared" ca="1" si="212"/>
        <v>#N/A</v>
      </c>
      <c r="Q766" s="180" t="e">
        <f ca="1">OFFSET('ewc02'!$A$10,MATCH($C766,EWC_Koodi,0),0)</f>
        <v>#N/A</v>
      </c>
      <c r="R766" s="180" t="e">
        <f t="shared" ca="1" si="213"/>
        <v>#N/A</v>
      </c>
      <c r="S766" s="180" t="e">
        <f ca="1">OFFSET('ewc02'!$K$10,Y766,0)</f>
        <v>#N/A</v>
      </c>
      <c r="T766" s="180" t="e">
        <f t="shared" ca="1" si="214"/>
        <v>#N/A</v>
      </c>
      <c r="U766" s="180" t="e">
        <f ca="1">OFFSET('ewc02'!$L$10,Y766,0)</f>
        <v>#N/A</v>
      </c>
      <c r="V766" s="180" t="e">
        <f ca="1">OFFSET('ewc02'!$M$10,Y766,0)</f>
        <v>#N/A</v>
      </c>
      <c r="W766" s="180" t="e">
        <f ca="1">OFFSET('ewc02'!$N$10,Y766,0)</f>
        <v>#N/A</v>
      </c>
      <c r="X766" s="180" t="e">
        <f ca="1">IF(AND(OFFSET('ewc02'!I$10,Y766,0)=12,OR(G766="2.3",G766="2.6",G766="2.7",G766="2.9")),1,0)</f>
        <v>#N/A</v>
      </c>
      <c r="Y766" s="180" t="e">
        <f t="shared" ca="1" si="207"/>
        <v>#N/A</v>
      </c>
      <c r="Z766" s="37">
        <f t="shared" si="208"/>
        <v>0</v>
      </c>
      <c r="AA766" s="180">
        <f ca="1">IF($Z766=0,0, OFFSET(rd!$A$10,MATCH($Z766,RD_tunnus,0),0))</f>
        <v>0</v>
      </c>
      <c r="AB766" s="180" t="e">
        <f t="shared" si="215"/>
        <v>#N/A</v>
      </c>
      <c r="AC766" s="180" t="e">
        <f t="shared" si="216"/>
        <v>#N/A</v>
      </c>
      <c r="AD766" s="100">
        <f t="shared" si="217"/>
        <v>0</v>
      </c>
      <c r="AE766" s="180" t="e">
        <f t="shared" ca="1" si="209"/>
        <v>#N/A</v>
      </c>
      <c r="AF766" s="180" t="e">
        <f t="shared" ca="1" si="210"/>
        <v>#N/A</v>
      </c>
      <c r="AG766" s="100" t="e">
        <f ca="1">OFFSET('Kuiva-aine'!$D$10,AE766+AF766-1,0)</f>
        <v>#N/A</v>
      </c>
      <c r="AH766" s="100" t="e">
        <f ca="1">OFFSET('Kuiva-aine'!$E$10,AE766+AF766-1,0)</f>
        <v>#N/A</v>
      </c>
      <c r="AI766" s="180" t="e">
        <f t="shared" ca="1" si="218"/>
        <v>#N/A</v>
      </c>
      <c r="AJ766" s="180" t="e">
        <f t="shared" si="219"/>
        <v>#N/A</v>
      </c>
      <c r="AK766" s="180" t="e">
        <f t="shared" si="220"/>
        <v>#N/A</v>
      </c>
      <c r="AL766" s="180">
        <f t="shared" si="221"/>
        <v>0</v>
      </c>
    </row>
    <row r="767" spans="1:38" x14ac:dyDescent="0.35">
      <c r="A767" s="91"/>
      <c r="B767" s="92"/>
      <c r="C767" s="93"/>
      <c r="D767" s="92"/>
      <c r="E767" s="91"/>
      <c r="F767" s="92"/>
      <c r="G767" s="94"/>
      <c r="I767" s="31">
        <f t="shared" ca="1" si="222"/>
        <v>0</v>
      </c>
      <c r="J767" s="31">
        <f ca="1">IF(ISNA(MATCH($V767,Hajoamiskertoimet!A$21:A$53,0)),0,$I767*OFFSET(Hajoamiskertoimet!$C$20,MATCH($V767,Hajoamiskertoimet!A$21:A$53,0),0))</f>
        <v>0</v>
      </c>
      <c r="L767" s="181">
        <f t="shared" ca="1" si="211"/>
        <v>1</v>
      </c>
      <c r="M767" s="180" t="e">
        <f ca="1">OFFSET('ewc02'!$H$10,MATCH($R767,Ewc_ID,0),0)</f>
        <v>#N/A</v>
      </c>
      <c r="N767" s="180" t="e">
        <f t="shared" ca="1" si="206"/>
        <v>#N/A</v>
      </c>
      <c r="O767" s="180" t="e">
        <f ca="1">IF($L767=0,-1,OFFSET('Kuiva-aine'!$C$10,AE767+AF767-1,0))</f>
        <v>#N/A</v>
      </c>
      <c r="P767" s="180" t="e">
        <f t="shared" ca="1" si="212"/>
        <v>#N/A</v>
      </c>
      <c r="Q767" s="180" t="e">
        <f ca="1">OFFSET('ewc02'!$A$10,MATCH($C767,EWC_Koodi,0),0)</f>
        <v>#N/A</v>
      </c>
      <c r="R767" s="180" t="e">
        <f t="shared" ca="1" si="213"/>
        <v>#N/A</v>
      </c>
      <c r="S767" s="180" t="e">
        <f ca="1">OFFSET('ewc02'!$K$10,Y767,0)</f>
        <v>#N/A</v>
      </c>
      <c r="T767" s="180" t="e">
        <f t="shared" ca="1" si="214"/>
        <v>#N/A</v>
      </c>
      <c r="U767" s="180" t="e">
        <f ca="1">OFFSET('ewc02'!$L$10,Y767,0)</f>
        <v>#N/A</v>
      </c>
      <c r="V767" s="180" t="e">
        <f ca="1">OFFSET('ewc02'!$M$10,Y767,0)</f>
        <v>#N/A</v>
      </c>
      <c r="W767" s="180" t="e">
        <f ca="1">OFFSET('ewc02'!$N$10,Y767,0)</f>
        <v>#N/A</v>
      </c>
      <c r="X767" s="180" t="e">
        <f ca="1">IF(AND(OFFSET('ewc02'!I$10,Y767,0)=12,OR(G767="2.3",G767="2.6",G767="2.7",G767="2.9")),1,0)</f>
        <v>#N/A</v>
      </c>
      <c r="Y767" s="180" t="e">
        <f t="shared" ca="1" si="207"/>
        <v>#N/A</v>
      </c>
      <c r="Z767" s="37">
        <f t="shared" si="208"/>
        <v>0</v>
      </c>
      <c r="AA767" s="180">
        <f ca="1">IF($Z767=0,0, OFFSET(rd!$A$10,MATCH($Z767,RD_tunnus,0),0))</f>
        <v>0</v>
      </c>
      <c r="AB767" s="180" t="e">
        <f t="shared" si="215"/>
        <v>#N/A</v>
      </c>
      <c r="AC767" s="180" t="e">
        <f t="shared" si="216"/>
        <v>#N/A</v>
      </c>
      <c r="AD767" s="100">
        <f t="shared" si="217"/>
        <v>0</v>
      </c>
      <c r="AE767" s="180" t="e">
        <f t="shared" ca="1" si="209"/>
        <v>#N/A</v>
      </c>
      <c r="AF767" s="180" t="e">
        <f t="shared" ca="1" si="210"/>
        <v>#N/A</v>
      </c>
      <c r="AG767" s="100" t="e">
        <f ca="1">OFFSET('Kuiva-aine'!$D$10,AE767+AF767-1,0)</f>
        <v>#N/A</v>
      </c>
      <c r="AH767" s="100" t="e">
        <f ca="1">OFFSET('Kuiva-aine'!$E$10,AE767+AF767-1,0)</f>
        <v>#N/A</v>
      </c>
      <c r="AI767" s="180" t="e">
        <f t="shared" ca="1" si="218"/>
        <v>#N/A</v>
      </c>
      <c r="AJ767" s="180" t="e">
        <f t="shared" si="219"/>
        <v>#N/A</v>
      </c>
      <c r="AK767" s="180" t="e">
        <f t="shared" si="220"/>
        <v>#N/A</v>
      </c>
      <c r="AL767" s="180">
        <f t="shared" si="221"/>
        <v>0</v>
      </c>
    </row>
    <row r="768" spans="1:38" x14ac:dyDescent="0.35">
      <c r="A768" s="91"/>
      <c r="B768" s="92"/>
      <c r="C768" s="93"/>
      <c r="D768" s="92"/>
      <c r="E768" s="91"/>
      <c r="F768" s="92"/>
      <c r="G768" s="94"/>
      <c r="I768" s="31">
        <f t="shared" ca="1" si="222"/>
        <v>0</v>
      </c>
      <c r="J768" s="31">
        <f ca="1">IF(ISNA(MATCH($V768,Hajoamiskertoimet!A$21:A$53,0)),0,$I768*OFFSET(Hajoamiskertoimet!$C$20,MATCH($V768,Hajoamiskertoimet!A$21:A$53,0),0))</f>
        <v>0</v>
      </c>
      <c r="L768" s="181">
        <f t="shared" ca="1" si="211"/>
        <v>1</v>
      </c>
      <c r="M768" s="180" t="e">
        <f ca="1">OFFSET('ewc02'!$H$10,MATCH($R768,Ewc_ID,0),0)</f>
        <v>#N/A</v>
      </c>
      <c r="N768" s="180" t="e">
        <f t="shared" ca="1" si="206"/>
        <v>#N/A</v>
      </c>
      <c r="O768" s="180" t="e">
        <f ca="1">IF($L768=0,-1,OFFSET('Kuiva-aine'!$C$10,AE768+AF768-1,0))</f>
        <v>#N/A</v>
      </c>
      <c r="P768" s="180" t="e">
        <f t="shared" ca="1" si="212"/>
        <v>#N/A</v>
      </c>
      <c r="Q768" s="180" t="e">
        <f ca="1">OFFSET('ewc02'!$A$10,MATCH($C768,EWC_Koodi,0),0)</f>
        <v>#N/A</v>
      </c>
      <c r="R768" s="180" t="e">
        <f t="shared" ca="1" si="213"/>
        <v>#N/A</v>
      </c>
      <c r="S768" s="180" t="e">
        <f ca="1">OFFSET('ewc02'!$K$10,Y768,0)</f>
        <v>#N/A</v>
      </c>
      <c r="T768" s="180" t="e">
        <f t="shared" ca="1" si="214"/>
        <v>#N/A</v>
      </c>
      <c r="U768" s="180" t="e">
        <f ca="1">OFFSET('ewc02'!$L$10,Y768,0)</f>
        <v>#N/A</v>
      </c>
      <c r="V768" s="180" t="e">
        <f ca="1">OFFSET('ewc02'!$M$10,Y768,0)</f>
        <v>#N/A</v>
      </c>
      <c r="W768" s="180" t="e">
        <f ca="1">OFFSET('ewc02'!$N$10,Y768,0)</f>
        <v>#N/A</v>
      </c>
      <c r="X768" s="180" t="e">
        <f ca="1">IF(AND(OFFSET('ewc02'!I$10,Y768,0)=12,OR(G768="2.3",G768="2.6",G768="2.7",G768="2.9")),1,0)</f>
        <v>#N/A</v>
      </c>
      <c r="Y768" s="180" t="e">
        <f t="shared" ca="1" si="207"/>
        <v>#N/A</v>
      </c>
      <c r="Z768" s="37">
        <f t="shared" si="208"/>
        <v>0</v>
      </c>
      <c r="AA768" s="180">
        <f ca="1">IF($Z768=0,0, OFFSET(rd!$A$10,MATCH($Z768,RD_tunnus,0),0))</f>
        <v>0</v>
      </c>
      <c r="AB768" s="180" t="e">
        <f t="shared" si="215"/>
        <v>#N/A</v>
      </c>
      <c r="AC768" s="180" t="e">
        <f t="shared" si="216"/>
        <v>#N/A</v>
      </c>
      <c r="AD768" s="100">
        <f t="shared" si="217"/>
        <v>0</v>
      </c>
      <c r="AE768" s="180" t="e">
        <f t="shared" ca="1" si="209"/>
        <v>#N/A</v>
      </c>
      <c r="AF768" s="180" t="e">
        <f t="shared" ca="1" si="210"/>
        <v>#N/A</v>
      </c>
      <c r="AG768" s="100" t="e">
        <f ca="1">OFFSET('Kuiva-aine'!$D$10,AE768+AF768-1,0)</f>
        <v>#N/A</v>
      </c>
      <c r="AH768" s="100" t="e">
        <f ca="1">OFFSET('Kuiva-aine'!$E$10,AE768+AF768-1,0)</f>
        <v>#N/A</v>
      </c>
      <c r="AI768" s="180" t="e">
        <f t="shared" ca="1" si="218"/>
        <v>#N/A</v>
      </c>
      <c r="AJ768" s="180" t="e">
        <f t="shared" si="219"/>
        <v>#N/A</v>
      </c>
      <c r="AK768" s="180" t="e">
        <f t="shared" si="220"/>
        <v>#N/A</v>
      </c>
      <c r="AL768" s="180">
        <f t="shared" si="221"/>
        <v>0</v>
      </c>
    </row>
    <row r="769" spans="1:38" x14ac:dyDescent="0.35">
      <c r="A769" s="91"/>
      <c r="B769" s="92"/>
      <c r="C769" s="93"/>
      <c r="D769" s="92"/>
      <c r="E769" s="91"/>
      <c r="F769" s="92"/>
      <c r="G769" s="94"/>
      <c r="I769" s="31">
        <f t="shared" ca="1" si="222"/>
        <v>0</v>
      </c>
      <c r="J769" s="31">
        <f ca="1">IF(ISNA(MATCH($V769,Hajoamiskertoimet!A$21:A$53,0)),0,$I769*OFFSET(Hajoamiskertoimet!$C$20,MATCH($V769,Hajoamiskertoimet!A$21:A$53,0),0))</f>
        <v>0</v>
      </c>
      <c r="L769" s="181">
        <f t="shared" ca="1" si="211"/>
        <v>1</v>
      </c>
      <c r="M769" s="180" t="e">
        <f ca="1">OFFSET('ewc02'!$H$10,MATCH($R769,Ewc_ID,0),0)</f>
        <v>#N/A</v>
      </c>
      <c r="N769" s="180" t="e">
        <f t="shared" ca="1" si="206"/>
        <v>#N/A</v>
      </c>
      <c r="O769" s="180" t="e">
        <f ca="1">IF($L769=0,-1,OFFSET('Kuiva-aine'!$C$10,AE769+AF769-1,0))</f>
        <v>#N/A</v>
      </c>
      <c r="P769" s="180" t="e">
        <f t="shared" ca="1" si="212"/>
        <v>#N/A</v>
      </c>
      <c r="Q769" s="180" t="e">
        <f ca="1">OFFSET('ewc02'!$A$10,MATCH($C769,EWC_Koodi,0),0)</f>
        <v>#N/A</v>
      </c>
      <c r="R769" s="180" t="e">
        <f t="shared" ca="1" si="213"/>
        <v>#N/A</v>
      </c>
      <c r="S769" s="180" t="e">
        <f ca="1">OFFSET('ewc02'!$K$10,Y769,0)</f>
        <v>#N/A</v>
      </c>
      <c r="T769" s="180" t="e">
        <f t="shared" ca="1" si="214"/>
        <v>#N/A</v>
      </c>
      <c r="U769" s="180" t="e">
        <f ca="1">OFFSET('ewc02'!$L$10,Y769,0)</f>
        <v>#N/A</v>
      </c>
      <c r="V769" s="180" t="e">
        <f ca="1">OFFSET('ewc02'!$M$10,Y769,0)</f>
        <v>#N/A</v>
      </c>
      <c r="W769" s="180" t="e">
        <f ca="1">OFFSET('ewc02'!$N$10,Y769,0)</f>
        <v>#N/A</v>
      </c>
      <c r="X769" s="180" t="e">
        <f ca="1">IF(AND(OFFSET('ewc02'!I$10,Y769,0)=12,OR(G769="2.3",G769="2.6",G769="2.7",G769="2.9")),1,0)</f>
        <v>#N/A</v>
      </c>
      <c r="Y769" s="180" t="e">
        <f t="shared" ca="1" si="207"/>
        <v>#N/A</v>
      </c>
      <c r="Z769" s="37">
        <f t="shared" si="208"/>
        <v>0</v>
      </c>
      <c r="AA769" s="180">
        <f ca="1">IF($Z769=0,0, OFFSET(rd!$A$10,MATCH($Z769,RD_tunnus,0),0))</f>
        <v>0</v>
      </c>
      <c r="AB769" s="180" t="e">
        <f t="shared" si="215"/>
        <v>#N/A</v>
      </c>
      <c r="AC769" s="180" t="e">
        <f t="shared" si="216"/>
        <v>#N/A</v>
      </c>
      <c r="AD769" s="100">
        <f t="shared" si="217"/>
        <v>0</v>
      </c>
      <c r="AE769" s="180" t="e">
        <f t="shared" ca="1" si="209"/>
        <v>#N/A</v>
      </c>
      <c r="AF769" s="180" t="e">
        <f t="shared" ca="1" si="210"/>
        <v>#N/A</v>
      </c>
      <c r="AG769" s="100" t="e">
        <f ca="1">OFFSET('Kuiva-aine'!$D$10,AE769+AF769-1,0)</f>
        <v>#N/A</v>
      </c>
      <c r="AH769" s="100" t="e">
        <f ca="1">OFFSET('Kuiva-aine'!$E$10,AE769+AF769-1,0)</f>
        <v>#N/A</v>
      </c>
      <c r="AI769" s="180" t="e">
        <f t="shared" ca="1" si="218"/>
        <v>#N/A</v>
      </c>
      <c r="AJ769" s="180" t="e">
        <f t="shared" si="219"/>
        <v>#N/A</v>
      </c>
      <c r="AK769" s="180" t="e">
        <f t="shared" si="220"/>
        <v>#N/A</v>
      </c>
      <c r="AL769" s="180">
        <f t="shared" si="221"/>
        <v>0</v>
      </c>
    </row>
    <row r="770" spans="1:38" x14ac:dyDescent="0.35">
      <c r="A770" s="91"/>
      <c r="B770" s="92"/>
      <c r="C770" s="93"/>
      <c r="D770" s="92"/>
      <c r="E770" s="91"/>
      <c r="F770" s="92"/>
      <c r="G770" s="94"/>
      <c r="I770" s="31">
        <f t="shared" ca="1" si="222"/>
        <v>0</v>
      </c>
      <c r="J770" s="31">
        <f ca="1">IF(ISNA(MATCH($V770,Hajoamiskertoimet!A$21:A$53,0)),0,$I770*OFFSET(Hajoamiskertoimet!$C$20,MATCH($V770,Hajoamiskertoimet!A$21:A$53,0),0))</f>
        <v>0</v>
      </c>
      <c r="L770" s="181">
        <f t="shared" ca="1" si="211"/>
        <v>1</v>
      </c>
      <c r="M770" s="180" t="e">
        <f ca="1">OFFSET('ewc02'!$H$10,MATCH($R770,Ewc_ID,0),0)</f>
        <v>#N/A</v>
      </c>
      <c r="N770" s="180" t="e">
        <f t="shared" ca="1" si="206"/>
        <v>#N/A</v>
      </c>
      <c r="O770" s="180" t="e">
        <f ca="1">IF($L770=0,-1,OFFSET('Kuiva-aine'!$C$10,AE770+AF770-1,0))</f>
        <v>#N/A</v>
      </c>
      <c r="P770" s="180" t="e">
        <f t="shared" ca="1" si="212"/>
        <v>#N/A</v>
      </c>
      <c r="Q770" s="180" t="e">
        <f ca="1">OFFSET('ewc02'!$A$10,MATCH($C770,EWC_Koodi,0),0)</f>
        <v>#N/A</v>
      </c>
      <c r="R770" s="180" t="e">
        <f t="shared" ca="1" si="213"/>
        <v>#N/A</v>
      </c>
      <c r="S770" s="180" t="e">
        <f ca="1">OFFSET('ewc02'!$K$10,Y770,0)</f>
        <v>#N/A</v>
      </c>
      <c r="T770" s="180" t="e">
        <f t="shared" ca="1" si="214"/>
        <v>#N/A</v>
      </c>
      <c r="U770" s="180" t="e">
        <f ca="1">OFFSET('ewc02'!$L$10,Y770,0)</f>
        <v>#N/A</v>
      </c>
      <c r="V770" s="180" t="e">
        <f ca="1">OFFSET('ewc02'!$M$10,Y770,0)</f>
        <v>#N/A</v>
      </c>
      <c r="W770" s="180" t="e">
        <f ca="1">OFFSET('ewc02'!$N$10,Y770,0)</f>
        <v>#N/A</v>
      </c>
      <c r="X770" s="180" t="e">
        <f ca="1">IF(AND(OFFSET('ewc02'!I$10,Y770,0)=12,OR(G770="2.3",G770="2.6",G770="2.7",G770="2.9")),1,0)</f>
        <v>#N/A</v>
      </c>
      <c r="Y770" s="180" t="e">
        <f t="shared" ca="1" si="207"/>
        <v>#N/A</v>
      </c>
      <c r="Z770" s="37">
        <f t="shared" si="208"/>
        <v>0</v>
      </c>
      <c r="AA770" s="180">
        <f ca="1">IF($Z770=0,0, OFFSET(rd!$A$10,MATCH($Z770,RD_tunnus,0),0))</f>
        <v>0</v>
      </c>
      <c r="AB770" s="180" t="e">
        <f t="shared" si="215"/>
        <v>#N/A</v>
      </c>
      <c r="AC770" s="180" t="e">
        <f t="shared" si="216"/>
        <v>#N/A</v>
      </c>
      <c r="AD770" s="100">
        <f t="shared" si="217"/>
        <v>0</v>
      </c>
      <c r="AE770" s="180" t="e">
        <f t="shared" ca="1" si="209"/>
        <v>#N/A</v>
      </c>
      <c r="AF770" s="180" t="e">
        <f t="shared" ca="1" si="210"/>
        <v>#N/A</v>
      </c>
      <c r="AG770" s="100" t="e">
        <f ca="1">OFFSET('Kuiva-aine'!$D$10,AE770+AF770-1,0)</f>
        <v>#N/A</v>
      </c>
      <c r="AH770" s="100" t="e">
        <f ca="1">OFFSET('Kuiva-aine'!$E$10,AE770+AF770-1,0)</f>
        <v>#N/A</v>
      </c>
      <c r="AI770" s="180" t="e">
        <f t="shared" ca="1" si="218"/>
        <v>#N/A</v>
      </c>
      <c r="AJ770" s="180" t="e">
        <f t="shared" si="219"/>
        <v>#N/A</v>
      </c>
      <c r="AK770" s="180" t="e">
        <f t="shared" si="220"/>
        <v>#N/A</v>
      </c>
      <c r="AL770" s="180">
        <f t="shared" si="221"/>
        <v>0</v>
      </c>
    </row>
    <row r="771" spans="1:38" x14ac:dyDescent="0.35">
      <c r="A771" s="91"/>
      <c r="B771" s="92"/>
      <c r="C771" s="93"/>
      <c r="D771" s="92"/>
      <c r="E771" s="91"/>
      <c r="F771" s="92"/>
      <c r="G771" s="94"/>
      <c r="I771" s="31">
        <f t="shared" ca="1" si="222"/>
        <v>0</v>
      </c>
      <c r="J771" s="31">
        <f ca="1">IF(ISNA(MATCH($V771,Hajoamiskertoimet!A$21:A$53,0)),0,$I771*OFFSET(Hajoamiskertoimet!$C$20,MATCH($V771,Hajoamiskertoimet!A$21:A$53,0),0))</f>
        <v>0</v>
      </c>
      <c r="L771" s="181">
        <f t="shared" ca="1" si="211"/>
        <v>1</v>
      </c>
      <c r="M771" s="180" t="e">
        <f ca="1">OFFSET('ewc02'!$H$10,MATCH($R771,Ewc_ID,0),0)</f>
        <v>#N/A</v>
      </c>
      <c r="N771" s="180" t="e">
        <f t="shared" ca="1" si="206"/>
        <v>#N/A</v>
      </c>
      <c r="O771" s="180" t="e">
        <f ca="1">IF($L771=0,-1,OFFSET('Kuiva-aine'!$C$10,AE771+AF771-1,0))</f>
        <v>#N/A</v>
      </c>
      <c r="P771" s="180" t="e">
        <f t="shared" ca="1" si="212"/>
        <v>#N/A</v>
      </c>
      <c r="Q771" s="180" t="e">
        <f ca="1">OFFSET('ewc02'!$A$10,MATCH($C771,EWC_Koodi,0),0)</f>
        <v>#N/A</v>
      </c>
      <c r="R771" s="180" t="e">
        <f t="shared" ca="1" si="213"/>
        <v>#N/A</v>
      </c>
      <c r="S771" s="180" t="e">
        <f ca="1">OFFSET('ewc02'!$K$10,Y771,0)</f>
        <v>#N/A</v>
      </c>
      <c r="T771" s="180" t="e">
        <f t="shared" ca="1" si="214"/>
        <v>#N/A</v>
      </c>
      <c r="U771" s="180" t="e">
        <f ca="1">OFFSET('ewc02'!$L$10,Y771,0)</f>
        <v>#N/A</v>
      </c>
      <c r="V771" s="180" t="e">
        <f ca="1">OFFSET('ewc02'!$M$10,Y771,0)</f>
        <v>#N/A</v>
      </c>
      <c r="W771" s="180" t="e">
        <f ca="1">OFFSET('ewc02'!$N$10,Y771,0)</f>
        <v>#N/A</v>
      </c>
      <c r="X771" s="180" t="e">
        <f ca="1">IF(AND(OFFSET('ewc02'!I$10,Y771,0)=12,OR(G771="2.3",G771="2.6",G771="2.7",G771="2.9")),1,0)</f>
        <v>#N/A</v>
      </c>
      <c r="Y771" s="180" t="e">
        <f t="shared" ca="1" si="207"/>
        <v>#N/A</v>
      </c>
      <c r="Z771" s="37">
        <f t="shared" si="208"/>
        <v>0</v>
      </c>
      <c r="AA771" s="180">
        <f ca="1">IF($Z771=0,0, OFFSET(rd!$A$10,MATCH($Z771,RD_tunnus,0),0))</f>
        <v>0</v>
      </c>
      <c r="AB771" s="180" t="e">
        <f t="shared" si="215"/>
        <v>#N/A</v>
      </c>
      <c r="AC771" s="180" t="e">
        <f t="shared" si="216"/>
        <v>#N/A</v>
      </c>
      <c r="AD771" s="100">
        <f t="shared" si="217"/>
        <v>0</v>
      </c>
      <c r="AE771" s="180" t="e">
        <f t="shared" ca="1" si="209"/>
        <v>#N/A</v>
      </c>
      <c r="AF771" s="180" t="e">
        <f t="shared" ca="1" si="210"/>
        <v>#N/A</v>
      </c>
      <c r="AG771" s="100" t="e">
        <f ca="1">OFFSET('Kuiva-aine'!$D$10,AE771+AF771-1,0)</f>
        <v>#N/A</v>
      </c>
      <c r="AH771" s="100" t="e">
        <f ca="1">OFFSET('Kuiva-aine'!$E$10,AE771+AF771-1,0)</f>
        <v>#N/A</v>
      </c>
      <c r="AI771" s="180" t="e">
        <f t="shared" ca="1" si="218"/>
        <v>#N/A</v>
      </c>
      <c r="AJ771" s="180" t="e">
        <f t="shared" si="219"/>
        <v>#N/A</v>
      </c>
      <c r="AK771" s="180" t="e">
        <f t="shared" si="220"/>
        <v>#N/A</v>
      </c>
      <c r="AL771" s="180">
        <f t="shared" si="221"/>
        <v>0</v>
      </c>
    </row>
    <row r="772" spans="1:38" x14ac:dyDescent="0.35">
      <c r="A772" s="91"/>
      <c r="B772" s="92"/>
      <c r="C772" s="93"/>
      <c r="D772" s="92"/>
      <c r="E772" s="91"/>
      <c r="F772" s="92"/>
      <c r="G772" s="94"/>
      <c r="I772" s="31">
        <f t="shared" ca="1" si="222"/>
        <v>0</v>
      </c>
      <c r="J772" s="31">
        <f ca="1">IF(ISNA(MATCH($V772,Hajoamiskertoimet!A$21:A$53,0)),0,$I772*OFFSET(Hajoamiskertoimet!$C$20,MATCH($V772,Hajoamiskertoimet!A$21:A$53,0),0))</f>
        <v>0</v>
      </c>
      <c r="L772" s="181">
        <f t="shared" ca="1" si="211"/>
        <v>1</v>
      </c>
      <c r="M772" s="180" t="e">
        <f ca="1">OFFSET('ewc02'!$H$10,MATCH($R772,Ewc_ID,0),0)</f>
        <v>#N/A</v>
      </c>
      <c r="N772" s="180" t="e">
        <f t="shared" ca="1" si="206"/>
        <v>#N/A</v>
      </c>
      <c r="O772" s="180" t="e">
        <f ca="1">IF($L772=0,-1,OFFSET('Kuiva-aine'!$C$10,AE772+AF772-1,0))</f>
        <v>#N/A</v>
      </c>
      <c r="P772" s="180" t="e">
        <f t="shared" ca="1" si="212"/>
        <v>#N/A</v>
      </c>
      <c r="Q772" s="180" t="e">
        <f ca="1">OFFSET('ewc02'!$A$10,MATCH($C772,EWC_Koodi,0),0)</f>
        <v>#N/A</v>
      </c>
      <c r="R772" s="180" t="e">
        <f t="shared" ca="1" si="213"/>
        <v>#N/A</v>
      </c>
      <c r="S772" s="180" t="e">
        <f ca="1">OFFSET('ewc02'!$K$10,Y772,0)</f>
        <v>#N/A</v>
      </c>
      <c r="T772" s="180" t="e">
        <f t="shared" ca="1" si="214"/>
        <v>#N/A</v>
      </c>
      <c r="U772" s="180" t="e">
        <f ca="1">OFFSET('ewc02'!$L$10,Y772,0)</f>
        <v>#N/A</v>
      </c>
      <c r="V772" s="180" t="e">
        <f ca="1">OFFSET('ewc02'!$M$10,Y772,0)</f>
        <v>#N/A</v>
      </c>
      <c r="W772" s="180" t="e">
        <f ca="1">OFFSET('ewc02'!$N$10,Y772,0)</f>
        <v>#N/A</v>
      </c>
      <c r="X772" s="180" t="e">
        <f ca="1">IF(AND(OFFSET('ewc02'!I$10,Y772,0)=12,OR(G772="2.3",G772="2.6",G772="2.7",G772="2.9")),1,0)</f>
        <v>#N/A</v>
      </c>
      <c r="Y772" s="180" t="e">
        <f t="shared" ca="1" si="207"/>
        <v>#N/A</v>
      </c>
      <c r="Z772" s="37">
        <f t="shared" si="208"/>
        <v>0</v>
      </c>
      <c r="AA772" s="180">
        <f ca="1">IF($Z772=0,0, OFFSET(rd!$A$10,MATCH($Z772,RD_tunnus,0),0))</f>
        <v>0</v>
      </c>
      <c r="AB772" s="180" t="e">
        <f t="shared" si="215"/>
        <v>#N/A</v>
      </c>
      <c r="AC772" s="180" t="e">
        <f t="shared" si="216"/>
        <v>#N/A</v>
      </c>
      <c r="AD772" s="100">
        <f t="shared" si="217"/>
        <v>0</v>
      </c>
      <c r="AE772" s="180" t="e">
        <f t="shared" ca="1" si="209"/>
        <v>#N/A</v>
      </c>
      <c r="AF772" s="180" t="e">
        <f t="shared" ca="1" si="210"/>
        <v>#N/A</v>
      </c>
      <c r="AG772" s="100" t="e">
        <f ca="1">OFFSET('Kuiva-aine'!$D$10,AE772+AF772-1,0)</f>
        <v>#N/A</v>
      </c>
      <c r="AH772" s="100" t="e">
        <f ca="1">OFFSET('Kuiva-aine'!$E$10,AE772+AF772-1,0)</f>
        <v>#N/A</v>
      </c>
      <c r="AI772" s="180" t="e">
        <f t="shared" ca="1" si="218"/>
        <v>#N/A</v>
      </c>
      <c r="AJ772" s="180" t="e">
        <f t="shared" si="219"/>
        <v>#N/A</v>
      </c>
      <c r="AK772" s="180" t="e">
        <f t="shared" si="220"/>
        <v>#N/A</v>
      </c>
      <c r="AL772" s="180">
        <f t="shared" si="221"/>
        <v>0</v>
      </c>
    </row>
    <row r="773" spans="1:38" x14ac:dyDescent="0.35">
      <c r="A773" s="91"/>
      <c r="B773" s="92"/>
      <c r="C773" s="93"/>
      <c r="D773" s="92"/>
      <c r="E773" s="91"/>
      <c r="F773" s="92"/>
      <c r="G773" s="94"/>
      <c r="I773" s="31">
        <f t="shared" ca="1" si="222"/>
        <v>0</v>
      </c>
      <c r="J773" s="31">
        <f ca="1">IF(ISNA(MATCH($V773,Hajoamiskertoimet!A$21:A$53,0)),0,$I773*OFFSET(Hajoamiskertoimet!$C$20,MATCH($V773,Hajoamiskertoimet!A$21:A$53,0),0))</f>
        <v>0</v>
      </c>
      <c r="L773" s="181">
        <f t="shared" ca="1" si="211"/>
        <v>1</v>
      </c>
      <c r="M773" s="180" t="e">
        <f ca="1">OFFSET('ewc02'!$H$10,MATCH($R773,Ewc_ID,0),0)</f>
        <v>#N/A</v>
      </c>
      <c r="N773" s="180" t="e">
        <f t="shared" ca="1" si="206"/>
        <v>#N/A</v>
      </c>
      <c r="O773" s="180" t="e">
        <f ca="1">IF($L773=0,-1,OFFSET('Kuiva-aine'!$C$10,AE773+AF773-1,0))</f>
        <v>#N/A</v>
      </c>
      <c r="P773" s="180" t="e">
        <f t="shared" ca="1" si="212"/>
        <v>#N/A</v>
      </c>
      <c r="Q773" s="180" t="e">
        <f ca="1">OFFSET('ewc02'!$A$10,MATCH($C773,EWC_Koodi,0),0)</f>
        <v>#N/A</v>
      </c>
      <c r="R773" s="180" t="e">
        <f t="shared" ca="1" si="213"/>
        <v>#N/A</v>
      </c>
      <c r="S773" s="180" t="e">
        <f ca="1">OFFSET('ewc02'!$K$10,Y773,0)</f>
        <v>#N/A</v>
      </c>
      <c r="T773" s="180" t="e">
        <f t="shared" ca="1" si="214"/>
        <v>#N/A</v>
      </c>
      <c r="U773" s="180" t="e">
        <f ca="1">OFFSET('ewc02'!$L$10,Y773,0)</f>
        <v>#N/A</v>
      </c>
      <c r="V773" s="180" t="e">
        <f ca="1">OFFSET('ewc02'!$M$10,Y773,0)</f>
        <v>#N/A</v>
      </c>
      <c r="W773" s="180" t="e">
        <f ca="1">OFFSET('ewc02'!$N$10,Y773,0)</f>
        <v>#N/A</v>
      </c>
      <c r="X773" s="180" t="e">
        <f ca="1">IF(AND(OFFSET('ewc02'!I$10,Y773,0)=12,OR(G773="2.3",G773="2.6",G773="2.7",G773="2.9")),1,0)</f>
        <v>#N/A</v>
      </c>
      <c r="Y773" s="180" t="e">
        <f t="shared" ca="1" si="207"/>
        <v>#N/A</v>
      </c>
      <c r="Z773" s="37">
        <f t="shared" si="208"/>
        <v>0</v>
      </c>
      <c r="AA773" s="180">
        <f ca="1">IF($Z773=0,0, OFFSET(rd!$A$10,MATCH($Z773,RD_tunnus,0),0))</f>
        <v>0</v>
      </c>
      <c r="AB773" s="180" t="e">
        <f t="shared" si="215"/>
        <v>#N/A</v>
      </c>
      <c r="AC773" s="180" t="e">
        <f t="shared" si="216"/>
        <v>#N/A</v>
      </c>
      <c r="AD773" s="100">
        <f t="shared" si="217"/>
        <v>0</v>
      </c>
      <c r="AE773" s="180" t="e">
        <f t="shared" ca="1" si="209"/>
        <v>#N/A</v>
      </c>
      <c r="AF773" s="180" t="e">
        <f t="shared" ca="1" si="210"/>
        <v>#N/A</v>
      </c>
      <c r="AG773" s="100" t="e">
        <f ca="1">OFFSET('Kuiva-aine'!$D$10,AE773+AF773-1,0)</f>
        <v>#N/A</v>
      </c>
      <c r="AH773" s="100" t="e">
        <f ca="1">OFFSET('Kuiva-aine'!$E$10,AE773+AF773-1,0)</f>
        <v>#N/A</v>
      </c>
      <c r="AI773" s="180" t="e">
        <f t="shared" ca="1" si="218"/>
        <v>#N/A</v>
      </c>
      <c r="AJ773" s="180" t="e">
        <f t="shared" si="219"/>
        <v>#N/A</v>
      </c>
      <c r="AK773" s="180" t="e">
        <f t="shared" si="220"/>
        <v>#N/A</v>
      </c>
      <c r="AL773" s="180">
        <f t="shared" si="221"/>
        <v>0</v>
      </c>
    </row>
    <row r="774" spans="1:38" x14ac:dyDescent="0.35">
      <c r="A774" s="91"/>
      <c r="B774" s="92"/>
      <c r="C774" s="93"/>
      <c r="D774" s="92"/>
      <c r="E774" s="91"/>
      <c r="F774" s="92"/>
      <c r="G774" s="94"/>
      <c r="I774" s="31">
        <f t="shared" ca="1" si="222"/>
        <v>0</v>
      </c>
      <c r="J774" s="31">
        <f ca="1">IF(ISNA(MATCH($V774,Hajoamiskertoimet!A$21:A$53,0)),0,$I774*OFFSET(Hajoamiskertoimet!$C$20,MATCH($V774,Hajoamiskertoimet!A$21:A$53,0),0))</f>
        <v>0</v>
      </c>
      <c r="L774" s="181">
        <f t="shared" ca="1" si="211"/>
        <v>1</v>
      </c>
      <c r="M774" s="180" t="e">
        <f ca="1">OFFSET('ewc02'!$H$10,MATCH($R774,Ewc_ID,0),0)</f>
        <v>#N/A</v>
      </c>
      <c r="N774" s="180" t="e">
        <f t="shared" ca="1" si="206"/>
        <v>#N/A</v>
      </c>
      <c r="O774" s="180" t="e">
        <f ca="1">IF($L774=0,-1,OFFSET('Kuiva-aine'!$C$10,AE774+AF774-1,0))</f>
        <v>#N/A</v>
      </c>
      <c r="P774" s="180" t="e">
        <f t="shared" ca="1" si="212"/>
        <v>#N/A</v>
      </c>
      <c r="Q774" s="180" t="e">
        <f ca="1">OFFSET('ewc02'!$A$10,MATCH($C774,EWC_Koodi,0),0)</f>
        <v>#N/A</v>
      </c>
      <c r="R774" s="180" t="e">
        <f t="shared" ca="1" si="213"/>
        <v>#N/A</v>
      </c>
      <c r="S774" s="180" t="e">
        <f ca="1">OFFSET('ewc02'!$K$10,Y774,0)</f>
        <v>#N/A</v>
      </c>
      <c r="T774" s="180" t="e">
        <f t="shared" ca="1" si="214"/>
        <v>#N/A</v>
      </c>
      <c r="U774" s="180" t="e">
        <f ca="1">OFFSET('ewc02'!$L$10,Y774,0)</f>
        <v>#N/A</v>
      </c>
      <c r="V774" s="180" t="e">
        <f ca="1">OFFSET('ewc02'!$M$10,Y774,0)</f>
        <v>#N/A</v>
      </c>
      <c r="W774" s="180" t="e">
        <f ca="1">OFFSET('ewc02'!$N$10,Y774,0)</f>
        <v>#N/A</v>
      </c>
      <c r="X774" s="180" t="e">
        <f ca="1">IF(AND(OFFSET('ewc02'!I$10,Y774,0)=12,OR(G774="2.3",G774="2.6",G774="2.7",G774="2.9")),1,0)</f>
        <v>#N/A</v>
      </c>
      <c r="Y774" s="180" t="e">
        <f t="shared" ca="1" si="207"/>
        <v>#N/A</v>
      </c>
      <c r="Z774" s="37">
        <f t="shared" si="208"/>
        <v>0</v>
      </c>
      <c r="AA774" s="180">
        <f ca="1">IF($Z774=0,0, OFFSET(rd!$A$10,MATCH($Z774,RD_tunnus,0),0))</f>
        <v>0</v>
      </c>
      <c r="AB774" s="180" t="e">
        <f t="shared" si="215"/>
        <v>#N/A</v>
      </c>
      <c r="AC774" s="180" t="e">
        <f t="shared" si="216"/>
        <v>#N/A</v>
      </c>
      <c r="AD774" s="100">
        <f t="shared" si="217"/>
        <v>0</v>
      </c>
      <c r="AE774" s="180" t="e">
        <f t="shared" ca="1" si="209"/>
        <v>#N/A</v>
      </c>
      <c r="AF774" s="180" t="e">
        <f t="shared" ca="1" si="210"/>
        <v>#N/A</v>
      </c>
      <c r="AG774" s="100" t="e">
        <f ca="1">OFFSET('Kuiva-aine'!$D$10,AE774+AF774-1,0)</f>
        <v>#N/A</v>
      </c>
      <c r="AH774" s="100" t="e">
        <f ca="1">OFFSET('Kuiva-aine'!$E$10,AE774+AF774-1,0)</f>
        <v>#N/A</v>
      </c>
      <c r="AI774" s="180" t="e">
        <f t="shared" ca="1" si="218"/>
        <v>#N/A</v>
      </c>
      <c r="AJ774" s="180" t="e">
        <f t="shared" si="219"/>
        <v>#N/A</v>
      </c>
      <c r="AK774" s="180" t="e">
        <f t="shared" si="220"/>
        <v>#N/A</v>
      </c>
      <c r="AL774" s="180">
        <f t="shared" si="221"/>
        <v>0</v>
      </c>
    </row>
    <row r="775" spans="1:38" x14ac:dyDescent="0.35">
      <c r="A775" s="91"/>
      <c r="B775" s="92"/>
      <c r="C775" s="93"/>
      <c r="D775" s="92"/>
      <c r="E775" s="91"/>
      <c r="F775" s="92"/>
      <c r="G775" s="94"/>
      <c r="I775" s="31">
        <f t="shared" ca="1" si="222"/>
        <v>0</v>
      </c>
      <c r="J775" s="31">
        <f ca="1">IF(ISNA(MATCH($V775,Hajoamiskertoimet!A$21:A$53,0)),0,$I775*OFFSET(Hajoamiskertoimet!$C$20,MATCH($V775,Hajoamiskertoimet!A$21:A$53,0),0))</f>
        <v>0</v>
      </c>
      <c r="L775" s="181">
        <f t="shared" ca="1" si="211"/>
        <v>1</v>
      </c>
      <c r="M775" s="180" t="e">
        <f ca="1">OFFSET('ewc02'!$H$10,MATCH($R775,Ewc_ID,0),0)</f>
        <v>#N/A</v>
      </c>
      <c r="N775" s="180" t="e">
        <f t="shared" ca="1" si="206"/>
        <v>#N/A</v>
      </c>
      <c r="O775" s="180" t="e">
        <f ca="1">IF($L775=0,-1,OFFSET('Kuiva-aine'!$C$10,AE775+AF775-1,0))</f>
        <v>#N/A</v>
      </c>
      <c r="P775" s="180" t="e">
        <f t="shared" ca="1" si="212"/>
        <v>#N/A</v>
      </c>
      <c r="Q775" s="180" t="e">
        <f ca="1">OFFSET('ewc02'!$A$10,MATCH($C775,EWC_Koodi,0),0)</f>
        <v>#N/A</v>
      </c>
      <c r="R775" s="180" t="e">
        <f t="shared" ca="1" si="213"/>
        <v>#N/A</v>
      </c>
      <c r="S775" s="180" t="e">
        <f ca="1">OFFSET('ewc02'!$K$10,Y775,0)</f>
        <v>#N/A</v>
      </c>
      <c r="T775" s="180" t="e">
        <f t="shared" ca="1" si="214"/>
        <v>#N/A</v>
      </c>
      <c r="U775" s="180" t="e">
        <f ca="1">OFFSET('ewc02'!$L$10,Y775,0)</f>
        <v>#N/A</v>
      </c>
      <c r="V775" s="180" t="e">
        <f ca="1">OFFSET('ewc02'!$M$10,Y775,0)</f>
        <v>#N/A</v>
      </c>
      <c r="W775" s="180" t="e">
        <f ca="1">OFFSET('ewc02'!$N$10,Y775,0)</f>
        <v>#N/A</v>
      </c>
      <c r="X775" s="180" t="e">
        <f ca="1">IF(AND(OFFSET('ewc02'!I$10,Y775,0)=12,OR(G775="2.3",G775="2.6",G775="2.7",G775="2.9")),1,0)</f>
        <v>#N/A</v>
      </c>
      <c r="Y775" s="180" t="e">
        <f t="shared" ca="1" si="207"/>
        <v>#N/A</v>
      </c>
      <c r="Z775" s="37">
        <f t="shared" si="208"/>
        <v>0</v>
      </c>
      <c r="AA775" s="180">
        <f ca="1">IF($Z775=0,0, OFFSET(rd!$A$10,MATCH($Z775,RD_tunnus,0),0))</f>
        <v>0</v>
      </c>
      <c r="AB775" s="180" t="e">
        <f t="shared" si="215"/>
        <v>#N/A</v>
      </c>
      <c r="AC775" s="180" t="e">
        <f t="shared" si="216"/>
        <v>#N/A</v>
      </c>
      <c r="AD775" s="100">
        <f t="shared" si="217"/>
        <v>0</v>
      </c>
      <c r="AE775" s="180" t="e">
        <f t="shared" ca="1" si="209"/>
        <v>#N/A</v>
      </c>
      <c r="AF775" s="180" t="e">
        <f t="shared" ca="1" si="210"/>
        <v>#N/A</v>
      </c>
      <c r="AG775" s="100" t="e">
        <f ca="1">OFFSET('Kuiva-aine'!$D$10,AE775+AF775-1,0)</f>
        <v>#N/A</v>
      </c>
      <c r="AH775" s="100" t="e">
        <f ca="1">OFFSET('Kuiva-aine'!$E$10,AE775+AF775-1,0)</f>
        <v>#N/A</v>
      </c>
      <c r="AI775" s="180" t="e">
        <f t="shared" ca="1" si="218"/>
        <v>#N/A</v>
      </c>
      <c r="AJ775" s="180" t="e">
        <f t="shared" si="219"/>
        <v>#N/A</v>
      </c>
      <c r="AK775" s="180" t="e">
        <f t="shared" si="220"/>
        <v>#N/A</v>
      </c>
      <c r="AL775" s="180">
        <f t="shared" si="221"/>
        <v>0</v>
      </c>
    </row>
    <row r="776" spans="1:38" x14ac:dyDescent="0.35">
      <c r="A776" s="91"/>
      <c r="B776" s="92"/>
      <c r="C776" s="93"/>
      <c r="D776" s="92"/>
      <c r="E776" s="91"/>
      <c r="F776" s="92"/>
      <c r="G776" s="94"/>
      <c r="I776" s="31">
        <f t="shared" ca="1" si="222"/>
        <v>0</v>
      </c>
      <c r="J776" s="31">
        <f ca="1">IF(ISNA(MATCH($V776,Hajoamiskertoimet!A$21:A$53,0)),0,$I776*OFFSET(Hajoamiskertoimet!$C$20,MATCH($V776,Hajoamiskertoimet!A$21:A$53,0),0))</f>
        <v>0</v>
      </c>
      <c r="L776" s="181">
        <f t="shared" ca="1" si="211"/>
        <v>1</v>
      </c>
      <c r="M776" s="180" t="e">
        <f ca="1">OFFSET('ewc02'!$H$10,MATCH($R776,Ewc_ID,0),0)</f>
        <v>#N/A</v>
      </c>
      <c r="N776" s="180" t="e">
        <f t="shared" ca="1" si="206"/>
        <v>#N/A</v>
      </c>
      <c r="O776" s="180" t="e">
        <f ca="1">IF($L776=0,-1,OFFSET('Kuiva-aine'!$C$10,AE776+AF776-1,0))</f>
        <v>#N/A</v>
      </c>
      <c r="P776" s="180" t="e">
        <f t="shared" ca="1" si="212"/>
        <v>#N/A</v>
      </c>
      <c r="Q776" s="180" t="e">
        <f ca="1">OFFSET('ewc02'!$A$10,MATCH($C776,EWC_Koodi,0),0)</f>
        <v>#N/A</v>
      </c>
      <c r="R776" s="180" t="e">
        <f t="shared" ca="1" si="213"/>
        <v>#N/A</v>
      </c>
      <c r="S776" s="180" t="e">
        <f ca="1">OFFSET('ewc02'!$K$10,Y776,0)</f>
        <v>#N/A</v>
      </c>
      <c r="T776" s="180" t="e">
        <f t="shared" ca="1" si="214"/>
        <v>#N/A</v>
      </c>
      <c r="U776" s="180" t="e">
        <f ca="1">OFFSET('ewc02'!$L$10,Y776,0)</f>
        <v>#N/A</v>
      </c>
      <c r="V776" s="180" t="e">
        <f ca="1">OFFSET('ewc02'!$M$10,Y776,0)</f>
        <v>#N/A</v>
      </c>
      <c r="W776" s="180" t="e">
        <f ca="1">OFFSET('ewc02'!$N$10,Y776,0)</f>
        <v>#N/A</v>
      </c>
      <c r="X776" s="180" t="e">
        <f ca="1">IF(AND(OFFSET('ewc02'!I$10,Y776,0)=12,OR(G776="2.3",G776="2.6",G776="2.7",G776="2.9")),1,0)</f>
        <v>#N/A</v>
      </c>
      <c r="Y776" s="180" t="e">
        <f t="shared" ca="1" si="207"/>
        <v>#N/A</v>
      </c>
      <c r="Z776" s="37">
        <f t="shared" si="208"/>
        <v>0</v>
      </c>
      <c r="AA776" s="180">
        <f ca="1">IF($Z776=0,0, OFFSET(rd!$A$10,MATCH($Z776,RD_tunnus,0),0))</f>
        <v>0</v>
      </c>
      <c r="AB776" s="180" t="e">
        <f t="shared" si="215"/>
        <v>#N/A</v>
      </c>
      <c r="AC776" s="180" t="e">
        <f t="shared" si="216"/>
        <v>#N/A</v>
      </c>
      <c r="AD776" s="100">
        <f t="shared" si="217"/>
        <v>0</v>
      </c>
      <c r="AE776" s="180" t="e">
        <f t="shared" ca="1" si="209"/>
        <v>#N/A</v>
      </c>
      <c r="AF776" s="180" t="e">
        <f t="shared" ca="1" si="210"/>
        <v>#N/A</v>
      </c>
      <c r="AG776" s="100" t="e">
        <f ca="1">OFFSET('Kuiva-aine'!$D$10,AE776+AF776-1,0)</f>
        <v>#N/A</v>
      </c>
      <c r="AH776" s="100" t="e">
        <f ca="1">OFFSET('Kuiva-aine'!$E$10,AE776+AF776-1,0)</f>
        <v>#N/A</v>
      </c>
      <c r="AI776" s="180" t="e">
        <f t="shared" ca="1" si="218"/>
        <v>#N/A</v>
      </c>
      <c r="AJ776" s="180" t="e">
        <f t="shared" si="219"/>
        <v>#N/A</v>
      </c>
      <c r="AK776" s="180" t="e">
        <f t="shared" si="220"/>
        <v>#N/A</v>
      </c>
      <c r="AL776" s="180">
        <f t="shared" si="221"/>
        <v>0</v>
      </c>
    </row>
    <row r="777" spans="1:38" x14ac:dyDescent="0.35">
      <c r="A777" s="91"/>
      <c r="B777" s="92"/>
      <c r="C777" s="93"/>
      <c r="D777" s="92"/>
      <c r="E777" s="91"/>
      <c r="F777" s="92"/>
      <c r="G777" s="94"/>
      <c r="I777" s="31">
        <f t="shared" ca="1" si="222"/>
        <v>0</v>
      </c>
      <c r="J777" s="31">
        <f ca="1">IF(ISNA(MATCH($V777,Hajoamiskertoimet!A$21:A$53,0)),0,$I777*OFFSET(Hajoamiskertoimet!$C$20,MATCH($V777,Hajoamiskertoimet!A$21:A$53,0),0))</f>
        <v>0</v>
      </c>
      <c r="L777" s="181">
        <f t="shared" ca="1" si="211"/>
        <v>1</v>
      </c>
      <c r="M777" s="180" t="e">
        <f ca="1">OFFSET('ewc02'!$H$10,MATCH($R777,Ewc_ID,0),0)</f>
        <v>#N/A</v>
      </c>
      <c r="N777" s="180" t="e">
        <f t="shared" ca="1" si="206"/>
        <v>#N/A</v>
      </c>
      <c r="O777" s="180" t="e">
        <f ca="1">IF($L777=0,-1,OFFSET('Kuiva-aine'!$C$10,AE777+AF777-1,0))</f>
        <v>#N/A</v>
      </c>
      <c r="P777" s="180" t="e">
        <f t="shared" ca="1" si="212"/>
        <v>#N/A</v>
      </c>
      <c r="Q777" s="180" t="e">
        <f ca="1">OFFSET('ewc02'!$A$10,MATCH($C777,EWC_Koodi,0),0)</f>
        <v>#N/A</v>
      </c>
      <c r="R777" s="180" t="e">
        <f t="shared" ca="1" si="213"/>
        <v>#N/A</v>
      </c>
      <c r="S777" s="180" t="e">
        <f ca="1">OFFSET('ewc02'!$K$10,Y777,0)</f>
        <v>#N/A</v>
      </c>
      <c r="T777" s="180" t="e">
        <f t="shared" ca="1" si="214"/>
        <v>#N/A</v>
      </c>
      <c r="U777" s="180" t="e">
        <f ca="1">OFFSET('ewc02'!$L$10,Y777,0)</f>
        <v>#N/A</v>
      </c>
      <c r="V777" s="180" t="e">
        <f ca="1">OFFSET('ewc02'!$M$10,Y777,0)</f>
        <v>#N/A</v>
      </c>
      <c r="W777" s="180" t="e">
        <f ca="1">OFFSET('ewc02'!$N$10,Y777,0)</f>
        <v>#N/A</v>
      </c>
      <c r="X777" s="180" t="e">
        <f ca="1">IF(AND(OFFSET('ewc02'!I$10,Y777,0)=12,OR(G777="2.3",G777="2.6",G777="2.7",G777="2.9")),1,0)</f>
        <v>#N/A</v>
      </c>
      <c r="Y777" s="180" t="e">
        <f t="shared" ca="1" si="207"/>
        <v>#N/A</v>
      </c>
      <c r="Z777" s="37">
        <f t="shared" si="208"/>
        <v>0</v>
      </c>
      <c r="AA777" s="180">
        <f ca="1">IF($Z777=0,0, OFFSET(rd!$A$10,MATCH($Z777,RD_tunnus,0),0))</f>
        <v>0</v>
      </c>
      <c r="AB777" s="180" t="e">
        <f t="shared" si="215"/>
        <v>#N/A</v>
      </c>
      <c r="AC777" s="180" t="e">
        <f t="shared" si="216"/>
        <v>#N/A</v>
      </c>
      <c r="AD777" s="100">
        <f t="shared" si="217"/>
        <v>0</v>
      </c>
      <c r="AE777" s="180" t="e">
        <f t="shared" ca="1" si="209"/>
        <v>#N/A</v>
      </c>
      <c r="AF777" s="180" t="e">
        <f t="shared" ca="1" si="210"/>
        <v>#N/A</v>
      </c>
      <c r="AG777" s="100" t="e">
        <f ca="1">OFFSET('Kuiva-aine'!$D$10,AE777+AF777-1,0)</f>
        <v>#N/A</v>
      </c>
      <c r="AH777" s="100" t="e">
        <f ca="1">OFFSET('Kuiva-aine'!$E$10,AE777+AF777-1,0)</f>
        <v>#N/A</v>
      </c>
      <c r="AI777" s="180" t="e">
        <f t="shared" ca="1" si="218"/>
        <v>#N/A</v>
      </c>
      <c r="AJ777" s="180" t="e">
        <f t="shared" si="219"/>
        <v>#N/A</v>
      </c>
      <c r="AK777" s="180" t="e">
        <f t="shared" si="220"/>
        <v>#N/A</v>
      </c>
      <c r="AL777" s="180">
        <f t="shared" si="221"/>
        <v>0</v>
      </c>
    </row>
    <row r="778" spans="1:38" x14ac:dyDescent="0.35">
      <c r="A778" s="91"/>
      <c r="B778" s="92"/>
      <c r="C778" s="93"/>
      <c r="D778" s="92"/>
      <c r="E778" s="91"/>
      <c r="F778" s="92"/>
      <c r="G778" s="94"/>
      <c r="I778" s="31">
        <f t="shared" ca="1" si="222"/>
        <v>0</v>
      </c>
      <c r="J778" s="31">
        <f ca="1">IF(ISNA(MATCH($V778,Hajoamiskertoimet!A$21:A$53,0)),0,$I778*OFFSET(Hajoamiskertoimet!$C$20,MATCH($V778,Hajoamiskertoimet!A$21:A$53,0),0))</f>
        <v>0</v>
      </c>
      <c r="L778" s="181">
        <f t="shared" ca="1" si="211"/>
        <v>1</v>
      </c>
      <c r="M778" s="180" t="e">
        <f ca="1">OFFSET('ewc02'!$H$10,MATCH($R778,Ewc_ID,0),0)</f>
        <v>#N/A</v>
      </c>
      <c r="N778" s="180" t="e">
        <f t="shared" ca="1" si="206"/>
        <v>#N/A</v>
      </c>
      <c r="O778" s="180" t="e">
        <f ca="1">IF($L778=0,-1,OFFSET('Kuiva-aine'!$C$10,AE778+AF778-1,0))</f>
        <v>#N/A</v>
      </c>
      <c r="P778" s="180" t="e">
        <f t="shared" ca="1" si="212"/>
        <v>#N/A</v>
      </c>
      <c r="Q778" s="180" t="e">
        <f ca="1">OFFSET('ewc02'!$A$10,MATCH($C778,EWC_Koodi,0),0)</f>
        <v>#N/A</v>
      </c>
      <c r="R778" s="180" t="e">
        <f t="shared" ca="1" si="213"/>
        <v>#N/A</v>
      </c>
      <c r="S778" s="180" t="e">
        <f ca="1">OFFSET('ewc02'!$K$10,Y778,0)</f>
        <v>#N/A</v>
      </c>
      <c r="T778" s="180" t="e">
        <f t="shared" ca="1" si="214"/>
        <v>#N/A</v>
      </c>
      <c r="U778" s="180" t="e">
        <f ca="1">OFFSET('ewc02'!$L$10,Y778,0)</f>
        <v>#N/A</v>
      </c>
      <c r="V778" s="180" t="e">
        <f ca="1">OFFSET('ewc02'!$M$10,Y778,0)</f>
        <v>#N/A</v>
      </c>
      <c r="W778" s="180" t="e">
        <f ca="1">OFFSET('ewc02'!$N$10,Y778,0)</f>
        <v>#N/A</v>
      </c>
      <c r="X778" s="180" t="e">
        <f ca="1">IF(AND(OFFSET('ewc02'!I$10,Y778,0)=12,OR(G778="2.3",G778="2.6",G778="2.7",G778="2.9")),1,0)</f>
        <v>#N/A</v>
      </c>
      <c r="Y778" s="180" t="e">
        <f t="shared" ca="1" si="207"/>
        <v>#N/A</v>
      </c>
      <c r="Z778" s="37">
        <f t="shared" si="208"/>
        <v>0</v>
      </c>
      <c r="AA778" s="180">
        <f ca="1">IF($Z778=0,0, OFFSET(rd!$A$10,MATCH($Z778,RD_tunnus,0),0))</f>
        <v>0</v>
      </c>
      <c r="AB778" s="180" t="e">
        <f t="shared" si="215"/>
        <v>#N/A</v>
      </c>
      <c r="AC778" s="180" t="e">
        <f t="shared" si="216"/>
        <v>#N/A</v>
      </c>
      <c r="AD778" s="100">
        <f t="shared" si="217"/>
        <v>0</v>
      </c>
      <c r="AE778" s="180" t="e">
        <f t="shared" ca="1" si="209"/>
        <v>#N/A</v>
      </c>
      <c r="AF778" s="180" t="e">
        <f t="shared" ca="1" si="210"/>
        <v>#N/A</v>
      </c>
      <c r="AG778" s="100" t="e">
        <f ca="1">OFFSET('Kuiva-aine'!$D$10,AE778+AF778-1,0)</f>
        <v>#N/A</v>
      </c>
      <c r="AH778" s="100" t="e">
        <f ca="1">OFFSET('Kuiva-aine'!$E$10,AE778+AF778-1,0)</f>
        <v>#N/A</v>
      </c>
      <c r="AI778" s="180" t="e">
        <f t="shared" ca="1" si="218"/>
        <v>#N/A</v>
      </c>
      <c r="AJ778" s="180" t="e">
        <f t="shared" si="219"/>
        <v>#N/A</v>
      </c>
      <c r="AK778" s="180" t="e">
        <f t="shared" si="220"/>
        <v>#N/A</v>
      </c>
      <c r="AL778" s="180">
        <f t="shared" si="221"/>
        <v>0</v>
      </c>
    </row>
    <row r="779" spans="1:38" x14ac:dyDescent="0.35">
      <c r="A779" s="91"/>
      <c r="B779" s="92"/>
      <c r="C779" s="93"/>
      <c r="D779" s="92"/>
      <c r="E779" s="91"/>
      <c r="F779" s="92"/>
      <c r="G779" s="94"/>
      <c r="I779" s="31">
        <f t="shared" ca="1" si="222"/>
        <v>0</v>
      </c>
      <c r="J779" s="31">
        <f ca="1">IF(ISNA(MATCH($V779,Hajoamiskertoimet!A$21:A$53,0)),0,$I779*OFFSET(Hajoamiskertoimet!$C$20,MATCH($V779,Hajoamiskertoimet!A$21:A$53,0),0))</f>
        <v>0</v>
      </c>
      <c r="L779" s="181">
        <f t="shared" ca="1" si="211"/>
        <v>1</v>
      </c>
      <c r="M779" s="180" t="e">
        <f ca="1">OFFSET('ewc02'!$H$10,MATCH($R779,Ewc_ID,0),0)</f>
        <v>#N/A</v>
      </c>
      <c r="N779" s="180" t="e">
        <f t="shared" ref="N779:N842" ca="1" si="223">A779&amp;"_"&amp;O779</f>
        <v>#N/A</v>
      </c>
      <c r="O779" s="180" t="e">
        <f ca="1">IF($L779=0,-1,OFFSET('Kuiva-aine'!$C$10,AE779+AF779-1,0))</f>
        <v>#N/A</v>
      </c>
      <c r="P779" s="180" t="e">
        <f t="shared" ca="1" si="212"/>
        <v>#N/A</v>
      </c>
      <c r="Q779" s="180" t="e">
        <f ca="1">OFFSET('ewc02'!$A$10,MATCH($C779,EWC_Koodi,0),0)</f>
        <v>#N/A</v>
      </c>
      <c r="R779" s="180" t="e">
        <f t="shared" ca="1" si="213"/>
        <v>#N/A</v>
      </c>
      <c r="S779" s="180" t="e">
        <f ca="1">OFFSET('ewc02'!$K$10,Y779,0)</f>
        <v>#N/A</v>
      </c>
      <c r="T779" s="180" t="e">
        <f t="shared" ca="1" si="214"/>
        <v>#N/A</v>
      </c>
      <c r="U779" s="180" t="e">
        <f ca="1">OFFSET('ewc02'!$L$10,Y779,0)</f>
        <v>#N/A</v>
      </c>
      <c r="V779" s="180" t="e">
        <f ca="1">OFFSET('ewc02'!$M$10,Y779,0)</f>
        <v>#N/A</v>
      </c>
      <c r="W779" s="180" t="e">
        <f ca="1">OFFSET('ewc02'!$N$10,Y779,0)</f>
        <v>#N/A</v>
      </c>
      <c r="X779" s="180" t="e">
        <f ca="1">IF(AND(OFFSET('ewc02'!I$10,Y779,0)=12,OR(G779="2.3",G779="2.6",G779="2.7",G779="2.9")),1,0)</f>
        <v>#N/A</v>
      </c>
      <c r="Y779" s="180" t="e">
        <f t="shared" ref="Y779:Y842" ca="1" si="224">MATCH($R779,Ewc_ID,0)</f>
        <v>#N/A</v>
      </c>
      <c r="Z779" s="37">
        <f t="shared" ref="Z779:Z842" si="225">IF(F779="",0,TRIM(F779))</f>
        <v>0</v>
      </c>
      <c r="AA779" s="180">
        <f ca="1">IF($Z779=0,0, OFFSET(rd!$A$10,MATCH($Z779,RD_tunnus,0),0))</f>
        <v>0</v>
      </c>
      <c r="AB779" s="180" t="e">
        <f t="shared" si="215"/>
        <v>#N/A</v>
      </c>
      <c r="AC779" s="180" t="e">
        <f t="shared" si="216"/>
        <v>#N/A</v>
      </c>
      <c r="AD779" s="100">
        <f t="shared" si="217"/>
        <v>0</v>
      </c>
      <c r="AE779" s="180" t="e">
        <f t="shared" ref="AE779:AE842" ca="1" si="226">MATCH($T779,Ryhma,0)</f>
        <v>#N/A</v>
      </c>
      <c r="AF779" s="180" t="e">
        <f t="shared" ref="AF779:AF842" ca="1" si="227">MATCH(U779,OFFSET(Ryhma2,AE779-1,0,50,1),0)</f>
        <v>#N/A</v>
      </c>
      <c r="AG779" s="100" t="e">
        <f ca="1">OFFSET('Kuiva-aine'!$D$10,AE779+AF779-1,0)</f>
        <v>#N/A</v>
      </c>
      <c r="AH779" s="100" t="e">
        <f ca="1">OFFSET('Kuiva-aine'!$E$10,AE779+AF779-1,0)</f>
        <v>#N/A</v>
      </c>
      <c r="AI779" s="180" t="e">
        <f t="shared" ca="1" si="218"/>
        <v>#N/A</v>
      </c>
      <c r="AJ779" s="180" t="e">
        <f t="shared" si="219"/>
        <v>#N/A</v>
      </c>
      <c r="AK779" s="180" t="e">
        <f t="shared" si="220"/>
        <v>#N/A</v>
      </c>
      <c r="AL779" s="180">
        <f t="shared" si="221"/>
        <v>0</v>
      </c>
    </row>
    <row r="780" spans="1:38" x14ac:dyDescent="0.35">
      <c r="A780" s="91"/>
      <c r="B780" s="92"/>
      <c r="C780" s="93"/>
      <c r="D780" s="92"/>
      <c r="E780" s="91"/>
      <c r="F780" s="92"/>
      <c r="G780" s="94"/>
      <c r="I780" s="31">
        <f t="shared" ca="1" si="222"/>
        <v>0</v>
      </c>
      <c r="J780" s="31">
        <f ca="1">IF(ISNA(MATCH($V780,Hajoamiskertoimet!A$21:A$53,0)),0,$I780*OFFSET(Hajoamiskertoimet!$C$20,MATCH($V780,Hajoamiskertoimet!A$21:A$53,0),0))</f>
        <v>0</v>
      </c>
      <c r="L780" s="181">
        <f t="shared" ref="L780:L843" ca="1" si="228">IF(ISNA(AA780),0,IF(OR(AA780=0,AA780=1,AA780=4,AA780=5,AA780=12,AA780=154,AA780=157,AA780=158,AA780=165),1,0))</f>
        <v>1</v>
      </c>
      <c r="M780" s="180" t="e">
        <f ca="1">OFFSET('ewc02'!$H$10,MATCH($R780,Ewc_ID,0),0)</f>
        <v>#N/A</v>
      </c>
      <c r="N780" s="180" t="e">
        <f t="shared" ca="1" si="223"/>
        <v>#N/A</v>
      </c>
      <c r="O780" s="180" t="e">
        <f ca="1">IF($L780=0,-1,OFFSET('Kuiva-aine'!$C$10,AE780+AF780-1,0))</f>
        <v>#N/A</v>
      </c>
      <c r="P780" s="180" t="e">
        <f t="shared" ca="1" si="212"/>
        <v>#N/A</v>
      </c>
      <c r="Q780" s="180" t="e">
        <f ca="1">OFFSET('ewc02'!$A$10,MATCH($C780,EWC_Koodi,0),0)</f>
        <v>#N/A</v>
      </c>
      <c r="R780" s="180" t="e">
        <f t="shared" ca="1" si="213"/>
        <v>#N/A</v>
      </c>
      <c r="S780" s="180" t="e">
        <f ca="1">OFFSET('ewc02'!$K$10,Y780,0)</f>
        <v>#N/A</v>
      </c>
      <c r="T780" s="180" t="e">
        <f t="shared" ca="1" si="214"/>
        <v>#N/A</v>
      </c>
      <c r="U780" s="180" t="e">
        <f ca="1">OFFSET('ewc02'!$L$10,Y780,0)</f>
        <v>#N/A</v>
      </c>
      <c r="V780" s="180" t="e">
        <f ca="1">OFFSET('ewc02'!$M$10,Y780,0)</f>
        <v>#N/A</v>
      </c>
      <c r="W780" s="180" t="e">
        <f ca="1">OFFSET('ewc02'!$N$10,Y780,0)</f>
        <v>#N/A</v>
      </c>
      <c r="X780" s="180" t="e">
        <f ca="1">IF(AND(OFFSET('ewc02'!I$10,Y780,0)=12,OR(G780="2.3",G780="2.6",G780="2.7",G780="2.9")),1,0)</f>
        <v>#N/A</v>
      </c>
      <c r="Y780" s="180" t="e">
        <f t="shared" ca="1" si="224"/>
        <v>#N/A</v>
      </c>
      <c r="Z780" s="37">
        <f t="shared" si="225"/>
        <v>0</v>
      </c>
      <c r="AA780" s="180">
        <f ca="1">IF($Z780=0,0, OFFSET(rd!$A$10,MATCH($Z780,RD_tunnus,0),0))</f>
        <v>0</v>
      </c>
      <c r="AB780" s="180" t="e">
        <f t="shared" si="215"/>
        <v>#N/A</v>
      </c>
      <c r="AC780" s="180" t="e">
        <f t="shared" si="216"/>
        <v>#N/A</v>
      </c>
      <c r="AD780" s="100">
        <f t="shared" si="217"/>
        <v>0</v>
      </c>
      <c r="AE780" s="180" t="e">
        <f t="shared" ca="1" si="226"/>
        <v>#N/A</v>
      </c>
      <c r="AF780" s="180" t="e">
        <f t="shared" ca="1" si="227"/>
        <v>#N/A</v>
      </c>
      <c r="AG780" s="100" t="e">
        <f ca="1">OFFSET('Kuiva-aine'!$D$10,AE780+AF780-1,0)</f>
        <v>#N/A</v>
      </c>
      <c r="AH780" s="100" t="e">
        <f ca="1">OFFSET('Kuiva-aine'!$E$10,AE780+AF780-1,0)</f>
        <v>#N/A</v>
      </c>
      <c r="AI780" s="180" t="e">
        <f t="shared" ca="1" si="218"/>
        <v>#N/A</v>
      </c>
      <c r="AJ780" s="180" t="e">
        <f t="shared" si="219"/>
        <v>#N/A</v>
      </c>
      <c r="AK780" s="180" t="e">
        <f t="shared" si="220"/>
        <v>#N/A</v>
      </c>
      <c r="AL780" s="180">
        <f t="shared" si="221"/>
        <v>0</v>
      </c>
    </row>
    <row r="781" spans="1:38" x14ac:dyDescent="0.35">
      <c r="A781" s="91"/>
      <c r="B781" s="92"/>
      <c r="C781" s="93"/>
      <c r="D781" s="92"/>
      <c r="E781" s="91"/>
      <c r="F781" s="92"/>
      <c r="G781" s="94"/>
      <c r="I781" s="31">
        <f t="shared" ca="1" si="222"/>
        <v>0</v>
      </c>
      <c r="J781" s="31">
        <f ca="1">IF(ISNA(MATCH($V781,Hajoamiskertoimet!A$21:A$53,0)),0,$I781*OFFSET(Hajoamiskertoimet!$C$20,MATCH($V781,Hajoamiskertoimet!A$21:A$53,0),0))</f>
        <v>0</v>
      </c>
      <c r="L781" s="181">
        <f t="shared" ca="1" si="228"/>
        <v>1</v>
      </c>
      <c r="M781" s="180" t="e">
        <f ca="1">OFFSET('ewc02'!$H$10,MATCH($R781,Ewc_ID,0),0)</f>
        <v>#N/A</v>
      </c>
      <c r="N781" s="180" t="e">
        <f t="shared" ca="1" si="223"/>
        <v>#N/A</v>
      </c>
      <c r="O781" s="180" t="e">
        <f ca="1">IF($L781=0,-1,OFFSET('Kuiva-aine'!$C$10,AE781+AF781-1,0))</f>
        <v>#N/A</v>
      </c>
      <c r="P781" s="180" t="e">
        <f t="shared" ref="P781:P844" ca="1" si="229">IF(AND(E781&gt;0,E781&lt;100),E781,AG781)</f>
        <v>#N/A</v>
      </c>
      <c r="Q781" s="180" t="e">
        <f ca="1">OFFSET('ewc02'!$A$10,MATCH($C781,EWC_Koodi,0),0)</f>
        <v>#N/A</v>
      </c>
      <c r="R781" s="180" t="e">
        <f t="shared" ref="R781:R844" ca="1" si="230">IF(OR(Q781=77,Q781=80,Q781=89,Q781=97),IF(AD781=2,95,IF(AD781=1,96,Q781)),Q781)</f>
        <v>#N/A</v>
      </c>
      <c r="S781" s="180" t="e">
        <f ca="1">OFFSET('ewc02'!$K$10,Y781,0)</f>
        <v>#N/A</v>
      </c>
      <c r="T781" s="180" t="e">
        <f t="shared" ref="T781:T844" ca="1" si="231">IF(X781=1,4,IF(AI781=1,5,S781))</f>
        <v>#N/A</v>
      </c>
      <c r="U781" s="180" t="e">
        <f ca="1">OFFSET('ewc02'!$L$10,Y781,0)</f>
        <v>#N/A</v>
      </c>
      <c r="V781" s="180" t="e">
        <f ca="1">OFFSET('ewc02'!$M$10,Y781,0)</f>
        <v>#N/A</v>
      </c>
      <c r="W781" s="180" t="e">
        <f ca="1">OFFSET('ewc02'!$N$10,Y781,0)</f>
        <v>#N/A</v>
      </c>
      <c r="X781" s="180" t="e">
        <f ca="1">IF(AND(OFFSET('ewc02'!I$10,Y781,0)=12,OR(G781="2.3",G781="2.6",G781="2.7",G781="2.9")),1,0)</f>
        <v>#N/A</v>
      </c>
      <c r="Y781" s="180" t="e">
        <f t="shared" ca="1" si="224"/>
        <v>#N/A</v>
      </c>
      <c r="Z781" s="37">
        <f t="shared" si="225"/>
        <v>0</v>
      </c>
      <c r="AA781" s="180">
        <f ca="1">IF($Z781=0,0, OFFSET(rd!$A$10,MATCH($Z781,RD_tunnus,0),0))</f>
        <v>0</v>
      </c>
      <c r="AB781" s="180" t="e">
        <f t="shared" ref="AB781:AB844" si="232">MATCH("*kuituliet*",B781,0)</f>
        <v>#N/A</v>
      </c>
      <c r="AC781" s="180" t="e">
        <f t="shared" ref="AC781:AC844" si="233">MATCH("*liet*",B781,0)</f>
        <v>#N/A</v>
      </c>
      <c r="AD781" s="100">
        <f t="shared" ref="AD781:AD844" si="234">IF(ISNA(AC781),0,IF(ISNA(AB781),1,2))</f>
        <v>0</v>
      </c>
      <c r="AE781" s="180" t="e">
        <f t="shared" ca="1" si="226"/>
        <v>#N/A</v>
      </c>
      <c r="AF781" s="180" t="e">
        <f t="shared" ca="1" si="227"/>
        <v>#N/A</v>
      </c>
      <c r="AG781" s="100" t="e">
        <f ca="1">OFFSET('Kuiva-aine'!$D$10,AE781+AF781-1,0)</f>
        <v>#N/A</v>
      </c>
      <c r="AH781" s="100" t="e">
        <f ca="1">OFFSET('Kuiva-aine'!$E$10,AE781+AF781-1,0)</f>
        <v>#N/A</v>
      </c>
      <c r="AI781" s="180" t="e">
        <f t="shared" ref="AI781:AI844" ca="1" si="235">IF(AND(OR(R781=918,R781=919),OR(G781="2.4",AL781=1)),1,0)</f>
        <v>#N/A</v>
      </c>
      <c r="AJ781" s="180" t="e">
        <f t="shared" ref="AJ781:AJ844" si="236">MATCH("*raken*",B781,0)</f>
        <v>#N/A</v>
      </c>
      <c r="AK781" s="180" t="e">
        <f t="shared" ref="AK781:AK844" si="237">MATCH("*rak.*",B781,0)</f>
        <v>#N/A</v>
      </c>
      <c r="AL781" s="180">
        <f t="shared" ref="AL781:AL844" si="238">IF(AND(ISNA(AJ781),ISNA(AK781)),0,1)</f>
        <v>0</v>
      </c>
    </row>
    <row r="782" spans="1:38" x14ac:dyDescent="0.35">
      <c r="A782" s="91"/>
      <c r="B782" s="92"/>
      <c r="C782" s="93"/>
      <c r="D782" s="92"/>
      <c r="E782" s="91"/>
      <c r="F782" s="92"/>
      <c r="G782" s="94"/>
      <c r="I782" s="31">
        <f t="shared" ca="1" si="222"/>
        <v>0</v>
      </c>
      <c r="J782" s="31">
        <f ca="1">IF(ISNA(MATCH($V782,Hajoamiskertoimet!A$21:A$53,0)),0,$I782*OFFSET(Hajoamiskertoimet!$C$20,MATCH($V782,Hajoamiskertoimet!A$21:A$53,0),0))</f>
        <v>0</v>
      </c>
      <c r="L782" s="181">
        <f t="shared" ca="1" si="228"/>
        <v>1</v>
      </c>
      <c r="M782" s="180" t="e">
        <f ca="1">OFFSET('ewc02'!$H$10,MATCH($R782,Ewc_ID,0),0)</f>
        <v>#N/A</v>
      </c>
      <c r="N782" s="180" t="e">
        <f t="shared" ca="1" si="223"/>
        <v>#N/A</v>
      </c>
      <c r="O782" s="180" t="e">
        <f ca="1">IF($L782=0,-1,OFFSET('Kuiva-aine'!$C$10,AE782+AF782-1,0))</f>
        <v>#N/A</v>
      </c>
      <c r="P782" s="180" t="e">
        <f t="shared" ca="1" si="229"/>
        <v>#N/A</v>
      </c>
      <c r="Q782" s="180" t="e">
        <f ca="1">OFFSET('ewc02'!$A$10,MATCH($C782,EWC_Koodi,0),0)</f>
        <v>#N/A</v>
      </c>
      <c r="R782" s="180" t="e">
        <f t="shared" ca="1" si="230"/>
        <v>#N/A</v>
      </c>
      <c r="S782" s="180" t="e">
        <f ca="1">OFFSET('ewc02'!$K$10,Y782,0)</f>
        <v>#N/A</v>
      </c>
      <c r="T782" s="180" t="e">
        <f t="shared" ca="1" si="231"/>
        <v>#N/A</v>
      </c>
      <c r="U782" s="180" t="e">
        <f ca="1">OFFSET('ewc02'!$L$10,Y782,0)</f>
        <v>#N/A</v>
      </c>
      <c r="V782" s="180" t="e">
        <f ca="1">OFFSET('ewc02'!$M$10,Y782,0)</f>
        <v>#N/A</v>
      </c>
      <c r="W782" s="180" t="e">
        <f ca="1">OFFSET('ewc02'!$N$10,Y782,0)</f>
        <v>#N/A</v>
      </c>
      <c r="X782" s="180" t="e">
        <f ca="1">IF(AND(OFFSET('ewc02'!I$10,Y782,0)=12,OR(G782="2.3",G782="2.6",G782="2.7",G782="2.9")),1,0)</f>
        <v>#N/A</v>
      </c>
      <c r="Y782" s="180" t="e">
        <f t="shared" ca="1" si="224"/>
        <v>#N/A</v>
      </c>
      <c r="Z782" s="37">
        <f t="shared" si="225"/>
        <v>0</v>
      </c>
      <c r="AA782" s="180">
        <f ca="1">IF($Z782=0,0, OFFSET(rd!$A$10,MATCH($Z782,RD_tunnus,0),0))</f>
        <v>0</v>
      </c>
      <c r="AB782" s="180" t="e">
        <f t="shared" si="232"/>
        <v>#N/A</v>
      </c>
      <c r="AC782" s="180" t="e">
        <f t="shared" si="233"/>
        <v>#N/A</v>
      </c>
      <c r="AD782" s="100">
        <f t="shared" si="234"/>
        <v>0</v>
      </c>
      <c r="AE782" s="180" t="e">
        <f t="shared" ca="1" si="226"/>
        <v>#N/A</v>
      </c>
      <c r="AF782" s="180" t="e">
        <f t="shared" ca="1" si="227"/>
        <v>#N/A</v>
      </c>
      <c r="AG782" s="100" t="e">
        <f ca="1">OFFSET('Kuiva-aine'!$D$10,AE782+AF782-1,0)</f>
        <v>#N/A</v>
      </c>
      <c r="AH782" s="100" t="e">
        <f ca="1">OFFSET('Kuiva-aine'!$E$10,AE782+AF782-1,0)</f>
        <v>#N/A</v>
      </c>
      <c r="AI782" s="180" t="e">
        <f t="shared" ca="1" si="235"/>
        <v>#N/A</v>
      </c>
      <c r="AJ782" s="180" t="e">
        <f t="shared" si="236"/>
        <v>#N/A</v>
      </c>
      <c r="AK782" s="180" t="e">
        <f t="shared" si="237"/>
        <v>#N/A</v>
      </c>
      <c r="AL782" s="180">
        <f t="shared" si="238"/>
        <v>0</v>
      </c>
    </row>
    <row r="783" spans="1:38" x14ac:dyDescent="0.35">
      <c r="A783" s="91"/>
      <c r="B783" s="92"/>
      <c r="C783" s="93"/>
      <c r="D783" s="92"/>
      <c r="E783" s="91"/>
      <c r="F783" s="92"/>
      <c r="G783" s="94"/>
      <c r="I783" s="31">
        <f t="shared" ca="1" si="222"/>
        <v>0</v>
      </c>
      <c r="J783" s="31">
        <f ca="1">IF(ISNA(MATCH($V783,Hajoamiskertoimet!A$21:A$53,0)),0,$I783*OFFSET(Hajoamiskertoimet!$C$20,MATCH($V783,Hajoamiskertoimet!A$21:A$53,0),0))</f>
        <v>0</v>
      </c>
      <c r="L783" s="181">
        <f t="shared" ca="1" si="228"/>
        <v>1</v>
      </c>
      <c r="M783" s="180" t="e">
        <f ca="1">OFFSET('ewc02'!$H$10,MATCH($R783,Ewc_ID,0),0)</f>
        <v>#N/A</v>
      </c>
      <c r="N783" s="180" t="e">
        <f t="shared" ca="1" si="223"/>
        <v>#N/A</v>
      </c>
      <c r="O783" s="180" t="e">
        <f ca="1">IF($L783=0,-1,OFFSET('Kuiva-aine'!$C$10,AE783+AF783-1,0))</f>
        <v>#N/A</v>
      </c>
      <c r="P783" s="180" t="e">
        <f t="shared" ca="1" si="229"/>
        <v>#N/A</v>
      </c>
      <c r="Q783" s="180" t="e">
        <f ca="1">OFFSET('ewc02'!$A$10,MATCH($C783,EWC_Koodi,0),0)</f>
        <v>#N/A</v>
      </c>
      <c r="R783" s="180" t="e">
        <f t="shared" ca="1" si="230"/>
        <v>#N/A</v>
      </c>
      <c r="S783" s="180" t="e">
        <f ca="1">OFFSET('ewc02'!$K$10,Y783,0)</f>
        <v>#N/A</v>
      </c>
      <c r="T783" s="180" t="e">
        <f t="shared" ca="1" si="231"/>
        <v>#N/A</v>
      </c>
      <c r="U783" s="180" t="e">
        <f ca="1">OFFSET('ewc02'!$L$10,Y783,0)</f>
        <v>#N/A</v>
      </c>
      <c r="V783" s="180" t="e">
        <f ca="1">OFFSET('ewc02'!$M$10,Y783,0)</f>
        <v>#N/A</v>
      </c>
      <c r="W783" s="180" t="e">
        <f ca="1">OFFSET('ewc02'!$N$10,Y783,0)</f>
        <v>#N/A</v>
      </c>
      <c r="X783" s="180" t="e">
        <f ca="1">IF(AND(OFFSET('ewc02'!I$10,Y783,0)=12,OR(G783="2.3",G783="2.6",G783="2.7",G783="2.9")),1,0)</f>
        <v>#N/A</v>
      </c>
      <c r="Y783" s="180" t="e">
        <f t="shared" ca="1" si="224"/>
        <v>#N/A</v>
      </c>
      <c r="Z783" s="37">
        <f t="shared" si="225"/>
        <v>0</v>
      </c>
      <c r="AA783" s="180">
        <f ca="1">IF($Z783=0,0, OFFSET(rd!$A$10,MATCH($Z783,RD_tunnus,0),0))</f>
        <v>0</v>
      </c>
      <c r="AB783" s="180" t="e">
        <f t="shared" si="232"/>
        <v>#N/A</v>
      </c>
      <c r="AC783" s="180" t="e">
        <f t="shared" si="233"/>
        <v>#N/A</v>
      </c>
      <c r="AD783" s="100">
        <f t="shared" si="234"/>
        <v>0</v>
      </c>
      <c r="AE783" s="180" t="e">
        <f t="shared" ca="1" si="226"/>
        <v>#N/A</v>
      </c>
      <c r="AF783" s="180" t="e">
        <f t="shared" ca="1" si="227"/>
        <v>#N/A</v>
      </c>
      <c r="AG783" s="100" t="e">
        <f ca="1">OFFSET('Kuiva-aine'!$D$10,AE783+AF783-1,0)</f>
        <v>#N/A</v>
      </c>
      <c r="AH783" s="100" t="e">
        <f ca="1">OFFSET('Kuiva-aine'!$E$10,AE783+AF783-1,0)</f>
        <v>#N/A</v>
      </c>
      <c r="AI783" s="180" t="e">
        <f t="shared" ca="1" si="235"/>
        <v>#N/A</v>
      </c>
      <c r="AJ783" s="180" t="e">
        <f t="shared" si="236"/>
        <v>#N/A</v>
      </c>
      <c r="AK783" s="180" t="e">
        <f t="shared" si="237"/>
        <v>#N/A</v>
      </c>
      <c r="AL783" s="180">
        <f t="shared" si="238"/>
        <v>0</v>
      </c>
    </row>
    <row r="784" spans="1:38" x14ac:dyDescent="0.35">
      <c r="A784" s="91"/>
      <c r="B784" s="92"/>
      <c r="C784" s="93"/>
      <c r="D784" s="92"/>
      <c r="E784" s="91"/>
      <c r="F784" s="92"/>
      <c r="G784" s="94"/>
      <c r="I784" s="31">
        <f t="shared" ca="1" si="222"/>
        <v>0</v>
      </c>
      <c r="J784" s="31">
        <f ca="1">IF(ISNA(MATCH($V784,Hajoamiskertoimet!A$21:A$53,0)),0,$I784*OFFSET(Hajoamiskertoimet!$C$20,MATCH($V784,Hajoamiskertoimet!A$21:A$53,0),0))</f>
        <v>0</v>
      </c>
      <c r="L784" s="181">
        <f t="shared" ca="1" si="228"/>
        <v>1</v>
      </c>
      <c r="M784" s="180" t="e">
        <f ca="1">OFFSET('ewc02'!$H$10,MATCH($R784,Ewc_ID,0),0)</f>
        <v>#N/A</v>
      </c>
      <c r="N784" s="180" t="e">
        <f t="shared" ca="1" si="223"/>
        <v>#N/A</v>
      </c>
      <c r="O784" s="180" t="e">
        <f ca="1">IF($L784=0,-1,OFFSET('Kuiva-aine'!$C$10,AE784+AF784-1,0))</f>
        <v>#N/A</v>
      </c>
      <c r="P784" s="180" t="e">
        <f t="shared" ca="1" si="229"/>
        <v>#N/A</v>
      </c>
      <c r="Q784" s="180" t="e">
        <f ca="1">OFFSET('ewc02'!$A$10,MATCH($C784,EWC_Koodi,0),0)</f>
        <v>#N/A</v>
      </c>
      <c r="R784" s="180" t="e">
        <f t="shared" ca="1" si="230"/>
        <v>#N/A</v>
      </c>
      <c r="S784" s="180" t="e">
        <f ca="1">OFFSET('ewc02'!$K$10,Y784,0)</f>
        <v>#N/A</v>
      </c>
      <c r="T784" s="180" t="e">
        <f t="shared" ca="1" si="231"/>
        <v>#N/A</v>
      </c>
      <c r="U784" s="180" t="e">
        <f ca="1">OFFSET('ewc02'!$L$10,Y784,0)</f>
        <v>#N/A</v>
      </c>
      <c r="V784" s="180" t="e">
        <f ca="1">OFFSET('ewc02'!$M$10,Y784,0)</f>
        <v>#N/A</v>
      </c>
      <c r="W784" s="180" t="e">
        <f ca="1">OFFSET('ewc02'!$N$10,Y784,0)</f>
        <v>#N/A</v>
      </c>
      <c r="X784" s="180" t="e">
        <f ca="1">IF(AND(OFFSET('ewc02'!I$10,Y784,0)=12,OR(G784="2.3",G784="2.6",G784="2.7",G784="2.9")),1,0)</f>
        <v>#N/A</v>
      </c>
      <c r="Y784" s="180" t="e">
        <f t="shared" ca="1" si="224"/>
        <v>#N/A</v>
      </c>
      <c r="Z784" s="37">
        <f t="shared" si="225"/>
        <v>0</v>
      </c>
      <c r="AA784" s="180">
        <f ca="1">IF($Z784=0,0, OFFSET(rd!$A$10,MATCH($Z784,RD_tunnus,0),0))</f>
        <v>0</v>
      </c>
      <c r="AB784" s="180" t="e">
        <f t="shared" si="232"/>
        <v>#N/A</v>
      </c>
      <c r="AC784" s="180" t="e">
        <f t="shared" si="233"/>
        <v>#N/A</v>
      </c>
      <c r="AD784" s="100">
        <f t="shared" si="234"/>
        <v>0</v>
      </c>
      <c r="AE784" s="180" t="e">
        <f t="shared" ca="1" si="226"/>
        <v>#N/A</v>
      </c>
      <c r="AF784" s="180" t="e">
        <f t="shared" ca="1" si="227"/>
        <v>#N/A</v>
      </c>
      <c r="AG784" s="100" t="e">
        <f ca="1">OFFSET('Kuiva-aine'!$D$10,AE784+AF784-1,0)</f>
        <v>#N/A</v>
      </c>
      <c r="AH784" s="100" t="e">
        <f ca="1">OFFSET('Kuiva-aine'!$E$10,AE784+AF784-1,0)</f>
        <v>#N/A</v>
      </c>
      <c r="AI784" s="180" t="e">
        <f t="shared" ca="1" si="235"/>
        <v>#N/A</v>
      </c>
      <c r="AJ784" s="180" t="e">
        <f t="shared" si="236"/>
        <v>#N/A</v>
      </c>
      <c r="AK784" s="180" t="e">
        <f t="shared" si="237"/>
        <v>#N/A</v>
      </c>
      <c r="AL784" s="180">
        <f t="shared" si="238"/>
        <v>0</v>
      </c>
    </row>
    <row r="785" spans="1:38" x14ac:dyDescent="0.35">
      <c r="A785" s="91"/>
      <c r="B785" s="92"/>
      <c r="C785" s="93"/>
      <c r="D785" s="92"/>
      <c r="E785" s="91"/>
      <c r="F785" s="92"/>
      <c r="G785" s="94"/>
      <c r="I785" s="31">
        <f t="shared" ca="1" si="222"/>
        <v>0</v>
      </c>
      <c r="J785" s="31">
        <f ca="1">IF(ISNA(MATCH($V785,Hajoamiskertoimet!A$21:A$53,0)),0,$I785*OFFSET(Hajoamiskertoimet!$C$20,MATCH($V785,Hajoamiskertoimet!A$21:A$53,0),0))</f>
        <v>0</v>
      </c>
      <c r="L785" s="181">
        <f t="shared" ca="1" si="228"/>
        <v>1</v>
      </c>
      <c r="M785" s="180" t="e">
        <f ca="1">OFFSET('ewc02'!$H$10,MATCH($R785,Ewc_ID,0),0)</f>
        <v>#N/A</v>
      </c>
      <c r="N785" s="180" t="e">
        <f t="shared" ca="1" si="223"/>
        <v>#N/A</v>
      </c>
      <c r="O785" s="180" t="e">
        <f ca="1">IF($L785=0,-1,OFFSET('Kuiva-aine'!$C$10,AE785+AF785-1,0))</f>
        <v>#N/A</v>
      </c>
      <c r="P785" s="180" t="e">
        <f t="shared" ca="1" si="229"/>
        <v>#N/A</v>
      </c>
      <c r="Q785" s="180" t="e">
        <f ca="1">OFFSET('ewc02'!$A$10,MATCH($C785,EWC_Koodi,0),0)</f>
        <v>#N/A</v>
      </c>
      <c r="R785" s="180" t="e">
        <f t="shared" ca="1" si="230"/>
        <v>#N/A</v>
      </c>
      <c r="S785" s="180" t="e">
        <f ca="1">OFFSET('ewc02'!$K$10,Y785,0)</f>
        <v>#N/A</v>
      </c>
      <c r="T785" s="180" t="e">
        <f t="shared" ca="1" si="231"/>
        <v>#N/A</v>
      </c>
      <c r="U785" s="180" t="e">
        <f ca="1">OFFSET('ewc02'!$L$10,Y785,0)</f>
        <v>#N/A</v>
      </c>
      <c r="V785" s="180" t="e">
        <f ca="1">OFFSET('ewc02'!$M$10,Y785,0)</f>
        <v>#N/A</v>
      </c>
      <c r="W785" s="180" t="e">
        <f ca="1">OFFSET('ewc02'!$N$10,Y785,0)</f>
        <v>#N/A</v>
      </c>
      <c r="X785" s="180" t="e">
        <f ca="1">IF(AND(OFFSET('ewc02'!I$10,Y785,0)=12,OR(G785="2.3",G785="2.6",G785="2.7",G785="2.9")),1,0)</f>
        <v>#N/A</v>
      </c>
      <c r="Y785" s="180" t="e">
        <f t="shared" ca="1" si="224"/>
        <v>#N/A</v>
      </c>
      <c r="Z785" s="37">
        <f t="shared" si="225"/>
        <v>0</v>
      </c>
      <c r="AA785" s="180">
        <f ca="1">IF($Z785=0,0, OFFSET(rd!$A$10,MATCH($Z785,RD_tunnus,0),0))</f>
        <v>0</v>
      </c>
      <c r="AB785" s="180" t="e">
        <f t="shared" si="232"/>
        <v>#N/A</v>
      </c>
      <c r="AC785" s="180" t="e">
        <f t="shared" si="233"/>
        <v>#N/A</v>
      </c>
      <c r="AD785" s="100">
        <f t="shared" si="234"/>
        <v>0</v>
      </c>
      <c r="AE785" s="180" t="e">
        <f t="shared" ca="1" si="226"/>
        <v>#N/A</v>
      </c>
      <c r="AF785" s="180" t="e">
        <f t="shared" ca="1" si="227"/>
        <v>#N/A</v>
      </c>
      <c r="AG785" s="100" t="e">
        <f ca="1">OFFSET('Kuiva-aine'!$D$10,AE785+AF785-1,0)</f>
        <v>#N/A</v>
      </c>
      <c r="AH785" s="100" t="e">
        <f ca="1">OFFSET('Kuiva-aine'!$E$10,AE785+AF785-1,0)</f>
        <v>#N/A</v>
      </c>
      <c r="AI785" s="180" t="e">
        <f t="shared" ca="1" si="235"/>
        <v>#N/A</v>
      </c>
      <c r="AJ785" s="180" t="e">
        <f t="shared" si="236"/>
        <v>#N/A</v>
      </c>
      <c r="AK785" s="180" t="e">
        <f t="shared" si="237"/>
        <v>#N/A</v>
      </c>
      <c r="AL785" s="180">
        <f t="shared" si="238"/>
        <v>0</v>
      </c>
    </row>
    <row r="786" spans="1:38" x14ac:dyDescent="0.35">
      <c r="A786" s="91"/>
      <c r="B786" s="92"/>
      <c r="C786" s="93"/>
      <c r="D786" s="92"/>
      <c r="E786" s="91"/>
      <c r="F786" s="92"/>
      <c r="G786" s="94"/>
      <c r="I786" s="31">
        <f t="shared" ca="1" si="222"/>
        <v>0</v>
      </c>
      <c r="J786" s="31">
        <f ca="1">IF(ISNA(MATCH($V786,Hajoamiskertoimet!A$21:A$53,0)),0,$I786*OFFSET(Hajoamiskertoimet!$C$20,MATCH($V786,Hajoamiskertoimet!A$21:A$53,0),0))</f>
        <v>0</v>
      </c>
      <c r="L786" s="181">
        <f t="shared" ca="1" si="228"/>
        <v>1</v>
      </c>
      <c r="M786" s="180" t="e">
        <f ca="1">OFFSET('ewc02'!$H$10,MATCH($R786,Ewc_ID,0),0)</f>
        <v>#N/A</v>
      </c>
      <c r="N786" s="180" t="e">
        <f t="shared" ca="1" si="223"/>
        <v>#N/A</v>
      </c>
      <c r="O786" s="180" t="e">
        <f ca="1">IF($L786=0,-1,OFFSET('Kuiva-aine'!$C$10,AE786+AF786-1,0))</f>
        <v>#N/A</v>
      </c>
      <c r="P786" s="180" t="e">
        <f t="shared" ca="1" si="229"/>
        <v>#N/A</v>
      </c>
      <c r="Q786" s="180" t="e">
        <f ca="1">OFFSET('ewc02'!$A$10,MATCH($C786,EWC_Koodi,0),0)</f>
        <v>#N/A</v>
      </c>
      <c r="R786" s="180" t="e">
        <f t="shared" ca="1" si="230"/>
        <v>#N/A</v>
      </c>
      <c r="S786" s="180" t="e">
        <f ca="1">OFFSET('ewc02'!$K$10,Y786,0)</f>
        <v>#N/A</v>
      </c>
      <c r="T786" s="180" t="e">
        <f t="shared" ca="1" si="231"/>
        <v>#N/A</v>
      </c>
      <c r="U786" s="180" t="e">
        <f ca="1">OFFSET('ewc02'!$L$10,Y786,0)</f>
        <v>#N/A</v>
      </c>
      <c r="V786" s="180" t="e">
        <f ca="1">OFFSET('ewc02'!$M$10,Y786,0)</f>
        <v>#N/A</v>
      </c>
      <c r="W786" s="180" t="e">
        <f ca="1">OFFSET('ewc02'!$N$10,Y786,0)</f>
        <v>#N/A</v>
      </c>
      <c r="X786" s="180" t="e">
        <f ca="1">IF(AND(OFFSET('ewc02'!I$10,Y786,0)=12,OR(G786="2.3",G786="2.6",G786="2.7",G786="2.9")),1,0)</f>
        <v>#N/A</v>
      </c>
      <c r="Y786" s="180" t="e">
        <f t="shared" ca="1" si="224"/>
        <v>#N/A</v>
      </c>
      <c r="Z786" s="37">
        <f t="shared" si="225"/>
        <v>0</v>
      </c>
      <c r="AA786" s="180">
        <f ca="1">IF($Z786=0,0, OFFSET(rd!$A$10,MATCH($Z786,RD_tunnus,0),0))</f>
        <v>0</v>
      </c>
      <c r="AB786" s="180" t="e">
        <f t="shared" si="232"/>
        <v>#N/A</v>
      </c>
      <c r="AC786" s="180" t="e">
        <f t="shared" si="233"/>
        <v>#N/A</v>
      </c>
      <c r="AD786" s="100">
        <f t="shared" si="234"/>
        <v>0</v>
      </c>
      <c r="AE786" s="180" t="e">
        <f t="shared" ca="1" si="226"/>
        <v>#N/A</v>
      </c>
      <c r="AF786" s="180" t="e">
        <f t="shared" ca="1" si="227"/>
        <v>#N/A</v>
      </c>
      <c r="AG786" s="100" t="e">
        <f ca="1">OFFSET('Kuiva-aine'!$D$10,AE786+AF786-1,0)</f>
        <v>#N/A</v>
      </c>
      <c r="AH786" s="100" t="e">
        <f ca="1">OFFSET('Kuiva-aine'!$E$10,AE786+AF786-1,0)</f>
        <v>#N/A</v>
      </c>
      <c r="AI786" s="180" t="e">
        <f t="shared" ca="1" si="235"/>
        <v>#N/A</v>
      </c>
      <c r="AJ786" s="180" t="e">
        <f t="shared" si="236"/>
        <v>#N/A</v>
      </c>
      <c r="AK786" s="180" t="e">
        <f t="shared" si="237"/>
        <v>#N/A</v>
      </c>
      <c r="AL786" s="180">
        <f t="shared" si="238"/>
        <v>0</v>
      </c>
    </row>
    <row r="787" spans="1:38" x14ac:dyDescent="0.35">
      <c r="A787" s="91"/>
      <c r="B787" s="92"/>
      <c r="C787" s="93"/>
      <c r="D787" s="92"/>
      <c r="E787" s="91"/>
      <c r="F787" s="92"/>
      <c r="G787" s="94"/>
      <c r="I787" s="31">
        <f t="shared" ca="1" si="222"/>
        <v>0</v>
      </c>
      <c r="J787" s="31">
        <f ca="1">IF(ISNA(MATCH($V787,Hajoamiskertoimet!A$21:A$53,0)),0,$I787*OFFSET(Hajoamiskertoimet!$C$20,MATCH($V787,Hajoamiskertoimet!A$21:A$53,0),0))</f>
        <v>0</v>
      </c>
      <c r="L787" s="181">
        <f t="shared" ca="1" si="228"/>
        <v>1</v>
      </c>
      <c r="M787" s="180" t="e">
        <f ca="1">OFFSET('ewc02'!$H$10,MATCH($R787,Ewc_ID,0),0)</f>
        <v>#N/A</v>
      </c>
      <c r="N787" s="180" t="e">
        <f t="shared" ca="1" si="223"/>
        <v>#N/A</v>
      </c>
      <c r="O787" s="180" t="e">
        <f ca="1">IF($L787=0,-1,OFFSET('Kuiva-aine'!$C$10,AE787+AF787-1,0))</f>
        <v>#N/A</v>
      </c>
      <c r="P787" s="180" t="e">
        <f t="shared" ca="1" si="229"/>
        <v>#N/A</v>
      </c>
      <c r="Q787" s="180" t="e">
        <f ca="1">OFFSET('ewc02'!$A$10,MATCH($C787,EWC_Koodi,0),0)</f>
        <v>#N/A</v>
      </c>
      <c r="R787" s="180" t="e">
        <f t="shared" ca="1" si="230"/>
        <v>#N/A</v>
      </c>
      <c r="S787" s="180" t="e">
        <f ca="1">OFFSET('ewc02'!$K$10,Y787,0)</f>
        <v>#N/A</v>
      </c>
      <c r="T787" s="180" t="e">
        <f t="shared" ca="1" si="231"/>
        <v>#N/A</v>
      </c>
      <c r="U787" s="180" t="e">
        <f ca="1">OFFSET('ewc02'!$L$10,Y787,0)</f>
        <v>#N/A</v>
      </c>
      <c r="V787" s="180" t="e">
        <f ca="1">OFFSET('ewc02'!$M$10,Y787,0)</f>
        <v>#N/A</v>
      </c>
      <c r="W787" s="180" t="e">
        <f ca="1">OFFSET('ewc02'!$N$10,Y787,0)</f>
        <v>#N/A</v>
      </c>
      <c r="X787" s="180" t="e">
        <f ca="1">IF(AND(OFFSET('ewc02'!I$10,Y787,0)=12,OR(G787="2.3",G787="2.6",G787="2.7",G787="2.9")),1,0)</f>
        <v>#N/A</v>
      </c>
      <c r="Y787" s="180" t="e">
        <f t="shared" ca="1" si="224"/>
        <v>#N/A</v>
      </c>
      <c r="Z787" s="37">
        <f t="shared" si="225"/>
        <v>0</v>
      </c>
      <c r="AA787" s="180">
        <f ca="1">IF($Z787=0,0, OFFSET(rd!$A$10,MATCH($Z787,RD_tunnus,0),0))</f>
        <v>0</v>
      </c>
      <c r="AB787" s="180" t="e">
        <f t="shared" si="232"/>
        <v>#N/A</v>
      </c>
      <c r="AC787" s="180" t="e">
        <f t="shared" si="233"/>
        <v>#N/A</v>
      </c>
      <c r="AD787" s="100">
        <f t="shared" si="234"/>
        <v>0</v>
      </c>
      <c r="AE787" s="180" t="e">
        <f t="shared" ca="1" si="226"/>
        <v>#N/A</v>
      </c>
      <c r="AF787" s="180" t="e">
        <f t="shared" ca="1" si="227"/>
        <v>#N/A</v>
      </c>
      <c r="AG787" s="100" t="e">
        <f ca="1">OFFSET('Kuiva-aine'!$D$10,AE787+AF787-1,0)</f>
        <v>#N/A</v>
      </c>
      <c r="AH787" s="100" t="e">
        <f ca="1">OFFSET('Kuiva-aine'!$E$10,AE787+AF787-1,0)</f>
        <v>#N/A</v>
      </c>
      <c r="AI787" s="180" t="e">
        <f t="shared" ca="1" si="235"/>
        <v>#N/A</v>
      </c>
      <c r="AJ787" s="180" t="e">
        <f t="shared" si="236"/>
        <v>#N/A</v>
      </c>
      <c r="AK787" s="180" t="e">
        <f t="shared" si="237"/>
        <v>#N/A</v>
      </c>
      <c r="AL787" s="180">
        <f t="shared" si="238"/>
        <v>0</v>
      </c>
    </row>
    <row r="788" spans="1:38" x14ac:dyDescent="0.35">
      <c r="A788" s="91"/>
      <c r="B788" s="92"/>
      <c r="C788" s="93"/>
      <c r="D788" s="92"/>
      <c r="E788" s="91"/>
      <c r="F788" s="92"/>
      <c r="G788" s="94"/>
      <c r="I788" s="31">
        <f t="shared" ca="1" si="222"/>
        <v>0</v>
      </c>
      <c r="J788" s="31">
        <f ca="1">IF(ISNA(MATCH($V788,Hajoamiskertoimet!A$21:A$53,0)),0,$I788*OFFSET(Hajoamiskertoimet!$C$20,MATCH($V788,Hajoamiskertoimet!A$21:A$53,0),0))</f>
        <v>0</v>
      </c>
      <c r="L788" s="181">
        <f t="shared" ca="1" si="228"/>
        <v>1</v>
      </c>
      <c r="M788" s="180" t="e">
        <f ca="1">OFFSET('ewc02'!$H$10,MATCH($R788,Ewc_ID,0),0)</f>
        <v>#N/A</v>
      </c>
      <c r="N788" s="180" t="e">
        <f t="shared" ca="1" si="223"/>
        <v>#N/A</v>
      </c>
      <c r="O788" s="180" t="e">
        <f ca="1">IF($L788=0,-1,OFFSET('Kuiva-aine'!$C$10,AE788+AF788-1,0))</f>
        <v>#N/A</v>
      </c>
      <c r="P788" s="180" t="e">
        <f t="shared" ca="1" si="229"/>
        <v>#N/A</v>
      </c>
      <c r="Q788" s="180" t="e">
        <f ca="1">OFFSET('ewc02'!$A$10,MATCH($C788,EWC_Koodi,0),0)</f>
        <v>#N/A</v>
      </c>
      <c r="R788" s="180" t="e">
        <f t="shared" ca="1" si="230"/>
        <v>#N/A</v>
      </c>
      <c r="S788" s="180" t="e">
        <f ca="1">OFFSET('ewc02'!$K$10,Y788,0)</f>
        <v>#N/A</v>
      </c>
      <c r="T788" s="180" t="e">
        <f t="shared" ca="1" si="231"/>
        <v>#N/A</v>
      </c>
      <c r="U788" s="180" t="e">
        <f ca="1">OFFSET('ewc02'!$L$10,Y788,0)</f>
        <v>#N/A</v>
      </c>
      <c r="V788" s="180" t="e">
        <f ca="1">OFFSET('ewc02'!$M$10,Y788,0)</f>
        <v>#N/A</v>
      </c>
      <c r="W788" s="180" t="e">
        <f ca="1">OFFSET('ewc02'!$N$10,Y788,0)</f>
        <v>#N/A</v>
      </c>
      <c r="X788" s="180" t="e">
        <f ca="1">IF(AND(OFFSET('ewc02'!I$10,Y788,0)=12,OR(G788="2.3",G788="2.6",G788="2.7",G788="2.9")),1,0)</f>
        <v>#N/A</v>
      </c>
      <c r="Y788" s="180" t="e">
        <f t="shared" ca="1" si="224"/>
        <v>#N/A</v>
      </c>
      <c r="Z788" s="37">
        <f t="shared" si="225"/>
        <v>0</v>
      </c>
      <c r="AA788" s="180">
        <f ca="1">IF($Z788=0,0, OFFSET(rd!$A$10,MATCH($Z788,RD_tunnus,0),0))</f>
        <v>0</v>
      </c>
      <c r="AB788" s="180" t="e">
        <f t="shared" si="232"/>
        <v>#N/A</v>
      </c>
      <c r="AC788" s="180" t="e">
        <f t="shared" si="233"/>
        <v>#N/A</v>
      </c>
      <c r="AD788" s="100">
        <f t="shared" si="234"/>
        <v>0</v>
      </c>
      <c r="AE788" s="180" t="e">
        <f t="shared" ca="1" si="226"/>
        <v>#N/A</v>
      </c>
      <c r="AF788" s="180" t="e">
        <f t="shared" ca="1" si="227"/>
        <v>#N/A</v>
      </c>
      <c r="AG788" s="100" t="e">
        <f ca="1">OFFSET('Kuiva-aine'!$D$10,AE788+AF788-1,0)</f>
        <v>#N/A</v>
      </c>
      <c r="AH788" s="100" t="e">
        <f ca="1">OFFSET('Kuiva-aine'!$E$10,AE788+AF788-1,0)</f>
        <v>#N/A</v>
      </c>
      <c r="AI788" s="180" t="e">
        <f t="shared" ca="1" si="235"/>
        <v>#N/A</v>
      </c>
      <c r="AJ788" s="180" t="e">
        <f t="shared" si="236"/>
        <v>#N/A</v>
      </c>
      <c r="AK788" s="180" t="e">
        <f t="shared" si="237"/>
        <v>#N/A</v>
      </c>
      <c r="AL788" s="180">
        <f t="shared" si="238"/>
        <v>0</v>
      </c>
    </row>
    <row r="789" spans="1:38" x14ac:dyDescent="0.35">
      <c r="A789" s="91"/>
      <c r="B789" s="92"/>
      <c r="C789" s="93"/>
      <c r="D789" s="92"/>
      <c r="E789" s="91"/>
      <c r="F789" s="92"/>
      <c r="G789" s="94"/>
      <c r="I789" s="31">
        <f t="shared" ca="1" si="222"/>
        <v>0</v>
      </c>
      <c r="J789" s="31">
        <f ca="1">IF(ISNA(MATCH($V789,Hajoamiskertoimet!A$21:A$53,0)),0,$I789*OFFSET(Hajoamiskertoimet!$C$20,MATCH($V789,Hajoamiskertoimet!A$21:A$53,0),0))</f>
        <v>0</v>
      </c>
      <c r="L789" s="181">
        <f t="shared" ca="1" si="228"/>
        <v>1</v>
      </c>
      <c r="M789" s="180" t="e">
        <f ca="1">OFFSET('ewc02'!$H$10,MATCH($R789,Ewc_ID,0),0)</f>
        <v>#N/A</v>
      </c>
      <c r="N789" s="180" t="e">
        <f t="shared" ca="1" si="223"/>
        <v>#N/A</v>
      </c>
      <c r="O789" s="180" t="e">
        <f ca="1">IF($L789=0,-1,OFFSET('Kuiva-aine'!$C$10,AE789+AF789-1,0))</f>
        <v>#N/A</v>
      </c>
      <c r="P789" s="180" t="e">
        <f t="shared" ca="1" si="229"/>
        <v>#N/A</v>
      </c>
      <c r="Q789" s="180" t="e">
        <f ca="1">OFFSET('ewc02'!$A$10,MATCH($C789,EWC_Koodi,0),0)</f>
        <v>#N/A</v>
      </c>
      <c r="R789" s="180" t="e">
        <f t="shared" ca="1" si="230"/>
        <v>#N/A</v>
      </c>
      <c r="S789" s="180" t="e">
        <f ca="1">OFFSET('ewc02'!$K$10,Y789,0)</f>
        <v>#N/A</v>
      </c>
      <c r="T789" s="180" t="e">
        <f t="shared" ca="1" si="231"/>
        <v>#N/A</v>
      </c>
      <c r="U789" s="180" t="e">
        <f ca="1">OFFSET('ewc02'!$L$10,Y789,0)</f>
        <v>#N/A</v>
      </c>
      <c r="V789" s="180" t="e">
        <f ca="1">OFFSET('ewc02'!$M$10,Y789,0)</f>
        <v>#N/A</v>
      </c>
      <c r="W789" s="180" t="e">
        <f ca="1">OFFSET('ewc02'!$N$10,Y789,0)</f>
        <v>#N/A</v>
      </c>
      <c r="X789" s="180" t="e">
        <f ca="1">IF(AND(OFFSET('ewc02'!I$10,Y789,0)=12,OR(G789="2.3",G789="2.6",G789="2.7",G789="2.9")),1,0)</f>
        <v>#N/A</v>
      </c>
      <c r="Y789" s="180" t="e">
        <f t="shared" ca="1" si="224"/>
        <v>#N/A</v>
      </c>
      <c r="Z789" s="37">
        <f t="shared" si="225"/>
        <v>0</v>
      </c>
      <c r="AA789" s="180">
        <f ca="1">IF($Z789=0,0, OFFSET(rd!$A$10,MATCH($Z789,RD_tunnus,0),0))</f>
        <v>0</v>
      </c>
      <c r="AB789" s="180" t="e">
        <f t="shared" si="232"/>
        <v>#N/A</v>
      </c>
      <c r="AC789" s="180" t="e">
        <f t="shared" si="233"/>
        <v>#N/A</v>
      </c>
      <c r="AD789" s="100">
        <f t="shared" si="234"/>
        <v>0</v>
      </c>
      <c r="AE789" s="180" t="e">
        <f t="shared" ca="1" si="226"/>
        <v>#N/A</v>
      </c>
      <c r="AF789" s="180" t="e">
        <f t="shared" ca="1" si="227"/>
        <v>#N/A</v>
      </c>
      <c r="AG789" s="100" t="e">
        <f ca="1">OFFSET('Kuiva-aine'!$D$10,AE789+AF789-1,0)</f>
        <v>#N/A</v>
      </c>
      <c r="AH789" s="100" t="e">
        <f ca="1">OFFSET('Kuiva-aine'!$E$10,AE789+AF789-1,0)</f>
        <v>#N/A</v>
      </c>
      <c r="AI789" s="180" t="e">
        <f t="shared" ca="1" si="235"/>
        <v>#N/A</v>
      </c>
      <c r="AJ789" s="180" t="e">
        <f t="shared" si="236"/>
        <v>#N/A</v>
      </c>
      <c r="AK789" s="180" t="e">
        <f t="shared" si="237"/>
        <v>#N/A</v>
      </c>
      <c r="AL789" s="180">
        <f t="shared" si="238"/>
        <v>0</v>
      </c>
    </row>
    <row r="790" spans="1:38" x14ac:dyDescent="0.35">
      <c r="A790" s="91"/>
      <c r="B790" s="92"/>
      <c r="C790" s="93"/>
      <c r="D790" s="92"/>
      <c r="E790" s="91"/>
      <c r="F790" s="92"/>
      <c r="G790" s="94"/>
      <c r="I790" s="31">
        <f t="shared" ca="1" si="222"/>
        <v>0</v>
      </c>
      <c r="J790" s="31">
        <f ca="1">IF(ISNA(MATCH($V790,Hajoamiskertoimet!A$21:A$53,0)),0,$I790*OFFSET(Hajoamiskertoimet!$C$20,MATCH($V790,Hajoamiskertoimet!A$21:A$53,0),0))</f>
        <v>0</v>
      </c>
      <c r="L790" s="181">
        <f t="shared" ca="1" si="228"/>
        <v>1</v>
      </c>
      <c r="M790" s="180" t="e">
        <f ca="1">OFFSET('ewc02'!$H$10,MATCH($R790,Ewc_ID,0),0)</f>
        <v>#N/A</v>
      </c>
      <c r="N790" s="180" t="e">
        <f t="shared" ca="1" si="223"/>
        <v>#N/A</v>
      </c>
      <c r="O790" s="180" t="e">
        <f ca="1">IF($L790=0,-1,OFFSET('Kuiva-aine'!$C$10,AE790+AF790-1,0))</f>
        <v>#N/A</v>
      </c>
      <c r="P790" s="180" t="e">
        <f t="shared" ca="1" si="229"/>
        <v>#N/A</v>
      </c>
      <c r="Q790" s="180" t="e">
        <f ca="1">OFFSET('ewc02'!$A$10,MATCH($C790,EWC_Koodi,0),0)</f>
        <v>#N/A</v>
      </c>
      <c r="R790" s="180" t="e">
        <f t="shared" ca="1" si="230"/>
        <v>#N/A</v>
      </c>
      <c r="S790" s="180" t="e">
        <f ca="1">OFFSET('ewc02'!$K$10,Y790,0)</f>
        <v>#N/A</v>
      </c>
      <c r="T790" s="180" t="e">
        <f t="shared" ca="1" si="231"/>
        <v>#N/A</v>
      </c>
      <c r="U790" s="180" t="e">
        <f ca="1">OFFSET('ewc02'!$L$10,Y790,0)</f>
        <v>#N/A</v>
      </c>
      <c r="V790" s="180" t="e">
        <f ca="1">OFFSET('ewc02'!$M$10,Y790,0)</f>
        <v>#N/A</v>
      </c>
      <c r="W790" s="180" t="e">
        <f ca="1">OFFSET('ewc02'!$N$10,Y790,0)</f>
        <v>#N/A</v>
      </c>
      <c r="X790" s="180" t="e">
        <f ca="1">IF(AND(OFFSET('ewc02'!I$10,Y790,0)=12,OR(G790="2.3",G790="2.6",G790="2.7",G790="2.9")),1,0)</f>
        <v>#N/A</v>
      </c>
      <c r="Y790" s="180" t="e">
        <f t="shared" ca="1" si="224"/>
        <v>#N/A</v>
      </c>
      <c r="Z790" s="37">
        <f t="shared" si="225"/>
        <v>0</v>
      </c>
      <c r="AA790" s="180">
        <f ca="1">IF($Z790=0,0, OFFSET(rd!$A$10,MATCH($Z790,RD_tunnus,0),0))</f>
        <v>0</v>
      </c>
      <c r="AB790" s="180" t="e">
        <f t="shared" si="232"/>
        <v>#N/A</v>
      </c>
      <c r="AC790" s="180" t="e">
        <f t="shared" si="233"/>
        <v>#N/A</v>
      </c>
      <c r="AD790" s="100">
        <f t="shared" si="234"/>
        <v>0</v>
      </c>
      <c r="AE790" s="180" t="e">
        <f t="shared" ca="1" si="226"/>
        <v>#N/A</v>
      </c>
      <c r="AF790" s="180" t="e">
        <f t="shared" ca="1" si="227"/>
        <v>#N/A</v>
      </c>
      <c r="AG790" s="100" t="e">
        <f ca="1">OFFSET('Kuiva-aine'!$D$10,AE790+AF790-1,0)</f>
        <v>#N/A</v>
      </c>
      <c r="AH790" s="100" t="e">
        <f ca="1">OFFSET('Kuiva-aine'!$E$10,AE790+AF790-1,0)</f>
        <v>#N/A</v>
      </c>
      <c r="AI790" s="180" t="e">
        <f t="shared" ca="1" si="235"/>
        <v>#N/A</v>
      </c>
      <c r="AJ790" s="180" t="e">
        <f t="shared" si="236"/>
        <v>#N/A</v>
      </c>
      <c r="AK790" s="180" t="e">
        <f t="shared" si="237"/>
        <v>#N/A</v>
      </c>
      <c r="AL790" s="180">
        <f t="shared" si="238"/>
        <v>0</v>
      </c>
    </row>
    <row r="791" spans="1:38" x14ac:dyDescent="0.35">
      <c r="A791" s="91"/>
      <c r="B791" s="92"/>
      <c r="C791" s="93"/>
      <c r="D791" s="92"/>
      <c r="E791" s="91"/>
      <c r="F791" s="92"/>
      <c r="G791" s="94"/>
      <c r="I791" s="31">
        <f t="shared" ca="1" si="222"/>
        <v>0</v>
      </c>
      <c r="J791" s="31">
        <f ca="1">IF(ISNA(MATCH($V791,Hajoamiskertoimet!A$21:A$53,0)),0,$I791*OFFSET(Hajoamiskertoimet!$C$20,MATCH($V791,Hajoamiskertoimet!A$21:A$53,0),0))</f>
        <v>0</v>
      </c>
      <c r="L791" s="181">
        <f t="shared" ca="1" si="228"/>
        <v>1</v>
      </c>
      <c r="M791" s="180" t="e">
        <f ca="1">OFFSET('ewc02'!$H$10,MATCH($R791,Ewc_ID,0),0)</f>
        <v>#N/A</v>
      </c>
      <c r="N791" s="180" t="e">
        <f t="shared" ca="1" si="223"/>
        <v>#N/A</v>
      </c>
      <c r="O791" s="180" t="e">
        <f ca="1">IF($L791=0,-1,OFFSET('Kuiva-aine'!$C$10,AE791+AF791-1,0))</f>
        <v>#N/A</v>
      </c>
      <c r="P791" s="180" t="e">
        <f t="shared" ca="1" si="229"/>
        <v>#N/A</v>
      </c>
      <c r="Q791" s="180" t="e">
        <f ca="1">OFFSET('ewc02'!$A$10,MATCH($C791,EWC_Koodi,0),0)</f>
        <v>#N/A</v>
      </c>
      <c r="R791" s="180" t="e">
        <f t="shared" ca="1" si="230"/>
        <v>#N/A</v>
      </c>
      <c r="S791" s="180" t="e">
        <f ca="1">OFFSET('ewc02'!$K$10,Y791,0)</f>
        <v>#N/A</v>
      </c>
      <c r="T791" s="180" t="e">
        <f t="shared" ca="1" si="231"/>
        <v>#N/A</v>
      </c>
      <c r="U791" s="180" t="e">
        <f ca="1">OFFSET('ewc02'!$L$10,Y791,0)</f>
        <v>#N/A</v>
      </c>
      <c r="V791" s="180" t="e">
        <f ca="1">OFFSET('ewc02'!$M$10,Y791,0)</f>
        <v>#N/A</v>
      </c>
      <c r="W791" s="180" t="e">
        <f ca="1">OFFSET('ewc02'!$N$10,Y791,0)</f>
        <v>#N/A</v>
      </c>
      <c r="X791" s="180" t="e">
        <f ca="1">IF(AND(OFFSET('ewc02'!I$10,Y791,0)=12,OR(G791="2.3",G791="2.6",G791="2.7",G791="2.9")),1,0)</f>
        <v>#N/A</v>
      </c>
      <c r="Y791" s="180" t="e">
        <f t="shared" ca="1" si="224"/>
        <v>#N/A</v>
      </c>
      <c r="Z791" s="37">
        <f t="shared" si="225"/>
        <v>0</v>
      </c>
      <c r="AA791" s="180">
        <f ca="1">IF($Z791=0,0, OFFSET(rd!$A$10,MATCH($Z791,RD_tunnus,0),0))</f>
        <v>0</v>
      </c>
      <c r="AB791" s="180" t="e">
        <f t="shared" si="232"/>
        <v>#N/A</v>
      </c>
      <c r="AC791" s="180" t="e">
        <f t="shared" si="233"/>
        <v>#N/A</v>
      </c>
      <c r="AD791" s="100">
        <f t="shared" si="234"/>
        <v>0</v>
      </c>
      <c r="AE791" s="180" t="e">
        <f t="shared" ca="1" si="226"/>
        <v>#N/A</v>
      </c>
      <c r="AF791" s="180" t="e">
        <f t="shared" ca="1" si="227"/>
        <v>#N/A</v>
      </c>
      <c r="AG791" s="100" t="e">
        <f ca="1">OFFSET('Kuiva-aine'!$D$10,AE791+AF791-1,0)</f>
        <v>#N/A</v>
      </c>
      <c r="AH791" s="100" t="e">
        <f ca="1">OFFSET('Kuiva-aine'!$E$10,AE791+AF791-1,0)</f>
        <v>#N/A</v>
      </c>
      <c r="AI791" s="180" t="e">
        <f t="shared" ca="1" si="235"/>
        <v>#N/A</v>
      </c>
      <c r="AJ791" s="180" t="e">
        <f t="shared" si="236"/>
        <v>#N/A</v>
      </c>
      <c r="AK791" s="180" t="e">
        <f t="shared" si="237"/>
        <v>#N/A</v>
      </c>
      <c r="AL791" s="180">
        <f t="shared" si="238"/>
        <v>0</v>
      </c>
    </row>
    <row r="792" spans="1:38" x14ac:dyDescent="0.35">
      <c r="A792" s="91"/>
      <c r="B792" s="92"/>
      <c r="C792" s="93"/>
      <c r="D792" s="92"/>
      <c r="E792" s="91"/>
      <c r="F792" s="92"/>
      <c r="G792" s="94"/>
      <c r="I792" s="31">
        <f t="shared" ca="1" si="222"/>
        <v>0</v>
      </c>
      <c r="J792" s="31">
        <f ca="1">IF(ISNA(MATCH($V792,Hajoamiskertoimet!A$21:A$53,0)),0,$I792*OFFSET(Hajoamiskertoimet!$C$20,MATCH($V792,Hajoamiskertoimet!A$21:A$53,0),0))</f>
        <v>0</v>
      </c>
      <c r="L792" s="181">
        <f t="shared" ca="1" si="228"/>
        <v>1</v>
      </c>
      <c r="M792" s="180" t="e">
        <f ca="1">OFFSET('ewc02'!$H$10,MATCH($R792,Ewc_ID,0),0)</f>
        <v>#N/A</v>
      </c>
      <c r="N792" s="180" t="e">
        <f t="shared" ca="1" si="223"/>
        <v>#N/A</v>
      </c>
      <c r="O792" s="180" t="e">
        <f ca="1">IF($L792=0,-1,OFFSET('Kuiva-aine'!$C$10,AE792+AF792-1,0))</f>
        <v>#N/A</v>
      </c>
      <c r="P792" s="180" t="e">
        <f t="shared" ca="1" si="229"/>
        <v>#N/A</v>
      </c>
      <c r="Q792" s="180" t="e">
        <f ca="1">OFFSET('ewc02'!$A$10,MATCH($C792,EWC_Koodi,0),0)</f>
        <v>#N/A</v>
      </c>
      <c r="R792" s="180" t="e">
        <f t="shared" ca="1" si="230"/>
        <v>#N/A</v>
      </c>
      <c r="S792" s="180" t="e">
        <f ca="1">OFFSET('ewc02'!$K$10,Y792,0)</f>
        <v>#N/A</v>
      </c>
      <c r="T792" s="180" t="e">
        <f t="shared" ca="1" si="231"/>
        <v>#N/A</v>
      </c>
      <c r="U792" s="180" t="e">
        <f ca="1">OFFSET('ewc02'!$L$10,Y792,0)</f>
        <v>#N/A</v>
      </c>
      <c r="V792" s="180" t="e">
        <f ca="1">OFFSET('ewc02'!$M$10,Y792,0)</f>
        <v>#N/A</v>
      </c>
      <c r="W792" s="180" t="e">
        <f ca="1">OFFSET('ewc02'!$N$10,Y792,0)</f>
        <v>#N/A</v>
      </c>
      <c r="X792" s="180" t="e">
        <f ca="1">IF(AND(OFFSET('ewc02'!I$10,Y792,0)=12,OR(G792="2.3",G792="2.6",G792="2.7",G792="2.9")),1,0)</f>
        <v>#N/A</v>
      </c>
      <c r="Y792" s="180" t="e">
        <f t="shared" ca="1" si="224"/>
        <v>#N/A</v>
      </c>
      <c r="Z792" s="37">
        <f t="shared" si="225"/>
        <v>0</v>
      </c>
      <c r="AA792" s="180">
        <f ca="1">IF($Z792=0,0, OFFSET(rd!$A$10,MATCH($Z792,RD_tunnus,0),0))</f>
        <v>0</v>
      </c>
      <c r="AB792" s="180" t="e">
        <f t="shared" si="232"/>
        <v>#N/A</v>
      </c>
      <c r="AC792" s="180" t="e">
        <f t="shared" si="233"/>
        <v>#N/A</v>
      </c>
      <c r="AD792" s="100">
        <f t="shared" si="234"/>
        <v>0</v>
      </c>
      <c r="AE792" s="180" t="e">
        <f t="shared" ca="1" si="226"/>
        <v>#N/A</v>
      </c>
      <c r="AF792" s="180" t="e">
        <f t="shared" ca="1" si="227"/>
        <v>#N/A</v>
      </c>
      <c r="AG792" s="100" t="e">
        <f ca="1">OFFSET('Kuiva-aine'!$D$10,AE792+AF792-1,0)</f>
        <v>#N/A</v>
      </c>
      <c r="AH792" s="100" t="e">
        <f ca="1">OFFSET('Kuiva-aine'!$E$10,AE792+AF792-1,0)</f>
        <v>#N/A</v>
      </c>
      <c r="AI792" s="180" t="e">
        <f t="shared" ca="1" si="235"/>
        <v>#N/A</v>
      </c>
      <c r="AJ792" s="180" t="e">
        <f t="shared" si="236"/>
        <v>#N/A</v>
      </c>
      <c r="AK792" s="180" t="e">
        <f t="shared" si="237"/>
        <v>#N/A</v>
      </c>
      <c r="AL792" s="180">
        <f t="shared" si="238"/>
        <v>0</v>
      </c>
    </row>
    <row r="793" spans="1:38" x14ac:dyDescent="0.35">
      <c r="A793" s="91"/>
      <c r="B793" s="92"/>
      <c r="C793" s="93"/>
      <c r="D793" s="92"/>
      <c r="E793" s="91"/>
      <c r="F793" s="92"/>
      <c r="G793" s="94"/>
      <c r="I793" s="31">
        <f t="shared" ca="1" si="222"/>
        <v>0</v>
      </c>
      <c r="J793" s="31">
        <f ca="1">IF(ISNA(MATCH($V793,Hajoamiskertoimet!A$21:A$53,0)),0,$I793*OFFSET(Hajoamiskertoimet!$C$20,MATCH($V793,Hajoamiskertoimet!A$21:A$53,0),0))</f>
        <v>0</v>
      </c>
      <c r="L793" s="181">
        <f t="shared" ca="1" si="228"/>
        <v>1</v>
      </c>
      <c r="M793" s="180" t="e">
        <f ca="1">OFFSET('ewc02'!$H$10,MATCH($R793,Ewc_ID,0),0)</f>
        <v>#N/A</v>
      </c>
      <c r="N793" s="180" t="e">
        <f t="shared" ca="1" si="223"/>
        <v>#N/A</v>
      </c>
      <c r="O793" s="180" t="e">
        <f ca="1">IF($L793=0,-1,OFFSET('Kuiva-aine'!$C$10,AE793+AF793-1,0))</f>
        <v>#N/A</v>
      </c>
      <c r="P793" s="180" t="e">
        <f t="shared" ca="1" si="229"/>
        <v>#N/A</v>
      </c>
      <c r="Q793" s="180" t="e">
        <f ca="1">OFFSET('ewc02'!$A$10,MATCH($C793,EWC_Koodi,0),0)</f>
        <v>#N/A</v>
      </c>
      <c r="R793" s="180" t="e">
        <f t="shared" ca="1" si="230"/>
        <v>#N/A</v>
      </c>
      <c r="S793" s="180" t="e">
        <f ca="1">OFFSET('ewc02'!$K$10,Y793,0)</f>
        <v>#N/A</v>
      </c>
      <c r="T793" s="180" t="e">
        <f t="shared" ca="1" si="231"/>
        <v>#N/A</v>
      </c>
      <c r="U793" s="180" t="e">
        <f ca="1">OFFSET('ewc02'!$L$10,Y793,0)</f>
        <v>#N/A</v>
      </c>
      <c r="V793" s="180" t="e">
        <f ca="1">OFFSET('ewc02'!$M$10,Y793,0)</f>
        <v>#N/A</v>
      </c>
      <c r="W793" s="180" t="e">
        <f ca="1">OFFSET('ewc02'!$N$10,Y793,0)</f>
        <v>#N/A</v>
      </c>
      <c r="X793" s="180" t="e">
        <f ca="1">IF(AND(OFFSET('ewc02'!I$10,Y793,0)=12,OR(G793="2.3",G793="2.6",G793="2.7",G793="2.9")),1,0)</f>
        <v>#N/A</v>
      </c>
      <c r="Y793" s="180" t="e">
        <f t="shared" ca="1" si="224"/>
        <v>#N/A</v>
      </c>
      <c r="Z793" s="37">
        <f t="shared" si="225"/>
        <v>0</v>
      </c>
      <c r="AA793" s="180">
        <f ca="1">IF($Z793=0,0, OFFSET(rd!$A$10,MATCH($Z793,RD_tunnus,0),0))</f>
        <v>0</v>
      </c>
      <c r="AB793" s="180" t="e">
        <f t="shared" si="232"/>
        <v>#N/A</v>
      </c>
      <c r="AC793" s="180" t="e">
        <f t="shared" si="233"/>
        <v>#N/A</v>
      </c>
      <c r="AD793" s="100">
        <f t="shared" si="234"/>
        <v>0</v>
      </c>
      <c r="AE793" s="180" t="e">
        <f t="shared" ca="1" si="226"/>
        <v>#N/A</v>
      </c>
      <c r="AF793" s="180" t="e">
        <f t="shared" ca="1" si="227"/>
        <v>#N/A</v>
      </c>
      <c r="AG793" s="100" t="e">
        <f ca="1">OFFSET('Kuiva-aine'!$D$10,AE793+AF793-1,0)</f>
        <v>#N/A</v>
      </c>
      <c r="AH793" s="100" t="e">
        <f ca="1">OFFSET('Kuiva-aine'!$E$10,AE793+AF793-1,0)</f>
        <v>#N/A</v>
      </c>
      <c r="AI793" s="180" t="e">
        <f t="shared" ca="1" si="235"/>
        <v>#N/A</v>
      </c>
      <c r="AJ793" s="180" t="e">
        <f t="shared" si="236"/>
        <v>#N/A</v>
      </c>
      <c r="AK793" s="180" t="e">
        <f t="shared" si="237"/>
        <v>#N/A</v>
      </c>
      <c r="AL793" s="180">
        <f t="shared" si="238"/>
        <v>0</v>
      </c>
    </row>
    <row r="794" spans="1:38" x14ac:dyDescent="0.35">
      <c r="A794" s="91"/>
      <c r="B794" s="92"/>
      <c r="C794" s="93"/>
      <c r="D794" s="92"/>
      <c r="E794" s="91"/>
      <c r="F794" s="92"/>
      <c r="G794" s="94"/>
      <c r="I794" s="31">
        <f t="shared" ca="1" si="222"/>
        <v>0</v>
      </c>
      <c r="J794" s="31">
        <f ca="1">IF(ISNA(MATCH($V794,Hajoamiskertoimet!A$21:A$53,0)),0,$I794*OFFSET(Hajoamiskertoimet!$C$20,MATCH($V794,Hajoamiskertoimet!A$21:A$53,0),0))</f>
        <v>0</v>
      </c>
      <c r="L794" s="181">
        <f t="shared" ca="1" si="228"/>
        <v>1</v>
      </c>
      <c r="M794" s="180" t="e">
        <f ca="1">OFFSET('ewc02'!$H$10,MATCH($R794,Ewc_ID,0),0)</f>
        <v>#N/A</v>
      </c>
      <c r="N794" s="180" t="e">
        <f t="shared" ca="1" si="223"/>
        <v>#N/A</v>
      </c>
      <c r="O794" s="180" t="e">
        <f ca="1">IF($L794=0,-1,OFFSET('Kuiva-aine'!$C$10,AE794+AF794-1,0))</f>
        <v>#N/A</v>
      </c>
      <c r="P794" s="180" t="e">
        <f t="shared" ca="1" si="229"/>
        <v>#N/A</v>
      </c>
      <c r="Q794" s="180" t="e">
        <f ca="1">OFFSET('ewc02'!$A$10,MATCH($C794,EWC_Koodi,0),0)</f>
        <v>#N/A</v>
      </c>
      <c r="R794" s="180" t="e">
        <f t="shared" ca="1" si="230"/>
        <v>#N/A</v>
      </c>
      <c r="S794" s="180" t="e">
        <f ca="1">OFFSET('ewc02'!$K$10,Y794,0)</f>
        <v>#N/A</v>
      </c>
      <c r="T794" s="180" t="e">
        <f t="shared" ca="1" si="231"/>
        <v>#N/A</v>
      </c>
      <c r="U794" s="180" t="e">
        <f ca="1">OFFSET('ewc02'!$L$10,Y794,0)</f>
        <v>#N/A</v>
      </c>
      <c r="V794" s="180" t="e">
        <f ca="1">OFFSET('ewc02'!$M$10,Y794,0)</f>
        <v>#N/A</v>
      </c>
      <c r="W794" s="180" t="e">
        <f ca="1">OFFSET('ewc02'!$N$10,Y794,0)</f>
        <v>#N/A</v>
      </c>
      <c r="X794" s="180" t="e">
        <f ca="1">IF(AND(OFFSET('ewc02'!I$10,Y794,0)=12,OR(G794="2.3",G794="2.6",G794="2.7",G794="2.9")),1,0)</f>
        <v>#N/A</v>
      </c>
      <c r="Y794" s="180" t="e">
        <f t="shared" ca="1" si="224"/>
        <v>#N/A</v>
      </c>
      <c r="Z794" s="37">
        <f t="shared" si="225"/>
        <v>0</v>
      </c>
      <c r="AA794" s="180">
        <f ca="1">IF($Z794=0,0, OFFSET(rd!$A$10,MATCH($Z794,RD_tunnus,0),0))</f>
        <v>0</v>
      </c>
      <c r="AB794" s="180" t="e">
        <f t="shared" si="232"/>
        <v>#N/A</v>
      </c>
      <c r="AC794" s="180" t="e">
        <f t="shared" si="233"/>
        <v>#N/A</v>
      </c>
      <c r="AD794" s="100">
        <f t="shared" si="234"/>
        <v>0</v>
      </c>
      <c r="AE794" s="180" t="e">
        <f t="shared" ca="1" si="226"/>
        <v>#N/A</v>
      </c>
      <c r="AF794" s="180" t="e">
        <f t="shared" ca="1" si="227"/>
        <v>#N/A</v>
      </c>
      <c r="AG794" s="100" t="e">
        <f ca="1">OFFSET('Kuiva-aine'!$D$10,AE794+AF794-1,0)</f>
        <v>#N/A</v>
      </c>
      <c r="AH794" s="100" t="e">
        <f ca="1">OFFSET('Kuiva-aine'!$E$10,AE794+AF794-1,0)</f>
        <v>#N/A</v>
      </c>
      <c r="AI794" s="180" t="e">
        <f t="shared" ca="1" si="235"/>
        <v>#N/A</v>
      </c>
      <c r="AJ794" s="180" t="e">
        <f t="shared" si="236"/>
        <v>#N/A</v>
      </c>
      <c r="AK794" s="180" t="e">
        <f t="shared" si="237"/>
        <v>#N/A</v>
      </c>
      <c r="AL794" s="180">
        <f t="shared" si="238"/>
        <v>0</v>
      </c>
    </row>
    <row r="795" spans="1:38" x14ac:dyDescent="0.35">
      <c r="A795" s="91"/>
      <c r="B795" s="92"/>
      <c r="C795" s="93"/>
      <c r="D795" s="92"/>
      <c r="E795" s="91"/>
      <c r="F795" s="92"/>
      <c r="G795" s="94"/>
      <c r="I795" s="31">
        <f t="shared" ca="1" si="222"/>
        <v>0</v>
      </c>
      <c r="J795" s="31">
        <f ca="1">IF(ISNA(MATCH($V795,Hajoamiskertoimet!A$21:A$53,0)),0,$I795*OFFSET(Hajoamiskertoimet!$C$20,MATCH($V795,Hajoamiskertoimet!A$21:A$53,0),0))</f>
        <v>0</v>
      </c>
      <c r="L795" s="181">
        <f t="shared" ca="1" si="228"/>
        <v>1</v>
      </c>
      <c r="M795" s="180" t="e">
        <f ca="1">OFFSET('ewc02'!$H$10,MATCH($R795,Ewc_ID,0),0)</f>
        <v>#N/A</v>
      </c>
      <c r="N795" s="180" t="e">
        <f t="shared" ca="1" si="223"/>
        <v>#N/A</v>
      </c>
      <c r="O795" s="180" t="e">
        <f ca="1">IF($L795=0,-1,OFFSET('Kuiva-aine'!$C$10,AE795+AF795-1,0))</f>
        <v>#N/A</v>
      </c>
      <c r="P795" s="180" t="e">
        <f t="shared" ca="1" si="229"/>
        <v>#N/A</v>
      </c>
      <c r="Q795" s="180" t="e">
        <f ca="1">OFFSET('ewc02'!$A$10,MATCH($C795,EWC_Koodi,0),0)</f>
        <v>#N/A</v>
      </c>
      <c r="R795" s="180" t="e">
        <f t="shared" ca="1" si="230"/>
        <v>#N/A</v>
      </c>
      <c r="S795" s="180" t="e">
        <f ca="1">OFFSET('ewc02'!$K$10,Y795,0)</f>
        <v>#N/A</v>
      </c>
      <c r="T795" s="180" t="e">
        <f t="shared" ca="1" si="231"/>
        <v>#N/A</v>
      </c>
      <c r="U795" s="180" t="e">
        <f ca="1">OFFSET('ewc02'!$L$10,Y795,0)</f>
        <v>#N/A</v>
      </c>
      <c r="V795" s="180" t="e">
        <f ca="1">OFFSET('ewc02'!$M$10,Y795,0)</f>
        <v>#N/A</v>
      </c>
      <c r="W795" s="180" t="e">
        <f ca="1">OFFSET('ewc02'!$N$10,Y795,0)</f>
        <v>#N/A</v>
      </c>
      <c r="X795" s="180" t="e">
        <f ca="1">IF(AND(OFFSET('ewc02'!I$10,Y795,0)=12,OR(G795="2.3",G795="2.6",G795="2.7",G795="2.9")),1,0)</f>
        <v>#N/A</v>
      </c>
      <c r="Y795" s="180" t="e">
        <f t="shared" ca="1" si="224"/>
        <v>#N/A</v>
      </c>
      <c r="Z795" s="37">
        <f t="shared" si="225"/>
        <v>0</v>
      </c>
      <c r="AA795" s="180">
        <f ca="1">IF($Z795=0,0, OFFSET(rd!$A$10,MATCH($Z795,RD_tunnus,0),0))</f>
        <v>0</v>
      </c>
      <c r="AB795" s="180" t="e">
        <f t="shared" si="232"/>
        <v>#N/A</v>
      </c>
      <c r="AC795" s="180" t="e">
        <f t="shared" si="233"/>
        <v>#N/A</v>
      </c>
      <c r="AD795" s="100">
        <f t="shared" si="234"/>
        <v>0</v>
      </c>
      <c r="AE795" s="180" t="e">
        <f t="shared" ca="1" si="226"/>
        <v>#N/A</v>
      </c>
      <c r="AF795" s="180" t="e">
        <f t="shared" ca="1" si="227"/>
        <v>#N/A</v>
      </c>
      <c r="AG795" s="100" t="e">
        <f ca="1">OFFSET('Kuiva-aine'!$D$10,AE795+AF795-1,0)</f>
        <v>#N/A</v>
      </c>
      <c r="AH795" s="100" t="e">
        <f ca="1">OFFSET('Kuiva-aine'!$E$10,AE795+AF795-1,0)</f>
        <v>#N/A</v>
      </c>
      <c r="AI795" s="180" t="e">
        <f t="shared" ca="1" si="235"/>
        <v>#N/A</v>
      </c>
      <c r="AJ795" s="180" t="e">
        <f t="shared" si="236"/>
        <v>#N/A</v>
      </c>
      <c r="AK795" s="180" t="e">
        <f t="shared" si="237"/>
        <v>#N/A</v>
      </c>
      <c r="AL795" s="180">
        <f t="shared" si="238"/>
        <v>0</v>
      </c>
    </row>
    <row r="796" spans="1:38" x14ac:dyDescent="0.35">
      <c r="A796" s="91"/>
      <c r="B796" s="92"/>
      <c r="C796" s="93"/>
      <c r="D796" s="92"/>
      <c r="E796" s="91"/>
      <c r="F796" s="92"/>
      <c r="G796" s="94"/>
      <c r="I796" s="31">
        <f t="shared" ca="1" si="222"/>
        <v>0</v>
      </c>
      <c r="J796" s="31">
        <f ca="1">IF(ISNA(MATCH($V796,Hajoamiskertoimet!A$21:A$53,0)),0,$I796*OFFSET(Hajoamiskertoimet!$C$20,MATCH($V796,Hajoamiskertoimet!A$21:A$53,0),0))</f>
        <v>0</v>
      </c>
      <c r="L796" s="181">
        <f t="shared" ca="1" si="228"/>
        <v>1</v>
      </c>
      <c r="M796" s="180" t="e">
        <f ca="1">OFFSET('ewc02'!$H$10,MATCH($R796,Ewc_ID,0),0)</f>
        <v>#N/A</v>
      </c>
      <c r="N796" s="180" t="e">
        <f t="shared" ca="1" si="223"/>
        <v>#N/A</v>
      </c>
      <c r="O796" s="180" t="e">
        <f ca="1">IF($L796=0,-1,OFFSET('Kuiva-aine'!$C$10,AE796+AF796-1,0))</f>
        <v>#N/A</v>
      </c>
      <c r="P796" s="180" t="e">
        <f t="shared" ca="1" si="229"/>
        <v>#N/A</v>
      </c>
      <c r="Q796" s="180" t="e">
        <f ca="1">OFFSET('ewc02'!$A$10,MATCH($C796,EWC_Koodi,0),0)</f>
        <v>#N/A</v>
      </c>
      <c r="R796" s="180" t="e">
        <f t="shared" ca="1" si="230"/>
        <v>#N/A</v>
      </c>
      <c r="S796" s="180" t="e">
        <f ca="1">OFFSET('ewc02'!$K$10,Y796,0)</f>
        <v>#N/A</v>
      </c>
      <c r="T796" s="180" t="e">
        <f t="shared" ca="1" si="231"/>
        <v>#N/A</v>
      </c>
      <c r="U796" s="180" t="e">
        <f ca="1">OFFSET('ewc02'!$L$10,Y796,0)</f>
        <v>#N/A</v>
      </c>
      <c r="V796" s="180" t="e">
        <f ca="1">OFFSET('ewc02'!$M$10,Y796,0)</f>
        <v>#N/A</v>
      </c>
      <c r="W796" s="180" t="e">
        <f ca="1">OFFSET('ewc02'!$N$10,Y796,0)</f>
        <v>#N/A</v>
      </c>
      <c r="X796" s="180" t="e">
        <f ca="1">IF(AND(OFFSET('ewc02'!I$10,Y796,0)=12,OR(G796="2.3",G796="2.6",G796="2.7",G796="2.9")),1,0)</f>
        <v>#N/A</v>
      </c>
      <c r="Y796" s="180" t="e">
        <f t="shared" ca="1" si="224"/>
        <v>#N/A</v>
      </c>
      <c r="Z796" s="37">
        <f t="shared" si="225"/>
        <v>0</v>
      </c>
      <c r="AA796" s="180">
        <f ca="1">IF($Z796=0,0, OFFSET(rd!$A$10,MATCH($Z796,RD_tunnus,0),0))</f>
        <v>0</v>
      </c>
      <c r="AB796" s="180" t="e">
        <f t="shared" si="232"/>
        <v>#N/A</v>
      </c>
      <c r="AC796" s="180" t="e">
        <f t="shared" si="233"/>
        <v>#N/A</v>
      </c>
      <c r="AD796" s="100">
        <f t="shared" si="234"/>
        <v>0</v>
      </c>
      <c r="AE796" s="180" t="e">
        <f t="shared" ca="1" si="226"/>
        <v>#N/A</v>
      </c>
      <c r="AF796" s="180" t="e">
        <f t="shared" ca="1" si="227"/>
        <v>#N/A</v>
      </c>
      <c r="AG796" s="100" t="e">
        <f ca="1">OFFSET('Kuiva-aine'!$D$10,AE796+AF796-1,0)</f>
        <v>#N/A</v>
      </c>
      <c r="AH796" s="100" t="e">
        <f ca="1">OFFSET('Kuiva-aine'!$E$10,AE796+AF796-1,0)</f>
        <v>#N/A</v>
      </c>
      <c r="AI796" s="180" t="e">
        <f t="shared" ca="1" si="235"/>
        <v>#N/A</v>
      </c>
      <c r="AJ796" s="180" t="e">
        <f t="shared" si="236"/>
        <v>#N/A</v>
      </c>
      <c r="AK796" s="180" t="e">
        <f t="shared" si="237"/>
        <v>#N/A</v>
      </c>
      <c r="AL796" s="180">
        <f t="shared" si="238"/>
        <v>0</v>
      </c>
    </row>
    <row r="797" spans="1:38" x14ac:dyDescent="0.35">
      <c r="A797" s="91"/>
      <c r="B797" s="92"/>
      <c r="C797" s="93"/>
      <c r="D797" s="92"/>
      <c r="E797" s="91"/>
      <c r="F797" s="92"/>
      <c r="G797" s="94"/>
      <c r="I797" s="31">
        <f t="shared" ca="1" si="222"/>
        <v>0</v>
      </c>
      <c r="J797" s="31">
        <f ca="1">IF(ISNA(MATCH($V797,Hajoamiskertoimet!A$21:A$53,0)),0,$I797*OFFSET(Hajoamiskertoimet!$C$20,MATCH($V797,Hajoamiskertoimet!A$21:A$53,0),0))</f>
        <v>0</v>
      </c>
      <c r="L797" s="181">
        <f t="shared" ca="1" si="228"/>
        <v>1</v>
      </c>
      <c r="M797" s="180" t="e">
        <f ca="1">OFFSET('ewc02'!$H$10,MATCH($R797,Ewc_ID,0),0)</f>
        <v>#N/A</v>
      </c>
      <c r="N797" s="180" t="e">
        <f t="shared" ca="1" si="223"/>
        <v>#N/A</v>
      </c>
      <c r="O797" s="180" t="e">
        <f ca="1">IF($L797=0,-1,OFFSET('Kuiva-aine'!$C$10,AE797+AF797-1,0))</f>
        <v>#N/A</v>
      </c>
      <c r="P797" s="180" t="e">
        <f t="shared" ca="1" si="229"/>
        <v>#N/A</v>
      </c>
      <c r="Q797" s="180" t="e">
        <f ca="1">OFFSET('ewc02'!$A$10,MATCH($C797,EWC_Koodi,0),0)</f>
        <v>#N/A</v>
      </c>
      <c r="R797" s="180" t="e">
        <f t="shared" ca="1" si="230"/>
        <v>#N/A</v>
      </c>
      <c r="S797" s="180" t="e">
        <f ca="1">OFFSET('ewc02'!$K$10,Y797,0)</f>
        <v>#N/A</v>
      </c>
      <c r="T797" s="180" t="e">
        <f t="shared" ca="1" si="231"/>
        <v>#N/A</v>
      </c>
      <c r="U797" s="180" t="e">
        <f ca="1">OFFSET('ewc02'!$L$10,Y797,0)</f>
        <v>#N/A</v>
      </c>
      <c r="V797" s="180" t="e">
        <f ca="1">OFFSET('ewc02'!$M$10,Y797,0)</f>
        <v>#N/A</v>
      </c>
      <c r="W797" s="180" t="e">
        <f ca="1">OFFSET('ewc02'!$N$10,Y797,0)</f>
        <v>#N/A</v>
      </c>
      <c r="X797" s="180" t="e">
        <f ca="1">IF(AND(OFFSET('ewc02'!I$10,Y797,0)=12,OR(G797="2.3",G797="2.6",G797="2.7",G797="2.9")),1,0)</f>
        <v>#N/A</v>
      </c>
      <c r="Y797" s="180" t="e">
        <f t="shared" ca="1" si="224"/>
        <v>#N/A</v>
      </c>
      <c r="Z797" s="37">
        <f t="shared" si="225"/>
        <v>0</v>
      </c>
      <c r="AA797" s="180">
        <f ca="1">IF($Z797=0,0, OFFSET(rd!$A$10,MATCH($Z797,RD_tunnus,0),0))</f>
        <v>0</v>
      </c>
      <c r="AB797" s="180" t="e">
        <f t="shared" si="232"/>
        <v>#N/A</v>
      </c>
      <c r="AC797" s="180" t="e">
        <f t="shared" si="233"/>
        <v>#N/A</v>
      </c>
      <c r="AD797" s="100">
        <f t="shared" si="234"/>
        <v>0</v>
      </c>
      <c r="AE797" s="180" t="e">
        <f t="shared" ca="1" si="226"/>
        <v>#N/A</v>
      </c>
      <c r="AF797" s="180" t="e">
        <f t="shared" ca="1" si="227"/>
        <v>#N/A</v>
      </c>
      <c r="AG797" s="100" t="e">
        <f ca="1">OFFSET('Kuiva-aine'!$D$10,AE797+AF797-1,0)</f>
        <v>#N/A</v>
      </c>
      <c r="AH797" s="100" t="e">
        <f ca="1">OFFSET('Kuiva-aine'!$E$10,AE797+AF797-1,0)</f>
        <v>#N/A</v>
      </c>
      <c r="AI797" s="180" t="e">
        <f t="shared" ca="1" si="235"/>
        <v>#N/A</v>
      </c>
      <c r="AJ797" s="180" t="e">
        <f t="shared" si="236"/>
        <v>#N/A</v>
      </c>
      <c r="AK797" s="180" t="e">
        <f t="shared" si="237"/>
        <v>#N/A</v>
      </c>
      <c r="AL797" s="180">
        <f t="shared" si="238"/>
        <v>0</v>
      </c>
    </row>
    <row r="798" spans="1:38" x14ac:dyDescent="0.35">
      <c r="A798" s="91"/>
      <c r="B798" s="92"/>
      <c r="C798" s="93"/>
      <c r="D798" s="92"/>
      <c r="E798" s="91"/>
      <c r="F798" s="92"/>
      <c r="G798" s="94"/>
      <c r="I798" s="31">
        <f t="shared" ca="1" si="222"/>
        <v>0</v>
      </c>
      <c r="J798" s="31">
        <f ca="1">IF(ISNA(MATCH($V798,Hajoamiskertoimet!A$21:A$53,0)),0,$I798*OFFSET(Hajoamiskertoimet!$C$20,MATCH($V798,Hajoamiskertoimet!A$21:A$53,0),0))</f>
        <v>0</v>
      </c>
      <c r="L798" s="181">
        <f t="shared" ca="1" si="228"/>
        <v>1</v>
      </c>
      <c r="M798" s="180" t="e">
        <f ca="1">OFFSET('ewc02'!$H$10,MATCH($R798,Ewc_ID,0),0)</f>
        <v>#N/A</v>
      </c>
      <c r="N798" s="180" t="e">
        <f t="shared" ca="1" si="223"/>
        <v>#N/A</v>
      </c>
      <c r="O798" s="180" t="e">
        <f ca="1">IF($L798=0,-1,OFFSET('Kuiva-aine'!$C$10,AE798+AF798-1,0))</f>
        <v>#N/A</v>
      </c>
      <c r="P798" s="180" t="e">
        <f t="shared" ca="1" si="229"/>
        <v>#N/A</v>
      </c>
      <c r="Q798" s="180" t="e">
        <f ca="1">OFFSET('ewc02'!$A$10,MATCH($C798,EWC_Koodi,0),0)</f>
        <v>#N/A</v>
      </c>
      <c r="R798" s="180" t="e">
        <f t="shared" ca="1" si="230"/>
        <v>#N/A</v>
      </c>
      <c r="S798" s="180" t="e">
        <f ca="1">OFFSET('ewc02'!$K$10,Y798,0)</f>
        <v>#N/A</v>
      </c>
      <c r="T798" s="180" t="e">
        <f t="shared" ca="1" si="231"/>
        <v>#N/A</v>
      </c>
      <c r="U798" s="180" t="e">
        <f ca="1">OFFSET('ewc02'!$L$10,Y798,0)</f>
        <v>#N/A</v>
      </c>
      <c r="V798" s="180" t="e">
        <f ca="1">OFFSET('ewc02'!$M$10,Y798,0)</f>
        <v>#N/A</v>
      </c>
      <c r="W798" s="180" t="e">
        <f ca="1">OFFSET('ewc02'!$N$10,Y798,0)</f>
        <v>#N/A</v>
      </c>
      <c r="X798" s="180" t="e">
        <f ca="1">IF(AND(OFFSET('ewc02'!I$10,Y798,0)=12,OR(G798="2.3",G798="2.6",G798="2.7",G798="2.9")),1,0)</f>
        <v>#N/A</v>
      </c>
      <c r="Y798" s="180" t="e">
        <f t="shared" ca="1" si="224"/>
        <v>#N/A</v>
      </c>
      <c r="Z798" s="37">
        <f t="shared" si="225"/>
        <v>0</v>
      </c>
      <c r="AA798" s="180">
        <f ca="1">IF($Z798=0,0, OFFSET(rd!$A$10,MATCH($Z798,RD_tunnus,0),0))</f>
        <v>0</v>
      </c>
      <c r="AB798" s="180" t="e">
        <f t="shared" si="232"/>
        <v>#N/A</v>
      </c>
      <c r="AC798" s="180" t="e">
        <f t="shared" si="233"/>
        <v>#N/A</v>
      </c>
      <c r="AD798" s="100">
        <f t="shared" si="234"/>
        <v>0</v>
      </c>
      <c r="AE798" s="180" t="e">
        <f t="shared" ca="1" si="226"/>
        <v>#N/A</v>
      </c>
      <c r="AF798" s="180" t="e">
        <f t="shared" ca="1" si="227"/>
        <v>#N/A</v>
      </c>
      <c r="AG798" s="100" t="e">
        <f ca="1">OFFSET('Kuiva-aine'!$D$10,AE798+AF798-1,0)</f>
        <v>#N/A</v>
      </c>
      <c r="AH798" s="100" t="e">
        <f ca="1">OFFSET('Kuiva-aine'!$E$10,AE798+AF798-1,0)</f>
        <v>#N/A</v>
      </c>
      <c r="AI798" s="180" t="e">
        <f t="shared" ca="1" si="235"/>
        <v>#N/A</v>
      </c>
      <c r="AJ798" s="180" t="e">
        <f t="shared" si="236"/>
        <v>#N/A</v>
      </c>
      <c r="AK798" s="180" t="e">
        <f t="shared" si="237"/>
        <v>#N/A</v>
      </c>
      <c r="AL798" s="180">
        <f t="shared" si="238"/>
        <v>0</v>
      </c>
    </row>
    <row r="799" spans="1:38" x14ac:dyDescent="0.35">
      <c r="A799" s="91"/>
      <c r="B799" s="92"/>
      <c r="C799" s="93"/>
      <c r="D799" s="92"/>
      <c r="E799" s="91"/>
      <c r="F799" s="92"/>
      <c r="G799" s="94"/>
      <c r="I799" s="31">
        <f t="shared" ca="1" si="222"/>
        <v>0</v>
      </c>
      <c r="J799" s="31">
        <f ca="1">IF(ISNA(MATCH($V799,Hajoamiskertoimet!A$21:A$53,0)),0,$I799*OFFSET(Hajoamiskertoimet!$C$20,MATCH($V799,Hajoamiskertoimet!A$21:A$53,0),0))</f>
        <v>0</v>
      </c>
      <c r="L799" s="181">
        <f t="shared" ca="1" si="228"/>
        <v>1</v>
      </c>
      <c r="M799" s="180" t="e">
        <f ca="1">OFFSET('ewc02'!$H$10,MATCH($R799,Ewc_ID,0),0)</f>
        <v>#N/A</v>
      </c>
      <c r="N799" s="180" t="e">
        <f t="shared" ca="1" si="223"/>
        <v>#N/A</v>
      </c>
      <c r="O799" s="180" t="e">
        <f ca="1">IF($L799=0,-1,OFFSET('Kuiva-aine'!$C$10,AE799+AF799-1,0))</f>
        <v>#N/A</v>
      </c>
      <c r="P799" s="180" t="e">
        <f t="shared" ca="1" si="229"/>
        <v>#N/A</v>
      </c>
      <c r="Q799" s="180" t="e">
        <f ca="1">OFFSET('ewc02'!$A$10,MATCH($C799,EWC_Koodi,0),0)</f>
        <v>#N/A</v>
      </c>
      <c r="R799" s="180" t="e">
        <f t="shared" ca="1" si="230"/>
        <v>#N/A</v>
      </c>
      <c r="S799" s="180" t="e">
        <f ca="1">OFFSET('ewc02'!$K$10,Y799,0)</f>
        <v>#N/A</v>
      </c>
      <c r="T799" s="180" t="e">
        <f t="shared" ca="1" si="231"/>
        <v>#N/A</v>
      </c>
      <c r="U799" s="180" t="e">
        <f ca="1">OFFSET('ewc02'!$L$10,Y799,0)</f>
        <v>#N/A</v>
      </c>
      <c r="V799" s="180" t="e">
        <f ca="1">OFFSET('ewc02'!$M$10,Y799,0)</f>
        <v>#N/A</v>
      </c>
      <c r="W799" s="180" t="e">
        <f ca="1">OFFSET('ewc02'!$N$10,Y799,0)</f>
        <v>#N/A</v>
      </c>
      <c r="X799" s="180" t="e">
        <f ca="1">IF(AND(OFFSET('ewc02'!I$10,Y799,0)=12,OR(G799="2.3",G799="2.6",G799="2.7",G799="2.9")),1,0)</f>
        <v>#N/A</v>
      </c>
      <c r="Y799" s="180" t="e">
        <f t="shared" ca="1" si="224"/>
        <v>#N/A</v>
      </c>
      <c r="Z799" s="37">
        <f t="shared" si="225"/>
        <v>0</v>
      </c>
      <c r="AA799" s="180">
        <f ca="1">IF($Z799=0,0, OFFSET(rd!$A$10,MATCH($Z799,RD_tunnus,0),0))</f>
        <v>0</v>
      </c>
      <c r="AB799" s="180" t="e">
        <f t="shared" si="232"/>
        <v>#N/A</v>
      </c>
      <c r="AC799" s="180" t="e">
        <f t="shared" si="233"/>
        <v>#N/A</v>
      </c>
      <c r="AD799" s="100">
        <f t="shared" si="234"/>
        <v>0</v>
      </c>
      <c r="AE799" s="180" t="e">
        <f t="shared" ca="1" si="226"/>
        <v>#N/A</v>
      </c>
      <c r="AF799" s="180" t="e">
        <f t="shared" ca="1" si="227"/>
        <v>#N/A</v>
      </c>
      <c r="AG799" s="100" t="e">
        <f ca="1">OFFSET('Kuiva-aine'!$D$10,AE799+AF799-1,0)</f>
        <v>#N/A</v>
      </c>
      <c r="AH799" s="100" t="e">
        <f ca="1">OFFSET('Kuiva-aine'!$E$10,AE799+AF799-1,0)</f>
        <v>#N/A</v>
      </c>
      <c r="AI799" s="180" t="e">
        <f t="shared" ca="1" si="235"/>
        <v>#N/A</v>
      </c>
      <c r="AJ799" s="180" t="e">
        <f t="shared" si="236"/>
        <v>#N/A</v>
      </c>
      <c r="AK799" s="180" t="e">
        <f t="shared" si="237"/>
        <v>#N/A</v>
      </c>
      <c r="AL799" s="180">
        <f t="shared" si="238"/>
        <v>0</v>
      </c>
    </row>
    <row r="800" spans="1:38" x14ac:dyDescent="0.35">
      <c r="A800" s="91"/>
      <c r="B800" s="92"/>
      <c r="C800" s="93"/>
      <c r="D800" s="92"/>
      <c r="E800" s="91"/>
      <c r="F800" s="92"/>
      <c r="G800" s="94"/>
      <c r="I800" s="31">
        <f t="shared" ca="1" si="222"/>
        <v>0</v>
      </c>
      <c r="J800" s="31">
        <f ca="1">IF(ISNA(MATCH($V800,Hajoamiskertoimet!A$21:A$53,0)),0,$I800*OFFSET(Hajoamiskertoimet!$C$20,MATCH($V800,Hajoamiskertoimet!A$21:A$53,0),0))</f>
        <v>0</v>
      </c>
      <c r="L800" s="181">
        <f t="shared" ca="1" si="228"/>
        <v>1</v>
      </c>
      <c r="M800" s="180" t="e">
        <f ca="1">OFFSET('ewc02'!$H$10,MATCH($R800,Ewc_ID,0),0)</f>
        <v>#N/A</v>
      </c>
      <c r="N800" s="180" t="e">
        <f t="shared" ca="1" si="223"/>
        <v>#N/A</v>
      </c>
      <c r="O800" s="180" t="e">
        <f ca="1">IF($L800=0,-1,OFFSET('Kuiva-aine'!$C$10,AE800+AF800-1,0))</f>
        <v>#N/A</v>
      </c>
      <c r="P800" s="180" t="e">
        <f t="shared" ca="1" si="229"/>
        <v>#N/A</v>
      </c>
      <c r="Q800" s="180" t="e">
        <f ca="1">OFFSET('ewc02'!$A$10,MATCH($C800,EWC_Koodi,0),0)</f>
        <v>#N/A</v>
      </c>
      <c r="R800" s="180" t="e">
        <f t="shared" ca="1" si="230"/>
        <v>#N/A</v>
      </c>
      <c r="S800" s="180" t="e">
        <f ca="1">OFFSET('ewc02'!$K$10,Y800,0)</f>
        <v>#N/A</v>
      </c>
      <c r="T800" s="180" t="e">
        <f t="shared" ca="1" si="231"/>
        <v>#N/A</v>
      </c>
      <c r="U800" s="180" t="e">
        <f ca="1">OFFSET('ewc02'!$L$10,Y800,0)</f>
        <v>#N/A</v>
      </c>
      <c r="V800" s="180" t="e">
        <f ca="1">OFFSET('ewc02'!$M$10,Y800,0)</f>
        <v>#N/A</v>
      </c>
      <c r="W800" s="180" t="e">
        <f ca="1">OFFSET('ewc02'!$N$10,Y800,0)</f>
        <v>#N/A</v>
      </c>
      <c r="X800" s="180" t="e">
        <f ca="1">IF(AND(OFFSET('ewc02'!I$10,Y800,0)=12,OR(G800="2.3",G800="2.6",G800="2.7",G800="2.9")),1,0)</f>
        <v>#N/A</v>
      </c>
      <c r="Y800" s="180" t="e">
        <f t="shared" ca="1" si="224"/>
        <v>#N/A</v>
      </c>
      <c r="Z800" s="37">
        <f t="shared" si="225"/>
        <v>0</v>
      </c>
      <c r="AA800" s="180">
        <f ca="1">IF($Z800=0,0, OFFSET(rd!$A$10,MATCH($Z800,RD_tunnus,0),0))</f>
        <v>0</v>
      </c>
      <c r="AB800" s="180" t="e">
        <f t="shared" si="232"/>
        <v>#N/A</v>
      </c>
      <c r="AC800" s="180" t="e">
        <f t="shared" si="233"/>
        <v>#N/A</v>
      </c>
      <c r="AD800" s="100">
        <f t="shared" si="234"/>
        <v>0</v>
      </c>
      <c r="AE800" s="180" t="e">
        <f t="shared" ca="1" si="226"/>
        <v>#N/A</v>
      </c>
      <c r="AF800" s="180" t="e">
        <f t="shared" ca="1" si="227"/>
        <v>#N/A</v>
      </c>
      <c r="AG800" s="100" t="e">
        <f ca="1">OFFSET('Kuiva-aine'!$D$10,AE800+AF800-1,0)</f>
        <v>#N/A</v>
      </c>
      <c r="AH800" s="100" t="e">
        <f ca="1">OFFSET('Kuiva-aine'!$E$10,AE800+AF800-1,0)</f>
        <v>#N/A</v>
      </c>
      <c r="AI800" s="180" t="e">
        <f t="shared" ca="1" si="235"/>
        <v>#N/A</v>
      </c>
      <c r="AJ800" s="180" t="e">
        <f t="shared" si="236"/>
        <v>#N/A</v>
      </c>
      <c r="AK800" s="180" t="e">
        <f t="shared" si="237"/>
        <v>#N/A</v>
      </c>
      <c r="AL800" s="180">
        <f t="shared" si="238"/>
        <v>0</v>
      </c>
    </row>
    <row r="801" spans="1:38" x14ac:dyDescent="0.35">
      <c r="A801" s="91"/>
      <c r="B801" s="92"/>
      <c r="C801" s="93"/>
      <c r="D801" s="92"/>
      <c r="E801" s="91"/>
      <c r="F801" s="92"/>
      <c r="G801" s="94"/>
      <c r="I801" s="31">
        <f t="shared" ca="1" si="222"/>
        <v>0</v>
      </c>
      <c r="J801" s="31">
        <f ca="1">IF(ISNA(MATCH($V801,Hajoamiskertoimet!A$21:A$53,0)),0,$I801*OFFSET(Hajoamiskertoimet!$C$20,MATCH($V801,Hajoamiskertoimet!A$21:A$53,0),0))</f>
        <v>0</v>
      </c>
      <c r="L801" s="181">
        <f t="shared" ca="1" si="228"/>
        <v>1</v>
      </c>
      <c r="M801" s="180" t="e">
        <f ca="1">OFFSET('ewc02'!$H$10,MATCH($R801,Ewc_ID,0),0)</f>
        <v>#N/A</v>
      </c>
      <c r="N801" s="180" t="e">
        <f t="shared" ca="1" si="223"/>
        <v>#N/A</v>
      </c>
      <c r="O801" s="180" t="e">
        <f ca="1">IF($L801=0,-1,OFFSET('Kuiva-aine'!$C$10,AE801+AF801-1,0))</f>
        <v>#N/A</v>
      </c>
      <c r="P801" s="180" t="e">
        <f t="shared" ca="1" si="229"/>
        <v>#N/A</v>
      </c>
      <c r="Q801" s="180" t="e">
        <f ca="1">OFFSET('ewc02'!$A$10,MATCH($C801,EWC_Koodi,0),0)</f>
        <v>#N/A</v>
      </c>
      <c r="R801" s="180" t="e">
        <f t="shared" ca="1" si="230"/>
        <v>#N/A</v>
      </c>
      <c r="S801" s="180" t="e">
        <f ca="1">OFFSET('ewc02'!$K$10,Y801,0)</f>
        <v>#N/A</v>
      </c>
      <c r="T801" s="180" t="e">
        <f t="shared" ca="1" si="231"/>
        <v>#N/A</v>
      </c>
      <c r="U801" s="180" t="e">
        <f ca="1">OFFSET('ewc02'!$L$10,Y801,0)</f>
        <v>#N/A</v>
      </c>
      <c r="V801" s="180" t="e">
        <f ca="1">OFFSET('ewc02'!$M$10,Y801,0)</f>
        <v>#N/A</v>
      </c>
      <c r="W801" s="180" t="e">
        <f ca="1">OFFSET('ewc02'!$N$10,Y801,0)</f>
        <v>#N/A</v>
      </c>
      <c r="X801" s="180" t="e">
        <f ca="1">IF(AND(OFFSET('ewc02'!I$10,Y801,0)=12,OR(G801="2.3",G801="2.6",G801="2.7",G801="2.9")),1,0)</f>
        <v>#N/A</v>
      </c>
      <c r="Y801" s="180" t="e">
        <f t="shared" ca="1" si="224"/>
        <v>#N/A</v>
      </c>
      <c r="Z801" s="37">
        <f t="shared" si="225"/>
        <v>0</v>
      </c>
      <c r="AA801" s="180">
        <f ca="1">IF($Z801=0,0, OFFSET(rd!$A$10,MATCH($Z801,RD_tunnus,0),0))</f>
        <v>0</v>
      </c>
      <c r="AB801" s="180" t="e">
        <f t="shared" si="232"/>
        <v>#N/A</v>
      </c>
      <c r="AC801" s="180" t="e">
        <f t="shared" si="233"/>
        <v>#N/A</v>
      </c>
      <c r="AD801" s="100">
        <f t="shared" si="234"/>
        <v>0</v>
      </c>
      <c r="AE801" s="180" t="e">
        <f t="shared" ca="1" si="226"/>
        <v>#N/A</v>
      </c>
      <c r="AF801" s="180" t="e">
        <f t="shared" ca="1" si="227"/>
        <v>#N/A</v>
      </c>
      <c r="AG801" s="100" t="e">
        <f ca="1">OFFSET('Kuiva-aine'!$D$10,AE801+AF801-1,0)</f>
        <v>#N/A</v>
      </c>
      <c r="AH801" s="100" t="e">
        <f ca="1">OFFSET('Kuiva-aine'!$E$10,AE801+AF801-1,0)</f>
        <v>#N/A</v>
      </c>
      <c r="AI801" s="180" t="e">
        <f t="shared" ca="1" si="235"/>
        <v>#N/A</v>
      </c>
      <c r="AJ801" s="180" t="e">
        <f t="shared" si="236"/>
        <v>#N/A</v>
      </c>
      <c r="AK801" s="180" t="e">
        <f t="shared" si="237"/>
        <v>#N/A</v>
      </c>
      <c r="AL801" s="180">
        <f t="shared" si="238"/>
        <v>0</v>
      </c>
    </row>
    <row r="802" spans="1:38" x14ac:dyDescent="0.35">
      <c r="A802" s="91"/>
      <c r="B802" s="92"/>
      <c r="C802" s="93"/>
      <c r="D802" s="92"/>
      <c r="E802" s="91"/>
      <c r="F802" s="92"/>
      <c r="G802" s="94"/>
      <c r="I802" s="31">
        <f t="shared" ca="1" si="222"/>
        <v>0</v>
      </c>
      <c r="J802" s="31">
        <f ca="1">IF(ISNA(MATCH($V802,Hajoamiskertoimet!A$21:A$53,0)),0,$I802*OFFSET(Hajoamiskertoimet!$C$20,MATCH($V802,Hajoamiskertoimet!A$21:A$53,0),0))</f>
        <v>0</v>
      </c>
      <c r="L802" s="181">
        <f t="shared" ca="1" si="228"/>
        <v>1</v>
      </c>
      <c r="M802" s="180" t="e">
        <f ca="1">OFFSET('ewc02'!$H$10,MATCH($R802,Ewc_ID,0),0)</f>
        <v>#N/A</v>
      </c>
      <c r="N802" s="180" t="e">
        <f t="shared" ca="1" si="223"/>
        <v>#N/A</v>
      </c>
      <c r="O802" s="180" t="e">
        <f ca="1">IF($L802=0,-1,OFFSET('Kuiva-aine'!$C$10,AE802+AF802-1,0))</f>
        <v>#N/A</v>
      </c>
      <c r="P802" s="180" t="e">
        <f t="shared" ca="1" si="229"/>
        <v>#N/A</v>
      </c>
      <c r="Q802" s="180" t="e">
        <f ca="1">OFFSET('ewc02'!$A$10,MATCH($C802,EWC_Koodi,0),0)</f>
        <v>#N/A</v>
      </c>
      <c r="R802" s="180" t="e">
        <f t="shared" ca="1" si="230"/>
        <v>#N/A</v>
      </c>
      <c r="S802" s="180" t="e">
        <f ca="1">OFFSET('ewc02'!$K$10,Y802,0)</f>
        <v>#N/A</v>
      </c>
      <c r="T802" s="180" t="e">
        <f t="shared" ca="1" si="231"/>
        <v>#N/A</v>
      </c>
      <c r="U802" s="180" t="e">
        <f ca="1">OFFSET('ewc02'!$L$10,Y802,0)</f>
        <v>#N/A</v>
      </c>
      <c r="V802" s="180" t="e">
        <f ca="1">OFFSET('ewc02'!$M$10,Y802,0)</f>
        <v>#N/A</v>
      </c>
      <c r="W802" s="180" t="e">
        <f ca="1">OFFSET('ewc02'!$N$10,Y802,0)</f>
        <v>#N/A</v>
      </c>
      <c r="X802" s="180" t="e">
        <f ca="1">IF(AND(OFFSET('ewc02'!I$10,Y802,0)=12,OR(G802="2.3",G802="2.6",G802="2.7",G802="2.9")),1,0)</f>
        <v>#N/A</v>
      </c>
      <c r="Y802" s="180" t="e">
        <f t="shared" ca="1" si="224"/>
        <v>#N/A</v>
      </c>
      <c r="Z802" s="37">
        <f t="shared" si="225"/>
        <v>0</v>
      </c>
      <c r="AA802" s="180">
        <f ca="1">IF($Z802=0,0, OFFSET(rd!$A$10,MATCH($Z802,RD_tunnus,0),0))</f>
        <v>0</v>
      </c>
      <c r="AB802" s="180" t="e">
        <f t="shared" si="232"/>
        <v>#N/A</v>
      </c>
      <c r="AC802" s="180" t="e">
        <f t="shared" si="233"/>
        <v>#N/A</v>
      </c>
      <c r="AD802" s="100">
        <f t="shared" si="234"/>
        <v>0</v>
      </c>
      <c r="AE802" s="180" t="e">
        <f t="shared" ca="1" si="226"/>
        <v>#N/A</v>
      </c>
      <c r="AF802" s="180" t="e">
        <f t="shared" ca="1" si="227"/>
        <v>#N/A</v>
      </c>
      <c r="AG802" s="100" t="e">
        <f ca="1">OFFSET('Kuiva-aine'!$D$10,AE802+AF802-1,0)</f>
        <v>#N/A</v>
      </c>
      <c r="AH802" s="100" t="e">
        <f ca="1">OFFSET('Kuiva-aine'!$E$10,AE802+AF802-1,0)</f>
        <v>#N/A</v>
      </c>
      <c r="AI802" s="180" t="e">
        <f t="shared" ca="1" si="235"/>
        <v>#N/A</v>
      </c>
      <c r="AJ802" s="180" t="e">
        <f t="shared" si="236"/>
        <v>#N/A</v>
      </c>
      <c r="AK802" s="180" t="e">
        <f t="shared" si="237"/>
        <v>#N/A</v>
      </c>
      <c r="AL802" s="180">
        <f t="shared" si="238"/>
        <v>0</v>
      </c>
    </row>
    <row r="803" spans="1:38" x14ac:dyDescent="0.35">
      <c r="A803" s="91"/>
      <c r="B803" s="92"/>
      <c r="C803" s="93"/>
      <c r="D803" s="92"/>
      <c r="E803" s="91"/>
      <c r="F803" s="92"/>
      <c r="G803" s="94"/>
      <c r="I803" s="31">
        <f t="shared" ca="1" si="222"/>
        <v>0</v>
      </c>
      <c r="J803" s="31">
        <f ca="1">IF(ISNA(MATCH($V803,Hajoamiskertoimet!A$21:A$53,0)),0,$I803*OFFSET(Hajoamiskertoimet!$C$20,MATCH($V803,Hajoamiskertoimet!A$21:A$53,0),0))</f>
        <v>0</v>
      </c>
      <c r="L803" s="181">
        <f t="shared" ca="1" si="228"/>
        <v>1</v>
      </c>
      <c r="M803" s="180" t="e">
        <f ca="1">OFFSET('ewc02'!$H$10,MATCH($R803,Ewc_ID,0),0)</f>
        <v>#N/A</v>
      </c>
      <c r="N803" s="180" t="e">
        <f t="shared" ca="1" si="223"/>
        <v>#N/A</v>
      </c>
      <c r="O803" s="180" t="e">
        <f ca="1">IF($L803=0,-1,OFFSET('Kuiva-aine'!$C$10,AE803+AF803-1,0))</f>
        <v>#N/A</v>
      </c>
      <c r="P803" s="180" t="e">
        <f t="shared" ca="1" si="229"/>
        <v>#N/A</v>
      </c>
      <c r="Q803" s="180" t="e">
        <f ca="1">OFFSET('ewc02'!$A$10,MATCH($C803,EWC_Koodi,0),0)</f>
        <v>#N/A</v>
      </c>
      <c r="R803" s="180" t="e">
        <f t="shared" ca="1" si="230"/>
        <v>#N/A</v>
      </c>
      <c r="S803" s="180" t="e">
        <f ca="1">OFFSET('ewc02'!$K$10,Y803,0)</f>
        <v>#N/A</v>
      </c>
      <c r="T803" s="180" t="e">
        <f t="shared" ca="1" si="231"/>
        <v>#N/A</v>
      </c>
      <c r="U803" s="180" t="e">
        <f ca="1">OFFSET('ewc02'!$L$10,Y803,0)</f>
        <v>#N/A</v>
      </c>
      <c r="V803" s="180" t="e">
        <f ca="1">OFFSET('ewc02'!$M$10,Y803,0)</f>
        <v>#N/A</v>
      </c>
      <c r="W803" s="180" t="e">
        <f ca="1">OFFSET('ewc02'!$N$10,Y803,0)</f>
        <v>#N/A</v>
      </c>
      <c r="X803" s="180" t="e">
        <f ca="1">IF(AND(OFFSET('ewc02'!I$10,Y803,0)=12,OR(G803="2.3",G803="2.6",G803="2.7",G803="2.9")),1,0)</f>
        <v>#N/A</v>
      </c>
      <c r="Y803" s="180" t="e">
        <f t="shared" ca="1" si="224"/>
        <v>#N/A</v>
      </c>
      <c r="Z803" s="37">
        <f t="shared" si="225"/>
        <v>0</v>
      </c>
      <c r="AA803" s="180">
        <f ca="1">IF($Z803=0,0, OFFSET(rd!$A$10,MATCH($Z803,RD_tunnus,0),0))</f>
        <v>0</v>
      </c>
      <c r="AB803" s="180" t="e">
        <f t="shared" si="232"/>
        <v>#N/A</v>
      </c>
      <c r="AC803" s="180" t="e">
        <f t="shared" si="233"/>
        <v>#N/A</v>
      </c>
      <c r="AD803" s="100">
        <f t="shared" si="234"/>
        <v>0</v>
      </c>
      <c r="AE803" s="180" t="e">
        <f t="shared" ca="1" si="226"/>
        <v>#N/A</v>
      </c>
      <c r="AF803" s="180" t="e">
        <f t="shared" ca="1" si="227"/>
        <v>#N/A</v>
      </c>
      <c r="AG803" s="100" t="e">
        <f ca="1">OFFSET('Kuiva-aine'!$D$10,AE803+AF803-1,0)</f>
        <v>#N/A</v>
      </c>
      <c r="AH803" s="100" t="e">
        <f ca="1">OFFSET('Kuiva-aine'!$E$10,AE803+AF803-1,0)</f>
        <v>#N/A</v>
      </c>
      <c r="AI803" s="180" t="e">
        <f t="shared" ca="1" si="235"/>
        <v>#N/A</v>
      </c>
      <c r="AJ803" s="180" t="e">
        <f t="shared" si="236"/>
        <v>#N/A</v>
      </c>
      <c r="AK803" s="180" t="e">
        <f t="shared" si="237"/>
        <v>#N/A</v>
      </c>
      <c r="AL803" s="180">
        <f t="shared" si="238"/>
        <v>0</v>
      </c>
    </row>
    <row r="804" spans="1:38" x14ac:dyDescent="0.35">
      <c r="A804" s="91"/>
      <c r="B804" s="92"/>
      <c r="C804" s="93"/>
      <c r="D804" s="92"/>
      <c r="E804" s="91"/>
      <c r="F804" s="92"/>
      <c r="G804" s="94"/>
      <c r="I804" s="31">
        <f t="shared" ca="1" si="222"/>
        <v>0</v>
      </c>
      <c r="J804" s="31">
        <f ca="1">IF(ISNA(MATCH($V804,Hajoamiskertoimet!A$21:A$53,0)),0,$I804*OFFSET(Hajoamiskertoimet!$C$20,MATCH($V804,Hajoamiskertoimet!A$21:A$53,0),0))</f>
        <v>0</v>
      </c>
      <c r="L804" s="181">
        <f t="shared" ca="1" si="228"/>
        <v>1</v>
      </c>
      <c r="M804" s="180" t="e">
        <f ca="1">OFFSET('ewc02'!$H$10,MATCH($R804,Ewc_ID,0),0)</f>
        <v>#N/A</v>
      </c>
      <c r="N804" s="180" t="e">
        <f t="shared" ca="1" si="223"/>
        <v>#N/A</v>
      </c>
      <c r="O804" s="180" t="e">
        <f ca="1">IF($L804=0,-1,OFFSET('Kuiva-aine'!$C$10,AE804+AF804-1,0))</f>
        <v>#N/A</v>
      </c>
      <c r="P804" s="180" t="e">
        <f t="shared" ca="1" si="229"/>
        <v>#N/A</v>
      </c>
      <c r="Q804" s="180" t="e">
        <f ca="1">OFFSET('ewc02'!$A$10,MATCH($C804,EWC_Koodi,0),0)</f>
        <v>#N/A</v>
      </c>
      <c r="R804" s="180" t="e">
        <f t="shared" ca="1" si="230"/>
        <v>#N/A</v>
      </c>
      <c r="S804" s="180" t="e">
        <f ca="1">OFFSET('ewc02'!$K$10,Y804,0)</f>
        <v>#N/A</v>
      </c>
      <c r="T804" s="180" t="e">
        <f t="shared" ca="1" si="231"/>
        <v>#N/A</v>
      </c>
      <c r="U804" s="180" t="e">
        <f ca="1">OFFSET('ewc02'!$L$10,Y804,0)</f>
        <v>#N/A</v>
      </c>
      <c r="V804" s="180" t="e">
        <f ca="1">OFFSET('ewc02'!$M$10,Y804,0)</f>
        <v>#N/A</v>
      </c>
      <c r="W804" s="180" t="e">
        <f ca="1">OFFSET('ewc02'!$N$10,Y804,0)</f>
        <v>#N/A</v>
      </c>
      <c r="X804" s="180" t="e">
        <f ca="1">IF(AND(OFFSET('ewc02'!I$10,Y804,0)=12,OR(G804="2.3",G804="2.6",G804="2.7",G804="2.9")),1,0)</f>
        <v>#N/A</v>
      </c>
      <c r="Y804" s="180" t="e">
        <f t="shared" ca="1" si="224"/>
        <v>#N/A</v>
      </c>
      <c r="Z804" s="37">
        <f t="shared" si="225"/>
        <v>0</v>
      </c>
      <c r="AA804" s="180">
        <f ca="1">IF($Z804=0,0, OFFSET(rd!$A$10,MATCH($Z804,RD_tunnus,0),0))</f>
        <v>0</v>
      </c>
      <c r="AB804" s="180" t="e">
        <f t="shared" si="232"/>
        <v>#N/A</v>
      </c>
      <c r="AC804" s="180" t="e">
        <f t="shared" si="233"/>
        <v>#N/A</v>
      </c>
      <c r="AD804" s="100">
        <f t="shared" si="234"/>
        <v>0</v>
      </c>
      <c r="AE804" s="180" t="e">
        <f t="shared" ca="1" si="226"/>
        <v>#N/A</v>
      </c>
      <c r="AF804" s="180" t="e">
        <f t="shared" ca="1" si="227"/>
        <v>#N/A</v>
      </c>
      <c r="AG804" s="100" t="e">
        <f ca="1">OFFSET('Kuiva-aine'!$D$10,AE804+AF804-1,0)</f>
        <v>#N/A</v>
      </c>
      <c r="AH804" s="100" t="e">
        <f ca="1">OFFSET('Kuiva-aine'!$E$10,AE804+AF804-1,0)</f>
        <v>#N/A</v>
      </c>
      <c r="AI804" s="180" t="e">
        <f t="shared" ca="1" si="235"/>
        <v>#N/A</v>
      </c>
      <c r="AJ804" s="180" t="e">
        <f t="shared" si="236"/>
        <v>#N/A</v>
      </c>
      <c r="AK804" s="180" t="e">
        <f t="shared" si="237"/>
        <v>#N/A</v>
      </c>
      <c r="AL804" s="180">
        <f t="shared" si="238"/>
        <v>0</v>
      </c>
    </row>
    <row r="805" spans="1:38" x14ac:dyDescent="0.35">
      <c r="A805" s="91"/>
      <c r="B805" s="92"/>
      <c r="C805" s="93"/>
      <c r="D805" s="92"/>
      <c r="E805" s="91"/>
      <c r="F805" s="92"/>
      <c r="G805" s="94"/>
      <c r="I805" s="31">
        <f t="shared" ref="I805:I868" ca="1" si="239">IF(ISNA(P805),0,D805*P805/IF(P805&gt;AH805,P805,AH805)*L805)</f>
        <v>0</v>
      </c>
      <c r="J805" s="31">
        <f ca="1">IF(ISNA(MATCH($V805,Hajoamiskertoimet!A$21:A$53,0)),0,$I805*OFFSET(Hajoamiskertoimet!$C$20,MATCH($V805,Hajoamiskertoimet!A$21:A$53,0),0))</f>
        <v>0</v>
      </c>
      <c r="L805" s="181">
        <f t="shared" ca="1" si="228"/>
        <v>1</v>
      </c>
      <c r="M805" s="180" t="e">
        <f ca="1">OFFSET('ewc02'!$H$10,MATCH($R805,Ewc_ID,0),0)</f>
        <v>#N/A</v>
      </c>
      <c r="N805" s="180" t="e">
        <f t="shared" ca="1" si="223"/>
        <v>#N/A</v>
      </c>
      <c r="O805" s="180" t="e">
        <f ca="1">IF($L805=0,-1,OFFSET('Kuiva-aine'!$C$10,AE805+AF805-1,0))</f>
        <v>#N/A</v>
      </c>
      <c r="P805" s="180" t="e">
        <f t="shared" ca="1" si="229"/>
        <v>#N/A</v>
      </c>
      <c r="Q805" s="180" t="e">
        <f ca="1">OFFSET('ewc02'!$A$10,MATCH($C805,EWC_Koodi,0),0)</f>
        <v>#N/A</v>
      </c>
      <c r="R805" s="180" t="e">
        <f t="shared" ca="1" si="230"/>
        <v>#N/A</v>
      </c>
      <c r="S805" s="180" t="e">
        <f ca="1">OFFSET('ewc02'!$K$10,Y805,0)</f>
        <v>#N/A</v>
      </c>
      <c r="T805" s="180" t="e">
        <f t="shared" ca="1" si="231"/>
        <v>#N/A</v>
      </c>
      <c r="U805" s="180" t="e">
        <f ca="1">OFFSET('ewc02'!$L$10,Y805,0)</f>
        <v>#N/A</v>
      </c>
      <c r="V805" s="180" t="e">
        <f ca="1">OFFSET('ewc02'!$M$10,Y805,0)</f>
        <v>#N/A</v>
      </c>
      <c r="W805" s="180" t="e">
        <f ca="1">OFFSET('ewc02'!$N$10,Y805,0)</f>
        <v>#N/A</v>
      </c>
      <c r="X805" s="180" t="e">
        <f ca="1">IF(AND(OFFSET('ewc02'!I$10,Y805,0)=12,OR(G805="2.3",G805="2.6",G805="2.7",G805="2.9")),1,0)</f>
        <v>#N/A</v>
      </c>
      <c r="Y805" s="180" t="e">
        <f t="shared" ca="1" si="224"/>
        <v>#N/A</v>
      </c>
      <c r="Z805" s="37">
        <f t="shared" si="225"/>
        <v>0</v>
      </c>
      <c r="AA805" s="180">
        <f ca="1">IF($Z805=0,0, OFFSET(rd!$A$10,MATCH($Z805,RD_tunnus,0),0))</f>
        <v>0</v>
      </c>
      <c r="AB805" s="180" t="e">
        <f t="shared" si="232"/>
        <v>#N/A</v>
      </c>
      <c r="AC805" s="180" t="e">
        <f t="shared" si="233"/>
        <v>#N/A</v>
      </c>
      <c r="AD805" s="100">
        <f t="shared" si="234"/>
        <v>0</v>
      </c>
      <c r="AE805" s="180" t="e">
        <f t="shared" ca="1" si="226"/>
        <v>#N/A</v>
      </c>
      <c r="AF805" s="180" t="e">
        <f t="shared" ca="1" si="227"/>
        <v>#N/A</v>
      </c>
      <c r="AG805" s="100" t="e">
        <f ca="1">OFFSET('Kuiva-aine'!$D$10,AE805+AF805-1,0)</f>
        <v>#N/A</v>
      </c>
      <c r="AH805" s="100" t="e">
        <f ca="1">OFFSET('Kuiva-aine'!$E$10,AE805+AF805-1,0)</f>
        <v>#N/A</v>
      </c>
      <c r="AI805" s="180" t="e">
        <f t="shared" ca="1" si="235"/>
        <v>#N/A</v>
      </c>
      <c r="AJ805" s="180" t="e">
        <f t="shared" si="236"/>
        <v>#N/A</v>
      </c>
      <c r="AK805" s="180" t="e">
        <f t="shared" si="237"/>
        <v>#N/A</v>
      </c>
      <c r="AL805" s="180">
        <f t="shared" si="238"/>
        <v>0</v>
      </c>
    </row>
    <row r="806" spans="1:38" x14ac:dyDescent="0.35">
      <c r="A806" s="91"/>
      <c r="B806" s="92"/>
      <c r="C806" s="93"/>
      <c r="D806" s="92"/>
      <c r="E806" s="91"/>
      <c r="F806" s="92"/>
      <c r="G806" s="94"/>
      <c r="I806" s="31">
        <f t="shared" ca="1" si="239"/>
        <v>0</v>
      </c>
      <c r="J806" s="31">
        <f ca="1">IF(ISNA(MATCH($V806,Hajoamiskertoimet!A$21:A$53,0)),0,$I806*OFFSET(Hajoamiskertoimet!$C$20,MATCH($V806,Hajoamiskertoimet!A$21:A$53,0),0))</f>
        <v>0</v>
      </c>
      <c r="L806" s="181">
        <f t="shared" ca="1" si="228"/>
        <v>1</v>
      </c>
      <c r="M806" s="180" t="e">
        <f ca="1">OFFSET('ewc02'!$H$10,MATCH($R806,Ewc_ID,0),0)</f>
        <v>#N/A</v>
      </c>
      <c r="N806" s="180" t="e">
        <f t="shared" ca="1" si="223"/>
        <v>#N/A</v>
      </c>
      <c r="O806" s="180" t="e">
        <f ca="1">IF($L806=0,-1,OFFSET('Kuiva-aine'!$C$10,AE806+AF806-1,0))</f>
        <v>#N/A</v>
      </c>
      <c r="P806" s="180" t="e">
        <f t="shared" ca="1" si="229"/>
        <v>#N/A</v>
      </c>
      <c r="Q806" s="180" t="e">
        <f ca="1">OFFSET('ewc02'!$A$10,MATCH($C806,EWC_Koodi,0),0)</f>
        <v>#N/A</v>
      </c>
      <c r="R806" s="180" t="e">
        <f t="shared" ca="1" si="230"/>
        <v>#N/A</v>
      </c>
      <c r="S806" s="180" t="e">
        <f ca="1">OFFSET('ewc02'!$K$10,Y806,0)</f>
        <v>#N/A</v>
      </c>
      <c r="T806" s="180" t="e">
        <f t="shared" ca="1" si="231"/>
        <v>#N/A</v>
      </c>
      <c r="U806" s="180" t="e">
        <f ca="1">OFFSET('ewc02'!$L$10,Y806,0)</f>
        <v>#N/A</v>
      </c>
      <c r="V806" s="180" t="e">
        <f ca="1">OFFSET('ewc02'!$M$10,Y806,0)</f>
        <v>#N/A</v>
      </c>
      <c r="W806" s="180" t="e">
        <f ca="1">OFFSET('ewc02'!$N$10,Y806,0)</f>
        <v>#N/A</v>
      </c>
      <c r="X806" s="180" t="e">
        <f ca="1">IF(AND(OFFSET('ewc02'!I$10,Y806,0)=12,OR(G806="2.3",G806="2.6",G806="2.7",G806="2.9")),1,0)</f>
        <v>#N/A</v>
      </c>
      <c r="Y806" s="180" t="e">
        <f t="shared" ca="1" si="224"/>
        <v>#N/A</v>
      </c>
      <c r="Z806" s="37">
        <f t="shared" si="225"/>
        <v>0</v>
      </c>
      <c r="AA806" s="180">
        <f ca="1">IF($Z806=0,0, OFFSET(rd!$A$10,MATCH($Z806,RD_tunnus,0),0))</f>
        <v>0</v>
      </c>
      <c r="AB806" s="180" t="e">
        <f t="shared" si="232"/>
        <v>#N/A</v>
      </c>
      <c r="AC806" s="180" t="e">
        <f t="shared" si="233"/>
        <v>#N/A</v>
      </c>
      <c r="AD806" s="100">
        <f t="shared" si="234"/>
        <v>0</v>
      </c>
      <c r="AE806" s="180" t="e">
        <f t="shared" ca="1" si="226"/>
        <v>#N/A</v>
      </c>
      <c r="AF806" s="180" t="e">
        <f t="shared" ca="1" si="227"/>
        <v>#N/A</v>
      </c>
      <c r="AG806" s="100" t="e">
        <f ca="1">OFFSET('Kuiva-aine'!$D$10,AE806+AF806-1,0)</f>
        <v>#N/A</v>
      </c>
      <c r="AH806" s="100" t="e">
        <f ca="1">OFFSET('Kuiva-aine'!$E$10,AE806+AF806-1,0)</f>
        <v>#N/A</v>
      </c>
      <c r="AI806" s="180" t="e">
        <f t="shared" ca="1" si="235"/>
        <v>#N/A</v>
      </c>
      <c r="AJ806" s="180" t="e">
        <f t="shared" si="236"/>
        <v>#N/A</v>
      </c>
      <c r="AK806" s="180" t="e">
        <f t="shared" si="237"/>
        <v>#N/A</v>
      </c>
      <c r="AL806" s="180">
        <f t="shared" si="238"/>
        <v>0</v>
      </c>
    </row>
    <row r="807" spans="1:38" x14ac:dyDescent="0.35">
      <c r="A807" s="91"/>
      <c r="B807" s="92"/>
      <c r="C807" s="93"/>
      <c r="D807" s="92"/>
      <c r="E807" s="91"/>
      <c r="F807" s="92"/>
      <c r="G807" s="94"/>
      <c r="I807" s="31">
        <f t="shared" ca="1" si="239"/>
        <v>0</v>
      </c>
      <c r="J807" s="31">
        <f ca="1">IF(ISNA(MATCH($V807,Hajoamiskertoimet!A$21:A$53,0)),0,$I807*OFFSET(Hajoamiskertoimet!$C$20,MATCH($V807,Hajoamiskertoimet!A$21:A$53,0),0))</f>
        <v>0</v>
      </c>
      <c r="L807" s="181">
        <f t="shared" ca="1" si="228"/>
        <v>1</v>
      </c>
      <c r="M807" s="180" t="e">
        <f ca="1">OFFSET('ewc02'!$H$10,MATCH($R807,Ewc_ID,0),0)</f>
        <v>#N/A</v>
      </c>
      <c r="N807" s="180" t="e">
        <f t="shared" ca="1" si="223"/>
        <v>#N/A</v>
      </c>
      <c r="O807" s="180" t="e">
        <f ca="1">IF($L807=0,-1,OFFSET('Kuiva-aine'!$C$10,AE807+AF807-1,0))</f>
        <v>#N/A</v>
      </c>
      <c r="P807" s="180" t="e">
        <f t="shared" ca="1" si="229"/>
        <v>#N/A</v>
      </c>
      <c r="Q807" s="180" t="e">
        <f ca="1">OFFSET('ewc02'!$A$10,MATCH($C807,EWC_Koodi,0),0)</f>
        <v>#N/A</v>
      </c>
      <c r="R807" s="180" t="e">
        <f t="shared" ca="1" si="230"/>
        <v>#N/A</v>
      </c>
      <c r="S807" s="180" t="e">
        <f ca="1">OFFSET('ewc02'!$K$10,Y807,0)</f>
        <v>#N/A</v>
      </c>
      <c r="T807" s="180" t="e">
        <f t="shared" ca="1" si="231"/>
        <v>#N/A</v>
      </c>
      <c r="U807" s="180" t="e">
        <f ca="1">OFFSET('ewc02'!$L$10,Y807,0)</f>
        <v>#N/A</v>
      </c>
      <c r="V807" s="180" t="e">
        <f ca="1">OFFSET('ewc02'!$M$10,Y807,0)</f>
        <v>#N/A</v>
      </c>
      <c r="W807" s="180" t="e">
        <f ca="1">OFFSET('ewc02'!$N$10,Y807,0)</f>
        <v>#N/A</v>
      </c>
      <c r="X807" s="180" t="e">
        <f ca="1">IF(AND(OFFSET('ewc02'!I$10,Y807,0)=12,OR(G807="2.3",G807="2.6",G807="2.7",G807="2.9")),1,0)</f>
        <v>#N/A</v>
      </c>
      <c r="Y807" s="180" t="e">
        <f t="shared" ca="1" si="224"/>
        <v>#N/A</v>
      </c>
      <c r="Z807" s="37">
        <f t="shared" si="225"/>
        <v>0</v>
      </c>
      <c r="AA807" s="180">
        <f ca="1">IF($Z807=0,0, OFFSET(rd!$A$10,MATCH($Z807,RD_tunnus,0),0))</f>
        <v>0</v>
      </c>
      <c r="AB807" s="180" t="e">
        <f t="shared" si="232"/>
        <v>#N/A</v>
      </c>
      <c r="AC807" s="180" t="e">
        <f t="shared" si="233"/>
        <v>#N/A</v>
      </c>
      <c r="AD807" s="100">
        <f t="shared" si="234"/>
        <v>0</v>
      </c>
      <c r="AE807" s="180" t="e">
        <f t="shared" ca="1" si="226"/>
        <v>#N/A</v>
      </c>
      <c r="AF807" s="180" t="e">
        <f t="shared" ca="1" si="227"/>
        <v>#N/A</v>
      </c>
      <c r="AG807" s="100" t="e">
        <f ca="1">OFFSET('Kuiva-aine'!$D$10,AE807+AF807-1,0)</f>
        <v>#N/A</v>
      </c>
      <c r="AH807" s="100" t="e">
        <f ca="1">OFFSET('Kuiva-aine'!$E$10,AE807+AF807-1,0)</f>
        <v>#N/A</v>
      </c>
      <c r="AI807" s="180" t="e">
        <f t="shared" ca="1" si="235"/>
        <v>#N/A</v>
      </c>
      <c r="AJ807" s="180" t="e">
        <f t="shared" si="236"/>
        <v>#N/A</v>
      </c>
      <c r="AK807" s="180" t="e">
        <f t="shared" si="237"/>
        <v>#N/A</v>
      </c>
      <c r="AL807" s="180">
        <f t="shared" si="238"/>
        <v>0</v>
      </c>
    </row>
    <row r="808" spans="1:38" x14ac:dyDescent="0.35">
      <c r="A808" s="91"/>
      <c r="B808" s="92"/>
      <c r="C808" s="93"/>
      <c r="D808" s="92"/>
      <c r="E808" s="91"/>
      <c r="F808" s="92"/>
      <c r="G808" s="94"/>
      <c r="I808" s="31">
        <f t="shared" ca="1" si="239"/>
        <v>0</v>
      </c>
      <c r="J808" s="31">
        <f ca="1">IF(ISNA(MATCH($V808,Hajoamiskertoimet!A$21:A$53,0)),0,$I808*OFFSET(Hajoamiskertoimet!$C$20,MATCH($V808,Hajoamiskertoimet!A$21:A$53,0),0))</f>
        <v>0</v>
      </c>
      <c r="L808" s="181">
        <f t="shared" ca="1" si="228"/>
        <v>1</v>
      </c>
      <c r="M808" s="180" t="e">
        <f ca="1">OFFSET('ewc02'!$H$10,MATCH($R808,Ewc_ID,0),0)</f>
        <v>#N/A</v>
      </c>
      <c r="N808" s="180" t="e">
        <f t="shared" ca="1" si="223"/>
        <v>#N/A</v>
      </c>
      <c r="O808" s="180" t="e">
        <f ca="1">IF($L808=0,-1,OFFSET('Kuiva-aine'!$C$10,AE808+AF808-1,0))</f>
        <v>#N/A</v>
      </c>
      <c r="P808" s="180" t="e">
        <f t="shared" ca="1" si="229"/>
        <v>#N/A</v>
      </c>
      <c r="Q808" s="180" t="e">
        <f ca="1">OFFSET('ewc02'!$A$10,MATCH($C808,EWC_Koodi,0),0)</f>
        <v>#N/A</v>
      </c>
      <c r="R808" s="180" t="e">
        <f t="shared" ca="1" si="230"/>
        <v>#N/A</v>
      </c>
      <c r="S808" s="180" t="e">
        <f ca="1">OFFSET('ewc02'!$K$10,Y808,0)</f>
        <v>#N/A</v>
      </c>
      <c r="T808" s="180" t="e">
        <f t="shared" ca="1" si="231"/>
        <v>#N/A</v>
      </c>
      <c r="U808" s="180" t="e">
        <f ca="1">OFFSET('ewc02'!$L$10,Y808,0)</f>
        <v>#N/A</v>
      </c>
      <c r="V808" s="180" t="e">
        <f ca="1">OFFSET('ewc02'!$M$10,Y808,0)</f>
        <v>#N/A</v>
      </c>
      <c r="W808" s="180" t="e">
        <f ca="1">OFFSET('ewc02'!$N$10,Y808,0)</f>
        <v>#N/A</v>
      </c>
      <c r="X808" s="180" t="e">
        <f ca="1">IF(AND(OFFSET('ewc02'!I$10,Y808,0)=12,OR(G808="2.3",G808="2.6",G808="2.7",G808="2.9")),1,0)</f>
        <v>#N/A</v>
      </c>
      <c r="Y808" s="180" t="e">
        <f t="shared" ca="1" si="224"/>
        <v>#N/A</v>
      </c>
      <c r="Z808" s="37">
        <f t="shared" si="225"/>
        <v>0</v>
      </c>
      <c r="AA808" s="180">
        <f ca="1">IF($Z808=0,0, OFFSET(rd!$A$10,MATCH($Z808,RD_tunnus,0),0))</f>
        <v>0</v>
      </c>
      <c r="AB808" s="180" t="e">
        <f t="shared" si="232"/>
        <v>#N/A</v>
      </c>
      <c r="AC808" s="180" t="e">
        <f t="shared" si="233"/>
        <v>#N/A</v>
      </c>
      <c r="AD808" s="100">
        <f t="shared" si="234"/>
        <v>0</v>
      </c>
      <c r="AE808" s="180" t="e">
        <f t="shared" ca="1" si="226"/>
        <v>#N/A</v>
      </c>
      <c r="AF808" s="180" t="e">
        <f t="shared" ca="1" si="227"/>
        <v>#N/A</v>
      </c>
      <c r="AG808" s="100" t="e">
        <f ca="1">OFFSET('Kuiva-aine'!$D$10,AE808+AF808-1,0)</f>
        <v>#N/A</v>
      </c>
      <c r="AH808" s="100" t="e">
        <f ca="1">OFFSET('Kuiva-aine'!$E$10,AE808+AF808-1,0)</f>
        <v>#N/A</v>
      </c>
      <c r="AI808" s="180" t="e">
        <f t="shared" ca="1" si="235"/>
        <v>#N/A</v>
      </c>
      <c r="AJ808" s="180" t="e">
        <f t="shared" si="236"/>
        <v>#N/A</v>
      </c>
      <c r="AK808" s="180" t="e">
        <f t="shared" si="237"/>
        <v>#N/A</v>
      </c>
      <c r="AL808" s="180">
        <f t="shared" si="238"/>
        <v>0</v>
      </c>
    </row>
    <row r="809" spans="1:38" x14ac:dyDescent="0.35">
      <c r="A809" s="91"/>
      <c r="B809" s="92"/>
      <c r="C809" s="93"/>
      <c r="D809" s="92"/>
      <c r="E809" s="91"/>
      <c r="F809" s="92"/>
      <c r="G809" s="94"/>
      <c r="I809" s="31">
        <f t="shared" ca="1" si="239"/>
        <v>0</v>
      </c>
      <c r="J809" s="31">
        <f ca="1">IF(ISNA(MATCH($V809,Hajoamiskertoimet!A$21:A$53,0)),0,$I809*OFFSET(Hajoamiskertoimet!$C$20,MATCH($V809,Hajoamiskertoimet!A$21:A$53,0),0))</f>
        <v>0</v>
      </c>
      <c r="L809" s="181">
        <f t="shared" ca="1" si="228"/>
        <v>1</v>
      </c>
      <c r="M809" s="180" t="e">
        <f ca="1">OFFSET('ewc02'!$H$10,MATCH($R809,Ewc_ID,0),0)</f>
        <v>#N/A</v>
      </c>
      <c r="N809" s="180" t="e">
        <f t="shared" ca="1" si="223"/>
        <v>#N/A</v>
      </c>
      <c r="O809" s="180" t="e">
        <f ca="1">IF($L809=0,-1,OFFSET('Kuiva-aine'!$C$10,AE809+AF809-1,0))</f>
        <v>#N/A</v>
      </c>
      <c r="P809" s="180" t="e">
        <f t="shared" ca="1" si="229"/>
        <v>#N/A</v>
      </c>
      <c r="Q809" s="180" t="e">
        <f ca="1">OFFSET('ewc02'!$A$10,MATCH($C809,EWC_Koodi,0),0)</f>
        <v>#N/A</v>
      </c>
      <c r="R809" s="180" t="e">
        <f t="shared" ca="1" si="230"/>
        <v>#N/A</v>
      </c>
      <c r="S809" s="180" t="e">
        <f ca="1">OFFSET('ewc02'!$K$10,Y809,0)</f>
        <v>#N/A</v>
      </c>
      <c r="T809" s="180" t="e">
        <f t="shared" ca="1" si="231"/>
        <v>#N/A</v>
      </c>
      <c r="U809" s="180" t="e">
        <f ca="1">OFFSET('ewc02'!$L$10,Y809,0)</f>
        <v>#N/A</v>
      </c>
      <c r="V809" s="180" t="e">
        <f ca="1">OFFSET('ewc02'!$M$10,Y809,0)</f>
        <v>#N/A</v>
      </c>
      <c r="W809" s="180" t="e">
        <f ca="1">OFFSET('ewc02'!$N$10,Y809,0)</f>
        <v>#N/A</v>
      </c>
      <c r="X809" s="180" t="e">
        <f ca="1">IF(AND(OFFSET('ewc02'!I$10,Y809,0)=12,OR(G809="2.3",G809="2.6",G809="2.7",G809="2.9")),1,0)</f>
        <v>#N/A</v>
      </c>
      <c r="Y809" s="180" t="e">
        <f t="shared" ca="1" si="224"/>
        <v>#N/A</v>
      </c>
      <c r="Z809" s="37">
        <f t="shared" si="225"/>
        <v>0</v>
      </c>
      <c r="AA809" s="180">
        <f ca="1">IF($Z809=0,0, OFFSET(rd!$A$10,MATCH($Z809,RD_tunnus,0),0))</f>
        <v>0</v>
      </c>
      <c r="AB809" s="180" t="e">
        <f t="shared" si="232"/>
        <v>#N/A</v>
      </c>
      <c r="AC809" s="180" t="e">
        <f t="shared" si="233"/>
        <v>#N/A</v>
      </c>
      <c r="AD809" s="100">
        <f t="shared" si="234"/>
        <v>0</v>
      </c>
      <c r="AE809" s="180" t="e">
        <f t="shared" ca="1" si="226"/>
        <v>#N/A</v>
      </c>
      <c r="AF809" s="180" t="e">
        <f t="shared" ca="1" si="227"/>
        <v>#N/A</v>
      </c>
      <c r="AG809" s="100" t="e">
        <f ca="1">OFFSET('Kuiva-aine'!$D$10,AE809+AF809-1,0)</f>
        <v>#N/A</v>
      </c>
      <c r="AH809" s="100" t="e">
        <f ca="1">OFFSET('Kuiva-aine'!$E$10,AE809+AF809-1,0)</f>
        <v>#N/A</v>
      </c>
      <c r="AI809" s="180" t="e">
        <f t="shared" ca="1" si="235"/>
        <v>#N/A</v>
      </c>
      <c r="AJ809" s="180" t="e">
        <f t="shared" si="236"/>
        <v>#N/A</v>
      </c>
      <c r="AK809" s="180" t="e">
        <f t="shared" si="237"/>
        <v>#N/A</v>
      </c>
      <c r="AL809" s="180">
        <f t="shared" si="238"/>
        <v>0</v>
      </c>
    </row>
    <row r="810" spans="1:38" x14ac:dyDescent="0.35">
      <c r="A810" s="91"/>
      <c r="B810" s="92"/>
      <c r="C810" s="93"/>
      <c r="D810" s="92"/>
      <c r="E810" s="91"/>
      <c r="F810" s="92"/>
      <c r="G810" s="94"/>
      <c r="I810" s="31">
        <f t="shared" ca="1" si="239"/>
        <v>0</v>
      </c>
      <c r="J810" s="31">
        <f ca="1">IF(ISNA(MATCH($V810,Hajoamiskertoimet!A$21:A$53,0)),0,$I810*OFFSET(Hajoamiskertoimet!$C$20,MATCH($V810,Hajoamiskertoimet!A$21:A$53,0),0))</f>
        <v>0</v>
      </c>
      <c r="L810" s="181">
        <f t="shared" ca="1" si="228"/>
        <v>1</v>
      </c>
      <c r="M810" s="180" t="e">
        <f ca="1">OFFSET('ewc02'!$H$10,MATCH($R810,Ewc_ID,0),0)</f>
        <v>#N/A</v>
      </c>
      <c r="N810" s="180" t="e">
        <f t="shared" ca="1" si="223"/>
        <v>#N/A</v>
      </c>
      <c r="O810" s="180" t="e">
        <f ca="1">IF($L810=0,-1,OFFSET('Kuiva-aine'!$C$10,AE810+AF810-1,0))</f>
        <v>#N/A</v>
      </c>
      <c r="P810" s="180" t="e">
        <f t="shared" ca="1" si="229"/>
        <v>#N/A</v>
      </c>
      <c r="Q810" s="180" t="e">
        <f ca="1">OFFSET('ewc02'!$A$10,MATCH($C810,EWC_Koodi,0),0)</f>
        <v>#N/A</v>
      </c>
      <c r="R810" s="180" t="e">
        <f t="shared" ca="1" si="230"/>
        <v>#N/A</v>
      </c>
      <c r="S810" s="180" t="e">
        <f ca="1">OFFSET('ewc02'!$K$10,Y810,0)</f>
        <v>#N/A</v>
      </c>
      <c r="T810" s="180" t="e">
        <f t="shared" ca="1" si="231"/>
        <v>#N/A</v>
      </c>
      <c r="U810" s="180" t="e">
        <f ca="1">OFFSET('ewc02'!$L$10,Y810,0)</f>
        <v>#N/A</v>
      </c>
      <c r="V810" s="180" t="e">
        <f ca="1">OFFSET('ewc02'!$M$10,Y810,0)</f>
        <v>#N/A</v>
      </c>
      <c r="W810" s="180" t="e">
        <f ca="1">OFFSET('ewc02'!$N$10,Y810,0)</f>
        <v>#N/A</v>
      </c>
      <c r="X810" s="180" t="e">
        <f ca="1">IF(AND(OFFSET('ewc02'!I$10,Y810,0)=12,OR(G810="2.3",G810="2.6",G810="2.7",G810="2.9")),1,0)</f>
        <v>#N/A</v>
      </c>
      <c r="Y810" s="180" t="e">
        <f t="shared" ca="1" si="224"/>
        <v>#N/A</v>
      </c>
      <c r="Z810" s="37">
        <f t="shared" si="225"/>
        <v>0</v>
      </c>
      <c r="AA810" s="180">
        <f ca="1">IF($Z810=0,0, OFFSET(rd!$A$10,MATCH($Z810,RD_tunnus,0),0))</f>
        <v>0</v>
      </c>
      <c r="AB810" s="180" t="e">
        <f t="shared" si="232"/>
        <v>#N/A</v>
      </c>
      <c r="AC810" s="180" t="e">
        <f t="shared" si="233"/>
        <v>#N/A</v>
      </c>
      <c r="AD810" s="100">
        <f t="shared" si="234"/>
        <v>0</v>
      </c>
      <c r="AE810" s="180" t="e">
        <f t="shared" ca="1" si="226"/>
        <v>#N/A</v>
      </c>
      <c r="AF810" s="180" t="e">
        <f t="shared" ca="1" si="227"/>
        <v>#N/A</v>
      </c>
      <c r="AG810" s="100" t="e">
        <f ca="1">OFFSET('Kuiva-aine'!$D$10,AE810+AF810-1,0)</f>
        <v>#N/A</v>
      </c>
      <c r="AH810" s="100" t="e">
        <f ca="1">OFFSET('Kuiva-aine'!$E$10,AE810+AF810-1,0)</f>
        <v>#N/A</v>
      </c>
      <c r="AI810" s="180" t="e">
        <f t="shared" ca="1" si="235"/>
        <v>#N/A</v>
      </c>
      <c r="AJ810" s="180" t="e">
        <f t="shared" si="236"/>
        <v>#N/A</v>
      </c>
      <c r="AK810" s="180" t="e">
        <f t="shared" si="237"/>
        <v>#N/A</v>
      </c>
      <c r="AL810" s="180">
        <f t="shared" si="238"/>
        <v>0</v>
      </c>
    </row>
    <row r="811" spans="1:38" x14ac:dyDescent="0.35">
      <c r="A811" s="91"/>
      <c r="B811" s="92"/>
      <c r="C811" s="93"/>
      <c r="D811" s="92"/>
      <c r="E811" s="91"/>
      <c r="F811" s="92"/>
      <c r="G811" s="94"/>
      <c r="I811" s="31">
        <f t="shared" ca="1" si="239"/>
        <v>0</v>
      </c>
      <c r="J811" s="31">
        <f ca="1">IF(ISNA(MATCH($V811,Hajoamiskertoimet!A$21:A$53,0)),0,$I811*OFFSET(Hajoamiskertoimet!$C$20,MATCH($V811,Hajoamiskertoimet!A$21:A$53,0),0))</f>
        <v>0</v>
      </c>
      <c r="L811" s="181">
        <f t="shared" ca="1" si="228"/>
        <v>1</v>
      </c>
      <c r="M811" s="180" t="e">
        <f ca="1">OFFSET('ewc02'!$H$10,MATCH($R811,Ewc_ID,0),0)</f>
        <v>#N/A</v>
      </c>
      <c r="N811" s="180" t="e">
        <f t="shared" ca="1" si="223"/>
        <v>#N/A</v>
      </c>
      <c r="O811" s="180" t="e">
        <f ca="1">IF($L811=0,-1,OFFSET('Kuiva-aine'!$C$10,AE811+AF811-1,0))</f>
        <v>#N/A</v>
      </c>
      <c r="P811" s="180" t="e">
        <f t="shared" ca="1" si="229"/>
        <v>#N/A</v>
      </c>
      <c r="Q811" s="180" t="e">
        <f ca="1">OFFSET('ewc02'!$A$10,MATCH($C811,EWC_Koodi,0),0)</f>
        <v>#N/A</v>
      </c>
      <c r="R811" s="180" t="e">
        <f t="shared" ca="1" si="230"/>
        <v>#N/A</v>
      </c>
      <c r="S811" s="180" t="e">
        <f ca="1">OFFSET('ewc02'!$K$10,Y811,0)</f>
        <v>#N/A</v>
      </c>
      <c r="T811" s="180" t="e">
        <f t="shared" ca="1" si="231"/>
        <v>#N/A</v>
      </c>
      <c r="U811" s="180" t="e">
        <f ca="1">OFFSET('ewc02'!$L$10,Y811,0)</f>
        <v>#N/A</v>
      </c>
      <c r="V811" s="180" t="e">
        <f ca="1">OFFSET('ewc02'!$M$10,Y811,0)</f>
        <v>#N/A</v>
      </c>
      <c r="W811" s="180" t="e">
        <f ca="1">OFFSET('ewc02'!$N$10,Y811,0)</f>
        <v>#N/A</v>
      </c>
      <c r="X811" s="180" t="e">
        <f ca="1">IF(AND(OFFSET('ewc02'!I$10,Y811,0)=12,OR(G811="2.3",G811="2.6",G811="2.7",G811="2.9")),1,0)</f>
        <v>#N/A</v>
      </c>
      <c r="Y811" s="180" t="e">
        <f t="shared" ca="1" si="224"/>
        <v>#N/A</v>
      </c>
      <c r="Z811" s="37">
        <f t="shared" si="225"/>
        <v>0</v>
      </c>
      <c r="AA811" s="180">
        <f ca="1">IF($Z811=0,0, OFFSET(rd!$A$10,MATCH($Z811,RD_tunnus,0),0))</f>
        <v>0</v>
      </c>
      <c r="AB811" s="180" t="e">
        <f t="shared" si="232"/>
        <v>#N/A</v>
      </c>
      <c r="AC811" s="180" t="e">
        <f t="shared" si="233"/>
        <v>#N/A</v>
      </c>
      <c r="AD811" s="100">
        <f t="shared" si="234"/>
        <v>0</v>
      </c>
      <c r="AE811" s="180" t="e">
        <f t="shared" ca="1" si="226"/>
        <v>#N/A</v>
      </c>
      <c r="AF811" s="180" t="e">
        <f t="shared" ca="1" si="227"/>
        <v>#N/A</v>
      </c>
      <c r="AG811" s="100" t="e">
        <f ca="1">OFFSET('Kuiva-aine'!$D$10,AE811+AF811-1,0)</f>
        <v>#N/A</v>
      </c>
      <c r="AH811" s="100" t="e">
        <f ca="1">OFFSET('Kuiva-aine'!$E$10,AE811+AF811-1,0)</f>
        <v>#N/A</v>
      </c>
      <c r="AI811" s="180" t="e">
        <f t="shared" ca="1" si="235"/>
        <v>#N/A</v>
      </c>
      <c r="AJ811" s="180" t="e">
        <f t="shared" si="236"/>
        <v>#N/A</v>
      </c>
      <c r="AK811" s="180" t="e">
        <f t="shared" si="237"/>
        <v>#N/A</v>
      </c>
      <c r="AL811" s="180">
        <f t="shared" si="238"/>
        <v>0</v>
      </c>
    </row>
    <row r="812" spans="1:38" x14ac:dyDescent="0.35">
      <c r="A812" s="91"/>
      <c r="B812" s="92"/>
      <c r="C812" s="93"/>
      <c r="D812" s="92"/>
      <c r="E812" s="91"/>
      <c r="F812" s="92"/>
      <c r="G812" s="94"/>
      <c r="I812" s="31">
        <f t="shared" ca="1" si="239"/>
        <v>0</v>
      </c>
      <c r="J812" s="31">
        <f ca="1">IF(ISNA(MATCH($V812,Hajoamiskertoimet!A$21:A$53,0)),0,$I812*OFFSET(Hajoamiskertoimet!$C$20,MATCH($V812,Hajoamiskertoimet!A$21:A$53,0),0))</f>
        <v>0</v>
      </c>
      <c r="L812" s="181">
        <f t="shared" ca="1" si="228"/>
        <v>1</v>
      </c>
      <c r="M812" s="180" t="e">
        <f ca="1">OFFSET('ewc02'!$H$10,MATCH($R812,Ewc_ID,0),0)</f>
        <v>#N/A</v>
      </c>
      <c r="N812" s="180" t="e">
        <f t="shared" ca="1" si="223"/>
        <v>#N/A</v>
      </c>
      <c r="O812" s="180" t="e">
        <f ca="1">IF($L812=0,-1,OFFSET('Kuiva-aine'!$C$10,AE812+AF812-1,0))</f>
        <v>#N/A</v>
      </c>
      <c r="P812" s="180" t="e">
        <f t="shared" ca="1" si="229"/>
        <v>#N/A</v>
      </c>
      <c r="Q812" s="180" t="e">
        <f ca="1">OFFSET('ewc02'!$A$10,MATCH($C812,EWC_Koodi,0),0)</f>
        <v>#N/A</v>
      </c>
      <c r="R812" s="180" t="e">
        <f t="shared" ca="1" si="230"/>
        <v>#N/A</v>
      </c>
      <c r="S812" s="180" t="e">
        <f ca="1">OFFSET('ewc02'!$K$10,Y812,0)</f>
        <v>#N/A</v>
      </c>
      <c r="T812" s="180" t="e">
        <f t="shared" ca="1" si="231"/>
        <v>#N/A</v>
      </c>
      <c r="U812" s="180" t="e">
        <f ca="1">OFFSET('ewc02'!$L$10,Y812,0)</f>
        <v>#N/A</v>
      </c>
      <c r="V812" s="180" t="e">
        <f ca="1">OFFSET('ewc02'!$M$10,Y812,0)</f>
        <v>#N/A</v>
      </c>
      <c r="W812" s="180" t="e">
        <f ca="1">OFFSET('ewc02'!$N$10,Y812,0)</f>
        <v>#N/A</v>
      </c>
      <c r="X812" s="180" t="e">
        <f ca="1">IF(AND(OFFSET('ewc02'!I$10,Y812,0)=12,OR(G812="2.3",G812="2.6",G812="2.7",G812="2.9")),1,0)</f>
        <v>#N/A</v>
      </c>
      <c r="Y812" s="180" t="e">
        <f t="shared" ca="1" si="224"/>
        <v>#N/A</v>
      </c>
      <c r="Z812" s="37">
        <f t="shared" si="225"/>
        <v>0</v>
      </c>
      <c r="AA812" s="180">
        <f ca="1">IF($Z812=0,0, OFFSET(rd!$A$10,MATCH($Z812,RD_tunnus,0),0))</f>
        <v>0</v>
      </c>
      <c r="AB812" s="180" t="e">
        <f t="shared" si="232"/>
        <v>#N/A</v>
      </c>
      <c r="AC812" s="180" t="e">
        <f t="shared" si="233"/>
        <v>#N/A</v>
      </c>
      <c r="AD812" s="100">
        <f t="shared" si="234"/>
        <v>0</v>
      </c>
      <c r="AE812" s="180" t="e">
        <f t="shared" ca="1" si="226"/>
        <v>#N/A</v>
      </c>
      <c r="AF812" s="180" t="e">
        <f t="shared" ca="1" si="227"/>
        <v>#N/A</v>
      </c>
      <c r="AG812" s="100" t="e">
        <f ca="1">OFFSET('Kuiva-aine'!$D$10,AE812+AF812-1,0)</f>
        <v>#N/A</v>
      </c>
      <c r="AH812" s="100" t="e">
        <f ca="1">OFFSET('Kuiva-aine'!$E$10,AE812+AF812-1,0)</f>
        <v>#N/A</v>
      </c>
      <c r="AI812" s="180" t="e">
        <f t="shared" ca="1" si="235"/>
        <v>#N/A</v>
      </c>
      <c r="AJ812" s="180" t="e">
        <f t="shared" si="236"/>
        <v>#N/A</v>
      </c>
      <c r="AK812" s="180" t="e">
        <f t="shared" si="237"/>
        <v>#N/A</v>
      </c>
      <c r="AL812" s="180">
        <f t="shared" si="238"/>
        <v>0</v>
      </c>
    </row>
    <row r="813" spans="1:38" x14ac:dyDescent="0.35">
      <c r="A813" s="91"/>
      <c r="B813" s="92"/>
      <c r="C813" s="93"/>
      <c r="D813" s="92"/>
      <c r="E813" s="91"/>
      <c r="F813" s="92"/>
      <c r="G813" s="94"/>
      <c r="I813" s="31">
        <f t="shared" ca="1" si="239"/>
        <v>0</v>
      </c>
      <c r="J813" s="31">
        <f ca="1">IF(ISNA(MATCH($V813,Hajoamiskertoimet!A$21:A$53,0)),0,$I813*OFFSET(Hajoamiskertoimet!$C$20,MATCH($V813,Hajoamiskertoimet!A$21:A$53,0),0))</f>
        <v>0</v>
      </c>
      <c r="L813" s="181">
        <f t="shared" ca="1" si="228"/>
        <v>1</v>
      </c>
      <c r="M813" s="180" t="e">
        <f ca="1">OFFSET('ewc02'!$H$10,MATCH($R813,Ewc_ID,0),0)</f>
        <v>#N/A</v>
      </c>
      <c r="N813" s="180" t="e">
        <f t="shared" ca="1" si="223"/>
        <v>#N/A</v>
      </c>
      <c r="O813" s="180" t="e">
        <f ca="1">IF($L813=0,-1,OFFSET('Kuiva-aine'!$C$10,AE813+AF813-1,0))</f>
        <v>#N/A</v>
      </c>
      <c r="P813" s="180" t="e">
        <f t="shared" ca="1" si="229"/>
        <v>#N/A</v>
      </c>
      <c r="Q813" s="180" t="e">
        <f ca="1">OFFSET('ewc02'!$A$10,MATCH($C813,EWC_Koodi,0),0)</f>
        <v>#N/A</v>
      </c>
      <c r="R813" s="180" t="e">
        <f t="shared" ca="1" si="230"/>
        <v>#N/A</v>
      </c>
      <c r="S813" s="180" t="e">
        <f ca="1">OFFSET('ewc02'!$K$10,Y813,0)</f>
        <v>#N/A</v>
      </c>
      <c r="T813" s="180" t="e">
        <f t="shared" ca="1" si="231"/>
        <v>#N/A</v>
      </c>
      <c r="U813" s="180" t="e">
        <f ca="1">OFFSET('ewc02'!$L$10,Y813,0)</f>
        <v>#N/A</v>
      </c>
      <c r="V813" s="180" t="e">
        <f ca="1">OFFSET('ewc02'!$M$10,Y813,0)</f>
        <v>#N/A</v>
      </c>
      <c r="W813" s="180" t="e">
        <f ca="1">OFFSET('ewc02'!$N$10,Y813,0)</f>
        <v>#N/A</v>
      </c>
      <c r="X813" s="180" t="e">
        <f ca="1">IF(AND(OFFSET('ewc02'!I$10,Y813,0)=12,OR(G813="2.3",G813="2.6",G813="2.7",G813="2.9")),1,0)</f>
        <v>#N/A</v>
      </c>
      <c r="Y813" s="180" t="e">
        <f t="shared" ca="1" si="224"/>
        <v>#N/A</v>
      </c>
      <c r="Z813" s="37">
        <f t="shared" si="225"/>
        <v>0</v>
      </c>
      <c r="AA813" s="180">
        <f ca="1">IF($Z813=0,0, OFFSET(rd!$A$10,MATCH($Z813,RD_tunnus,0),0))</f>
        <v>0</v>
      </c>
      <c r="AB813" s="180" t="e">
        <f t="shared" si="232"/>
        <v>#N/A</v>
      </c>
      <c r="AC813" s="180" t="e">
        <f t="shared" si="233"/>
        <v>#N/A</v>
      </c>
      <c r="AD813" s="100">
        <f t="shared" si="234"/>
        <v>0</v>
      </c>
      <c r="AE813" s="180" t="e">
        <f t="shared" ca="1" si="226"/>
        <v>#N/A</v>
      </c>
      <c r="AF813" s="180" t="e">
        <f t="shared" ca="1" si="227"/>
        <v>#N/A</v>
      </c>
      <c r="AG813" s="100" t="e">
        <f ca="1">OFFSET('Kuiva-aine'!$D$10,AE813+AF813-1,0)</f>
        <v>#N/A</v>
      </c>
      <c r="AH813" s="100" t="e">
        <f ca="1">OFFSET('Kuiva-aine'!$E$10,AE813+AF813-1,0)</f>
        <v>#N/A</v>
      </c>
      <c r="AI813" s="180" t="e">
        <f t="shared" ca="1" si="235"/>
        <v>#N/A</v>
      </c>
      <c r="AJ813" s="180" t="e">
        <f t="shared" si="236"/>
        <v>#N/A</v>
      </c>
      <c r="AK813" s="180" t="e">
        <f t="shared" si="237"/>
        <v>#N/A</v>
      </c>
      <c r="AL813" s="180">
        <f t="shared" si="238"/>
        <v>0</v>
      </c>
    </row>
    <row r="814" spans="1:38" x14ac:dyDescent="0.35">
      <c r="A814" s="91"/>
      <c r="B814" s="92"/>
      <c r="C814" s="93"/>
      <c r="D814" s="92"/>
      <c r="E814" s="91"/>
      <c r="F814" s="92"/>
      <c r="G814" s="94"/>
      <c r="I814" s="31">
        <f t="shared" ca="1" si="239"/>
        <v>0</v>
      </c>
      <c r="J814" s="31">
        <f ca="1">IF(ISNA(MATCH($V814,Hajoamiskertoimet!A$21:A$53,0)),0,$I814*OFFSET(Hajoamiskertoimet!$C$20,MATCH($V814,Hajoamiskertoimet!A$21:A$53,0),0))</f>
        <v>0</v>
      </c>
      <c r="L814" s="181">
        <f t="shared" ca="1" si="228"/>
        <v>1</v>
      </c>
      <c r="M814" s="180" t="e">
        <f ca="1">OFFSET('ewc02'!$H$10,MATCH($R814,Ewc_ID,0),0)</f>
        <v>#N/A</v>
      </c>
      <c r="N814" s="180" t="e">
        <f t="shared" ca="1" si="223"/>
        <v>#N/A</v>
      </c>
      <c r="O814" s="180" t="e">
        <f ca="1">IF($L814=0,-1,OFFSET('Kuiva-aine'!$C$10,AE814+AF814-1,0))</f>
        <v>#N/A</v>
      </c>
      <c r="P814" s="180" t="e">
        <f t="shared" ca="1" si="229"/>
        <v>#N/A</v>
      </c>
      <c r="Q814" s="180" t="e">
        <f ca="1">OFFSET('ewc02'!$A$10,MATCH($C814,EWC_Koodi,0),0)</f>
        <v>#N/A</v>
      </c>
      <c r="R814" s="180" t="e">
        <f t="shared" ca="1" si="230"/>
        <v>#N/A</v>
      </c>
      <c r="S814" s="180" t="e">
        <f ca="1">OFFSET('ewc02'!$K$10,Y814,0)</f>
        <v>#N/A</v>
      </c>
      <c r="T814" s="180" t="e">
        <f t="shared" ca="1" si="231"/>
        <v>#N/A</v>
      </c>
      <c r="U814" s="180" t="e">
        <f ca="1">OFFSET('ewc02'!$L$10,Y814,0)</f>
        <v>#N/A</v>
      </c>
      <c r="V814" s="180" t="e">
        <f ca="1">OFFSET('ewc02'!$M$10,Y814,0)</f>
        <v>#N/A</v>
      </c>
      <c r="W814" s="180" t="e">
        <f ca="1">OFFSET('ewc02'!$N$10,Y814,0)</f>
        <v>#N/A</v>
      </c>
      <c r="X814" s="180" t="e">
        <f ca="1">IF(AND(OFFSET('ewc02'!I$10,Y814,0)=12,OR(G814="2.3",G814="2.6",G814="2.7",G814="2.9")),1,0)</f>
        <v>#N/A</v>
      </c>
      <c r="Y814" s="180" t="e">
        <f t="shared" ca="1" si="224"/>
        <v>#N/A</v>
      </c>
      <c r="Z814" s="37">
        <f t="shared" si="225"/>
        <v>0</v>
      </c>
      <c r="AA814" s="180">
        <f ca="1">IF($Z814=0,0, OFFSET(rd!$A$10,MATCH($Z814,RD_tunnus,0),0))</f>
        <v>0</v>
      </c>
      <c r="AB814" s="180" t="e">
        <f t="shared" si="232"/>
        <v>#N/A</v>
      </c>
      <c r="AC814" s="180" t="e">
        <f t="shared" si="233"/>
        <v>#N/A</v>
      </c>
      <c r="AD814" s="100">
        <f t="shared" si="234"/>
        <v>0</v>
      </c>
      <c r="AE814" s="180" t="e">
        <f t="shared" ca="1" si="226"/>
        <v>#N/A</v>
      </c>
      <c r="AF814" s="180" t="e">
        <f t="shared" ca="1" si="227"/>
        <v>#N/A</v>
      </c>
      <c r="AG814" s="100" t="e">
        <f ca="1">OFFSET('Kuiva-aine'!$D$10,AE814+AF814-1,0)</f>
        <v>#N/A</v>
      </c>
      <c r="AH814" s="100" t="e">
        <f ca="1">OFFSET('Kuiva-aine'!$E$10,AE814+AF814-1,0)</f>
        <v>#N/A</v>
      </c>
      <c r="AI814" s="180" t="e">
        <f t="shared" ca="1" si="235"/>
        <v>#N/A</v>
      </c>
      <c r="AJ814" s="180" t="e">
        <f t="shared" si="236"/>
        <v>#N/A</v>
      </c>
      <c r="AK814" s="180" t="e">
        <f t="shared" si="237"/>
        <v>#N/A</v>
      </c>
      <c r="AL814" s="180">
        <f t="shared" si="238"/>
        <v>0</v>
      </c>
    </row>
    <row r="815" spans="1:38" x14ac:dyDescent="0.35">
      <c r="A815" s="91"/>
      <c r="B815" s="92"/>
      <c r="C815" s="93"/>
      <c r="D815" s="92"/>
      <c r="E815" s="91"/>
      <c r="F815" s="92"/>
      <c r="G815" s="94"/>
      <c r="I815" s="31">
        <f t="shared" ca="1" si="239"/>
        <v>0</v>
      </c>
      <c r="J815" s="31">
        <f ca="1">IF(ISNA(MATCH($V815,Hajoamiskertoimet!A$21:A$53,0)),0,$I815*OFFSET(Hajoamiskertoimet!$C$20,MATCH($V815,Hajoamiskertoimet!A$21:A$53,0),0))</f>
        <v>0</v>
      </c>
      <c r="L815" s="181">
        <f t="shared" ca="1" si="228"/>
        <v>1</v>
      </c>
      <c r="M815" s="180" t="e">
        <f ca="1">OFFSET('ewc02'!$H$10,MATCH($R815,Ewc_ID,0),0)</f>
        <v>#N/A</v>
      </c>
      <c r="N815" s="180" t="e">
        <f t="shared" ca="1" si="223"/>
        <v>#N/A</v>
      </c>
      <c r="O815" s="180" t="e">
        <f ca="1">IF($L815=0,-1,OFFSET('Kuiva-aine'!$C$10,AE815+AF815-1,0))</f>
        <v>#N/A</v>
      </c>
      <c r="P815" s="180" t="e">
        <f t="shared" ca="1" si="229"/>
        <v>#N/A</v>
      </c>
      <c r="Q815" s="180" t="e">
        <f ca="1">OFFSET('ewc02'!$A$10,MATCH($C815,EWC_Koodi,0),0)</f>
        <v>#N/A</v>
      </c>
      <c r="R815" s="180" t="e">
        <f t="shared" ca="1" si="230"/>
        <v>#N/A</v>
      </c>
      <c r="S815" s="180" t="e">
        <f ca="1">OFFSET('ewc02'!$K$10,Y815,0)</f>
        <v>#N/A</v>
      </c>
      <c r="T815" s="180" t="e">
        <f t="shared" ca="1" si="231"/>
        <v>#N/A</v>
      </c>
      <c r="U815" s="180" t="e">
        <f ca="1">OFFSET('ewc02'!$L$10,Y815,0)</f>
        <v>#N/A</v>
      </c>
      <c r="V815" s="180" t="e">
        <f ca="1">OFFSET('ewc02'!$M$10,Y815,0)</f>
        <v>#N/A</v>
      </c>
      <c r="W815" s="180" t="e">
        <f ca="1">OFFSET('ewc02'!$N$10,Y815,0)</f>
        <v>#N/A</v>
      </c>
      <c r="X815" s="180" t="e">
        <f ca="1">IF(AND(OFFSET('ewc02'!I$10,Y815,0)=12,OR(G815="2.3",G815="2.6",G815="2.7",G815="2.9")),1,0)</f>
        <v>#N/A</v>
      </c>
      <c r="Y815" s="180" t="e">
        <f t="shared" ca="1" si="224"/>
        <v>#N/A</v>
      </c>
      <c r="Z815" s="37">
        <f t="shared" si="225"/>
        <v>0</v>
      </c>
      <c r="AA815" s="180">
        <f ca="1">IF($Z815=0,0, OFFSET(rd!$A$10,MATCH($Z815,RD_tunnus,0),0))</f>
        <v>0</v>
      </c>
      <c r="AB815" s="180" t="e">
        <f t="shared" si="232"/>
        <v>#N/A</v>
      </c>
      <c r="AC815" s="180" t="e">
        <f t="shared" si="233"/>
        <v>#N/A</v>
      </c>
      <c r="AD815" s="100">
        <f t="shared" si="234"/>
        <v>0</v>
      </c>
      <c r="AE815" s="180" t="e">
        <f t="shared" ca="1" si="226"/>
        <v>#N/A</v>
      </c>
      <c r="AF815" s="180" t="e">
        <f t="shared" ca="1" si="227"/>
        <v>#N/A</v>
      </c>
      <c r="AG815" s="100" t="e">
        <f ca="1">OFFSET('Kuiva-aine'!$D$10,AE815+AF815-1,0)</f>
        <v>#N/A</v>
      </c>
      <c r="AH815" s="100" t="e">
        <f ca="1">OFFSET('Kuiva-aine'!$E$10,AE815+AF815-1,0)</f>
        <v>#N/A</v>
      </c>
      <c r="AI815" s="180" t="e">
        <f t="shared" ca="1" si="235"/>
        <v>#N/A</v>
      </c>
      <c r="AJ815" s="180" t="e">
        <f t="shared" si="236"/>
        <v>#N/A</v>
      </c>
      <c r="AK815" s="180" t="e">
        <f t="shared" si="237"/>
        <v>#N/A</v>
      </c>
      <c r="AL815" s="180">
        <f t="shared" si="238"/>
        <v>0</v>
      </c>
    </row>
    <row r="816" spans="1:38" x14ac:dyDescent="0.35">
      <c r="A816" s="91"/>
      <c r="B816" s="92"/>
      <c r="C816" s="93"/>
      <c r="D816" s="92"/>
      <c r="E816" s="91"/>
      <c r="F816" s="92"/>
      <c r="G816" s="94"/>
      <c r="I816" s="31">
        <f t="shared" ca="1" si="239"/>
        <v>0</v>
      </c>
      <c r="J816" s="31">
        <f ca="1">IF(ISNA(MATCH($V816,Hajoamiskertoimet!A$21:A$53,0)),0,$I816*OFFSET(Hajoamiskertoimet!$C$20,MATCH($V816,Hajoamiskertoimet!A$21:A$53,0),0))</f>
        <v>0</v>
      </c>
      <c r="L816" s="181">
        <f t="shared" ca="1" si="228"/>
        <v>1</v>
      </c>
      <c r="M816" s="180" t="e">
        <f ca="1">OFFSET('ewc02'!$H$10,MATCH($R816,Ewc_ID,0),0)</f>
        <v>#N/A</v>
      </c>
      <c r="N816" s="180" t="e">
        <f t="shared" ca="1" si="223"/>
        <v>#N/A</v>
      </c>
      <c r="O816" s="180" t="e">
        <f ca="1">IF($L816=0,-1,OFFSET('Kuiva-aine'!$C$10,AE816+AF816-1,0))</f>
        <v>#N/A</v>
      </c>
      <c r="P816" s="180" t="e">
        <f t="shared" ca="1" si="229"/>
        <v>#N/A</v>
      </c>
      <c r="Q816" s="180" t="e">
        <f ca="1">OFFSET('ewc02'!$A$10,MATCH($C816,EWC_Koodi,0),0)</f>
        <v>#N/A</v>
      </c>
      <c r="R816" s="180" t="e">
        <f t="shared" ca="1" si="230"/>
        <v>#N/A</v>
      </c>
      <c r="S816" s="180" t="e">
        <f ca="1">OFFSET('ewc02'!$K$10,Y816,0)</f>
        <v>#N/A</v>
      </c>
      <c r="T816" s="180" t="e">
        <f t="shared" ca="1" si="231"/>
        <v>#N/A</v>
      </c>
      <c r="U816" s="180" t="e">
        <f ca="1">OFFSET('ewc02'!$L$10,Y816,0)</f>
        <v>#N/A</v>
      </c>
      <c r="V816" s="180" t="e">
        <f ca="1">OFFSET('ewc02'!$M$10,Y816,0)</f>
        <v>#N/A</v>
      </c>
      <c r="W816" s="180" t="e">
        <f ca="1">OFFSET('ewc02'!$N$10,Y816,0)</f>
        <v>#N/A</v>
      </c>
      <c r="X816" s="180" t="e">
        <f ca="1">IF(AND(OFFSET('ewc02'!I$10,Y816,0)=12,OR(G816="2.3",G816="2.6",G816="2.7",G816="2.9")),1,0)</f>
        <v>#N/A</v>
      </c>
      <c r="Y816" s="180" t="e">
        <f t="shared" ca="1" si="224"/>
        <v>#N/A</v>
      </c>
      <c r="Z816" s="37">
        <f t="shared" si="225"/>
        <v>0</v>
      </c>
      <c r="AA816" s="180">
        <f ca="1">IF($Z816=0,0, OFFSET(rd!$A$10,MATCH($Z816,RD_tunnus,0),0))</f>
        <v>0</v>
      </c>
      <c r="AB816" s="180" t="e">
        <f t="shared" si="232"/>
        <v>#N/A</v>
      </c>
      <c r="AC816" s="180" t="e">
        <f t="shared" si="233"/>
        <v>#N/A</v>
      </c>
      <c r="AD816" s="100">
        <f t="shared" si="234"/>
        <v>0</v>
      </c>
      <c r="AE816" s="180" t="e">
        <f t="shared" ca="1" si="226"/>
        <v>#N/A</v>
      </c>
      <c r="AF816" s="180" t="e">
        <f t="shared" ca="1" si="227"/>
        <v>#N/A</v>
      </c>
      <c r="AG816" s="100" t="e">
        <f ca="1">OFFSET('Kuiva-aine'!$D$10,AE816+AF816-1,0)</f>
        <v>#N/A</v>
      </c>
      <c r="AH816" s="100" t="e">
        <f ca="1">OFFSET('Kuiva-aine'!$E$10,AE816+AF816-1,0)</f>
        <v>#N/A</v>
      </c>
      <c r="AI816" s="180" t="e">
        <f t="shared" ca="1" si="235"/>
        <v>#N/A</v>
      </c>
      <c r="AJ816" s="180" t="e">
        <f t="shared" si="236"/>
        <v>#N/A</v>
      </c>
      <c r="AK816" s="180" t="e">
        <f t="shared" si="237"/>
        <v>#N/A</v>
      </c>
      <c r="AL816" s="180">
        <f t="shared" si="238"/>
        <v>0</v>
      </c>
    </row>
    <row r="817" spans="1:38" x14ac:dyDescent="0.35">
      <c r="A817" s="91"/>
      <c r="B817" s="92"/>
      <c r="C817" s="93"/>
      <c r="D817" s="92"/>
      <c r="E817" s="91"/>
      <c r="F817" s="92"/>
      <c r="G817" s="94"/>
      <c r="I817" s="31">
        <f t="shared" ca="1" si="239"/>
        <v>0</v>
      </c>
      <c r="J817" s="31">
        <f ca="1">IF(ISNA(MATCH($V817,Hajoamiskertoimet!A$21:A$53,0)),0,$I817*OFFSET(Hajoamiskertoimet!$C$20,MATCH($V817,Hajoamiskertoimet!A$21:A$53,0),0))</f>
        <v>0</v>
      </c>
      <c r="L817" s="181">
        <f t="shared" ca="1" si="228"/>
        <v>1</v>
      </c>
      <c r="M817" s="180" t="e">
        <f ca="1">OFFSET('ewc02'!$H$10,MATCH($R817,Ewc_ID,0),0)</f>
        <v>#N/A</v>
      </c>
      <c r="N817" s="180" t="e">
        <f t="shared" ca="1" si="223"/>
        <v>#N/A</v>
      </c>
      <c r="O817" s="180" t="e">
        <f ca="1">IF($L817=0,-1,OFFSET('Kuiva-aine'!$C$10,AE817+AF817-1,0))</f>
        <v>#N/A</v>
      </c>
      <c r="P817" s="180" t="e">
        <f t="shared" ca="1" si="229"/>
        <v>#N/A</v>
      </c>
      <c r="Q817" s="180" t="e">
        <f ca="1">OFFSET('ewc02'!$A$10,MATCH($C817,EWC_Koodi,0),0)</f>
        <v>#N/A</v>
      </c>
      <c r="R817" s="180" t="e">
        <f t="shared" ca="1" si="230"/>
        <v>#N/A</v>
      </c>
      <c r="S817" s="180" t="e">
        <f ca="1">OFFSET('ewc02'!$K$10,Y817,0)</f>
        <v>#N/A</v>
      </c>
      <c r="T817" s="180" t="e">
        <f t="shared" ca="1" si="231"/>
        <v>#N/A</v>
      </c>
      <c r="U817" s="180" t="e">
        <f ca="1">OFFSET('ewc02'!$L$10,Y817,0)</f>
        <v>#N/A</v>
      </c>
      <c r="V817" s="180" t="e">
        <f ca="1">OFFSET('ewc02'!$M$10,Y817,0)</f>
        <v>#N/A</v>
      </c>
      <c r="W817" s="180" t="e">
        <f ca="1">OFFSET('ewc02'!$N$10,Y817,0)</f>
        <v>#N/A</v>
      </c>
      <c r="X817" s="180" t="e">
        <f ca="1">IF(AND(OFFSET('ewc02'!I$10,Y817,0)=12,OR(G817="2.3",G817="2.6",G817="2.7",G817="2.9")),1,0)</f>
        <v>#N/A</v>
      </c>
      <c r="Y817" s="180" t="e">
        <f t="shared" ca="1" si="224"/>
        <v>#N/A</v>
      </c>
      <c r="Z817" s="37">
        <f t="shared" si="225"/>
        <v>0</v>
      </c>
      <c r="AA817" s="180">
        <f ca="1">IF($Z817=0,0, OFFSET(rd!$A$10,MATCH($Z817,RD_tunnus,0),0))</f>
        <v>0</v>
      </c>
      <c r="AB817" s="180" t="e">
        <f t="shared" si="232"/>
        <v>#N/A</v>
      </c>
      <c r="AC817" s="180" t="e">
        <f t="shared" si="233"/>
        <v>#N/A</v>
      </c>
      <c r="AD817" s="100">
        <f t="shared" si="234"/>
        <v>0</v>
      </c>
      <c r="AE817" s="180" t="e">
        <f t="shared" ca="1" si="226"/>
        <v>#N/A</v>
      </c>
      <c r="AF817" s="180" t="e">
        <f t="shared" ca="1" si="227"/>
        <v>#N/A</v>
      </c>
      <c r="AG817" s="100" t="e">
        <f ca="1">OFFSET('Kuiva-aine'!$D$10,AE817+AF817-1,0)</f>
        <v>#N/A</v>
      </c>
      <c r="AH817" s="100" t="e">
        <f ca="1">OFFSET('Kuiva-aine'!$E$10,AE817+AF817-1,0)</f>
        <v>#N/A</v>
      </c>
      <c r="AI817" s="180" t="e">
        <f t="shared" ca="1" si="235"/>
        <v>#N/A</v>
      </c>
      <c r="AJ817" s="180" t="e">
        <f t="shared" si="236"/>
        <v>#N/A</v>
      </c>
      <c r="AK817" s="180" t="e">
        <f t="shared" si="237"/>
        <v>#N/A</v>
      </c>
      <c r="AL817" s="180">
        <f t="shared" si="238"/>
        <v>0</v>
      </c>
    </row>
    <row r="818" spans="1:38" x14ac:dyDescent="0.35">
      <c r="A818" s="91"/>
      <c r="B818" s="92"/>
      <c r="C818" s="93"/>
      <c r="D818" s="92"/>
      <c r="E818" s="91"/>
      <c r="F818" s="92"/>
      <c r="G818" s="94"/>
      <c r="I818" s="31">
        <f t="shared" ca="1" si="239"/>
        <v>0</v>
      </c>
      <c r="J818" s="31">
        <f ca="1">IF(ISNA(MATCH($V818,Hajoamiskertoimet!A$21:A$53,0)),0,$I818*OFFSET(Hajoamiskertoimet!$C$20,MATCH($V818,Hajoamiskertoimet!A$21:A$53,0),0))</f>
        <v>0</v>
      </c>
      <c r="L818" s="181">
        <f t="shared" ca="1" si="228"/>
        <v>1</v>
      </c>
      <c r="M818" s="180" t="e">
        <f ca="1">OFFSET('ewc02'!$H$10,MATCH($R818,Ewc_ID,0),0)</f>
        <v>#N/A</v>
      </c>
      <c r="N818" s="180" t="e">
        <f t="shared" ca="1" si="223"/>
        <v>#N/A</v>
      </c>
      <c r="O818" s="180" t="e">
        <f ca="1">IF($L818=0,-1,OFFSET('Kuiva-aine'!$C$10,AE818+AF818-1,0))</f>
        <v>#N/A</v>
      </c>
      <c r="P818" s="180" t="e">
        <f t="shared" ca="1" si="229"/>
        <v>#N/A</v>
      </c>
      <c r="Q818" s="180" t="e">
        <f ca="1">OFFSET('ewc02'!$A$10,MATCH($C818,EWC_Koodi,0),0)</f>
        <v>#N/A</v>
      </c>
      <c r="R818" s="180" t="e">
        <f t="shared" ca="1" si="230"/>
        <v>#N/A</v>
      </c>
      <c r="S818" s="180" t="e">
        <f ca="1">OFFSET('ewc02'!$K$10,Y818,0)</f>
        <v>#N/A</v>
      </c>
      <c r="T818" s="180" t="e">
        <f t="shared" ca="1" si="231"/>
        <v>#N/A</v>
      </c>
      <c r="U818" s="180" t="e">
        <f ca="1">OFFSET('ewc02'!$L$10,Y818,0)</f>
        <v>#N/A</v>
      </c>
      <c r="V818" s="180" t="e">
        <f ca="1">OFFSET('ewc02'!$M$10,Y818,0)</f>
        <v>#N/A</v>
      </c>
      <c r="W818" s="180" t="e">
        <f ca="1">OFFSET('ewc02'!$N$10,Y818,0)</f>
        <v>#N/A</v>
      </c>
      <c r="X818" s="180" t="e">
        <f ca="1">IF(AND(OFFSET('ewc02'!I$10,Y818,0)=12,OR(G818="2.3",G818="2.6",G818="2.7",G818="2.9")),1,0)</f>
        <v>#N/A</v>
      </c>
      <c r="Y818" s="180" t="e">
        <f t="shared" ca="1" si="224"/>
        <v>#N/A</v>
      </c>
      <c r="Z818" s="37">
        <f t="shared" si="225"/>
        <v>0</v>
      </c>
      <c r="AA818" s="180">
        <f ca="1">IF($Z818=0,0, OFFSET(rd!$A$10,MATCH($Z818,RD_tunnus,0),0))</f>
        <v>0</v>
      </c>
      <c r="AB818" s="180" t="e">
        <f t="shared" si="232"/>
        <v>#N/A</v>
      </c>
      <c r="AC818" s="180" t="e">
        <f t="shared" si="233"/>
        <v>#N/A</v>
      </c>
      <c r="AD818" s="100">
        <f t="shared" si="234"/>
        <v>0</v>
      </c>
      <c r="AE818" s="180" t="e">
        <f t="shared" ca="1" si="226"/>
        <v>#N/A</v>
      </c>
      <c r="AF818" s="180" t="e">
        <f t="shared" ca="1" si="227"/>
        <v>#N/A</v>
      </c>
      <c r="AG818" s="100" t="e">
        <f ca="1">OFFSET('Kuiva-aine'!$D$10,AE818+AF818-1,0)</f>
        <v>#N/A</v>
      </c>
      <c r="AH818" s="100" t="e">
        <f ca="1">OFFSET('Kuiva-aine'!$E$10,AE818+AF818-1,0)</f>
        <v>#N/A</v>
      </c>
      <c r="AI818" s="180" t="e">
        <f t="shared" ca="1" si="235"/>
        <v>#N/A</v>
      </c>
      <c r="AJ818" s="180" t="e">
        <f t="shared" si="236"/>
        <v>#N/A</v>
      </c>
      <c r="AK818" s="180" t="e">
        <f t="shared" si="237"/>
        <v>#N/A</v>
      </c>
      <c r="AL818" s="180">
        <f t="shared" si="238"/>
        <v>0</v>
      </c>
    </row>
    <row r="819" spans="1:38" x14ac:dyDescent="0.35">
      <c r="A819" s="91"/>
      <c r="B819" s="92"/>
      <c r="C819" s="93"/>
      <c r="D819" s="92"/>
      <c r="E819" s="91"/>
      <c r="F819" s="92"/>
      <c r="G819" s="94"/>
      <c r="I819" s="31">
        <f t="shared" ca="1" si="239"/>
        <v>0</v>
      </c>
      <c r="J819" s="31">
        <f ca="1">IF(ISNA(MATCH($V819,Hajoamiskertoimet!A$21:A$53,0)),0,$I819*OFFSET(Hajoamiskertoimet!$C$20,MATCH($V819,Hajoamiskertoimet!A$21:A$53,0),0))</f>
        <v>0</v>
      </c>
      <c r="L819" s="181">
        <f t="shared" ca="1" si="228"/>
        <v>1</v>
      </c>
      <c r="M819" s="180" t="e">
        <f ca="1">OFFSET('ewc02'!$H$10,MATCH($R819,Ewc_ID,0),0)</f>
        <v>#N/A</v>
      </c>
      <c r="N819" s="180" t="e">
        <f t="shared" ca="1" si="223"/>
        <v>#N/A</v>
      </c>
      <c r="O819" s="180" t="e">
        <f ca="1">IF($L819=0,-1,OFFSET('Kuiva-aine'!$C$10,AE819+AF819-1,0))</f>
        <v>#N/A</v>
      </c>
      <c r="P819" s="180" t="e">
        <f t="shared" ca="1" si="229"/>
        <v>#N/A</v>
      </c>
      <c r="Q819" s="180" t="e">
        <f ca="1">OFFSET('ewc02'!$A$10,MATCH($C819,EWC_Koodi,0),0)</f>
        <v>#N/A</v>
      </c>
      <c r="R819" s="180" t="e">
        <f t="shared" ca="1" si="230"/>
        <v>#N/A</v>
      </c>
      <c r="S819" s="180" t="e">
        <f ca="1">OFFSET('ewc02'!$K$10,Y819,0)</f>
        <v>#N/A</v>
      </c>
      <c r="T819" s="180" t="e">
        <f t="shared" ca="1" si="231"/>
        <v>#N/A</v>
      </c>
      <c r="U819" s="180" t="e">
        <f ca="1">OFFSET('ewc02'!$L$10,Y819,0)</f>
        <v>#N/A</v>
      </c>
      <c r="V819" s="180" t="e">
        <f ca="1">OFFSET('ewc02'!$M$10,Y819,0)</f>
        <v>#N/A</v>
      </c>
      <c r="W819" s="180" t="e">
        <f ca="1">OFFSET('ewc02'!$N$10,Y819,0)</f>
        <v>#N/A</v>
      </c>
      <c r="X819" s="180" t="e">
        <f ca="1">IF(AND(OFFSET('ewc02'!I$10,Y819,0)=12,OR(G819="2.3",G819="2.6",G819="2.7",G819="2.9")),1,0)</f>
        <v>#N/A</v>
      </c>
      <c r="Y819" s="180" t="e">
        <f t="shared" ca="1" si="224"/>
        <v>#N/A</v>
      </c>
      <c r="Z819" s="37">
        <f t="shared" si="225"/>
        <v>0</v>
      </c>
      <c r="AA819" s="180">
        <f ca="1">IF($Z819=0,0, OFFSET(rd!$A$10,MATCH($Z819,RD_tunnus,0),0))</f>
        <v>0</v>
      </c>
      <c r="AB819" s="180" t="e">
        <f t="shared" si="232"/>
        <v>#N/A</v>
      </c>
      <c r="AC819" s="180" t="e">
        <f t="shared" si="233"/>
        <v>#N/A</v>
      </c>
      <c r="AD819" s="100">
        <f t="shared" si="234"/>
        <v>0</v>
      </c>
      <c r="AE819" s="180" t="e">
        <f t="shared" ca="1" si="226"/>
        <v>#N/A</v>
      </c>
      <c r="AF819" s="180" t="e">
        <f t="shared" ca="1" si="227"/>
        <v>#N/A</v>
      </c>
      <c r="AG819" s="100" t="e">
        <f ca="1">OFFSET('Kuiva-aine'!$D$10,AE819+AF819-1,0)</f>
        <v>#N/A</v>
      </c>
      <c r="AH819" s="100" t="e">
        <f ca="1">OFFSET('Kuiva-aine'!$E$10,AE819+AF819-1,0)</f>
        <v>#N/A</v>
      </c>
      <c r="AI819" s="180" t="e">
        <f t="shared" ca="1" si="235"/>
        <v>#N/A</v>
      </c>
      <c r="AJ819" s="180" t="e">
        <f t="shared" si="236"/>
        <v>#N/A</v>
      </c>
      <c r="AK819" s="180" t="e">
        <f t="shared" si="237"/>
        <v>#N/A</v>
      </c>
      <c r="AL819" s="180">
        <f t="shared" si="238"/>
        <v>0</v>
      </c>
    </row>
    <row r="820" spans="1:38" x14ac:dyDescent="0.35">
      <c r="A820" s="91"/>
      <c r="B820" s="92"/>
      <c r="C820" s="93"/>
      <c r="D820" s="92"/>
      <c r="E820" s="91"/>
      <c r="F820" s="92"/>
      <c r="G820" s="94"/>
      <c r="I820" s="31">
        <f t="shared" ca="1" si="239"/>
        <v>0</v>
      </c>
      <c r="J820" s="31">
        <f ca="1">IF(ISNA(MATCH($V820,Hajoamiskertoimet!A$21:A$53,0)),0,$I820*OFFSET(Hajoamiskertoimet!$C$20,MATCH($V820,Hajoamiskertoimet!A$21:A$53,0),0))</f>
        <v>0</v>
      </c>
      <c r="L820" s="181">
        <f t="shared" ca="1" si="228"/>
        <v>1</v>
      </c>
      <c r="M820" s="180" t="e">
        <f ca="1">OFFSET('ewc02'!$H$10,MATCH($R820,Ewc_ID,0),0)</f>
        <v>#N/A</v>
      </c>
      <c r="N820" s="180" t="e">
        <f t="shared" ca="1" si="223"/>
        <v>#N/A</v>
      </c>
      <c r="O820" s="180" t="e">
        <f ca="1">IF($L820=0,-1,OFFSET('Kuiva-aine'!$C$10,AE820+AF820-1,0))</f>
        <v>#N/A</v>
      </c>
      <c r="P820" s="180" t="e">
        <f t="shared" ca="1" si="229"/>
        <v>#N/A</v>
      </c>
      <c r="Q820" s="180" t="e">
        <f ca="1">OFFSET('ewc02'!$A$10,MATCH($C820,EWC_Koodi,0),0)</f>
        <v>#N/A</v>
      </c>
      <c r="R820" s="180" t="e">
        <f t="shared" ca="1" si="230"/>
        <v>#N/A</v>
      </c>
      <c r="S820" s="180" t="e">
        <f ca="1">OFFSET('ewc02'!$K$10,Y820,0)</f>
        <v>#N/A</v>
      </c>
      <c r="T820" s="180" t="e">
        <f t="shared" ca="1" si="231"/>
        <v>#N/A</v>
      </c>
      <c r="U820" s="180" t="e">
        <f ca="1">OFFSET('ewc02'!$L$10,Y820,0)</f>
        <v>#N/A</v>
      </c>
      <c r="V820" s="180" t="e">
        <f ca="1">OFFSET('ewc02'!$M$10,Y820,0)</f>
        <v>#N/A</v>
      </c>
      <c r="W820" s="180" t="e">
        <f ca="1">OFFSET('ewc02'!$N$10,Y820,0)</f>
        <v>#N/A</v>
      </c>
      <c r="X820" s="180" t="e">
        <f ca="1">IF(AND(OFFSET('ewc02'!I$10,Y820,0)=12,OR(G820="2.3",G820="2.6",G820="2.7",G820="2.9")),1,0)</f>
        <v>#N/A</v>
      </c>
      <c r="Y820" s="180" t="e">
        <f t="shared" ca="1" si="224"/>
        <v>#N/A</v>
      </c>
      <c r="Z820" s="37">
        <f t="shared" si="225"/>
        <v>0</v>
      </c>
      <c r="AA820" s="180">
        <f ca="1">IF($Z820=0,0, OFFSET(rd!$A$10,MATCH($Z820,RD_tunnus,0),0))</f>
        <v>0</v>
      </c>
      <c r="AB820" s="180" t="e">
        <f t="shared" si="232"/>
        <v>#N/A</v>
      </c>
      <c r="AC820" s="180" t="e">
        <f t="shared" si="233"/>
        <v>#N/A</v>
      </c>
      <c r="AD820" s="100">
        <f t="shared" si="234"/>
        <v>0</v>
      </c>
      <c r="AE820" s="180" t="e">
        <f t="shared" ca="1" si="226"/>
        <v>#N/A</v>
      </c>
      <c r="AF820" s="180" t="e">
        <f t="shared" ca="1" si="227"/>
        <v>#N/A</v>
      </c>
      <c r="AG820" s="100" t="e">
        <f ca="1">OFFSET('Kuiva-aine'!$D$10,AE820+AF820-1,0)</f>
        <v>#N/A</v>
      </c>
      <c r="AH820" s="100" t="e">
        <f ca="1">OFFSET('Kuiva-aine'!$E$10,AE820+AF820-1,0)</f>
        <v>#N/A</v>
      </c>
      <c r="AI820" s="180" t="e">
        <f t="shared" ca="1" si="235"/>
        <v>#N/A</v>
      </c>
      <c r="AJ820" s="180" t="e">
        <f t="shared" si="236"/>
        <v>#N/A</v>
      </c>
      <c r="AK820" s="180" t="e">
        <f t="shared" si="237"/>
        <v>#N/A</v>
      </c>
      <c r="AL820" s="180">
        <f t="shared" si="238"/>
        <v>0</v>
      </c>
    </row>
    <row r="821" spans="1:38" x14ac:dyDescent="0.35">
      <c r="A821" s="91"/>
      <c r="B821" s="92"/>
      <c r="C821" s="93"/>
      <c r="D821" s="92"/>
      <c r="E821" s="91"/>
      <c r="F821" s="92"/>
      <c r="G821" s="94"/>
      <c r="I821" s="31">
        <f t="shared" ca="1" si="239"/>
        <v>0</v>
      </c>
      <c r="J821" s="31">
        <f ca="1">IF(ISNA(MATCH($V821,Hajoamiskertoimet!A$21:A$53,0)),0,$I821*OFFSET(Hajoamiskertoimet!$C$20,MATCH($V821,Hajoamiskertoimet!A$21:A$53,0),0))</f>
        <v>0</v>
      </c>
      <c r="L821" s="181">
        <f t="shared" ca="1" si="228"/>
        <v>1</v>
      </c>
      <c r="M821" s="180" t="e">
        <f ca="1">OFFSET('ewc02'!$H$10,MATCH($R821,Ewc_ID,0),0)</f>
        <v>#N/A</v>
      </c>
      <c r="N821" s="180" t="e">
        <f t="shared" ca="1" si="223"/>
        <v>#N/A</v>
      </c>
      <c r="O821" s="180" t="e">
        <f ca="1">IF($L821=0,-1,OFFSET('Kuiva-aine'!$C$10,AE821+AF821-1,0))</f>
        <v>#N/A</v>
      </c>
      <c r="P821" s="180" t="e">
        <f t="shared" ca="1" si="229"/>
        <v>#N/A</v>
      </c>
      <c r="Q821" s="180" t="e">
        <f ca="1">OFFSET('ewc02'!$A$10,MATCH($C821,EWC_Koodi,0),0)</f>
        <v>#N/A</v>
      </c>
      <c r="R821" s="180" t="e">
        <f t="shared" ca="1" si="230"/>
        <v>#N/A</v>
      </c>
      <c r="S821" s="180" t="e">
        <f ca="1">OFFSET('ewc02'!$K$10,Y821,0)</f>
        <v>#N/A</v>
      </c>
      <c r="T821" s="180" t="e">
        <f t="shared" ca="1" si="231"/>
        <v>#N/A</v>
      </c>
      <c r="U821" s="180" t="e">
        <f ca="1">OFFSET('ewc02'!$L$10,Y821,0)</f>
        <v>#N/A</v>
      </c>
      <c r="V821" s="180" t="e">
        <f ca="1">OFFSET('ewc02'!$M$10,Y821,0)</f>
        <v>#N/A</v>
      </c>
      <c r="W821" s="180" t="e">
        <f ca="1">OFFSET('ewc02'!$N$10,Y821,0)</f>
        <v>#N/A</v>
      </c>
      <c r="X821" s="180" t="e">
        <f ca="1">IF(AND(OFFSET('ewc02'!I$10,Y821,0)=12,OR(G821="2.3",G821="2.6",G821="2.7",G821="2.9")),1,0)</f>
        <v>#N/A</v>
      </c>
      <c r="Y821" s="180" t="e">
        <f t="shared" ca="1" si="224"/>
        <v>#N/A</v>
      </c>
      <c r="Z821" s="37">
        <f t="shared" si="225"/>
        <v>0</v>
      </c>
      <c r="AA821" s="180">
        <f ca="1">IF($Z821=0,0, OFFSET(rd!$A$10,MATCH($Z821,RD_tunnus,0),0))</f>
        <v>0</v>
      </c>
      <c r="AB821" s="180" t="e">
        <f t="shared" si="232"/>
        <v>#N/A</v>
      </c>
      <c r="AC821" s="180" t="e">
        <f t="shared" si="233"/>
        <v>#N/A</v>
      </c>
      <c r="AD821" s="100">
        <f t="shared" si="234"/>
        <v>0</v>
      </c>
      <c r="AE821" s="180" t="e">
        <f t="shared" ca="1" si="226"/>
        <v>#N/A</v>
      </c>
      <c r="AF821" s="180" t="e">
        <f t="shared" ca="1" si="227"/>
        <v>#N/A</v>
      </c>
      <c r="AG821" s="100" t="e">
        <f ca="1">OFFSET('Kuiva-aine'!$D$10,AE821+AF821-1,0)</f>
        <v>#N/A</v>
      </c>
      <c r="AH821" s="100" t="e">
        <f ca="1">OFFSET('Kuiva-aine'!$E$10,AE821+AF821-1,0)</f>
        <v>#N/A</v>
      </c>
      <c r="AI821" s="180" t="e">
        <f t="shared" ca="1" si="235"/>
        <v>#N/A</v>
      </c>
      <c r="AJ821" s="180" t="e">
        <f t="shared" si="236"/>
        <v>#N/A</v>
      </c>
      <c r="AK821" s="180" t="e">
        <f t="shared" si="237"/>
        <v>#N/A</v>
      </c>
      <c r="AL821" s="180">
        <f t="shared" si="238"/>
        <v>0</v>
      </c>
    </row>
    <row r="822" spans="1:38" x14ac:dyDescent="0.35">
      <c r="A822" s="91"/>
      <c r="B822" s="92"/>
      <c r="C822" s="93"/>
      <c r="D822" s="92"/>
      <c r="E822" s="91"/>
      <c r="F822" s="92"/>
      <c r="G822" s="94"/>
      <c r="I822" s="31">
        <f t="shared" ca="1" si="239"/>
        <v>0</v>
      </c>
      <c r="J822" s="31">
        <f ca="1">IF(ISNA(MATCH($V822,Hajoamiskertoimet!A$21:A$53,0)),0,$I822*OFFSET(Hajoamiskertoimet!$C$20,MATCH($V822,Hajoamiskertoimet!A$21:A$53,0),0))</f>
        <v>0</v>
      </c>
      <c r="L822" s="181">
        <f t="shared" ca="1" si="228"/>
        <v>1</v>
      </c>
      <c r="M822" s="180" t="e">
        <f ca="1">OFFSET('ewc02'!$H$10,MATCH($R822,Ewc_ID,0),0)</f>
        <v>#N/A</v>
      </c>
      <c r="N822" s="180" t="e">
        <f t="shared" ca="1" si="223"/>
        <v>#N/A</v>
      </c>
      <c r="O822" s="180" t="e">
        <f ca="1">IF($L822=0,-1,OFFSET('Kuiva-aine'!$C$10,AE822+AF822-1,0))</f>
        <v>#N/A</v>
      </c>
      <c r="P822" s="180" t="e">
        <f t="shared" ca="1" si="229"/>
        <v>#N/A</v>
      </c>
      <c r="Q822" s="180" t="e">
        <f ca="1">OFFSET('ewc02'!$A$10,MATCH($C822,EWC_Koodi,0),0)</f>
        <v>#N/A</v>
      </c>
      <c r="R822" s="180" t="e">
        <f t="shared" ca="1" si="230"/>
        <v>#N/A</v>
      </c>
      <c r="S822" s="180" t="e">
        <f ca="1">OFFSET('ewc02'!$K$10,Y822,0)</f>
        <v>#N/A</v>
      </c>
      <c r="T822" s="180" t="e">
        <f t="shared" ca="1" si="231"/>
        <v>#N/A</v>
      </c>
      <c r="U822" s="180" t="e">
        <f ca="1">OFFSET('ewc02'!$L$10,Y822,0)</f>
        <v>#N/A</v>
      </c>
      <c r="V822" s="180" t="e">
        <f ca="1">OFFSET('ewc02'!$M$10,Y822,0)</f>
        <v>#N/A</v>
      </c>
      <c r="W822" s="180" t="e">
        <f ca="1">OFFSET('ewc02'!$N$10,Y822,0)</f>
        <v>#N/A</v>
      </c>
      <c r="X822" s="180" t="e">
        <f ca="1">IF(AND(OFFSET('ewc02'!I$10,Y822,0)=12,OR(G822="2.3",G822="2.6",G822="2.7",G822="2.9")),1,0)</f>
        <v>#N/A</v>
      </c>
      <c r="Y822" s="180" t="e">
        <f t="shared" ca="1" si="224"/>
        <v>#N/A</v>
      </c>
      <c r="Z822" s="37">
        <f t="shared" si="225"/>
        <v>0</v>
      </c>
      <c r="AA822" s="180">
        <f ca="1">IF($Z822=0,0, OFFSET(rd!$A$10,MATCH($Z822,RD_tunnus,0),0))</f>
        <v>0</v>
      </c>
      <c r="AB822" s="180" t="e">
        <f t="shared" si="232"/>
        <v>#N/A</v>
      </c>
      <c r="AC822" s="180" t="e">
        <f t="shared" si="233"/>
        <v>#N/A</v>
      </c>
      <c r="AD822" s="100">
        <f t="shared" si="234"/>
        <v>0</v>
      </c>
      <c r="AE822" s="180" t="e">
        <f t="shared" ca="1" si="226"/>
        <v>#N/A</v>
      </c>
      <c r="AF822" s="180" t="e">
        <f t="shared" ca="1" si="227"/>
        <v>#N/A</v>
      </c>
      <c r="AG822" s="100" t="e">
        <f ca="1">OFFSET('Kuiva-aine'!$D$10,AE822+AF822-1,0)</f>
        <v>#N/A</v>
      </c>
      <c r="AH822" s="100" t="e">
        <f ca="1">OFFSET('Kuiva-aine'!$E$10,AE822+AF822-1,0)</f>
        <v>#N/A</v>
      </c>
      <c r="AI822" s="180" t="e">
        <f t="shared" ca="1" si="235"/>
        <v>#N/A</v>
      </c>
      <c r="AJ822" s="180" t="e">
        <f t="shared" si="236"/>
        <v>#N/A</v>
      </c>
      <c r="AK822" s="180" t="e">
        <f t="shared" si="237"/>
        <v>#N/A</v>
      </c>
      <c r="AL822" s="180">
        <f t="shared" si="238"/>
        <v>0</v>
      </c>
    </row>
    <row r="823" spans="1:38" x14ac:dyDescent="0.35">
      <c r="A823" s="91"/>
      <c r="B823" s="92"/>
      <c r="C823" s="93"/>
      <c r="D823" s="92"/>
      <c r="E823" s="91"/>
      <c r="F823" s="92"/>
      <c r="G823" s="94"/>
      <c r="I823" s="31">
        <f t="shared" ca="1" si="239"/>
        <v>0</v>
      </c>
      <c r="J823" s="31">
        <f ca="1">IF(ISNA(MATCH($V823,Hajoamiskertoimet!A$21:A$53,0)),0,$I823*OFFSET(Hajoamiskertoimet!$C$20,MATCH($V823,Hajoamiskertoimet!A$21:A$53,0),0))</f>
        <v>0</v>
      </c>
      <c r="L823" s="181">
        <f t="shared" ca="1" si="228"/>
        <v>1</v>
      </c>
      <c r="M823" s="180" t="e">
        <f ca="1">OFFSET('ewc02'!$H$10,MATCH($R823,Ewc_ID,0),0)</f>
        <v>#N/A</v>
      </c>
      <c r="N823" s="180" t="e">
        <f t="shared" ca="1" si="223"/>
        <v>#N/A</v>
      </c>
      <c r="O823" s="180" t="e">
        <f ca="1">IF($L823=0,-1,OFFSET('Kuiva-aine'!$C$10,AE823+AF823-1,0))</f>
        <v>#N/A</v>
      </c>
      <c r="P823" s="180" t="e">
        <f t="shared" ca="1" si="229"/>
        <v>#N/A</v>
      </c>
      <c r="Q823" s="180" t="e">
        <f ca="1">OFFSET('ewc02'!$A$10,MATCH($C823,EWC_Koodi,0),0)</f>
        <v>#N/A</v>
      </c>
      <c r="R823" s="180" t="e">
        <f t="shared" ca="1" si="230"/>
        <v>#N/A</v>
      </c>
      <c r="S823" s="180" t="e">
        <f ca="1">OFFSET('ewc02'!$K$10,Y823,0)</f>
        <v>#N/A</v>
      </c>
      <c r="T823" s="180" t="e">
        <f t="shared" ca="1" si="231"/>
        <v>#N/A</v>
      </c>
      <c r="U823" s="180" t="e">
        <f ca="1">OFFSET('ewc02'!$L$10,Y823,0)</f>
        <v>#N/A</v>
      </c>
      <c r="V823" s="180" t="e">
        <f ca="1">OFFSET('ewc02'!$M$10,Y823,0)</f>
        <v>#N/A</v>
      </c>
      <c r="W823" s="180" t="e">
        <f ca="1">OFFSET('ewc02'!$N$10,Y823,0)</f>
        <v>#N/A</v>
      </c>
      <c r="X823" s="180" t="e">
        <f ca="1">IF(AND(OFFSET('ewc02'!I$10,Y823,0)=12,OR(G823="2.3",G823="2.6",G823="2.7",G823="2.9")),1,0)</f>
        <v>#N/A</v>
      </c>
      <c r="Y823" s="180" t="e">
        <f t="shared" ca="1" si="224"/>
        <v>#N/A</v>
      </c>
      <c r="Z823" s="37">
        <f t="shared" si="225"/>
        <v>0</v>
      </c>
      <c r="AA823" s="180">
        <f ca="1">IF($Z823=0,0, OFFSET(rd!$A$10,MATCH($Z823,RD_tunnus,0),0))</f>
        <v>0</v>
      </c>
      <c r="AB823" s="180" t="e">
        <f t="shared" si="232"/>
        <v>#N/A</v>
      </c>
      <c r="AC823" s="180" t="e">
        <f t="shared" si="233"/>
        <v>#N/A</v>
      </c>
      <c r="AD823" s="100">
        <f t="shared" si="234"/>
        <v>0</v>
      </c>
      <c r="AE823" s="180" t="e">
        <f t="shared" ca="1" si="226"/>
        <v>#N/A</v>
      </c>
      <c r="AF823" s="180" t="e">
        <f t="shared" ca="1" si="227"/>
        <v>#N/A</v>
      </c>
      <c r="AG823" s="100" t="e">
        <f ca="1">OFFSET('Kuiva-aine'!$D$10,AE823+AF823-1,0)</f>
        <v>#N/A</v>
      </c>
      <c r="AH823" s="100" t="e">
        <f ca="1">OFFSET('Kuiva-aine'!$E$10,AE823+AF823-1,0)</f>
        <v>#N/A</v>
      </c>
      <c r="AI823" s="180" t="e">
        <f t="shared" ca="1" si="235"/>
        <v>#N/A</v>
      </c>
      <c r="AJ823" s="180" t="e">
        <f t="shared" si="236"/>
        <v>#N/A</v>
      </c>
      <c r="AK823" s="180" t="e">
        <f t="shared" si="237"/>
        <v>#N/A</v>
      </c>
      <c r="AL823" s="180">
        <f t="shared" si="238"/>
        <v>0</v>
      </c>
    </row>
    <row r="824" spans="1:38" x14ac:dyDescent="0.35">
      <c r="A824" s="91"/>
      <c r="B824" s="92"/>
      <c r="C824" s="93"/>
      <c r="D824" s="92"/>
      <c r="E824" s="91"/>
      <c r="F824" s="92"/>
      <c r="G824" s="94"/>
      <c r="I824" s="31">
        <f t="shared" ca="1" si="239"/>
        <v>0</v>
      </c>
      <c r="J824" s="31">
        <f ca="1">IF(ISNA(MATCH($V824,Hajoamiskertoimet!A$21:A$53,0)),0,$I824*OFFSET(Hajoamiskertoimet!$C$20,MATCH($V824,Hajoamiskertoimet!A$21:A$53,0),0))</f>
        <v>0</v>
      </c>
      <c r="L824" s="181">
        <f t="shared" ca="1" si="228"/>
        <v>1</v>
      </c>
      <c r="M824" s="180" t="e">
        <f ca="1">OFFSET('ewc02'!$H$10,MATCH($R824,Ewc_ID,0),0)</f>
        <v>#N/A</v>
      </c>
      <c r="N824" s="180" t="e">
        <f t="shared" ca="1" si="223"/>
        <v>#N/A</v>
      </c>
      <c r="O824" s="180" t="e">
        <f ca="1">IF($L824=0,-1,OFFSET('Kuiva-aine'!$C$10,AE824+AF824-1,0))</f>
        <v>#N/A</v>
      </c>
      <c r="P824" s="180" t="e">
        <f t="shared" ca="1" si="229"/>
        <v>#N/A</v>
      </c>
      <c r="Q824" s="180" t="e">
        <f ca="1">OFFSET('ewc02'!$A$10,MATCH($C824,EWC_Koodi,0),0)</f>
        <v>#N/A</v>
      </c>
      <c r="R824" s="180" t="e">
        <f t="shared" ca="1" si="230"/>
        <v>#N/A</v>
      </c>
      <c r="S824" s="180" t="e">
        <f ca="1">OFFSET('ewc02'!$K$10,Y824,0)</f>
        <v>#N/A</v>
      </c>
      <c r="T824" s="180" t="e">
        <f t="shared" ca="1" si="231"/>
        <v>#N/A</v>
      </c>
      <c r="U824" s="180" t="e">
        <f ca="1">OFFSET('ewc02'!$L$10,Y824,0)</f>
        <v>#N/A</v>
      </c>
      <c r="V824" s="180" t="e">
        <f ca="1">OFFSET('ewc02'!$M$10,Y824,0)</f>
        <v>#N/A</v>
      </c>
      <c r="W824" s="180" t="e">
        <f ca="1">OFFSET('ewc02'!$N$10,Y824,0)</f>
        <v>#N/A</v>
      </c>
      <c r="X824" s="180" t="e">
        <f ca="1">IF(AND(OFFSET('ewc02'!I$10,Y824,0)=12,OR(G824="2.3",G824="2.6",G824="2.7",G824="2.9")),1,0)</f>
        <v>#N/A</v>
      </c>
      <c r="Y824" s="180" t="e">
        <f t="shared" ca="1" si="224"/>
        <v>#N/A</v>
      </c>
      <c r="Z824" s="37">
        <f t="shared" si="225"/>
        <v>0</v>
      </c>
      <c r="AA824" s="180">
        <f ca="1">IF($Z824=0,0, OFFSET(rd!$A$10,MATCH($Z824,RD_tunnus,0),0))</f>
        <v>0</v>
      </c>
      <c r="AB824" s="180" t="e">
        <f t="shared" si="232"/>
        <v>#N/A</v>
      </c>
      <c r="AC824" s="180" t="e">
        <f t="shared" si="233"/>
        <v>#N/A</v>
      </c>
      <c r="AD824" s="100">
        <f t="shared" si="234"/>
        <v>0</v>
      </c>
      <c r="AE824" s="180" t="e">
        <f t="shared" ca="1" si="226"/>
        <v>#N/A</v>
      </c>
      <c r="AF824" s="180" t="e">
        <f t="shared" ca="1" si="227"/>
        <v>#N/A</v>
      </c>
      <c r="AG824" s="100" t="e">
        <f ca="1">OFFSET('Kuiva-aine'!$D$10,AE824+AF824-1,0)</f>
        <v>#N/A</v>
      </c>
      <c r="AH824" s="100" t="e">
        <f ca="1">OFFSET('Kuiva-aine'!$E$10,AE824+AF824-1,0)</f>
        <v>#N/A</v>
      </c>
      <c r="AI824" s="180" t="e">
        <f t="shared" ca="1" si="235"/>
        <v>#N/A</v>
      </c>
      <c r="AJ824" s="180" t="e">
        <f t="shared" si="236"/>
        <v>#N/A</v>
      </c>
      <c r="AK824" s="180" t="e">
        <f t="shared" si="237"/>
        <v>#N/A</v>
      </c>
      <c r="AL824" s="180">
        <f t="shared" si="238"/>
        <v>0</v>
      </c>
    </row>
    <row r="825" spans="1:38" x14ac:dyDescent="0.35">
      <c r="A825" s="91"/>
      <c r="B825" s="92"/>
      <c r="C825" s="93"/>
      <c r="D825" s="92"/>
      <c r="E825" s="91"/>
      <c r="F825" s="92"/>
      <c r="G825" s="94"/>
      <c r="I825" s="31">
        <f t="shared" ca="1" si="239"/>
        <v>0</v>
      </c>
      <c r="J825" s="31">
        <f ca="1">IF(ISNA(MATCH($V825,Hajoamiskertoimet!A$21:A$53,0)),0,$I825*OFFSET(Hajoamiskertoimet!$C$20,MATCH($V825,Hajoamiskertoimet!A$21:A$53,0),0))</f>
        <v>0</v>
      </c>
      <c r="L825" s="181">
        <f t="shared" ca="1" si="228"/>
        <v>1</v>
      </c>
      <c r="M825" s="180" t="e">
        <f ca="1">OFFSET('ewc02'!$H$10,MATCH($R825,Ewc_ID,0),0)</f>
        <v>#N/A</v>
      </c>
      <c r="N825" s="180" t="e">
        <f t="shared" ca="1" si="223"/>
        <v>#N/A</v>
      </c>
      <c r="O825" s="180" t="e">
        <f ca="1">IF($L825=0,-1,OFFSET('Kuiva-aine'!$C$10,AE825+AF825-1,0))</f>
        <v>#N/A</v>
      </c>
      <c r="P825" s="180" t="e">
        <f t="shared" ca="1" si="229"/>
        <v>#N/A</v>
      </c>
      <c r="Q825" s="180" t="e">
        <f ca="1">OFFSET('ewc02'!$A$10,MATCH($C825,EWC_Koodi,0),0)</f>
        <v>#N/A</v>
      </c>
      <c r="R825" s="180" t="e">
        <f t="shared" ca="1" si="230"/>
        <v>#N/A</v>
      </c>
      <c r="S825" s="180" t="e">
        <f ca="1">OFFSET('ewc02'!$K$10,Y825,0)</f>
        <v>#N/A</v>
      </c>
      <c r="T825" s="180" t="e">
        <f t="shared" ca="1" si="231"/>
        <v>#N/A</v>
      </c>
      <c r="U825" s="180" t="e">
        <f ca="1">OFFSET('ewc02'!$L$10,Y825,0)</f>
        <v>#N/A</v>
      </c>
      <c r="V825" s="180" t="e">
        <f ca="1">OFFSET('ewc02'!$M$10,Y825,0)</f>
        <v>#N/A</v>
      </c>
      <c r="W825" s="180" t="e">
        <f ca="1">OFFSET('ewc02'!$N$10,Y825,0)</f>
        <v>#N/A</v>
      </c>
      <c r="X825" s="180" t="e">
        <f ca="1">IF(AND(OFFSET('ewc02'!I$10,Y825,0)=12,OR(G825="2.3",G825="2.6",G825="2.7",G825="2.9")),1,0)</f>
        <v>#N/A</v>
      </c>
      <c r="Y825" s="180" t="e">
        <f t="shared" ca="1" si="224"/>
        <v>#N/A</v>
      </c>
      <c r="Z825" s="37">
        <f t="shared" si="225"/>
        <v>0</v>
      </c>
      <c r="AA825" s="180">
        <f ca="1">IF($Z825=0,0, OFFSET(rd!$A$10,MATCH($Z825,RD_tunnus,0),0))</f>
        <v>0</v>
      </c>
      <c r="AB825" s="180" t="e">
        <f t="shared" si="232"/>
        <v>#N/A</v>
      </c>
      <c r="AC825" s="180" t="e">
        <f t="shared" si="233"/>
        <v>#N/A</v>
      </c>
      <c r="AD825" s="100">
        <f t="shared" si="234"/>
        <v>0</v>
      </c>
      <c r="AE825" s="180" t="e">
        <f t="shared" ca="1" si="226"/>
        <v>#N/A</v>
      </c>
      <c r="AF825" s="180" t="e">
        <f t="shared" ca="1" si="227"/>
        <v>#N/A</v>
      </c>
      <c r="AG825" s="100" t="e">
        <f ca="1">OFFSET('Kuiva-aine'!$D$10,AE825+AF825-1,0)</f>
        <v>#N/A</v>
      </c>
      <c r="AH825" s="100" t="e">
        <f ca="1">OFFSET('Kuiva-aine'!$E$10,AE825+AF825-1,0)</f>
        <v>#N/A</v>
      </c>
      <c r="AI825" s="180" t="e">
        <f t="shared" ca="1" si="235"/>
        <v>#N/A</v>
      </c>
      <c r="AJ825" s="180" t="e">
        <f t="shared" si="236"/>
        <v>#N/A</v>
      </c>
      <c r="AK825" s="180" t="e">
        <f t="shared" si="237"/>
        <v>#N/A</v>
      </c>
      <c r="AL825" s="180">
        <f t="shared" si="238"/>
        <v>0</v>
      </c>
    </row>
    <row r="826" spans="1:38" x14ac:dyDescent="0.35">
      <c r="A826" s="91"/>
      <c r="B826" s="92"/>
      <c r="C826" s="93"/>
      <c r="D826" s="92"/>
      <c r="E826" s="91"/>
      <c r="F826" s="92"/>
      <c r="G826" s="94"/>
      <c r="I826" s="31">
        <f t="shared" ca="1" si="239"/>
        <v>0</v>
      </c>
      <c r="J826" s="31">
        <f ca="1">IF(ISNA(MATCH($V826,Hajoamiskertoimet!A$21:A$53,0)),0,$I826*OFFSET(Hajoamiskertoimet!$C$20,MATCH($V826,Hajoamiskertoimet!A$21:A$53,0),0))</f>
        <v>0</v>
      </c>
      <c r="L826" s="181">
        <f t="shared" ca="1" si="228"/>
        <v>1</v>
      </c>
      <c r="M826" s="180" t="e">
        <f ca="1">OFFSET('ewc02'!$H$10,MATCH($R826,Ewc_ID,0),0)</f>
        <v>#N/A</v>
      </c>
      <c r="N826" s="180" t="e">
        <f t="shared" ca="1" si="223"/>
        <v>#N/A</v>
      </c>
      <c r="O826" s="180" t="e">
        <f ca="1">IF($L826=0,-1,OFFSET('Kuiva-aine'!$C$10,AE826+AF826-1,0))</f>
        <v>#N/A</v>
      </c>
      <c r="P826" s="180" t="e">
        <f t="shared" ca="1" si="229"/>
        <v>#N/A</v>
      </c>
      <c r="Q826" s="180" t="e">
        <f ca="1">OFFSET('ewc02'!$A$10,MATCH($C826,EWC_Koodi,0),0)</f>
        <v>#N/A</v>
      </c>
      <c r="R826" s="180" t="e">
        <f t="shared" ca="1" si="230"/>
        <v>#N/A</v>
      </c>
      <c r="S826" s="180" t="e">
        <f ca="1">OFFSET('ewc02'!$K$10,Y826,0)</f>
        <v>#N/A</v>
      </c>
      <c r="T826" s="180" t="e">
        <f t="shared" ca="1" si="231"/>
        <v>#N/A</v>
      </c>
      <c r="U826" s="180" t="e">
        <f ca="1">OFFSET('ewc02'!$L$10,Y826,0)</f>
        <v>#N/A</v>
      </c>
      <c r="V826" s="180" t="e">
        <f ca="1">OFFSET('ewc02'!$M$10,Y826,0)</f>
        <v>#N/A</v>
      </c>
      <c r="W826" s="180" t="e">
        <f ca="1">OFFSET('ewc02'!$N$10,Y826,0)</f>
        <v>#N/A</v>
      </c>
      <c r="X826" s="180" t="e">
        <f ca="1">IF(AND(OFFSET('ewc02'!I$10,Y826,0)=12,OR(G826="2.3",G826="2.6",G826="2.7",G826="2.9")),1,0)</f>
        <v>#N/A</v>
      </c>
      <c r="Y826" s="180" t="e">
        <f t="shared" ca="1" si="224"/>
        <v>#N/A</v>
      </c>
      <c r="Z826" s="37">
        <f t="shared" si="225"/>
        <v>0</v>
      </c>
      <c r="AA826" s="180">
        <f ca="1">IF($Z826=0,0, OFFSET(rd!$A$10,MATCH($Z826,RD_tunnus,0),0))</f>
        <v>0</v>
      </c>
      <c r="AB826" s="180" t="e">
        <f t="shared" si="232"/>
        <v>#N/A</v>
      </c>
      <c r="AC826" s="180" t="e">
        <f t="shared" si="233"/>
        <v>#N/A</v>
      </c>
      <c r="AD826" s="100">
        <f t="shared" si="234"/>
        <v>0</v>
      </c>
      <c r="AE826" s="180" t="e">
        <f t="shared" ca="1" si="226"/>
        <v>#N/A</v>
      </c>
      <c r="AF826" s="180" t="e">
        <f t="shared" ca="1" si="227"/>
        <v>#N/A</v>
      </c>
      <c r="AG826" s="100" t="e">
        <f ca="1">OFFSET('Kuiva-aine'!$D$10,AE826+AF826-1,0)</f>
        <v>#N/A</v>
      </c>
      <c r="AH826" s="100" t="e">
        <f ca="1">OFFSET('Kuiva-aine'!$E$10,AE826+AF826-1,0)</f>
        <v>#N/A</v>
      </c>
      <c r="AI826" s="180" t="e">
        <f t="shared" ca="1" si="235"/>
        <v>#N/A</v>
      </c>
      <c r="AJ826" s="180" t="e">
        <f t="shared" si="236"/>
        <v>#N/A</v>
      </c>
      <c r="AK826" s="180" t="e">
        <f t="shared" si="237"/>
        <v>#N/A</v>
      </c>
      <c r="AL826" s="180">
        <f t="shared" si="238"/>
        <v>0</v>
      </c>
    </row>
    <row r="827" spans="1:38" x14ac:dyDescent="0.35">
      <c r="A827" s="91"/>
      <c r="B827" s="92"/>
      <c r="C827" s="93"/>
      <c r="D827" s="92"/>
      <c r="E827" s="91"/>
      <c r="F827" s="92"/>
      <c r="G827" s="94"/>
      <c r="I827" s="31">
        <f t="shared" ca="1" si="239"/>
        <v>0</v>
      </c>
      <c r="J827" s="31">
        <f ca="1">IF(ISNA(MATCH($V827,Hajoamiskertoimet!A$21:A$53,0)),0,$I827*OFFSET(Hajoamiskertoimet!$C$20,MATCH($V827,Hajoamiskertoimet!A$21:A$53,0),0))</f>
        <v>0</v>
      </c>
      <c r="L827" s="181">
        <f t="shared" ca="1" si="228"/>
        <v>1</v>
      </c>
      <c r="M827" s="180" t="e">
        <f ca="1">OFFSET('ewc02'!$H$10,MATCH($R827,Ewc_ID,0),0)</f>
        <v>#N/A</v>
      </c>
      <c r="N827" s="180" t="e">
        <f t="shared" ca="1" si="223"/>
        <v>#N/A</v>
      </c>
      <c r="O827" s="180" t="e">
        <f ca="1">IF($L827=0,-1,OFFSET('Kuiva-aine'!$C$10,AE827+AF827-1,0))</f>
        <v>#N/A</v>
      </c>
      <c r="P827" s="180" t="e">
        <f t="shared" ca="1" si="229"/>
        <v>#N/A</v>
      </c>
      <c r="Q827" s="180" t="e">
        <f ca="1">OFFSET('ewc02'!$A$10,MATCH($C827,EWC_Koodi,0),0)</f>
        <v>#N/A</v>
      </c>
      <c r="R827" s="180" t="e">
        <f t="shared" ca="1" si="230"/>
        <v>#N/A</v>
      </c>
      <c r="S827" s="180" t="e">
        <f ca="1">OFFSET('ewc02'!$K$10,Y827,0)</f>
        <v>#N/A</v>
      </c>
      <c r="T827" s="180" t="e">
        <f t="shared" ca="1" si="231"/>
        <v>#N/A</v>
      </c>
      <c r="U827" s="180" t="e">
        <f ca="1">OFFSET('ewc02'!$L$10,Y827,0)</f>
        <v>#N/A</v>
      </c>
      <c r="V827" s="180" t="e">
        <f ca="1">OFFSET('ewc02'!$M$10,Y827,0)</f>
        <v>#N/A</v>
      </c>
      <c r="W827" s="180" t="e">
        <f ca="1">OFFSET('ewc02'!$N$10,Y827,0)</f>
        <v>#N/A</v>
      </c>
      <c r="X827" s="180" t="e">
        <f ca="1">IF(AND(OFFSET('ewc02'!I$10,Y827,0)=12,OR(G827="2.3",G827="2.6",G827="2.7",G827="2.9")),1,0)</f>
        <v>#N/A</v>
      </c>
      <c r="Y827" s="180" t="e">
        <f t="shared" ca="1" si="224"/>
        <v>#N/A</v>
      </c>
      <c r="Z827" s="37">
        <f t="shared" si="225"/>
        <v>0</v>
      </c>
      <c r="AA827" s="180">
        <f ca="1">IF($Z827=0,0, OFFSET(rd!$A$10,MATCH($Z827,RD_tunnus,0),0))</f>
        <v>0</v>
      </c>
      <c r="AB827" s="180" t="e">
        <f t="shared" si="232"/>
        <v>#N/A</v>
      </c>
      <c r="AC827" s="180" t="e">
        <f t="shared" si="233"/>
        <v>#N/A</v>
      </c>
      <c r="AD827" s="100">
        <f t="shared" si="234"/>
        <v>0</v>
      </c>
      <c r="AE827" s="180" t="e">
        <f t="shared" ca="1" si="226"/>
        <v>#N/A</v>
      </c>
      <c r="AF827" s="180" t="e">
        <f t="shared" ca="1" si="227"/>
        <v>#N/A</v>
      </c>
      <c r="AG827" s="100" t="e">
        <f ca="1">OFFSET('Kuiva-aine'!$D$10,AE827+AF827-1,0)</f>
        <v>#N/A</v>
      </c>
      <c r="AH827" s="100" t="e">
        <f ca="1">OFFSET('Kuiva-aine'!$E$10,AE827+AF827-1,0)</f>
        <v>#N/A</v>
      </c>
      <c r="AI827" s="180" t="e">
        <f t="shared" ca="1" si="235"/>
        <v>#N/A</v>
      </c>
      <c r="AJ827" s="180" t="e">
        <f t="shared" si="236"/>
        <v>#N/A</v>
      </c>
      <c r="AK827" s="180" t="e">
        <f t="shared" si="237"/>
        <v>#N/A</v>
      </c>
      <c r="AL827" s="180">
        <f t="shared" si="238"/>
        <v>0</v>
      </c>
    </row>
    <row r="828" spans="1:38" x14ac:dyDescent="0.35">
      <c r="A828" s="91"/>
      <c r="B828" s="92"/>
      <c r="C828" s="93"/>
      <c r="D828" s="92"/>
      <c r="E828" s="91"/>
      <c r="F828" s="92"/>
      <c r="G828" s="94"/>
      <c r="I828" s="31">
        <f t="shared" ca="1" si="239"/>
        <v>0</v>
      </c>
      <c r="J828" s="31">
        <f ca="1">IF(ISNA(MATCH($V828,Hajoamiskertoimet!A$21:A$53,0)),0,$I828*OFFSET(Hajoamiskertoimet!$C$20,MATCH($V828,Hajoamiskertoimet!A$21:A$53,0),0))</f>
        <v>0</v>
      </c>
      <c r="L828" s="181">
        <f t="shared" ca="1" si="228"/>
        <v>1</v>
      </c>
      <c r="M828" s="180" t="e">
        <f ca="1">OFFSET('ewc02'!$H$10,MATCH($R828,Ewc_ID,0),0)</f>
        <v>#N/A</v>
      </c>
      <c r="N828" s="180" t="e">
        <f t="shared" ca="1" si="223"/>
        <v>#N/A</v>
      </c>
      <c r="O828" s="180" t="e">
        <f ca="1">IF($L828=0,-1,OFFSET('Kuiva-aine'!$C$10,AE828+AF828-1,0))</f>
        <v>#N/A</v>
      </c>
      <c r="P828" s="180" t="e">
        <f t="shared" ca="1" si="229"/>
        <v>#N/A</v>
      </c>
      <c r="Q828" s="180" t="e">
        <f ca="1">OFFSET('ewc02'!$A$10,MATCH($C828,EWC_Koodi,0),0)</f>
        <v>#N/A</v>
      </c>
      <c r="R828" s="180" t="e">
        <f t="shared" ca="1" si="230"/>
        <v>#N/A</v>
      </c>
      <c r="S828" s="180" t="e">
        <f ca="1">OFFSET('ewc02'!$K$10,Y828,0)</f>
        <v>#N/A</v>
      </c>
      <c r="T828" s="180" t="e">
        <f t="shared" ca="1" si="231"/>
        <v>#N/A</v>
      </c>
      <c r="U828" s="180" t="e">
        <f ca="1">OFFSET('ewc02'!$L$10,Y828,0)</f>
        <v>#N/A</v>
      </c>
      <c r="V828" s="180" t="e">
        <f ca="1">OFFSET('ewc02'!$M$10,Y828,0)</f>
        <v>#N/A</v>
      </c>
      <c r="W828" s="180" t="e">
        <f ca="1">OFFSET('ewc02'!$N$10,Y828,0)</f>
        <v>#N/A</v>
      </c>
      <c r="X828" s="180" t="e">
        <f ca="1">IF(AND(OFFSET('ewc02'!I$10,Y828,0)=12,OR(G828="2.3",G828="2.6",G828="2.7",G828="2.9")),1,0)</f>
        <v>#N/A</v>
      </c>
      <c r="Y828" s="180" t="e">
        <f t="shared" ca="1" si="224"/>
        <v>#N/A</v>
      </c>
      <c r="Z828" s="37">
        <f t="shared" si="225"/>
        <v>0</v>
      </c>
      <c r="AA828" s="180">
        <f ca="1">IF($Z828=0,0, OFFSET(rd!$A$10,MATCH($Z828,RD_tunnus,0),0))</f>
        <v>0</v>
      </c>
      <c r="AB828" s="180" t="e">
        <f t="shared" si="232"/>
        <v>#N/A</v>
      </c>
      <c r="AC828" s="180" t="e">
        <f t="shared" si="233"/>
        <v>#N/A</v>
      </c>
      <c r="AD828" s="100">
        <f t="shared" si="234"/>
        <v>0</v>
      </c>
      <c r="AE828" s="180" t="e">
        <f t="shared" ca="1" si="226"/>
        <v>#N/A</v>
      </c>
      <c r="AF828" s="180" t="e">
        <f t="shared" ca="1" si="227"/>
        <v>#N/A</v>
      </c>
      <c r="AG828" s="100" t="e">
        <f ca="1">OFFSET('Kuiva-aine'!$D$10,AE828+AF828-1,0)</f>
        <v>#N/A</v>
      </c>
      <c r="AH828" s="100" t="e">
        <f ca="1">OFFSET('Kuiva-aine'!$E$10,AE828+AF828-1,0)</f>
        <v>#N/A</v>
      </c>
      <c r="AI828" s="180" t="e">
        <f t="shared" ca="1" si="235"/>
        <v>#N/A</v>
      </c>
      <c r="AJ828" s="180" t="e">
        <f t="shared" si="236"/>
        <v>#N/A</v>
      </c>
      <c r="AK828" s="180" t="e">
        <f t="shared" si="237"/>
        <v>#N/A</v>
      </c>
      <c r="AL828" s="180">
        <f t="shared" si="238"/>
        <v>0</v>
      </c>
    </row>
    <row r="829" spans="1:38" x14ac:dyDescent="0.35">
      <c r="A829" s="91"/>
      <c r="B829" s="92"/>
      <c r="C829" s="93"/>
      <c r="D829" s="92"/>
      <c r="E829" s="91"/>
      <c r="F829" s="92"/>
      <c r="G829" s="94"/>
      <c r="I829" s="31">
        <f t="shared" ca="1" si="239"/>
        <v>0</v>
      </c>
      <c r="J829" s="31">
        <f ca="1">IF(ISNA(MATCH($V829,Hajoamiskertoimet!A$21:A$53,0)),0,$I829*OFFSET(Hajoamiskertoimet!$C$20,MATCH($V829,Hajoamiskertoimet!A$21:A$53,0),0))</f>
        <v>0</v>
      </c>
      <c r="L829" s="181">
        <f t="shared" ca="1" si="228"/>
        <v>1</v>
      </c>
      <c r="M829" s="180" t="e">
        <f ca="1">OFFSET('ewc02'!$H$10,MATCH($R829,Ewc_ID,0),0)</f>
        <v>#N/A</v>
      </c>
      <c r="N829" s="180" t="e">
        <f t="shared" ca="1" si="223"/>
        <v>#N/A</v>
      </c>
      <c r="O829" s="180" t="e">
        <f ca="1">IF($L829=0,-1,OFFSET('Kuiva-aine'!$C$10,AE829+AF829-1,0))</f>
        <v>#N/A</v>
      </c>
      <c r="P829" s="180" t="e">
        <f t="shared" ca="1" si="229"/>
        <v>#N/A</v>
      </c>
      <c r="Q829" s="180" t="e">
        <f ca="1">OFFSET('ewc02'!$A$10,MATCH($C829,EWC_Koodi,0),0)</f>
        <v>#N/A</v>
      </c>
      <c r="R829" s="180" t="e">
        <f t="shared" ca="1" si="230"/>
        <v>#N/A</v>
      </c>
      <c r="S829" s="180" t="e">
        <f ca="1">OFFSET('ewc02'!$K$10,Y829,0)</f>
        <v>#N/A</v>
      </c>
      <c r="T829" s="180" t="e">
        <f t="shared" ca="1" si="231"/>
        <v>#N/A</v>
      </c>
      <c r="U829" s="180" t="e">
        <f ca="1">OFFSET('ewc02'!$L$10,Y829,0)</f>
        <v>#N/A</v>
      </c>
      <c r="V829" s="180" t="e">
        <f ca="1">OFFSET('ewc02'!$M$10,Y829,0)</f>
        <v>#N/A</v>
      </c>
      <c r="W829" s="180" t="e">
        <f ca="1">OFFSET('ewc02'!$N$10,Y829,0)</f>
        <v>#N/A</v>
      </c>
      <c r="X829" s="180" t="e">
        <f ca="1">IF(AND(OFFSET('ewc02'!I$10,Y829,0)=12,OR(G829="2.3",G829="2.6",G829="2.7",G829="2.9")),1,0)</f>
        <v>#N/A</v>
      </c>
      <c r="Y829" s="180" t="e">
        <f t="shared" ca="1" si="224"/>
        <v>#N/A</v>
      </c>
      <c r="Z829" s="37">
        <f t="shared" si="225"/>
        <v>0</v>
      </c>
      <c r="AA829" s="180">
        <f ca="1">IF($Z829=0,0, OFFSET(rd!$A$10,MATCH($Z829,RD_tunnus,0),0))</f>
        <v>0</v>
      </c>
      <c r="AB829" s="180" t="e">
        <f t="shared" si="232"/>
        <v>#N/A</v>
      </c>
      <c r="AC829" s="180" t="e">
        <f t="shared" si="233"/>
        <v>#N/A</v>
      </c>
      <c r="AD829" s="100">
        <f t="shared" si="234"/>
        <v>0</v>
      </c>
      <c r="AE829" s="180" t="e">
        <f t="shared" ca="1" si="226"/>
        <v>#N/A</v>
      </c>
      <c r="AF829" s="180" t="e">
        <f t="shared" ca="1" si="227"/>
        <v>#N/A</v>
      </c>
      <c r="AG829" s="100" t="e">
        <f ca="1">OFFSET('Kuiva-aine'!$D$10,AE829+AF829-1,0)</f>
        <v>#N/A</v>
      </c>
      <c r="AH829" s="100" t="e">
        <f ca="1">OFFSET('Kuiva-aine'!$E$10,AE829+AF829-1,0)</f>
        <v>#N/A</v>
      </c>
      <c r="AI829" s="180" t="e">
        <f t="shared" ca="1" si="235"/>
        <v>#N/A</v>
      </c>
      <c r="AJ829" s="180" t="e">
        <f t="shared" si="236"/>
        <v>#N/A</v>
      </c>
      <c r="AK829" s="180" t="e">
        <f t="shared" si="237"/>
        <v>#N/A</v>
      </c>
      <c r="AL829" s="180">
        <f t="shared" si="238"/>
        <v>0</v>
      </c>
    </row>
    <row r="830" spans="1:38" x14ac:dyDescent="0.35">
      <c r="A830" s="91"/>
      <c r="B830" s="92"/>
      <c r="C830" s="93"/>
      <c r="D830" s="92"/>
      <c r="E830" s="91"/>
      <c r="F830" s="92"/>
      <c r="G830" s="94"/>
      <c r="I830" s="31">
        <f t="shared" ca="1" si="239"/>
        <v>0</v>
      </c>
      <c r="J830" s="31">
        <f ca="1">IF(ISNA(MATCH($V830,Hajoamiskertoimet!A$21:A$53,0)),0,$I830*OFFSET(Hajoamiskertoimet!$C$20,MATCH($V830,Hajoamiskertoimet!A$21:A$53,0),0))</f>
        <v>0</v>
      </c>
      <c r="L830" s="181">
        <f t="shared" ca="1" si="228"/>
        <v>1</v>
      </c>
      <c r="M830" s="180" t="e">
        <f ca="1">OFFSET('ewc02'!$H$10,MATCH($R830,Ewc_ID,0),0)</f>
        <v>#N/A</v>
      </c>
      <c r="N830" s="180" t="e">
        <f t="shared" ca="1" si="223"/>
        <v>#N/A</v>
      </c>
      <c r="O830" s="180" t="e">
        <f ca="1">IF($L830=0,-1,OFFSET('Kuiva-aine'!$C$10,AE830+AF830-1,0))</f>
        <v>#N/A</v>
      </c>
      <c r="P830" s="180" t="e">
        <f t="shared" ca="1" si="229"/>
        <v>#N/A</v>
      </c>
      <c r="Q830" s="180" t="e">
        <f ca="1">OFFSET('ewc02'!$A$10,MATCH($C830,EWC_Koodi,0),0)</f>
        <v>#N/A</v>
      </c>
      <c r="R830" s="180" t="e">
        <f t="shared" ca="1" si="230"/>
        <v>#N/A</v>
      </c>
      <c r="S830" s="180" t="e">
        <f ca="1">OFFSET('ewc02'!$K$10,Y830,0)</f>
        <v>#N/A</v>
      </c>
      <c r="T830" s="180" t="e">
        <f t="shared" ca="1" si="231"/>
        <v>#N/A</v>
      </c>
      <c r="U830" s="180" t="e">
        <f ca="1">OFFSET('ewc02'!$L$10,Y830,0)</f>
        <v>#N/A</v>
      </c>
      <c r="V830" s="180" t="e">
        <f ca="1">OFFSET('ewc02'!$M$10,Y830,0)</f>
        <v>#N/A</v>
      </c>
      <c r="W830" s="180" t="e">
        <f ca="1">OFFSET('ewc02'!$N$10,Y830,0)</f>
        <v>#N/A</v>
      </c>
      <c r="X830" s="180" t="e">
        <f ca="1">IF(AND(OFFSET('ewc02'!I$10,Y830,0)=12,OR(G830="2.3",G830="2.6",G830="2.7",G830="2.9")),1,0)</f>
        <v>#N/A</v>
      </c>
      <c r="Y830" s="180" t="e">
        <f t="shared" ca="1" si="224"/>
        <v>#N/A</v>
      </c>
      <c r="Z830" s="37">
        <f t="shared" si="225"/>
        <v>0</v>
      </c>
      <c r="AA830" s="180">
        <f ca="1">IF($Z830=0,0, OFFSET(rd!$A$10,MATCH($Z830,RD_tunnus,0),0))</f>
        <v>0</v>
      </c>
      <c r="AB830" s="180" t="e">
        <f t="shared" si="232"/>
        <v>#N/A</v>
      </c>
      <c r="AC830" s="180" t="e">
        <f t="shared" si="233"/>
        <v>#N/A</v>
      </c>
      <c r="AD830" s="100">
        <f t="shared" si="234"/>
        <v>0</v>
      </c>
      <c r="AE830" s="180" t="e">
        <f t="shared" ca="1" si="226"/>
        <v>#N/A</v>
      </c>
      <c r="AF830" s="180" t="e">
        <f t="shared" ca="1" si="227"/>
        <v>#N/A</v>
      </c>
      <c r="AG830" s="100" t="e">
        <f ca="1">OFFSET('Kuiva-aine'!$D$10,AE830+AF830-1,0)</f>
        <v>#N/A</v>
      </c>
      <c r="AH830" s="100" t="e">
        <f ca="1">OFFSET('Kuiva-aine'!$E$10,AE830+AF830-1,0)</f>
        <v>#N/A</v>
      </c>
      <c r="AI830" s="180" t="e">
        <f t="shared" ca="1" si="235"/>
        <v>#N/A</v>
      </c>
      <c r="AJ830" s="180" t="e">
        <f t="shared" si="236"/>
        <v>#N/A</v>
      </c>
      <c r="AK830" s="180" t="e">
        <f t="shared" si="237"/>
        <v>#N/A</v>
      </c>
      <c r="AL830" s="180">
        <f t="shared" si="238"/>
        <v>0</v>
      </c>
    </row>
    <row r="831" spans="1:38" x14ac:dyDescent="0.35">
      <c r="A831" s="91"/>
      <c r="B831" s="92"/>
      <c r="C831" s="93"/>
      <c r="D831" s="92"/>
      <c r="E831" s="91"/>
      <c r="F831" s="92"/>
      <c r="G831" s="94"/>
      <c r="I831" s="31">
        <f t="shared" ca="1" si="239"/>
        <v>0</v>
      </c>
      <c r="J831" s="31">
        <f ca="1">IF(ISNA(MATCH($V831,Hajoamiskertoimet!A$21:A$53,0)),0,$I831*OFFSET(Hajoamiskertoimet!$C$20,MATCH($V831,Hajoamiskertoimet!A$21:A$53,0),0))</f>
        <v>0</v>
      </c>
      <c r="L831" s="181">
        <f t="shared" ca="1" si="228"/>
        <v>1</v>
      </c>
      <c r="M831" s="180" t="e">
        <f ca="1">OFFSET('ewc02'!$H$10,MATCH($R831,Ewc_ID,0),0)</f>
        <v>#N/A</v>
      </c>
      <c r="N831" s="180" t="e">
        <f t="shared" ca="1" si="223"/>
        <v>#N/A</v>
      </c>
      <c r="O831" s="180" t="e">
        <f ca="1">IF($L831=0,-1,OFFSET('Kuiva-aine'!$C$10,AE831+AF831-1,0))</f>
        <v>#N/A</v>
      </c>
      <c r="P831" s="180" t="e">
        <f t="shared" ca="1" si="229"/>
        <v>#N/A</v>
      </c>
      <c r="Q831" s="180" t="e">
        <f ca="1">OFFSET('ewc02'!$A$10,MATCH($C831,EWC_Koodi,0),0)</f>
        <v>#N/A</v>
      </c>
      <c r="R831" s="180" t="e">
        <f t="shared" ca="1" si="230"/>
        <v>#N/A</v>
      </c>
      <c r="S831" s="180" t="e">
        <f ca="1">OFFSET('ewc02'!$K$10,Y831,0)</f>
        <v>#N/A</v>
      </c>
      <c r="T831" s="180" t="e">
        <f t="shared" ca="1" si="231"/>
        <v>#N/A</v>
      </c>
      <c r="U831" s="180" t="e">
        <f ca="1">OFFSET('ewc02'!$L$10,Y831,0)</f>
        <v>#N/A</v>
      </c>
      <c r="V831" s="180" t="e">
        <f ca="1">OFFSET('ewc02'!$M$10,Y831,0)</f>
        <v>#N/A</v>
      </c>
      <c r="W831" s="180" t="e">
        <f ca="1">OFFSET('ewc02'!$N$10,Y831,0)</f>
        <v>#N/A</v>
      </c>
      <c r="X831" s="180" t="e">
        <f ca="1">IF(AND(OFFSET('ewc02'!I$10,Y831,0)=12,OR(G831="2.3",G831="2.6",G831="2.7",G831="2.9")),1,0)</f>
        <v>#N/A</v>
      </c>
      <c r="Y831" s="180" t="e">
        <f t="shared" ca="1" si="224"/>
        <v>#N/A</v>
      </c>
      <c r="Z831" s="37">
        <f t="shared" si="225"/>
        <v>0</v>
      </c>
      <c r="AA831" s="180">
        <f ca="1">IF($Z831=0,0, OFFSET(rd!$A$10,MATCH($Z831,RD_tunnus,0),0))</f>
        <v>0</v>
      </c>
      <c r="AB831" s="180" t="e">
        <f t="shared" si="232"/>
        <v>#N/A</v>
      </c>
      <c r="AC831" s="180" t="e">
        <f t="shared" si="233"/>
        <v>#N/A</v>
      </c>
      <c r="AD831" s="100">
        <f t="shared" si="234"/>
        <v>0</v>
      </c>
      <c r="AE831" s="180" t="e">
        <f t="shared" ca="1" si="226"/>
        <v>#N/A</v>
      </c>
      <c r="AF831" s="180" t="e">
        <f t="shared" ca="1" si="227"/>
        <v>#N/A</v>
      </c>
      <c r="AG831" s="100" t="e">
        <f ca="1">OFFSET('Kuiva-aine'!$D$10,AE831+AF831-1,0)</f>
        <v>#N/A</v>
      </c>
      <c r="AH831" s="100" t="e">
        <f ca="1">OFFSET('Kuiva-aine'!$E$10,AE831+AF831-1,0)</f>
        <v>#N/A</v>
      </c>
      <c r="AI831" s="180" t="e">
        <f t="shared" ca="1" si="235"/>
        <v>#N/A</v>
      </c>
      <c r="AJ831" s="180" t="e">
        <f t="shared" si="236"/>
        <v>#N/A</v>
      </c>
      <c r="AK831" s="180" t="e">
        <f t="shared" si="237"/>
        <v>#N/A</v>
      </c>
      <c r="AL831" s="180">
        <f t="shared" si="238"/>
        <v>0</v>
      </c>
    </row>
    <row r="832" spans="1:38" x14ac:dyDescent="0.35">
      <c r="A832" s="91"/>
      <c r="B832" s="92"/>
      <c r="C832" s="93"/>
      <c r="D832" s="92"/>
      <c r="E832" s="91"/>
      <c r="F832" s="92"/>
      <c r="G832" s="94"/>
      <c r="I832" s="31">
        <f t="shared" ca="1" si="239"/>
        <v>0</v>
      </c>
      <c r="J832" s="31">
        <f ca="1">IF(ISNA(MATCH($V832,Hajoamiskertoimet!A$21:A$53,0)),0,$I832*OFFSET(Hajoamiskertoimet!$C$20,MATCH($V832,Hajoamiskertoimet!A$21:A$53,0),0))</f>
        <v>0</v>
      </c>
      <c r="L832" s="181">
        <f t="shared" ca="1" si="228"/>
        <v>1</v>
      </c>
      <c r="M832" s="180" t="e">
        <f ca="1">OFFSET('ewc02'!$H$10,MATCH($R832,Ewc_ID,0),0)</f>
        <v>#N/A</v>
      </c>
      <c r="N832" s="180" t="e">
        <f t="shared" ca="1" si="223"/>
        <v>#N/A</v>
      </c>
      <c r="O832" s="180" t="e">
        <f ca="1">IF($L832=0,-1,OFFSET('Kuiva-aine'!$C$10,AE832+AF832-1,0))</f>
        <v>#N/A</v>
      </c>
      <c r="P832" s="180" t="e">
        <f t="shared" ca="1" si="229"/>
        <v>#N/A</v>
      </c>
      <c r="Q832" s="180" t="e">
        <f ca="1">OFFSET('ewc02'!$A$10,MATCH($C832,EWC_Koodi,0),0)</f>
        <v>#N/A</v>
      </c>
      <c r="R832" s="180" t="e">
        <f t="shared" ca="1" si="230"/>
        <v>#N/A</v>
      </c>
      <c r="S832" s="180" t="e">
        <f ca="1">OFFSET('ewc02'!$K$10,Y832,0)</f>
        <v>#N/A</v>
      </c>
      <c r="T832" s="180" t="e">
        <f t="shared" ca="1" si="231"/>
        <v>#N/A</v>
      </c>
      <c r="U832" s="180" t="e">
        <f ca="1">OFFSET('ewc02'!$L$10,Y832,0)</f>
        <v>#N/A</v>
      </c>
      <c r="V832" s="180" t="e">
        <f ca="1">OFFSET('ewc02'!$M$10,Y832,0)</f>
        <v>#N/A</v>
      </c>
      <c r="W832" s="180" t="e">
        <f ca="1">OFFSET('ewc02'!$N$10,Y832,0)</f>
        <v>#N/A</v>
      </c>
      <c r="X832" s="180" t="e">
        <f ca="1">IF(AND(OFFSET('ewc02'!I$10,Y832,0)=12,OR(G832="2.3",G832="2.6",G832="2.7",G832="2.9")),1,0)</f>
        <v>#N/A</v>
      </c>
      <c r="Y832" s="180" t="e">
        <f t="shared" ca="1" si="224"/>
        <v>#N/A</v>
      </c>
      <c r="Z832" s="37">
        <f t="shared" si="225"/>
        <v>0</v>
      </c>
      <c r="AA832" s="180">
        <f ca="1">IF($Z832=0,0, OFFSET(rd!$A$10,MATCH($Z832,RD_tunnus,0),0))</f>
        <v>0</v>
      </c>
      <c r="AB832" s="180" t="e">
        <f t="shared" si="232"/>
        <v>#N/A</v>
      </c>
      <c r="AC832" s="180" t="e">
        <f t="shared" si="233"/>
        <v>#N/A</v>
      </c>
      <c r="AD832" s="100">
        <f t="shared" si="234"/>
        <v>0</v>
      </c>
      <c r="AE832" s="180" t="e">
        <f t="shared" ca="1" si="226"/>
        <v>#N/A</v>
      </c>
      <c r="AF832" s="180" t="e">
        <f t="shared" ca="1" si="227"/>
        <v>#N/A</v>
      </c>
      <c r="AG832" s="100" t="e">
        <f ca="1">OFFSET('Kuiva-aine'!$D$10,AE832+AF832-1,0)</f>
        <v>#N/A</v>
      </c>
      <c r="AH832" s="100" t="e">
        <f ca="1">OFFSET('Kuiva-aine'!$E$10,AE832+AF832-1,0)</f>
        <v>#N/A</v>
      </c>
      <c r="AI832" s="180" t="e">
        <f t="shared" ca="1" si="235"/>
        <v>#N/A</v>
      </c>
      <c r="AJ832" s="180" t="e">
        <f t="shared" si="236"/>
        <v>#N/A</v>
      </c>
      <c r="AK832" s="180" t="e">
        <f t="shared" si="237"/>
        <v>#N/A</v>
      </c>
      <c r="AL832" s="180">
        <f t="shared" si="238"/>
        <v>0</v>
      </c>
    </row>
    <row r="833" spans="1:38" x14ac:dyDescent="0.35">
      <c r="A833" s="91"/>
      <c r="B833" s="92"/>
      <c r="C833" s="93"/>
      <c r="D833" s="92"/>
      <c r="E833" s="91"/>
      <c r="F833" s="92"/>
      <c r="G833" s="94"/>
      <c r="I833" s="31">
        <f t="shared" ca="1" si="239"/>
        <v>0</v>
      </c>
      <c r="J833" s="31">
        <f ca="1">IF(ISNA(MATCH($V833,Hajoamiskertoimet!A$21:A$53,0)),0,$I833*OFFSET(Hajoamiskertoimet!$C$20,MATCH($V833,Hajoamiskertoimet!A$21:A$53,0),0))</f>
        <v>0</v>
      </c>
      <c r="L833" s="181">
        <f t="shared" ca="1" si="228"/>
        <v>1</v>
      </c>
      <c r="M833" s="180" t="e">
        <f ca="1">OFFSET('ewc02'!$H$10,MATCH($R833,Ewc_ID,0),0)</f>
        <v>#N/A</v>
      </c>
      <c r="N833" s="180" t="e">
        <f t="shared" ca="1" si="223"/>
        <v>#N/A</v>
      </c>
      <c r="O833" s="180" t="e">
        <f ca="1">IF($L833=0,-1,OFFSET('Kuiva-aine'!$C$10,AE833+AF833-1,0))</f>
        <v>#N/A</v>
      </c>
      <c r="P833" s="180" t="e">
        <f t="shared" ca="1" si="229"/>
        <v>#N/A</v>
      </c>
      <c r="Q833" s="180" t="e">
        <f ca="1">OFFSET('ewc02'!$A$10,MATCH($C833,EWC_Koodi,0),0)</f>
        <v>#N/A</v>
      </c>
      <c r="R833" s="180" t="e">
        <f t="shared" ca="1" si="230"/>
        <v>#N/A</v>
      </c>
      <c r="S833" s="180" t="e">
        <f ca="1">OFFSET('ewc02'!$K$10,Y833,0)</f>
        <v>#N/A</v>
      </c>
      <c r="T833" s="180" t="e">
        <f t="shared" ca="1" si="231"/>
        <v>#N/A</v>
      </c>
      <c r="U833" s="180" t="e">
        <f ca="1">OFFSET('ewc02'!$L$10,Y833,0)</f>
        <v>#N/A</v>
      </c>
      <c r="V833" s="180" t="e">
        <f ca="1">OFFSET('ewc02'!$M$10,Y833,0)</f>
        <v>#N/A</v>
      </c>
      <c r="W833" s="180" t="e">
        <f ca="1">OFFSET('ewc02'!$N$10,Y833,0)</f>
        <v>#N/A</v>
      </c>
      <c r="X833" s="180" t="e">
        <f ca="1">IF(AND(OFFSET('ewc02'!I$10,Y833,0)=12,OR(G833="2.3",G833="2.6",G833="2.7",G833="2.9")),1,0)</f>
        <v>#N/A</v>
      </c>
      <c r="Y833" s="180" t="e">
        <f t="shared" ca="1" si="224"/>
        <v>#N/A</v>
      </c>
      <c r="Z833" s="37">
        <f t="shared" si="225"/>
        <v>0</v>
      </c>
      <c r="AA833" s="180">
        <f ca="1">IF($Z833=0,0, OFFSET(rd!$A$10,MATCH($Z833,RD_tunnus,0),0))</f>
        <v>0</v>
      </c>
      <c r="AB833" s="180" t="e">
        <f t="shared" si="232"/>
        <v>#N/A</v>
      </c>
      <c r="AC833" s="180" t="e">
        <f t="shared" si="233"/>
        <v>#N/A</v>
      </c>
      <c r="AD833" s="100">
        <f t="shared" si="234"/>
        <v>0</v>
      </c>
      <c r="AE833" s="180" t="e">
        <f t="shared" ca="1" si="226"/>
        <v>#N/A</v>
      </c>
      <c r="AF833" s="180" t="e">
        <f t="shared" ca="1" si="227"/>
        <v>#N/A</v>
      </c>
      <c r="AG833" s="100" t="e">
        <f ca="1">OFFSET('Kuiva-aine'!$D$10,AE833+AF833-1,0)</f>
        <v>#N/A</v>
      </c>
      <c r="AH833" s="100" t="e">
        <f ca="1">OFFSET('Kuiva-aine'!$E$10,AE833+AF833-1,0)</f>
        <v>#N/A</v>
      </c>
      <c r="AI833" s="180" t="e">
        <f t="shared" ca="1" si="235"/>
        <v>#N/A</v>
      </c>
      <c r="AJ833" s="180" t="e">
        <f t="shared" si="236"/>
        <v>#N/A</v>
      </c>
      <c r="AK833" s="180" t="e">
        <f t="shared" si="237"/>
        <v>#N/A</v>
      </c>
      <c r="AL833" s="180">
        <f t="shared" si="238"/>
        <v>0</v>
      </c>
    </row>
    <row r="834" spans="1:38" x14ac:dyDescent="0.35">
      <c r="A834" s="91"/>
      <c r="B834" s="92"/>
      <c r="C834" s="93"/>
      <c r="D834" s="92"/>
      <c r="E834" s="91"/>
      <c r="F834" s="92"/>
      <c r="G834" s="94"/>
      <c r="I834" s="31">
        <f t="shared" ca="1" si="239"/>
        <v>0</v>
      </c>
      <c r="J834" s="31">
        <f ca="1">IF(ISNA(MATCH($V834,Hajoamiskertoimet!A$21:A$53,0)),0,$I834*OFFSET(Hajoamiskertoimet!$C$20,MATCH($V834,Hajoamiskertoimet!A$21:A$53,0),0))</f>
        <v>0</v>
      </c>
      <c r="L834" s="181">
        <f t="shared" ca="1" si="228"/>
        <v>1</v>
      </c>
      <c r="M834" s="180" t="e">
        <f ca="1">OFFSET('ewc02'!$H$10,MATCH($R834,Ewc_ID,0),0)</f>
        <v>#N/A</v>
      </c>
      <c r="N834" s="180" t="e">
        <f t="shared" ca="1" si="223"/>
        <v>#N/A</v>
      </c>
      <c r="O834" s="180" t="e">
        <f ca="1">IF($L834=0,-1,OFFSET('Kuiva-aine'!$C$10,AE834+AF834-1,0))</f>
        <v>#N/A</v>
      </c>
      <c r="P834" s="180" t="e">
        <f t="shared" ca="1" si="229"/>
        <v>#N/A</v>
      </c>
      <c r="Q834" s="180" t="e">
        <f ca="1">OFFSET('ewc02'!$A$10,MATCH($C834,EWC_Koodi,0),0)</f>
        <v>#N/A</v>
      </c>
      <c r="R834" s="180" t="e">
        <f t="shared" ca="1" si="230"/>
        <v>#N/A</v>
      </c>
      <c r="S834" s="180" t="e">
        <f ca="1">OFFSET('ewc02'!$K$10,Y834,0)</f>
        <v>#N/A</v>
      </c>
      <c r="T834" s="180" t="e">
        <f t="shared" ca="1" si="231"/>
        <v>#N/A</v>
      </c>
      <c r="U834" s="180" t="e">
        <f ca="1">OFFSET('ewc02'!$L$10,Y834,0)</f>
        <v>#N/A</v>
      </c>
      <c r="V834" s="180" t="e">
        <f ca="1">OFFSET('ewc02'!$M$10,Y834,0)</f>
        <v>#N/A</v>
      </c>
      <c r="W834" s="180" t="e">
        <f ca="1">OFFSET('ewc02'!$N$10,Y834,0)</f>
        <v>#N/A</v>
      </c>
      <c r="X834" s="180" t="e">
        <f ca="1">IF(AND(OFFSET('ewc02'!I$10,Y834,0)=12,OR(G834="2.3",G834="2.6",G834="2.7",G834="2.9")),1,0)</f>
        <v>#N/A</v>
      </c>
      <c r="Y834" s="180" t="e">
        <f t="shared" ca="1" si="224"/>
        <v>#N/A</v>
      </c>
      <c r="Z834" s="37">
        <f t="shared" si="225"/>
        <v>0</v>
      </c>
      <c r="AA834" s="180">
        <f ca="1">IF($Z834=0,0, OFFSET(rd!$A$10,MATCH($Z834,RD_tunnus,0),0))</f>
        <v>0</v>
      </c>
      <c r="AB834" s="180" t="e">
        <f t="shared" si="232"/>
        <v>#N/A</v>
      </c>
      <c r="AC834" s="180" t="e">
        <f t="shared" si="233"/>
        <v>#N/A</v>
      </c>
      <c r="AD834" s="100">
        <f t="shared" si="234"/>
        <v>0</v>
      </c>
      <c r="AE834" s="180" t="e">
        <f t="shared" ca="1" si="226"/>
        <v>#N/A</v>
      </c>
      <c r="AF834" s="180" t="e">
        <f t="shared" ca="1" si="227"/>
        <v>#N/A</v>
      </c>
      <c r="AG834" s="100" t="e">
        <f ca="1">OFFSET('Kuiva-aine'!$D$10,AE834+AF834-1,0)</f>
        <v>#N/A</v>
      </c>
      <c r="AH834" s="100" t="e">
        <f ca="1">OFFSET('Kuiva-aine'!$E$10,AE834+AF834-1,0)</f>
        <v>#N/A</v>
      </c>
      <c r="AI834" s="180" t="e">
        <f t="shared" ca="1" si="235"/>
        <v>#N/A</v>
      </c>
      <c r="AJ834" s="180" t="e">
        <f t="shared" si="236"/>
        <v>#N/A</v>
      </c>
      <c r="AK834" s="180" t="e">
        <f t="shared" si="237"/>
        <v>#N/A</v>
      </c>
      <c r="AL834" s="180">
        <f t="shared" si="238"/>
        <v>0</v>
      </c>
    </row>
    <row r="835" spans="1:38" x14ac:dyDescent="0.35">
      <c r="A835" s="91"/>
      <c r="B835" s="92"/>
      <c r="C835" s="93"/>
      <c r="D835" s="92"/>
      <c r="E835" s="91"/>
      <c r="F835" s="92"/>
      <c r="G835" s="94"/>
      <c r="I835" s="31">
        <f t="shared" ca="1" si="239"/>
        <v>0</v>
      </c>
      <c r="J835" s="31">
        <f ca="1">IF(ISNA(MATCH($V835,Hajoamiskertoimet!A$21:A$53,0)),0,$I835*OFFSET(Hajoamiskertoimet!$C$20,MATCH($V835,Hajoamiskertoimet!A$21:A$53,0),0))</f>
        <v>0</v>
      </c>
      <c r="L835" s="181">
        <f t="shared" ca="1" si="228"/>
        <v>1</v>
      </c>
      <c r="M835" s="180" t="e">
        <f ca="1">OFFSET('ewc02'!$H$10,MATCH($R835,Ewc_ID,0),0)</f>
        <v>#N/A</v>
      </c>
      <c r="N835" s="180" t="e">
        <f t="shared" ca="1" si="223"/>
        <v>#N/A</v>
      </c>
      <c r="O835" s="180" t="e">
        <f ca="1">IF($L835=0,-1,OFFSET('Kuiva-aine'!$C$10,AE835+AF835-1,0))</f>
        <v>#N/A</v>
      </c>
      <c r="P835" s="180" t="e">
        <f t="shared" ca="1" si="229"/>
        <v>#N/A</v>
      </c>
      <c r="Q835" s="180" t="e">
        <f ca="1">OFFSET('ewc02'!$A$10,MATCH($C835,EWC_Koodi,0),0)</f>
        <v>#N/A</v>
      </c>
      <c r="R835" s="180" t="e">
        <f t="shared" ca="1" si="230"/>
        <v>#N/A</v>
      </c>
      <c r="S835" s="180" t="e">
        <f ca="1">OFFSET('ewc02'!$K$10,Y835,0)</f>
        <v>#N/A</v>
      </c>
      <c r="T835" s="180" t="e">
        <f t="shared" ca="1" si="231"/>
        <v>#N/A</v>
      </c>
      <c r="U835" s="180" t="e">
        <f ca="1">OFFSET('ewc02'!$L$10,Y835,0)</f>
        <v>#N/A</v>
      </c>
      <c r="V835" s="180" t="e">
        <f ca="1">OFFSET('ewc02'!$M$10,Y835,0)</f>
        <v>#N/A</v>
      </c>
      <c r="W835" s="180" t="e">
        <f ca="1">OFFSET('ewc02'!$N$10,Y835,0)</f>
        <v>#N/A</v>
      </c>
      <c r="X835" s="180" t="e">
        <f ca="1">IF(AND(OFFSET('ewc02'!I$10,Y835,0)=12,OR(G835="2.3",G835="2.6",G835="2.7",G835="2.9")),1,0)</f>
        <v>#N/A</v>
      </c>
      <c r="Y835" s="180" t="e">
        <f t="shared" ca="1" si="224"/>
        <v>#N/A</v>
      </c>
      <c r="Z835" s="37">
        <f t="shared" si="225"/>
        <v>0</v>
      </c>
      <c r="AA835" s="180">
        <f ca="1">IF($Z835=0,0, OFFSET(rd!$A$10,MATCH($Z835,RD_tunnus,0),0))</f>
        <v>0</v>
      </c>
      <c r="AB835" s="180" t="e">
        <f t="shared" si="232"/>
        <v>#N/A</v>
      </c>
      <c r="AC835" s="180" t="e">
        <f t="shared" si="233"/>
        <v>#N/A</v>
      </c>
      <c r="AD835" s="100">
        <f t="shared" si="234"/>
        <v>0</v>
      </c>
      <c r="AE835" s="180" t="e">
        <f t="shared" ca="1" si="226"/>
        <v>#N/A</v>
      </c>
      <c r="AF835" s="180" t="e">
        <f t="shared" ca="1" si="227"/>
        <v>#N/A</v>
      </c>
      <c r="AG835" s="100" t="e">
        <f ca="1">OFFSET('Kuiva-aine'!$D$10,AE835+AF835-1,0)</f>
        <v>#N/A</v>
      </c>
      <c r="AH835" s="100" t="e">
        <f ca="1">OFFSET('Kuiva-aine'!$E$10,AE835+AF835-1,0)</f>
        <v>#N/A</v>
      </c>
      <c r="AI835" s="180" t="e">
        <f t="shared" ca="1" si="235"/>
        <v>#N/A</v>
      </c>
      <c r="AJ835" s="180" t="e">
        <f t="shared" si="236"/>
        <v>#N/A</v>
      </c>
      <c r="AK835" s="180" t="e">
        <f t="shared" si="237"/>
        <v>#N/A</v>
      </c>
      <c r="AL835" s="180">
        <f t="shared" si="238"/>
        <v>0</v>
      </c>
    </row>
    <row r="836" spans="1:38" x14ac:dyDescent="0.35">
      <c r="A836" s="91"/>
      <c r="B836" s="92"/>
      <c r="C836" s="93"/>
      <c r="D836" s="92"/>
      <c r="E836" s="91"/>
      <c r="F836" s="92"/>
      <c r="G836" s="94"/>
      <c r="I836" s="31">
        <f t="shared" ca="1" si="239"/>
        <v>0</v>
      </c>
      <c r="J836" s="31">
        <f ca="1">IF(ISNA(MATCH($V836,Hajoamiskertoimet!A$21:A$53,0)),0,$I836*OFFSET(Hajoamiskertoimet!$C$20,MATCH($V836,Hajoamiskertoimet!A$21:A$53,0),0))</f>
        <v>0</v>
      </c>
      <c r="L836" s="181">
        <f t="shared" ca="1" si="228"/>
        <v>1</v>
      </c>
      <c r="M836" s="180" t="e">
        <f ca="1">OFFSET('ewc02'!$H$10,MATCH($R836,Ewc_ID,0),0)</f>
        <v>#N/A</v>
      </c>
      <c r="N836" s="180" t="e">
        <f t="shared" ca="1" si="223"/>
        <v>#N/A</v>
      </c>
      <c r="O836" s="180" t="e">
        <f ca="1">IF($L836=0,-1,OFFSET('Kuiva-aine'!$C$10,AE836+AF836-1,0))</f>
        <v>#N/A</v>
      </c>
      <c r="P836" s="180" t="e">
        <f t="shared" ca="1" si="229"/>
        <v>#N/A</v>
      </c>
      <c r="Q836" s="180" t="e">
        <f ca="1">OFFSET('ewc02'!$A$10,MATCH($C836,EWC_Koodi,0),0)</f>
        <v>#N/A</v>
      </c>
      <c r="R836" s="180" t="e">
        <f t="shared" ca="1" si="230"/>
        <v>#N/A</v>
      </c>
      <c r="S836" s="180" t="e">
        <f ca="1">OFFSET('ewc02'!$K$10,Y836,0)</f>
        <v>#N/A</v>
      </c>
      <c r="T836" s="180" t="e">
        <f t="shared" ca="1" si="231"/>
        <v>#N/A</v>
      </c>
      <c r="U836" s="180" t="e">
        <f ca="1">OFFSET('ewc02'!$L$10,Y836,0)</f>
        <v>#N/A</v>
      </c>
      <c r="V836" s="180" t="e">
        <f ca="1">OFFSET('ewc02'!$M$10,Y836,0)</f>
        <v>#N/A</v>
      </c>
      <c r="W836" s="180" t="e">
        <f ca="1">OFFSET('ewc02'!$N$10,Y836,0)</f>
        <v>#N/A</v>
      </c>
      <c r="X836" s="180" t="e">
        <f ca="1">IF(AND(OFFSET('ewc02'!I$10,Y836,0)=12,OR(G836="2.3",G836="2.6",G836="2.7",G836="2.9")),1,0)</f>
        <v>#N/A</v>
      </c>
      <c r="Y836" s="180" t="e">
        <f t="shared" ca="1" si="224"/>
        <v>#N/A</v>
      </c>
      <c r="Z836" s="37">
        <f t="shared" si="225"/>
        <v>0</v>
      </c>
      <c r="AA836" s="180">
        <f ca="1">IF($Z836=0,0, OFFSET(rd!$A$10,MATCH($Z836,RD_tunnus,0),0))</f>
        <v>0</v>
      </c>
      <c r="AB836" s="180" t="e">
        <f t="shared" si="232"/>
        <v>#N/A</v>
      </c>
      <c r="AC836" s="180" t="e">
        <f t="shared" si="233"/>
        <v>#N/A</v>
      </c>
      <c r="AD836" s="100">
        <f t="shared" si="234"/>
        <v>0</v>
      </c>
      <c r="AE836" s="180" t="e">
        <f t="shared" ca="1" si="226"/>
        <v>#N/A</v>
      </c>
      <c r="AF836" s="180" t="e">
        <f t="shared" ca="1" si="227"/>
        <v>#N/A</v>
      </c>
      <c r="AG836" s="100" t="e">
        <f ca="1">OFFSET('Kuiva-aine'!$D$10,AE836+AF836-1,0)</f>
        <v>#N/A</v>
      </c>
      <c r="AH836" s="100" t="e">
        <f ca="1">OFFSET('Kuiva-aine'!$E$10,AE836+AF836-1,0)</f>
        <v>#N/A</v>
      </c>
      <c r="AI836" s="180" t="e">
        <f t="shared" ca="1" si="235"/>
        <v>#N/A</v>
      </c>
      <c r="AJ836" s="180" t="e">
        <f t="shared" si="236"/>
        <v>#N/A</v>
      </c>
      <c r="AK836" s="180" t="e">
        <f t="shared" si="237"/>
        <v>#N/A</v>
      </c>
      <c r="AL836" s="180">
        <f t="shared" si="238"/>
        <v>0</v>
      </c>
    </row>
    <row r="837" spans="1:38" x14ac:dyDescent="0.35">
      <c r="A837" s="91"/>
      <c r="B837" s="92"/>
      <c r="C837" s="93"/>
      <c r="D837" s="92"/>
      <c r="E837" s="91"/>
      <c r="F837" s="92"/>
      <c r="G837" s="94"/>
      <c r="I837" s="31">
        <f t="shared" ca="1" si="239"/>
        <v>0</v>
      </c>
      <c r="J837" s="31">
        <f ca="1">IF(ISNA(MATCH($V837,Hajoamiskertoimet!A$21:A$53,0)),0,$I837*OFFSET(Hajoamiskertoimet!$C$20,MATCH($V837,Hajoamiskertoimet!A$21:A$53,0),0))</f>
        <v>0</v>
      </c>
      <c r="L837" s="181">
        <f t="shared" ca="1" si="228"/>
        <v>1</v>
      </c>
      <c r="M837" s="180" t="e">
        <f ca="1">OFFSET('ewc02'!$H$10,MATCH($R837,Ewc_ID,0),0)</f>
        <v>#N/A</v>
      </c>
      <c r="N837" s="180" t="e">
        <f t="shared" ca="1" si="223"/>
        <v>#N/A</v>
      </c>
      <c r="O837" s="180" t="e">
        <f ca="1">IF($L837=0,-1,OFFSET('Kuiva-aine'!$C$10,AE837+AF837-1,0))</f>
        <v>#N/A</v>
      </c>
      <c r="P837" s="180" t="e">
        <f t="shared" ca="1" si="229"/>
        <v>#N/A</v>
      </c>
      <c r="Q837" s="180" t="e">
        <f ca="1">OFFSET('ewc02'!$A$10,MATCH($C837,EWC_Koodi,0),0)</f>
        <v>#N/A</v>
      </c>
      <c r="R837" s="180" t="e">
        <f t="shared" ca="1" si="230"/>
        <v>#N/A</v>
      </c>
      <c r="S837" s="180" t="e">
        <f ca="1">OFFSET('ewc02'!$K$10,Y837,0)</f>
        <v>#N/A</v>
      </c>
      <c r="T837" s="180" t="e">
        <f t="shared" ca="1" si="231"/>
        <v>#N/A</v>
      </c>
      <c r="U837" s="180" t="e">
        <f ca="1">OFFSET('ewc02'!$L$10,Y837,0)</f>
        <v>#N/A</v>
      </c>
      <c r="V837" s="180" t="e">
        <f ca="1">OFFSET('ewc02'!$M$10,Y837,0)</f>
        <v>#N/A</v>
      </c>
      <c r="W837" s="180" t="e">
        <f ca="1">OFFSET('ewc02'!$N$10,Y837,0)</f>
        <v>#N/A</v>
      </c>
      <c r="X837" s="180" t="e">
        <f ca="1">IF(AND(OFFSET('ewc02'!I$10,Y837,0)=12,OR(G837="2.3",G837="2.6",G837="2.7",G837="2.9")),1,0)</f>
        <v>#N/A</v>
      </c>
      <c r="Y837" s="180" t="e">
        <f t="shared" ca="1" si="224"/>
        <v>#N/A</v>
      </c>
      <c r="Z837" s="37">
        <f t="shared" si="225"/>
        <v>0</v>
      </c>
      <c r="AA837" s="180">
        <f ca="1">IF($Z837=0,0, OFFSET(rd!$A$10,MATCH($Z837,RD_tunnus,0),0))</f>
        <v>0</v>
      </c>
      <c r="AB837" s="180" t="e">
        <f t="shared" si="232"/>
        <v>#N/A</v>
      </c>
      <c r="AC837" s="180" t="e">
        <f t="shared" si="233"/>
        <v>#N/A</v>
      </c>
      <c r="AD837" s="100">
        <f t="shared" si="234"/>
        <v>0</v>
      </c>
      <c r="AE837" s="180" t="e">
        <f t="shared" ca="1" si="226"/>
        <v>#N/A</v>
      </c>
      <c r="AF837" s="180" t="e">
        <f t="shared" ca="1" si="227"/>
        <v>#N/A</v>
      </c>
      <c r="AG837" s="100" t="e">
        <f ca="1">OFFSET('Kuiva-aine'!$D$10,AE837+AF837-1,0)</f>
        <v>#N/A</v>
      </c>
      <c r="AH837" s="100" t="e">
        <f ca="1">OFFSET('Kuiva-aine'!$E$10,AE837+AF837-1,0)</f>
        <v>#N/A</v>
      </c>
      <c r="AI837" s="180" t="e">
        <f t="shared" ca="1" si="235"/>
        <v>#N/A</v>
      </c>
      <c r="AJ837" s="180" t="e">
        <f t="shared" si="236"/>
        <v>#N/A</v>
      </c>
      <c r="AK837" s="180" t="e">
        <f t="shared" si="237"/>
        <v>#N/A</v>
      </c>
      <c r="AL837" s="180">
        <f t="shared" si="238"/>
        <v>0</v>
      </c>
    </row>
    <row r="838" spans="1:38" x14ac:dyDescent="0.35">
      <c r="A838" s="91"/>
      <c r="B838" s="92"/>
      <c r="C838" s="93"/>
      <c r="D838" s="92"/>
      <c r="E838" s="91"/>
      <c r="F838" s="92"/>
      <c r="G838" s="94"/>
      <c r="I838" s="31">
        <f t="shared" ca="1" si="239"/>
        <v>0</v>
      </c>
      <c r="J838" s="31">
        <f ca="1">IF(ISNA(MATCH($V838,Hajoamiskertoimet!A$21:A$53,0)),0,$I838*OFFSET(Hajoamiskertoimet!$C$20,MATCH($V838,Hajoamiskertoimet!A$21:A$53,0),0))</f>
        <v>0</v>
      </c>
      <c r="L838" s="181">
        <f t="shared" ca="1" si="228"/>
        <v>1</v>
      </c>
      <c r="M838" s="180" t="e">
        <f ca="1">OFFSET('ewc02'!$H$10,MATCH($R838,Ewc_ID,0),0)</f>
        <v>#N/A</v>
      </c>
      <c r="N838" s="180" t="e">
        <f t="shared" ca="1" si="223"/>
        <v>#N/A</v>
      </c>
      <c r="O838" s="180" t="e">
        <f ca="1">IF($L838=0,-1,OFFSET('Kuiva-aine'!$C$10,AE838+AF838-1,0))</f>
        <v>#N/A</v>
      </c>
      <c r="P838" s="180" t="e">
        <f t="shared" ca="1" si="229"/>
        <v>#N/A</v>
      </c>
      <c r="Q838" s="180" t="e">
        <f ca="1">OFFSET('ewc02'!$A$10,MATCH($C838,EWC_Koodi,0),0)</f>
        <v>#N/A</v>
      </c>
      <c r="R838" s="180" t="e">
        <f t="shared" ca="1" si="230"/>
        <v>#N/A</v>
      </c>
      <c r="S838" s="180" t="e">
        <f ca="1">OFFSET('ewc02'!$K$10,Y838,0)</f>
        <v>#N/A</v>
      </c>
      <c r="T838" s="180" t="e">
        <f t="shared" ca="1" si="231"/>
        <v>#N/A</v>
      </c>
      <c r="U838" s="180" t="e">
        <f ca="1">OFFSET('ewc02'!$L$10,Y838,0)</f>
        <v>#N/A</v>
      </c>
      <c r="V838" s="180" t="e">
        <f ca="1">OFFSET('ewc02'!$M$10,Y838,0)</f>
        <v>#N/A</v>
      </c>
      <c r="W838" s="180" t="e">
        <f ca="1">OFFSET('ewc02'!$N$10,Y838,0)</f>
        <v>#N/A</v>
      </c>
      <c r="X838" s="180" t="e">
        <f ca="1">IF(AND(OFFSET('ewc02'!I$10,Y838,0)=12,OR(G838="2.3",G838="2.6",G838="2.7",G838="2.9")),1,0)</f>
        <v>#N/A</v>
      </c>
      <c r="Y838" s="180" t="e">
        <f t="shared" ca="1" si="224"/>
        <v>#N/A</v>
      </c>
      <c r="Z838" s="37">
        <f t="shared" si="225"/>
        <v>0</v>
      </c>
      <c r="AA838" s="180">
        <f ca="1">IF($Z838=0,0, OFFSET(rd!$A$10,MATCH($Z838,RD_tunnus,0),0))</f>
        <v>0</v>
      </c>
      <c r="AB838" s="180" t="e">
        <f t="shared" si="232"/>
        <v>#N/A</v>
      </c>
      <c r="AC838" s="180" t="e">
        <f t="shared" si="233"/>
        <v>#N/A</v>
      </c>
      <c r="AD838" s="100">
        <f t="shared" si="234"/>
        <v>0</v>
      </c>
      <c r="AE838" s="180" t="e">
        <f t="shared" ca="1" si="226"/>
        <v>#N/A</v>
      </c>
      <c r="AF838" s="180" t="e">
        <f t="shared" ca="1" si="227"/>
        <v>#N/A</v>
      </c>
      <c r="AG838" s="100" t="e">
        <f ca="1">OFFSET('Kuiva-aine'!$D$10,AE838+AF838-1,0)</f>
        <v>#N/A</v>
      </c>
      <c r="AH838" s="100" t="e">
        <f ca="1">OFFSET('Kuiva-aine'!$E$10,AE838+AF838-1,0)</f>
        <v>#N/A</v>
      </c>
      <c r="AI838" s="180" t="e">
        <f t="shared" ca="1" si="235"/>
        <v>#N/A</v>
      </c>
      <c r="AJ838" s="180" t="e">
        <f t="shared" si="236"/>
        <v>#N/A</v>
      </c>
      <c r="AK838" s="180" t="e">
        <f t="shared" si="237"/>
        <v>#N/A</v>
      </c>
      <c r="AL838" s="180">
        <f t="shared" si="238"/>
        <v>0</v>
      </c>
    </row>
    <row r="839" spans="1:38" x14ac:dyDescent="0.35">
      <c r="A839" s="91"/>
      <c r="B839" s="92"/>
      <c r="C839" s="93"/>
      <c r="D839" s="92"/>
      <c r="E839" s="91"/>
      <c r="F839" s="92"/>
      <c r="G839" s="94"/>
      <c r="I839" s="31">
        <f t="shared" ca="1" si="239"/>
        <v>0</v>
      </c>
      <c r="J839" s="31">
        <f ca="1">IF(ISNA(MATCH($V839,Hajoamiskertoimet!A$21:A$53,0)),0,$I839*OFFSET(Hajoamiskertoimet!$C$20,MATCH($V839,Hajoamiskertoimet!A$21:A$53,0),0))</f>
        <v>0</v>
      </c>
      <c r="L839" s="181">
        <f t="shared" ca="1" si="228"/>
        <v>1</v>
      </c>
      <c r="M839" s="180" t="e">
        <f ca="1">OFFSET('ewc02'!$H$10,MATCH($R839,Ewc_ID,0),0)</f>
        <v>#N/A</v>
      </c>
      <c r="N839" s="180" t="e">
        <f t="shared" ca="1" si="223"/>
        <v>#N/A</v>
      </c>
      <c r="O839" s="180" t="e">
        <f ca="1">IF($L839=0,-1,OFFSET('Kuiva-aine'!$C$10,AE839+AF839-1,0))</f>
        <v>#N/A</v>
      </c>
      <c r="P839" s="180" t="e">
        <f t="shared" ca="1" si="229"/>
        <v>#N/A</v>
      </c>
      <c r="Q839" s="180" t="e">
        <f ca="1">OFFSET('ewc02'!$A$10,MATCH($C839,EWC_Koodi,0),0)</f>
        <v>#N/A</v>
      </c>
      <c r="R839" s="180" t="e">
        <f t="shared" ca="1" si="230"/>
        <v>#N/A</v>
      </c>
      <c r="S839" s="180" t="e">
        <f ca="1">OFFSET('ewc02'!$K$10,Y839,0)</f>
        <v>#N/A</v>
      </c>
      <c r="T839" s="180" t="e">
        <f t="shared" ca="1" si="231"/>
        <v>#N/A</v>
      </c>
      <c r="U839" s="180" t="e">
        <f ca="1">OFFSET('ewc02'!$L$10,Y839,0)</f>
        <v>#N/A</v>
      </c>
      <c r="V839" s="180" t="e">
        <f ca="1">OFFSET('ewc02'!$M$10,Y839,0)</f>
        <v>#N/A</v>
      </c>
      <c r="W839" s="180" t="e">
        <f ca="1">OFFSET('ewc02'!$N$10,Y839,0)</f>
        <v>#N/A</v>
      </c>
      <c r="X839" s="180" t="e">
        <f ca="1">IF(AND(OFFSET('ewc02'!I$10,Y839,0)=12,OR(G839="2.3",G839="2.6",G839="2.7",G839="2.9")),1,0)</f>
        <v>#N/A</v>
      </c>
      <c r="Y839" s="180" t="e">
        <f t="shared" ca="1" si="224"/>
        <v>#N/A</v>
      </c>
      <c r="Z839" s="37">
        <f t="shared" si="225"/>
        <v>0</v>
      </c>
      <c r="AA839" s="180">
        <f ca="1">IF($Z839=0,0, OFFSET(rd!$A$10,MATCH($Z839,RD_tunnus,0),0))</f>
        <v>0</v>
      </c>
      <c r="AB839" s="180" t="e">
        <f t="shared" si="232"/>
        <v>#N/A</v>
      </c>
      <c r="AC839" s="180" t="e">
        <f t="shared" si="233"/>
        <v>#N/A</v>
      </c>
      <c r="AD839" s="100">
        <f t="shared" si="234"/>
        <v>0</v>
      </c>
      <c r="AE839" s="180" t="e">
        <f t="shared" ca="1" si="226"/>
        <v>#N/A</v>
      </c>
      <c r="AF839" s="180" t="e">
        <f t="shared" ca="1" si="227"/>
        <v>#N/A</v>
      </c>
      <c r="AG839" s="100" t="e">
        <f ca="1">OFFSET('Kuiva-aine'!$D$10,AE839+AF839-1,0)</f>
        <v>#N/A</v>
      </c>
      <c r="AH839" s="100" t="e">
        <f ca="1">OFFSET('Kuiva-aine'!$E$10,AE839+AF839-1,0)</f>
        <v>#N/A</v>
      </c>
      <c r="AI839" s="180" t="e">
        <f t="shared" ca="1" si="235"/>
        <v>#N/A</v>
      </c>
      <c r="AJ839" s="180" t="e">
        <f t="shared" si="236"/>
        <v>#N/A</v>
      </c>
      <c r="AK839" s="180" t="e">
        <f t="shared" si="237"/>
        <v>#N/A</v>
      </c>
      <c r="AL839" s="180">
        <f t="shared" si="238"/>
        <v>0</v>
      </c>
    </row>
    <row r="840" spans="1:38" x14ac:dyDescent="0.35">
      <c r="A840" s="91"/>
      <c r="B840" s="92"/>
      <c r="C840" s="93"/>
      <c r="D840" s="92"/>
      <c r="E840" s="91"/>
      <c r="F840" s="92"/>
      <c r="G840" s="94"/>
      <c r="I840" s="31">
        <f t="shared" ca="1" si="239"/>
        <v>0</v>
      </c>
      <c r="J840" s="31">
        <f ca="1">IF(ISNA(MATCH($V840,Hajoamiskertoimet!A$21:A$53,0)),0,$I840*OFFSET(Hajoamiskertoimet!$C$20,MATCH($V840,Hajoamiskertoimet!A$21:A$53,0),0))</f>
        <v>0</v>
      </c>
      <c r="L840" s="181">
        <f t="shared" ca="1" si="228"/>
        <v>1</v>
      </c>
      <c r="M840" s="180" t="e">
        <f ca="1">OFFSET('ewc02'!$H$10,MATCH($R840,Ewc_ID,0),0)</f>
        <v>#N/A</v>
      </c>
      <c r="N840" s="180" t="e">
        <f t="shared" ca="1" si="223"/>
        <v>#N/A</v>
      </c>
      <c r="O840" s="180" t="e">
        <f ca="1">IF($L840=0,-1,OFFSET('Kuiva-aine'!$C$10,AE840+AF840-1,0))</f>
        <v>#N/A</v>
      </c>
      <c r="P840" s="180" t="e">
        <f t="shared" ca="1" si="229"/>
        <v>#N/A</v>
      </c>
      <c r="Q840" s="180" t="e">
        <f ca="1">OFFSET('ewc02'!$A$10,MATCH($C840,EWC_Koodi,0),0)</f>
        <v>#N/A</v>
      </c>
      <c r="R840" s="180" t="e">
        <f t="shared" ca="1" si="230"/>
        <v>#N/A</v>
      </c>
      <c r="S840" s="180" t="e">
        <f ca="1">OFFSET('ewc02'!$K$10,Y840,0)</f>
        <v>#N/A</v>
      </c>
      <c r="T840" s="180" t="e">
        <f t="shared" ca="1" si="231"/>
        <v>#N/A</v>
      </c>
      <c r="U840" s="180" t="e">
        <f ca="1">OFFSET('ewc02'!$L$10,Y840,0)</f>
        <v>#N/A</v>
      </c>
      <c r="V840" s="180" t="e">
        <f ca="1">OFFSET('ewc02'!$M$10,Y840,0)</f>
        <v>#N/A</v>
      </c>
      <c r="W840" s="180" t="e">
        <f ca="1">OFFSET('ewc02'!$N$10,Y840,0)</f>
        <v>#N/A</v>
      </c>
      <c r="X840" s="180" t="e">
        <f ca="1">IF(AND(OFFSET('ewc02'!I$10,Y840,0)=12,OR(G840="2.3",G840="2.6",G840="2.7",G840="2.9")),1,0)</f>
        <v>#N/A</v>
      </c>
      <c r="Y840" s="180" t="e">
        <f t="shared" ca="1" si="224"/>
        <v>#N/A</v>
      </c>
      <c r="Z840" s="37">
        <f t="shared" si="225"/>
        <v>0</v>
      </c>
      <c r="AA840" s="180">
        <f ca="1">IF($Z840=0,0, OFFSET(rd!$A$10,MATCH($Z840,RD_tunnus,0),0))</f>
        <v>0</v>
      </c>
      <c r="AB840" s="180" t="e">
        <f t="shared" si="232"/>
        <v>#N/A</v>
      </c>
      <c r="AC840" s="180" t="e">
        <f t="shared" si="233"/>
        <v>#N/A</v>
      </c>
      <c r="AD840" s="100">
        <f t="shared" si="234"/>
        <v>0</v>
      </c>
      <c r="AE840" s="180" t="e">
        <f t="shared" ca="1" si="226"/>
        <v>#N/A</v>
      </c>
      <c r="AF840" s="180" t="e">
        <f t="shared" ca="1" si="227"/>
        <v>#N/A</v>
      </c>
      <c r="AG840" s="100" t="e">
        <f ca="1">OFFSET('Kuiva-aine'!$D$10,AE840+AF840-1,0)</f>
        <v>#N/A</v>
      </c>
      <c r="AH840" s="100" t="e">
        <f ca="1">OFFSET('Kuiva-aine'!$E$10,AE840+AF840-1,0)</f>
        <v>#N/A</v>
      </c>
      <c r="AI840" s="180" t="e">
        <f t="shared" ca="1" si="235"/>
        <v>#N/A</v>
      </c>
      <c r="AJ840" s="180" t="e">
        <f t="shared" si="236"/>
        <v>#N/A</v>
      </c>
      <c r="AK840" s="180" t="e">
        <f t="shared" si="237"/>
        <v>#N/A</v>
      </c>
      <c r="AL840" s="180">
        <f t="shared" si="238"/>
        <v>0</v>
      </c>
    </row>
    <row r="841" spans="1:38" x14ac:dyDescent="0.35">
      <c r="A841" s="91"/>
      <c r="B841" s="92"/>
      <c r="C841" s="93"/>
      <c r="D841" s="92"/>
      <c r="E841" s="91"/>
      <c r="F841" s="92"/>
      <c r="G841" s="94"/>
      <c r="I841" s="31">
        <f t="shared" ca="1" si="239"/>
        <v>0</v>
      </c>
      <c r="J841" s="31">
        <f ca="1">IF(ISNA(MATCH($V841,Hajoamiskertoimet!A$21:A$53,0)),0,$I841*OFFSET(Hajoamiskertoimet!$C$20,MATCH($V841,Hajoamiskertoimet!A$21:A$53,0),0))</f>
        <v>0</v>
      </c>
      <c r="L841" s="181">
        <f t="shared" ca="1" si="228"/>
        <v>1</v>
      </c>
      <c r="M841" s="180" t="e">
        <f ca="1">OFFSET('ewc02'!$H$10,MATCH($R841,Ewc_ID,0),0)</f>
        <v>#N/A</v>
      </c>
      <c r="N841" s="180" t="e">
        <f t="shared" ca="1" si="223"/>
        <v>#N/A</v>
      </c>
      <c r="O841" s="180" t="e">
        <f ca="1">IF($L841=0,-1,OFFSET('Kuiva-aine'!$C$10,AE841+AF841-1,0))</f>
        <v>#N/A</v>
      </c>
      <c r="P841" s="180" t="e">
        <f t="shared" ca="1" si="229"/>
        <v>#N/A</v>
      </c>
      <c r="Q841" s="180" t="e">
        <f ca="1">OFFSET('ewc02'!$A$10,MATCH($C841,EWC_Koodi,0),0)</f>
        <v>#N/A</v>
      </c>
      <c r="R841" s="180" t="e">
        <f t="shared" ca="1" si="230"/>
        <v>#N/A</v>
      </c>
      <c r="S841" s="180" t="e">
        <f ca="1">OFFSET('ewc02'!$K$10,Y841,0)</f>
        <v>#N/A</v>
      </c>
      <c r="T841" s="180" t="e">
        <f t="shared" ca="1" si="231"/>
        <v>#N/A</v>
      </c>
      <c r="U841" s="180" t="e">
        <f ca="1">OFFSET('ewc02'!$L$10,Y841,0)</f>
        <v>#N/A</v>
      </c>
      <c r="V841" s="180" t="e">
        <f ca="1">OFFSET('ewc02'!$M$10,Y841,0)</f>
        <v>#N/A</v>
      </c>
      <c r="W841" s="180" t="e">
        <f ca="1">OFFSET('ewc02'!$N$10,Y841,0)</f>
        <v>#N/A</v>
      </c>
      <c r="X841" s="180" t="e">
        <f ca="1">IF(AND(OFFSET('ewc02'!I$10,Y841,0)=12,OR(G841="2.3",G841="2.6",G841="2.7",G841="2.9")),1,0)</f>
        <v>#N/A</v>
      </c>
      <c r="Y841" s="180" t="e">
        <f t="shared" ca="1" si="224"/>
        <v>#N/A</v>
      </c>
      <c r="Z841" s="37">
        <f t="shared" si="225"/>
        <v>0</v>
      </c>
      <c r="AA841" s="180">
        <f ca="1">IF($Z841=0,0, OFFSET(rd!$A$10,MATCH($Z841,RD_tunnus,0),0))</f>
        <v>0</v>
      </c>
      <c r="AB841" s="180" t="e">
        <f t="shared" si="232"/>
        <v>#N/A</v>
      </c>
      <c r="AC841" s="180" t="e">
        <f t="shared" si="233"/>
        <v>#N/A</v>
      </c>
      <c r="AD841" s="100">
        <f t="shared" si="234"/>
        <v>0</v>
      </c>
      <c r="AE841" s="180" t="e">
        <f t="shared" ca="1" si="226"/>
        <v>#N/A</v>
      </c>
      <c r="AF841" s="180" t="e">
        <f t="shared" ca="1" si="227"/>
        <v>#N/A</v>
      </c>
      <c r="AG841" s="100" t="e">
        <f ca="1">OFFSET('Kuiva-aine'!$D$10,AE841+AF841-1,0)</f>
        <v>#N/A</v>
      </c>
      <c r="AH841" s="100" t="e">
        <f ca="1">OFFSET('Kuiva-aine'!$E$10,AE841+AF841-1,0)</f>
        <v>#N/A</v>
      </c>
      <c r="AI841" s="180" t="e">
        <f t="shared" ca="1" si="235"/>
        <v>#N/A</v>
      </c>
      <c r="AJ841" s="180" t="e">
        <f t="shared" si="236"/>
        <v>#N/A</v>
      </c>
      <c r="AK841" s="180" t="e">
        <f t="shared" si="237"/>
        <v>#N/A</v>
      </c>
      <c r="AL841" s="180">
        <f t="shared" si="238"/>
        <v>0</v>
      </c>
    </row>
    <row r="842" spans="1:38" x14ac:dyDescent="0.35">
      <c r="A842" s="91"/>
      <c r="B842" s="92"/>
      <c r="C842" s="93"/>
      <c r="D842" s="92"/>
      <c r="E842" s="91"/>
      <c r="F842" s="92"/>
      <c r="G842" s="94"/>
      <c r="I842" s="31">
        <f t="shared" ca="1" si="239"/>
        <v>0</v>
      </c>
      <c r="J842" s="31">
        <f ca="1">IF(ISNA(MATCH($V842,Hajoamiskertoimet!A$21:A$53,0)),0,$I842*OFFSET(Hajoamiskertoimet!$C$20,MATCH($V842,Hajoamiskertoimet!A$21:A$53,0),0))</f>
        <v>0</v>
      </c>
      <c r="L842" s="181">
        <f t="shared" ca="1" si="228"/>
        <v>1</v>
      </c>
      <c r="M842" s="180" t="e">
        <f ca="1">OFFSET('ewc02'!$H$10,MATCH($R842,Ewc_ID,0),0)</f>
        <v>#N/A</v>
      </c>
      <c r="N842" s="180" t="e">
        <f t="shared" ca="1" si="223"/>
        <v>#N/A</v>
      </c>
      <c r="O842" s="180" t="e">
        <f ca="1">IF($L842=0,-1,OFFSET('Kuiva-aine'!$C$10,AE842+AF842-1,0))</f>
        <v>#N/A</v>
      </c>
      <c r="P842" s="180" t="e">
        <f t="shared" ca="1" si="229"/>
        <v>#N/A</v>
      </c>
      <c r="Q842" s="180" t="e">
        <f ca="1">OFFSET('ewc02'!$A$10,MATCH($C842,EWC_Koodi,0),0)</f>
        <v>#N/A</v>
      </c>
      <c r="R842" s="180" t="e">
        <f t="shared" ca="1" si="230"/>
        <v>#N/A</v>
      </c>
      <c r="S842" s="180" t="e">
        <f ca="1">OFFSET('ewc02'!$K$10,Y842,0)</f>
        <v>#N/A</v>
      </c>
      <c r="T842" s="180" t="e">
        <f t="shared" ca="1" si="231"/>
        <v>#N/A</v>
      </c>
      <c r="U842" s="180" t="e">
        <f ca="1">OFFSET('ewc02'!$L$10,Y842,0)</f>
        <v>#N/A</v>
      </c>
      <c r="V842" s="180" t="e">
        <f ca="1">OFFSET('ewc02'!$M$10,Y842,0)</f>
        <v>#N/A</v>
      </c>
      <c r="W842" s="180" t="e">
        <f ca="1">OFFSET('ewc02'!$N$10,Y842,0)</f>
        <v>#N/A</v>
      </c>
      <c r="X842" s="180" t="e">
        <f ca="1">IF(AND(OFFSET('ewc02'!I$10,Y842,0)=12,OR(G842="2.3",G842="2.6",G842="2.7",G842="2.9")),1,0)</f>
        <v>#N/A</v>
      </c>
      <c r="Y842" s="180" t="e">
        <f t="shared" ca="1" si="224"/>
        <v>#N/A</v>
      </c>
      <c r="Z842" s="37">
        <f t="shared" si="225"/>
        <v>0</v>
      </c>
      <c r="AA842" s="180">
        <f ca="1">IF($Z842=0,0, OFFSET(rd!$A$10,MATCH($Z842,RD_tunnus,0),0))</f>
        <v>0</v>
      </c>
      <c r="AB842" s="180" t="e">
        <f t="shared" si="232"/>
        <v>#N/A</v>
      </c>
      <c r="AC842" s="180" t="e">
        <f t="shared" si="233"/>
        <v>#N/A</v>
      </c>
      <c r="AD842" s="100">
        <f t="shared" si="234"/>
        <v>0</v>
      </c>
      <c r="AE842" s="180" t="e">
        <f t="shared" ca="1" si="226"/>
        <v>#N/A</v>
      </c>
      <c r="AF842" s="180" t="e">
        <f t="shared" ca="1" si="227"/>
        <v>#N/A</v>
      </c>
      <c r="AG842" s="100" t="e">
        <f ca="1">OFFSET('Kuiva-aine'!$D$10,AE842+AF842-1,0)</f>
        <v>#N/A</v>
      </c>
      <c r="AH842" s="100" t="e">
        <f ca="1">OFFSET('Kuiva-aine'!$E$10,AE842+AF842-1,0)</f>
        <v>#N/A</v>
      </c>
      <c r="AI842" s="180" t="e">
        <f t="shared" ca="1" si="235"/>
        <v>#N/A</v>
      </c>
      <c r="AJ842" s="180" t="e">
        <f t="shared" si="236"/>
        <v>#N/A</v>
      </c>
      <c r="AK842" s="180" t="e">
        <f t="shared" si="237"/>
        <v>#N/A</v>
      </c>
      <c r="AL842" s="180">
        <f t="shared" si="238"/>
        <v>0</v>
      </c>
    </row>
    <row r="843" spans="1:38" x14ac:dyDescent="0.35">
      <c r="A843" s="91"/>
      <c r="B843" s="92"/>
      <c r="C843" s="93"/>
      <c r="D843" s="92"/>
      <c r="E843" s="91"/>
      <c r="F843" s="92"/>
      <c r="G843" s="94"/>
      <c r="I843" s="31">
        <f t="shared" ca="1" si="239"/>
        <v>0</v>
      </c>
      <c r="J843" s="31">
        <f ca="1">IF(ISNA(MATCH($V843,Hajoamiskertoimet!A$21:A$53,0)),0,$I843*OFFSET(Hajoamiskertoimet!$C$20,MATCH($V843,Hajoamiskertoimet!A$21:A$53,0),0))</f>
        <v>0</v>
      </c>
      <c r="L843" s="181">
        <f t="shared" ca="1" si="228"/>
        <v>1</v>
      </c>
      <c r="M843" s="180" t="e">
        <f ca="1">OFFSET('ewc02'!$H$10,MATCH($R843,Ewc_ID,0),0)</f>
        <v>#N/A</v>
      </c>
      <c r="N843" s="180" t="e">
        <f t="shared" ref="N843:N906" ca="1" si="240">A843&amp;"_"&amp;O843</f>
        <v>#N/A</v>
      </c>
      <c r="O843" s="180" t="e">
        <f ca="1">IF($L843=0,-1,OFFSET('Kuiva-aine'!$C$10,AE843+AF843-1,0))</f>
        <v>#N/A</v>
      </c>
      <c r="P843" s="180" t="e">
        <f t="shared" ca="1" si="229"/>
        <v>#N/A</v>
      </c>
      <c r="Q843" s="180" t="e">
        <f ca="1">OFFSET('ewc02'!$A$10,MATCH($C843,EWC_Koodi,0),0)</f>
        <v>#N/A</v>
      </c>
      <c r="R843" s="180" t="e">
        <f t="shared" ca="1" si="230"/>
        <v>#N/A</v>
      </c>
      <c r="S843" s="180" t="e">
        <f ca="1">OFFSET('ewc02'!$K$10,Y843,0)</f>
        <v>#N/A</v>
      </c>
      <c r="T843" s="180" t="e">
        <f t="shared" ca="1" si="231"/>
        <v>#N/A</v>
      </c>
      <c r="U843" s="180" t="e">
        <f ca="1">OFFSET('ewc02'!$L$10,Y843,0)</f>
        <v>#N/A</v>
      </c>
      <c r="V843" s="180" t="e">
        <f ca="1">OFFSET('ewc02'!$M$10,Y843,0)</f>
        <v>#N/A</v>
      </c>
      <c r="W843" s="180" t="e">
        <f ca="1">OFFSET('ewc02'!$N$10,Y843,0)</f>
        <v>#N/A</v>
      </c>
      <c r="X843" s="180" t="e">
        <f ca="1">IF(AND(OFFSET('ewc02'!I$10,Y843,0)=12,OR(G843="2.3",G843="2.6",G843="2.7",G843="2.9")),1,0)</f>
        <v>#N/A</v>
      </c>
      <c r="Y843" s="180" t="e">
        <f t="shared" ref="Y843:Y906" ca="1" si="241">MATCH($R843,Ewc_ID,0)</f>
        <v>#N/A</v>
      </c>
      <c r="Z843" s="37">
        <f t="shared" ref="Z843:Z906" si="242">IF(F843="",0,TRIM(F843))</f>
        <v>0</v>
      </c>
      <c r="AA843" s="180">
        <f ca="1">IF($Z843=0,0, OFFSET(rd!$A$10,MATCH($Z843,RD_tunnus,0),0))</f>
        <v>0</v>
      </c>
      <c r="AB843" s="180" t="e">
        <f t="shared" si="232"/>
        <v>#N/A</v>
      </c>
      <c r="AC843" s="180" t="e">
        <f t="shared" si="233"/>
        <v>#N/A</v>
      </c>
      <c r="AD843" s="100">
        <f t="shared" si="234"/>
        <v>0</v>
      </c>
      <c r="AE843" s="180" t="e">
        <f t="shared" ref="AE843:AE906" ca="1" si="243">MATCH($T843,Ryhma,0)</f>
        <v>#N/A</v>
      </c>
      <c r="AF843" s="180" t="e">
        <f t="shared" ref="AF843:AF906" ca="1" si="244">MATCH(U843,OFFSET(Ryhma2,AE843-1,0,50,1),0)</f>
        <v>#N/A</v>
      </c>
      <c r="AG843" s="100" t="e">
        <f ca="1">OFFSET('Kuiva-aine'!$D$10,AE843+AF843-1,0)</f>
        <v>#N/A</v>
      </c>
      <c r="AH843" s="100" t="e">
        <f ca="1">OFFSET('Kuiva-aine'!$E$10,AE843+AF843-1,0)</f>
        <v>#N/A</v>
      </c>
      <c r="AI843" s="180" t="e">
        <f t="shared" ca="1" si="235"/>
        <v>#N/A</v>
      </c>
      <c r="AJ843" s="180" t="e">
        <f t="shared" si="236"/>
        <v>#N/A</v>
      </c>
      <c r="AK843" s="180" t="e">
        <f t="shared" si="237"/>
        <v>#N/A</v>
      </c>
      <c r="AL843" s="180">
        <f t="shared" si="238"/>
        <v>0</v>
      </c>
    </row>
    <row r="844" spans="1:38" x14ac:dyDescent="0.35">
      <c r="A844" s="91"/>
      <c r="B844" s="92"/>
      <c r="C844" s="93"/>
      <c r="D844" s="92"/>
      <c r="E844" s="91"/>
      <c r="F844" s="92"/>
      <c r="G844" s="94"/>
      <c r="I844" s="31">
        <f t="shared" ca="1" si="239"/>
        <v>0</v>
      </c>
      <c r="J844" s="31">
        <f ca="1">IF(ISNA(MATCH($V844,Hajoamiskertoimet!A$21:A$53,0)),0,$I844*OFFSET(Hajoamiskertoimet!$C$20,MATCH($V844,Hajoamiskertoimet!A$21:A$53,0),0))</f>
        <v>0</v>
      </c>
      <c r="L844" s="181">
        <f t="shared" ref="L844:L907" ca="1" si="245">IF(ISNA(AA844),0,IF(OR(AA844=0,AA844=1,AA844=4,AA844=5,AA844=12,AA844=154,AA844=157,AA844=158,AA844=165),1,0))</f>
        <v>1</v>
      </c>
      <c r="M844" s="180" t="e">
        <f ca="1">OFFSET('ewc02'!$H$10,MATCH($R844,Ewc_ID,0),0)</f>
        <v>#N/A</v>
      </c>
      <c r="N844" s="180" t="e">
        <f t="shared" ca="1" si="240"/>
        <v>#N/A</v>
      </c>
      <c r="O844" s="180" t="e">
        <f ca="1">IF($L844=0,-1,OFFSET('Kuiva-aine'!$C$10,AE844+AF844-1,0))</f>
        <v>#N/A</v>
      </c>
      <c r="P844" s="180" t="e">
        <f t="shared" ca="1" si="229"/>
        <v>#N/A</v>
      </c>
      <c r="Q844" s="180" t="e">
        <f ca="1">OFFSET('ewc02'!$A$10,MATCH($C844,EWC_Koodi,0),0)</f>
        <v>#N/A</v>
      </c>
      <c r="R844" s="180" t="e">
        <f t="shared" ca="1" si="230"/>
        <v>#N/A</v>
      </c>
      <c r="S844" s="180" t="e">
        <f ca="1">OFFSET('ewc02'!$K$10,Y844,0)</f>
        <v>#N/A</v>
      </c>
      <c r="T844" s="180" t="e">
        <f t="shared" ca="1" si="231"/>
        <v>#N/A</v>
      </c>
      <c r="U844" s="180" t="e">
        <f ca="1">OFFSET('ewc02'!$L$10,Y844,0)</f>
        <v>#N/A</v>
      </c>
      <c r="V844" s="180" t="e">
        <f ca="1">OFFSET('ewc02'!$M$10,Y844,0)</f>
        <v>#N/A</v>
      </c>
      <c r="W844" s="180" t="e">
        <f ca="1">OFFSET('ewc02'!$N$10,Y844,0)</f>
        <v>#N/A</v>
      </c>
      <c r="X844" s="180" t="e">
        <f ca="1">IF(AND(OFFSET('ewc02'!I$10,Y844,0)=12,OR(G844="2.3",G844="2.6",G844="2.7",G844="2.9")),1,0)</f>
        <v>#N/A</v>
      </c>
      <c r="Y844" s="180" t="e">
        <f t="shared" ca="1" si="241"/>
        <v>#N/A</v>
      </c>
      <c r="Z844" s="37">
        <f t="shared" si="242"/>
        <v>0</v>
      </c>
      <c r="AA844" s="180">
        <f ca="1">IF($Z844=0,0, OFFSET(rd!$A$10,MATCH($Z844,RD_tunnus,0),0))</f>
        <v>0</v>
      </c>
      <c r="AB844" s="180" t="e">
        <f t="shared" si="232"/>
        <v>#N/A</v>
      </c>
      <c r="AC844" s="180" t="e">
        <f t="shared" si="233"/>
        <v>#N/A</v>
      </c>
      <c r="AD844" s="100">
        <f t="shared" si="234"/>
        <v>0</v>
      </c>
      <c r="AE844" s="180" t="e">
        <f t="shared" ca="1" si="243"/>
        <v>#N/A</v>
      </c>
      <c r="AF844" s="180" t="e">
        <f t="shared" ca="1" si="244"/>
        <v>#N/A</v>
      </c>
      <c r="AG844" s="100" t="e">
        <f ca="1">OFFSET('Kuiva-aine'!$D$10,AE844+AF844-1,0)</f>
        <v>#N/A</v>
      </c>
      <c r="AH844" s="100" t="e">
        <f ca="1">OFFSET('Kuiva-aine'!$E$10,AE844+AF844-1,0)</f>
        <v>#N/A</v>
      </c>
      <c r="AI844" s="180" t="e">
        <f t="shared" ca="1" si="235"/>
        <v>#N/A</v>
      </c>
      <c r="AJ844" s="180" t="e">
        <f t="shared" si="236"/>
        <v>#N/A</v>
      </c>
      <c r="AK844" s="180" t="e">
        <f t="shared" si="237"/>
        <v>#N/A</v>
      </c>
      <c r="AL844" s="180">
        <f t="shared" si="238"/>
        <v>0</v>
      </c>
    </row>
    <row r="845" spans="1:38" x14ac:dyDescent="0.35">
      <c r="A845" s="91"/>
      <c r="B845" s="92"/>
      <c r="C845" s="93"/>
      <c r="D845" s="92"/>
      <c r="E845" s="91"/>
      <c r="F845" s="92"/>
      <c r="G845" s="94"/>
      <c r="I845" s="31">
        <f t="shared" ca="1" si="239"/>
        <v>0</v>
      </c>
      <c r="J845" s="31">
        <f ca="1">IF(ISNA(MATCH($V845,Hajoamiskertoimet!A$21:A$53,0)),0,$I845*OFFSET(Hajoamiskertoimet!$C$20,MATCH($V845,Hajoamiskertoimet!A$21:A$53,0),0))</f>
        <v>0</v>
      </c>
      <c r="L845" s="181">
        <f t="shared" ca="1" si="245"/>
        <v>1</v>
      </c>
      <c r="M845" s="180" t="e">
        <f ca="1">OFFSET('ewc02'!$H$10,MATCH($R845,Ewc_ID,0),0)</f>
        <v>#N/A</v>
      </c>
      <c r="N845" s="180" t="e">
        <f t="shared" ca="1" si="240"/>
        <v>#N/A</v>
      </c>
      <c r="O845" s="180" t="e">
        <f ca="1">IF($L845=0,-1,OFFSET('Kuiva-aine'!$C$10,AE845+AF845-1,0))</f>
        <v>#N/A</v>
      </c>
      <c r="P845" s="180" t="e">
        <f t="shared" ref="P845:P908" ca="1" si="246">IF(AND(E845&gt;0,E845&lt;100),E845,AG845)</f>
        <v>#N/A</v>
      </c>
      <c r="Q845" s="180" t="e">
        <f ca="1">OFFSET('ewc02'!$A$10,MATCH($C845,EWC_Koodi,0),0)</f>
        <v>#N/A</v>
      </c>
      <c r="R845" s="180" t="e">
        <f t="shared" ref="R845:R908" ca="1" si="247">IF(OR(Q845=77,Q845=80,Q845=89,Q845=97),IF(AD845=2,95,IF(AD845=1,96,Q845)),Q845)</f>
        <v>#N/A</v>
      </c>
      <c r="S845" s="180" t="e">
        <f ca="1">OFFSET('ewc02'!$K$10,Y845,0)</f>
        <v>#N/A</v>
      </c>
      <c r="T845" s="180" t="e">
        <f t="shared" ref="T845:T908" ca="1" si="248">IF(X845=1,4,IF(AI845=1,5,S845))</f>
        <v>#N/A</v>
      </c>
      <c r="U845" s="180" t="e">
        <f ca="1">OFFSET('ewc02'!$L$10,Y845,0)</f>
        <v>#N/A</v>
      </c>
      <c r="V845" s="180" t="e">
        <f ca="1">OFFSET('ewc02'!$M$10,Y845,0)</f>
        <v>#N/A</v>
      </c>
      <c r="W845" s="180" t="e">
        <f ca="1">OFFSET('ewc02'!$N$10,Y845,0)</f>
        <v>#N/A</v>
      </c>
      <c r="X845" s="180" t="e">
        <f ca="1">IF(AND(OFFSET('ewc02'!I$10,Y845,0)=12,OR(G845="2.3",G845="2.6",G845="2.7",G845="2.9")),1,0)</f>
        <v>#N/A</v>
      </c>
      <c r="Y845" s="180" t="e">
        <f t="shared" ca="1" si="241"/>
        <v>#N/A</v>
      </c>
      <c r="Z845" s="37">
        <f t="shared" si="242"/>
        <v>0</v>
      </c>
      <c r="AA845" s="180">
        <f ca="1">IF($Z845=0,0, OFFSET(rd!$A$10,MATCH($Z845,RD_tunnus,0),0))</f>
        <v>0</v>
      </c>
      <c r="AB845" s="180" t="e">
        <f t="shared" ref="AB845:AB908" si="249">MATCH("*kuituliet*",B845,0)</f>
        <v>#N/A</v>
      </c>
      <c r="AC845" s="180" t="e">
        <f t="shared" ref="AC845:AC908" si="250">MATCH("*liet*",B845,0)</f>
        <v>#N/A</v>
      </c>
      <c r="AD845" s="100">
        <f t="shared" ref="AD845:AD908" si="251">IF(ISNA(AC845),0,IF(ISNA(AB845),1,2))</f>
        <v>0</v>
      </c>
      <c r="AE845" s="180" t="e">
        <f t="shared" ca="1" si="243"/>
        <v>#N/A</v>
      </c>
      <c r="AF845" s="180" t="e">
        <f t="shared" ca="1" si="244"/>
        <v>#N/A</v>
      </c>
      <c r="AG845" s="100" t="e">
        <f ca="1">OFFSET('Kuiva-aine'!$D$10,AE845+AF845-1,0)</f>
        <v>#N/A</v>
      </c>
      <c r="AH845" s="100" t="e">
        <f ca="1">OFFSET('Kuiva-aine'!$E$10,AE845+AF845-1,0)</f>
        <v>#N/A</v>
      </c>
      <c r="AI845" s="180" t="e">
        <f t="shared" ref="AI845:AI908" ca="1" si="252">IF(AND(OR(R845=918,R845=919),OR(G845="2.4",AL845=1)),1,0)</f>
        <v>#N/A</v>
      </c>
      <c r="AJ845" s="180" t="e">
        <f t="shared" ref="AJ845:AJ908" si="253">MATCH("*raken*",B845,0)</f>
        <v>#N/A</v>
      </c>
      <c r="AK845" s="180" t="e">
        <f t="shared" ref="AK845:AK908" si="254">MATCH("*rak.*",B845,0)</f>
        <v>#N/A</v>
      </c>
      <c r="AL845" s="180">
        <f t="shared" ref="AL845:AL908" si="255">IF(AND(ISNA(AJ845),ISNA(AK845)),0,1)</f>
        <v>0</v>
      </c>
    </row>
    <row r="846" spans="1:38" x14ac:dyDescent="0.35">
      <c r="A846" s="91"/>
      <c r="B846" s="92"/>
      <c r="C846" s="93"/>
      <c r="D846" s="92"/>
      <c r="E846" s="91"/>
      <c r="F846" s="92"/>
      <c r="G846" s="94"/>
      <c r="I846" s="31">
        <f t="shared" ca="1" si="239"/>
        <v>0</v>
      </c>
      <c r="J846" s="31">
        <f ca="1">IF(ISNA(MATCH($V846,Hajoamiskertoimet!A$21:A$53,0)),0,$I846*OFFSET(Hajoamiskertoimet!$C$20,MATCH($V846,Hajoamiskertoimet!A$21:A$53,0),0))</f>
        <v>0</v>
      </c>
      <c r="L846" s="181">
        <f t="shared" ca="1" si="245"/>
        <v>1</v>
      </c>
      <c r="M846" s="180" t="e">
        <f ca="1">OFFSET('ewc02'!$H$10,MATCH($R846,Ewc_ID,0),0)</f>
        <v>#N/A</v>
      </c>
      <c r="N846" s="180" t="e">
        <f t="shared" ca="1" si="240"/>
        <v>#N/A</v>
      </c>
      <c r="O846" s="180" t="e">
        <f ca="1">IF($L846=0,-1,OFFSET('Kuiva-aine'!$C$10,AE846+AF846-1,0))</f>
        <v>#N/A</v>
      </c>
      <c r="P846" s="180" t="e">
        <f t="shared" ca="1" si="246"/>
        <v>#N/A</v>
      </c>
      <c r="Q846" s="180" t="e">
        <f ca="1">OFFSET('ewc02'!$A$10,MATCH($C846,EWC_Koodi,0),0)</f>
        <v>#N/A</v>
      </c>
      <c r="R846" s="180" t="e">
        <f t="shared" ca="1" si="247"/>
        <v>#N/A</v>
      </c>
      <c r="S846" s="180" t="e">
        <f ca="1">OFFSET('ewc02'!$K$10,Y846,0)</f>
        <v>#N/A</v>
      </c>
      <c r="T846" s="180" t="e">
        <f t="shared" ca="1" si="248"/>
        <v>#N/A</v>
      </c>
      <c r="U846" s="180" t="e">
        <f ca="1">OFFSET('ewc02'!$L$10,Y846,0)</f>
        <v>#N/A</v>
      </c>
      <c r="V846" s="180" t="e">
        <f ca="1">OFFSET('ewc02'!$M$10,Y846,0)</f>
        <v>#N/A</v>
      </c>
      <c r="W846" s="180" t="e">
        <f ca="1">OFFSET('ewc02'!$N$10,Y846,0)</f>
        <v>#N/A</v>
      </c>
      <c r="X846" s="180" t="e">
        <f ca="1">IF(AND(OFFSET('ewc02'!I$10,Y846,0)=12,OR(G846="2.3",G846="2.6",G846="2.7",G846="2.9")),1,0)</f>
        <v>#N/A</v>
      </c>
      <c r="Y846" s="180" t="e">
        <f t="shared" ca="1" si="241"/>
        <v>#N/A</v>
      </c>
      <c r="Z846" s="37">
        <f t="shared" si="242"/>
        <v>0</v>
      </c>
      <c r="AA846" s="180">
        <f ca="1">IF($Z846=0,0, OFFSET(rd!$A$10,MATCH($Z846,RD_tunnus,0),0))</f>
        <v>0</v>
      </c>
      <c r="AB846" s="180" t="e">
        <f t="shared" si="249"/>
        <v>#N/A</v>
      </c>
      <c r="AC846" s="180" t="e">
        <f t="shared" si="250"/>
        <v>#N/A</v>
      </c>
      <c r="AD846" s="100">
        <f t="shared" si="251"/>
        <v>0</v>
      </c>
      <c r="AE846" s="180" t="e">
        <f t="shared" ca="1" si="243"/>
        <v>#N/A</v>
      </c>
      <c r="AF846" s="180" t="e">
        <f t="shared" ca="1" si="244"/>
        <v>#N/A</v>
      </c>
      <c r="AG846" s="100" t="e">
        <f ca="1">OFFSET('Kuiva-aine'!$D$10,AE846+AF846-1,0)</f>
        <v>#N/A</v>
      </c>
      <c r="AH846" s="100" t="e">
        <f ca="1">OFFSET('Kuiva-aine'!$E$10,AE846+AF846-1,0)</f>
        <v>#N/A</v>
      </c>
      <c r="AI846" s="180" t="e">
        <f t="shared" ca="1" si="252"/>
        <v>#N/A</v>
      </c>
      <c r="AJ846" s="180" t="e">
        <f t="shared" si="253"/>
        <v>#N/A</v>
      </c>
      <c r="AK846" s="180" t="e">
        <f t="shared" si="254"/>
        <v>#N/A</v>
      </c>
      <c r="AL846" s="180">
        <f t="shared" si="255"/>
        <v>0</v>
      </c>
    </row>
    <row r="847" spans="1:38" x14ac:dyDescent="0.35">
      <c r="A847" s="91"/>
      <c r="B847" s="92"/>
      <c r="C847" s="93"/>
      <c r="D847" s="92"/>
      <c r="E847" s="91"/>
      <c r="F847" s="92"/>
      <c r="G847" s="94"/>
      <c r="I847" s="31">
        <f t="shared" ca="1" si="239"/>
        <v>0</v>
      </c>
      <c r="J847" s="31">
        <f ca="1">IF(ISNA(MATCH($V847,Hajoamiskertoimet!A$21:A$53,0)),0,$I847*OFFSET(Hajoamiskertoimet!$C$20,MATCH($V847,Hajoamiskertoimet!A$21:A$53,0),0))</f>
        <v>0</v>
      </c>
      <c r="L847" s="181">
        <f t="shared" ca="1" si="245"/>
        <v>1</v>
      </c>
      <c r="M847" s="180" t="e">
        <f ca="1">OFFSET('ewc02'!$H$10,MATCH($R847,Ewc_ID,0),0)</f>
        <v>#N/A</v>
      </c>
      <c r="N847" s="180" t="e">
        <f t="shared" ca="1" si="240"/>
        <v>#N/A</v>
      </c>
      <c r="O847" s="180" t="e">
        <f ca="1">IF($L847=0,-1,OFFSET('Kuiva-aine'!$C$10,AE847+AF847-1,0))</f>
        <v>#N/A</v>
      </c>
      <c r="P847" s="180" t="e">
        <f t="shared" ca="1" si="246"/>
        <v>#N/A</v>
      </c>
      <c r="Q847" s="180" t="e">
        <f ca="1">OFFSET('ewc02'!$A$10,MATCH($C847,EWC_Koodi,0),0)</f>
        <v>#N/A</v>
      </c>
      <c r="R847" s="180" t="e">
        <f t="shared" ca="1" si="247"/>
        <v>#N/A</v>
      </c>
      <c r="S847" s="180" t="e">
        <f ca="1">OFFSET('ewc02'!$K$10,Y847,0)</f>
        <v>#N/A</v>
      </c>
      <c r="T847" s="180" t="e">
        <f t="shared" ca="1" si="248"/>
        <v>#N/A</v>
      </c>
      <c r="U847" s="180" t="e">
        <f ca="1">OFFSET('ewc02'!$L$10,Y847,0)</f>
        <v>#N/A</v>
      </c>
      <c r="V847" s="180" t="e">
        <f ca="1">OFFSET('ewc02'!$M$10,Y847,0)</f>
        <v>#N/A</v>
      </c>
      <c r="W847" s="180" t="e">
        <f ca="1">OFFSET('ewc02'!$N$10,Y847,0)</f>
        <v>#N/A</v>
      </c>
      <c r="X847" s="180" t="e">
        <f ca="1">IF(AND(OFFSET('ewc02'!I$10,Y847,0)=12,OR(G847="2.3",G847="2.6",G847="2.7",G847="2.9")),1,0)</f>
        <v>#N/A</v>
      </c>
      <c r="Y847" s="180" t="e">
        <f t="shared" ca="1" si="241"/>
        <v>#N/A</v>
      </c>
      <c r="Z847" s="37">
        <f t="shared" si="242"/>
        <v>0</v>
      </c>
      <c r="AA847" s="180">
        <f ca="1">IF($Z847=0,0, OFFSET(rd!$A$10,MATCH($Z847,RD_tunnus,0),0))</f>
        <v>0</v>
      </c>
      <c r="AB847" s="180" t="e">
        <f t="shared" si="249"/>
        <v>#N/A</v>
      </c>
      <c r="AC847" s="180" t="e">
        <f t="shared" si="250"/>
        <v>#N/A</v>
      </c>
      <c r="AD847" s="100">
        <f t="shared" si="251"/>
        <v>0</v>
      </c>
      <c r="AE847" s="180" t="e">
        <f t="shared" ca="1" si="243"/>
        <v>#N/A</v>
      </c>
      <c r="AF847" s="180" t="e">
        <f t="shared" ca="1" si="244"/>
        <v>#N/A</v>
      </c>
      <c r="AG847" s="100" t="e">
        <f ca="1">OFFSET('Kuiva-aine'!$D$10,AE847+AF847-1,0)</f>
        <v>#N/A</v>
      </c>
      <c r="AH847" s="100" t="e">
        <f ca="1">OFFSET('Kuiva-aine'!$E$10,AE847+AF847-1,0)</f>
        <v>#N/A</v>
      </c>
      <c r="AI847" s="180" t="e">
        <f t="shared" ca="1" si="252"/>
        <v>#N/A</v>
      </c>
      <c r="AJ847" s="180" t="e">
        <f t="shared" si="253"/>
        <v>#N/A</v>
      </c>
      <c r="AK847" s="180" t="e">
        <f t="shared" si="254"/>
        <v>#N/A</v>
      </c>
      <c r="AL847" s="180">
        <f t="shared" si="255"/>
        <v>0</v>
      </c>
    </row>
    <row r="848" spans="1:38" x14ac:dyDescent="0.35">
      <c r="A848" s="91"/>
      <c r="B848" s="92"/>
      <c r="C848" s="93"/>
      <c r="D848" s="92"/>
      <c r="E848" s="91"/>
      <c r="F848" s="92"/>
      <c r="G848" s="94"/>
      <c r="I848" s="31">
        <f t="shared" ca="1" si="239"/>
        <v>0</v>
      </c>
      <c r="J848" s="31">
        <f ca="1">IF(ISNA(MATCH($V848,Hajoamiskertoimet!A$21:A$53,0)),0,$I848*OFFSET(Hajoamiskertoimet!$C$20,MATCH($V848,Hajoamiskertoimet!A$21:A$53,0),0))</f>
        <v>0</v>
      </c>
      <c r="L848" s="181">
        <f t="shared" ca="1" si="245"/>
        <v>1</v>
      </c>
      <c r="M848" s="180" t="e">
        <f ca="1">OFFSET('ewc02'!$H$10,MATCH($R848,Ewc_ID,0),0)</f>
        <v>#N/A</v>
      </c>
      <c r="N848" s="180" t="e">
        <f t="shared" ca="1" si="240"/>
        <v>#N/A</v>
      </c>
      <c r="O848" s="180" t="e">
        <f ca="1">IF($L848=0,-1,OFFSET('Kuiva-aine'!$C$10,AE848+AF848-1,0))</f>
        <v>#N/A</v>
      </c>
      <c r="P848" s="180" t="e">
        <f t="shared" ca="1" si="246"/>
        <v>#N/A</v>
      </c>
      <c r="Q848" s="180" t="e">
        <f ca="1">OFFSET('ewc02'!$A$10,MATCH($C848,EWC_Koodi,0),0)</f>
        <v>#N/A</v>
      </c>
      <c r="R848" s="180" t="e">
        <f t="shared" ca="1" si="247"/>
        <v>#N/A</v>
      </c>
      <c r="S848" s="180" t="e">
        <f ca="1">OFFSET('ewc02'!$K$10,Y848,0)</f>
        <v>#N/A</v>
      </c>
      <c r="T848" s="180" t="e">
        <f t="shared" ca="1" si="248"/>
        <v>#N/A</v>
      </c>
      <c r="U848" s="180" t="e">
        <f ca="1">OFFSET('ewc02'!$L$10,Y848,0)</f>
        <v>#N/A</v>
      </c>
      <c r="V848" s="180" t="e">
        <f ca="1">OFFSET('ewc02'!$M$10,Y848,0)</f>
        <v>#N/A</v>
      </c>
      <c r="W848" s="180" t="e">
        <f ca="1">OFFSET('ewc02'!$N$10,Y848,0)</f>
        <v>#N/A</v>
      </c>
      <c r="X848" s="180" t="e">
        <f ca="1">IF(AND(OFFSET('ewc02'!I$10,Y848,0)=12,OR(G848="2.3",G848="2.6",G848="2.7",G848="2.9")),1,0)</f>
        <v>#N/A</v>
      </c>
      <c r="Y848" s="180" t="e">
        <f t="shared" ca="1" si="241"/>
        <v>#N/A</v>
      </c>
      <c r="Z848" s="37">
        <f t="shared" si="242"/>
        <v>0</v>
      </c>
      <c r="AA848" s="180">
        <f ca="1">IF($Z848=0,0, OFFSET(rd!$A$10,MATCH($Z848,RD_tunnus,0),0))</f>
        <v>0</v>
      </c>
      <c r="AB848" s="180" t="e">
        <f t="shared" si="249"/>
        <v>#N/A</v>
      </c>
      <c r="AC848" s="180" t="e">
        <f t="shared" si="250"/>
        <v>#N/A</v>
      </c>
      <c r="AD848" s="100">
        <f t="shared" si="251"/>
        <v>0</v>
      </c>
      <c r="AE848" s="180" t="e">
        <f t="shared" ca="1" si="243"/>
        <v>#N/A</v>
      </c>
      <c r="AF848" s="180" t="e">
        <f t="shared" ca="1" si="244"/>
        <v>#N/A</v>
      </c>
      <c r="AG848" s="100" t="e">
        <f ca="1">OFFSET('Kuiva-aine'!$D$10,AE848+AF848-1,0)</f>
        <v>#N/A</v>
      </c>
      <c r="AH848" s="100" t="e">
        <f ca="1">OFFSET('Kuiva-aine'!$E$10,AE848+AF848-1,0)</f>
        <v>#N/A</v>
      </c>
      <c r="AI848" s="180" t="e">
        <f t="shared" ca="1" si="252"/>
        <v>#N/A</v>
      </c>
      <c r="AJ848" s="180" t="e">
        <f t="shared" si="253"/>
        <v>#N/A</v>
      </c>
      <c r="AK848" s="180" t="e">
        <f t="shared" si="254"/>
        <v>#N/A</v>
      </c>
      <c r="AL848" s="180">
        <f t="shared" si="255"/>
        <v>0</v>
      </c>
    </row>
    <row r="849" spans="1:38" x14ac:dyDescent="0.35">
      <c r="A849" s="91"/>
      <c r="B849" s="92"/>
      <c r="C849" s="93"/>
      <c r="D849" s="92"/>
      <c r="E849" s="91"/>
      <c r="F849" s="92"/>
      <c r="G849" s="94"/>
      <c r="I849" s="31">
        <f t="shared" ca="1" si="239"/>
        <v>0</v>
      </c>
      <c r="J849" s="31">
        <f ca="1">IF(ISNA(MATCH($V849,Hajoamiskertoimet!A$21:A$53,0)),0,$I849*OFFSET(Hajoamiskertoimet!$C$20,MATCH($V849,Hajoamiskertoimet!A$21:A$53,0),0))</f>
        <v>0</v>
      </c>
      <c r="L849" s="181">
        <f t="shared" ca="1" si="245"/>
        <v>1</v>
      </c>
      <c r="M849" s="180" t="e">
        <f ca="1">OFFSET('ewc02'!$H$10,MATCH($R849,Ewc_ID,0),0)</f>
        <v>#N/A</v>
      </c>
      <c r="N849" s="180" t="e">
        <f t="shared" ca="1" si="240"/>
        <v>#N/A</v>
      </c>
      <c r="O849" s="180" t="e">
        <f ca="1">IF($L849=0,-1,OFFSET('Kuiva-aine'!$C$10,AE849+AF849-1,0))</f>
        <v>#N/A</v>
      </c>
      <c r="P849" s="180" t="e">
        <f t="shared" ca="1" si="246"/>
        <v>#N/A</v>
      </c>
      <c r="Q849" s="180" t="e">
        <f ca="1">OFFSET('ewc02'!$A$10,MATCH($C849,EWC_Koodi,0),0)</f>
        <v>#N/A</v>
      </c>
      <c r="R849" s="180" t="e">
        <f t="shared" ca="1" si="247"/>
        <v>#N/A</v>
      </c>
      <c r="S849" s="180" t="e">
        <f ca="1">OFFSET('ewc02'!$K$10,Y849,0)</f>
        <v>#N/A</v>
      </c>
      <c r="T849" s="180" t="e">
        <f t="shared" ca="1" si="248"/>
        <v>#N/A</v>
      </c>
      <c r="U849" s="180" t="e">
        <f ca="1">OFFSET('ewc02'!$L$10,Y849,0)</f>
        <v>#N/A</v>
      </c>
      <c r="V849" s="180" t="e">
        <f ca="1">OFFSET('ewc02'!$M$10,Y849,0)</f>
        <v>#N/A</v>
      </c>
      <c r="W849" s="180" t="e">
        <f ca="1">OFFSET('ewc02'!$N$10,Y849,0)</f>
        <v>#N/A</v>
      </c>
      <c r="X849" s="180" t="e">
        <f ca="1">IF(AND(OFFSET('ewc02'!I$10,Y849,0)=12,OR(G849="2.3",G849="2.6",G849="2.7",G849="2.9")),1,0)</f>
        <v>#N/A</v>
      </c>
      <c r="Y849" s="180" t="e">
        <f t="shared" ca="1" si="241"/>
        <v>#N/A</v>
      </c>
      <c r="Z849" s="37">
        <f t="shared" si="242"/>
        <v>0</v>
      </c>
      <c r="AA849" s="180">
        <f ca="1">IF($Z849=0,0, OFFSET(rd!$A$10,MATCH($Z849,RD_tunnus,0),0))</f>
        <v>0</v>
      </c>
      <c r="AB849" s="180" t="e">
        <f t="shared" si="249"/>
        <v>#N/A</v>
      </c>
      <c r="AC849" s="180" t="e">
        <f t="shared" si="250"/>
        <v>#N/A</v>
      </c>
      <c r="AD849" s="100">
        <f t="shared" si="251"/>
        <v>0</v>
      </c>
      <c r="AE849" s="180" t="e">
        <f t="shared" ca="1" si="243"/>
        <v>#N/A</v>
      </c>
      <c r="AF849" s="180" t="e">
        <f t="shared" ca="1" si="244"/>
        <v>#N/A</v>
      </c>
      <c r="AG849" s="100" t="e">
        <f ca="1">OFFSET('Kuiva-aine'!$D$10,AE849+AF849-1,0)</f>
        <v>#N/A</v>
      </c>
      <c r="AH849" s="100" t="e">
        <f ca="1">OFFSET('Kuiva-aine'!$E$10,AE849+AF849-1,0)</f>
        <v>#N/A</v>
      </c>
      <c r="AI849" s="180" t="e">
        <f t="shared" ca="1" si="252"/>
        <v>#N/A</v>
      </c>
      <c r="AJ849" s="180" t="e">
        <f t="shared" si="253"/>
        <v>#N/A</v>
      </c>
      <c r="AK849" s="180" t="e">
        <f t="shared" si="254"/>
        <v>#N/A</v>
      </c>
      <c r="AL849" s="180">
        <f t="shared" si="255"/>
        <v>0</v>
      </c>
    </row>
    <row r="850" spans="1:38" x14ac:dyDescent="0.35">
      <c r="A850" s="91"/>
      <c r="B850" s="92"/>
      <c r="C850" s="93"/>
      <c r="D850" s="92"/>
      <c r="E850" s="91"/>
      <c r="F850" s="92"/>
      <c r="G850" s="94"/>
      <c r="I850" s="31">
        <f t="shared" ca="1" si="239"/>
        <v>0</v>
      </c>
      <c r="J850" s="31">
        <f ca="1">IF(ISNA(MATCH($V850,Hajoamiskertoimet!A$21:A$53,0)),0,$I850*OFFSET(Hajoamiskertoimet!$C$20,MATCH($V850,Hajoamiskertoimet!A$21:A$53,0),0))</f>
        <v>0</v>
      </c>
      <c r="L850" s="181">
        <f t="shared" ca="1" si="245"/>
        <v>1</v>
      </c>
      <c r="M850" s="180" t="e">
        <f ca="1">OFFSET('ewc02'!$H$10,MATCH($R850,Ewc_ID,0),0)</f>
        <v>#N/A</v>
      </c>
      <c r="N850" s="180" t="e">
        <f t="shared" ca="1" si="240"/>
        <v>#N/A</v>
      </c>
      <c r="O850" s="180" t="e">
        <f ca="1">IF($L850=0,-1,OFFSET('Kuiva-aine'!$C$10,AE850+AF850-1,0))</f>
        <v>#N/A</v>
      </c>
      <c r="P850" s="180" t="e">
        <f t="shared" ca="1" si="246"/>
        <v>#N/A</v>
      </c>
      <c r="Q850" s="180" t="e">
        <f ca="1">OFFSET('ewc02'!$A$10,MATCH($C850,EWC_Koodi,0),0)</f>
        <v>#N/A</v>
      </c>
      <c r="R850" s="180" t="e">
        <f t="shared" ca="1" si="247"/>
        <v>#N/A</v>
      </c>
      <c r="S850" s="180" t="e">
        <f ca="1">OFFSET('ewc02'!$K$10,Y850,0)</f>
        <v>#N/A</v>
      </c>
      <c r="T850" s="180" t="e">
        <f t="shared" ca="1" si="248"/>
        <v>#N/A</v>
      </c>
      <c r="U850" s="180" t="e">
        <f ca="1">OFFSET('ewc02'!$L$10,Y850,0)</f>
        <v>#N/A</v>
      </c>
      <c r="V850" s="180" t="e">
        <f ca="1">OFFSET('ewc02'!$M$10,Y850,0)</f>
        <v>#N/A</v>
      </c>
      <c r="W850" s="180" t="e">
        <f ca="1">OFFSET('ewc02'!$N$10,Y850,0)</f>
        <v>#N/A</v>
      </c>
      <c r="X850" s="180" t="e">
        <f ca="1">IF(AND(OFFSET('ewc02'!I$10,Y850,0)=12,OR(G850="2.3",G850="2.6",G850="2.7",G850="2.9")),1,0)</f>
        <v>#N/A</v>
      </c>
      <c r="Y850" s="180" t="e">
        <f t="shared" ca="1" si="241"/>
        <v>#N/A</v>
      </c>
      <c r="Z850" s="37">
        <f t="shared" si="242"/>
        <v>0</v>
      </c>
      <c r="AA850" s="180">
        <f ca="1">IF($Z850=0,0, OFFSET(rd!$A$10,MATCH($Z850,RD_tunnus,0),0))</f>
        <v>0</v>
      </c>
      <c r="AB850" s="180" t="e">
        <f t="shared" si="249"/>
        <v>#N/A</v>
      </c>
      <c r="AC850" s="180" t="e">
        <f t="shared" si="250"/>
        <v>#N/A</v>
      </c>
      <c r="AD850" s="100">
        <f t="shared" si="251"/>
        <v>0</v>
      </c>
      <c r="AE850" s="180" t="e">
        <f t="shared" ca="1" si="243"/>
        <v>#N/A</v>
      </c>
      <c r="AF850" s="180" t="e">
        <f t="shared" ca="1" si="244"/>
        <v>#N/A</v>
      </c>
      <c r="AG850" s="100" t="e">
        <f ca="1">OFFSET('Kuiva-aine'!$D$10,AE850+AF850-1,0)</f>
        <v>#N/A</v>
      </c>
      <c r="AH850" s="100" t="e">
        <f ca="1">OFFSET('Kuiva-aine'!$E$10,AE850+AF850-1,0)</f>
        <v>#N/A</v>
      </c>
      <c r="AI850" s="180" t="e">
        <f t="shared" ca="1" si="252"/>
        <v>#N/A</v>
      </c>
      <c r="AJ850" s="180" t="e">
        <f t="shared" si="253"/>
        <v>#N/A</v>
      </c>
      <c r="AK850" s="180" t="e">
        <f t="shared" si="254"/>
        <v>#N/A</v>
      </c>
      <c r="AL850" s="180">
        <f t="shared" si="255"/>
        <v>0</v>
      </c>
    </row>
    <row r="851" spans="1:38" x14ac:dyDescent="0.35">
      <c r="A851" s="91"/>
      <c r="B851" s="92"/>
      <c r="C851" s="93"/>
      <c r="D851" s="92"/>
      <c r="E851" s="91"/>
      <c r="F851" s="92"/>
      <c r="G851" s="94"/>
      <c r="I851" s="31">
        <f t="shared" ca="1" si="239"/>
        <v>0</v>
      </c>
      <c r="J851" s="31">
        <f ca="1">IF(ISNA(MATCH($V851,Hajoamiskertoimet!A$21:A$53,0)),0,$I851*OFFSET(Hajoamiskertoimet!$C$20,MATCH($V851,Hajoamiskertoimet!A$21:A$53,0),0))</f>
        <v>0</v>
      </c>
      <c r="L851" s="181">
        <f t="shared" ca="1" si="245"/>
        <v>1</v>
      </c>
      <c r="M851" s="180" t="e">
        <f ca="1">OFFSET('ewc02'!$H$10,MATCH($R851,Ewc_ID,0),0)</f>
        <v>#N/A</v>
      </c>
      <c r="N851" s="180" t="e">
        <f t="shared" ca="1" si="240"/>
        <v>#N/A</v>
      </c>
      <c r="O851" s="180" t="e">
        <f ca="1">IF($L851=0,-1,OFFSET('Kuiva-aine'!$C$10,AE851+AF851-1,0))</f>
        <v>#N/A</v>
      </c>
      <c r="P851" s="180" t="e">
        <f t="shared" ca="1" si="246"/>
        <v>#N/A</v>
      </c>
      <c r="Q851" s="180" t="e">
        <f ca="1">OFFSET('ewc02'!$A$10,MATCH($C851,EWC_Koodi,0),0)</f>
        <v>#N/A</v>
      </c>
      <c r="R851" s="180" t="e">
        <f t="shared" ca="1" si="247"/>
        <v>#N/A</v>
      </c>
      <c r="S851" s="180" t="e">
        <f ca="1">OFFSET('ewc02'!$K$10,Y851,0)</f>
        <v>#N/A</v>
      </c>
      <c r="T851" s="180" t="e">
        <f t="shared" ca="1" si="248"/>
        <v>#N/A</v>
      </c>
      <c r="U851" s="180" t="e">
        <f ca="1">OFFSET('ewc02'!$L$10,Y851,0)</f>
        <v>#N/A</v>
      </c>
      <c r="V851" s="180" t="e">
        <f ca="1">OFFSET('ewc02'!$M$10,Y851,0)</f>
        <v>#N/A</v>
      </c>
      <c r="W851" s="180" t="e">
        <f ca="1">OFFSET('ewc02'!$N$10,Y851,0)</f>
        <v>#N/A</v>
      </c>
      <c r="X851" s="180" t="e">
        <f ca="1">IF(AND(OFFSET('ewc02'!I$10,Y851,0)=12,OR(G851="2.3",G851="2.6",G851="2.7",G851="2.9")),1,0)</f>
        <v>#N/A</v>
      </c>
      <c r="Y851" s="180" t="e">
        <f t="shared" ca="1" si="241"/>
        <v>#N/A</v>
      </c>
      <c r="Z851" s="37">
        <f t="shared" si="242"/>
        <v>0</v>
      </c>
      <c r="AA851" s="180">
        <f ca="1">IF($Z851=0,0, OFFSET(rd!$A$10,MATCH($Z851,RD_tunnus,0),0))</f>
        <v>0</v>
      </c>
      <c r="AB851" s="180" t="e">
        <f t="shared" si="249"/>
        <v>#N/A</v>
      </c>
      <c r="AC851" s="180" t="e">
        <f t="shared" si="250"/>
        <v>#N/A</v>
      </c>
      <c r="AD851" s="100">
        <f t="shared" si="251"/>
        <v>0</v>
      </c>
      <c r="AE851" s="180" t="e">
        <f t="shared" ca="1" si="243"/>
        <v>#N/A</v>
      </c>
      <c r="AF851" s="180" t="e">
        <f t="shared" ca="1" si="244"/>
        <v>#N/A</v>
      </c>
      <c r="AG851" s="100" t="e">
        <f ca="1">OFFSET('Kuiva-aine'!$D$10,AE851+AF851-1,0)</f>
        <v>#N/A</v>
      </c>
      <c r="AH851" s="100" t="e">
        <f ca="1">OFFSET('Kuiva-aine'!$E$10,AE851+AF851-1,0)</f>
        <v>#N/A</v>
      </c>
      <c r="AI851" s="180" t="e">
        <f t="shared" ca="1" si="252"/>
        <v>#N/A</v>
      </c>
      <c r="AJ851" s="180" t="e">
        <f t="shared" si="253"/>
        <v>#N/A</v>
      </c>
      <c r="AK851" s="180" t="e">
        <f t="shared" si="254"/>
        <v>#N/A</v>
      </c>
      <c r="AL851" s="180">
        <f t="shared" si="255"/>
        <v>0</v>
      </c>
    </row>
    <row r="852" spans="1:38" x14ac:dyDescent="0.35">
      <c r="A852" s="91"/>
      <c r="B852" s="92"/>
      <c r="C852" s="93"/>
      <c r="D852" s="92"/>
      <c r="E852" s="91"/>
      <c r="F852" s="92"/>
      <c r="G852" s="94"/>
      <c r="I852" s="31">
        <f t="shared" ca="1" si="239"/>
        <v>0</v>
      </c>
      <c r="J852" s="31">
        <f ca="1">IF(ISNA(MATCH($V852,Hajoamiskertoimet!A$21:A$53,0)),0,$I852*OFFSET(Hajoamiskertoimet!$C$20,MATCH($V852,Hajoamiskertoimet!A$21:A$53,0),0))</f>
        <v>0</v>
      </c>
      <c r="L852" s="181">
        <f t="shared" ca="1" si="245"/>
        <v>1</v>
      </c>
      <c r="M852" s="180" t="e">
        <f ca="1">OFFSET('ewc02'!$H$10,MATCH($R852,Ewc_ID,0),0)</f>
        <v>#N/A</v>
      </c>
      <c r="N852" s="180" t="e">
        <f t="shared" ca="1" si="240"/>
        <v>#N/A</v>
      </c>
      <c r="O852" s="180" t="e">
        <f ca="1">IF($L852=0,-1,OFFSET('Kuiva-aine'!$C$10,AE852+AF852-1,0))</f>
        <v>#N/A</v>
      </c>
      <c r="P852" s="180" t="e">
        <f t="shared" ca="1" si="246"/>
        <v>#N/A</v>
      </c>
      <c r="Q852" s="180" t="e">
        <f ca="1">OFFSET('ewc02'!$A$10,MATCH($C852,EWC_Koodi,0),0)</f>
        <v>#N/A</v>
      </c>
      <c r="R852" s="180" t="e">
        <f t="shared" ca="1" si="247"/>
        <v>#N/A</v>
      </c>
      <c r="S852" s="180" t="e">
        <f ca="1">OFFSET('ewc02'!$K$10,Y852,0)</f>
        <v>#N/A</v>
      </c>
      <c r="T852" s="180" t="e">
        <f t="shared" ca="1" si="248"/>
        <v>#N/A</v>
      </c>
      <c r="U852" s="180" t="e">
        <f ca="1">OFFSET('ewc02'!$L$10,Y852,0)</f>
        <v>#N/A</v>
      </c>
      <c r="V852" s="180" t="e">
        <f ca="1">OFFSET('ewc02'!$M$10,Y852,0)</f>
        <v>#N/A</v>
      </c>
      <c r="W852" s="180" t="e">
        <f ca="1">OFFSET('ewc02'!$N$10,Y852,0)</f>
        <v>#N/A</v>
      </c>
      <c r="X852" s="180" t="e">
        <f ca="1">IF(AND(OFFSET('ewc02'!I$10,Y852,0)=12,OR(G852="2.3",G852="2.6",G852="2.7",G852="2.9")),1,0)</f>
        <v>#N/A</v>
      </c>
      <c r="Y852" s="180" t="e">
        <f t="shared" ca="1" si="241"/>
        <v>#N/A</v>
      </c>
      <c r="Z852" s="37">
        <f t="shared" si="242"/>
        <v>0</v>
      </c>
      <c r="AA852" s="180">
        <f ca="1">IF($Z852=0,0, OFFSET(rd!$A$10,MATCH($Z852,RD_tunnus,0),0))</f>
        <v>0</v>
      </c>
      <c r="AB852" s="180" t="e">
        <f t="shared" si="249"/>
        <v>#N/A</v>
      </c>
      <c r="AC852" s="180" t="e">
        <f t="shared" si="250"/>
        <v>#N/A</v>
      </c>
      <c r="AD852" s="100">
        <f t="shared" si="251"/>
        <v>0</v>
      </c>
      <c r="AE852" s="180" t="e">
        <f t="shared" ca="1" si="243"/>
        <v>#N/A</v>
      </c>
      <c r="AF852" s="180" t="e">
        <f t="shared" ca="1" si="244"/>
        <v>#N/A</v>
      </c>
      <c r="AG852" s="100" t="e">
        <f ca="1">OFFSET('Kuiva-aine'!$D$10,AE852+AF852-1,0)</f>
        <v>#N/A</v>
      </c>
      <c r="AH852" s="100" t="e">
        <f ca="1">OFFSET('Kuiva-aine'!$E$10,AE852+AF852-1,0)</f>
        <v>#N/A</v>
      </c>
      <c r="AI852" s="180" t="e">
        <f t="shared" ca="1" si="252"/>
        <v>#N/A</v>
      </c>
      <c r="AJ852" s="180" t="e">
        <f t="shared" si="253"/>
        <v>#N/A</v>
      </c>
      <c r="AK852" s="180" t="e">
        <f t="shared" si="254"/>
        <v>#N/A</v>
      </c>
      <c r="AL852" s="180">
        <f t="shared" si="255"/>
        <v>0</v>
      </c>
    </row>
    <row r="853" spans="1:38" x14ac:dyDescent="0.35">
      <c r="A853" s="91"/>
      <c r="B853" s="92"/>
      <c r="C853" s="93"/>
      <c r="D853" s="92"/>
      <c r="E853" s="91"/>
      <c r="F853" s="92"/>
      <c r="G853" s="94"/>
      <c r="I853" s="31">
        <f t="shared" ca="1" si="239"/>
        <v>0</v>
      </c>
      <c r="J853" s="31">
        <f ca="1">IF(ISNA(MATCH($V853,Hajoamiskertoimet!A$21:A$53,0)),0,$I853*OFFSET(Hajoamiskertoimet!$C$20,MATCH($V853,Hajoamiskertoimet!A$21:A$53,0),0))</f>
        <v>0</v>
      </c>
      <c r="L853" s="181">
        <f t="shared" ca="1" si="245"/>
        <v>1</v>
      </c>
      <c r="M853" s="180" t="e">
        <f ca="1">OFFSET('ewc02'!$H$10,MATCH($R853,Ewc_ID,0),0)</f>
        <v>#N/A</v>
      </c>
      <c r="N853" s="180" t="e">
        <f t="shared" ca="1" si="240"/>
        <v>#N/A</v>
      </c>
      <c r="O853" s="180" t="e">
        <f ca="1">IF($L853=0,-1,OFFSET('Kuiva-aine'!$C$10,AE853+AF853-1,0))</f>
        <v>#N/A</v>
      </c>
      <c r="P853" s="180" t="e">
        <f t="shared" ca="1" si="246"/>
        <v>#N/A</v>
      </c>
      <c r="Q853" s="180" t="e">
        <f ca="1">OFFSET('ewc02'!$A$10,MATCH($C853,EWC_Koodi,0),0)</f>
        <v>#N/A</v>
      </c>
      <c r="R853" s="180" t="e">
        <f t="shared" ca="1" si="247"/>
        <v>#N/A</v>
      </c>
      <c r="S853" s="180" t="e">
        <f ca="1">OFFSET('ewc02'!$K$10,Y853,0)</f>
        <v>#N/A</v>
      </c>
      <c r="T853" s="180" t="e">
        <f t="shared" ca="1" si="248"/>
        <v>#N/A</v>
      </c>
      <c r="U853" s="180" t="e">
        <f ca="1">OFFSET('ewc02'!$L$10,Y853,0)</f>
        <v>#N/A</v>
      </c>
      <c r="V853" s="180" t="e">
        <f ca="1">OFFSET('ewc02'!$M$10,Y853,0)</f>
        <v>#N/A</v>
      </c>
      <c r="W853" s="180" t="e">
        <f ca="1">OFFSET('ewc02'!$N$10,Y853,0)</f>
        <v>#N/A</v>
      </c>
      <c r="X853" s="180" t="e">
        <f ca="1">IF(AND(OFFSET('ewc02'!I$10,Y853,0)=12,OR(G853="2.3",G853="2.6",G853="2.7",G853="2.9")),1,0)</f>
        <v>#N/A</v>
      </c>
      <c r="Y853" s="180" t="e">
        <f t="shared" ca="1" si="241"/>
        <v>#N/A</v>
      </c>
      <c r="Z853" s="37">
        <f t="shared" si="242"/>
        <v>0</v>
      </c>
      <c r="AA853" s="180">
        <f ca="1">IF($Z853=0,0, OFFSET(rd!$A$10,MATCH($Z853,RD_tunnus,0),0))</f>
        <v>0</v>
      </c>
      <c r="AB853" s="180" t="e">
        <f t="shared" si="249"/>
        <v>#N/A</v>
      </c>
      <c r="AC853" s="180" t="e">
        <f t="shared" si="250"/>
        <v>#N/A</v>
      </c>
      <c r="AD853" s="100">
        <f t="shared" si="251"/>
        <v>0</v>
      </c>
      <c r="AE853" s="180" t="e">
        <f t="shared" ca="1" si="243"/>
        <v>#N/A</v>
      </c>
      <c r="AF853" s="180" t="e">
        <f t="shared" ca="1" si="244"/>
        <v>#N/A</v>
      </c>
      <c r="AG853" s="100" t="e">
        <f ca="1">OFFSET('Kuiva-aine'!$D$10,AE853+AF853-1,0)</f>
        <v>#N/A</v>
      </c>
      <c r="AH853" s="100" t="e">
        <f ca="1">OFFSET('Kuiva-aine'!$E$10,AE853+AF853-1,0)</f>
        <v>#N/A</v>
      </c>
      <c r="AI853" s="180" t="e">
        <f t="shared" ca="1" si="252"/>
        <v>#N/A</v>
      </c>
      <c r="AJ853" s="180" t="e">
        <f t="shared" si="253"/>
        <v>#N/A</v>
      </c>
      <c r="AK853" s="180" t="e">
        <f t="shared" si="254"/>
        <v>#N/A</v>
      </c>
      <c r="AL853" s="180">
        <f t="shared" si="255"/>
        <v>0</v>
      </c>
    </row>
    <row r="854" spans="1:38" x14ac:dyDescent="0.35">
      <c r="A854" s="91"/>
      <c r="B854" s="92"/>
      <c r="C854" s="93"/>
      <c r="D854" s="92"/>
      <c r="E854" s="91"/>
      <c r="F854" s="92"/>
      <c r="G854" s="94"/>
      <c r="I854" s="31">
        <f t="shared" ca="1" si="239"/>
        <v>0</v>
      </c>
      <c r="J854" s="31">
        <f ca="1">IF(ISNA(MATCH($V854,Hajoamiskertoimet!A$21:A$53,0)),0,$I854*OFFSET(Hajoamiskertoimet!$C$20,MATCH($V854,Hajoamiskertoimet!A$21:A$53,0),0))</f>
        <v>0</v>
      </c>
      <c r="L854" s="181">
        <f t="shared" ca="1" si="245"/>
        <v>1</v>
      </c>
      <c r="M854" s="180" t="e">
        <f ca="1">OFFSET('ewc02'!$H$10,MATCH($R854,Ewc_ID,0),0)</f>
        <v>#N/A</v>
      </c>
      <c r="N854" s="180" t="e">
        <f t="shared" ca="1" si="240"/>
        <v>#N/A</v>
      </c>
      <c r="O854" s="180" t="e">
        <f ca="1">IF($L854=0,-1,OFFSET('Kuiva-aine'!$C$10,AE854+AF854-1,0))</f>
        <v>#N/A</v>
      </c>
      <c r="P854" s="180" t="e">
        <f t="shared" ca="1" si="246"/>
        <v>#N/A</v>
      </c>
      <c r="Q854" s="180" t="e">
        <f ca="1">OFFSET('ewc02'!$A$10,MATCH($C854,EWC_Koodi,0),0)</f>
        <v>#N/A</v>
      </c>
      <c r="R854" s="180" t="e">
        <f t="shared" ca="1" si="247"/>
        <v>#N/A</v>
      </c>
      <c r="S854" s="180" t="e">
        <f ca="1">OFFSET('ewc02'!$K$10,Y854,0)</f>
        <v>#N/A</v>
      </c>
      <c r="T854" s="180" t="e">
        <f t="shared" ca="1" si="248"/>
        <v>#N/A</v>
      </c>
      <c r="U854" s="180" t="e">
        <f ca="1">OFFSET('ewc02'!$L$10,Y854,0)</f>
        <v>#N/A</v>
      </c>
      <c r="V854" s="180" t="e">
        <f ca="1">OFFSET('ewc02'!$M$10,Y854,0)</f>
        <v>#N/A</v>
      </c>
      <c r="W854" s="180" t="e">
        <f ca="1">OFFSET('ewc02'!$N$10,Y854,0)</f>
        <v>#N/A</v>
      </c>
      <c r="X854" s="180" t="e">
        <f ca="1">IF(AND(OFFSET('ewc02'!I$10,Y854,0)=12,OR(G854="2.3",G854="2.6",G854="2.7",G854="2.9")),1,0)</f>
        <v>#N/A</v>
      </c>
      <c r="Y854" s="180" t="e">
        <f t="shared" ca="1" si="241"/>
        <v>#N/A</v>
      </c>
      <c r="Z854" s="37">
        <f t="shared" si="242"/>
        <v>0</v>
      </c>
      <c r="AA854" s="180">
        <f ca="1">IF($Z854=0,0, OFFSET(rd!$A$10,MATCH($Z854,RD_tunnus,0),0))</f>
        <v>0</v>
      </c>
      <c r="AB854" s="180" t="e">
        <f t="shared" si="249"/>
        <v>#N/A</v>
      </c>
      <c r="AC854" s="180" t="e">
        <f t="shared" si="250"/>
        <v>#N/A</v>
      </c>
      <c r="AD854" s="100">
        <f t="shared" si="251"/>
        <v>0</v>
      </c>
      <c r="AE854" s="180" t="e">
        <f t="shared" ca="1" si="243"/>
        <v>#N/A</v>
      </c>
      <c r="AF854" s="180" t="e">
        <f t="shared" ca="1" si="244"/>
        <v>#N/A</v>
      </c>
      <c r="AG854" s="100" t="e">
        <f ca="1">OFFSET('Kuiva-aine'!$D$10,AE854+AF854-1,0)</f>
        <v>#N/A</v>
      </c>
      <c r="AH854" s="100" t="e">
        <f ca="1">OFFSET('Kuiva-aine'!$E$10,AE854+AF854-1,0)</f>
        <v>#N/A</v>
      </c>
      <c r="AI854" s="180" t="e">
        <f t="shared" ca="1" si="252"/>
        <v>#N/A</v>
      </c>
      <c r="AJ854" s="180" t="e">
        <f t="shared" si="253"/>
        <v>#N/A</v>
      </c>
      <c r="AK854" s="180" t="e">
        <f t="shared" si="254"/>
        <v>#N/A</v>
      </c>
      <c r="AL854" s="180">
        <f t="shared" si="255"/>
        <v>0</v>
      </c>
    </row>
    <row r="855" spans="1:38" x14ac:dyDescent="0.35">
      <c r="A855" s="91"/>
      <c r="B855" s="92"/>
      <c r="C855" s="93"/>
      <c r="D855" s="92"/>
      <c r="E855" s="91"/>
      <c r="F855" s="92"/>
      <c r="G855" s="94"/>
      <c r="I855" s="31">
        <f t="shared" ca="1" si="239"/>
        <v>0</v>
      </c>
      <c r="J855" s="31">
        <f ca="1">IF(ISNA(MATCH($V855,Hajoamiskertoimet!A$21:A$53,0)),0,$I855*OFFSET(Hajoamiskertoimet!$C$20,MATCH($V855,Hajoamiskertoimet!A$21:A$53,0),0))</f>
        <v>0</v>
      </c>
      <c r="L855" s="181">
        <f t="shared" ca="1" si="245"/>
        <v>1</v>
      </c>
      <c r="M855" s="180" t="e">
        <f ca="1">OFFSET('ewc02'!$H$10,MATCH($R855,Ewc_ID,0),0)</f>
        <v>#N/A</v>
      </c>
      <c r="N855" s="180" t="e">
        <f t="shared" ca="1" si="240"/>
        <v>#N/A</v>
      </c>
      <c r="O855" s="180" t="e">
        <f ca="1">IF($L855=0,-1,OFFSET('Kuiva-aine'!$C$10,AE855+AF855-1,0))</f>
        <v>#N/A</v>
      </c>
      <c r="P855" s="180" t="e">
        <f t="shared" ca="1" si="246"/>
        <v>#N/A</v>
      </c>
      <c r="Q855" s="180" t="e">
        <f ca="1">OFFSET('ewc02'!$A$10,MATCH($C855,EWC_Koodi,0),0)</f>
        <v>#N/A</v>
      </c>
      <c r="R855" s="180" t="e">
        <f t="shared" ca="1" si="247"/>
        <v>#N/A</v>
      </c>
      <c r="S855" s="180" t="e">
        <f ca="1">OFFSET('ewc02'!$K$10,Y855,0)</f>
        <v>#N/A</v>
      </c>
      <c r="T855" s="180" t="e">
        <f t="shared" ca="1" si="248"/>
        <v>#N/A</v>
      </c>
      <c r="U855" s="180" t="e">
        <f ca="1">OFFSET('ewc02'!$L$10,Y855,0)</f>
        <v>#N/A</v>
      </c>
      <c r="V855" s="180" t="e">
        <f ca="1">OFFSET('ewc02'!$M$10,Y855,0)</f>
        <v>#N/A</v>
      </c>
      <c r="W855" s="180" t="e">
        <f ca="1">OFFSET('ewc02'!$N$10,Y855,0)</f>
        <v>#N/A</v>
      </c>
      <c r="X855" s="180" t="e">
        <f ca="1">IF(AND(OFFSET('ewc02'!I$10,Y855,0)=12,OR(G855="2.3",G855="2.6",G855="2.7",G855="2.9")),1,0)</f>
        <v>#N/A</v>
      </c>
      <c r="Y855" s="180" t="e">
        <f t="shared" ca="1" si="241"/>
        <v>#N/A</v>
      </c>
      <c r="Z855" s="37">
        <f t="shared" si="242"/>
        <v>0</v>
      </c>
      <c r="AA855" s="180">
        <f ca="1">IF($Z855=0,0, OFFSET(rd!$A$10,MATCH($Z855,RD_tunnus,0),0))</f>
        <v>0</v>
      </c>
      <c r="AB855" s="180" t="e">
        <f t="shared" si="249"/>
        <v>#N/A</v>
      </c>
      <c r="AC855" s="180" t="e">
        <f t="shared" si="250"/>
        <v>#N/A</v>
      </c>
      <c r="AD855" s="100">
        <f t="shared" si="251"/>
        <v>0</v>
      </c>
      <c r="AE855" s="180" t="e">
        <f t="shared" ca="1" si="243"/>
        <v>#N/A</v>
      </c>
      <c r="AF855" s="180" t="e">
        <f t="shared" ca="1" si="244"/>
        <v>#N/A</v>
      </c>
      <c r="AG855" s="100" t="e">
        <f ca="1">OFFSET('Kuiva-aine'!$D$10,AE855+AF855-1,0)</f>
        <v>#N/A</v>
      </c>
      <c r="AH855" s="100" t="e">
        <f ca="1">OFFSET('Kuiva-aine'!$E$10,AE855+AF855-1,0)</f>
        <v>#N/A</v>
      </c>
      <c r="AI855" s="180" t="e">
        <f t="shared" ca="1" si="252"/>
        <v>#N/A</v>
      </c>
      <c r="AJ855" s="180" t="e">
        <f t="shared" si="253"/>
        <v>#N/A</v>
      </c>
      <c r="AK855" s="180" t="e">
        <f t="shared" si="254"/>
        <v>#N/A</v>
      </c>
      <c r="AL855" s="180">
        <f t="shared" si="255"/>
        <v>0</v>
      </c>
    </row>
    <row r="856" spans="1:38" x14ac:dyDescent="0.35">
      <c r="A856" s="91"/>
      <c r="B856" s="92"/>
      <c r="C856" s="93"/>
      <c r="D856" s="92"/>
      <c r="E856" s="91"/>
      <c r="F856" s="92"/>
      <c r="G856" s="94"/>
      <c r="I856" s="31">
        <f t="shared" ca="1" si="239"/>
        <v>0</v>
      </c>
      <c r="J856" s="31">
        <f ca="1">IF(ISNA(MATCH($V856,Hajoamiskertoimet!A$21:A$53,0)),0,$I856*OFFSET(Hajoamiskertoimet!$C$20,MATCH($V856,Hajoamiskertoimet!A$21:A$53,0),0))</f>
        <v>0</v>
      </c>
      <c r="L856" s="181">
        <f t="shared" ca="1" si="245"/>
        <v>1</v>
      </c>
      <c r="M856" s="180" t="e">
        <f ca="1">OFFSET('ewc02'!$H$10,MATCH($R856,Ewc_ID,0),0)</f>
        <v>#N/A</v>
      </c>
      <c r="N856" s="180" t="e">
        <f t="shared" ca="1" si="240"/>
        <v>#N/A</v>
      </c>
      <c r="O856" s="180" t="e">
        <f ca="1">IF($L856=0,-1,OFFSET('Kuiva-aine'!$C$10,AE856+AF856-1,0))</f>
        <v>#N/A</v>
      </c>
      <c r="P856" s="180" t="e">
        <f t="shared" ca="1" si="246"/>
        <v>#N/A</v>
      </c>
      <c r="Q856" s="180" t="e">
        <f ca="1">OFFSET('ewc02'!$A$10,MATCH($C856,EWC_Koodi,0),0)</f>
        <v>#N/A</v>
      </c>
      <c r="R856" s="180" t="e">
        <f t="shared" ca="1" si="247"/>
        <v>#N/A</v>
      </c>
      <c r="S856" s="180" t="e">
        <f ca="1">OFFSET('ewc02'!$K$10,Y856,0)</f>
        <v>#N/A</v>
      </c>
      <c r="T856" s="180" t="e">
        <f t="shared" ca="1" si="248"/>
        <v>#N/A</v>
      </c>
      <c r="U856" s="180" t="e">
        <f ca="1">OFFSET('ewc02'!$L$10,Y856,0)</f>
        <v>#N/A</v>
      </c>
      <c r="V856" s="180" t="e">
        <f ca="1">OFFSET('ewc02'!$M$10,Y856,0)</f>
        <v>#N/A</v>
      </c>
      <c r="W856" s="180" t="e">
        <f ca="1">OFFSET('ewc02'!$N$10,Y856,0)</f>
        <v>#N/A</v>
      </c>
      <c r="X856" s="180" t="e">
        <f ca="1">IF(AND(OFFSET('ewc02'!I$10,Y856,0)=12,OR(G856="2.3",G856="2.6",G856="2.7",G856="2.9")),1,0)</f>
        <v>#N/A</v>
      </c>
      <c r="Y856" s="180" t="e">
        <f t="shared" ca="1" si="241"/>
        <v>#N/A</v>
      </c>
      <c r="Z856" s="37">
        <f t="shared" si="242"/>
        <v>0</v>
      </c>
      <c r="AA856" s="180">
        <f ca="1">IF($Z856=0,0, OFFSET(rd!$A$10,MATCH($Z856,RD_tunnus,0),0))</f>
        <v>0</v>
      </c>
      <c r="AB856" s="180" t="e">
        <f t="shared" si="249"/>
        <v>#N/A</v>
      </c>
      <c r="AC856" s="180" t="e">
        <f t="shared" si="250"/>
        <v>#N/A</v>
      </c>
      <c r="AD856" s="100">
        <f t="shared" si="251"/>
        <v>0</v>
      </c>
      <c r="AE856" s="180" t="e">
        <f t="shared" ca="1" si="243"/>
        <v>#N/A</v>
      </c>
      <c r="AF856" s="180" t="e">
        <f t="shared" ca="1" si="244"/>
        <v>#N/A</v>
      </c>
      <c r="AG856" s="100" t="e">
        <f ca="1">OFFSET('Kuiva-aine'!$D$10,AE856+AF856-1,0)</f>
        <v>#N/A</v>
      </c>
      <c r="AH856" s="100" t="e">
        <f ca="1">OFFSET('Kuiva-aine'!$E$10,AE856+AF856-1,0)</f>
        <v>#N/A</v>
      </c>
      <c r="AI856" s="180" t="e">
        <f t="shared" ca="1" si="252"/>
        <v>#N/A</v>
      </c>
      <c r="AJ856" s="180" t="e">
        <f t="shared" si="253"/>
        <v>#N/A</v>
      </c>
      <c r="AK856" s="180" t="e">
        <f t="shared" si="254"/>
        <v>#N/A</v>
      </c>
      <c r="AL856" s="180">
        <f t="shared" si="255"/>
        <v>0</v>
      </c>
    </row>
    <row r="857" spans="1:38" x14ac:dyDescent="0.35">
      <c r="A857" s="91"/>
      <c r="B857" s="92"/>
      <c r="C857" s="93"/>
      <c r="D857" s="92"/>
      <c r="E857" s="91"/>
      <c r="F857" s="92"/>
      <c r="G857" s="94"/>
      <c r="I857" s="31">
        <f t="shared" ca="1" si="239"/>
        <v>0</v>
      </c>
      <c r="J857" s="31">
        <f ca="1">IF(ISNA(MATCH($V857,Hajoamiskertoimet!A$21:A$53,0)),0,$I857*OFFSET(Hajoamiskertoimet!$C$20,MATCH($V857,Hajoamiskertoimet!A$21:A$53,0),0))</f>
        <v>0</v>
      </c>
      <c r="L857" s="181">
        <f t="shared" ca="1" si="245"/>
        <v>1</v>
      </c>
      <c r="M857" s="180" t="e">
        <f ca="1">OFFSET('ewc02'!$H$10,MATCH($R857,Ewc_ID,0),0)</f>
        <v>#N/A</v>
      </c>
      <c r="N857" s="180" t="e">
        <f t="shared" ca="1" si="240"/>
        <v>#N/A</v>
      </c>
      <c r="O857" s="180" t="e">
        <f ca="1">IF($L857=0,-1,OFFSET('Kuiva-aine'!$C$10,AE857+AF857-1,0))</f>
        <v>#N/A</v>
      </c>
      <c r="P857" s="180" t="e">
        <f t="shared" ca="1" si="246"/>
        <v>#N/A</v>
      </c>
      <c r="Q857" s="180" t="e">
        <f ca="1">OFFSET('ewc02'!$A$10,MATCH($C857,EWC_Koodi,0),0)</f>
        <v>#N/A</v>
      </c>
      <c r="R857" s="180" t="e">
        <f t="shared" ca="1" si="247"/>
        <v>#N/A</v>
      </c>
      <c r="S857" s="180" t="e">
        <f ca="1">OFFSET('ewc02'!$K$10,Y857,0)</f>
        <v>#N/A</v>
      </c>
      <c r="T857" s="180" t="e">
        <f t="shared" ca="1" si="248"/>
        <v>#N/A</v>
      </c>
      <c r="U857" s="180" t="e">
        <f ca="1">OFFSET('ewc02'!$L$10,Y857,0)</f>
        <v>#N/A</v>
      </c>
      <c r="V857" s="180" t="e">
        <f ca="1">OFFSET('ewc02'!$M$10,Y857,0)</f>
        <v>#N/A</v>
      </c>
      <c r="W857" s="180" t="e">
        <f ca="1">OFFSET('ewc02'!$N$10,Y857,0)</f>
        <v>#N/A</v>
      </c>
      <c r="X857" s="180" t="e">
        <f ca="1">IF(AND(OFFSET('ewc02'!I$10,Y857,0)=12,OR(G857="2.3",G857="2.6",G857="2.7",G857="2.9")),1,0)</f>
        <v>#N/A</v>
      </c>
      <c r="Y857" s="180" t="e">
        <f t="shared" ca="1" si="241"/>
        <v>#N/A</v>
      </c>
      <c r="Z857" s="37">
        <f t="shared" si="242"/>
        <v>0</v>
      </c>
      <c r="AA857" s="180">
        <f ca="1">IF($Z857=0,0, OFFSET(rd!$A$10,MATCH($Z857,RD_tunnus,0),0))</f>
        <v>0</v>
      </c>
      <c r="AB857" s="180" t="e">
        <f t="shared" si="249"/>
        <v>#N/A</v>
      </c>
      <c r="AC857" s="180" t="e">
        <f t="shared" si="250"/>
        <v>#N/A</v>
      </c>
      <c r="AD857" s="100">
        <f t="shared" si="251"/>
        <v>0</v>
      </c>
      <c r="AE857" s="180" t="e">
        <f t="shared" ca="1" si="243"/>
        <v>#N/A</v>
      </c>
      <c r="AF857" s="180" t="e">
        <f t="shared" ca="1" si="244"/>
        <v>#N/A</v>
      </c>
      <c r="AG857" s="100" t="e">
        <f ca="1">OFFSET('Kuiva-aine'!$D$10,AE857+AF857-1,0)</f>
        <v>#N/A</v>
      </c>
      <c r="AH857" s="100" t="e">
        <f ca="1">OFFSET('Kuiva-aine'!$E$10,AE857+AF857-1,0)</f>
        <v>#N/A</v>
      </c>
      <c r="AI857" s="180" t="e">
        <f t="shared" ca="1" si="252"/>
        <v>#N/A</v>
      </c>
      <c r="AJ857" s="180" t="e">
        <f t="shared" si="253"/>
        <v>#N/A</v>
      </c>
      <c r="AK857" s="180" t="e">
        <f t="shared" si="254"/>
        <v>#N/A</v>
      </c>
      <c r="AL857" s="180">
        <f t="shared" si="255"/>
        <v>0</v>
      </c>
    </row>
    <row r="858" spans="1:38" x14ac:dyDescent="0.35">
      <c r="A858" s="91"/>
      <c r="B858" s="92"/>
      <c r="C858" s="93"/>
      <c r="D858" s="92"/>
      <c r="E858" s="91"/>
      <c r="F858" s="92"/>
      <c r="G858" s="94"/>
      <c r="I858" s="31">
        <f t="shared" ca="1" si="239"/>
        <v>0</v>
      </c>
      <c r="J858" s="31">
        <f ca="1">IF(ISNA(MATCH($V858,Hajoamiskertoimet!A$21:A$53,0)),0,$I858*OFFSET(Hajoamiskertoimet!$C$20,MATCH($V858,Hajoamiskertoimet!A$21:A$53,0),0))</f>
        <v>0</v>
      </c>
      <c r="L858" s="181">
        <f t="shared" ca="1" si="245"/>
        <v>1</v>
      </c>
      <c r="M858" s="180" t="e">
        <f ca="1">OFFSET('ewc02'!$H$10,MATCH($R858,Ewc_ID,0),0)</f>
        <v>#N/A</v>
      </c>
      <c r="N858" s="180" t="e">
        <f t="shared" ca="1" si="240"/>
        <v>#N/A</v>
      </c>
      <c r="O858" s="180" t="e">
        <f ca="1">IF($L858=0,-1,OFFSET('Kuiva-aine'!$C$10,AE858+AF858-1,0))</f>
        <v>#N/A</v>
      </c>
      <c r="P858" s="180" t="e">
        <f t="shared" ca="1" si="246"/>
        <v>#N/A</v>
      </c>
      <c r="Q858" s="180" t="e">
        <f ca="1">OFFSET('ewc02'!$A$10,MATCH($C858,EWC_Koodi,0),0)</f>
        <v>#N/A</v>
      </c>
      <c r="R858" s="180" t="e">
        <f t="shared" ca="1" si="247"/>
        <v>#N/A</v>
      </c>
      <c r="S858" s="180" t="e">
        <f ca="1">OFFSET('ewc02'!$K$10,Y858,0)</f>
        <v>#N/A</v>
      </c>
      <c r="T858" s="180" t="e">
        <f t="shared" ca="1" si="248"/>
        <v>#N/A</v>
      </c>
      <c r="U858" s="180" t="e">
        <f ca="1">OFFSET('ewc02'!$L$10,Y858,0)</f>
        <v>#N/A</v>
      </c>
      <c r="V858" s="180" t="e">
        <f ca="1">OFFSET('ewc02'!$M$10,Y858,0)</f>
        <v>#N/A</v>
      </c>
      <c r="W858" s="180" t="e">
        <f ca="1">OFFSET('ewc02'!$N$10,Y858,0)</f>
        <v>#N/A</v>
      </c>
      <c r="X858" s="180" t="e">
        <f ca="1">IF(AND(OFFSET('ewc02'!I$10,Y858,0)=12,OR(G858="2.3",G858="2.6",G858="2.7",G858="2.9")),1,0)</f>
        <v>#N/A</v>
      </c>
      <c r="Y858" s="180" t="e">
        <f t="shared" ca="1" si="241"/>
        <v>#N/A</v>
      </c>
      <c r="Z858" s="37">
        <f t="shared" si="242"/>
        <v>0</v>
      </c>
      <c r="AA858" s="180">
        <f ca="1">IF($Z858=0,0, OFFSET(rd!$A$10,MATCH($Z858,RD_tunnus,0),0))</f>
        <v>0</v>
      </c>
      <c r="AB858" s="180" t="e">
        <f t="shared" si="249"/>
        <v>#N/A</v>
      </c>
      <c r="AC858" s="180" t="e">
        <f t="shared" si="250"/>
        <v>#N/A</v>
      </c>
      <c r="AD858" s="100">
        <f t="shared" si="251"/>
        <v>0</v>
      </c>
      <c r="AE858" s="180" t="e">
        <f t="shared" ca="1" si="243"/>
        <v>#N/A</v>
      </c>
      <c r="AF858" s="180" t="e">
        <f t="shared" ca="1" si="244"/>
        <v>#N/A</v>
      </c>
      <c r="AG858" s="100" t="e">
        <f ca="1">OFFSET('Kuiva-aine'!$D$10,AE858+AF858-1,0)</f>
        <v>#N/A</v>
      </c>
      <c r="AH858" s="100" t="e">
        <f ca="1">OFFSET('Kuiva-aine'!$E$10,AE858+AF858-1,0)</f>
        <v>#N/A</v>
      </c>
      <c r="AI858" s="180" t="e">
        <f t="shared" ca="1" si="252"/>
        <v>#N/A</v>
      </c>
      <c r="AJ858" s="180" t="e">
        <f t="shared" si="253"/>
        <v>#N/A</v>
      </c>
      <c r="AK858" s="180" t="e">
        <f t="shared" si="254"/>
        <v>#N/A</v>
      </c>
      <c r="AL858" s="180">
        <f t="shared" si="255"/>
        <v>0</v>
      </c>
    </row>
    <row r="859" spans="1:38" x14ac:dyDescent="0.35">
      <c r="A859" s="91"/>
      <c r="B859" s="92"/>
      <c r="C859" s="93"/>
      <c r="D859" s="92"/>
      <c r="E859" s="91"/>
      <c r="F859" s="92"/>
      <c r="G859" s="94"/>
      <c r="I859" s="31">
        <f t="shared" ca="1" si="239"/>
        <v>0</v>
      </c>
      <c r="J859" s="31">
        <f ca="1">IF(ISNA(MATCH($V859,Hajoamiskertoimet!A$21:A$53,0)),0,$I859*OFFSET(Hajoamiskertoimet!$C$20,MATCH($V859,Hajoamiskertoimet!A$21:A$53,0),0))</f>
        <v>0</v>
      </c>
      <c r="L859" s="181">
        <f t="shared" ca="1" si="245"/>
        <v>1</v>
      </c>
      <c r="M859" s="180" t="e">
        <f ca="1">OFFSET('ewc02'!$H$10,MATCH($R859,Ewc_ID,0),0)</f>
        <v>#N/A</v>
      </c>
      <c r="N859" s="180" t="e">
        <f t="shared" ca="1" si="240"/>
        <v>#N/A</v>
      </c>
      <c r="O859" s="180" t="e">
        <f ca="1">IF($L859=0,-1,OFFSET('Kuiva-aine'!$C$10,AE859+AF859-1,0))</f>
        <v>#N/A</v>
      </c>
      <c r="P859" s="180" t="e">
        <f t="shared" ca="1" si="246"/>
        <v>#N/A</v>
      </c>
      <c r="Q859" s="180" t="e">
        <f ca="1">OFFSET('ewc02'!$A$10,MATCH($C859,EWC_Koodi,0),0)</f>
        <v>#N/A</v>
      </c>
      <c r="R859" s="180" t="e">
        <f t="shared" ca="1" si="247"/>
        <v>#N/A</v>
      </c>
      <c r="S859" s="180" t="e">
        <f ca="1">OFFSET('ewc02'!$K$10,Y859,0)</f>
        <v>#N/A</v>
      </c>
      <c r="T859" s="180" t="e">
        <f t="shared" ca="1" si="248"/>
        <v>#N/A</v>
      </c>
      <c r="U859" s="180" t="e">
        <f ca="1">OFFSET('ewc02'!$L$10,Y859,0)</f>
        <v>#N/A</v>
      </c>
      <c r="V859" s="180" t="e">
        <f ca="1">OFFSET('ewc02'!$M$10,Y859,0)</f>
        <v>#N/A</v>
      </c>
      <c r="W859" s="180" t="e">
        <f ca="1">OFFSET('ewc02'!$N$10,Y859,0)</f>
        <v>#N/A</v>
      </c>
      <c r="X859" s="180" t="e">
        <f ca="1">IF(AND(OFFSET('ewc02'!I$10,Y859,0)=12,OR(G859="2.3",G859="2.6",G859="2.7",G859="2.9")),1,0)</f>
        <v>#N/A</v>
      </c>
      <c r="Y859" s="180" t="e">
        <f t="shared" ca="1" si="241"/>
        <v>#N/A</v>
      </c>
      <c r="Z859" s="37">
        <f t="shared" si="242"/>
        <v>0</v>
      </c>
      <c r="AA859" s="180">
        <f ca="1">IF($Z859=0,0, OFFSET(rd!$A$10,MATCH($Z859,RD_tunnus,0),0))</f>
        <v>0</v>
      </c>
      <c r="AB859" s="180" t="e">
        <f t="shared" si="249"/>
        <v>#N/A</v>
      </c>
      <c r="AC859" s="180" t="e">
        <f t="shared" si="250"/>
        <v>#N/A</v>
      </c>
      <c r="AD859" s="100">
        <f t="shared" si="251"/>
        <v>0</v>
      </c>
      <c r="AE859" s="180" t="e">
        <f t="shared" ca="1" si="243"/>
        <v>#N/A</v>
      </c>
      <c r="AF859" s="180" t="e">
        <f t="shared" ca="1" si="244"/>
        <v>#N/A</v>
      </c>
      <c r="AG859" s="100" t="e">
        <f ca="1">OFFSET('Kuiva-aine'!$D$10,AE859+AF859-1,0)</f>
        <v>#N/A</v>
      </c>
      <c r="AH859" s="100" t="e">
        <f ca="1">OFFSET('Kuiva-aine'!$E$10,AE859+AF859-1,0)</f>
        <v>#N/A</v>
      </c>
      <c r="AI859" s="180" t="e">
        <f t="shared" ca="1" si="252"/>
        <v>#N/A</v>
      </c>
      <c r="AJ859" s="180" t="e">
        <f t="shared" si="253"/>
        <v>#N/A</v>
      </c>
      <c r="AK859" s="180" t="e">
        <f t="shared" si="254"/>
        <v>#N/A</v>
      </c>
      <c r="AL859" s="180">
        <f t="shared" si="255"/>
        <v>0</v>
      </c>
    </row>
    <row r="860" spans="1:38" x14ac:dyDescent="0.35">
      <c r="A860" s="91"/>
      <c r="B860" s="92"/>
      <c r="C860" s="93"/>
      <c r="D860" s="92"/>
      <c r="E860" s="91"/>
      <c r="F860" s="92"/>
      <c r="G860" s="94"/>
      <c r="I860" s="31">
        <f t="shared" ca="1" si="239"/>
        <v>0</v>
      </c>
      <c r="J860" s="31">
        <f ca="1">IF(ISNA(MATCH($V860,Hajoamiskertoimet!A$21:A$53,0)),0,$I860*OFFSET(Hajoamiskertoimet!$C$20,MATCH($V860,Hajoamiskertoimet!A$21:A$53,0),0))</f>
        <v>0</v>
      </c>
      <c r="L860" s="181">
        <f t="shared" ca="1" si="245"/>
        <v>1</v>
      </c>
      <c r="M860" s="180" t="e">
        <f ca="1">OFFSET('ewc02'!$H$10,MATCH($R860,Ewc_ID,0),0)</f>
        <v>#N/A</v>
      </c>
      <c r="N860" s="180" t="e">
        <f t="shared" ca="1" si="240"/>
        <v>#N/A</v>
      </c>
      <c r="O860" s="180" t="e">
        <f ca="1">IF($L860=0,-1,OFFSET('Kuiva-aine'!$C$10,AE860+AF860-1,0))</f>
        <v>#N/A</v>
      </c>
      <c r="P860" s="180" t="e">
        <f t="shared" ca="1" si="246"/>
        <v>#N/A</v>
      </c>
      <c r="Q860" s="180" t="e">
        <f ca="1">OFFSET('ewc02'!$A$10,MATCH($C860,EWC_Koodi,0),0)</f>
        <v>#N/A</v>
      </c>
      <c r="R860" s="180" t="e">
        <f t="shared" ca="1" si="247"/>
        <v>#N/A</v>
      </c>
      <c r="S860" s="180" t="e">
        <f ca="1">OFFSET('ewc02'!$K$10,Y860,0)</f>
        <v>#N/A</v>
      </c>
      <c r="T860" s="180" t="e">
        <f t="shared" ca="1" si="248"/>
        <v>#N/A</v>
      </c>
      <c r="U860" s="180" t="e">
        <f ca="1">OFFSET('ewc02'!$L$10,Y860,0)</f>
        <v>#N/A</v>
      </c>
      <c r="V860" s="180" t="e">
        <f ca="1">OFFSET('ewc02'!$M$10,Y860,0)</f>
        <v>#N/A</v>
      </c>
      <c r="W860" s="180" t="e">
        <f ca="1">OFFSET('ewc02'!$N$10,Y860,0)</f>
        <v>#N/A</v>
      </c>
      <c r="X860" s="180" t="e">
        <f ca="1">IF(AND(OFFSET('ewc02'!I$10,Y860,0)=12,OR(G860="2.3",G860="2.6",G860="2.7",G860="2.9")),1,0)</f>
        <v>#N/A</v>
      </c>
      <c r="Y860" s="180" t="e">
        <f t="shared" ca="1" si="241"/>
        <v>#N/A</v>
      </c>
      <c r="Z860" s="37">
        <f t="shared" si="242"/>
        <v>0</v>
      </c>
      <c r="AA860" s="180">
        <f ca="1">IF($Z860=0,0, OFFSET(rd!$A$10,MATCH($Z860,RD_tunnus,0),0))</f>
        <v>0</v>
      </c>
      <c r="AB860" s="180" t="e">
        <f t="shared" si="249"/>
        <v>#N/A</v>
      </c>
      <c r="AC860" s="180" t="e">
        <f t="shared" si="250"/>
        <v>#N/A</v>
      </c>
      <c r="AD860" s="100">
        <f t="shared" si="251"/>
        <v>0</v>
      </c>
      <c r="AE860" s="180" t="e">
        <f t="shared" ca="1" si="243"/>
        <v>#N/A</v>
      </c>
      <c r="AF860" s="180" t="e">
        <f t="shared" ca="1" si="244"/>
        <v>#N/A</v>
      </c>
      <c r="AG860" s="100" t="e">
        <f ca="1">OFFSET('Kuiva-aine'!$D$10,AE860+AF860-1,0)</f>
        <v>#N/A</v>
      </c>
      <c r="AH860" s="100" t="e">
        <f ca="1">OFFSET('Kuiva-aine'!$E$10,AE860+AF860-1,0)</f>
        <v>#N/A</v>
      </c>
      <c r="AI860" s="180" t="e">
        <f t="shared" ca="1" si="252"/>
        <v>#N/A</v>
      </c>
      <c r="AJ860" s="180" t="e">
        <f t="shared" si="253"/>
        <v>#N/A</v>
      </c>
      <c r="AK860" s="180" t="e">
        <f t="shared" si="254"/>
        <v>#N/A</v>
      </c>
      <c r="AL860" s="180">
        <f t="shared" si="255"/>
        <v>0</v>
      </c>
    </row>
    <row r="861" spans="1:38" x14ac:dyDescent="0.35">
      <c r="A861" s="91"/>
      <c r="B861" s="92"/>
      <c r="C861" s="93"/>
      <c r="D861" s="92"/>
      <c r="E861" s="91"/>
      <c r="F861" s="92"/>
      <c r="G861" s="94"/>
      <c r="I861" s="31">
        <f t="shared" ca="1" si="239"/>
        <v>0</v>
      </c>
      <c r="J861" s="31">
        <f ca="1">IF(ISNA(MATCH($V861,Hajoamiskertoimet!A$21:A$53,0)),0,$I861*OFFSET(Hajoamiskertoimet!$C$20,MATCH($V861,Hajoamiskertoimet!A$21:A$53,0),0))</f>
        <v>0</v>
      </c>
      <c r="L861" s="181">
        <f t="shared" ca="1" si="245"/>
        <v>1</v>
      </c>
      <c r="M861" s="180" t="e">
        <f ca="1">OFFSET('ewc02'!$H$10,MATCH($R861,Ewc_ID,0),0)</f>
        <v>#N/A</v>
      </c>
      <c r="N861" s="180" t="e">
        <f t="shared" ca="1" si="240"/>
        <v>#N/A</v>
      </c>
      <c r="O861" s="180" t="e">
        <f ca="1">IF($L861=0,-1,OFFSET('Kuiva-aine'!$C$10,AE861+AF861-1,0))</f>
        <v>#N/A</v>
      </c>
      <c r="P861" s="180" t="e">
        <f t="shared" ca="1" si="246"/>
        <v>#N/A</v>
      </c>
      <c r="Q861" s="180" t="e">
        <f ca="1">OFFSET('ewc02'!$A$10,MATCH($C861,EWC_Koodi,0),0)</f>
        <v>#N/A</v>
      </c>
      <c r="R861" s="180" t="e">
        <f t="shared" ca="1" si="247"/>
        <v>#N/A</v>
      </c>
      <c r="S861" s="180" t="e">
        <f ca="1">OFFSET('ewc02'!$K$10,Y861,0)</f>
        <v>#N/A</v>
      </c>
      <c r="T861" s="180" t="e">
        <f t="shared" ca="1" si="248"/>
        <v>#N/A</v>
      </c>
      <c r="U861" s="180" t="e">
        <f ca="1">OFFSET('ewc02'!$L$10,Y861,0)</f>
        <v>#N/A</v>
      </c>
      <c r="V861" s="180" t="e">
        <f ca="1">OFFSET('ewc02'!$M$10,Y861,0)</f>
        <v>#N/A</v>
      </c>
      <c r="W861" s="180" t="e">
        <f ca="1">OFFSET('ewc02'!$N$10,Y861,0)</f>
        <v>#N/A</v>
      </c>
      <c r="X861" s="180" t="e">
        <f ca="1">IF(AND(OFFSET('ewc02'!I$10,Y861,0)=12,OR(G861="2.3",G861="2.6",G861="2.7",G861="2.9")),1,0)</f>
        <v>#N/A</v>
      </c>
      <c r="Y861" s="180" t="e">
        <f t="shared" ca="1" si="241"/>
        <v>#N/A</v>
      </c>
      <c r="Z861" s="37">
        <f t="shared" si="242"/>
        <v>0</v>
      </c>
      <c r="AA861" s="180">
        <f ca="1">IF($Z861=0,0, OFFSET(rd!$A$10,MATCH($Z861,RD_tunnus,0),0))</f>
        <v>0</v>
      </c>
      <c r="AB861" s="180" t="e">
        <f t="shared" si="249"/>
        <v>#N/A</v>
      </c>
      <c r="AC861" s="180" t="e">
        <f t="shared" si="250"/>
        <v>#N/A</v>
      </c>
      <c r="AD861" s="100">
        <f t="shared" si="251"/>
        <v>0</v>
      </c>
      <c r="AE861" s="180" t="e">
        <f t="shared" ca="1" si="243"/>
        <v>#N/A</v>
      </c>
      <c r="AF861" s="180" t="e">
        <f t="shared" ca="1" si="244"/>
        <v>#N/A</v>
      </c>
      <c r="AG861" s="100" t="e">
        <f ca="1">OFFSET('Kuiva-aine'!$D$10,AE861+AF861-1,0)</f>
        <v>#N/A</v>
      </c>
      <c r="AH861" s="100" t="e">
        <f ca="1">OFFSET('Kuiva-aine'!$E$10,AE861+AF861-1,0)</f>
        <v>#N/A</v>
      </c>
      <c r="AI861" s="180" t="e">
        <f t="shared" ca="1" si="252"/>
        <v>#N/A</v>
      </c>
      <c r="AJ861" s="180" t="e">
        <f t="shared" si="253"/>
        <v>#N/A</v>
      </c>
      <c r="AK861" s="180" t="e">
        <f t="shared" si="254"/>
        <v>#N/A</v>
      </c>
      <c r="AL861" s="180">
        <f t="shared" si="255"/>
        <v>0</v>
      </c>
    </row>
    <row r="862" spans="1:38" x14ac:dyDescent="0.35">
      <c r="A862" s="91"/>
      <c r="B862" s="92"/>
      <c r="C862" s="93"/>
      <c r="D862" s="92"/>
      <c r="E862" s="91"/>
      <c r="F862" s="92"/>
      <c r="G862" s="94"/>
      <c r="I862" s="31">
        <f t="shared" ca="1" si="239"/>
        <v>0</v>
      </c>
      <c r="J862" s="31">
        <f ca="1">IF(ISNA(MATCH($V862,Hajoamiskertoimet!A$21:A$53,0)),0,$I862*OFFSET(Hajoamiskertoimet!$C$20,MATCH($V862,Hajoamiskertoimet!A$21:A$53,0),0))</f>
        <v>0</v>
      </c>
      <c r="L862" s="181">
        <f t="shared" ca="1" si="245"/>
        <v>1</v>
      </c>
      <c r="M862" s="180" t="e">
        <f ca="1">OFFSET('ewc02'!$H$10,MATCH($R862,Ewc_ID,0),0)</f>
        <v>#N/A</v>
      </c>
      <c r="N862" s="180" t="e">
        <f t="shared" ca="1" si="240"/>
        <v>#N/A</v>
      </c>
      <c r="O862" s="180" t="e">
        <f ca="1">IF($L862=0,-1,OFFSET('Kuiva-aine'!$C$10,AE862+AF862-1,0))</f>
        <v>#N/A</v>
      </c>
      <c r="P862" s="180" t="e">
        <f t="shared" ca="1" si="246"/>
        <v>#N/A</v>
      </c>
      <c r="Q862" s="180" t="e">
        <f ca="1">OFFSET('ewc02'!$A$10,MATCH($C862,EWC_Koodi,0),0)</f>
        <v>#N/A</v>
      </c>
      <c r="R862" s="180" t="e">
        <f t="shared" ca="1" si="247"/>
        <v>#N/A</v>
      </c>
      <c r="S862" s="180" t="e">
        <f ca="1">OFFSET('ewc02'!$K$10,Y862,0)</f>
        <v>#N/A</v>
      </c>
      <c r="T862" s="180" t="e">
        <f t="shared" ca="1" si="248"/>
        <v>#N/A</v>
      </c>
      <c r="U862" s="180" t="e">
        <f ca="1">OFFSET('ewc02'!$L$10,Y862,0)</f>
        <v>#N/A</v>
      </c>
      <c r="V862" s="180" t="e">
        <f ca="1">OFFSET('ewc02'!$M$10,Y862,0)</f>
        <v>#N/A</v>
      </c>
      <c r="W862" s="180" t="e">
        <f ca="1">OFFSET('ewc02'!$N$10,Y862,0)</f>
        <v>#N/A</v>
      </c>
      <c r="X862" s="180" t="e">
        <f ca="1">IF(AND(OFFSET('ewc02'!I$10,Y862,0)=12,OR(G862="2.3",G862="2.6",G862="2.7",G862="2.9")),1,0)</f>
        <v>#N/A</v>
      </c>
      <c r="Y862" s="180" t="e">
        <f t="shared" ca="1" si="241"/>
        <v>#N/A</v>
      </c>
      <c r="Z862" s="37">
        <f t="shared" si="242"/>
        <v>0</v>
      </c>
      <c r="AA862" s="180">
        <f ca="1">IF($Z862=0,0, OFFSET(rd!$A$10,MATCH($Z862,RD_tunnus,0),0))</f>
        <v>0</v>
      </c>
      <c r="AB862" s="180" t="e">
        <f t="shared" si="249"/>
        <v>#N/A</v>
      </c>
      <c r="AC862" s="180" t="e">
        <f t="shared" si="250"/>
        <v>#N/A</v>
      </c>
      <c r="AD862" s="100">
        <f t="shared" si="251"/>
        <v>0</v>
      </c>
      <c r="AE862" s="180" t="e">
        <f t="shared" ca="1" si="243"/>
        <v>#N/A</v>
      </c>
      <c r="AF862" s="180" t="e">
        <f t="shared" ca="1" si="244"/>
        <v>#N/A</v>
      </c>
      <c r="AG862" s="100" t="e">
        <f ca="1">OFFSET('Kuiva-aine'!$D$10,AE862+AF862-1,0)</f>
        <v>#N/A</v>
      </c>
      <c r="AH862" s="100" t="e">
        <f ca="1">OFFSET('Kuiva-aine'!$E$10,AE862+AF862-1,0)</f>
        <v>#N/A</v>
      </c>
      <c r="AI862" s="180" t="e">
        <f t="shared" ca="1" si="252"/>
        <v>#N/A</v>
      </c>
      <c r="AJ862" s="180" t="e">
        <f t="shared" si="253"/>
        <v>#N/A</v>
      </c>
      <c r="AK862" s="180" t="e">
        <f t="shared" si="254"/>
        <v>#N/A</v>
      </c>
      <c r="AL862" s="180">
        <f t="shared" si="255"/>
        <v>0</v>
      </c>
    </row>
    <row r="863" spans="1:38" x14ac:dyDescent="0.35">
      <c r="A863" s="91"/>
      <c r="B863" s="92"/>
      <c r="C863" s="93"/>
      <c r="D863" s="92"/>
      <c r="E863" s="91"/>
      <c r="F863" s="92"/>
      <c r="G863" s="94"/>
      <c r="I863" s="31">
        <f t="shared" ca="1" si="239"/>
        <v>0</v>
      </c>
      <c r="J863" s="31">
        <f ca="1">IF(ISNA(MATCH($V863,Hajoamiskertoimet!A$21:A$53,0)),0,$I863*OFFSET(Hajoamiskertoimet!$C$20,MATCH($V863,Hajoamiskertoimet!A$21:A$53,0),0))</f>
        <v>0</v>
      </c>
      <c r="L863" s="181">
        <f t="shared" ca="1" si="245"/>
        <v>1</v>
      </c>
      <c r="M863" s="180" t="e">
        <f ca="1">OFFSET('ewc02'!$H$10,MATCH($R863,Ewc_ID,0),0)</f>
        <v>#N/A</v>
      </c>
      <c r="N863" s="180" t="e">
        <f t="shared" ca="1" si="240"/>
        <v>#N/A</v>
      </c>
      <c r="O863" s="180" t="e">
        <f ca="1">IF($L863=0,-1,OFFSET('Kuiva-aine'!$C$10,AE863+AF863-1,0))</f>
        <v>#N/A</v>
      </c>
      <c r="P863" s="180" t="e">
        <f t="shared" ca="1" si="246"/>
        <v>#N/A</v>
      </c>
      <c r="Q863" s="180" t="e">
        <f ca="1">OFFSET('ewc02'!$A$10,MATCH($C863,EWC_Koodi,0),0)</f>
        <v>#N/A</v>
      </c>
      <c r="R863" s="180" t="e">
        <f t="shared" ca="1" si="247"/>
        <v>#N/A</v>
      </c>
      <c r="S863" s="180" t="e">
        <f ca="1">OFFSET('ewc02'!$K$10,Y863,0)</f>
        <v>#N/A</v>
      </c>
      <c r="T863" s="180" t="e">
        <f t="shared" ca="1" si="248"/>
        <v>#N/A</v>
      </c>
      <c r="U863" s="180" t="e">
        <f ca="1">OFFSET('ewc02'!$L$10,Y863,0)</f>
        <v>#N/A</v>
      </c>
      <c r="V863" s="180" t="e">
        <f ca="1">OFFSET('ewc02'!$M$10,Y863,0)</f>
        <v>#N/A</v>
      </c>
      <c r="W863" s="180" t="e">
        <f ca="1">OFFSET('ewc02'!$N$10,Y863,0)</f>
        <v>#N/A</v>
      </c>
      <c r="X863" s="180" t="e">
        <f ca="1">IF(AND(OFFSET('ewc02'!I$10,Y863,0)=12,OR(G863="2.3",G863="2.6",G863="2.7",G863="2.9")),1,0)</f>
        <v>#N/A</v>
      </c>
      <c r="Y863" s="180" t="e">
        <f t="shared" ca="1" si="241"/>
        <v>#N/A</v>
      </c>
      <c r="Z863" s="37">
        <f t="shared" si="242"/>
        <v>0</v>
      </c>
      <c r="AA863" s="180">
        <f ca="1">IF($Z863=0,0, OFFSET(rd!$A$10,MATCH($Z863,RD_tunnus,0),0))</f>
        <v>0</v>
      </c>
      <c r="AB863" s="180" t="e">
        <f t="shared" si="249"/>
        <v>#N/A</v>
      </c>
      <c r="AC863" s="180" t="e">
        <f t="shared" si="250"/>
        <v>#N/A</v>
      </c>
      <c r="AD863" s="100">
        <f t="shared" si="251"/>
        <v>0</v>
      </c>
      <c r="AE863" s="180" t="e">
        <f t="shared" ca="1" si="243"/>
        <v>#N/A</v>
      </c>
      <c r="AF863" s="180" t="e">
        <f t="shared" ca="1" si="244"/>
        <v>#N/A</v>
      </c>
      <c r="AG863" s="100" t="e">
        <f ca="1">OFFSET('Kuiva-aine'!$D$10,AE863+AF863-1,0)</f>
        <v>#N/A</v>
      </c>
      <c r="AH863" s="100" t="e">
        <f ca="1">OFFSET('Kuiva-aine'!$E$10,AE863+AF863-1,0)</f>
        <v>#N/A</v>
      </c>
      <c r="AI863" s="180" t="e">
        <f t="shared" ca="1" si="252"/>
        <v>#N/A</v>
      </c>
      <c r="AJ863" s="180" t="e">
        <f t="shared" si="253"/>
        <v>#N/A</v>
      </c>
      <c r="AK863" s="180" t="e">
        <f t="shared" si="254"/>
        <v>#N/A</v>
      </c>
      <c r="AL863" s="180">
        <f t="shared" si="255"/>
        <v>0</v>
      </c>
    </row>
    <row r="864" spans="1:38" x14ac:dyDescent="0.35">
      <c r="A864" s="91"/>
      <c r="B864" s="92"/>
      <c r="C864" s="93"/>
      <c r="D864" s="92"/>
      <c r="E864" s="91"/>
      <c r="F864" s="92"/>
      <c r="G864" s="94"/>
      <c r="I864" s="31">
        <f t="shared" ca="1" si="239"/>
        <v>0</v>
      </c>
      <c r="J864" s="31">
        <f ca="1">IF(ISNA(MATCH($V864,Hajoamiskertoimet!A$21:A$53,0)),0,$I864*OFFSET(Hajoamiskertoimet!$C$20,MATCH($V864,Hajoamiskertoimet!A$21:A$53,0),0))</f>
        <v>0</v>
      </c>
      <c r="L864" s="181">
        <f t="shared" ca="1" si="245"/>
        <v>1</v>
      </c>
      <c r="M864" s="180" t="e">
        <f ca="1">OFFSET('ewc02'!$H$10,MATCH($R864,Ewc_ID,0),0)</f>
        <v>#N/A</v>
      </c>
      <c r="N864" s="180" t="e">
        <f t="shared" ca="1" si="240"/>
        <v>#N/A</v>
      </c>
      <c r="O864" s="180" t="e">
        <f ca="1">IF($L864=0,-1,OFFSET('Kuiva-aine'!$C$10,AE864+AF864-1,0))</f>
        <v>#N/A</v>
      </c>
      <c r="P864" s="180" t="e">
        <f t="shared" ca="1" si="246"/>
        <v>#N/A</v>
      </c>
      <c r="Q864" s="180" t="e">
        <f ca="1">OFFSET('ewc02'!$A$10,MATCH($C864,EWC_Koodi,0),0)</f>
        <v>#N/A</v>
      </c>
      <c r="R864" s="180" t="e">
        <f t="shared" ca="1" si="247"/>
        <v>#N/A</v>
      </c>
      <c r="S864" s="180" t="e">
        <f ca="1">OFFSET('ewc02'!$K$10,Y864,0)</f>
        <v>#N/A</v>
      </c>
      <c r="T864" s="180" t="e">
        <f t="shared" ca="1" si="248"/>
        <v>#N/A</v>
      </c>
      <c r="U864" s="180" t="e">
        <f ca="1">OFFSET('ewc02'!$L$10,Y864,0)</f>
        <v>#N/A</v>
      </c>
      <c r="V864" s="180" t="e">
        <f ca="1">OFFSET('ewc02'!$M$10,Y864,0)</f>
        <v>#N/A</v>
      </c>
      <c r="W864" s="180" t="e">
        <f ca="1">OFFSET('ewc02'!$N$10,Y864,0)</f>
        <v>#N/A</v>
      </c>
      <c r="X864" s="180" t="e">
        <f ca="1">IF(AND(OFFSET('ewc02'!I$10,Y864,0)=12,OR(G864="2.3",G864="2.6",G864="2.7",G864="2.9")),1,0)</f>
        <v>#N/A</v>
      </c>
      <c r="Y864" s="180" t="e">
        <f t="shared" ca="1" si="241"/>
        <v>#N/A</v>
      </c>
      <c r="Z864" s="37">
        <f t="shared" si="242"/>
        <v>0</v>
      </c>
      <c r="AA864" s="180">
        <f ca="1">IF($Z864=0,0, OFFSET(rd!$A$10,MATCH($Z864,RD_tunnus,0),0))</f>
        <v>0</v>
      </c>
      <c r="AB864" s="180" t="e">
        <f t="shared" si="249"/>
        <v>#N/A</v>
      </c>
      <c r="AC864" s="180" t="e">
        <f t="shared" si="250"/>
        <v>#N/A</v>
      </c>
      <c r="AD864" s="100">
        <f t="shared" si="251"/>
        <v>0</v>
      </c>
      <c r="AE864" s="180" t="e">
        <f t="shared" ca="1" si="243"/>
        <v>#N/A</v>
      </c>
      <c r="AF864" s="180" t="e">
        <f t="shared" ca="1" si="244"/>
        <v>#N/A</v>
      </c>
      <c r="AG864" s="100" t="e">
        <f ca="1">OFFSET('Kuiva-aine'!$D$10,AE864+AF864-1,0)</f>
        <v>#N/A</v>
      </c>
      <c r="AH864" s="100" t="e">
        <f ca="1">OFFSET('Kuiva-aine'!$E$10,AE864+AF864-1,0)</f>
        <v>#N/A</v>
      </c>
      <c r="AI864" s="180" t="e">
        <f t="shared" ca="1" si="252"/>
        <v>#N/A</v>
      </c>
      <c r="AJ864" s="180" t="e">
        <f t="shared" si="253"/>
        <v>#N/A</v>
      </c>
      <c r="AK864" s="180" t="e">
        <f t="shared" si="254"/>
        <v>#N/A</v>
      </c>
      <c r="AL864" s="180">
        <f t="shared" si="255"/>
        <v>0</v>
      </c>
    </row>
    <row r="865" spans="1:38" x14ac:dyDescent="0.35">
      <c r="A865" s="91"/>
      <c r="B865" s="92"/>
      <c r="C865" s="93"/>
      <c r="D865" s="92"/>
      <c r="E865" s="91"/>
      <c r="F865" s="92"/>
      <c r="G865" s="94"/>
      <c r="I865" s="31">
        <f t="shared" ca="1" si="239"/>
        <v>0</v>
      </c>
      <c r="J865" s="31">
        <f ca="1">IF(ISNA(MATCH($V865,Hajoamiskertoimet!A$21:A$53,0)),0,$I865*OFFSET(Hajoamiskertoimet!$C$20,MATCH($V865,Hajoamiskertoimet!A$21:A$53,0),0))</f>
        <v>0</v>
      </c>
      <c r="L865" s="181">
        <f t="shared" ca="1" si="245"/>
        <v>1</v>
      </c>
      <c r="M865" s="180" t="e">
        <f ca="1">OFFSET('ewc02'!$H$10,MATCH($R865,Ewc_ID,0),0)</f>
        <v>#N/A</v>
      </c>
      <c r="N865" s="180" t="e">
        <f t="shared" ca="1" si="240"/>
        <v>#N/A</v>
      </c>
      <c r="O865" s="180" t="e">
        <f ca="1">IF($L865=0,-1,OFFSET('Kuiva-aine'!$C$10,AE865+AF865-1,0))</f>
        <v>#N/A</v>
      </c>
      <c r="P865" s="180" t="e">
        <f t="shared" ca="1" si="246"/>
        <v>#N/A</v>
      </c>
      <c r="Q865" s="180" t="e">
        <f ca="1">OFFSET('ewc02'!$A$10,MATCH($C865,EWC_Koodi,0),0)</f>
        <v>#N/A</v>
      </c>
      <c r="R865" s="180" t="e">
        <f t="shared" ca="1" si="247"/>
        <v>#N/A</v>
      </c>
      <c r="S865" s="180" t="e">
        <f ca="1">OFFSET('ewc02'!$K$10,Y865,0)</f>
        <v>#N/A</v>
      </c>
      <c r="T865" s="180" t="e">
        <f t="shared" ca="1" si="248"/>
        <v>#N/A</v>
      </c>
      <c r="U865" s="180" t="e">
        <f ca="1">OFFSET('ewc02'!$L$10,Y865,0)</f>
        <v>#N/A</v>
      </c>
      <c r="V865" s="180" t="e">
        <f ca="1">OFFSET('ewc02'!$M$10,Y865,0)</f>
        <v>#N/A</v>
      </c>
      <c r="W865" s="180" t="e">
        <f ca="1">OFFSET('ewc02'!$N$10,Y865,0)</f>
        <v>#N/A</v>
      </c>
      <c r="X865" s="180" t="e">
        <f ca="1">IF(AND(OFFSET('ewc02'!I$10,Y865,0)=12,OR(G865="2.3",G865="2.6",G865="2.7",G865="2.9")),1,0)</f>
        <v>#N/A</v>
      </c>
      <c r="Y865" s="180" t="e">
        <f t="shared" ca="1" si="241"/>
        <v>#N/A</v>
      </c>
      <c r="Z865" s="37">
        <f t="shared" si="242"/>
        <v>0</v>
      </c>
      <c r="AA865" s="180">
        <f ca="1">IF($Z865=0,0, OFFSET(rd!$A$10,MATCH($Z865,RD_tunnus,0),0))</f>
        <v>0</v>
      </c>
      <c r="AB865" s="180" t="e">
        <f t="shared" si="249"/>
        <v>#N/A</v>
      </c>
      <c r="AC865" s="180" t="e">
        <f t="shared" si="250"/>
        <v>#N/A</v>
      </c>
      <c r="AD865" s="100">
        <f t="shared" si="251"/>
        <v>0</v>
      </c>
      <c r="AE865" s="180" t="e">
        <f t="shared" ca="1" si="243"/>
        <v>#N/A</v>
      </c>
      <c r="AF865" s="180" t="e">
        <f t="shared" ca="1" si="244"/>
        <v>#N/A</v>
      </c>
      <c r="AG865" s="100" t="e">
        <f ca="1">OFFSET('Kuiva-aine'!$D$10,AE865+AF865-1,0)</f>
        <v>#N/A</v>
      </c>
      <c r="AH865" s="100" t="e">
        <f ca="1">OFFSET('Kuiva-aine'!$E$10,AE865+AF865-1,0)</f>
        <v>#N/A</v>
      </c>
      <c r="AI865" s="180" t="e">
        <f t="shared" ca="1" si="252"/>
        <v>#N/A</v>
      </c>
      <c r="AJ865" s="180" t="e">
        <f t="shared" si="253"/>
        <v>#N/A</v>
      </c>
      <c r="AK865" s="180" t="e">
        <f t="shared" si="254"/>
        <v>#N/A</v>
      </c>
      <c r="AL865" s="180">
        <f t="shared" si="255"/>
        <v>0</v>
      </c>
    </row>
    <row r="866" spans="1:38" x14ac:dyDescent="0.35">
      <c r="A866" s="91"/>
      <c r="B866" s="92"/>
      <c r="C866" s="93"/>
      <c r="D866" s="92"/>
      <c r="E866" s="91"/>
      <c r="F866" s="92"/>
      <c r="G866" s="94"/>
      <c r="I866" s="31">
        <f t="shared" ca="1" si="239"/>
        <v>0</v>
      </c>
      <c r="J866" s="31">
        <f ca="1">IF(ISNA(MATCH($V866,Hajoamiskertoimet!A$21:A$53,0)),0,$I866*OFFSET(Hajoamiskertoimet!$C$20,MATCH($V866,Hajoamiskertoimet!A$21:A$53,0),0))</f>
        <v>0</v>
      </c>
      <c r="L866" s="181">
        <f t="shared" ca="1" si="245"/>
        <v>1</v>
      </c>
      <c r="M866" s="180" t="e">
        <f ca="1">OFFSET('ewc02'!$H$10,MATCH($R866,Ewc_ID,0),0)</f>
        <v>#N/A</v>
      </c>
      <c r="N866" s="180" t="e">
        <f t="shared" ca="1" si="240"/>
        <v>#N/A</v>
      </c>
      <c r="O866" s="180" t="e">
        <f ca="1">IF($L866=0,-1,OFFSET('Kuiva-aine'!$C$10,AE866+AF866-1,0))</f>
        <v>#N/A</v>
      </c>
      <c r="P866" s="180" t="e">
        <f t="shared" ca="1" si="246"/>
        <v>#N/A</v>
      </c>
      <c r="Q866" s="180" t="e">
        <f ca="1">OFFSET('ewc02'!$A$10,MATCH($C866,EWC_Koodi,0),0)</f>
        <v>#N/A</v>
      </c>
      <c r="R866" s="180" t="e">
        <f t="shared" ca="1" si="247"/>
        <v>#N/A</v>
      </c>
      <c r="S866" s="180" t="e">
        <f ca="1">OFFSET('ewc02'!$K$10,Y866,0)</f>
        <v>#N/A</v>
      </c>
      <c r="T866" s="180" t="e">
        <f t="shared" ca="1" si="248"/>
        <v>#N/A</v>
      </c>
      <c r="U866" s="180" t="e">
        <f ca="1">OFFSET('ewc02'!$L$10,Y866,0)</f>
        <v>#N/A</v>
      </c>
      <c r="V866" s="180" t="e">
        <f ca="1">OFFSET('ewc02'!$M$10,Y866,0)</f>
        <v>#N/A</v>
      </c>
      <c r="W866" s="180" t="e">
        <f ca="1">OFFSET('ewc02'!$N$10,Y866,0)</f>
        <v>#N/A</v>
      </c>
      <c r="X866" s="180" t="e">
        <f ca="1">IF(AND(OFFSET('ewc02'!I$10,Y866,0)=12,OR(G866="2.3",G866="2.6",G866="2.7",G866="2.9")),1,0)</f>
        <v>#N/A</v>
      </c>
      <c r="Y866" s="180" t="e">
        <f t="shared" ca="1" si="241"/>
        <v>#N/A</v>
      </c>
      <c r="Z866" s="37">
        <f t="shared" si="242"/>
        <v>0</v>
      </c>
      <c r="AA866" s="180">
        <f ca="1">IF($Z866=0,0, OFFSET(rd!$A$10,MATCH($Z866,RD_tunnus,0),0))</f>
        <v>0</v>
      </c>
      <c r="AB866" s="180" t="e">
        <f t="shared" si="249"/>
        <v>#N/A</v>
      </c>
      <c r="AC866" s="180" t="e">
        <f t="shared" si="250"/>
        <v>#N/A</v>
      </c>
      <c r="AD866" s="100">
        <f t="shared" si="251"/>
        <v>0</v>
      </c>
      <c r="AE866" s="180" t="e">
        <f t="shared" ca="1" si="243"/>
        <v>#N/A</v>
      </c>
      <c r="AF866" s="180" t="e">
        <f t="shared" ca="1" si="244"/>
        <v>#N/A</v>
      </c>
      <c r="AG866" s="100" t="e">
        <f ca="1">OFFSET('Kuiva-aine'!$D$10,AE866+AF866-1,0)</f>
        <v>#N/A</v>
      </c>
      <c r="AH866" s="100" t="e">
        <f ca="1">OFFSET('Kuiva-aine'!$E$10,AE866+AF866-1,0)</f>
        <v>#N/A</v>
      </c>
      <c r="AI866" s="180" t="e">
        <f t="shared" ca="1" si="252"/>
        <v>#N/A</v>
      </c>
      <c r="AJ866" s="180" t="e">
        <f t="shared" si="253"/>
        <v>#N/A</v>
      </c>
      <c r="AK866" s="180" t="e">
        <f t="shared" si="254"/>
        <v>#N/A</v>
      </c>
      <c r="AL866" s="180">
        <f t="shared" si="255"/>
        <v>0</v>
      </c>
    </row>
    <row r="867" spans="1:38" x14ac:dyDescent="0.35">
      <c r="A867" s="91"/>
      <c r="B867" s="92"/>
      <c r="C867" s="93"/>
      <c r="D867" s="92"/>
      <c r="E867" s="91"/>
      <c r="F867" s="92"/>
      <c r="G867" s="94"/>
      <c r="I867" s="31">
        <f t="shared" ca="1" si="239"/>
        <v>0</v>
      </c>
      <c r="J867" s="31">
        <f ca="1">IF(ISNA(MATCH($V867,Hajoamiskertoimet!A$21:A$53,0)),0,$I867*OFFSET(Hajoamiskertoimet!$C$20,MATCH($V867,Hajoamiskertoimet!A$21:A$53,0),0))</f>
        <v>0</v>
      </c>
      <c r="L867" s="181">
        <f t="shared" ca="1" si="245"/>
        <v>1</v>
      </c>
      <c r="M867" s="180" t="e">
        <f ca="1">OFFSET('ewc02'!$H$10,MATCH($R867,Ewc_ID,0),0)</f>
        <v>#N/A</v>
      </c>
      <c r="N867" s="180" t="e">
        <f t="shared" ca="1" si="240"/>
        <v>#N/A</v>
      </c>
      <c r="O867" s="180" t="e">
        <f ca="1">IF($L867=0,-1,OFFSET('Kuiva-aine'!$C$10,AE867+AF867-1,0))</f>
        <v>#N/A</v>
      </c>
      <c r="P867" s="180" t="e">
        <f t="shared" ca="1" si="246"/>
        <v>#N/A</v>
      </c>
      <c r="Q867" s="180" t="e">
        <f ca="1">OFFSET('ewc02'!$A$10,MATCH($C867,EWC_Koodi,0),0)</f>
        <v>#N/A</v>
      </c>
      <c r="R867" s="180" t="e">
        <f t="shared" ca="1" si="247"/>
        <v>#N/A</v>
      </c>
      <c r="S867" s="180" t="e">
        <f ca="1">OFFSET('ewc02'!$K$10,Y867,0)</f>
        <v>#N/A</v>
      </c>
      <c r="T867" s="180" t="e">
        <f t="shared" ca="1" si="248"/>
        <v>#N/A</v>
      </c>
      <c r="U867" s="180" t="e">
        <f ca="1">OFFSET('ewc02'!$L$10,Y867,0)</f>
        <v>#N/A</v>
      </c>
      <c r="V867" s="180" t="e">
        <f ca="1">OFFSET('ewc02'!$M$10,Y867,0)</f>
        <v>#N/A</v>
      </c>
      <c r="W867" s="180" t="e">
        <f ca="1">OFFSET('ewc02'!$N$10,Y867,0)</f>
        <v>#N/A</v>
      </c>
      <c r="X867" s="180" t="e">
        <f ca="1">IF(AND(OFFSET('ewc02'!I$10,Y867,0)=12,OR(G867="2.3",G867="2.6",G867="2.7",G867="2.9")),1,0)</f>
        <v>#N/A</v>
      </c>
      <c r="Y867" s="180" t="e">
        <f t="shared" ca="1" si="241"/>
        <v>#N/A</v>
      </c>
      <c r="Z867" s="37">
        <f t="shared" si="242"/>
        <v>0</v>
      </c>
      <c r="AA867" s="180">
        <f ca="1">IF($Z867=0,0, OFFSET(rd!$A$10,MATCH($Z867,RD_tunnus,0),0))</f>
        <v>0</v>
      </c>
      <c r="AB867" s="180" t="e">
        <f t="shared" si="249"/>
        <v>#N/A</v>
      </c>
      <c r="AC867" s="180" t="e">
        <f t="shared" si="250"/>
        <v>#N/A</v>
      </c>
      <c r="AD867" s="100">
        <f t="shared" si="251"/>
        <v>0</v>
      </c>
      <c r="AE867" s="180" t="e">
        <f t="shared" ca="1" si="243"/>
        <v>#N/A</v>
      </c>
      <c r="AF867" s="180" t="e">
        <f t="shared" ca="1" si="244"/>
        <v>#N/A</v>
      </c>
      <c r="AG867" s="100" t="e">
        <f ca="1">OFFSET('Kuiva-aine'!$D$10,AE867+AF867-1,0)</f>
        <v>#N/A</v>
      </c>
      <c r="AH867" s="100" t="e">
        <f ca="1">OFFSET('Kuiva-aine'!$E$10,AE867+AF867-1,0)</f>
        <v>#N/A</v>
      </c>
      <c r="AI867" s="180" t="e">
        <f t="shared" ca="1" si="252"/>
        <v>#N/A</v>
      </c>
      <c r="AJ867" s="180" t="e">
        <f t="shared" si="253"/>
        <v>#N/A</v>
      </c>
      <c r="AK867" s="180" t="e">
        <f t="shared" si="254"/>
        <v>#N/A</v>
      </c>
      <c r="AL867" s="180">
        <f t="shared" si="255"/>
        <v>0</v>
      </c>
    </row>
    <row r="868" spans="1:38" x14ac:dyDescent="0.35">
      <c r="A868" s="91"/>
      <c r="B868" s="92"/>
      <c r="C868" s="93"/>
      <c r="D868" s="92"/>
      <c r="E868" s="91"/>
      <c r="F868" s="92"/>
      <c r="G868" s="94"/>
      <c r="I868" s="31">
        <f t="shared" ca="1" si="239"/>
        <v>0</v>
      </c>
      <c r="J868" s="31">
        <f ca="1">IF(ISNA(MATCH($V868,Hajoamiskertoimet!A$21:A$53,0)),0,$I868*OFFSET(Hajoamiskertoimet!$C$20,MATCH($V868,Hajoamiskertoimet!A$21:A$53,0),0))</f>
        <v>0</v>
      </c>
      <c r="L868" s="181">
        <f t="shared" ca="1" si="245"/>
        <v>1</v>
      </c>
      <c r="M868" s="180" t="e">
        <f ca="1">OFFSET('ewc02'!$H$10,MATCH($R868,Ewc_ID,0),0)</f>
        <v>#N/A</v>
      </c>
      <c r="N868" s="180" t="e">
        <f t="shared" ca="1" si="240"/>
        <v>#N/A</v>
      </c>
      <c r="O868" s="180" t="e">
        <f ca="1">IF($L868=0,-1,OFFSET('Kuiva-aine'!$C$10,AE868+AF868-1,0))</f>
        <v>#N/A</v>
      </c>
      <c r="P868" s="180" t="e">
        <f t="shared" ca="1" si="246"/>
        <v>#N/A</v>
      </c>
      <c r="Q868" s="180" t="e">
        <f ca="1">OFFSET('ewc02'!$A$10,MATCH($C868,EWC_Koodi,0),0)</f>
        <v>#N/A</v>
      </c>
      <c r="R868" s="180" t="e">
        <f t="shared" ca="1" si="247"/>
        <v>#N/A</v>
      </c>
      <c r="S868" s="180" t="e">
        <f ca="1">OFFSET('ewc02'!$K$10,Y868,0)</f>
        <v>#N/A</v>
      </c>
      <c r="T868" s="180" t="e">
        <f t="shared" ca="1" si="248"/>
        <v>#N/A</v>
      </c>
      <c r="U868" s="180" t="e">
        <f ca="1">OFFSET('ewc02'!$L$10,Y868,0)</f>
        <v>#N/A</v>
      </c>
      <c r="V868" s="180" t="e">
        <f ca="1">OFFSET('ewc02'!$M$10,Y868,0)</f>
        <v>#N/A</v>
      </c>
      <c r="W868" s="180" t="e">
        <f ca="1">OFFSET('ewc02'!$N$10,Y868,0)</f>
        <v>#N/A</v>
      </c>
      <c r="X868" s="180" t="e">
        <f ca="1">IF(AND(OFFSET('ewc02'!I$10,Y868,0)=12,OR(G868="2.3",G868="2.6",G868="2.7",G868="2.9")),1,0)</f>
        <v>#N/A</v>
      </c>
      <c r="Y868" s="180" t="e">
        <f t="shared" ca="1" si="241"/>
        <v>#N/A</v>
      </c>
      <c r="Z868" s="37">
        <f t="shared" si="242"/>
        <v>0</v>
      </c>
      <c r="AA868" s="180">
        <f ca="1">IF($Z868=0,0, OFFSET(rd!$A$10,MATCH($Z868,RD_tunnus,0),0))</f>
        <v>0</v>
      </c>
      <c r="AB868" s="180" t="e">
        <f t="shared" si="249"/>
        <v>#N/A</v>
      </c>
      <c r="AC868" s="180" t="e">
        <f t="shared" si="250"/>
        <v>#N/A</v>
      </c>
      <c r="AD868" s="100">
        <f t="shared" si="251"/>
        <v>0</v>
      </c>
      <c r="AE868" s="180" t="e">
        <f t="shared" ca="1" si="243"/>
        <v>#N/A</v>
      </c>
      <c r="AF868" s="180" t="e">
        <f t="shared" ca="1" si="244"/>
        <v>#N/A</v>
      </c>
      <c r="AG868" s="100" t="e">
        <f ca="1">OFFSET('Kuiva-aine'!$D$10,AE868+AF868-1,0)</f>
        <v>#N/A</v>
      </c>
      <c r="AH868" s="100" t="e">
        <f ca="1">OFFSET('Kuiva-aine'!$E$10,AE868+AF868-1,0)</f>
        <v>#N/A</v>
      </c>
      <c r="AI868" s="180" t="e">
        <f t="shared" ca="1" si="252"/>
        <v>#N/A</v>
      </c>
      <c r="AJ868" s="180" t="e">
        <f t="shared" si="253"/>
        <v>#N/A</v>
      </c>
      <c r="AK868" s="180" t="e">
        <f t="shared" si="254"/>
        <v>#N/A</v>
      </c>
      <c r="AL868" s="180">
        <f t="shared" si="255"/>
        <v>0</v>
      </c>
    </row>
    <row r="869" spans="1:38" x14ac:dyDescent="0.35">
      <c r="A869" s="91"/>
      <c r="B869" s="92"/>
      <c r="C869" s="93"/>
      <c r="D869" s="92"/>
      <c r="E869" s="91"/>
      <c r="F869" s="92"/>
      <c r="G869" s="94"/>
      <c r="I869" s="31">
        <f t="shared" ref="I869:I932" ca="1" si="256">IF(ISNA(P869),0,D869*P869/IF(P869&gt;AH869,P869,AH869)*L869)</f>
        <v>0</v>
      </c>
      <c r="J869" s="31">
        <f ca="1">IF(ISNA(MATCH($V869,Hajoamiskertoimet!A$21:A$53,0)),0,$I869*OFFSET(Hajoamiskertoimet!$C$20,MATCH($V869,Hajoamiskertoimet!A$21:A$53,0),0))</f>
        <v>0</v>
      </c>
      <c r="L869" s="181">
        <f t="shared" ca="1" si="245"/>
        <v>1</v>
      </c>
      <c r="M869" s="180" t="e">
        <f ca="1">OFFSET('ewc02'!$H$10,MATCH($R869,Ewc_ID,0),0)</f>
        <v>#N/A</v>
      </c>
      <c r="N869" s="180" t="e">
        <f t="shared" ca="1" si="240"/>
        <v>#N/A</v>
      </c>
      <c r="O869" s="180" t="e">
        <f ca="1">IF($L869=0,-1,OFFSET('Kuiva-aine'!$C$10,AE869+AF869-1,0))</f>
        <v>#N/A</v>
      </c>
      <c r="P869" s="180" t="e">
        <f t="shared" ca="1" si="246"/>
        <v>#N/A</v>
      </c>
      <c r="Q869" s="180" t="e">
        <f ca="1">OFFSET('ewc02'!$A$10,MATCH($C869,EWC_Koodi,0),0)</f>
        <v>#N/A</v>
      </c>
      <c r="R869" s="180" t="e">
        <f t="shared" ca="1" si="247"/>
        <v>#N/A</v>
      </c>
      <c r="S869" s="180" t="e">
        <f ca="1">OFFSET('ewc02'!$K$10,Y869,0)</f>
        <v>#N/A</v>
      </c>
      <c r="T869" s="180" t="e">
        <f t="shared" ca="1" si="248"/>
        <v>#N/A</v>
      </c>
      <c r="U869" s="180" t="e">
        <f ca="1">OFFSET('ewc02'!$L$10,Y869,0)</f>
        <v>#N/A</v>
      </c>
      <c r="V869" s="180" t="e">
        <f ca="1">OFFSET('ewc02'!$M$10,Y869,0)</f>
        <v>#N/A</v>
      </c>
      <c r="W869" s="180" t="e">
        <f ca="1">OFFSET('ewc02'!$N$10,Y869,0)</f>
        <v>#N/A</v>
      </c>
      <c r="X869" s="180" t="e">
        <f ca="1">IF(AND(OFFSET('ewc02'!I$10,Y869,0)=12,OR(G869="2.3",G869="2.6",G869="2.7",G869="2.9")),1,0)</f>
        <v>#N/A</v>
      </c>
      <c r="Y869" s="180" t="e">
        <f t="shared" ca="1" si="241"/>
        <v>#N/A</v>
      </c>
      <c r="Z869" s="37">
        <f t="shared" si="242"/>
        <v>0</v>
      </c>
      <c r="AA869" s="180">
        <f ca="1">IF($Z869=0,0, OFFSET(rd!$A$10,MATCH($Z869,RD_tunnus,0),0))</f>
        <v>0</v>
      </c>
      <c r="AB869" s="180" t="e">
        <f t="shared" si="249"/>
        <v>#N/A</v>
      </c>
      <c r="AC869" s="180" t="e">
        <f t="shared" si="250"/>
        <v>#N/A</v>
      </c>
      <c r="AD869" s="100">
        <f t="shared" si="251"/>
        <v>0</v>
      </c>
      <c r="AE869" s="180" t="e">
        <f t="shared" ca="1" si="243"/>
        <v>#N/A</v>
      </c>
      <c r="AF869" s="180" t="e">
        <f t="shared" ca="1" si="244"/>
        <v>#N/A</v>
      </c>
      <c r="AG869" s="100" t="e">
        <f ca="1">OFFSET('Kuiva-aine'!$D$10,AE869+AF869-1,0)</f>
        <v>#N/A</v>
      </c>
      <c r="AH869" s="100" t="e">
        <f ca="1">OFFSET('Kuiva-aine'!$E$10,AE869+AF869-1,0)</f>
        <v>#N/A</v>
      </c>
      <c r="AI869" s="180" t="e">
        <f t="shared" ca="1" si="252"/>
        <v>#N/A</v>
      </c>
      <c r="AJ869" s="180" t="e">
        <f t="shared" si="253"/>
        <v>#N/A</v>
      </c>
      <c r="AK869" s="180" t="e">
        <f t="shared" si="254"/>
        <v>#N/A</v>
      </c>
      <c r="AL869" s="180">
        <f t="shared" si="255"/>
        <v>0</v>
      </c>
    </row>
    <row r="870" spans="1:38" x14ac:dyDescent="0.35">
      <c r="A870" s="91"/>
      <c r="B870" s="92"/>
      <c r="C870" s="93"/>
      <c r="D870" s="92"/>
      <c r="E870" s="91"/>
      <c r="F870" s="92"/>
      <c r="G870" s="94"/>
      <c r="I870" s="31">
        <f t="shared" ca="1" si="256"/>
        <v>0</v>
      </c>
      <c r="J870" s="31">
        <f ca="1">IF(ISNA(MATCH($V870,Hajoamiskertoimet!A$21:A$53,0)),0,$I870*OFFSET(Hajoamiskertoimet!$C$20,MATCH($V870,Hajoamiskertoimet!A$21:A$53,0),0))</f>
        <v>0</v>
      </c>
      <c r="L870" s="181">
        <f t="shared" ca="1" si="245"/>
        <v>1</v>
      </c>
      <c r="M870" s="180" t="e">
        <f ca="1">OFFSET('ewc02'!$H$10,MATCH($R870,Ewc_ID,0),0)</f>
        <v>#N/A</v>
      </c>
      <c r="N870" s="180" t="e">
        <f t="shared" ca="1" si="240"/>
        <v>#N/A</v>
      </c>
      <c r="O870" s="180" t="e">
        <f ca="1">IF($L870=0,-1,OFFSET('Kuiva-aine'!$C$10,AE870+AF870-1,0))</f>
        <v>#N/A</v>
      </c>
      <c r="P870" s="180" t="e">
        <f t="shared" ca="1" si="246"/>
        <v>#N/A</v>
      </c>
      <c r="Q870" s="180" t="e">
        <f ca="1">OFFSET('ewc02'!$A$10,MATCH($C870,EWC_Koodi,0),0)</f>
        <v>#N/A</v>
      </c>
      <c r="R870" s="180" t="e">
        <f t="shared" ca="1" si="247"/>
        <v>#N/A</v>
      </c>
      <c r="S870" s="180" t="e">
        <f ca="1">OFFSET('ewc02'!$K$10,Y870,0)</f>
        <v>#N/A</v>
      </c>
      <c r="T870" s="180" t="e">
        <f t="shared" ca="1" si="248"/>
        <v>#N/A</v>
      </c>
      <c r="U870" s="180" t="e">
        <f ca="1">OFFSET('ewc02'!$L$10,Y870,0)</f>
        <v>#N/A</v>
      </c>
      <c r="V870" s="180" t="e">
        <f ca="1">OFFSET('ewc02'!$M$10,Y870,0)</f>
        <v>#N/A</v>
      </c>
      <c r="W870" s="180" t="e">
        <f ca="1">OFFSET('ewc02'!$N$10,Y870,0)</f>
        <v>#N/A</v>
      </c>
      <c r="X870" s="180" t="e">
        <f ca="1">IF(AND(OFFSET('ewc02'!I$10,Y870,0)=12,OR(G870="2.3",G870="2.6",G870="2.7",G870="2.9")),1,0)</f>
        <v>#N/A</v>
      </c>
      <c r="Y870" s="180" t="e">
        <f t="shared" ca="1" si="241"/>
        <v>#N/A</v>
      </c>
      <c r="Z870" s="37">
        <f t="shared" si="242"/>
        <v>0</v>
      </c>
      <c r="AA870" s="180">
        <f ca="1">IF($Z870=0,0, OFFSET(rd!$A$10,MATCH($Z870,RD_tunnus,0),0))</f>
        <v>0</v>
      </c>
      <c r="AB870" s="180" t="e">
        <f t="shared" si="249"/>
        <v>#N/A</v>
      </c>
      <c r="AC870" s="180" t="e">
        <f t="shared" si="250"/>
        <v>#N/A</v>
      </c>
      <c r="AD870" s="100">
        <f t="shared" si="251"/>
        <v>0</v>
      </c>
      <c r="AE870" s="180" t="e">
        <f t="shared" ca="1" si="243"/>
        <v>#N/A</v>
      </c>
      <c r="AF870" s="180" t="e">
        <f t="shared" ca="1" si="244"/>
        <v>#N/A</v>
      </c>
      <c r="AG870" s="100" t="e">
        <f ca="1">OFFSET('Kuiva-aine'!$D$10,AE870+AF870-1,0)</f>
        <v>#N/A</v>
      </c>
      <c r="AH870" s="100" t="e">
        <f ca="1">OFFSET('Kuiva-aine'!$E$10,AE870+AF870-1,0)</f>
        <v>#N/A</v>
      </c>
      <c r="AI870" s="180" t="e">
        <f t="shared" ca="1" si="252"/>
        <v>#N/A</v>
      </c>
      <c r="AJ870" s="180" t="e">
        <f t="shared" si="253"/>
        <v>#N/A</v>
      </c>
      <c r="AK870" s="180" t="e">
        <f t="shared" si="254"/>
        <v>#N/A</v>
      </c>
      <c r="AL870" s="180">
        <f t="shared" si="255"/>
        <v>0</v>
      </c>
    </row>
    <row r="871" spans="1:38" x14ac:dyDescent="0.35">
      <c r="A871" s="91"/>
      <c r="B871" s="92"/>
      <c r="C871" s="93"/>
      <c r="D871" s="92"/>
      <c r="E871" s="91"/>
      <c r="F871" s="92"/>
      <c r="G871" s="94"/>
      <c r="I871" s="31">
        <f t="shared" ca="1" si="256"/>
        <v>0</v>
      </c>
      <c r="J871" s="31">
        <f ca="1">IF(ISNA(MATCH($V871,Hajoamiskertoimet!A$21:A$53,0)),0,$I871*OFFSET(Hajoamiskertoimet!$C$20,MATCH($V871,Hajoamiskertoimet!A$21:A$53,0),0))</f>
        <v>0</v>
      </c>
      <c r="L871" s="181">
        <f t="shared" ca="1" si="245"/>
        <v>1</v>
      </c>
      <c r="M871" s="180" t="e">
        <f ca="1">OFFSET('ewc02'!$H$10,MATCH($R871,Ewc_ID,0),0)</f>
        <v>#N/A</v>
      </c>
      <c r="N871" s="180" t="e">
        <f t="shared" ca="1" si="240"/>
        <v>#N/A</v>
      </c>
      <c r="O871" s="180" t="e">
        <f ca="1">IF($L871=0,-1,OFFSET('Kuiva-aine'!$C$10,AE871+AF871-1,0))</f>
        <v>#N/A</v>
      </c>
      <c r="P871" s="180" t="e">
        <f t="shared" ca="1" si="246"/>
        <v>#N/A</v>
      </c>
      <c r="Q871" s="180" t="e">
        <f ca="1">OFFSET('ewc02'!$A$10,MATCH($C871,EWC_Koodi,0),0)</f>
        <v>#N/A</v>
      </c>
      <c r="R871" s="180" t="e">
        <f t="shared" ca="1" si="247"/>
        <v>#N/A</v>
      </c>
      <c r="S871" s="180" t="e">
        <f ca="1">OFFSET('ewc02'!$K$10,Y871,0)</f>
        <v>#N/A</v>
      </c>
      <c r="T871" s="180" t="e">
        <f t="shared" ca="1" si="248"/>
        <v>#N/A</v>
      </c>
      <c r="U871" s="180" t="e">
        <f ca="1">OFFSET('ewc02'!$L$10,Y871,0)</f>
        <v>#N/A</v>
      </c>
      <c r="V871" s="180" t="e">
        <f ca="1">OFFSET('ewc02'!$M$10,Y871,0)</f>
        <v>#N/A</v>
      </c>
      <c r="W871" s="180" t="e">
        <f ca="1">OFFSET('ewc02'!$N$10,Y871,0)</f>
        <v>#N/A</v>
      </c>
      <c r="X871" s="180" t="e">
        <f ca="1">IF(AND(OFFSET('ewc02'!I$10,Y871,0)=12,OR(G871="2.3",G871="2.6",G871="2.7",G871="2.9")),1,0)</f>
        <v>#N/A</v>
      </c>
      <c r="Y871" s="180" t="e">
        <f t="shared" ca="1" si="241"/>
        <v>#N/A</v>
      </c>
      <c r="Z871" s="37">
        <f t="shared" si="242"/>
        <v>0</v>
      </c>
      <c r="AA871" s="180">
        <f ca="1">IF($Z871=0,0, OFFSET(rd!$A$10,MATCH($Z871,RD_tunnus,0),0))</f>
        <v>0</v>
      </c>
      <c r="AB871" s="180" t="e">
        <f t="shared" si="249"/>
        <v>#N/A</v>
      </c>
      <c r="AC871" s="180" t="e">
        <f t="shared" si="250"/>
        <v>#N/A</v>
      </c>
      <c r="AD871" s="100">
        <f t="shared" si="251"/>
        <v>0</v>
      </c>
      <c r="AE871" s="180" t="e">
        <f t="shared" ca="1" si="243"/>
        <v>#N/A</v>
      </c>
      <c r="AF871" s="180" t="e">
        <f t="shared" ca="1" si="244"/>
        <v>#N/A</v>
      </c>
      <c r="AG871" s="100" t="e">
        <f ca="1">OFFSET('Kuiva-aine'!$D$10,AE871+AF871-1,0)</f>
        <v>#N/A</v>
      </c>
      <c r="AH871" s="100" t="e">
        <f ca="1">OFFSET('Kuiva-aine'!$E$10,AE871+AF871-1,0)</f>
        <v>#N/A</v>
      </c>
      <c r="AI871" s="180" t="e">
        <f t="shared" ca="1" si="252"/>
        <v>#N/A</v>
      </c>
      <c r="AJ871" s="180" t="e">
        <f t="shared" si="253"/>
        <v>#N/A</v>
      </c>
      <c r="AK871" s="180" t="e">
        <f t="shared" si="254"/>
        <v>#N/A</v>
      </c>
      <c r="AL871" s="180">
        <f t="shared" si="255"/>
        <v>0</v>
      </c>
    </row>
    <row r="872" spans="1:38" x14ac:dyDescent="0.35">
      <c r="A872" s="91"/>
      <c r="B872" s="92"/>
      <c r="C872" s="93"/>
      <c r="D872" s="92"/>
      <c r="E872" s="91"/>
      <c r="F872" s="92"/>
      <c r="G872" s="94"/>
      <c r="I872" s="31">
        <f t="shared" ca="1" si="256"/>
        <v>0</v>
      </c>
      <c r="J872" s="31">
        <f ca="1">IF(ISNA(MATCH($V872,Hajoamiskertoimet!A$21:A$53,0)),0,$I872*OFFSET(Hajoamiskertoimet!$C$20,MATCH($V872,Hajoamiskertoimet!A$21:A$53,0),0))</f>
        <v>0</v>
      </c>
      <c r="L872" s="181">
        <f t="shared" ca="1" si="245"/>
        <v>1</v>
      </c>
      <c r="M872" s="180" t="e">
        <f ca="1">OFFSET('ewc02'!$H$10,MATCH($R872,Ewc_ID,0),0)</f>
        <v>#N/A</v>
      </c>
      <c r="N872" s="180" t="e">
        <f t="shared" ca="1" si="240"/>
        <v>#N/A</v>
      </c>
      <c r="O872" s="180" t="e">
        <f ca="1">IF($L872=0,-1,OFFSET('Kuiva-aine'!$C$10,AE872+AF872-1,0))</f>
        <v>#N/A</v>
      </c>
      <c r="P872" s="180" t="e">
        <f t="shared" ca="1" si="246"/>
        <v>#N/A</v>
      </c>
      <c r="Q872" s="180" t="e">
        <f ca="1">OFFSET('ewc02'!$A$10,MATCH($C872,EWC_Koodi,0),0)</f>
        <v>#N/A</v>
      </c>
      <c r="R872" s="180" t="e">
        <f t="shared" ca="1" si="247"/>
        <v>#N/A</v>
      </c>
      <c r="S872" s="180" t="e">
        <f ca="1">OFFSET('ewc02'!$K$10,Y872,0)</f>
        <v>#N/A</v>
      </c>
      <c r="T872" s="180" t="e">
        <f t="shared" ca="1" si="248"/>
        <v>#N/A</v>
      </c>
      <c r="U872" s="180" t="e">
        <f ca="1">OFFSET('ewc02'!$L$10,Y872,0)</f>
        <v>#N/A</v>
      </c>
      <c r="V872" s="180" t="e">
        <f ca="1">OFFSET('ewc02'!$M$10,Y872,0)</f>
        <v>#N/A</v>
      </c>
      <c r="W872" s="180" t="e">
        <f ca="1">OFFSET('ewc02'!$N$10,Y872,0)</f>
        <v>#N/A</v>
      </c>
      <c r="X872" s="180" t="e">
        <f ca="1">IF(AND(OFFSET('ewc02'!I$10,Y872,0)=12,OR(G872="2.3",G872="2.6",G872="2.7",G872="2.9")),1,0)</f>
        <v>#N/A</v>
      </c>
      <c r="Y872" s="180" t="e">
        <f t="shared" ca="1" si="241"/>
        <v>#N/A</v>
      </c>
      <c r="Z872" s="37">
        <f t="shared" si="242"/>
        <v>0</v>
      </c>
      <c r="AA872" s="180">
        <f ca="1">IF($Z872=0,0, OFFSET(rd!$A$10,MATCH($Z872,RD_tunnus,0),0))</f>
        <v>0</v>
      </c>
      <c r="AB872" s="180" t="e">
        <f t="shared" si="249"/>
        <v>#N/A</v>
      </c>
      <c r="AC872" s="180" t="e">
        <f t="shared" si="250"/>
        <v>#N/A</v>
      </c>
      <c r="AD872" s="100">
        <f t="shared" si="251"/>
        <v>0</v>
      </c>
      <c r="AE872" s="180" t="e">
        <f t="shared" ca="1" si="243"/>
        <v>#N/A</v>
      </c>
      <c r="AF872" s="180" t="e">
        <f t="shared" ca="1" si="244"/>
        <v>#N/A</v>
      </c>
      <c r="AG872" s="100" t="e">
        <f ca="1">OFFSET('Kuiva-aine'!$D$10,AE872+AF872-1,0)</f>
        <v>#N/A</v>
      </c>
      <c r="AH872" s="100" t="e">
        <f ca="1">OFFSET('Kuiva-aine'!$E$10,AE872+AF872-1,0)</f>
        <v>#N/A</v>
      </c>
      <c r="AI872" s="180" t="e">
        <f t="shared" ca="1" si="252"/>
        <v>#N/A</v>
      </c>
      <c r="AJ872" s="180" t="e">
        <f t="shared" si="253"/>
        <v>#N/A</v>
      </c>
      <c r="AK872" s="180" t="e">
        <f t="shared" si="254"/>
        <v>#N/A</v>
      </c>
      <c r="AL872" s="180">
        <f t="shared" si="255"/>
        <v>0</v>
      </c>
    </row>
    <row r="873" spans="1:38" x14ac:dyDescent="0.35">
      <c r="A873" s="91"/>
      <c r="B873" s="92"/>
      <c r="C873" s="93"/>
      <c r="D873" s="92"/>
      <c r="E873" s="91"/>
      <c r="F873" s="92"/>
      <c r="G873" s="94"/>
      <c r="I873" s="31">
        <f t="shared" ca="1" si="256"/>
        <v>0</v>
      </c>
      <c r="J873" s="31">
        <f ca="1">IF(ISNA(MATCH($V873,Hajoamiskertoimet!A$21:A$53,0)),0,$I873*OFFSET(Hajoamiskertoimet!$C$20,MATCH($V873,Hajoamiskertoimet!A$21:A$53,0),0))</f>
        <v>0</v>
      </c>
      <c r="L873" s="181">
        <f t="shared" ca="1" si="245"/>
        <v>1</v>
      </c>
      <c r="M873" s="180" t="e">
        <f ca="1">OFFSET('ewc02'!$H$10,MATCH($R873,Ewc_ID,0),0)</f>
        <v>#N/A</v>
      </c>
      <c r="N873" s="180" t="e">
        <f t="shared" ca="1" si="240"/>
        <v>#N/A</v>
      </c>
      <c r="O873" s="180" t="e">
        <f ca="1">IF($L873=0,-1,OFFSET('Kuiva-aine'!$C$10,AE873+AF873-1,0))</f>
        <v>#N/A</v>
      </c>
      <c r="P873" s="180" t="e">
        <f t="shared" ca="1" si="246"/>
        <v>#N/A</v>
      </c>
      <c r="Q873" s="180" t="e">
        <f ca="1">OFFSET('ewc02'!$A$10,MATCH($C873,EWC_Koodi,0),0)</f>
        <v>#N/A</v>
      </c>
      <c r="R873" s="180" t="e">
        <f t="shared" ca="1" si="247"/>
        <v>#N/A</v>
      </c>
      <c r="S873" s="180" t="e">
        <f ca="1">OFFSET('ewc02'!$K$10,Y873,0)</f>
        <v>#N/A</v>
      </c>
      <c r="T873" s="180" t="e">
        <f t="shared" ca="1" si="248"/>
        <v>#N/A</v>
      </c>
      <c r="U873" s="180" t="e">
        <f ca="1">OFFSET('ewc02'!$L$10,Y873,0)</f>
        <v>#N/A</v>
      </c>
      <c r="V873" s="180" t="e">
        <f ca="1">OFFSET('ewc02'!$M$10,Y873,0)</f>
        <v>#N/A</v>
      </c>
      <c r="W873" s="180" t="e">
        <f ca="1">OFFSET('ewc02'!$N$10,Y873,0)</f>
        <v>#N/A</v>
      </c>
      <c r="X873" s="180" t="e">
        <f ca="1">IF(AND(OFFSET('ewc02'!I$10,Y873,0)=12,OR(G873="2.3",G873="2.6",G873="2.7",G873="2.9")),1,0)</f>
        <v>#N/A</v>
      </c>
      <c r="Y873" s="180" t="e">
        <f t="shared" ca="1" si="241"/>
        <v>#N/A</v>
      </c>
      <c r="Z873" s="37">
        <f t="shared" si="242"/>
        <v>0</v>
      </c>
      <c r="AA873" s="180">
        <f ca="1">IF($Z873=0,0, OFFSET(rd!$A$10,MATCH($Z873,RD_tunnus,0),0))</f>
        <v>0</v>
      </c>
      <c r="AB873" s="180" t="e">
        <f t="shared" si="249"/>
        <v>#N/A</v>
      </c>
      <c r="AC873" s="180" t="e">
        <f t="shared" si="250"/>
        <v>#N/A</v>
      </c>
      <c r="AD873" s="100">
        <f t="shared" si="251"/>
        <v>0</v>
      </c>
      <c r="AE873" s="180" t="e">
        <f t="shared" ca="1" si="243"/>
        <v>#N/A</v>
      </c>
      <c r="AF873" s="180" t="e">
        <f t="shared" ca="1" si="244"/>
        <v>#N/A</v>
      </c>
      <c r="AG873" s="100" t="e">
        <f ca="1">OFFSET('Kuiva-aine'!$D$10,AE873+AF873-1,0)</f>
        <v>#N/A</v>
      </c>
      <c r="AH873" s="100" t="e">
        <f ca="1">OFFSET('Kuiva-aine'!$E$10,AE873+AF873-1,0)</f>
        <v>#N/A</v>
      </c>
      <c r="AI873" s="180" t="e">
        <f t="shared" ca="1" si="252"/>
        <v>#N/A</v>
      </c>
      <c r="AJ873" s="180" t="e">
        <f t="shared" si="253"/>
        <v>#N/A</v>
      </c>
      <c r="AK873" s="180" t="e">
        <f t="shared" si="254"/>
        <v>#N/A</v>
      </c>
      <c r="AL873" s="180">
        <f t="shared" si="255"/>
        <v>0</v>
      </c>
    </row>
    <row r="874" spans="1:38" x14ac:dyDescent="0.35">
      <c r="A874" s="91"/>
      <c r="B874" s="92"/>
      <c r="C874" s="93"/>
      <c r="D874" s="92"/>
      <c r="E874" s="91"/>
      <c r="F874" s="92"/>
      <c r="G874" s="94"/>
      <c r="I874" s="31">
        <f t="shared" ca="1" si="256"/>
        <v>0</v>
      </c>
      <c r="J874" s="31">
        <f ca="1">IF(ISNA(MATCH($V874,Hajoamiskertoimet!A$21:A$53,0)),0,$I874*OFFSET(Hajoamiskertoimet!$C$20,MATCH($V874,Hajoamiskertoimet!A$21:A$53,0),0))</f>
        <v>0</v>
      </c>
      <c r="L874" s="181">
        <f t="shared" ca="1" si="245"/>
        <v>1</v>
      </c>
      <c r="M874" s="180" t="e">
        <f ca="1">OFFSET('ewc02'!$H$10,MATCH($R874,Ewc_ID,0),0)</f>
        <v>#N/A</v>
      </c>
      <c r="N874" s="180" t="e">
        <f t="shared" ca="1" si="240"/>
        <v>#N/A</v>
      </c>
      <c r="O874" s="180" t="e">
        <f ca="1">IF($L874=0,-1,OFFSET('Kuiva-aine'!$C$10,AE874+AF874-1,0))</f>
        <v>#N/A</v>
      </c>
      <c r="P874" s="180" t="e">
        <f t="shared" ca="1" si="246"/>
        <v>#N/A</v>
      </c>
      <c r="Q874" s="180" t="e">
        <f ca="1">OFFSET('ewc02'!$A$10,MATCH($C874,EWC_Koodi,0),0)</f>
        <v>#N/A</v>
      </c>
      <c r="R874" s="180" t="e">
        <f t="shared" ca="1" si="247"/>
        <v>#N/A</v>
      </c>
      <c r="S874" s="180" t="e">
        <f ca="1">OFFSET('ewc02'!$K$10,Y874,0)</f>
        <v>#N/A</v>
      </c>
      <c r="T874" s="180" t="e">
        <f t="shared" ca="1" si="248"/>
        <v>#N/A</v>
      </c>
      <c r="U874" s="180" t="e">
        <f ca="1">OFFSET('ewc02'!$L$10,Y874,0)</f>
        <v>#N/A</v>
      </c>
      <c r="V874" s="180" t="e">
        <f ca="1">OFFSET('ewc02'!$M$10,Y874,0)</f>
        <v>#N/A</v>
      </c>
      <c r="W874" s="180" t="e">
        <f ca="1">OFFSET('ewc02'!$N$10,Y874,0)</f>
        <v>#N/A</v>
      </c>
      <c r="X874" s="180" t="e">
        <f ca="1">IF(AND(OFFSET('ewc02'!I$10,Y874,0)=12,OR(G874="2.3",G874="2.6",G874="2.7",G874="2.9")),1,0)</f>
        <v>#N/A</v>
      </c>
      <c r="Y874" s="180" t="e">
        <f t="shared" ca="1" si="241"/>
        <v>#N/A</v>
      </c>
      <c r="Z874" s="37">
        <f t="shared" si="242"/>
        <v>0</v>
      </c>
      <c r="AA874" s="180">
        <f ca="1">IF($Z874=0,0, OFFSET(rd!$A$10,MATCH($Z874,RD_tunnus,0),0))</f>
        <v>0</v>
      </c>
      <c r="AB874" s="180" t="e">
        <f t="shared" si="249"/>
        <v>#N/A</v>
      </c>
      <c r="AC874" s="180" t="e">
        <f t="shared" si="250"/>
        <v>#N/A</v>
      </c>
      <c r="AD874" s="100">
        <f t="shared" si="251"/>
        <v>0</v>
      </c>
      <c r="AE874" s="180" t="e">
        <f t="shared" ca="1" si="243"/>
        <v>#N/A</v>
      </c>
      <c r="AF874" s="180" t="e">
        <f t="shared" ca="1" si="244"/>
        <v>#N/A</v>
      </c>
      <c r="AG874" s="100" t="e">
        <f ca="1">OFFSET('Kuiva-aine'!$D$10,AE874+AF874-1,0)</f>
        <v>#N/A</v>
      </c>
      <c r="AH874" s="100" t="e">
        <f ca="1">OFFSET('Kuiva-aine'!$E$10,AE874+AF874-1,0)</f>
        <v>#N/A</v>
      </c>
      <c r="AI874" s="180" t="e">
        <f t="shared" ca="1" si="252"/>
        <v>#N/A</v>
      </c>
      <c r="AJ874" s="180" t="e">
        <f t="shared" si="253"/>
        <v>#N/A</v>
      </c>
      <c r="AK874" s="180" t="e">
        <f t="shared" si="254"/>
        <v>#N/A</v>
      </c>
      <c r="AL874" s="180">
        <f t="shared" si="255"/>
        <v>0</v>
      </c>
    </row>
    <row r="875" spans="1:38" x14ac:dyDescent="0.35">
      <c r="A875" s="91"/>
      <c r="B875" s="92"/>
      <c r="C875" s="93"/>
      <c r="D875" s="92"/>
      <c r="E875" s="91"/>
      <c r="F875" s="92"/>
      <c r="G875" s="94"/>
      <c r="I875" s="31">
        <f t="shared" ca="1" si="256"/>
        <v>0</v>
      </c>
      <c r="J875" s="31">
        <f ca="1">IF(ISNA(MATCH($V875,Hajoamiskertoimet!A$21:A$53,0)),0,$I875*OFFSET(Hajoamiskertoimet!$C$20,MATCH($V875,Hajoamiskertoimet!A$21:A$53,0),0))</f>
        <v>0</v>
      </c>
      <c r="L875" s="181">
        <f t="shared" ca="1" si="245"/>
        <v>1</v>
      </c>
      <c r="M875" s="180" t="e">
        <f ca="1">OFFSET('ewc02'!$H$10,MATCH($R875,Ewc_ID,0),0)</f>
        <v>#N/A</v>
      </c>
      <c r="N875" s="180" t="e">
        <f t="shared" ca="1" si="240"/>
        <v>#N/A</v>
      </c>
      <c r="O875" s="180" t="e">
        <f ca="1">IF($L875=0,-1,OFFSET('Kuiva-aine'!$C$10,AE875+AF875-1,0))</f>
        <v>#N/A</v>
      </c>
      <c r="P875" s="180" t="e">
        <f t="shared" ca="1" si="246"/>
        <v>#N/A</v>
      </c>
      <c r="Q875" s="180" t="e">
        <f ca="1">OFFSET('ewc02'!$A$10,MATCH($C875,EWC_Koodi,0),0)</f>
        <v>#N/A</v>
      </c>
      <c r="R875" s="180" t="e">
        <f t="shared" ca="1" si="247"/>
        <v>#N/A</v>
      </c>
      <c r="S875" s="180" t="e">
        <f ca="1">OFFSET('ewc02'!$K$10,Y875,0)</f>
        <v>#N/A</v>
      </c>
      <c r="T875" s="180" t="e">
        <f t="shared" ca="1" si="248"/>
        <v>#N/A</v>
      </c>
      <c r="U875" s="180" t="e">
        <f ca="1">OFFSET('ewc02'!$L$10,Y875,0)</f>
        <v>#N/A</v>
      </c>
      <c r="V875" s="180" t="e">
        <f ca="1">OFFSET('ewc02'!$M$10,Y875,0)</f>
        <v>#N/A</v>
      </c>
      <c r="W875" s="180" t="e">
        <f ca="1">OFFSET('ewc02'!$N$10,Y875,0)</f>
        <v>#N/A</v>
      </c>
      <c r="X875" s="180" t="e">
        <f ca="1">IF(AND(OFFSET('ewc02'!I$10,Y875,0)=12,OR(G875="2.3",G875="2.6",G875="2.7",G875="2.9")),1,0)</f>
        <v>#N/A</v>
      </c>
      <c r="Y875" s="180" t="e">
        <f t="shared" ca="1" si="241"/>
        <v>#N/A</v>
      </c>
      <c r="Z875" s="37">
        <f t="shared" si="242"/>
        <v>0</v>
      </c>
      <c r="AA875" s="180">
        <f ca="1">IF($Z875=0,0, OFFSET(rd!$A$10,MATCH($Z875,RD_tunnus,0),0))</f>
        <v>0</v>
      </c>
      <c r="AB875" s="180" t="e">
        <f t="shared" si="249"/>
        <v>#N/A</v>
      </c>
      <c r="AC875" s="180" t="e">
        <f t="shared" si="250"/>
        <v>#N/A</v>
      </c>
      <c r="AD875" s="100">
        <f t="shared" si="251"/>
        <v>0</v>
      </c>
      <c r="AE875" s="180" t="e">
        <f t="shared" ca="1" si="243"/>
        <v>#N/A</v>
      </c>
      <c r="AF875" s="180" t="e">
        <f t="shared" ca="1" si="244"/>
        <v>#N/A</v>
      </c>
      <c r="AG875" s="100" t="e">
        <f ca="1">OFFSET('Kuiva-aine'!$D$10,AE875+AF875-1,0)</f>
        <v>#N/A</v>
      </c>
      <c r="AH875" s="100" t="e">
        <f ca="1">OFFSET('Kuiva-aine'!$E$10,AE875+AF875-1,0)</f>
        <v>#N/A</v>
      </c>
      <c r="AI875" s="180" t="e">
        <f t="shared" ca="1" si="252"/>
        <v>#N/A</v>
      </c>
      <c r="AJ875" s="180" t="e">
        <f t="shared" si="253"/>
        <v>#N/A</v>
      </c>
      <c r="AK875" s="180" t="e">
        <f t="shared" si="254"/>
        <v>#N/A</v>
      </c>
      <c r="AL875" s="180">
        <f t="shared" si="255"/>
        <v>0</v>
      </c>
    </row>
    <row r="876" spans="1:38" x14ac:dyDescent="0.35">
      <c r="A876" s="91"/>
      <c r="B876" s="92"/>
      <c r="C876" s="93"/>
      <c r="D876" s="92"/>
      <c r="E876" s="91"/>
      <c r="F876" s="92"/>
      <c r="G876" s="94"/>
      <c r="I876" s="31">
        <f t="shared" ca="1" si="256"/>
        <v>0</v>
      </c>
      <c r="J876" s="31">
        <f ca="1">IF(ISNA(MATCH($V876,Hajoamiskertoimet!A$21:A$53,0)),0,$I876*OFFSET(Hajoamiskertoimet!$C$20,MATCH($V876,Hajoamiskertoimet!A$21:A$53,0),0))</f>
        <v>0</v>
      </c>
      <c r="L876" s="181">
        <f t="shared" ca="1" si="245"/>
        <v>1</v>
      </c>
      <c r="M876" s="180" t="e">
        <f ca="1">OFFSET('ewc02'!$H$10,MATCH($R876,Ewc_ID,0),0)</f>
        <v>#N/A</v>
      </c>
      <c r="N876" s="180" t="e">
        <f t="shared" ca="1" si="240"/>
        <v>#N/A</v>
      </c>
      <c r="O876" s="180" t="e">
        <f ca="1">IF($L876=0,-1,OFFSET('Kuiva-aine'!$C$10,AE876+AF876-1,0))</f>
        <v>#N/A</v>
      </c>
      <c r="P876" s="180" t="e">
        <f t="shared" ca="1" si="246"/>
        <v>#N/A</v>
      </c>
      <c r="Q876" s="180" t="e">
        <f ca="1">OFFSET('ewc02'!$A$10,MATCH($C876,EWC_Koodi,0),0)</f>
        <v>#N/A</v>
      </c>
      <c r="R876" s="180" t="e">
        <f t="shared" ca="1" si="247"/>
        <v>#N/A</v>
      </c>
      <c r="S876" s="180" t="e">
        <f ca="1">OFFSET('ewc02'!$K$10,Y876,0)</f>
        <v>#N/A</v>
      </c>
      <c r="T876" s="180" t="e">
        <f t="shared" ca="1" si="248"/>
        <v>#N/A</v>
      </c>
      <c r="U876" s="180" t="e">
        <f ca="1">OFFSET('ewc02'!$L$10,Y876,0)</f>
        <v>#N/A</v>
      </c>
      <c r="V876" s="180" t="e">
        <f ca="1">OFFSET('ewc02'!$M$10,Y876,0)</f>
        <v>#N/A</v>
      </c>
      <c r="W876" s="180" t="e">
        <f ca="1">OFFSET('ewc02'!$N$10,Y876,0)</f>
        <v>#N/A</v>
      </c>
      <c r="X876" s="180" t="e">
        <f ca="1">IF(AND(OFFSET('ewc02'!I$10,Y876,0)=12,OR(G876="2.3",G876="2.6",G876="2.7",G876="2.9")),1,0)</f>
        <v>#N/A</v>
      </c>
      <c r="Y876" s="180" t="e">
        <f t="shared" ca="1" si="241"/>
        <v>#N/A</v>
      </c>
      <c r="Z876" s="37">
        <f t="shared" si="242"/>
        <v>0</v>
      </c>
      <c r="AA876" s="180">
        <f ca="1">IF($Z876=0,0, OFFSET(rd!$A$10,MATCH($Z876,RD_tunnus,0),0))</f>
        <v>0</v>
      </c>
      <c r="AB876" s="180" t="e">
        <f t="shared" si="249"/>
        <v>#N/A</v>
      </c>
      <c r="AC876" s="180" t="e">
        <f t="shared" si="250"/>
        <v>#N/A</v>
      </c>
      <c r="AD876" s="100">
        <f t="shared" si="251"/>
        <v>0</v>
      </c>
      <c r="AE876" s="180" t="e">
        <f t="shared" ca="1" si="243"/>
        <v>#N/A</v>
      </c>
      <c r="AF876" s="180" t="e">
        <f t="shared" ca="1" si="244"/>
        <v>#N/A</v>
      </c>
      <c r="AG876" s="100" t="e">
        <f ca="1">OFFSET('Kuiva-aine'!$D$10,AE876+AF876-1,0)</f>
        <v>#N/A</v>
      </c>
      <c r="AH876" s="100" t="e">
        <f ca="1">OFFSET('Kuiva-aine'!$E$10,AE876+AF876-1,0)</f>
        <v>#N/A</v>
      </c>
      <c r="AI876" s="180" t="e">
        <f t="shared" ca="1" si="252"/>
        <v>#N/A</v>
      </c>
      <c r="AJ876" s="180" t="e">
        <f t="shared" si="253"/>
        <v>#N/A</v>
      </c>
      <c r="AK876" s="180" t="e">
        <f t="shared" si="254"/>
        <v>#N/A</v>
      </c>
      <c r="AL876" s="180">
        <f t="shared" si="255"/>
        <v>0</v>
      </c>
    </row>
    <row r="877" spans="1:38" x14ac:dyDescent="0.35">
      <c r="A877" s="91"/>
      <c r="B877" s="92"/>
      <c r="C877" s="93"/>
      <c r="D877" s="92"/>
      <c r="E877" s="91"/>
      <c r="F877" s="92"/>
      <c r="G877" s="94"/>
      <c r="I877" s="31">
        <f t="shared" ca="1" si="256"/>
        <v>0</v>
      </c>
      <c r="J877" s="31">
        <f ca="1">IF(ISNA(MATCH($V877,Hajoamiskertoimet!A$21:A$53,0)),0,$I877*OFFSET(Hajoamiskertoimet!$C$20,MATCH($V877,Hajoamiskertoimet!A$21:A$53,0),0))</f>
        <v>0</v>
      </c>
      <c r="L877" s="181">
        <f t="shared" ca="1" si="245"/>
        <v>1</v>
      </c>
      <c r="M877" s="180" t="e">
        <f ca="1">OFFSET('ewc02'!$H$10,MATCH($R877,Ewc_ID,0),0)</f>
        <v>#N/A</v>
      </c>
      <c r="N877" s="180" t="e">
        <f t="shared" ca="1" si="240"/>
        <v>#N/A</v>
      </c>
      <c r="O877" s="180" t="e">
        <f ca="1">IF($L877=0,-1,OFFSET('Kuiva-aine'!$C$10,AE877+AF877-1,0))</f>
        <v>#N/A</v>
      </c>
      <c r="P877" s="180" t="e">
        <f t="shared" ca="1" si="246"/>
        <v>#N/A</v>
      </c>
      <c r="Q877" s="180" t="e">
        <f ca="1">OFFSET('ewc02'!$A$10,MATCH($C877,EWC_Koodi,0),0)</f>
        <v>#N/A</v>
      </c>
      <c r="R877" s="180" t="e">
        <f t="shared" ca="1" si="247"/>
        <v>#N/A</v>
      </c>
      <c r="S877" s="180" t="e">
        <f ca="1">OFFSET('ewc02'!$K$10,Y877,0)</f>
        <v>#N/A</v>
      </c>
      <c r="T877" s="180" t="e">
        <f t="shared" ca="1" si="248"/>
        <v>#N/A</v>
      </c>
      <c r="U877" s="180" t="e">
        <f ca="1">OFFSET('ewc02'!$L$10,Y877,0)</f>
        <v>#N/A</v>
      </c>
      <c r="V877" s="180" t="e">
        <f ca="1">OFFSET('ewc02'!$M$10,Y877,0)</f>
        <v>#N/A</v>
      </c>
      <c r="W877" s="180" t="e">
        <f ca="1">OFFSET('ewc02'!$N$10,Y877,0)</f>
        <v>#N/A</v>
      </c>
      <c r="X877" s="180" t="e">
        <f ca="1">IF(AND(OFFSET('ewc02'!I$10,Y877,0)=12,OR(G877="2.3",G877="2.6",G877="2.7",G877="2.9")),1,0)</f>
        <v>#N/A</v>
      </c>
      <c r="Y877" s="180" t="e">
        <f t="shared" ca="1" si="241"/>
        <v>#N/A</v>
      </c>
      <c r="Z877" s="37">
        <f t="shared" si="242"/>
        <v>0</v>
      </c>
      <c r="AA877" s="180">
        <f ca="1">IF($Z877=0,0, OFFSET(rd!$A$10,MATCH($Z877,RD_tunnus,0),0))</f>
        <v>0</v>
      </c>
      <c r="AB877" s="180" t="e">
        <f t="shared" si="249"/>
        <v>#N/A</v>
      </c>
      <c r="AC877" s="180" t="e">
        <f t="shared" si="250"/>
        <v>#N/A</v>
      </c>
      <c r="AD877" s="100">
        <f t="shared" si="251"/>
        <v>0</v>
      </c>
      <c r="AE877" s="180" t="e">
        <f t="shared" ca="1" si="243"/>
        <v>#N/A</v>
      </c>
      <c r="AF877" s="180" t="e">
        <f t="shared" ca="1" si="244"/>
        <v>#N/A</v>
      </c>
      <c r="AG877" s="100" t="e">
        <f ca="1">OFFSET('Kuiva-aine'!$D$10,AE877+AF877-1,0)</f>
        <v>#N/A</v>
      </c>
      <c r="AH877" s="100" t="e">
        <f ca="1">OFFSET('Kuiva-aine'!$E$10,AE877+AF877-1,0)</f>
        <v>#N/A</v>
      </c>
      <c r="AI877" s="180" t="e">
        <f t="shared" ca="1" si="252"/>
        <v>#N/A</v>
      </c>
      <c r="AJ877" s="180" t="e">
        <f t="shared" si="253"/>
        <v>#N/A</v>
      </c>
      <c r="AK877" s="180" t="e">
        <f t="shared" si="254"/>
        <v>#N/A</v>
      </c>
      <c r="AL877" s="180">
        <f t="shared" si="255"/>
        <v>0</v>
      </c>
    </row>
    <row r="878" spans="1:38" x14ac:dyDescent="0.35">
      <c r="A878" s="91"/>
      <c r="B878" s="92"/>
      <c r="C878" s="93"/>
      <c r="D878" s="92"/>
      <c r="E878" s="91"/>
      <c r="F878" s="92"/>
      <c r="G878" s="94"/>
      <c r="I878" s="31">
        <f t="shared" ca="1" si="256"/>
        <v>0</v>
      </c>
      <c r="J878" s="31">
        <f ca="1">IF(ISNA(MATCH($V878,Hajoamiskertoimet!A$21:A$53,0)),0,$I878*OFFSET(Hajoamiskertoimet!$C$20,MATCH($V878,Hajoamiskertoimet!A$21:A$53,0),0))</f>
        <v>0</v>
      </c>
      <c r="L878" s="181">
        <f t="shared" ca="1" si="245"/>
        <v>1</v>
      </c>
      <c r="M878" s="180" t="e">
        <f ca="1">OFFSET('ewc02'!$H$10,MATCH($R878,Ewc_ID,0),0)</f>
        <v>#N/A</v>
      </c>
      <c r="N878" s="180" t="e">
        <f t="shared" ca="1" si="240"/>
        <v>#N/A</v>
      </c>
      <c r="O878" s="180" t="e">
        <f ca="1">IF($L878=0,-1,OFFSET('Kuiva-aine'!$C$10,AE878+AF878-1,0))</f>
        <v>#N/A</v>
      </c>
      <c r="P878" s="180" t="e">
        <f t="shared" ca="1" si="246"/>
        <v>#N/A</v>
      </c>
      <c r="Q878" s="180" t="e">
        <f ca="1">OFFSET('ewc02'!$A$10,MATCH($C878,EWC_Koodi,0),0)</f>
        <v>#N/A</v>
      </c>
      <c r="R878" s="180" t="e">
        <f t="shared" ca="1" si="247"/>
        <v>#N/A</v>
      </c>
      <c r="S878" s="180" t="e">
        <f ca="1">OFFSET('ewc02'!$K$10,Y878,0)</f>
        <v>#N/A</v>
      </c>
      <c r="T878" s="180" t="e">
        <f t="shared" ca="1" si="248"/>
        <v>#N/A</v>
      </c>
      <c r="U878" s="180" t="e">
        <f ca="1">OFFSET('ewc02'!$L$10,Y878,0)</f>
        <v>#N/A</v>
      </c>
      <c r="V878" s="180" t="e">
        <f ca="1">OFFSET('ewc02'!$M$10,Y878,0)</f>
        <v>#N/A</v>
      </c>
      <c r="W878" s="180" t="e">
        <f ca="1">OFFSET('ewc02'!$N$10,Y878,0)</f>
        <v>#N/A</v>
      </c>
      <c r="X878" s="180" t="e">
        <f ca="1">IF(AND(OFFSET('ewc02'!I$10,Y878,0)=12,OR(G878="2.3",G878="2.6",G878="2.7",G878="2.9")),1,0)</f>
        <v>#N/A</v>
      </c>
      <c r="Y878" s="180" t="e">
        <f t="shared" ca="1" si="241"/>
        <v>#N/A</v>
      </c>
      <c r="Z878" s="37">
        <f t="shared" si="242"/>
        <v>0</v>
      </c>
      <c r="AA878" s="180">
        <f ca="1">IF($Z878=0,0, OFFSET(rd!$A$10,MATCH($Z878,RD_tunnus,0),0))</f>
        <v>0</v>
      </c>
      <c r="AB878" s="180" t="e">
        <f t="shared" si="249"/>
        <v>#N/A</v>
      </c>
      <c r="AC878" s="180" t="e">
        <f t="shared" si="250"/>
        <v>#N/A</v>
      </c>
      <c r="AD878" s="100">
        <f t="shared" si="251"/>
        <v>0</v>
      </c>
      <c r="AE878" s="180" t="e">
        <f t="shared" ca="1" si="243"/>
        <v>#N/A</v>
      </c>
      <c r="AF878" s="180" t="e">
        <f t="shared" ca="1" si="244"/>
        <v>#N/A</v>
      </c>
      <c r="AG878" s="100" t="e">
        <f ca="1">OFFSET('Kuiva-aine'!$D$10,AE878+AF878-1,0)</f>
        <v>#N/A</v>
      </c>
      <c r="AH878" s="100" t="e">
        <f ca="1">OFFSET('Kuiva-aine'!$E$10,AE878+AF878-1,0)</f>
        <v>#N/A</v>
      </c>
      <c r="AI878" s="180" t="e">
        <f t="shared" ca="1" si="252"/>
        <v>#N/A</v>
      </c>
      <c r="AJ878" s="180" t="e">
        <f t="shared" si="253"/>
        <v>#N/A</v>
      </c>
      <c r="AK878" s="180" t="e">
        <f t="shared" si="254"/>
        <v>#N/A</v>
      </c>
      <c r="AL878" s="180">
        <f t="shared" si="255"/>
        <v>0</v>
      </c>
    </row>
    <row r="879" spans="1:38" x14ac:dyDescent="0.35">
      <c r="A879" s="91"/>
      <c r="B879" s="92"/>
      <c r="C879" s="93"/>
      <c r="D879" s="92"/>
      <c r="E879" s="91"/>
      <c r="F879" s="92"/>
      <c r="G879" s="94"/>
      <c r="I879" s="31">
        <f t="shared" ca="1" si="256"/>
        <v>0</v>
      </c>
      <c r="J879" s="31">
        <f ca="1">IF(ISNA(MATCH($V879,Hajoamiskertoimet!A$21:A$53,0)),0,$I879*OFFSET(Hajoamiskertoimet!$C$20,MATCH($V879,Hajoamiskertoimet!A$21:A$53,0),0))</f>
        <v>0</v>
      </c>
      <c r="L879" s="181">
        <f t="shared" ca="1" si="245"/>
        <v>1</v>
      </c>
      <c r="M879" s="180" t="e">
        <f ca="1">OFFSET('ewc02'!$H$10,MATCH($R879,Ewc_ID,0),0)</f>
        <v>#N/A</v>
      </c>
      <c r="N879" s="180" t="e">
        <f t="shared" ca="1" si="240"/>
        <v>#N/A</v>
      </c>
      <c r="O879" s="180" t="e">
        <f ca="1">IF($L879=0,-1,OFFSET('Kuiva-aine'!$C$10,AE879+AF879-1,0))</f>
        <v>#N/A</v>
      </c>
      <c r="P879" s="180" t="e">
        <f t="shared" ca="1" si="246"/>
        <v>#N/A</v>
      </c>
      <c r="Q879" s="180" t="e">
        <f ca="1">OFFSET('ewc02'!$A$10,MATCH($C879,EWC_Koodi,0),0)</f>
        <v>#N/A</v>
      </c>
      <c r="R879" s="180" t="e">
        <f t="shared" ca="1" si="247"/>
        <v>#N/A</v>
      </c>
      <c r="S879" s="180" t="e">
        <f ca="1">OFFSET('ewc02'!$K$10,Y879,0)</f>
        <v>#N/A</v>
      </c>
      <c r="T879" s="180" t="e">
        <f t="shared" ca="1" si="248"/>
        <v>#N/A</v>
      </c>
      <c r="U879" s="180" t="e">
        <f ca="1">OFFSET('ewc02'!$L$10,Y879,0)</f>
        <v>#N/A</v>
      </c>
      <c r="V879" s="180" t="e">
        <f ca="1">OFFSET('ewc02'!$M$10,Y879,0)</f>
        <v>#N/A</v>
      </c>
      <c r="W879" s="180" t="e">
        <f ca="1">OFFSET('ewc02'!$N$10,Y879,0)</f>
        <v>#N/A</v>
      </c>
      <c r="X879" s="180" t="e">
        <f ca="1">IF(AND(OFFSET('ewc02'!I$10,Y879,0)=12,OR(G879="2.3",G879="2.6",G879="2.7",G879="2.9")),1,0)</f>
        <v>#N/A</v>
      </c>
      <c r="Y879" s="180" t="e">
        <f t="shared" ca="1" si="241"/>
        <v>#N/A</v>
      </c>
      <c r="Z879" s="37">
        <f t="shared" si="242"/>
        <v>0</v>
      </c>
      <c r="AA879" s="180">
        <f ca="1">IF($Z879=0,0, OFFSET(rd!$A$10,MATCH($Z879,RD_tunnus,0),0))</f>
        <v>0</v>
      </c>
      <c r="AB879" s="180" t="e">
        <f t="shared" si="249"/>
        <v>#N/A</v>
      </c>
      <c r="AC879" s="180" t="e">
        <f t="shared" si="250"/>
        <v>#N/A</v>
      </c>
      <c r="AD879" s="100">
        <f t="shared" si="251"/>
        <v>0</v>
      </c>
      <c r="AE879" s="180" t="e">
        <f t="shared" ca="1" si="243"/>
        <v>#N/A</v>
      </c>
      <c r="AF879" s="180" t="e">
        <f t="shared" ca="1" si="244"/>
        <v>#N/A</v>
      </c>
      <c r="AG879" s="100" t="e">
        <f ca="1">OFFSET('Kuiva-aine'!$D$10,AE879+AF879-1,0)</f>
        <v>#N/A</v>
      </c>
      <c r="AH879" s="100" t="e">
        <f ca="1">OFFSET('Kuiva-aine'!$E$10,AE879+AF879-1,0)</f>
        <v>#N/A</v>
      </c>
      <c r="AI879" s="180" t="e">
        <f t="shared" ca="1" si="252"/>
        <v>#N/A</v>
      </c>
      <c r="AJ879" s="180" t="e">
        <f t="shared" si="253"/>
        <v>#N/A</v>
      </c>
      <c r="AK879" s="180" t="e">
        <f t="shared" si="254"/>
        <v>#N/A</v>
      </c>
      <c r="AL879" s="180">
        <f t="shared" si="255"/>
        <v>0</v>
      </c>
    </row>
    <row r="880" spans="1:38" x14ac:dyDescent="0.35">
      <c r="A880" s="91"/>
      <c r="B880" s="92"/>
      <c r="C880" s="93"/>
      <c r="D880" s="92"/>
      <c r="E880" s="91"/>
      <c r="F880" s="92"/>
      <c r="G880" s="94"/>
      <c r="I880" s="31">
        <f t="shared" ca="1" si="256"/>
        <v>0</v>
      </c>
      <c r="J880" s="31">
        <f ca="1">IF(ISNA(MATCH($V880,Hajoamiskertoimet!A$21:A$53,0)),0,$I880*OFFSET(Hajoamiskertoimet!$C$20,MATCH($V880,Hajoamiskertoimet!A$21:A$53,0),0))</f>
        <v>0</v>
      </c>
      <c r="L880" s="181">
        <f t="shared" ca="1" si="245"/>
        <v>1</v>
      </c>
      <c r="M880" s="180" t="e">
        <f ca="1">OFFSET('ewc02'!$H$10,MATCH($R880,Ewc_ID,0),0)</f>
        <v>#N/A</v>
      </c>
      <c r="N880" s="180" t="e">
        <f t="shared" ca="1" si="240"/>
        <v>#N/A</v>
      </c>
      <c r="O880" s="180" t="e">
        <f ca="1">IF($L880=0,-1,OFFSET('Kuiva-aine'!$C$10,AE880+AF880-1,0))</f>
        <v>#N/A</v>
      </c>
      <c r="P880" s="180" t="e">
        <f t="shared" ca="1" si="246"/>
        <v>#N/A</v>
      </c>
      <c r="Q880" s="180" t="e">
        <f ca="1">OFFSET('ewc02'!$A$10,MATCH($C880,EWC_Koodi,0),0)</f>
        <v>#N/A</v>
      </c>
      <c r="R880" s="180" t="e">
        <f t="shared" ca="1" si="247"/>
        <v>#N/A</v>
      </c>
      <c r="S880" s="180" t="e">
        <f ca="1">OFFSET('ewc02'!$K$10,Y880,0)</f>
        <v>#N/A</v>
      </c>
      <c r="T880" s="180" t="e">
        <f t="shared" ca="1" si="248"/>
        <v>#N/A</v>
      </c>
      <c r="U880" s="180" t="e">
        <f ca="1">OFFSET('ewc02'!$L$10,Y880,0)</f>
        <v>#N/A</v>
      </c>
      <c r="V880" s="180" t="e">
        <f ca="1">OFFSET('ewc02'!$M$10,Y880,0)</f>
        <v>#N/A</v>
      </c>
      <c r="W880" s="180" t="e">
        <f ca="1">OFFSET('ewc02'!$N$10,Y880,0)</f>
        <v>#N/A</v>
      </c>
      <c r="X880" s="180" t="e">
        <f ca="1">IF(AND(OFFSET('ewc02'!I$10,Y880,0)=12,OR(G880="2.3",G880="2.6",G880="2.7",G880="2.9")),1,0)</f>
        <v>#N/A</v>
      </c>
      <c r="Y880" s="180" t="e">
        <f t="shared" ca="1" si="241"/>
        <v>#N/A</v>
      </c>
      <c r="Z880" s="37">
        <f t="shared" si="242"/>
        <v>0</v>
      </c>
      <c r="AA880" s="180">
        <f ca="1">IF($Z880=0,0, OFFSET(rd!$A$10,MATCH($Z880,RD_tunnus,0),0))</f>
        <v>0</v>
      </c>
      <c r="AB880" s="180" t="e">
        <f t="shared" si="249"/>
        <v>#N/A</v>
      </c>
      <c r="AC880" s="180" t="e">
        <f t="shared" si="250"/>
        <v>#N/A</v>
      </c>
      <c r="AD880" s="100">
        <f t="shared" si="251"/>
        <v>0</v>
      </c>
      <c r="AE880" s="180" t="e">
        <f t="shared" ca="1" si="243"/>
        <v>#N/A</v>
      </c>
      <c r="AF880" s="180" t="e">
        <f t="shared" ca="1" si="244"/>
        <v>#N/A</v>
      </c>
      <c r="AG880" s="100" t="e">
        <f ca="1">OFFSET('Kuiva-aine'!$D$10,AE880+AF880-1,0)</f>
        <v>#N/A</v>
      </c>
      <c r="AH880" s="100" t="e">
        <f ca="1">OFFSET('Kuiva-aine'!$E$10,AE880+AF880-1,0)</f>
        <v>#N/A</v>
      </c>
      <c r="AI880" s="180" t="e">
        <f t="shared" ca="1" si="252"/>
        <v>#N/A</v>
      </c>
      <c r="AJ880" s="180" t="e">
        <f t="shared" si="253"/>
        <v>#N/A</v>
      </c>
      <c r="AK880" s="180" t="e">
        <f t="shared" si="254"/>
        <v>#N/A</v>
      </c>
      <c r="AL880" s="180">
        <f t="shared" si="255"/>
        <v>0</v>
      </c>
    </row>
    <row r="881" spans="1:38" x14ac:dyDescent="0.35">
      <c r="A881" s="91"/>
      <c r="B881" s="92"/>
      <c r="C881" s="93"/>
      <c r="D881" s="92"/>
      <c r="E881" s="91"/>
      <c r="F881" s="92"/>
      <c r="G881" s="94"/>
      <c r="I881" s="31">
        <f t="shared" ca="1" si="256"/>
        <v>0</v>
      </c>
      <c r="J881" s="31">
        <f ca="1">IF(ISNA(MATCH($V881,Hajoamiskertoimet!A$21:A$53,0)),0,$I881*OFFSET(Hajoamiskertoimet!$C$20,MATCH($V881,Hajoamiskertoimet!A$21:A$53,0),0))</f>
        <v>0</v>
      </c>
      <c r="L881" s="181">
        <f t="shared" ca="1" si="245"/>
        <v>1</v>
      </c>
      <c r="M881" s="180" t="e">
        <f ca="1">OFFSET('ewc02'!$H$10,MATCH($R881,Ewc_ID,0),0)</f>
        <v>#N/A</v>
      </c>
      <c r="N881" s="180" t="e">
        <f t="shared" ca="1" si="240"/>
        <v>#N/A</v>
      </c>
      <c r="O881" s="180" t="e">
        <f ca="1">IF($L881=0,-1,OFFSET('Kuiva-aine'!$C$10,AE881+AF881-1,0))</f>
        <v>#N/A</v>
      </c>
      <c r="P881" s="180" t="e">
        <f t="shared" ca="1" si="246"/>
        <v>#N/A</v>
      </c>
      <c r="Q881" s="180" t="e">
        <f ca="1">OFFSET('ewc02'!$A$10,MATCH($C881,EWC_Koodi,0),0)</f>
        <v>#N/A</v>
      </c>
      <c r="R881" s="180" t="e">
        <f t="shared" ca="1" si="247"/>
        <v>#N/A</v>
      </c>
      <c r="S881" s="180" t="e">
        <f ca="1">OFFSET('ewc02'!$K$10,Y881,0)</f>
        <v>#N/A</v>
      </c>
      <c r="T881" s="180" t="e">
        <f t="shared" ca="1" si="248"/>
        <v>#N/A</v>
      </c>
      <c r="U881" s="180" t="e">
        <f ca="1">OFFSET('ewc02'!$L$10,Y881,0)</f>
        <v>#N/A</v>
      </c>
      <c r="V881" s="180" t="e">
        <f ca="1">OFFSET('ewc02'!$M$10,Y881,0)</f>
        <v>#N/A</v>
      </c>
      <c r="W881" s="180" t="e">
        <f ca="1">OFFSET('ewc02'!$N$10,Y881,0)</f>
        <v>#N/A</v>
      </c>
      <c r="X881" s="180" t="e">
        <f ca="1">IF(AND(OFFSET('ewc02'!I$10,Y881,0)=12,OR(G881="2.3",G881="2.6",G881="2.7",G881="2.9")),1,0)</f>
        <v>#N/A</v>
      </c>
      <c r="Y881" s="180" t="e">
        <f t="shared" ca="1" si="241"/>
        <v>#N/A</v>
      </c>
      <c r="Z881" s="37">
        <f t="shared" si="242"/>
        <v>0</v>
      </c>
      <c r="AA881" s="180">
        <f ca="1">IF($Z881=0,0, OFFSET(rd!$A$10,MATCH($Z881,RD_tunnus,0),0))</f>
        <v>0</v>
      </c>
      <c r="AB881" s="180" t="e">
        <f t="shared" si="249"/>
        <v>#N/A</v>
      </c>
      <c r="AC881" s="180" t="e">
        <f t="shared" si="250"/>
        <v>#N/A</v>
      </c>
      <c r="AD881" s="100">
        <f t="shared" si="251"/>
        <v>0</v>
      </c>
      <c r="AE881" s="180" t="e">
        <f t="shared" ca="1" si="243"/>
        <v>#N/A</v>
      </c>
      <c r="AF881" s="180" t="e">
        <f t="shared" ca="1" si="244"/>
        <v>#N/A</v>
      </c>
      <c r="AG881" s="100" t="e">
        <f ca="1">OFFSET('Kuiva-aine'!$D$10,AE881+AF881-1,0)</f>
        <v>#N/A</v>
      </c>
      <c r="AH881" s="100" t="e">
        <f ca="1">OFFSET('Kuiva-aine'!$E$10,AE881+AF881-1,0)</f>
        <v>#N/A</v>
      </c>
      <c r="AI881" s="180" t="e">
        <f t="shared" ca="1" si="252"/>
        <v>#N/A</v>
      </c>
      <c r="AJ881" s="180" t="e">
        <f t="shared" si="253"/>
        <v>#N/A</v>
      </c>
      <c r="AK881" s="180" t="e">
        <f t="shared" si="254"/>
        <v>#N/A</v>
      </c>
      <c r="AL881" s="180">
        <f t="shared" si="255"/>
        <v>0</v>
      </c>
    </row>
    <row r="882" spans="1:38" x14ac:dyDescent="0.35">
      <c r="A882" s="91"/>
      <c r="B882" s="92"/>
      <c r="C882" s="93"/>
      <c r="D882" s="92"/>
      <c r="E882" s="91"/>
      <c r="F882" s="92"/>
      <c r="G882" s="94"/>
      <c r="I882" s="31">
        <f t="shared" ca="1" si="256"/>
        <v>0</v>
      </c>
      <c r="J882" s="31">
        <f ca="1">IF(ISNA(MATCH($V882,Hajoamiskertoimet!A$21:A$53,0)),0,$I882*OFFSET(Hajoamiskertoimet!$C$20,MATCH($V882,Hajoamiskertoimet!A$21:A$53,0),0))</f>
        <v>0</v>
      </c>
      <c r="L882" s="181">
        <f t="shared" ca="1" si="245"/>
        <v>1</v>
      </c>
      <c r="M882" s="180" t="e">
        <f ca="1">OFFSET('ewc02'!$H$10,MATCH($R882,Ewc_ID,0),0)</f>
        <v>#N/A</v>
      </c>
      <c r="N882" s="180" t="e">
        <f t="shared" ca="1" si="240"/>
        <v>#N/A</v>
      </c>
      <c r="O882" s="180" t="e">
        <f ca="1">IF($L882=0,-1,OFFSET('Kuiva-aine'!$C$10,AE882+AF882-1,0))</f>
        <v>#N/A</v>
      </c>
      <c r="P882" s="180" t="e">
        <f t="shared" ca="1" si="246"/>
        <v>#N/A</v>
      </c>
      <c r="Q882" s="180" t="e">
        <f ca="1">OFFSET('ewc02'!$A$10,MATCH($C882,EWC_Koodi,0),0)</f>
        <v>#N/A</v>
      </c>
      <c r="R882" s="180" t="e">
        <f t="shared" ca="1" si="247"/>
        <v>#N/A</v>
      </c>
      <c r="S882" s="180" t="e">
        <f ca="1">OFFSET('ewc02'!$K$10,Y882,0)</f>
        <v>#N/A</v>
      </c>
      <c r="T882" s="180" t="e">
        <f t="shared" ca="1" si="248"/>
        <v>#N/A</v>
      </c>
      <c r="U882" s="180" t="e">
        <f ca="1">OFFSET('ewc02'!$L$10,Y882,0)</f>
        <v>#N/A</v>
      </c>
      <c r="V882" s="180" t="e">
        <f ca="1">OFFSET('ewc02'!$M$10,Y882,0)</f>
        <v>#N/A</v>
      </c>
      <c r="W882" s="180" t="e">
        <f ca="1">OFFSET('ewc02'!$N$10,Y882,0)</f>
        <v>#N/A</v>
      </c>
      <c r="X882" s="180" t="e">
        <f ca="1">IF(AND(OFFSET('ewc02'!I$10,Y882,0)=12,OR(G882="2.3",G882="2.6",G882="2.7",G882="2.9")),1,0)</f>
        <v>#N/A</v>
      </c>
      <c r="Y882" s="180" t="e">
        <f t="shared" ca="1" si="241"/>
        <v>#N/A</v>
      </c>
      <c r="Z882" s="37">
        <f t="shared" si="242"/>
        <v>0</v>
      </c>
      <c r="AA882" s="180">
        <f ca="1">IF($Z882=0,0, OFFSET(rd!$A$10,MATCH($Z882,RD_tunnus,0),0))</f>
        <v>0</v>
      </c>
      <c r="AB882" s="180" t="e">
        <f t="shared" si="249"/>
        <v>#N/A</v>
      </c>
      <c r="AC882" s="180" t="e">
        <f t="shared" si="250"/>
        <v>#N/A</v>
      </c>
      <c r="AD882" s="100">
        <f t="shared" si="251"/>
        <v>0</v>
      </c>
      <c r="AE882" s="180" t="e">
        <f t="shared" ca="1" si="243"/>
        <v>#N/A</v>
      </c>
      <c r="AF882" s="180" t="e">
        <f t="shared" ca="1" si="244"/>
        <v>#N/A</v>
      </c>
      <c r="AG882" s="100" t="e">
        <f ca="1">OFFSET('Kuiva-aine'!$D$10,AE882+AF882-1,0)</f>
        <v>#N/A</v>
      </c>
      <c r="AH882" s="100" t="e">
        <f ca="1">OFFSET('Kuiva-aine'!$E$10,AE882+AF882-1,0)</f>
        <v>#N/A</v>
      </c>
      <c r="AI882" s="180" t="e">
        <f t="shared" ca="1" si="252"/>
        <v>#N/A</v>
      </c>
      <c r="AJ882" s="180" t="e">
        <f t="shared" si="253"/>
        <v>#N/A</v>
      </c>
      <c r="AK882" s="180" t="e">
        <f t="shared" si="254"/>
        <v>#N/A</v>
      </c>
      <c r="AL882" s="180">
        <f t="shared" si="255"/>
        <v>0</v>
      </c>
    </row>
    <row r="883" spans="1:38" x14ac:dyDescent="0.35">
      <c r="A883" s="91"/>
      <c r="B883" s="92"/>
      <c r="C883" s="93"/>
      <c r="D883" s="92"/>
      <c r="E883" s="91"/>
      <c r="F883" s="92"/>
      <c r="G883" s="94"/>
      <c r="I883" s="31">
        <f t="shared" ca="1" si="256"/>
        <v>0</v>
      </c>
      <c r="J883" s="31">
        <f ca="1">IF(ISNA(MATCH($V883,Hajoamiskertoimet!A$21:A$53,0)),0,$I883*OFFSET(Hajoamiskertoimet!$C$20,MATCH($V883,Hajoamiskertoimet!A$21:A$53,0),0))</f>
        <v>0</v>
      </c>
      <c r="L883" s="181">
        <f t="shared" ca="1" si="245"/>
        <v>1</v>
      </c>
      <c r="M883" s="180" t="e">
        <f ca="1">OFFSET('ewc02'!$H$10,MATCH($R883,Ewc_ID,0),0)</f>
        <v>#N/A</v>
      </c>
      <c r="N883" s="180" t="e">
        <f t="shared" ca="1" si="240"/>
        <v>#N/A</v>
      </c>
      <c r="O883" s="180" t="e">
        <f ca="1">IF($L883=0,-1,OFFSET('Kuiva-aine'!$C$10,AE883+AF883-1,0))</f>
        <v>#N/A</v>
      </c>
      <c r="P883" s="180" t="e">
        <f t="shared" ca="1" si="246"/>
        <v>#N/A</v>
      </c>
      <c r="Q883" s="180" t="e">
        <f ca="1">OFFSET('ewc02'!$A$10,MATCH($C883,EWC_Koodi,0),0)</f>
        <v>#N/A</v>
      </c>
      <c r="R883" s="180" t="e">
        <f t="shared" ca="1" si="247"/>
        <v>#N/A</v>
      </c>
      <c r="S883" s="180" t="e">
        <f ca="1">OFFSET('ewc02'!$K$10,Y883,0)</f>
        <v>#N/A</v>
      </c>
      <c r="T883" s="180" t="e">
        <f t="shared" ca="1" si="248"/>
        <v>#N/A</v>
      </c>
      <c r="U883" s="180" t="e">
        <f ca="1">OFFSET('ewc02'!$L$10,Y883,0)</f>
        <v>#N/A</v>
      </c>
      <c r="V883" s="180" t="e">
        <f ca="1">OFFSET('ewc02'!$M$10,Y883,0)</f>
        <v>#N/A</v>
      </c>
      <c r="W883" s="180" t="e">
        <f ca="1">OFFSET('ewc02'!$N$10,Y883,0)</f>
        <v>#N/A</v>
      </c>
      <c r="X883" s="180" t="e">
        <f ca="1">IF(AND(OFFSET('ewc02'!I$10,Y883,0)=12,OR(G883="2.3",G883="2.6",G883="2.7",G883="2.9")),1,0)</f>
        <v>#N/A</v>
      </c>
      <c r="Y883" s="180" t="e">
        <f t="shared" ca="1" si="241"/>
        <v>#N/A</v>
      </c>
      <c r="Z883" s="37">
        <f t="shared" si="242"/>
        <v>0</v>
      </c>
      <c r="AA883" s="180">
        <f ca="1">IF($Z883=0,0, OFFSET(rd!$A$10,MATCH($Z883,RD_tunnus,0),0))</f>
        <v>0</v>
      </c>
      <c r="AB883" s="180" t="e">
        <f t="shared" si="249"/>
        <v>#N/A</v>
      </c>
      <c r="AC883" s="180" t="e">
        <f t="shared" si="250"/>
        <v>#N/A</v>
      </c>
      <c r="AD883" s="100">
        <f t="shared" si="251"/>
        <v>0</v>
      </c>
      <c r="AE883" s="180" t="e">
        <f t="shared" ca="1" si="243"/>
        <v>#N/A</v>
      </c>
      <c r="AF883" s="180" t="e">
        <f t="shared" ca="1" si="244"/>
        <v>#N/A</v>
      </c>
      <c r="AG883" s="100" t="e">
        <f ca="1">OFFSET('Kuiva-aine'!$D$10,AE883+AF883-1,0)</f>
        <v>#N/A</v>
      </c>
      <c r="AH883" s="100" t="e">
        <f ca="1">OFFSET('Kuiva-aine'!$E$10,AE883+AF883-1,0)</f>
        <v>#N/A</v>
      </c>
      <c r="AI883" s="180" t="e">
        <f t="shared" ca="1" si="252"/>
        <v>#N/A</v>
      </c>
      <c r="AJ883" s="180" t="e">
        <f t="shared" si="253"/>
        <v>#N/A</v>
      </c>
      <c r="AK883" s="180" t="e">
        <f t="shared" si="254"/>
        <v>#N/A</v>
      </c>
      <c r="AL883" s="180">
        <f t="shared" si="255"/>
        <v>0</v>
      </c>
    </row>
    <row r="884" spans="1:38" x14ac:dyDescent="0.35">
      <c r="A884" s="91"/>
      <c r="B884" s="92"/>
      <c r="C884" s="93"/>
      <c r="D884" s="92"/>
      <c r="E884" s="91"/>
      <c r="F884" s="92"/>
      <c r="G884" s="94"/>
      <c r="I884" s="31">
        <f t="shared" ca="1" si="256"/>
        <v>0</v>
      </c>
      <c r="J884" s="31">
        <f ca="1">IF(ISNA(MATCH($V884,Hajoamiskertoimet!A$21:A$53,0)),0,$I884*OFFSET(Hajoamiskertoimet!$C$20,MATCH($V884,Hajoamiskertoimet!A$21:A$53,0),0))</f>
        <v>0</v>
      </c>
      <c r="L884" s="181">
        <f t="shared" ca="1" si="245"/>
        <v>1</v>
      </c>
      <c r="M884" s="180" t="e">
        <f ca="1">OFFSET('ewc02'!$H$10,MATCH($R884,Ewc_ID,0),0)</f>
        <v>#N/A</v>
      </c>
      <c r="N884" s="180" t="e">
        <f t="shared" ca="1" si="240"/>
        <v>#N/A</v>
      </c>
      <c r="O884" s="180" t="e">
        <f ca="1">IF($L884=0,-1,OFFSET('Kuiva-aine'!$C$10,AE884+AF884-1,0))</f>
        <v>#N/A</v>
      </c>
      <c r="P884" s="180" t="e">
        <f t="shared" ca="1" si="246"/>
        <v>#N/A</v>
      </c>
      <c r="Q884" s="180" t="e">
        <f ca="1">OFFSET('ewc02'!$A$10,MATCH($C884,EWC_Koodi,0),0)</f>
        <v>#N/A</v>
      </c>
      <c r="R884" s="180" t="e">
        <f t="shared" ca="1" si="247"/>
        <v>#N/A</v>
      </c>
      <c r="S884" s="180" t="e">
        <f ca="1">OFFSET('ewc02'!$K$10,Y884,0)</f>
        <v>#N/A</v>
      </c>
      <c r="T884" s="180" t="e">
        <f t="shared" ca="1" si="248"/>
        <v>#N/A</v>
      </c>
      <c r="U884" s="180" t="e">
        <f ca="1">OFFSET('ewc02'!$L$10,Y884,0)</f>
        <v>#N/A</v>
      </c>
      <c r="V884" s="180" t="e">
        <f ca="1">OFFSET('ewc02'!$M$10,Y884,0)</f>
        <v>#N/A</v>
      </c>
      <c r="W884" s="180" t="e">
        <f ca="1">OFFSET('ewc02'!$N$10,Y884,0)</f>
        <v>#N/A</v>
      </c>
      <c r="X884" s="180" t="e">
        <f ca="1">IF(AND(OFFSET('ewc02'!I$10,Y884,0)=12,OR(G884="2.3",G884="2.6",G884="2.7",G884="2.9")),1,0)</f>
        <v>#N/A</v>
      </c>
      <c r="Y884" s="180" t="e">
        <f t="shared" ca="1" si="241"/>
        <v>#N/A</v>
      </c>
      <c r="Z884" s="37">
        <f t="shared" si="242"/>
        <v>0</v>
      </c>
      <c r="AA884" s="180">
        <f ca="1">IF($Z884=0,0, OFFSET(rd!$A$10,MATCH($Z884,RD_tunnus,0),0))</f>
        <v>0</v>
      </c>
      <c r="AB884" s="180" t="e">
        <f t="shared" si="249"/>
        <v>#N/A</v>
      </c>
      <c r="AC884" s="180" t="e">
        <f t="shared" si="250"/>
        <v>#N/A</v>
      </c>
      <c r="AD884" s="100">
        <f t="shared" si="251"/>
        <v>0</v>
      </c>
      <c r="AE884" s="180" t="e">
        <f t="shared" ca="1" si="243"/>
        <v>#N/A</v>
      </c>
      <c r="AF884" s="180" t="e">
        <f t="shared" ca="1" si="244"/>
        <v>#N/A</v>
      </c>
      <c r="AG884" s="100" t="e">
        <f ca="1">OFFSET('Kuiva-aine'!$D$10,AE884+AF884-1,0)</f>
        <v>#N/A</v>
      </c>
      <c r="AH884" s="100" t="e">
        <f ca="1">OFFSET('Kuiva-aine'!$E$10,AE884+AF884-1,0)</f>
        <v>#N/A</v>
      </c>
      <c r="AI884" s="180" t="e">
        <f t="shared" ca="1" si="252"/>
        <v>#N/A</v>
      </c>
      <c r="AJ884" s="180" t="e">
        <f t="shared" si="253"/>
        <v>#N/A</v>
      </c>
      <c r="AK884" s="180" t="e">
        <f t="shared" si="254"/>
        <v>#N/A</v>
      </c>
      <c r="AL884" s="180">
        <f t="shared" si="255"/>
        <v>0</v>
      </c>
    </row>
    <row r="885" spans="1:38" x14ac:dyDescent="0.35">
      <c r="A885" s="91"/>
      <c r="B885" s="92"/>
      <c r="C885" s="93"/>
      <c r="D885" s="92"/>
      <c r="E885" s="91"/>
      <c r="F885" s="92"/>
      <c r="G885" s="94"/>
      <c r="I885" s="31">
        <f t="shared" ca="1" si="256"/>
        <v>0</v>
      </c>
      <c r="J885" s="31">
        <f ca="1">IF(ISNA(MATCH($V885,Hajoamiskertoimet!A$21:A$53,0)),0,$I885*OFFSET(Hajoamiskertoimet!$C$20,MATCH($V885,Hajoamiskertoimet!A$21:A$53,0),0))</f>
        <v>0</v>
      </c>
      <c r="L885" s="181">
        <f t="shared" ca="1" si="245"/>
        <v>1</v>
      </c>
      <c r="M885" s="180" t="e">
        <f ca="1">OFFSET('ewc02'!$H$10,MATCH($R885,Ewc_ID,0),0)</f>
        <v>#N/A</v>
      </c>
      <c r="N885" s="180" t="e">
        <f t="shared" ca="1" si="240"/>
        <v>#N/A</v>
      </c>
      <c r="O885" s="180" t="e">
        <f ca="1">IF($L885=0,-1,OFFSET('Kuiva-aine'!$C$10,AE885+AF885-1,0))</f>
        <v>#N/A</v>
      </c>
      <c r="P885" s="180" t="e">
        <f t="shared" ca="1" si="246"/>
        <v>#N/A</v>
      </c>
      <c r="Q885" s="180" t="e">
        <f ca="1">OFFSET('ewc02'!$A$10,MATCH($C885,EWC_Koodi,0),0)</f>
        <v>#N/A</v>
      </c>
      <c r="R885" s="180" t="e">
        <f t="shared" ca="1" si="247"/>
        <v>#N/A</v>
      </c>
      <c r="S885" s="180" t="e">
        <f ca="1">OFFSET('ewc02'!$K$10,Y885,0)</f>
        <v>#N/A</v>
      </c>
      <c r="T885" s="180" t="e">
        <f t="shared" ca="1" si="248"/>
        <v>#N/A</v>
      </c>
      <c r="U885" s="180" t="e">
        <f ca="1">OFFSET('ewc02'!$L$10,Y885,0)</f>
        <v>#N/A</v>
      </c>
      <c r="V885" s="180" t="e">
        <f ca="1">OFFSET('ewc02'!$M$10,Y885,0)</f>
        <v>#N/A</v>
      </c>
      <c r="W885" s="180" t="e">
        <f ca="1">OFFSET('ewc02'!$N$10,Y885,0)</f>
        <v>#N/A</v>
      </c>
      <c r="X885" s="180" t="e">
        <f ca="1">IF(AND(OFFSET('ewc02'!I$10,Y885,0)=12,OR(G885="2.3",G885="2.6",G885="2.7",G885="2.9")),1,0)</f>
        <v>#N/A</v>
      </c>
      <c r="Y885" s="180" t="e">
        <f t="shared" ca="1" si="241"/>
        <v>#N/A</v>
      </c>
      <c r="Z885" s="37">
        <f t="shared" si="242"/>
        <v>0</v>
      </c>
      <c r="AA885" s="180">
        <f ca="1">IF($Z885=0,0, OFFSET(rd!$A$10,MATCH($Z885,RD_tunnus,0),0))</f>
        <v>0</v>
      </c>
      <c r="AB885" s="180" t="e">
        <f t="shared" si="249"/>
        <v>#N/A</v>
      </c>
      <c r="AC885" s="180" t="e">
        <f t="shared" si="250"/>
        <v>#N/A</v>
      </c>
      <c r="AD885" s="100">
        <f t="shared" si="251"/>
        <v>0</v>
      </c>
      <c r="AE885" s="180" t="e">
        <f t="shared" ca="1" si="243"/>
        <v>#N/A</v>
      </c>
      <c r="AF885" s="180" t="e">
        <f t="shared" ca="1" si="244"/>
        <v>#N/A</v>
      </c>
      <c r="AG885" s="100" t="e">
        <f ca="1">OFFSET('Kuiva-aine'!$D$10,AE885+AF885-1,0)</f>
        <v>#N/A</v>
      </c>
      <c r="AH885" s="100" t="e">
        <f ca="1">OFFSET('Kuiva-aine'!$E$10,AE885+AF885-1,0)</f>
        <v>#N/A</v>
      </c>
      <c r="AI885" s="180" t="e">
        <f t="shared" ca="1" si="252"/>
        <v>#N/A</v>
      </c>
      <c r="AJ885" s="180" t="e">
        <f t="shared" si="253"/>
        <v>#N/A</v>
      </c>
      <c r="AK885" s="180" t="e">
        <f t="shared" si="254"/>
        <v>#N/A</v>
      </c>
      <c r="AL885" s="180">
        <f t="shared" si="255"/>
        <v>0</v>
      </c>
    </row>
    <row r="886" spans="1:38" x14ac:dyDescent="0.35">
      <c r="A886" s="91"/>
      <c r="B886" s="92"/>
      <c r="C886" s="93"/>
      <c r="D886" s="92"/>
      <c r="E886" s="91"/>
      <c r="F886" s="92"/>
      <c r="G886" s="94"/>
      <c r="I886" s="31">
        <f t="shared" ca="1" si="256"/>
        <v>0</v>
      </c>
      <c r="J886" s="31">
        <f ca="1">IF(ISNA(MATCH($V886,Hajoamiskertoimet!A$21:A$53,0)),0,$I886*OFFSET(Hajoamiskertoimet!$C$20,MATCH($V886,Hajoamiskertoimet!A$21:A$53,0),0))</f>
        <v>0</v>
      </c>
      <c r="L886" s="181">
        <f t="shared" ca="1" si="245"/>
        <v>1</v>
      </c>
      <c r="M886" s="180" t="e">
        <f ca="1">OFFSET('ewc02'!$H$10,MATCH($R886,Ewc_ID,0),0)</f>
        <v>#N/A</v>
      </c>
      <c r="N886" s="180" t="e">
        <f t="shared" ca="1" si="240"/>
        <v>#N/A</v>
      </c>
      <c r="O886" s="180" t="e">
        <f ca="1">IF($L886=0,-1,OFFSET('Kuiva-aine'!$C$10,AE886+AF886-1,0))</f>
        <v>#N/A</v>
      </c>
      <c r="P886" s="180" t="e">
        <f t="shared" ca="1" si="246"/>
        <v>#N/A</v>
      </c>
      <c r="Q886" s="180" t="e">
        <f ca="1">OFFSET('ewc02'!$A$10,MATCH($C886,EWC_Koodi,0),0)</f>
        <v>#N/A</v>
      </c>
      <c r="R886" s="180" t="e">
        <f t="shared" ca="1" si="247"/>
        <v>#N/A</v>
      </c>
      <c r="S886" s="180" t="e">
        <f ca="1">OFFSET('ewc02'!$K$10,Y886,0)</f>
        <v>#N/A</v>
      </c>
      <c r="T886" s="180" t="e">
        <f t="shared" ca="1" si="248"/>
        <v>#N/A</v>
      </c>
      <c r="U886" s="180" t="e">
        <f ca="1">OFFSET('ewc02'!$L$10,Y886,0)</f>
        <v>#N/A</v>
      </c>
      <c r="V886" s="180" t="e">
        <f ca="1">OFFSET('ewc02'!$M$10,Y886,0)</f>
        <v>#N/A</v>
      </c>
      <c r="W886" s="180" t="e">
        <f ca="1">OFFSET('ewc02'!$N$10,Y886,0)</f>
        <v>#N/A</v>
      </c>
      <c r="X886" s="180" t="e">
        <f ca="1">IF(AND(OFFSET('ewc02'!I$10,Y886,0)=12,OR(G886="2.3",G886="2.6",G886="2.7",G886="2.9")),1,0)</f>
        <v>#N/A</v>
      </c>
      <c r="Y886" s="180" t="e">
        <f t="shared" ca="1" si="241"/>
        <v>#N/A</v>
      </c>
      <c r="Z886" s="37">
        <f t="shared" si="242"/>
        <v>0</v>
      </c>
      <c r="AA886" s="180">
        <f ca="1">IF($Z886=0,0, OFFSET(rd!$A$10,MATCH($Z886,RD_tunnus,0),0))</f>
        <v>0</v>
      </c>
      <c r="AB886" s="180" t="e">
        <f t="shared" si="249"/>
        <v>#N/A</v>
      </c>
      <c r="AC886" s="180" t="e">
        <f t="shared" si="250"/>
        <v>#N/A</v>
      </c>
      <c r="AD886" s="100">
        <f t="shared" si="251"/>
        <v>0</v>
      </c>
      <c r="AE886" s="180" t="e">
        <f t="shared" ca="1" si="243"/>
        <v>#N/A</v>
      </c>
      <c r="AF886" s="180" t="e">
        <f t="shared" ca="1" si="244"/>
        <v>#N/A</v>
      </c>
      <c r="AG886" s="100" t="e">
        <f ca="1">OFFSET('Kuiva-aine'!$D$10,AE886+AF886-1,0)</f>
        <v>#N/A</v>
      </c>
      <c r="AH886" s="100" t="e">
        <f ca="1">OFFSET('Kuiva-aine'!$E$10,AE886+AF886-1,0)</f>
        <v>#N/A</v>
      </c>
      <c r="AI886" s="180" t="e">
        <f t="shared" ca="1" si="252"/>
        <v>#N/A</v>
      </c>
      <c r="AJ886" s="180" t="e">
        <f t="shared" si="253"/>
        <v>#N/A</v>
      </c>
      <c r="AK886" s="180" t="e">
        <f t="shared" si="254"/>
        <v>#N/A</v>
      </c>
      <c r="AL886" s="180">
        <f t="shared" si="255"/>
        <v>0</v>
      </c>
    </row>
    <row r="887" spans="1:38" x14ac:dyDescent="0.35">
      <c r="A887" s="91"/>
      <c r="B887" s="92"/>
      <c r="C887" s="93"/>
      <c r="D887" s="92"/>
      <c r="E887" s="91"/>
      <c r="F887" s="92"/>
      <c r="G887" s="94"/>
      <c r="I887" s="31">
        <f t="shared" ca="1" si="256"/>
        <v>0</v>
      </c>
      <c r="J887" s="31">
        <f ca="1">IF(ISNA(MATCH($V887,Hajoamiskertoimet!A$21:A$53,0)),0,$I887*OFFSET(Hajoamiskertoimet!$C$20,MATCH($V887,Hajoamiskertoimet!A$21:A$53,0),0))</f>
        <v>0</v>
      </c>
      <c r="L887" s="181">
        <f t="shared" ca="1" si="245"/>
        <v>1</v>
      </c>
      <c r="M887" s="180" t="e">
        <f ca="1">OFFSET('ewc02'!$H$10,MATCH($R887,Ewc_ID,0),0)</f>
        <v>#N/A</v>
      </c>
      <c r="N887" s="180" t="e">
        <f t="shared" ca="1" si="240"/>
        <v>#N/A</v>
      </c>
      <c r="O887" s="180" t="e">
        <f ca="1">IF($L887=0,-1,OFFSET('Kuiva-aine'!$C$10,AE887+AF887-1,0))</f>
        <v>#N/A</v>
      </c>
      <c r="P887" s="180" t="e">
        <f t="shared" ca="1" si="246"/>
        <v>#N/A</v>
      </c>
      <c r="Q887" s="180" t="e">
        <f ca="1">OFFSET('ewc02'!$A$10,MATCH($C887,EWC_Koodi,0),0)</f>
        <v>#N/A</v>
      </c>
      <c r="R887" s="180" t="e">
        <f t="shared" ca="1" si="247"/>
        <v>#N/A</v>
      </c>
      <c r="S887" s="180" t="e">
        <f ca="1">OFFSET('ewc02'!$K$10,Y887,0)</f>
        <v>#N/A</v>
      </c>
      <c r="T887" s="180" t="e">
        <f t="shared" ca="1" si="248"/>
        <v>#N/A</v>
      </c>
      <c r="U887" s="180" t="e">
        <f ca="1">OFFSET('ewc02'!$L$10,Y887,0)</f>
        <v>#N/A</v>
      </c>
      <c r="V887" s="180" t="e">
        <f ca="1">OFFSET('ewc02'!$M$10,Y887,0)</f>
        <v>#N/A</v>
      </c>
      <c r="W887" s="180" t="e">
        <f ca="1">OFFSET('ewc02'!$N$10,Y887,0)</f>
        <v>#N/A</v>
      </c>
      <c r="X887" s="180" t="e">
        <f ca="1">IF(AND(OFFSET('ewc02'!I$10,Y887,0)=12,OR(G887="2.3",G887="2.6",G887="2.7",G887="2.9")),1,0)</f>
        <v>#N/A</v>
      </c>
      <c r="Y887" s="180" t="e">
        <f t="shared" ca="1" si="241"/>
        <v>#N/A</v>
      </c>
      <c r="Z887" s="37">
        <f t="shared" si="242"/>
        <v>0</v>
      </c>
      <c r="AA887" s="180">
        <f ca="1">IF($Z887=0,0, OFFSET(rd!$A$10,MATCH($Z887,RD_tunnus,0),0))</f>
        <v>0</v>
      </c>
      <c r="AB887" s="180" t="e">
        <f t="shared" si="249"/>
        <v>#N/A</v>
      </c>
      <c r="AC887" s="180" t="e">
        <f t="shared" si="250"/>
        <v>#N/A</v>
      </c>
      <c r="AD887" s="100">
        <f t="shared" si="251"/>
        <v>0</v>
      </c>
      <c r="AE887" s="180" t="e">
        <f t="shared" ca="1" si="243"/>
        <v>#N/A</v>
      </c>
      <c r="AF887" s="180" t="e">
        <f t="shared" ca="1" si="244"/>
        <v>#N/A</v>
      </c>
      <c r="AG887" s="100" t="e">
        <f ca="1">OFFSET('Kuiva-aine'!$D$10,AE887+AF887-1,0)</f>
        <v>#N/A</v>
      </c>
      <c r="AH887" s="100" t="e">
        <f ca="1">OFFSET('Kuiva-aine'!$E$10,AE887+AF887-1,0)</f>
        <v>#N/A</v>
      </c>
      <c r="AI887" s="180" t="e">
        <f t="shared" ca="1" si="252"/>
        <v>#N/A</v>
      </c>
      <c r="AJ887" s="180" t="e">
        <f t="shared" si="253"/>
        <v>#N/A</v>
      </c>
      <c r="AK887" s="180" t="e">
        <f t="shared" si="254"/>
        <v>#N/A</v>
      </c>
      <c r="AL887" s="180">
        <f t="shared" si="255"/>
        <v>0</v>
      </c>
    </row>
    <row r="888" spans="1:38" x14ac:dyDescent="0.35">
      <c r="A888" s="91"/>
      <c r="B888" s="92"/>
      <c r="C888" s="93"/>
      <c r="D888" s="92"/>
      <c r="E888" s="91"/>
      <c r="F888" s="92"/>
      <c r="G888" s="94"/>
      <c r="I888" s="31">
        <f t="shared" ca="1" si="256"/>
        <v>0</v>
      </c>
      <c r="J888" s="31">
        <f ca="1">IF(ISNA(MATCH($V888,Hajoamiskertoimet!A$21:A$53,0)),0,$I888*OFFSET(Hajoamiskertoimet!$C$20,MATCH($V888,Hajoamiskertoimet!A$21:A$53,0),0))</f>
        <v>0</v>
      </c>
      <c r="L888" s="181">
        <f t="shared" ca="1" si="245"/>
        <v>1</v>
      </c>
      <c r="M888" s="180" t="e">
        <f ca="1">OFFSET('ewc02'!$H$10,MATCH($R888,Ewc_ID,0),0)</f>
        <v>#N/A</v>
      </c>
      <c r="N888" s="180" t="e">
        <f t="shared" ca="1" si="240"/>
        <v>#N/A</v>
      </c>
      <c r="O888" s="180" t="e">
        <f ca="1">IF($L888=0,-1,OFFSET('Kuiva-aine'!$C$10,AE888+AF888-1,0))</f>
        <v>#N/A</v>
      </c>
      <c r="P888" s="180" t="e">
        <f t="shared" ca="1" si="246"/>
        <v>#N/A</v>
      </c>
      <c r="Q888" s="180" t="e">
        <f ca="1">OFFSET('ewc02'!$A$10,MATCH($C888,EWC_Koodi,0),0)</f>
        <v>#N/A</v>
      </c>
      <c r="R888" s="180" t="e">
        <f t="shared" ca="1" si="247"/>
        <v>#N/A</v>
      </c>
      <c r="S888" s="180" t="e">
        <f ca="1">OFFSET('ewc02'!$K$10,Y888,0)</f>
        <v>#N/A</v>
      </c>
      <c r="T888" s="180" t="e">
        <f t="shared" ca="1" si="248"/>
        <v>#N/A</v>
      </c>
      <c r="U888" s="180" t="e">
        <f ca="1">OFFSET('ewc02'!$L$10,Y888,0)</f>
        <v>#N/A</v>
      </c>
      <c r="V888" s="180" t="e">
        <f ca="1">OFFSET('ewc02'!$M$10,Y888,0)</f>
        <v>#N/A</v>
      </c>
      <c r="W888" s="180" t="e">
        <f ca="1">OFFSET('ewc02'!$N$10,Y888,0)</f>
        <v>#N/A</v>
      </c>
      <c r="X888" s="180" t="e">
        <f ca="1">IF(AND(OFFSET('ewc02'!I$10,Y888,0)=12,OR(G888="2.3",G888="2.6",G888="2.7",G888="2.9")),1,0)</f>
        <v>#N/A</v>
      </c>
      <c r="Y888" s="180" t="e">
        <f t="shared" ca="1" si="241"/>
        <v>#N/A</v>
      </c>
      <c r="Z888" s="37">
        <f t="shared" si="242"/>
        <v>0</v>
      </c>
      <c r="AA888" s="180">
        <f ca="1">IF($Z888=0,0, OFFSET(rd!$A$10,MATCH($Z888,RD_tunnus,0),0))</f>
        <v>0</v>
      </c>
      <c r="AB888" s="180" t="e">
        <f t="shared" si="249"/>
        <v>#N/A</v>
      </c>
      <c r="AC888" s="180" t="e">
        <f t="shared" si="250"/>
        <v>#N/A</v>
      </c>
      <c r="AD888" s="100">
        <f t="shared" si="251"/>
        <v>0</v>
      </c>
      <c r="AE888" s="180" t="e">
        <f t="shared" ca="1" si="243"/>
        <v>#N/A</v>
      </c>
      <c r="AF888" s="180" t="e">
        <f t="shared" ca="1" si="244"/>
        <v>#N/A</v>
      </c>
      <c r="AG888" s="100" t="e">
        <f ca="1">OFFSET('Kuiva-aine'!$D$10,AE888+AF888-1,0)</f>
        <v>#N/A</v>
      </c>
      <c r="AH888" s="100" t="e">
        <f ca="1">OFFSET('Kuiva-aine'!$E$10,AE888+AF888-1,0)</f>
        <v>#N/A</v>
      </c>
      <c r="AI888" s="180" t="e">
        <f t="shared" ca="1" si="252"/>
        <v>#N/A</v>
      </c>
      <c r="AJ888" s="180" t="e">
        <f t="shared" si="253"/>
        <v>#N/A</v>
      </c>
      <c r="AK888" s="180" t="e">
        <f t="shared" si="254"/>
        <v>#N/A</v>
      </c>
      <c r="AL888" s="180">
        <f t="shared" si="255"/>
        <v>0</v>
      </c>
    </row>
    <row r="889" spans="1:38" x14ac:dyDescent="0.35">
      <c r="A889" s="91"/>
      <c r="B889" s="92"/>
      <c r="C889" s="93"/>
      <c r="D889" s="92"/>
      <c r="E889" s="91"/>
      <c r="F889" s="92"/>
      <c r="G889" s="94"/>
      <c r="I889" s="31">
        <f t="shared" ca="1" si="256"/>
        <v>0</v>
      </c>
      <c r="J889" s="31">
        <f ca="1">IF(ISNA(MATCH($V889,Hajoamiskertoimet!A$21:A$53,0)),0,$I889*OFFSET(Hajoamiskertoimet!$C$20,MATCH($V889,Hajoamiskertoimet!A$21:A$53,0),0))</f>
        <v>0</v>
      </c>
      <c r="L889" s="181">
        <f t="shared" ca="1" si="245"/>
        <v>1</v>
      </c>
      <c r="M889" s="180" t="e">
        <f ca="1">OFFSET('ewc02'!$H$10,MATCH($R889,Ewc_ID,0),0)</f>
        <v>#N/A</v>
      </c>
      <c r="N889" s="180" t="e">
        <f t="shared" ca="1" si="240"/>
        <v>#N/A</v>
      </c>
      <c r="O889" s="180" t="e">
        <f ca="1">IF($L889=0,-1,OFFSET('Kuiva-aine'!$C$10,AE889+AF889-1,0))</f>
        <v>#N/A</v>
      </c>
      <c r="P889" s="180" t="e">
        <f t="shared" ca="1" si="246"/>
        <v>#N/A</v>
      </c>
      <c r="Q889" s="180" t="e">
        <f ca="1">OFFSET('ewc02'!$A$10,MATCH($C889,EWC_Koodi,0),0)</f>
        <v>#N/A</v>
      </c>
      <c r="R889" s="180" t="e">
        <f t="shared" ca="1" si="247"/>
        <v>#N/A</v>
      </c>
      <c r="S889" s="180" t="e">
        <f ca="1">OFFSET('ewc02'!$K$10,Y889,0)</f>
        <v>#N/A</v>
      </c>
      <c r="T889" s="180" t="e">
        <f t="shared" ca="1" si="248"/>
        <v>#N/A</v>
      </c>
      <c r="U889" s="180" t="e">
        <f ca="1">OFFSET('ewc02'!$L$10,Y889,0)</f>
        <v>#N/A</v>
      </c>
      <c r="V889" s="180" t="e">
        <f ca="1">OFFSET('ewc02'!$M$10,Y889,0)</f>
        <v>#N/A</v>
      </c>
      <c r="W889" s="180" t="e">
        <f ca="1">OFFSET('ewc02'!$N$10,Y889,0)</f>
        <v>#N/A</v>
      </c>
      <c r="X889" s="180" t="e">
        <f ca="1">IF(AND(OFFSET('ewc02'!I$10,Y889,0)=12,OR(G889="2.3",G889="2.6",G889="2.7",G889="2.9")),1,0)</f>
        <v>#N/A</v>
      </c>
      <c r="Y889" s="180" t="e">
        <f t="shared" ca="1" si="241"/>
        <v>#N/A</v>
      </c>
      <c r="Z889" s="37">
        <f t="shared" si="242"/>
        <v>0</v>
      </c>
      <c r="AA889" s="180">
        <f ca="1">IF($Z889=0,0, OFFSET(rd!$A$10,MATCH($Z889,RD_tunnus,0),0))</f>
        <v>0</v>
      </c>
      <c r="AB889" s="180" t="e">
        <f t="shared" si="249"/>
        <v>#N/A</v>
      </c>
      <c r="AC889" s="180" t="e">
        <f t="shared" si="250"/>
        <v>#N/A</v>
      </c>
      <c r="AD889" s="100">
        <f t="shared" si="251"/>
        <v>0</v>
      </c>
      <c r="AE889" s="180" t="e">
        <f t="shared" ca="1" si="243"/>
        <v>#N/A</v>
      </c>
      <c r="AF889" s="180" t="e">
        <f t="shared" ca="1" si="244"/>
        <v>#N/A</v>
      </c>
      <c r="AG889" s="100" t="e">
        <f ca="1">OFFSET('Kuiva-aine'!$D$10,AE889+AF889-1,0)</f>
        <v>#N/A</v>
      </c>
      <c r="AH889" s="100" t="e">
        <f ca="1">OFFSET('Kuiva-aine'!$E$10,AE889+AF889-1,0)</f>
        <v>#N/A</v>
      </c>
      <c r="AI889" s="180" t="e">
        <f t="shared" ca="1" si="252"/>
        <v>#N/A</v>
      </c>
      <c r="AJ889" s="180" t="e">
        <f t="shared" si="253"/>
        <v>#N/A</v>
      </c>
      <c r="AK889" s="180" t="e">
        <f t="shared" si="254"/>
        <v>#N/A</v>
      </c>
      <c r="AL889" s="180">
        <f t="shared" si="255"/>
        <v>0</v>
      </c>
    </row>
    <row r="890" spans="1:38" x14ac:dyDescent="0.35">
      <c r="A890" s="91"/>
      <c r="B890" s="92"/>
      <c r="C890" s="93"/>
      <c r="D890" s="92"/>
      <c r="E890" s="91"/>
      <c r="F890" s="92"/>
      <c r="G890" s="94"/>
      <c r="I890" s="31">
        <f t="shared" ca="1" si="256"/>
        <v>0</v>
      </c>
      <c r="J890" s="31">
        <f ca="1">IF(ISNA(MATCH($V890,Hajoamiskertoimet!A$21:A$53,0)),0,$I890*OFFSET(Hajoamiskertoimet!$C$20,MATCH($V890,Hajoamiskertoimet!A$21:A$53,0),0))</f>
        <v>0</v>
      </c>
      <c r="L890" s="181">
        <f t="shared" ca="1" si="245"/>
        <v>1</v>
      </c>
      <c r="M890" s="180" t="e">
        <f ca="1">OFFSET('ewc02'!$H$10,MATCH($R890,Ewc_ID,0),0)</f>
        <v>#N/A</v>
      </c>
      <c r="N890" s="180" t="e">
        <f t="shared" ca="1" si="240"/>
        <v>#N/A</v>
      </c>
      <c r="O890" s="180" t="e">
        <f ca="1">IF($L890=0,-1,OFFSET('Kuiva-aine'!$C$10,AE890+AF890-1,0))</f>
        <v>#N/A</v>
      </c>
      <c r="P890" s="180" t="e">
        <f t="shared" ca="1" si="246"/>
        <v>#N/A</v>
      </c>
      <c r="Q890" s="180" t="e">
        <f ca="1">OFFSET('ewc02'!$A$10,MATCH($C890,EWC_Koodi,0),0)</f>
        <v>#N/A</v>
      </c>
      <c r="R890" s="180" t="e">
        <f t="shared" ca="1" si="247"/>
        <v>#N/A</v>
      </c>
      <c r="S890" s="180" t="e">
        <f ca="1">OFFSET('ewc02'!$K$10,Y890,0)</f>
        <v>#N/A</v>
      </c>
      <c r="T890" s="180" t="e">
        <f t="shared" ca="1" si="248"/>
        <v>#N/A</v>
      </c>
      <c r="U890" s="180" t="e">
        <f ca="1">OFFSET('ewc02'!$L$10,Y890,0)</f>
        <v>#N/A</v>
      </c>
      <c r="V890" s="180" t="e">
        <f ca="1">OFFSET('ewc02'!$M$10,Y890,0)</f>
        <v>#N/A</v>
      </c>
      <c r="W890" s="180" t="e">
        <f ca="1">OFFSET('ewc02'!$N$10,Y890,0)</f>
        <v>#N/A</v>
      </c>
      <c r="X890" s="180" t="e">
        <f ca="1">IF(AND(OFFSET('ewc02'!I$10,Y890,0)=12,OR(G890="2.3",G890="2.6",G890="2.7",G890="2.9")),1,0)</f>
        <v>#N/A</v>
      </c>
      <c r="Y890" s="180" t="e">
        <f t="shared" ca="1" si="241"/>
        <v>#N/A</v>
      </c>
      <c r="Z890" s="37">
        <f t="shared" si="242"/>
        <v>0</v>
      </c>
      <c r="AA890" s="180">
        <f ca="1">IF($Z890=0,0, OFFSET(rd!$A$10,MATCH($Z890,RD_tunnus,0),0))</f>
        <v>0</v>
      </c>
      <c r="AB890" s="180" t="e">
        <f t="shared" si="249"/>
        <v>#N/A</v>
      </c>
      <c r="AC890" s="180" t="e">
        <f t="shared" si="250"/>
        <v>#N/A</v>
      </c>
      <c r="AD890" s="100">
        <f t="shared" si="251"/>
        <v>0</v>
      </c>
      <c r="AE890" s="180" t="e">
        <f t="shared" ca="1" si="243"/>
        <v>#N/A</v>
      </c>
      <c r="AF890" s="180" t="e">
        <f t="shared" ca="1" si="244"/>
        <v>#N/A</v>
      </c>
      <c r="AG890" s="100" t="e">
        <f ca="1">OFFSET('Kuiva-aine'!$D$10,AE890+AF890-1,0)</f>
        <v>#N/A</v>
      </c>
      <c r="AH890" s="100" t="e">
        <f ca="1">OFFSET('Kuiva-aine'!$E$10,AE890+AF890-1,0)</f>
        <v>#N/A</v>
      </c>
      <c r="AI890" s="180" t="e">
        <f t="shared" ca="1" si="252"/>
        <v>#N/A</v>
      </c>
      <c r="AJ890" s="180" t="e">
        <f t="shared" si="253"/>
        <v>#N/A</v>
      </c>
      <c r="AK890" s="180" t="e">
        <f t="shared" si="254"/>
        <v>#N/A</v>
      </c>
      <c r="AL890" s="180">
        <f t="shared" si="255"/>
        <v>0</v>
      </c>
    </row>
    <row r="891" spans="1:38" x14ac:dyDescent="0.35">
      <c r="A891" s="91"/>
      <c r="B891" s="92"/>
      <c r="C891" s="93"/>
      <c r="D891" s="92"/>
      <c r="E891" s="91"/>
      <c r="F891" s="92"/>
      <c r="G891" s="94"/>
      <c r="I891" s="31">
        <f t="shared" ca="1" si="256"/>
        <v>0</v>
      </c>
      <c r="J891" s="31">
        <f ca="1">IF(ISNA(MATCH($V891,Hajoamiskertoimet!A$21:A$53,0)),0,$I891*OFFSET(Hajoamiskertoimet!$C$20,MATCH($V891,Hajoamiskertoimet!A$21:A$53,0),0))</f>
        <v>0</v>
      </c>
      <c r="L891" s="181">
        <f t="shared" ca="1" si="245"/>
        <v>1</v>
      </c>
      <c r="M891" s="180" t="e">
        <f ca="1">OFFSET('ewc02'!$H$10,MATCH($R891,Ewc_ID,0),0)</f>
        <v>#N/A</v>
      </c>
      <c r="N891" s="180" t="e">
        <f t="shared" ca="1" si="240"/>
        <v>#N/A</v>
      </c>
      <c r="O891" s="180" t="e">
        <f ca="1">IF($L891=0,-1,OFFSET('Kuiva-aine'!$C$10,AE891+AF891-1,0))</f>
        <v>#N/A</v>
      </c>
      <c r="P891" s="180" t="e">
        <f t="shared" ca="1" si="246"/>
        <v>#N/A</v>
      </c>
      <c r="Q891" s="180" t="e">
        <f ca="1">OFFSET('ewc02'!$A$10,MATCH($C891,EWC_Koodi,0),0)</f>
        <v>#N/A</v>
      </c>
      <c r="R891" s="180" t="e">
        <f t="shared" ca="1" si="247"/>
        <v>#N/A</v>
      </c>
      <c r="S891" s="180" t="e">
        <f ca="1">OFFSET('ewc02'!$K$10,Y891,0)</f>
        <v>#N/A</v>
      </c>
      <c r="T891" s="180" t="e">
        <f t="shared" ca="1" si="248"/>
        <v>#N/A</v>
      </c>
      <c r="U891" s="180" t="e">
        <f ca="1">OFFSET('ewc02'!$L$10,Y891,0)</f>
        <v>#N/A</v>
      </c>
      <c r="V891" s="180" t="e">
        <f ca="1">OFFSET('ewc02'!$M$10,Y891,0)</f>
        <v>#N/A</v>
      </c>
      <c r="W891" s="180" t="e">
        <f ca="1">OFFSET('ewc02'!$N$10,Y891,0)</f>
        <v>#N/A</v>
      </c>
      <c r="X891" s="180" t="e">
        <f ca="1">IF(AND(OFFSET('ewc02'!I$10,Y891,0)=12,OR(G891="2.3",G891="2.6",G891="2.7",G891="2.9")),1,0)</f>
        <v>#N/A</v>
      </c>
      <c r="Y891" s="180" t="e">
        <f t="shared" ca="1" si="241"/>
        <v>#N/A</v>
      </c>
      <c r="Z891" s="37">
        <f t="shared" si="242"/>
        <v>0</v>
      </c>
      <c r="AA891" s="180">
        <f ca="1">IF($Z891=0,0, OFFSET(rd!$A$10,MATCH($Z891,RD_tunnus,0),0))</f>
        <v>0</v>
      </c>
      <c r="AB891" s="180" t="e">
        <f t="shared" si="249"/>
        <v>#N/A</v>
      </c>
      <c r="AC891" s="180" t="e">
        <f t="shared" si="250"/>
        <v>#N/A</v>
      </c>
      <c r="AD891" s="100">
        <f t="shared" si="251"/>
        <v>0</v>
      </c>
      <c r="AE891" s="180" t="e">
        <f t="shared" ca="1" si="243"/>
        <v>#N/A</v>
      </c>
      <c r="AF891" s="180" t="e">
        <f t="shared" ca="1" si="244"/>
        <v>#N/A</v>
      </c>
      <c r="AG891" s="100" t="e">
        <f ca="1">OFFSET('Kuiva-aine'!$D$10,AE891+AF891-1,0)</f>
        <v>#N/A</v>
      </c>
      <c r="AH891" s="100" t="e">
        <f ca="1">OFFSET('Kuiva-aine'!$E$10,AE891+AF891-1,0)</f>
        <v>#N/A</v>
      </c>
      <c r="AI891" s="180" t="e">
        <f t="shared" ca="1" si="252"/>
        <v>#N/A</v>
      </c>
      <c r="AJ891" s="180" t="e">
        <f t="shared" si="253"/>
        <v>#N/A</v>
      </c>
      <c r="AK891" s="180" t="e">
        <f t="shared" si="254"/>
        <v>#N/A</v>
      </c>
      <c r="AL891" s="180">
        <f t="shared" si="255"/>
        <v>0</v>
      </c>
    </row>
    <row r="892" spans="1:38" x14ac:dyDescent="0.35">
      <c r="A892" s="91"/>
      <c r="B892" s="92"/>
      <c r="C892" s="93"/>
      <c r="D892" s="92"/>
      <c r="E892" s="91"/>
      <c r="F892" s="92"/>
      <c r="G892" s="94"/>
      <c r="I892" s="31">
        <f t="shared" ca="1" si="256"/>
        <v>0</v>
      </c>
      <c r="J892" s="31">
        <f ca="1">IF(ISNA(MATCH($V892,Hajoamiskertoimet!A$21:A$53,0)),0,$I892*OFFSET(Hajoamiskertoimet!$C$20,MATCH($V892,Hajoamiskertoimet!A$21:A$53,0),0))</f>
        <v>0</v>
      </c>
      <c r="L892" s="181">
        <f t="shared" ca="1" si="245"/>
        <v>1</v>
      </c>
      <c r="M892" s="180" t="e">
        <f ca="1">OFFSET('ewc02'!$H$10,MATCH($R892,Ewc_ID,0),0)</f>
        <v>#N/A</v>
      </c>
      <c r="N892" s="180" t="e">
        <f t="shared" ca="1" si="240"/>
        <v>#N/A</v>
      </c>
      <c r="O892" s="180" t="e">
        <f ca="1">IF($L892=0,-1,OFFSET('Kuiva-aine'!$C$10,AE892+AF892-1,0))</f>
        <v>#N/A</v>
      </c>
      <c r="P892" s="180" t="e">
        <f t="shared" ca="1" si="246"/>
        <v>#N/A</v>
      </c>
      <c r="Q892" s="180" t="e">
        <f ca="1">OFFSET('ewc02'!$A$10,MATCH($C892,EWC_Koodi,0),0)</f>
        <v>#N/A</v>
      </c>
      <c r="R892" s="180" t="e">
        <f t="shared" ca="1" si="247"/>
        <v>#N/A</v>
      </c>
      <c r="S892" s="180" t="e">
        <f ca="1">OFFSET('ewc02'!$K$10,Y892,0)</f>
        <v>#N/A</v>
      </c>
      <c r="T892" s="180" t="e">
        <f t="shared" ca="1" si="248"/>
        <v>#N/A</v>
      </c>
      <c r="U892" s="180" t="e">
        <f ca="1">OFFSET('ewc02'!$L$10,Y892,0)</f>
        <v>#N/A</v>
      </c>
      <c r="V892" s="180" t="e">
        <f ca="1">OFFSET('ewc02'!$M$10,Y892,0)</f>
        <v>#N/A</v>
      </c>
      <c r="W892" s="180" t="e">
        <f ca="1">OFFSET('ewc02'!$N$10,Y892,0)</f>
        <v>#N/A</v>
      </c>
      <c r="X892" s="180" t="e">
        <f ca="1">IF(AND(OFFSET('ewc02'!I$10,Y892,0)=12,OR(G892="2.3",G892="2.6",G892="2.7",G892="2.9")),1,0)</f>
        <v>#N/A</v>
      </c>
      <c r="Y892" s="180" t="e">
        <f t="shared" ca="1" si="241"/>
        <v>#N/A</v>
      </c>
      <c r="Z892" s="37">
        <f t="shared" si="242"/>
        <v>0</v>
      </c>
      <c r="AA892" s="180">
        <f ca="1">IF($Z892=0,0, OFFSET(rd!$A$10,MATCH($Z892,RD_tunnus,0),0))</f>
        <v>0</v>
      </c>
      <c r="AB892" s="180" t="e">
        <f t="shared" si="249"/>
        <v>#N/A</v>
      </c>
      <c r="AC892" s="180" t="e">
        <f t="shared" si="250"/>
        <v>#N/A</v>
      </c>
      <c r="AD892" s="100">
        <f t="shared" si="251"/>
        <v>0</v>
      </c>
      <c r="AE892" s="180" t="e">
        <f t="shared" ca="1" si="243"/>
        <v>#N/A</v>
      </c>
      <c r="AF892" s="180" t="e">
        <f t="shared" ca="1" si="244"/>
        <v>#N/A</v>
      </c>
      <c r="AG892" s="100" t="e">
        <f ca="1">OFFSET('Kuiva-aine'!$D$10,AE892+AF892-1,0)</f>
        <v>#N/A</v>
      </c>
      <c r="AH892" s="100" t="e">
        <f ca="1">OFFSET('Kuiva-aine'!$E$10,AE892+AF892-1,0)</f>
        <v>#N/A</v>
      </c>
      <c r="AI892" s="180" t="e">
        <f t="shared" ca="1" si="252"/>
        <v>#N/A</v>
      </c>
      <c r="AJ892" s="180" t="e">
        <f t="shared" si="253"/>
        <v>#N/A</v>
      </c>
      <c r="AK892" s="180" t="e">
        <f t="shared" si="254"/>
        <v>#N/A</v>
      </c>
      <c r="AL892" s="180">
        <f t="shared" si="255"/>
        <v>0</v>
      </c>
    </row>
    <row r="893" spans="1:38" x14ac:dyDescent="0.35">
      <c r="A893" s="91"/>
      <c r="B893" s="92"/>
      <c r="C893" s="93"/>
      <c r="D893" s="92"/>
      <c r="E893" s="91"/>
      <c r="F893" s="92"/>
      <c r="G893" s="94"/>
      <c r="I893" s="31">
        <f t="shared" ca="1" si="256"/>
        <v>0</v>
      </c>
      <c r="J893" s="31">
        <f ca="1">IF(ISNA(MATCH($V893,Hajoamiskertoimet!A$21:A$53,0)),0,$I893*OFFSET(Hajoamiskertoimet!$C$20,MATCH($V893,Hajoamiskertoimet!A$21:A$53,0),0))</f>
        <v>0</v>
      </c>
      <c r="L893" s="181">
        <f t="shared" ca="1" si="245"/>
        <v>1</v>
      </c>
      <c r="M893" s="180" t="e">
        <f ca="1">OFFSET('ewc02'!$H$10,MATCH($R893,Ewc_ID,0),0)</f>
        <v>#N/A</v>
      </c>
      <c r="N893" s="180" t="e">
        <f t="shared" ca="1" si="240"/>
        <v>#N/A</v>
      </c>
      <c r="O893" s="180" t="e">
        <f ca="1">IF($L893=0,-1,OFFSET('Kuiva-aine'!$C$10,AE893+AF893-1,0))</f>
        <v>#N/A</v>
      </c>
      <c r="P893" s="180" t="e">
        <f t="shared" ca="1" si="246"/>
        <v>#N/A</v>
      </c>
      <c r="Q893" s="180" t="e">
        <f ca="1">OFFSET('ewc02'!$A$10,MATCH($C893,EWC_Koodi,0),0)</f>
        <v>#N/A</v>
      </c>
      <c r="R893" s="180" t="e">
        <f t="shared" ca="1" si="247"/>
        <v>#N/A</v>
      </c>
      <c r="S893" s="180" t="e">
        <f ca="1">OFFSET('ewc02'!$K$10,Y893,0)</f>
        <v>#N/A</v>
      </c>
      <c r="T893" s="180" t="e">
        <f t="shared" ca="1" si="248"/>
        <v>#N/A</v>
      </c>
      <c r="U893" s="180" t="e">
        <f ca="1">OFFSET('ewc02'!$L$10,Y893,0)</f>
        <v>#N/A</v>
      </c>
      <c r="V893" s="180" t="e">
        <f ca="1">OFFSET('ewc02'!$M$10,Y893,0)</f>
        <v>#N/A</v>
      </c>
      <c r="W893" s="180" t="e">
        <f ca="1">OFFSET('ewc02'!$N$10,Y893,0)</f>
        <v>#N/A</v>
      </c>
      <c r="X893" s="180" t="e">
        <f ca="1">IF(AND(OFFSET('ewc02'!I$10,Y893,0)=12,OR(G893="2.3",G893="2.6",G893="2.7",G893="2.9")),1,0)</f>
        <v>#N/A</v>
      </c>
      <c r="Y893" s="180" t="e">
        <f t="shared" ca="1" si="241"/>
        <v>#N/A</v>
      </c>
      <c r="Z893" s="37">
        <f t="shared" si="242"/>
        <v>0</v>
      </c>
      <c r="AA893" s="180">
        <f ca="1">IF($Z893=0,0, OFFSET(rd!$A$10,MATCH($Z893,RD_tunnus,0),0))</f>
        <v>0</v>
      </c>
      <c r="AB893" s="180" t="e">
        <f t="shared" si="249"/>
        <v>#N/A</v>
      </c>
      <c r="AC893" s="180" t="e">
        <f t="shared" si="250"/>
        <v>#N/A</v>
      </c>
      <c r="AD893" s="100">
        <f t="shared" si="251"/>
        <v>0</v>
      </c>
      <c r="AE893" s="180" t="e">
        <f t="shared" ca="1" si="243"/>
        <v>#N/A</v>
      </c>
      <c r="AF893" s="180" t="e">
        <f t="shared" ca="1" si="244"/>
        <v>#N/A</v>
      </c>
      <c r="AG893" s="100" t="e">
        <f ca="1">OFFSET('Kuiva-aine'!$D$10,AE893+AF893-1,0)</f>
        <v>#N/A</v>
      </c>
      <c r="AH893" s="100" t="e">
        <f ca="1">OFFSET('Kuiva-aine'!$E$10,AE893+AF893-1,0)</f>
        <v>#N/A</v>
      </c>
      <c r="AI893" s="180" t="e">
        <f t="shared" ca="1" si="252"/>
        <v>#N/A</v>
      </c>
      <c r="AJ893" s="180" t="e">
        <f t="shared" si="253"/>
        <v>#N/A</v>
      </c>
      <c r="AK893" s="180" t="e">
        <f t="shared" si="254"/>
        <v>#N/A</v>
      </c>
      <c r="AL893" s="180">
        <f t="shared" si="255"/>
        <v>0</v>
      </c>
    </row>
    <row r="894" spans="1:38" x14ac:dyDescent="0.35">
      <c r="A894" s="91"/>
      <c r="B894" s="92"/>
      <c r="C894" s="93"/>
      <c r="D894" s="92"/>
      <c r="E894" s="91"/>
      <c r="F894" s="92"/>
      <c r="G894" s="94"/>
      <c r="I894" s="31">
        <f t="shared" ca="1" si="256"/>
        <v>0</v>
      </c>
      <c r="J894" s="31">
        <f ca="1">IF(ISNA(MATCH($V894,Hajoamiskertoimet!A$21:A$53,0)),0,$I894*OFFSET(Hajoamiskertoimet!$C$20,MATCH($V894,Hajoamiskertoimet!A$21:A$53,0),0))</f>
        <v>0</v>
      </c>
      <c r="L894" s="181">
        <f t="shared" ca="1" si="245"/>
        <v>1</v>
      </c>
      <c r="M894" s="180" t="e">
        <f ca="1">OFFSET('ewc02'!$H$10,MATCH($R894,Ewc_ID,0),0)</f>
        <v>#N/A</v>
      </c>
      <c r="N894" s="180" t="e">
        <f t="shared" ca="1" si="240"/>
        <v>#N/A</v>
      </c>
      <c r="O894" s="180" t="e">
        <f ca="1">IF($L894=0,-1,OFFSET('Kuiva-aine'!$C$10,AE894+AF894-1,0))</f>
        <v>#N/A</v>
      </c>
      <c r="P894" s="180" t="e">
        <f t="shared" ca="1" si="246"/>
        <v>#N/A</v>
      </c>
      <c r="Q894" s="180" t="e">
        <f ca="1">OFFSET('ewc02'!$A$10,MATCH($C894,EWC_Koodi,0),0)</f>
        <v>#N/A</v>
      </c>
      <c r="R894" s="180" t="e">
        <f t="shared" ca="1" si="247"/>
        <v>#N/A</v>
      </c>
      <c r="S894" s="180" t="e">
        <f ca="1">OFFSET('ewc02'!$K$10,Y894,0)</f>
        <v>#N/A</v>
      </c>
      <c r="T894" s="180" t="e">
        <f t="shared" ca="1" si="248"/>
        <v>#N/A</v>
      </c>
      <c r="U894" s="180" t="e">
        <f ca="1">OFFSET('ewc02'!$L$10,Y894,0)</f>
        <v>#N/A</v>
      </c>
      <c r="V894" s="180" t="e">
        <f ca="1">OFFSET('ewc02'!$M$10,Y894,0)</f>
        <v>#N/A</v>
      </c>
      <c r="W894" s="180" t="e">
        <f ca="1">OFFSET('ewc02'!$N$10,Y894,0)</f>
        <v>#N/A</v>
      </c>
      <c r="X894" s="180" t="e">
        <f ca="1">IF(AND(OFFSET('ewc02'!I$10,Y894,0)=12,OR(G894="2.3",G894="2.6",G894="2.7",G894="2.9")),1,0)</f>
        <v>#N/A</v>
      </c>
      <c r="Y894" s="180" t="e">
        <f t="shared" ca="1" si="241"/>
        <v>#N/A</v>
      </c>
      <c r="Z894" s="37">
        <f t="shared" si="242"/>
        <v>0</v>
      </c>
      <c r="AA894" s="180">
        <f ca="1">IF($Z894=0,0, OFFSET(rd!$A$10,MATCH($Z894,RD_tunnus,0),0))</f>
        <v>0</v>
      </c>
      <c r="AB894" s="180" t="e">
        <f t="shared" si="249"/>
        <v>#N/A</v>
      </c>
      <c r="AC894" s="180" t="e">
        <f t="shared" si="250"/>
        <v>#N/A</v>
      </c>
      <c r="AD894" s="100">
        <f t="shared" si="251"/>
        <v>0</v>
      </c>
      <c r="AE894" s="180" t="e">
        <f t="shared" ca="1" si="243"/>
        <v>#N/A</v>
      </c>
      <c r="AF894" s="180" t="e">
        <f t="shared" ca="1" si="244"/>
        <v>#N/A</v>
      </c>
      <c r="AG894" s="100" t="e">
        <f ca="1">OFFSET('Kuiva-aine'!$D$10,AE894+AF894-1,0)</f>
        <v>#N/A</v>
      </c>
      <c r="AH894" s="100" t="e">
        <f ca="1">OFFSET('Kuiva-aine'!$E$10,AE894+AF894-1,0)</f>
        <v>#N/A</v>
      </c>
      <c r="AI894" s="180" t="e">
        <f t="shared" ca="1" si="252"/>
        <v>#N/A</v>
      </c>
      <c r="AJ894" s="180" t="e">
        <f t="shared" si="253"/>
        <v>#N/A</v>
      </c>
      <c r="AK894" s="180" t="e">
        <f t="shared" si="254"/>
        <v>#N/A</v>
      </c>
      <c r="AL894" s="180">
        <f t="shared" si="255"/>
        <v>0</v>
      </c>
    </row>
    <row r="895" spans="1:38" x14ac:dyDescent="0.35">
      <c r="A895" s="91"/>
      <c r="B895" s="92"/>
      <c r="C895" s="93"/>
      <c r="D895" s="92"/>
      <c r="E895" s="91"/>
      <c r="F895" s="92"/>
      <c r="G895" s="94"/>
      <c r="I895" s="31">
        <f t="shared" ca="1" si="256"/>
        <v>0</v>
      </c>
      <c r="J895" s="31">
        <f ca="1">IF(ISNA(MATCH($V895,Hajoamiskertoimet!A$21:A$53,0)),0,$I895*OFFSET(Hajoamiskertoimet!$C$20,MATCH($V895,Hajoamiskertoimet!A$21:A$53,0),0))</f>
        <v>0</v>
      </c>
      <c r="L895" s="181">
        <f t="shared" ca="1" si="245"/>
        <v>1</v>
      </c>
      <c r="M895" s="180" t="e">
        <f ca="1">OFFSET('ewc02'!$H$10,MATCH($R895,Ewc_ID,0),0)</f>
        <v>#N/A</v>
      </c>
      <c r="N895" s="180" t="e">
        <f t="shared" ca="1" si="240"/>
        <v>#N/A</v>
      </c>
      <c r="O895" s="180" t="e">
        <f ca="1">IF($L895=0,-1,OFFSET('Kuiva-aine'!$C$10,AE895+AF895-1,0))</f>
        <v>#N/A</v>
      </c>
      <c r="P895" s="180" t="e">
        <f t="shared" ca="1" si="246"/>
        <v>#N/A</v>
      </c>
      <c r="Q895" s="180" t="e">
        <f ca="1">OFFSET('ewc02'!$A$10,MATCH($C895,EWC_Koodi,0),0)</f>
        <v>#N/A</v>
      </c>
      <c r="R895" s="180" t="e">
        <f t="shared" ca="1" si="247"/>
        <v>#N/A</v>
      </c>
      <c r="S895" s="180" t="e">
        <f ca="1">OFFSET('ewc02'!$K$10,Y895,0)</f>
        <v>#N/A</v>
      </c>
      <c r="T895" s="180" t="e">
        <f t="shared" ca="1" si="248"/>
        <v>#N/A</v>
      </c>
      <c r="U895" s="180" t="e">
        <f ca="1">OFFSET('ewc02'!$L$10,Y895,0)</f>
        <v>#N/A</v>
      </c>
      <c r="V895" s="180" t="e">
        <f ca="1">OFFSET('ewc02'!$M$10,Y895,0)</f>
        <v>#N/A</v>
      </c>
      <c r="W895" s="180" t="e">
        <f ca="1">OFFSET('ewc02'!$N$10,Y895,0)</f>
        <v>#N/A</v>
      </c>
      <c r="X895" s="180" t="e">
        <f ca="1">IF(AND(OFFSET('ewc02'!I$10,Y895,0)=12,OR(G895="2.3",G895="2.6",G895="2.7",G895="2.9")),1,0)</f>
        <v>#N/A</v>
      </c>
      <c r="Y895" s="180" t="e">
        <f t="shared" ca="1" si="241"/>
        <v>#N/A</v>
      </c>
      <c r="Z895" s="37">
        <f t="shared" si="242"/>
        <v>0</v>
      </c>
      <c r="AA895" s="180">
        <f ca="1">IF($Z895=0,0, OFFSET(rd!$A$10,MATCH($Z895,RD_tunnus,0),0))</f>
        <v>0</v>
      </c>
      <c r="AB895" s="180" t="e">
        <f t="shared" si="249"/>
        <v>#N/A</v>
      </c>
      <c r="AC895" s="180" t="e">
        <f t="shared" si="250"/>
        <v>#N/A</v>
      </c>
      <c r="AD895" s="100">
        <f t="shared" si="251"/>
        <v>0</v>
      </c>
      <c r="AE895" s="180" t="e">
        <f t="shared" ca="1" si="243"/>
        <v>#N/A</v>
      </c>
      <c r="AF895" s="180" t="e">
        <f t="shared" ca="1" si="244"/>
        <v>#N/A</v>
      </c>
      <c r="AG895" s="100" t="e">
        <f ca="1">OFFSET('Kuiva-aine'!$D$10,AE895+AF895-1,0)</f>
        <v>#N/A</v>
      </c>
      <c r="AH895" s="100" t="e">
        <f ca="1">OFFSET('Kuiva-aine'!$E$10,AE895+AF895-1,0)</f>
        <v>#N/A</v>
      </c>
      <c r="AI895" s="180" t="e">
        <f t="shared" ca="1" si="252"/>
        <v>#N/A</v>
      </c>
      <c r="AJ895" s="180" t="e">
        <f t="shared" si="253"/>
        <v>#N/A</v>
      </c>
      <c r="AK895" s="180" t="e">
        <f t="shared" si="254"/>
        <v>#N/A</v>
      </c>
      <c r="AL895" s="180">
        <f t="shared" si="255"/>
        <v>0</v>
      </c>
    </row>
    <row r="896" spans="1:38" x14ac:dyDescent="0.35">
      <c r="A896" s="91"/>
      <c r="B896" s="92"/>
      <c r="C896" s="93"/>
      <c r="D896" s="92"/>
      <c r="E896" s="91"/>
      <c r="F896" s="92"/>
      <c r="G896" s="94"/>
      <c r="I896" s="31">
        <f t="shared" ca="1" si="256"/>
        <v>0</v>
      </c>
      <c r="J896" s="31">
        <f ca="1">IF(ISNA(MATCH($V896,Hajoamiskertoimet!A$21:A$53,0)),0,$I896*OFFSET(Hajoamiskertoimet!$C$20,MATCH($V896,Hajoamiskertoimet!A$21:A$53,0),0))</f>
        <v>0</v>
      </c>
      <c r="L896" s="181">
        <f t="shared" ca="1" si="245"/>
        <v>1</v>
      </c>
      <c r="M896" s="180" t="e">
        <f ca="1">OFFSET('ewc02'!$H$10,MATCH($R896,Ewc_ID,0),0)</f>
        <v>#N/A</v>
      </c>
      <c r="N896" s="180" t="e">
        <f t="shared" ca="1" si="240"/>
        <v>#N/A</v>
      </c>
      <c r="O896" s="180" t="e">
        <f ca="1">IF($L896=0,-1,OFFSET('Kuiva-aine'!$C$10,AE896+AF896-1,0))</f>
        <v>#N/A</v>
      </c>
      <c r="P896" s="180" t="e">
        <f t="shared" ca="1" si="246"/>
        <v>#N/A</v>
      </c>
      <c r="Q896" s="180" t="e">
        <f ca="1">OFFSET('ewc02'!$A$10,MATCH($C896,EWC_Koodi,0),0)</f>
        <v>#N/A</v>
      </c>
      <c r="R896" s="180" t="e">
        <f t="shared" ca="1" si="247"/>
        <v>#N/A</v>
      </c>
      <c r="S896" s="180" t="e">
        <f ca="1">OFFSET('ewc02'!$K$10,Y896,0)</f>
        <v>#N/A</v>
      </c>
      <c r="T896" s="180" t="e">
        <f t="shared" ca="1" si="248"/>
        <v>#N/A</v>
      </c>
      <c r="U896" s="180" t="e">
        <f ca="1">OFFSET('ewc02'!$L$10,Y896,0)</f>
        <v>#N/A</v>
      </c>
      <c r="V896" s="180" t="e">
        <f ca="1">OFFSET('ewc02'!$M$10,Y896,0)</f>
        <v>#N/A</v>
      </c>
      <c r="W896" s="180" t="e">
        <f ca="1">OFFSET('ewc02'!$N$10,Y896,0)</f>
        <v>#N/A</v>
      </c>
      <c r="X896" s="180" t="e">
        <f ca="1">IF(AND(OFFSET('ewc02'!I$10,Y896,0)=12,OR(G896="2.3",G896="2.6",G896="2.7",G896="2.9")),1,0)</f>
        <v>#N/A</v>
      </c>
      <c r="Y896" s="180" t="e">
        <f t="shared" ca="1" si="241"/>
        <v>#N/A</v>
      </c>
      <c r="Z896" s="37">
        <f t="shared" si="242"/>
        <v>0</v>
      </c>
      <c r="AA896" s="180">
        <f ca="1">IF($Z896=0,0, OFFSET(rd!$A$10,MATCH($Z896,RD_tunnus,0),0))</f>
        <v>0</v>
      </c>
      <c r="AB896" s="180" t="e">
        <f t="shared" si="249"/>
        <v>#N/A</v>
      </c>
      <c r="AC896" s="180" t="e">
        <f t="shared" si="250"/>
        <v>#N/A</v>
      </c>
      <c r="AD896" s="100">
        <f t="shared" si="251"/>
        <v>0</v>
      </c>
      <c r="AE896" s="180" t="e">
        <f t="shared" ca="1" si="243"/>
        <v>#N/A</v>
      </c>
      <c r="AF896" s="180" t="e">
        <f t="shared" ca="1" si="244"/>
        <v>#N/A</v>
      </c>
      <c r="AG896" s="100" t="e">
        <f ca="1">OFFSET('Kuiva-aine'!$D$10,AE896+AF896-1,0)</f>
        <v>#N/A</v>
      </c>
      <c r="AH896" s="100" t="e">
        <f ca="1">OFFSET('Kuiva-aine'!$E$10,AE896+AF896-1,0)</f>
        <v>#N/A</v>
      </c>
      <c r="AI896" s="180" t="e">
        <f t="shared" ca="1" si="252"/>
        <v>#N/A</v>
      </c>
      <c r="AJ896" s="180" t="e">
        <f t="shared" si="253"/>
        <v>#N/A</v>
      </c>
      <c r="AK896" s="180" t="e">
        <f t="shared" si="254"/>
        <v>#N/A</v>
      </c>
      <c r="AL896" s="180">
        <f t="shared" si="255"/>
        <v>0</v>
      </c>
    </row>
    <row r="897" spans="1:38" x14ac:dyDescent="0.35">
      <c r="A897" s="91"/>
      <c r="B897" s="92"/>
      <c r="C897" s="93"/>
      <c r="D897" s="92"/>
      <c r="E897" s="91"/>
      <c r="F897" s="92"/>
      <c r="G897" s="94"/>
      <c r="I897" s="31">
        <f t="shared" ca="1" si="256"/>
        <v>0</v>
      </c>
      <c r="J897" s="31">
        <f ca="1">IF(ISNA(MATCH($V897,Hajoamiskertoimet!A$21:A$53,0)),0,$I897*OFFSET(Hajoamiskertoimet!$C$20,MATCH($V897,Hajoamiskertoimet!A$21:A$53,0),0))</f>
        <v>0</v>
      </c>
      <c r="L897" s="181">
        <f t="shared" ca="1" si="245"/>
        <v>1</v>
      </c>
      <c r="M897" s="180" t="e">
        <f ca="1">OFFSET('ewc02'!$H$10,MATCH($R897,Ewc_ID,0),0)</f>
        <v>#N/A</v>
      </c>
      <c r="N897" s="180" t="e">
        <f t="shared" ca="1" si="240"/>
        <v>#N/A</v>
      </c>
      <c r="O897" s="180" t="e">
        <f ca="1">IF($L897=0,-1,OFFSET('Kuiva-aine'!$C$10,AE897+AF897-1,0))</f>
        <v>#N/A</v>
      </c>
      <c r="P897" s="180" t="e">
        <f t="shared" ca="1" si="246"/>
        <v>#N/A</v>
      </c>
      <c r="Q897" s="180" t="e">
        <f ca="1">OFFSET('ewc02'!$A$10,MATCH($C897,EWC_Koodi,0),0)</f>
        <v>#N/A</v>
      </c>
      <c r="R897" s="180" t="e">
        <f t="shared" ca="1" si="247"/>
        <v>#N/A</v>
      </c>
      <c r="S897" s="180" t="e">
        <f ca="1">OFFSET('ewc02'!$K$10,Y897,0)</f>
        <v>#N/A</v>
      </c>
      <c r="T897" s="180" t="e">
        <f t="shared" ca="1" si="248"/>
        <v>#N/A</v>
      </c>
      <c r="U897" s="180" t="e">
        <f ca="1">OFFSET('ewc02'!$L$10,Y897,0)</f>
        <v>#N/A</v>
      </c>
      <c r="V897" s="180" t="e">
        <f ca="1">OFFSET('ewc02'!$M$10,Y897,0)</f>
        <v>#N/A</v>
      </c>
      <c r="W897" s="180" t="e">
        <f ca="1">OFFSET('ewc02'!$N$10,Y897,0)</f>
        <v>#N/A</v>
      </c>
      <c r="X897" s="180" t="e">
        <f ca="1">IF(AND(OFFSET('ewc02'!I$10,Y897,0)=12,OR(G897="2.3",G897="2.6",G897="2.7",G897="2.9")),1,0)</f>
        <v>#N/A</v>
      </c>
      <c r="Y897" s="180" t="e">
        <f t="shared" ca="1" si="241"/>
        <v>#N/A</v>
      </c>
      <c r="Z897" s="37">
        <f t="shared" si="242"/>
        <v>0</v>
      </c>
      <c r="AA897" s="180">
        <f ca="1">IF($Z897=0,0, OFFSET(rd!$A$10,MATCH($Z897,RD_tunnus,0),0))</f>
        <v>0</v>
      </c>
      <c r="AB897" s="180" t="e">
        <f t="shared" si="249"/>
        <v>#N/A</v>
      </c>
      <c r="AC897" s="180" t="e">
        <f t="shared" si="250"/>
        <v>#N/A</v>
      </c>
      <c r="AD897" s="100">
        <f t="shared" si="251"/>
        <v>0</v>
      </c>
      <c r="AE897" s="180" t="e">
        <f t="shared" ca="1" si="243"/>
        <v>#N/A</v>
      </c>
      <c r="AF897" s="180" t="e">
        <f t="shared" ca="1" si="244"/>
        <v>#N/A</v>
      </c>
      <c r="AG897" s="100" t="e">
        <f ca="1">OFFSET('Kuiva-aine'!$D$10,AE897+AF897-1,0)</f>
        <v>#N/A</v>
      </c>
      <c r="AH897" s="100" t="e">
        <f ca="1">OFFSET('Kuiva-aine'!$E$10,AE897+AF897-1,0)</f>
        <v>#N/A</v>
      </c>
      <c r="AI897" s="180" t="e">
        <f t="shared" ca="1" si="252"/>
        <v>#N/A</v>
      </c>
      <c r="AJ897" s="180" t="e">
        <f t="shared" si="253"/>
        <v>#N/A</v>
      </c>
      <c r="AK897" s="180" t="e">
        <f t="shared" si="254"/>
        <v>#N/A</v>
      </c>
      <c r="AL897" s="180">
        <f t="shared" si="255"/>
        <v>0</v>
      </c>
    </row>
    <row r="898" spans="1:38" x14ac:dyDescent="0.35">
      <c r="A898" s="91"/>
      <c r="B898" s="92"/>
      <c r="C898" s="93"/>
      <c r="D898" s="92"/>
      <c r="E898" s="91"/>
      <c r="F898" s="92"/>
      <c r="G898" s="94"/>
      <c r="I898" s="31">
        <f t="shared" ca="1" si="256"/>
        <v>0</v>
      </c>
      <c r="J898" s="31">
        <f ca="1">IF(ISNA(MATCH($V898,Hajoamiskertoimet!A$21:A$53,0)),0,$I898*OFFSET(Hajoamiskertoimet!$C$20,MATCH($V898,Hajoamiskertoimet!A$21:A$53,0),0))</f>
        <v>0</v>
      </c>
      <c r="L898" s="181">
        <f t="shared" ca="1" si="245"/>
        <v>1</v>
      </c>
      <c r="M898" s="180" t="e">
        <f ca="1">OFFSET('ewc02'!$H$10,MATCH($R898,Ewc_ID,0),0)</f>
        <v>#N/A</v>
      </c>
      <c r="N898" s="180" t="e">
        <f t="shared" ca="1" si="240"/>
        <v>#N/A</v>
      </c>
      <c r="O898" s="180" t="e">
        <f ca="1">IF($L898=0,-1,OFFSET('Kuiva-aine'!$C$10,AE898+AF898-1,0))</f>
        <v>#N/A</v>
      </c>
      <c r="P898" s="180" t="e">
        <f t="shared" ca="1" si="246"/>
        <v>#N/A</v>
      </c>
      <c r="Q898" s="180" t="e">
        <f ca="1">OFFSET('ewc02'!$A$10,MATCH($C898,EWC_Koodi,0),0)</f>
        <v>#N/A</v>
      </c>
      <c r="R898" s="180" t="e">
        <f t="shared" ca="1" si="247"/>
        <v>#N/A</v>
      </c>
      <c r="S898" s="180" t="e">
        <f ca="1">OFFSET('ewc02'!$K$10,Y898,0)</f>
        <v>#N/A</v>
      </c>
      <c r="T898" s="180" t="e">
        <f t="shared" ca="1" si="248"/>
        <v>#N/A</v>
      </c>
      <c r="U898" s="180" t="e">
        <f ca="1">OFFSET('ewc02'!$L$10,Y898,0)</f>
        <v>#N/A</v>
      </c>
      <c r="V898" s="180" t="e">
        <f ca="1">OFFSET('ewc02'!$M$10,Y898,0)</f>
        <v>#N/A</v>
      </c>
      <c r="W898" s="180" t="e">
        <f ca="1">OFFSET('ewc02'!$N$10,Y898,0)</f>
        <v>#N/A</v>
      </c>
      <c r="X898" s="180" t="e">
        <f ca="1">IF(AND(OFFSET('ewc02'!I$10,Y898,0)=12,OR(G898="2.3",G898="2.6",G898="2.7",G898="2.9")),1,0)</f>
        <v>#N/A</v>
      </c>
      <c r="Y898" s="180" t="e">
        <f t="shared" ca="1" si="241"/>
        <v>#N/A</v>
      </c>
      <c r="Z898" s="37">
        <f t="shared" si="242"/>
        <v>0</v>
      </c>
      <c r="AA898" s="180">
        <f ca="1">IF($Z898=0,0, OFFSET(rd!$A$10,MATCH($Z898,RD_tunnus,0),0))</f>
        <v>0</v>
      </c>
      <c r="AB898" s="180" t="e">
        <f t="shared" si="249"/>
        <v>#N/A</v>
      </c>
      <c r="AC898" s="180" t="e">
        <f t="shared" si="250"/>
        <v>#N/A</v>
      </c>
      <c r="AD898" s="100">
        <f t="shared" si="251"/>
        <v>0</v>
      </c>
      <c r="AE898" s="180" t="e">
        <f t="shared" ca="1" si="243"/>
        <v>#N/A</v>
      </c>
      <c r="AF898" s="180" t="e">
        <f t="shared" ca="1" si="244"/>
        <v>#N/A</v>
      </c>
      <c r="AG898" s="100" t="e">
        <f ca="1">OFFSET('Kuiva-aine'!$D$10,AE898+AF898-1,0)</f>
        <v>#N/A</v>
      </c>
      <c r="AH898" s="100" t="e">
        <f ca="1">OFFSET('Kuiva-aine'!$E$10,AE898+AF898-1,0)</f>
        <v>#N/A</v>
      </c>
      <c r="AI898" s="180" t="e">
        <f t="shared" ca="1" si="252"/>
        <v>#N/A</v>
      </c>
      <c r="AJ898" s="180" t="e">
        <f t="shared" si="253"/>
        <v>#N/A</v>
      </c>
      <c r="AK898" s="180" t="e">
        <f t="shared" si="254"/>
        <v>#N/A</v>
      </c>
      <c r="AL898" s="180">
        <f t="shared" si="255"/>
        <v>0</v>
      </c>
    </row>
    <row r="899" spans="1:38" x14ac:dyDescent="0.35">
      <c r="A899" s="91"/>
      <c r="B899" s="92"/>
      <c r="C899" s="93"/>
      <c r="D899" s="92"/>
      <c r="E899" s="91"/>
      <c r="F899" s="92"/>
      <c r="G899" s="94"/>
      <c r="I899" s="31">
        <f t="shared" ca="1" si="256"/>
        <v>0</v>
      </c>
      <c r="J899" s="31">
        <f ca="1">IF(ISNA(MATCH($V899,Hajoamiskertoimet!A$21:A$53,0)),0,$I899*OFFSET(Hajoamiskertoimet!$C$20,MATCH($V899,Hajoamiskertoimet!A$21:A$53,0),0))</f>
        <v>0</v>
      </c>
      <c r="L899" s="181">
        <f t="shared" ca="1" si="245"/>
        <v>1</v>
      </c>
      <c r="M899" s="180" t="e">
        <f ca="1">OFFSET('ewc02'!$H$10,MATCH($R899,Ewc_ID,0),0)</f>
        <v>#N/A</v>
      </c>
      <c r="N899" s="180" t="e">
        <f t="shared" ca="1" si="240"/>
        <v>#N/A</v>
      </c>
      <c r="O899" s="180" t="e">
        <f ca="1">IF($L899=0,-1,OFFSET('Kuiva-aine'!$C$10,AE899+AF899-1,0))</f>
        <v>#N/A</v>
      </c>
      <c r="P899" s="180" t="e">
        <f t="shared" ca="1" si="246"/>
        <v>#N/A</v>
      </c>
      <c r="Q899" s="180" t="e">
        <f ca="1">OFFSET('ewc02'!$A$10,MATCH($C899,EWC_Koodi,0),0)</f>
        <v>#N/A</v>
      </c>
      <c r="R899" s="180" t="e">
        <f t="shared" ca="1" si="247"/>
        <v>#N/A</v>
      </c>
      <c r="S899" s="180" t="e">
        <f ca="1">OFFSET('ewc02'!$K$10,Y899,0)</f>
        <v>#N/A</v>
      </c>
      <c r="T899" s="180" t="e">
        <f t="shared" ca="1" si="248"/>
        <v>#N/A</v>
      </c>
      <c r="U899" s="180" t="e">
        <f ca="1">OFFSET('ewc02'!$L$10,Y899,0)</f>
        <v>#N/A</v>
      </c>
      <c r="V899" s="180" t="e">
        <f ca="1">OFFSET('ewc02'!$M$10,Y899,0)</f>
        <v>#N/A</v>
      </c>
      <c r="W899" s="180" t="e">
        <f ca="1">OFFSET('ewc02'!$N$10,Y899,0)</f>
        <v>#N/A</v>
      </c>
      <c r="X899" s="180" t="e">
        <f ca="1">IF(AND(OFFSET('ewc02'!I$10,Y899,0)=12,OR(G899="2.3",G899="2.6",G899="2.7",G899="2.9")),1,0)</f>
        <v>#N/A</v>
      </c>
      <c r="Y899" s="180" t="e">
        <f t="shared" ca="1" si="241"/>
        <v>#N/A</v>
      </c>
      <c r="Z899" s="37">
        <f t="shared" si="242"/>
        <v>0</v>
      </c>
      <c r="AA899" s="180">
        <f ca="1">IF($Z899=0,0, OFFSET(rd!$A$10,MATCH($Z899,RD_tunnus,0),0))</f>
        <v>0</v>
      </c>
      <c r="AB899" s="180" t="e">
        <f t="shared" si="249"/>
        <v>#N/A</v>
      </c>
      <c r="AC899" s="180" t="e">
        <f t="shared" si="250"/>
        <v>#N/A</v>
      </c>
      <c r="AD899" s="100">
        <f t="shared" si="251"/>
        <v>0</v>
      </c>
      <c r="AE899" s="180" t="e">
        <f t="shared" ca="1" si="243"/>
        <v>#N/A</v>
      </c>
      <c r="AF899" s="180" t="e">
        <f t="shared" ca="1" si="244"/>
        <v>#N/A</v>
      </c>
      <c r="AG899" s="100" t="e">
        <f ca="1">OFFSET('Kuiva-aine'!$D$10,AE899+AF899-1,0)</f>
        <v>#N/A</v>
      </c>
      <c r="AH899" s="100" t="e">
        <f ca="1">OFFSET('Kuiva-aine'!$E$10,AE899+AF899-1,0)</f>
        <v>#N/A</v>
      </c>
      <c r="AI899" s="180" t="e">
        <f t="shared" ca="1" si="252"/>
        <v>#N/A</v>
      </c>
      <c r="AJ899" s="180" t="e">
        <f t="shared" si="253"/>
        <v>#N/A</v>
      </c>
      <c r="AK899" s="180" t="e">
        <f t="shared" si="254"/>
        <v>#N/A</v>
      </c>
      <c r="AL899" s="180">
        <f t="shared" si="255"/>
        <v>0</v>
      </c>
    </row>
    <row r="900" spans="1:38" x14ac:dyDescent="0.35">
      <c r="A900" s="91"/>
      <c r="B900" s="92"/>
      <c r="C900" s="93"/>
      <c r="D900" s="92"/>
      <c r="E900" s="91"/>
      <c r="F900" s="92"/>
      <c r="G900" s="94"/>
      <c r="I900" s="31">
        <f t="shared" ca="1" si="256"/>
        <v>0</v>
      </c>
      <c r="J900" s="31">
        <f ca="1">IF(ISNA(MATCH($V900,Hajoamiskertoimet!A$21:A$53,0)),0,$I900*OFFSET(Hajoamiskertoimet!$C$20,MATCH($V900,Hajoamiskertoimet!A$21:A$53,0),0))</f>
        <v>0</v>
      </c>
      <c r="L900" s="181">
        <f t="shared" ca="1" si="245"/>
        <v>1</v>
      </c>
      <c r="M900" s="180" t="e">
        <f ca="1">OFFSET('ewc02'!$H$10,MATCH($R900,Ewc_ID,0),0)</f>
        <v>#N/A</v>
      </c>
      <c r="N900" s="180" t="e">
        <f t="shared" ca="1" si="240"/>
        <v>#N/A</v>
      </c>
      <c r="O900" s="180" t="e">
        <f ca="1">IF($L900=0,-1,OFFSET('Kuiva-aine'!$C$10,AE900+AF900-1,0))</f>
        <v>#N/A</v>
      </c>
      <c r="P900" s="180" t="e">
        <f t="shared" ca="1" si="246"/>
        <v>#N/A</v>
      </c>
      <c r="Q900" s="180" t="e">
        <f ca="1">OFFSET('ewc02'!$A$10,MATCH($C900,EWC_Koodi,0),0)</f>
        <v>#N/A</v>
      </c>
      <c r="R900" s="180" t="e">
        <f t="shared" ca="1" si="247"/>
        <v>#N/A</v>
      </c>
      <c r="S900" s="180" t="e">
        <f ca="1">OFFSET('ewc02'!$K$10,Y900,0)</f>
        <v>#N/A</v>
      </c>
      <c r="T900" s="180" t="e">
        <f t="shared" ca="1" si="248"/>
        <v>#N/A</v>
      </c>
      <c r="U900" s="180" t="e">
        <f ca="1">OFFSET('ewc02'!$L$10,Y900,0)</f>
        <v>#N/A</v>
      </c>
      <c r="V900" s="180" t="e">
        <f ca="1">OFFSET('ewc02'!$M$10,Y900,0)</f>
        <v>#N/A</v>
      </c>
      <c r="W900" s="180" t="e">
        <f ca="1">OFFSET('ewc02'!$N$10,Y900,0)</f>
        <v>#N/A</v>
      </c>
      <c r="X900" s="180" t="e">
        <f ca="1">IF(AND(OFFSET('ewc02'!I$10,Y900,0)=12,OR(G900="2.3",G900="2.6",G900="2.7",G900="2.9")),1,0)</f>
        <v>#N/A</v>
      </c>
      <c r="Y900" s="180" t="e">
        <f t="shared" ca="1" si="241"/>
        <v>#N/A</v>
      </c>
      <c r="Z900" s="37">
        <f t="shared" si="242"/>
        <v>0</v>
      </c>
      <c r="AA900" s="180">
        <f ca="1">IF($Z900=0,0, OFFSET(rd!$A$10,MATCH($Z900,RD_tunnus,0),0))</f>
        <v>0</v>
      </c>
      <c r="AB900" s="180" t="e">
        <f t="shared" si="249"/>
        <v>#N/A</v>
      </c>
      <c r="AC900" s="180" t="e">
        <f t="shared" si="250"/>
        <v>#N/A</v>
      </c>
      <c r="AD900" s="100">
        <f t="shared" si="251"/>
        <v>0</v>
      </c>
      <c r="AE900" s="180" t="e">
        <f t="shared" ca="1" si="243"/>
        <v>#N/A</v>
      </c>
      <c r="AF900" s="180" t="e">
        <f t="shared" ca="1" si="244"/>
        <v>#N/A</v>
      </c>
      <c r="AG900" s="100" t="e">
        <f ca="1">OFFSET('Kuiva-aine'!$D$10,AE900+AF900-1,0)</f>
        <v>#N/A</v>
      </c>
      <c r="AH900" s="100" t="e">
        <f ca="1">OFFSET('Kuiva-aine'!$E$10,AE900+AF900-1,0)</f>
        <v>#N/A</v>
      </c>
      <c r="AI900" s="180" t="e">
        <f t="shared" ca="1" si="252"/>
        <v>#N/A</v>
      </c>
      <c r="AJ900" s="180" t="e">
        <f t="shared" si="253"/>
        <v>#N/A</v>
      </c>
      <c r="AK900" s="180" t="e">
        <f t="shared" si="254"/>
        <v>#N/A</v>
      </c>
      <c r="AL900" s="180">
        <f t="shared" si="255"/>
        <v>0</v>
      </c>
    </row>
    <row r="901" spans="1:38" x14ac:dyDescent="0.35">
      <c r="A901" s="91"/>
      <c r="B901" s="92"/>
      <c r="C901" s="93"/>
      <c r="D901" s="92"/>
      <c r="E901" s="91"/>
      <c r="F901" s="92"/>
      <c r="G901" s="94"/>
      <c r="I901" s="31">
        <f t="shared" ca="1" si="256"/>
        <v>0</v>
      </c>
      <c r="J901" s="31">
        <f ca="1">IF(ISNA(MATCH($V901,Hajoamiskertoimet!A$21:A$53,0)),0,$I901*OFFSET(Hajoamiskertoimet!$C$20,MATCH($V901,Hajoamiskertoimet!A$21:A$53,0),0))</f>
        <v>0</v>
      </c>
      <c r="L901" s="181">
        <f t="shared" ca="1" si="245"/>
        <v>1</v>
      </c>
      <c r="M901" s="180" t="e">
        <f ca="1">OFFSET('ewc02'!$H$10,MATCH($R901,Ewc_ID,0),0)</f>
        <v>#N/A</v>
      </c>
      <c r="N901" s="180" t="e">
        <f t="shared" ca="1" si="240"/>
        <v>#N/A</v>
      </c>
      <c r="O901" s="180" t="e">
        <f ca="1">IF($L901=0,-1,OFFSET('Kuiva-aine'!$C$10,AE901+AF901-1,0))</f>
        <v>#N/A</v>
      </c>
      <c r="P901" s="180" t="e">
        <f t="shared" ca="1" si="246"/>
        <v>#N/A</v>
      </c>
      <c r="Q901" s="180" t="e">
        <f ca="1">OFFSET('ewc02'!$A$10,MATCH($C901,EWC_Koodi,0),0)</f>
        <v>#N/A</v>
      </c>
      <c r="R901" s="180" t="e">
        <f t="shared" ca="1" si="247"/>
        <v>#N/A</v>
      </c>
      <c r="S901" s="180" t="e">
        <f ca="1">OFFSET('ewc02'!$K$10,Y901,0)</f>
        <v>#N/A</v>
      </c>
      <c r="T901" s="180" t="e">
        <f t="shared" ca="1" si="248"/>
        <v>#N/A</v>
      </c>
      <c r="U901" s="180" t="e">
        <f ca="1">OFFSET('ewc02'!$L$10,Y901,0)</f>
        <v>#N/A</v>
      </c>
      <c r="V901" s="180" t="e">
        <f ca="1">OFFSET('ewc02'!$M$10,Y901,0)</f>
        <v>#N/A</v>
      </c>
      <c r="W901" s="180" t="e">
        <f ca="1">OFFSET('ewc02'!$N$10,Y901,0)</f>
        <v>#N/A</v>
      </c>
      <c r="X901" s="180" t="e">
        <f ca="1">IF(AND(OFFSET('ewc02'!I$10,Y901,0)=12,OR(G901="2.3",G901="2.6",G901="2.7",G901="2.9")),1,0)</f>
        <v>#N/A</v>
      </c>
      <c r="Y901" s="180" t="e">
        <f t="shared" ca="1" si="241"/>
        <v>#N/A</v>
      </c>
      <c r="Z901" s="37">
        <f t="shared" si="242"/>
        <v>0</v>
      </c>
      <c r="AA901" s="180">
        <f ca="1">IF($Z901=0,0, OFFSET(rd!$A$10,MATCH($Z901,RD_tunnus,0),0))</f>
        <v>0</v>
      </c>
      <c r="AB901" s="180" t="e">
        <f t="shared" si="249"/>
        <v>#N/A</v>
      </c>
      <c r="AC901" s="180" t="e">
        <f t="shared" si="250"/>
        <v>#N/A</v>
      </c>
      <c r="AD901" s="100">
        <f t="shared" si="251"/>
        <v>0</v>
      </c>
      <c r="AE901" s="180" t="e">
        <f t="shared" ca="1" si="243"/>
        <v>#N/A</v>
      </c>
      <c r="AF901" s="180" t="e">
        <f t="shared" ca="1" si="244"/>
        <v>#N/A</v>
      </c>
      <c r="AG901" s="100" t="e">
        <f ca="1">OFFSET('Kuiva-aine'!$D$10,AE901+AF901-1,0)</f>
        <v>#N/A</v>
      </c>
      <c r="AH901" s="100" t="e">
        <f ca="1">OFFSET('Kuiva-aine'!$E$10,AE901+AF901-1,0)</f>
        <v>#N/A</v>
      </c>
      <c r="AI901" s="180" t="e">
        <f t="shared" ca="1" si="252"/>
        <v>#N/A</v>
      </c>
      <c r="AJ901" s="180" t="e">
        <f t="shared" si="253"/>
        <v>#N/A</v>
      </c>
      <c r="AK901" s="180" t="e">
        <f t="shared" si="254"/>
        <v>#N/A</v>
      </c>
      <c r="AL901" s="180">
        <f t="shared" si="255"/>
        <v>0</v>
      </c>
    </row>
    <row r="902" spans="1:38" x14ac:dyDescent="0.35">
      <c r="A902" s="91"/>
      <c r="B902" s="92"/>
      <c r="C902" s="93"/>
      <c r="D902" s="92"/>
      <c r="E902" s="91"/>
      <c r="F902" s="92"/>
      <c r="G902" s="94"/>
      <c r="I902" s="31">
        <f t="shared" ca="1" si="256"/>
        <v>0</v>
      </c>
      <c r="J902" s="31">
        <f ca="1">IF(ISNA(MATCH($V902,Hajoamiskertoimet!A$21:A$53,0)),0,$I902*OFFSET(Hajoamiskertoimet!$C$20,MATCH($V902,Hajoamiskertoimet!A$21:A$53,0),0))</f>
        <v>0</v>
      </c>
      <c r="L902" s="181">
        <f t="shared" ca="1" si="245"/>
        <v>1</v>
      </c>
      <c r="M902" s="180" t="e">
        <f ca="1">OFFSET('ewc02'!$H$10,MATCH($R902,Ewc_ID,0),0)</f>
        <v>#N/A</v>
      </c>
      <c r="N902" s="180" t="e">
        <f t="shared" ca="1" si="240"/>
        <v>#N/A</v>
      </c>
      <c r="O902" s="180" t="e">
        <f ca="1">IF($L902=0,-1,OFFSET('Kuiva-aine'!$C$10,AE902+AF902-1,0))</f>
        <v>#N/A</v>
      </c>
      <c r="P902" s="180" t="e">
        <f t="shared" ca="1" si="246"/>
        <v>#N/A</v>
      </c>
      <c r="Q902" s="180" t="e">
        <f ca="1">OFFSET('ewc02'!$A$10,MATCH($C902,EWC_Koodi,0),0)</f>
        <v>#N/A</v>
      </c>
      <c r="R902" s="180" t="e">
        <f t="shared" ca="1" si="247"/>
        <v>#N/A</v>
      </c>
      <c r="S902" s="180" t="e">
        <f ca="1">OFFSET('ewc02'!$K$10,Y902,0)</f>
        <v>#N/A</v>
      </c>
      <c r="T902" s="180" t="e">
        <f t="shared" ca="1" si="248"/>
        <v>#N/A</v>
      </c>
      <c r="U902" s="180" t="e">
        <f ca="1">OFFSET('ewc02'!$L$10,Y902,0)</f>
        <v>#N/A</v>
      </c>
      <c r="V902" s="180" t="e">
        <f ca="1">OFFSET('ewc02'!$M$10,Y902,0)</f>
        <v>#N/A</v>
      </c>
      <c r="W902" s="180" t="e">
        <f ca="1">OFFSET('ewc02'!$N$10,Y902,0)</f>
        <v>#N/A</v>
      </c>
      <c r="X902" s="180" t="e">
        <f ca="1">IF(AND(OFFSET('ewc02'!I$10,Y902,0)=12,OR(G902="2.3",G902="2.6",G902="2.7",G902="2.9")),1,0)</f>
        <v>#N/A</v>
      </c>
      <c r="Y902" s="180" t="e">
        <f t="shared" ca="1" si="241"/>
        <v>#N/A</v>
      </c>
      <c r="Z902" s="37">
        <f t="shared" si="242"/>
        <v>0</v>
      </c>
      <c r="AA902" s="180">
        <f ca="1">IF($Z902=0,0, OFFSET(rd!$A$10,MATCH($Z902,RD_tunnus,0),0))</f>
        <v>0</v>
      </c>
      <c r="AB902" s="180" t="e">
        <f t="shared" si="249"/>
        <v>#N/A</v>
      </c>
      <c r="AC902" s="180" t="e">
        <f t="shared" si="250"/>
        <v>#N/A</v>
      </c>
      <c r="AD902" s="100">
        <f t="shared" si="251"/>
        <v>0</v>
      </c>
      <c r="AE902" s="180" t="e">
        <f t="shared" ca="1" si="243"/>
        <v>#N/A</v>
      </c>
      <c r="AF902" s="180" t="e">
        <f t="shared" ca="1" si="244"/>
        <v>#N/A</v>
      </c>
      <c r="AG902" s="100" t="e">
        <f ca="1">OFFSET('Kuiva-aine'!$D$10,AE902+AF902-1,0)</f>
        <v>#N/A</v>
      </c>
      <c r="AH902" s="100" t="e">
        <f ca="1">OFFSET('Kuiva-aine'!$E$10,AE902+AF902-1,0)</f>
        <v>#N/A</v>
      </c>
      <c r="AI902" s="180" t="e">
        <f t="shared" ca="1" si="252"/>
        <v>#N/A</v>
      </c>
      <c r="AJ902" s="180" t="e">
        <f t="shared" si="253"/>
        <v>#N/A</v>
      </c>
      <c r="AK902" s="180" t="e">
        <f t="shared" si="254"/>
        <v>#N/A</v>
      </c>
      <c r="AL902" s="180">
        <f t="shared" si="255"/>
        <v>0</v>
      </c>
    </row>
    <row r="903" spans="1:38" x14ac:dyDescent="0.35">
      <c r="A903" s="91"/>
      <c r="B903" s="92"/>
      <c r="C903" s="93"/>
      <c r="D903" s="92"/>
      <c r="E903" s="91"/>
      <c r="F903" s="92"/>
      <c r="G903" s="94"/>
      <c r="I903" s="31">
        <f t="shared" ca="1" si="256"/>
        <v>0</v>
      </c>
      <c r="J903" s="31">
        <f ca="1">IF(ISNA(MATCH($V903,Hajoamiskertoimet!A$21:A$53,0)),0,$I903*OFFSET(Hajoamiskertoimet!$C$20,MATCH($V903,Hajoamiskertoimet!A$21:A$53,0),0))</f>
        <v>0</v>
      </c>
      <c r="L903" s="181">
        <f t="shared" ca="1" si="245"/>
        <v>1</v>
      </c>
      <c r="M903" s="180" t="e">
        <f ca="1">OFFSET('ewc02'!$H$10,MATCH($R903,Ewc_ID,0),0)</f>
        <v>#N/A</v>
      </c>
      <c r="N903" s="180" t="e">
        <f t="shared" ca="1" si="240"/>
        <v>#N/A</v>
      </c>
      <c r="O903" s="180" t="e">
        <f ca="1">IF($L903=0,-1,OFFSET('Kuiva-aine'!$C$10,AE903+AF903-1,0))</f>
        <v>#N/A</v>
      </c>
      <c r="P903" s="180" t="e">
        <f t="shared" ca="1" si="246"/>
        <v>#N/A</v>
      </c>
      <c r="Q903" s="180" t="e">
        <f ca="1">OFFSET('ewc02'!$A$10,MATCH($C903,EWC_Koodi,0),0)</f>
        <v>#N/A</v>
      </c>
      <c r="R903" s="180" t="e">
        <f t="shared" ca="1" si="247"/>
        <v>#N/A</v>
      </c>
      <c r="S903" s="180" t="e">
        <f ca="1">OFFSET('ewc02'!$K$10,Y903,0)</f>
        <v>#N/A</v>
      </c>
      <c r="T903" s="180" t="e">
        <f t="shared" ca="1" si="248"/>
        <v>#N/A</v>
      </c>
      <c r="U903" s="180" t="e">
        <f ca="1">OFFSET('ewc02'!$L$10,Y903,0)</f>
        <v>#N/A</v>
      </c>
      <c r="V903" s="180" t="e">
        <f ca="1">OFFSET('ewc02'!$M$10,Y903,0)</f>
        <v>#N/A</v>
      </c>
      <c r="W903" s="180" t="e">
        <f ca="1">OFFSET('ewc02'!$N$10,Y903,0)</f>
        <v>#N/A</v>
      </c>
      <c r="X903" s="180" t="e">
        <f ca="1">IF(AND(OFFSET('ewc02'!I$10,Y903,0)=12,OR(G903="2.3",G903="2.6",G903="2.7",G903="2.9")),1,0)</f>
        <v>#N/A</v>
      </c>
      <c r="Y903" s="180" t="e">
        <f t="shared" ca="1" si="241"/>
        <v>#N/A</v>
      </c>
      <c r="Z903" s="37">
        <f t="shared" si="242"/>
        <v>0</v>
      </c>
      <c r="AA903" s="180">
        <f ca="1">IF($Z903=0,0, OFFSET(rd!$A$10,MATCH($Z903,RD_tunnus,0),0))</f>
        <v>0</v>
      </c>
      <c r="AB903" s="180" t="e">
        <f t="shared" si="249"/>
        <v>#N/A</v>
      </c>
      <c r="AC903" s="180" t="e">
        <f t="shared" si="250"/>
        <v>#N/A</v>
      </c>
      <c r="AD903" s="100">
        <f t="shared" si="251"/>
        <v>0</v>
      </c>
      <c r="AE903" s="180" t="e">
        <f t="shared" ca="1" si="243"/>
        <v>#N/A</v>
      </c>
      <c r="AF903" s="180" t="e">
        <f t="shared" ca="1" si="244"/>
        <v>#N/A</v>
      </c>
      <c r="AG903" s="100" t="e">
        <f ca="1">OFFSET('Kuiva-aine'!$D$10,AE903+AF903-1,0)</f>
        <v>#N/A</v>
      </c>
      <c r="AH903" s="100" t="e">
        <f ca="1">OFFSET('Kuiva-aine'!$E$10,AE903+AF903-1,0)</f>
        <v>#N/A</v>
      </c>
      <c r="AI903" s="180" t="e">
        <f t="shared" ca="1" si="252"/>
        <v>#N/A</v>
      </c>
      <c r="AJ903" s="180" t="e">
        <f t="shared" si="253"/>
        <v>#N/A</v>
      </c>
      <c r="AK903" s="180" t="e">
        <f t="shared" si="254"/>
        <v>#N/A</v>
      </c>
      <c r="AL903" s="180">
        <f t="shared" si="255"/>
        <v>0</v>
      </c>
    </row>
    <row r="904" spans="1:38" x14ac:dyDescent="0.35">
      <c r="A904" s="91"/>
      <c r="B904" s="92"/>
      <c r="C904" s="93"/>
      <c r="D904" s="92"/>
      <c r="E904" s="91"/>
      <c r="F904" s="92"/>
      <c r="G904" s="94"/>
      <c r="I904" s="31">
        <f t="shared" ca="1" si="256"/>
        <v>0</v>
      </c>
      <c r="J904" s="31">
        <f ca="1">IF(ISNA(MATCH($V904,Hajoamiskertoimet!A$21:A$53,0)),0,$I904*OFFSET(Hajoamiskertoimet!$C$20,MATCH($V904,Hajoamiskertoimet!A$21:A$53,0),0))</f>
        <v>0</v>
      </c>
      <c r="L904" s="181">
        <f t="shared" ca="1" si="245"/>
        <v>1</v>
      </c>
      <c r="M904" s="180" t="e">
        <f ca="1">OFFSET('ewc02'!$H$10,MATCH($R904,Ewc_ID,0),0)</f>
        <v>#N/A</v>
      </c>
      <c r="N904" s="180" t="e">
        <f t="shared" ca="1" si="240"/>
        <v>#N/A</v>
      </c>
      <c r="O904" s="180" t="e">
        <f ca="1">IF($L904=0,-1,OFFSET('Kuiva-aine'!$C$10,AE904+AF904-1,0))</f>
        <v>#N/A</v>
      </c>
      <c r="P904" s="180" t="e">
        <f t="shared" ca="1" si="246"/>
        <v>#N/A</v>
      </c>
      <c r="Q904" s="180" t="e">
        <f ca="1">OFFSET('ewc02'!$A$10,MATCH($C904,EWC_Koodi,0),0)</f>
        <v>#N/A</v>
      </c>
      <c r="R904" s="180" t="e">
        <f t="shared" ca="1" si="247"/>
        <v>#N/A</v>
      </c>
      <c r="S904" s="180" t="e">
        <f ca="1">OFFSET('ewc02'!$K$10,Y904,0)</f>
        <v>#N/A</v>
      </c>
      <c r="T904" s="180" t="e">
        <f t="shared" ca="1" si="248"/>
        <v>#N/A</v>
      </c>
      <c r="U904" s="180" t="e">
        <f ca="1">OFFSET('ewc02'!$L$10,Y904,0)</f>
        <v>#N/A</v>
      </c>
      <c r="V904" s="180" t="e">
        <f ca="1">OFFSET('ewc02'!$M$10,Y904,0)</f>
        <v>#N/A</v>
      </c>
      <c r="W904" s="180" t="e">
        <f ca="1">OFFSET('ewc02'!$N$10,Y904,0)</f>
        <v>#N/A</v>
      </c>
      <c r="X904" s="180" t="e">
        <f ca="1">IF(AND(OFFSET('ewc02'!I$10,Y904,0)=12,OR(G904="2.3",G904="2.6",G904="2.7",G904="2.9")),1,0)</f>
        <v>#N/A</v>
      </c>
      <c r="Y904" s="180" t="e">
        <f t="shared" ca="1" si="241"/>
        <v>#N/A</v>
      </c>
      <c r="Z904" s="37">
        <f t="shared" si="242"/>
        <v>0</v>
      </c>
      <c r="AA904" s="180">
        <f ca="1">IF($Z904=0,0, OFFSET(rd!$A$10,MATCH($Z904,RD_tunnus,0),0))</f>
        <v>0</v>
      </c>
      <c r="AB904" s="180" t="e">
        <f t="shared" si="249"/>
        <v>#N/A</v>
      </c>
      <c r="AC904" s="180" t="e">
        <f t="shared" si="250"/>
        <v>#N/A</v>
      </c>
      <c r="AD904" s="100">
        <f t="shared" si="251"/>
        <v>0</v>
      </c>
      <c r="AE904" s="180" t="e">
        <f t="shared" ca="1" si="243"/>
        <v>#N/A</v>
      </c>
      <c r="AF904" s="180" t="e">
        <f t="shared" ca="1" si="244"/>
        <v>#N/A</v>
      </c>
      <c r="AG904" s="100" t="e">
        <f ca="1">OFFSET('Kuiva-aine'!$D$10,AE904+AF904-1,0)</f>
        <v>#N/A</v>
      </c>
      <c r="AH904" s="100" t="e">
        <f ca="1">OFFSET('Kuiva-aine'!$E$10,AE904+AF904-1,0)</f>
        <v>#N/A</v>
      </c>
      <c r="AI904" s="180" t="e">
        <f t="shared" ca="1" si="252"/>
        <v>#N/A</v>
      </c>
      <c r="AJ904" s="180" t="e">
        <f t="shared" si="253"/>
        <v>#N/A</v>
      </c>
      <c r="AK904" s="180" t="e">
        <f t="shared" si="254"/>
        <v>#N/A</v>
      </c>
      <c r="AL904" s="180">
        <f t="shared" si="255"/>
        <v>0</v>
      </c>
    </row>
    <row r="905" spans="1:38" x14ac:dyDescent="0.35">
      <c r="A905" s="91"/>
      <c r="B905" s="92"/>
      <c r="C905" s="93"/>
      <c r="D905" s="92"/>
      <c r="E905" s="91"/>
      <c r="F905" s="92"/>
      <c r="G905" s="94"/>
      <c r="I905" s="31">
        <f t="shared" ca="1" si="256"/>
        <v>0</v>
      </c>
      <c r="J905" s="31">
        <f ca="1">IF(ISNA(MATCH($V905,Hajoamiskertoimet!A$21:A$53,0)),0,$I905*OFFSET(Hajoamiskertoimet!$C$20,MATCH($V905,Hajoamiskertoimet!A$21:A$53,0),0))</f>
        <v>0</v>
      </c>
      <c r="L905" s="181">
        <f t="shared" ca="1" si="245"/>
        <v>1</v>
      </c>
      <c r="M905" s="180" t="e">
        <f ca="1">OFFSET('ewc02'!$H$10,MATCH($R905,Ewc_ID,0),0)</f>
        <v>#N/A</v>
      </c>
      <c r="N905" s="180" t="e">
        <f t="shared" ca="1" si="240"/>
        <v>#N/A</v>
      </c>
      <c r="O905" s="180" t="e">
        <f ca="1">IF($L905=0,-1,OFFSET('Kuiva-aine'!$C$10,AE905+AF905-1,0))</f>
        <v>#N/A</v>
      </c>
      <c r="P905" s="180" t="e">
        <f t="shared" ca="1" si="246"/>
        <v>#N/A</v>
      </c>
      <c r="Q905" s="180" t="e">
        <f ca="1">OFFSET('ewc02'!$A$10,MATCH($C905,EWC_Koodi,0),0)</f>
        <v>#N/A</v>
      </c>
      <c r="R905" s="180" t="e">
        <f t="shared" ca="1" si="247"/>
        <v>#N/A</v>
      </c>
      <c r="S905" s="180" t="e">
        <f ca="1">OFFSET('ewc02'!$K$10,Y905,0)</f>
        <v>#N/A</v>
      </c>
      <c r="T905" s="180" t="e">
        <f t="shared" ca="1" si="248"/>
        <v>#N/A</v>
      </c>
      <c r="U905" s="180" t="e">
        <f ca="1">OFFSET('ewc02'!$L$10,Y905,0)</f>
        <v>#N/A</v>
      </c>
      <c r="V905" s="180" t="e">
        <f ca="1">OFFSET('ewc02'!$M$10,Y905,0)</f>
        <v>#N/A</v>
      </c>
      <c r="W905" s="180" t="e">
        <f ca="1">OFFSET('ewc02'!$N$10,Y905,0)</f>
        <v>#N/A</v>
      </c>
      <c r="X905" s="180" t="e">
        <f ca="1">IF(AND(OFFSET('ewc02'!I$10,Y905,0)=12,OR(G905="2.3",G905="2.6",G905="2.7",G905="2.9")),1,0)</f>
        <v>#N/A</v>
      </c>
      <c r="Y905" s="180" t="e">
        <f t="shared" ca="1" si="241"/>
        <v>#N/A</v>
      </c>
      <c r="Z905" s="37">
        <f t="shared" si="242"/>
        <v>0</v>
      </c>
      <c r="AA905" s="180">
        <f ca="1">IF($Z905=0,0, OFFSET(rd!$A$10,MATCH($Z905,RD_tunnus,0),0))</f>
        <v>0</v>
      </c>
      <c r="AB905" s="180" t="e">
        <f t="shared" si="249"/>
        <v>#N/A</v>
      </c>
      <c r="AC905" s="180" t="e">
        <f t="shared" si="250"/>
        <v>#N/A</v>
      </c>
      <c r="AD905" s="100">
        <f t="shared" si="251"/>
        <v>0</v>
      </c>
      <c r="AE905" s="180" t="e">
        <f t="shared" ca="1" si="243"/>
        <v>#N/A</v>
      </c>
      <c r="AF905" s="180" t="e">
        <f t="shared" ca="1" si="244"/>
        <v>#N/A</v>
      </c>
      <c r="AG905" s="100" t="e">
        <f ca="1">OFFSET('Kuiva-aine'!$D$10,AE905+AF905-1,0)</f>
        <v>#N/A</v>
      </c>
      <c r="AH905" s="100" t="e">
        <f ca="1">OFFSET('Kuiva-aine'!$E$10,AE905+AF905-1,0)</f>
        <v>#N/A</v>
      </c>
      <c r="AI905" s="180" t="e">
        <f t="shared" ca="1" si="252"/>
        <v>#N/A</v>
      </c>
      <c r="AJ905" s="180" t="e">
        <f t="shared" si="253"/>
        <v>#N/A</v>
      </c>
      <c r="AK905" s="180" t="e">
        <f t="shared" si="254"/>
        <v>#N/A</v>
      </c>
      <c r="AL905" s="180">
        <f t="shared" si="255"/>
        <v>0</v>
      </c>
    </row>
    <row r="906" spans="1:38" x14ac:dyDescent="0.35">
      <c r="A906" s="91"/>
      <c r="B906" s="92"/>
      <c r="C906" s="93"/>
      <c r="D906" s="92"/>
      <c r="E906" s="91"/>
      <c r="F906" s="92"/>
      <c r="G906" s="94"/>
      <c r="I906" s="31">
        <f t="shared" ca="1" si="256"/>
        <v>0</v>
      </c>
      <c r="J906" s="31">
        <f ca="1">IF(ISNA(MATCH($V906,Hajoamiskertoimet!A$21:A$53,0)),0,$I906*OFFSET(Hajoamiskertoimet!$C$20,MATCH($V906,Hajoamiskertoimet!A$21:A$53,0),0))</f>
        <v>0</v>
      </c>
      <c r="L906" s="181">
        <f t="shared" ca="1" si="245"/>
        <v>1</v>
      </c>
      <c r="M906" s="180" t="e">
        <f ca="1">OFFSET('ewc02'!$H$10,MATCH($R906,Ewc_ID,0),0)</f>
        <v>#N/A</v>
      </c>
      <c r="N906" s="180" t="e">
        <f t="shared" ca="1" si="240"/>
        <v>#N/A</v>
      </c>
      <c r="O906" s="180" t="e">
        <f ca="1">IF($L906=0,-1,OFFSET('Kuiva-aine'!$C$10,AE906+AF906-1,0))</f>
        <v>#N/A</v>
      </c>
      <c r="P906" s="180" t="e">
        <f t="shared" ca="1" si="246"/>
        <v>#N/A</v>
      </c>
      <c r="Q906" s="180" t="e">
        <f ca="1">OFFSET('ewc02'!$A$10,MATCH($C906,EWC_Koodi,0),0)</f>
        <v>#N/A</v>
      </c>
      <c r="R906" s="180" t="e">
        <f t="shared" ca="1" si="247"/>
        <v>#N/A</v>
      </c>
      <c r="S906" s="180" t="e">
        <f ca="1">OFFSET('ewc02'!$K$10,Y906,0)</f>
        <v>#N/A</v>
      </c>
      <c r="T906" s="180" t="e">
        <f t="shared" ca="1" si="248"/>
        <v>#N/A</v>
      </c>
      <c r="U906" s="180" t="e">
        <f ca="1">OFFSET('ewc02'!$L$10,Y906,0)</f>
        <v>#N/A</v>
      </c>
      <c r="V906" s="180" t="e">
        <f ca="1">OFFSET('ewc02'!$M$10,Y906,0)</f>
        <v>#N/A</v>
      </c>
      <c r="W906" s="180" t="e">
        <f ca="1">OFFSET('ewc02'!$N$10,Y906,0)</f>
        <v>#N/A</v>
      </c>
      <c r="X906" s="180" t="e">
        <f ca="1">IF(AND(OFFSET('ewc02'!I$10,Y906,0)=12,OR(G906="2.3",G906="2.6",G906="2.7",G906="2.9")),1,0)</f>
        <v>#N/A</v>
      </c>
      <c r="Y906" s="180" t="e">
        <f t="shared" ca="1" si="241"/>
        <v>#N/A</v>
      </c>
      <c r="Z906" s="37">
        <f t="shared" si="242"/>
        <v>0</v>
      </c>
      <c r="AA906" s="180">
        <f ca="1">IF($Z906=0,0, OFFSET(rd!$A$10,MATCH($Z906,RD_tunnus,0),0))</f>
        <v>0</v>
      </c>
      <c r="AB906" s="180" t="e">
        <f t="shared" si="249"/>
        <v>#N/A</v>
      </c>
      <c r="AC906" s="180" t="e">
        <f t="shared" si="250"/>
        <v>#N/A</v>
      </c>
      <c r="AD906" s="100">
        <f t="shared" si="251"/>
        <v>0</v>
      </c>
      <c r="AE906" s="180" t="e">
        <f t="shared" ca="1" si="243"/>
        <v>#N/A</v>
      </c>
      <c r="AF906" s="180" t="e">
        <f t="shared" ca="1" si="244"/>
        <v>#N/A</v>
      </c>
      <c r="AG906" s="100" t="e">
        <f ca="1">OFFSET('Kuiva-aine'!$D$10,AE906+AF906-1,0)</f>
        <v>#N/A</v>
      </c>
      <c r="AH906" s="100" t="e">
        <f ca="1">OFFSET('Kuiva-aine'!$E$10,AE906+AF906-1,0)</f>
        <v>#N/A</v>
      </c>
      <c r="AI906" s="180" t="e">
        <f t="shared" ca="1" si="252"/>
        <v>#N/A</v>
      </c>
      <c r="AJ906" s="180" t="e">
        <f t="shared" si="253"/>
        <v>#N/A</v>
      </c>
      <c r="AK906" s="180" t="e">
        <f t="shared" si="254"/>
        <v>#N/A</v>
      </c>
      <c r="AL906" s="180">
        <f t="shared" si="255"/>
        <v>0</v>
      </c>
    </row>
    <row r="907" spans="1:38" x14ac:dyDescent="0.35">
      <c r="A907" s="91"/>
      <c r="B907" s="92"/>
      <c r="C907" s="93"/>
      <c r="D907" s="92"/>
      <c r="E907" s="91"/>
      <c r="F907" s="92"/>
      <c r="G907" s="94"/>
      <c r="I907" s="31">
        <f t="shared" ca="1" si="256"/>
        <v>0</v>
      </c>
      <c r="J907" s="31">
        <f ca="1">IF(ISNA(MATCH($V907,Hajoamiskertoimet!A$21:A$53,0)),0,$I907*OFFSET(Hajoamiskertoimet!$C$20,MATCH($V907,Hajoamiskertoimet!A$21:A$53,0),0))</f>
        <v>0</v>
      </c>
      <c r="L907" s="181">
        <f t="shared" ca="1" si="245"/>
        <v>1</v>
      </c>
      <c r="M907" s="180" t="e">
        <f ca="1">OFFSET('ewc02'!$H$10,MATCH($R907,Ewc_ID,0),0)</f>
        <v>#N/A</v>
      </c>
      <c r="N907" s="180" t="e">
        <f t="shared" ref="N907:N970" ca="1" si="257">A907&amp;"_"&amp;O907</f>
        <v>#N/A</v>
      </c>
      <c r="O907" s="180" t="e">
        <f ca="1">IF($L907=0,-1,OFFSET('Kuiva-aine'!$C$10,AE907+AF907-1,0))</f>
        <v>#N/A</v>
      </c>
      <c r="P907" s="180" t="e">
        <f t="shared" ca="1" si="246"/>
        <v>#N/A</v>
      </c>
      <c r="Q907" s="180" t="e">
        <f ca="1">OFFSET('ewc02'!$A$10,MATCH($C907,EWC_Koodi,0),0)</f>
        <v>#N/A</v>
      </c>
      <c r="R907" s="180" t="e">
        <f t="shared" ca="1" si="247"/>
        <v>#N/A</v>
      </c>
      <c r="S907" s="180" t="e">
        <f ca="1">OFFSET('ewc02'!$K$10,Y907,0)</f>
        <v>#N/A</v>
      </c>
      <c r="T907" s="180" t="e">
        <f t="shared" ca="1" si="248"/>
        <v>#N/A</v>
      </c>
      <c r="U907" s="180" t="e">
        <f ca="1">OFFSET('ewc02'!$L$10,Y907,0)</f>
        <v>#N/A</v>
      </c>
      <c r="V907" s="180" t="e">
        <f ca="1">OFFSET('ewc02'!$M$10,Y907,0)</f>
        <v>#N/A</v>
      </c>
      <c r="W907" s="180" t="e">
        <f ca="1">OFFSET('ewc02'!$N$10,Y907,0)</f>
        <v>#N/A</v>
      </c>
      <c r="X907" s="180" t="e">
        <f ca="1">IF(AND(OFFSET('ewc02'!I$10,Y907,0)=12,OR(G907="2.3",G907="2.6",G907="2.7",G907="2.9")),1,0)</f>
        <v>#N/A</v>
      </c>
      <c r="Y907" s="180" t="e">
        <f t="shared" ref="Y907:Y970" ca="1" si="258">MATCH($R907,Ewc_ID,0)</f>
        <v>#N/A</v>
      </c>
      <c r="Z907" s="37">
        <f t="shared" ref="Z907:Z970" si="259">IF(F907="",0,TRIM(F907))</f>
        <v>0</v>
      </c>
      <c r="AA907" s="180">
        <f ca="1">IF($Z907=0,0, OFFSET(rd!$A$10,MATCH($Z907,RD_tunnus,0),0))</f>
        <v>0</v>
      </c>
      <c r="AB907" s="180" t="e">
        <f t="shared" si="249"/>
        <v>#N/A</v>
      </c>
      <c r="AC907" s="180" t="e">
        <f t="shared" si="250"/>
        <v>#N/A</v>
      </c>
      <c r="AD907" s="100">
        <f t="shared" si="251"/>
        <v>0</v>
      </c>
      <c r="AE907" s="180" t="e">
        <f t="shared" ref="AE907:AE970" ca="1" si="260">MATCH($T907,Ryhma,0)</f>
        <v>#N/A</v>
      </c>
      <c r="AF907" s="180" t="e">
        <f t="shared" ref="AF907:AF970" ca="1" si="261">MATCH(U907,OFFSET(Ryhma2,AE907-1,0,50,1),0)</f>
        <v>#N/A</v>
      </c>
      <c r="AG907" s="100" t="e">
        <f ca="1">OFFSET('Kuiva-aine'!$D$10,AE907+AF907-1,0)</f>
        <v>#N/A</v>
      </c>
      <c r="AH907" s="100" t="e">
        <f ca="1">OFFSET('Kuiva-aine'!$E$10,AE907+AF907-1,0)</f>
        <v>#N/A</v>
      </c>
      <c r="AI907" s="180" t="e">
        <f t="shared" ca="1" si="252"/>
        <v>#N/A</v>
      </c>
      <c r="AJ907" s="180" t="e">
        <f t="shared" si="253"/>
        <v>#N/A</v>
      </c>
      <c r="AK907" s="180" t="e">
        <f t="shared" si="254"/>
        <v>#N/A</v>
      </c>
      <c r="AL907" s="180">
        <f t="shared" si="255"/>
        <v>0</v>
      </c>
    </row>
    <row r="908" spans="1:38" x14ac:dyDescent="0.35">
      <c r="A908" s="91"/>
      <c r="B908" s="92"/>
      <c r="C908" s="93"/>
      <c r="D908" s="92"/>
      <c r="E908" s="91"/>
      <c r="F908" s="92"/>
      <c r="G908" s="94"/>
      <c r="I908" s="31">
        <f t="shared" ca="1" si="256"/>
        <v>0</v>
      </c>
      <c r="J908" s="31">
        <f ca="1">IF(ISNA(MATCH($V908,Hajoamiskertoimet!A$21:A$53,0)),0,$I908*OFFSET(Hajoamiskertoimet!$C$20,MATCH($V908,Hajoamiskertoimet!A$21:A$53,0),0))</f>
        <v>0</v>
      </c>
      <c r="L908" s="181">
        <f t="shared" ref="L908:L971" ca="1" si="262">IF(ISNA(AA908),0,IF(OR(AA908=0,AA908=1,AA908=4,AA908=5,AA908=12,AA908=154,AA908=157,AA908=158,AA908=165),1,0))</f>
        <v>1</v>
      </c>
      <c r="M908" s="180" t="e">
        <f ca="1">OFFSET('ewc02'!$H$10,MATCH($R908,Ewc_ID,0),0)</f>
        <v>#N/A</v>
      </c>
      <c r="N908" s="180" t="e">
        <f t="shared" ca="1" si="257"/>
        <v>#N/A</v>
      </c>
      <c r="O908" s="180" t="e">
        <f ca="1">IF($L908=0,-1,OFFSET('Kuiva-aine'!$C$10,AE908+AF908-1,0))</f>
        <v>#N/A</v>
      </c>
      <c r="P908" s="180" t="e">
        <f t="shared" ca="1" si="246"/>
        <v>#N/A</v>
      </c>
      <c r="Q908" s="180" t="e">
        <f ca="1">OFFSET('ewc02'!$A$10,MATCH($C908,EWC_Koodi,0),0)</f>
        <v>#N/A</v>
      </c>
      <c r="R908" s="180" t="e">
        <f t="shared" ca="1" si="247"/>
        <v>#N/A</v>
      </c>
      <c r="S908" s="180" t="e">
        <f ca="1">OFFSET('ewc02'!$K$10,Y908,0)</f>
        <v>#N/A</v>
      </c>
      <c r="T908" s="180" t="e">
        <f t="shared" ca="1" si="248"/>
        <v>#N/A</v>
      </c>
      <c r="U908" s="180" t="e">
        <f ca="1">OFFSET('ewc02'!$L$10,Y908,0)</f>
        <v>#N/A</v>
      </c>
      <c r="V908" s="180" t="e">
        <f ca="1">OFFSET('ewc02'!$M$10,Y908,0)</f>
        <v>#N/A</v>
      </c>
      <c r="W908" s="180" t="e">
        <f ca="1">OFFSET('ewc02'!$N$10,Y908,0)</f>
        <v>#N/A</v>
      </c>
      <c r="X908" s="180" t="e">
        <f ca="1">IF(AND(OFFSET('ewc02'!I$10,Y908,0)=12,OR(G908="2.3",G908="2.6",G908="2.7",G908="2.9")),1,0)</f>
        <v>#N/A</v>
      </c>
      <c r="Y908" s="180" t="e">
        <f t="shared" ca="1" si="258"/>
        <v>#N/A</v>
      </c>
      <c r="Z908" s="37">
        <f t="shared" si="259"/>
        <v>0</v>
      </c>
      <c r="AA908" s="180">
        <f ca="1">IF($Z908=0,0, OFFSET(rd!$A$10,MATCH($Z908,RD_tunnus,0),0))</f>
        <v>0</v>
      </c>
      <c r="AB908" s="180" t="e">
        <f t="shared" si="249"/>
        <v>#N/A</v>
      </c>
      <c r="AC908" s="180" t="e">
        <f t="shared" si="250"/>
        <v>#N/A</v>
      </c>
      <c r="AD908" s="100">
        <f t="shared" si="251"/>
        <v>0</v>
      </c>
      <c r="AE908" s="180" t="e">
        <f t="shared" ca="1" si="260"/>
        <v>#N/A</v>
      </c>
      <c r="AF908" s="180" t="e">
        <f t="shared" ca="1" si="261"/>
        <v>#N/A</v>
      </c>
      <c r="AG908" s="100" t="e">
        <f ca="1">OFFSET('Kuiva-aine'!$D$10,AE908+AF908-1,0)</f>
        <v>#N/A</v>
      </c>
      <c r="AH908" s="100" t="e">
        <f ca="1">OFFSET('Kuiva-aine'!$E$10,AE908+AF908-1,0)</f>
        <v>#N/A</v>
      </c>
      <c r="AI908" s="180" t="e">
        <f t="shared" ca="1" si="252"/>
        <v>#N/A</v>
      </c>
      <c r="AJ908" s="180" t="e">
        <f t="shared" si="253"/>
        <v>#N/A</v>
      </c>
      <c r="AK908" s="180" t="e">
        <f t="shared" si="254"/>
        <v>#N/A</v>
      </c>
      <c r="AL908" s="180">
        <f t="shared" si="255"/>
        <v>0</v>
      </c>
    </row>
    <row r="909" spans="1:38" x14ac:dyDescent="0.35">
      <c r="A909" s="91"/>
      <c r="B909" s="92"/>
      <c r="C909" s="93"/>
      <c r="D909" s="92"/>
      <c r="E909" s="91"/>
      <c r="F909" s="92"/>
      <c r="G909" s="94"/>
      <c r="I909" s="31">
        <f t="shared" ca="1" si="256"/>
        <v>0</v>
      </c>
      <c r="J909" s="31">
        <f ca="1">IF(ISNA(MATCH($V909,Hajoamiskertoimet!A$21:A$53,0)),0,$I909*OFFSET(Hajoamiskertoimet!$C$20,MATCH($V909,Hajoamiskertoimet!A$21:A$53,0),0))</f>
        <v>0</v>
      </c>
      <c r="L909" s="181">
        <f t="shared" ca="1" si="262"/>
        <v>1</v>
      </c>
      <c r="M909" s="180" t="e">
        <f ca="1">OFFSET('ewc02'!$H$10,MATCH($R909,Ewc_ID,0),0)</f>
        <v>#N/A</v>
      </c>
      <c r="N909" s="180" t="e">
        <f t="shared" ca="1" si="257"/>
        <v>#N/A</v>
      </c>
      <c r="O909" s="180" t="e">
        <f ca="1">IF($L909=0,-1,OFFSET('Kuiva-aine'!$C$10,AE909+AF909-1,0))</f>
        <v>#N/A</v>
      </c>
      <c r="P909" s="180" t="e">
        <f t="shared" ref="P909:P972" ca="1" si="263">IF(AND(E909&gt;0,E909&lt;100),E909,AG909)</f>
        <v>#N/A</v>
      </c>
      <c r="Q909" s="180" t="e">
        <f ca="1">OFFSET('ewc02'!$A$10,MATCH($C909,EWC_Koodi,0),0)</f>
        <v>#N/A</v>
      </c>
      <c r="R909" s="180" t="e">
        <f t="shared" ref="R909:R972" ca="1" si="264">IF(OR(Q909=77,Q909=80,Q909=89,Q909=97),IF(AD909=2,95,IF(AD909=1,96,Q909)),Q909)</f>
        <v>#N/A</v>
      </c>
      <c r="S909" s="180" t="e">
        <f ca="1">OFFSET('ewc02'!$K$10,Y909,0)</f>
        <v>#N/A</v>
      </c>
      <c r="T909" s="180" t="e">
        <f t="shared" ref="T909:T972" ca="1" si="265">IF(X909=1,4,IF(AI909=1,5,S909))</f>
        <v>#N/A</v>
      </c>
      <c r="U909" s="180" t="e">
        <f ca="1">OFFSET('ewc02'!$L$10,Y909,0)</f>
        <v>#N/A</v>
      </c>
      <c r="V909" s="180" t="e">
        <f ca="1">OFFSET('ewc02'!$M$10,Y909,0)</f>
        <v>#N/A</v>
      </c>
      <c r="W909" s="180" t="e">
        <f ca="1">OFFSET('ewc02'!$N$10,Y909,0)</f>
        <v>#N/A</v>
      </c>
      <c r="X909" s="180" t="e">
        <f ca="1">IF(AND(OFFSET('ewc02'!I$10,Y909,0)=12,OR(G909="2.3",G909="2.6",G909="2.7",G909="2.9")),1,0)</f>
        <v>#N/A</v>
      </c>
      <c r="Y909" s="180" t="e">
        <f t="shared" ca="1" si="258"/>
        <v>#N/A</v>
      </c>
      <c r="Z909" s="37">
        <f t="shared" si="259"/>
        <v>0</v>
      </c>
      <c r="AA909" s="180">
        <f ca="1">IF($Z909=0,0, OFFSET(rd!$A$10,MATCH($Z909,RD_tunnus,0),0))</f>
        <v>0</v>
      </c>
      <c r="AB909" s="180" t="e">
        <f t="shared" ref="AB909:AB972" si="266">MATCH("*kuituliet*",B909,0)</f>
        <v>#N/A</v>
      </c>
      <c r="AC909" s="180" t="e">
        <f t="shared" ref="AC909:AC972" si="267">MATCH("*liet*",B909,0)</f>
        <v>#N/A</v>
      </c>
      <c r="AD909" s="100">
        <f t="shared" ref="AD909:AD972" si="268">IF(ISNA(AC909),0,IF(ISNA(AB909),1,2))</f>
        <v>0</v>
      </c>
      <c r="AE909" s="180" t="e">
        <f t="shared" ca="1" si="260"/>
        <v>#N/A</v>
      </c>
      <c r="AF909" s="180" t="e">
        <f t="shared" ca="1" si="261"/>
        <v>#N/A</v>
      </c>
      <c r="AG909" s="100" t="e">
        <f ca="1">OFFSET('Kuiva-aine'!$D$10,AE909+AF909-1,0)</f>
        <v>#N/A</v>
      </c>
      <c r="AH909" s="100" t="e">
        <f ca="1">OFFSET('Kuiva-aine'!$E$10,AE909+AF909-1,0)</f>
        <v>#N/A</v>
      </c>
      <c r="AI909" s="180" t="e">
        <f t="shared" ref="AI909:AI972" ca="1" si="269">IF(AND(OR(R909=918,R909=919),OR(G909="2.4",AL909=1)),1,0)</f>
        <v>#N/A</v>
      </c>
      <c r="AJ909" s="180" t="e">
        <f t="shared" ref="AJ909:AJ972" si="270">MATCH("*raken*",B909,0)</f>
        <v>#N/A</v>
      </c>
      <c r="AK909" s="180" t="e">
        <f t="shared" ref="AK909:AK972" si="271">MATCH("*rak.*",B909,0)</f>
        <v>#N/A</v>
      </c>
      <c r="AL909" s="180">
        <f t="shared" ref="AL909:AL972" si="272">IF(AND(ISNA(AJ909),ISNA(AK909)),0,1)</f>
        <v>0</v>
      </c>
    </row>
    <row r="910" spans="1:38" x14ac:dyDescent="0.35">
      <c r="A910" s="91"/>
      <c r="B910" s="92"/>
      <c r="C910" s="93"/>
      <c r="D910" s="92"/>
      <c r="E910" s="91"/>
      <c r="F910" s="92"/>
      <c r="G910" s="94"/>
      <c r="I910" s="31">
        <f t="shared" ca="1" si="256"/>
        <v>0</v>
      </c>
      <c r="J910" s="31">
        <f ca="1">IF(ISNA(MATCH($V910,Hajoamiskertoimet!A$21:A$53,0)),0,$I910*OFFSET(Hajoamiskertoimet!$C$20,MATCH($V910,Hajoamiskertoimet!A$21:A$53,0),0))</f>
        <v>0</v>
      </c>
      <c r="L910" s="181">
        <f t="shared" ca="1" si="262"/>
        <v>1</v>
      </c>
      <c r="M910" s="180" t="e">
        <f ca="1">OFFSET('ewc02'!$H$10,MATCH($R910,Ewc_ID,0),0)</f>
        <v>#N/A</v>
      </c>
      <c r="N910" s="180" t="e">
        <f t="shared" ca="1" si="257"/>
        <v>#N/A</v>
      </c>
      <c r="O910" s="180" t="e">
        <f ca="1">IF($L910=0,-1,OFFSET('Kuiva-aine'!$C$10,AE910+AF910-1,0))</f>
        <v>#N/A</v>
      </c>
      <c r="P910" s="180" t="e">
        <f t="shared" ca="1" si="263"/>
        <v>#N/A</v>
      </c>
      <c r="Q910" s="180" t="e">
        <f ca="1">OFFSET('ewc02'!$A$10,MATCH($C910,EWC_Koodi,0),0)</f>
        <v>#N/A</v>
      </c>
      <c r="R910" s="180" t="e">
        <f t="shared" ca="1" si="264"/>
        <v>#N/A</v>
      </c>
      <c r="S910" s="180" t="e">
        <f ca="1">OFFSET('ewc02'!$K$10,Y910,0)</f>
        <v>#N/A</v>
      </c>
      <c r="T910" s="180" t="e">
        <f t="shared" ca="1" si="265"/>
        <v>#N/A</v>
      </c>
      <c r="U910" s="180" t="e">
        <f ca="1">OFFSET('ewc02'!$L$10,Y910,0)</f>
        <v>#N/A</v>
      </c>
      <c r="V910" s="180" t="e">
        <f ca="1">OFFSET('ewc02'!$M$10,Y910,0)</f>
        <v>#N/A</v>
      </c>
      <c r="W910" s="180" t="e">
        <f ca="1">OFFSET('ewc02'!$N$10,Y910,0)</f>
        <v>#N/A</v>
      </c>
      <c r="X910" s="180" t="e">
        <f ca="1">IF(AND(OFFSET('ewc02'!I$10,Y910,0)=12,OR(G910="2.3",G910="2.6",G910="2.7",G910="2.9")),1,0)</f>
        <v>#N/A</v>
      </c>
      <c r="Y910" s="180" t="e">
        <f t="shared" ca="1" si="258"/>
        <v>#N/A</v>
      </c>
      <c r="Z910" s="37">
        <f t="shared" si="259"/>
        <v>0</v>
      </c>
      <c r="AA910" s="180">
        <f ca="1">IF($Z910=0,0, OFFSET(rd!$A$10,MATCH($Z910,RD_tunnus,0),0))</f>
        <v>0</v>
      </c>
      <c r="AB910" s="180" t="e">
        <f t="shared" si="266"/>
        <v>#N/A</v>
      </c>
      <c r="AC910" s="180" t="e">
        <f t="shared" si="267"/>
        <v>#N/A</v>
      </c>
      <c r="AD910" s="100">
        <f t="shared" si="268"/>
        <v>0</v>
      </c>
      <c r="AE910" s="180" t="e">
        <f t="shared" ca="1" si="260"/>
        <v>#N/A</v>
      </c>
      <c r="AF910" s="180" t="e">
        <f t="shared" ca="1" si="261"/>
        <v>#N/A</v>
      </c>
      <c r="AG910" s="100" t="e">
        <f ca="1">OFFSET('Kuiva-aine'!$D$10,AE910+AF910-1,0)</f>
        <v>#N/A</v>
      </c>
      <c r="AH910" s="100" t="e">
        <f ca="1">OFFSET('Kuiva-aine'!$E$10,AE910+AF910-1,0)</f>
        <v>#N/A</v>
      </c>
      <c r="AI910" s="180" t="e">
        <f t="shared" ca="1" si="269"/>
        <v>#N/A</v>
      </c>
      <c r="AJ910" s="180" t="e">
        <f t="shared" si="270"/>
        <v>#N/A</v>
      </c>
      <c r="AK910" s="180" t="e">
        <f t="shared" si="271"/>
        <v>#N/A</v>
      </c>
      <c r="AL910" s="180">
        <f t="shared" si="272"/>
        <v>0</v>
      </c>
    </row>
    <row r="911" spans="1:38" x14ac:dyDescent="0.35">
      <c r="A911" s="91"/>
      <c r="B911" s="92"/>
      <c r="C911" s="93"/>
      <c r="D911" s="92"/>
      <c r="E911" s="91"/>
      <c r="F911" s="92"/>
      <c r="G911" s="94"/>
      <c r="I911" s="31">
        <f t="shared" ca="1" si="256"/>
        <v>0</v>
      </c>
      <c r="J911" s="31">
        <f ca="1">IF(ISNA(MATCH($V911,Hajoamiskertoimet!A$21:A$53,0)),0,$I911*OFFSET(Hajoamiskertoimet!$C$20,MATCH($V911,Hajoamiskertoimet!A$21:A$53,0),0))</f>
        <v>0</v>
      </c>
      <c r="L911" s="181">
        <f t="shared" ca="1" si="262"/>
        <v>1</v>
      </c>
      <c r="M911" s="180" t="e">
        <f ca="1">OFFSET('ewc02'!$H$10,MATCH($R911,Ewc_ID,0),0)</f>
        <v>#N/A</v>
      </c>
      <c r="N911" s="180" t="e">
        <f t="shared" ca="1" si="257"/>
        <v>#N/A</v>
      </c>
      <c r="O911" s="180" t="e">
        <f ca="1">IF($L911=0,-1,OFFSET('Kuiva-aine'!$C$10,AE911+AF911-1,0))</f>
        <v>#N/A</v>
      </c>
      <c r="P911" s="180" t="e">
        <f t="shared" ca="1" si="263"/>
        <v>#N/A</v>
      </c>
      <c r="Q911" s="180" t="e">
        <f ca="1">OFFSET('ewc02'!$A$10,MATCH($C911,EWC_Koodi,0),0)</f>
        <v>#N/A</v>
      </c>
      <c r="R911" s="180" t="e">
        <f t="shared" ca="1" si="264"/>
        <v>#N/A</v>
      </c>
      <c r="S911" s="180" t="e">
        <f ca="1">OFFSET('ewc02'!$K$10,Y911,0)</f>
        <v>#N/A</v>
      </c>
      <c r="T911" s="180" t="e">
        <f t="shared" ca="1" si="265"/>
        <v>#N/A</v>
      </c>
      <c r="U911" s="180" t="e">
        <f ca="1">OFFSET('ewc02'!$L$10,Y911,0)</f>
        <v>#N/A</v>
      </c>
      <c r="V911" s="180" t="e">
        <f ca="1">OFFSET('ewc02'!$M$10,Y911,0)</f>
        <v>#N/A</v>
      </c>
      <c r="W911" s="180" t="e">
        <f ca="1">OFFSET('ewc02'!$N$10,Y911,0)</f>
        <v>#N/A</v>
      </c>
      <c r="X911" s="180" t="e">
        <f ca="1">IF(AND(OFFSET('ewc02'!I$10,Y911,0)=12,OR(G911="2.3",G911="2.6",G911="2.7",G911="2.9")),1,0)</f>
        <v>#N/A</v>
      </c>
      <c r="Y911" s="180" t="e">
        <f t="shared" ca="1" si="258"/>
        <v>#N/A</v>
      </c>
      <c r="Z911" s="37">
        <f t="shared" si="259"/>
        <v>0</v>
      </c>
      <c r="AA911" s="180">
        <f ca="1">IF($Z911=0,0, OFFSET(rd!$A$10,MATCH($Z911,RD_tunnus,0),0))</f>
        <v>0</v>
      </c>
      <c r="AB911" s="180" t="e">
        <f t="shared" si="266"/>
        <v>#N/A</v>
      </c>
      <c r="AC911" s="180" t="e">
        <f t="shared" si="267"/>
        <v>#N/A</v>
      </c>
      <c r="AD911" s="100">
        <f t="shared" si="268"/>
        <v>0</v>
      </c>
      <c r="AE911" s="180" t="e">
        <f t="shared" ca="1" si="260"/>
        <v>#N/A</v>
      </c>
      <c r="AF911" s="180" t="e">
        <f t="shared" ca="1" si="261"/>
        <v>#N/A</v>
      </c>
      <c r="AG911" s="100" t="e">
        <f ca="1">OFFSET('Kuiva-aine'!$D$10,AE911+AF911-1,0)</f>
        <v>#N/A</v>
      </c>
      <c r="AH911" s="100" t="e">
        <f ca="1">OFFSET('Kuiva-aine'!$E$10,AE911+AF911-1,0)</f>
        <v>#N/A</v>
      </c>
      <c r="AI911" s="180" t="e">
        <f t="shared" ca="1" si="269"/>
        <v>#N/A</v>
      </c>
      <c r="AJ911" s="180" t="e">
        <f t="shared" si="270"/>
        <v>#N/A</v>
      </c>
      <c r="AK911" s="180" t="e">
        <f t="shared" si="271"/>
        <v>#N/A</v>
      </c>
      <c r="AL911" s="180">
        <f t="shared" si="272"/>
        <v>0</v>
      </c>
    </row>
    <row r="912" spans="1:38" x14ac:dyDescent="0.35">
      <c r="A912" s="91"/>
      <c r="B912" s="92"/>
      <c r="C912" s="93"/>
      <c r="D912" s="92"/>
      <c r="E912" s="91"/>
      <c r="F912" s="92"/>
      <c r="G912" s="94"/>
      <c r="I912" s="31">
        <f t="shared" ca="1" si="256"/>
        <v>0</v>
      </c>
      <c r="J912" s="31">
        <f ca="1">IF(ISNA(MATCH($V912,Hajoamiskertoimet!A$21:A$53,0)),0,$I912*OFFSET(Hajoamiskertoimet!$C$20,MATCH($V912,Hajoamiskertoimet!A$21:A$53,0),0))</f>
        <v>0</v>
      </c>
      <c r="L912" s="181">
        <f t="shared" ca="1" si="262"/>
        <v>1</v>
      </c>
      <c r="M912" s="180" t="e">
        <f ca="1">OFFSET('ewc02'!$H$10,MATCH($R912,Ewc_ID,0),0)</f>
        <v>#N/A</v>
      </c>
      <c r="N912" s="180" t="e">
        <f t="shared" ca="1" si="257"/>
        <v>#N/A</v>
      </c>
      <c r="O912" s="180" t="e">
        <f ca="1">IF($L912=0,-1,OFFSET('Kuiva-aine'!$C$10,AE912+AF912-1,0))</f>
        <v>#N/A</v>
      </c>
      <c r="P912" s="180" t="e">
        <f t="shared" ca="1" si="263"/>
        <v>#N/A</v>
      </c>
      <c r="Q912" s="180" t="e">
        <f ca="1">OFFSET('ewc02'!$A$10,MATCH($C912,EWC_Koodi,0),0)</f>
        <v>#N/A</v>
      </c>
      <c r="R912" s="180" t="e">
        <f t="shared" ca="1" si="264"/>
        <v>#N/A</v>
      </c>
      <c r="S912" s="180" t="e">
        <f ca="1">OFFSET('ewc02'!$K$10,Y912,0)</f>
        <v>#N/A</v>
      </c>
      <c r="T912" s="180" t="e">
        <f t="shared" ca="1" si="265"/>
        <v>#N/A</v>
      </c>
      <c r="U912" s="180" t="e">
        <f ca="1">OFFSET('ewc02'!$L$10,Y912,0)</f>
        <v>#N/A</v>
      </c>
      <c r="V912" s="180" t="e">
        <f ca="1">OFFSET('ewc02'!$M$10,Y912,0)</f>
        <v>#N/A</v>
      </c>
      <c r="W912" s="180" t="e">
        <f ca="1">OFFSET('ewc02'!$N$10,Y912,0)</f>
        <v>#N/A</v>
      </c>
      <c r="X912" s="180" t="e">
        <f ca="1">IF(AND(OFFSET('ewc02'!I$10,Y912,0)=12,OR(G912="2.3",G912="2.6",G912="2.7",G912="2.9")),1,0)</f>
        <v>#N/A</v>
      </c>
      <c r="Y912" s="180" t="e">
        <f t="shared" ca="1" si="258"/>
        <v>#N/A</v>
      </c>
      <c r="Z912" s="37">
        <f t="shared" si="259"/>
        <v>0</v>
      </c>
      <c r="AA912" s="180">
        <f ca="1">IF($Z912=0,0, OFFSET(rd!$A$10,MATCH($Z912,RD_tunnus,0),0))</f>
        <v>0</v>
      </c>
      <c r="AB912" s="180" t="e">
        <f t="shared" si="266"/>
        <v>#N/A</v>
      </c>
      <c r="AC912" s="180" t="e">
        <f t="shared" si="267"/>
        <v>#N/A</v>
      </c>
      <c r="AD912" s="100">
        <f t="shared" si="268"/>
        <v>0</v>
      </c>
      <c r="AE912" s="180" t="e">
        <f t="shared" ca="1" si="260"/>
        <v>#N/A</v>
      </c>
      <c r="AF912" s="180" t="e">
        <f t="shared" ca="1" si="261"/>
        <v>#N/A</v>
      </c>
      <c r="AG912" s="100" t="e">
        <f ca="1">OFFSET('Kuiva-aine'!$D$10,AE912+AF912-1,0)</f>
        <v>#N/A</v>
      </c>
      <c r="AH912" s="100" t="e">
        <f ca="1">OFFSET('Kuiva-aine'!$E$10,AE912+AF912-1,0)</f>
        <v>#N/A</v>
      </c>
      <c r="AI912" s="180" t="e">
        <f t="shared" ca="1" si="269"/>
        <v>#N/A</v>
      </c>
      <c r="AJ912" s="180" t="e">
        <f t="shared" si="270"/>
        <v>#N/A</v>
      </c>
      <c r="AK912" s="180" t="e">
        <f t="shared" si="271"/>
        <v>#N/A</v>
      </c>
      <c r="AL912" s="180">
        <f t="shared" si="272"/>
        <v>0</v>
      </c>
    </row>
    <row r="913" spans="1:38" x14ac:dyDescent="0.35">
      <c r="A913" s="91"/>
      <c r="B913" s="92"/>
      <c r="C913" s="93"/>
      <c r="D913" s="92"/>
      <c r="E913" s="91"/>
      <c r="F913" s="92"/>
      <c r="G913" s="94"/>
      <c r="I913" s="31">
        <f t="shared" ca="1" si="256"/>
        <v>0</v>
      </c>
      <c r="J913" s="31">
        <f ca="1">IF(ISNA(MATCH($V913,Hajoamiskertoimet!A$21:A$53,0)),0,$I913*OFFSET(Hajoamiskertoimet!$C$20,MATCH($V913,Hajoamiskertoimet!A$21:A$53,0),0))</f>
        <v>0</v>
      </c>
      <c r="L913" s="181">
        <f t="shared" ca="1" si="262"/>
        <v>1</v>
      </c>
      <c r="M913" s="180" t="e">
        <f ca="1">OFFSET('ewc02'!$H$10,MATCH($R913,Ewc_ID,0),0)</f>
        <v>#N/A</v>
      </c>
      <c r="N913" s="180" t="e">
        <f t="shared" ca="1" si="257"/>
        <v>#N/A</v>
      </c>
      <c r="O913" s="180" t="e">
        <f ca="1">IF($L913=0,-1,OFFSET('Kuiva-aine'!$C$10,AE913+AF913-1,0))</f>
        <v>#N/A</v>
      </c>
      <c r="P913" s="180" t="e">
        <f t="shared" ca="1" si="263"/>
        <v>#N/A</v>
      </c>
      <c r="Q913" s="180" t="e">
        <f ca="1">OFFSET('ewc02'!$A$10,MATCH($C913,EWC_Koodi,0),0)</f>
        <v>#N/A</v>
      </c>
      <c r="R913" s="180" t="e">
        <f t="shared" ca="1" si="264"/>
        <v>#N/A</v>
      </c>
      <c r="S913" s="180" t="e">
        <f ca="1">OFFSET('ewc02'!$K$10,Y913,0)</f>
        <v>#N/A</v>
      </c>
      <c r="T913" s="180" t="e">
        <f t="shared" ca="1" si="265"/>
        <v>#N/A</v>
      </c>
      <c r="U913" s="180" t="e">
        <f ca="1">OFFSET('ewc02'!$L$10,Y913,0)</f>
        <v>#N/A</v>
      </c>
      <c r="V913" s="180" t="e">
        <f ca="1">OFFSET('ewc02'!$M$10,Y913,0)</f>
        <v>#N/A</v>
      </c>
      <c r="W913" s="180" t="e">
        <f ca="1">OFFSET('ewc02'!$N$10,Y913,0)</f>
        <v>#N/A</v>
      </c>
      <c r="X913" s="180" t="e">
        <f ca="1">IF(AND(OFFSET('ewc02'!I$10,Y913,0)=12,OR(G913="2.3",G913="2.6",G913="2.7",G913="2.9")),1,0)</f>
        <v>#N/A</v>
      </c>
      <c r="Y913" s="180" t="e">
        <f t="shared" ca="1" si="258"/>
        <v>#N/A</v>
      </c>
      <c r="Z913" s="37">
        <f t="shared" si="259"/>
        <v>0</v>
      </c>
      <c r="AA913" s="180">
        <f ca="1">IF($Z913=0,0, OFFSET(rd!$A$10,MATCH($Z913,RD_tunnus,0),0))</f>
        <v>0</v>
      </c>
      <c r="AB913" s="180" t="e">
        <f t="shared" si="266"/>
        <v>#N/A</v>
      </c>
      <c r="AC913" s="180" t="e">
        <f t="shared" si="267"/>
        <v>#N/A</v>
      </c>
      <c r="AD913" s="100">
        <f t="shared" si="268"/>
        <v>0</v>
      </c>
      <c r="AE913" s="180" t="e">
        <f t="shared" ca="1" si="260"/>
        <v>#N/A</v>
      </c>
      <c r="AF913" s="180" t="e">
        <f t="shared" ca="1" si="261"/>
        <v>#N/A</v>
      </c>
      <c r="AG913" s="100" t="e">
        <f ca="1">OFFSET('Kuiva-aine'!$D$10,AE913+AF913-1,0)</f>
        <v>#N/A</v>
      </c>
      <c r="AH913" s="100" t="e">
        <f ca="1">OFFSET('Kuiva-aine'!$E$10,AE913+AF913-1,0)</f>
        <v>#N/A</v>
      </c>
      <c r="AI913" s="180" t="e">
        <f t="shared" ca="1" si="269"/>
        <v>#N/A</v>
      </c>
      <c r="AJ913" s="180" t="e">
        <f t="shared" si="270"/>
        <v>#N/A</v>
      </c>
      <c r="AK913" s="180" t="e">
        <f t="shared" si="271"/>
        <v>#N/A</v>
      </c>
      <c r="AL913" s="180">
        <f t="shared" si="272"/>
        <v>0</v>
      </c>
    </row>
    <row r="914" spans="1:38" x14ac:dyDescent="0.35">
      <c r="A914" s="91"/>
      <c r="B914" s="92"/>
      <c r="C914" s="93"/>
      <c r="D914" s="92"/>
      <c r="E914" s="91"/>
      <c r="F914" s="92"/>
      <c r="G914" s="94"/>
      <c r="I914" s="31">
        <f t="shared" ca="1" si="256"/>
        <v>0</v>
      </c>
      <c r="J914" s="31">
        <f ca="1">IF(ISNA(MATCH($V914,Hajoamiskertoimet!A$21:A$53,0)),0,$I914*OFFSET(Hajoamiskertoimet!$C$20,MATCH($V914,Hajoamiskertoimet!A$21:A$53,0),0))</f>
        <v>0</v>
      </c>
      <c r="L914" s="181">
        <f t="shared" ca="1" si="262"/>
        <v>1</v>
      </c>
      <c r="M914" s="180" t="e">
        <f ca="1">OFFSET('ewc02'!$H$10,MATCH($R914,Ewc_ID,0),0)</f>
        <v>#N/A</v>
      </c>
      <c r="N914" s="180" t="e">
        <f t="shared" ca="1" si="257"/>
        <v>#N/A</v>
      </c>
      <c r="O914" s="180" t="e">
        <f ca="1">IF($L914=0,-1,OFFSET('Kuiva-aine'!$C$10,AE914+AF914-1,0))</f>
        <v>#N/A</v>
      </c>
      <c r="P914" s="180" t="e">
        <f t="shared" ca="1" si="263"/>
        <v>#N/A</v>
      </c>
      <c r="Q914" s="180" t="e">
        <f ca="1">OFFSET('ewc02'!$A$10,MATCH($C914,EWC_Koodi,0),0)</f>
        <v>#N/A</v>
      </c>
      <c r="R914" s="180" t="e">
        <f t="shared" ca="1" si="264"/>
        <v>#N/A</v>
      </c>
      <c r="S914" s="180" t="e">
        <f ca="1">OFFSET('ewc02'!$K$10,Y914,0)</f>
        <v>#N/A</v>
      </c>
      <c r="T914" s="180" t="e">
        <f t="shared" ca="1" si="265"/>
        <v>#N/A</v>
      </c>
      <c r="U914" s="180" t="e">
        <f ca="1">OFFSET('ewc02'!$L$10,Y914,0)</f>
        <v>#N/A</v>
      </c>
      <c r="V914" s="180" t="e">
        <f ca="1">OFFSET('ewc02'!$M$10,Y914,0)</f>
        <v>#N/A</v>
      </c>
      <c r="W914" s="180" t="e">
        <f ca="1">OFFSET('ewc02'!$N$10,Y914,0)</f>
        <v>#N/A</v>
      </c>
      <c r="X914" s="180" t="e">
        <f ca="1">IF(AND(OFFSET('ewc02'!I$10,Y914,0)=12,OR(G914="2.3",G914="2.6",G914="2.7",G914="2.9")),1,0)</f>
        <v>#N/A</v>
      </c>
      <c r="Y914" s="180" t="e">
        <f t="shared" ca="1" si="258"/>
        <v>#N/A</v>
      </c>
      <c r="Z914" s="37">
        <f t="shared" si="259"/>
        <v>0</v>
      </c>
      <c r="AA914" s="180">
        <f ca="1">IF($Z914=0,0, OFFSET(rd!$A$10,MATCH($Z914,RD_tunnus,0),0))</f>
        <v>0</v>
      </c>
      <c r="AB914" s="180" t="e">
        <f t="shared" si="266"/>
        <v>#N/A</v>
      </c>
      <c r="AC914" s="180" t="e">
        <f t="shared" si="267"/>
        <v>#N/A</v>
      </c>
      <c r="AD914" s="100">
        <f t="shared" si="268"/>
        <v>0</v>
      </c>
      <c r="AE914" s="180" t="e">
        <f t="shared" ca="1" si="260"/>
        <v>#N/A</v>
      </c>
      <c r="AF914" s="180" t="e">
        <f t="shared" ca="1" si="261"/>
        <v>#N/A</v>
      </c>
      <c r="AG914" s="100" t="e">
        <f ca="1">OFFSET('Kuiva-aine'!$D$10,AE914+AF914-1,0)</f>
        <v>#N/A</v>
      </c>
      <c r="AH914" s="100" t="e">
        <f ca="1">OFFSET('Kuiva-aine'!$E$10,AE914+AF914-1,0)</f>
        <v>#N/A</v>
      </c>
      <c r="AI914" s="180" t="e">
        <f t="shared" ca="1" si="269"/>
        <v>#N/A</v>
      </c>
      <c r="AJ914" s="180" t="e">
        <f t="shared" si="270"/>
        <v>#N/A</v>
      </c>
      <c r="AK914" s="180" t="e">
        <f t="shared" si="271"/>
        <v>#N/A</v>
      </c>
      <c r="AL914" s="180">
        <f t="shared" si="272"/>
        <v>0</v>
      </c>
    </row>
    <row r="915" spans="1:38" x14ac:dyDescent="0.35">
      <c r="A915" s="91"/>
      <c r="B915" s="92"/>
      <c r="C915" s="93"/>
      <c r="D915" s="92"/>
      <c r="E915" s="91"/>
      <c r="F915" s="92"/>
      <c r="G915" s="94"/>
      <c r="I915" s="31">
        <f t="shared" ca="1" si="256"/>
        <v>0</v>
      </c>
      <c r="J915" s="31">
        <f ca="1">IF(ISNA(MATCH($V915,Hajoamiskertoimet!A$21:A$53,0)),0,$I915*OFFSET(Hajoamiskertoimet!$C$20,MATCH($V915,Hajoamiskertoimet!A$21:A$53,0),0))</f>
        <v>0</v>
      </c>
      <c r="L915" s="181">
        <f t="shared" ca="1" si="262"/>
        <v>1</v>
      </c>
      <c r="M915" s="180" t="e">
        <f ca="1">OFFSET('ewc02'!$H$10,MATCH($R915,Ewc_ID,0),0)</f>
        <v>#N/A</v>
      </c>
      <c r="N915" s="180" t="e">
        <f t="shared" ca="1" si="257"/>
        <v>#N/A</v>
      </c>
      <c r="O915" s="180" t="e">
        <f ca="1">IF($L915=0,-1,OFFSET('Kuiva-aine'!$C$10,AE915+AF915-1,0))</f>
        <v>#N/A</v>
      </c>
      <c r="P915" s="180" t="e">
        <f t="shared" ca="1" si="263"/>
        <v>#N/A</v>
      </c>
      <c r="Q915" s="180" t="e">
        <f ca="1">OFFSET('ewc02'!$A$10,MATCH($C915,EWC_Koodi,0),0)</f>
        <v>#N/A</v>
      </c>
      <c r="R915" s="180" t="e">
        <f t="shared" ca="1" si="264"/>
        <v>#N/A</v>
      </c>
      <c r="S915" s="180" t="e">
        <f ca="1">OFFSET('ewc02'!$K$10,Y915,0)</f>
        <v>#N/A</v>
      </c>
      <c r="T915" s="180" t="e">
        <f t="shared" ca="1" si="265"/>
        <v>#N/A</v>
      </c>
      <c r="U915" s="180" t="e">
        <f ca="1">OFFSET('ewc02'!$L$10,Y915,0)</f>
        <v>#N/A</v>
      </c>
      <c r="V915" s="180" t="e">
        <f ca="1">OFFSET('ewc02'!$M$10,Y915,0)</f>
        <v>#N/A</v>
      </c>
      <c r="W915" s="180" t="e">
        <f ca="1">OFFSET('ewc02'!$N$10,Y915,0)</f>
        <v>#N/A</v>
      </c>
      <c r="X915" s="180" t="e">
        <f ca="1">IF(AND(OFFSET('ewc02'!I$10,Y915,0)=12,OR(G915="2.3",G915="2.6",G915="2.7",G915="2.9")),1,0)</f>
        <v>#N/A</v>
      </c>
      <c r="Y915" s="180" t="e">
        <f t="shared" ca="1" si="258"/>
        <v>#N/A</v>
      </c>
      <c r="Z915" s="37">
        <f t="shared" si="259"/>
        <v>0</v>
      </c>
      <c r="AA915" s="180">
        <f ca="1">IF($Z915=0,0, OFFSET(rd!$A$10,MATCH($Z915,RD_tunnus,0),0))</f>
        <v>0</v>
      </c>
      <c r="AB915" s="180" t="e">
        <f t="shared" si="266"/>
        <v>#N/A</v>
      </c>
      <c r="AC915" s="180" t="e">
        <f t="shared" si="267"/>
        <v>#N/A</v>
      </c>
      <c r="AD915" s="100">
        <f t="shared" si="268"/>
        <v>0</v>
      </c>
      <c r="AE915" s="180" t="e">
        <f t="shared" ca="1" si="260"/>
        <v>#N/A</v>
      </c>
      <c r="AF915" s="180" t="e">
        <f t="shared" ca="1" si="261"/>
        <v>#N/A</v>
      </c>
      <c r="AG915" s="100" t="e">
        <f ca="1">OFFSET('Kuiva-aine'!$D$10,AE915+AF915-1,0)</f>
        <v>#N/A</v>
      </c>
      <c r="AH915" s="100" t="e">
        <f ca="1">OFFSET('Kuiva-aine'!$E$10,AE915+AF915-1,0)</f>
        <v>#N/A</v>
      </c>
      <c r="AI915" s="180" t="e">
        <f t="shared" ca="1" si="269"/>
        <v>#N/A</v>
      </c>
      <c r="AJ915" s="180" t="e">
        <f t="shared" si="270"/>
        <v>#N/A</v>
      </c>
      <c r="AK915" s="180" t="e">
        <f t="shared" si="271"/>
        <v>#N/A</v>
      </c>
      <c r="AL915" s="180">
        <f t="shared" si="272"/>
        <v>0</v>
      </c>
    </row>
    <row r="916" spans="1:38" x14ac:dyDescent="0.35">
      <c r="A916" s="91"/>
      <c r="B916" s="92"/>
      <c r="C916" s="93"/>
      <c r="D916" s="92"/>
      <c r="E916" s="91"/>
      <c r="F916" s="92"/>
      <c r="G916" s="94"/>
      <c r="I916" s="31">
        <f t="shared" ca="1" si="256"/>
        <v>0</v>
      </c>
      <c r="J916" s="31">
        <f ca="1">IF(ISNA(MATCH($V916,Hajoamiskertoimet!A$21:A$53,0)),0,$I916*OFFSET(Hajoamiskertoimet!$C$20,MATCH($V916,Hajoamiskertoimet!A$21:A$53,0),0))</f>
        <v>0</v>
      </c>
      <c r="L916" s="181">
        <f t="shared" ca="1" si="262"/>
        <v>1</v>
      </c>
      <c r="M916" s="180" t="e">
        <f ca="1">OFFSET('ewc02'!$H$10,MATCH($R916,Ewc_ID,0),0)</f>
        <v>#N/A</v>
      </c>
      <c r="N916" s="180" t="e">
        <f t="shared" ca="1" si="257"/>
        <v>#N/A</v>
      </c>
      <c r="O916" s="180" t="e">
        <f ca="1">IF($L916=0,-1,OFFSET('Kuiva-aine'!$C$10,AE916+AF916-1,0))</f>
        <v>#N/A</v>
      </c>
      <c r="P916" s="180" t="e">
        <f t="shared" ca="1" si="263"/>
        <v>#N/A</v>
      </c>
      <c r="Q916" s="180" t="e">
        <f ca="1">OFFSET('ewc02'!$A$10,MATCH($C916,EWC_Koodi,0),0)</f>
        <v>#N/A</v>
      </c>
      <c r="R916" s="180" t="e">
        <f t="shared" ca="1" si="264"/>
        <v>#N/A</v>
      </c>
      <c r="S916" s="180" t="e">
        <f ca="1">OFFSET('ewc02'!$K$10,Y916,0)</f>
        <v>#N/A</v>
      </c>
      <c r="T916" s="180" t="e">
        <f t="shared" ca="1" si="265"/>
        <v>#N/A</v>
      </c>
      <c r="U916" s="180" t="e">
        <f ca="1">OFFSET('ewc02'!$L$10,Y916,0)</f>
        <v>#N/A</v>
      </c>
      <c r="V916" s="180" t="e">
        <f ca="1">OFFSET('ewc02'!$M$10,Y916,0)</f>
        <v>#N/A</v>
      </c>
      <c r="W916" s="180" t="e">
        <f ca="1">OFFSET('ewc02'!$N$10,Y916,0)</f>
        <v>#N/A</v>
      </c>
      <c r="X916" s="180" t="e">
        <f ca="1">IF(AND(OFFSET('ewc02'!I$10,Y916,0)=12,OR(G916="2.3",G916="2.6",G916="2.7",G916="2.9")),1,0)</f>
        <v>#N/A</v>
      </c>
      <c r="Y916" s="180" t="e">
        <f t="shared" ca="1" si="258"/>
        <v>#N/A</v>
      </c>
      <c r="Z916" s="37">
        <f t="shared" si="259"/>
        <v>0</v>
      </c>
      <c r="AA916" s="180">
        <f ca="1">IF($Z916=0,0, OFFSET(rd!$A$10,MATCH($Z916,RD_tunnus,0),0))</f>
        <v>0</v>
      </c>
      <c r="AB916" s="180" t="e">
        <f t="shared" si="266"/>
        <v>#N/A</v>
      </c>
      <c r="AC916" s="180" t="e">
        <f t="shared" si="267"/>
        <v>#N/A</v>
      </c>
      <c r="AD916" s="100">
        <f t="shared" si="268"/>
        <v>0</v>
      </c>
      <c r="AE916" s="180" t="e">
        <f t="shared" ca="1" si="260"/>
        <v>#N/A</v>
      </c>
      <c r="AF916" s="180" t="e">
        <f t="shared" ca="1" si="261"/>
        <v>#N/A</v>
      </c>
      <c r="AG916" s="100" t="e">
        <f ca="1">OFFSET('Kuiva-aine'!$D$10,AE916+AF916-1,0)</f>
        <v>#N/A</v>
      </c>
      <c r="AH916" s="100" t="e">
        <f ca="1">OFFSET('Kuiva-aine'!$E$10,AE916+AF916-1,0)</f>
        <v>#N/A</v>
      </c>
      <c r="AI916" s="180" t="e">
        <f t="shared" ca="1" si="269"/>
        <v>#N/A</v>
      </c>
      <c r="AJ916" s="180" t="e">
        <f t="shared" si="270"/>
        <v>#N/A</v>
      </c>
      <c r="AK916" s="180" t="e">
        <f t="shared" si="271"/>
        <v>#N/A</v>
      </c>
      <c r="AL916" s="180">
        <f t="shared" si="272"/>
        <v>0</v>
      </c>
    </row>
    <row r="917" spans="1:38" x14ac:dyDescent="0.35">
      <c r="A917" s="91"/>
      <c r="B917" s="92"/>
      <c r="C917" s="93"/>
      <c r="D917" s="92"/>
      <c r="E917" s="91"/>
      <c r="F917" s="92"/>
      <c r="G917" s="94"/>
      <c r="I917" s="31">
        <f t="shared" ca="1" si="256"/>
        <v>0</v>
      </c>
      <c r="J917" s="31">
        <f ca="1">IF(ISNA(MATCH($V917,Hajoamiskertoimet!A$21:A$53,0)),0,$I917*OFFSET(Hajoamiskertoimet!$C$20,MATCH($V917,Hajoamiskertoimet!A$21:A$53,0),0))</f>
        <v>0</v>
      </c>
      <c r="L917" s="181">
        <f t="shared" ca="1" si="262"/>
        <v>1</v>
      </c>
      <c r="M917" s="180" t="e">
        <f ca="1">OFFSET('ewc02'!$H$10,MATCH($R917,Ewc_ID,0),0)</f>
        <v>#N/A</v>
      </c>
      <c r="N917" s="180" t="e">
        <f t="shared" ca="1" si="257"/>
        <v>#N/A</v>
      </c>
      <c r="O917" s="180" t="e">
        <f ca="1">IF($L917=0,-1,OFFSET('Kuiva-aine'!$C$10,AE917+AF917-1,0))</f>
        <v>#N/A</v>
      </c>
      <c r="P917" s="180" t="e">
        <f t="shared" ca="1" si="263"/>
        <v>#N/A</v>
      </c>
      <c r="Q917" s="180" t="e">
        <f ca="1">OFFSET('ewc02'!$A$10,MATCH($C917,EWC_Koodi,0),0)</f>
        <v>#N/A</v>
      </c>
      <c r="R917" s="180" t="e">
        <f t="shared" ca="1" si="264"/>
        <v>#N/A</v>
      </c>
      <c r="S917" s="180" t="e">
        <f ca="1">OFFSET('ewc02'!$K$10,Y917,0)</f>
        <v>#N/A</v>
      </c>
      <c r="T917" s="180" t="e">
        <f t="shared" ca="1" si="265"/>
        <v>#N/A</v>
      </c>
      <c r="U917" s="180" t="e">
        <f ca="1">OFFSET('ewc02'!$L$10,Y917,0)</f>
        <v>#N/A</v>
      </c>
      <c r="V917" s="180" t="e">
        <f ca="1">OFFSET('ewc02'!$M$10,Y917,0)</f>
        <v>#N/A</v>
      </c>
      <c r="W917" s="180" t="e">
        <f ca="1">OFFSET('ewc02'!$N$10,Y917,0)</f>
        <v>#N/A</v>
      </c>
      <c r="X917" s="180" t="e">
        <f ca="1">IF(AND(OFFSET('ewc02'!I$10,Y917,0)=12,OR(G917="2.3",G917="2.6",G917="2.7",G917="2.9")),1,0)</f>
        <v>#N/A</v>
      </c>
      <c r="Y917" s="180" t="e">
        <f t="shared" ca="1" si="258"/>
        <v>#N/A</v>
      </c>
      <c r="Z917" s="37">
        <f t="shared" si="259"/>
        <v>0</v>
      </c>
      <c r="AA917" s="180">
        <f ca="1">IF($Z917=0,0, OFFSET(rd!$A$10,MATCH($Z917,RD_tunnus,0),0))</f>
        <v>0</v>
      </c>
      <c r="AB917" s="180" t="e">
        <f t="shared" si="266"/>
        <v>#N/A</v>
      </c>
      <c r="AC917" s="180" t="e">
        <f t="shared" si="267"/>
        <v>#N/A</v>
      </c>
      <c r="AD917" s="100">
        <f t="shared" si="268"/>
        <v>0</v>
      </c>
      <c r="AE917" s="180" t="e">
        <f t="shared" ca="1" si="260"/>
        <v>#N/A</v>
      </c>
      <c r="AF917" s="180" t="e">
        <f t="shared" ca="1" si="261"/>
        <v>#N/A</v>
      </c>
      <c r="AG917" s="100" t="e">
        <f ca="1">OFFSET('Kuiva-aine'!$D$10,AE917+AF917-1,0)</f>
        <v>#N/A</v>
      </c>
      <c r="AH917" s="100" t="e">
        <f ca="1">OFFSET('Kuiva-aine'!$E$10,AE917+AF917-1,0)</f>
        <v>#N/A</v>
      </c>
      <c r="AI917" s="180" t="e">
        <f t="shared" ca="1" si="269"/>
        <v>#N/A</v>
      </c>
      <c r="AJ917" s="180" t="e">
        <f t="shared" si="270"/>
        <v>#N/A</v>
      </c>
      <c r="AK917" s="180" t="e">
        <f t="shared" si="271"/>
        <v>#N/A</v>
      </c>
      <c r="AL917" s="180">
        <f t="shared" si="272"/>
        <v>0</v>
      </c>
    </row>
    <row r="918" spans="1:38" x14ac:dyDescent="0.35">
      <c r="A918" s="91"/>
      <c r="B918" s="92"/>
      <c r="C918" s="93"/>
      <c r="D918" s="92"/>
      <c r="E918" s="91"/>
      <c r="F918" s="92"/>
      <c r="G918" s="94"/>
      <c r="I918" s="31">
        <f t="shared" ca="1" si="256"/>
        <v>0</v>
      </c>
      <c r="J918" s="31">
        <f ca="1">IF(ISNA(MATCH($V918,Hajoamiskertoimet!A$21:A$53,0)),0,$I918*OFFSET(Hajoamiskertoimet!$C$20,MATCH($V918,Hajoamiskertoimet!A$21:A$53,0),0))</f>
        <v>0</v>
      </c>
      <c r="L918" s="181">
        <f t="shared" ca="1" si="262"/>
        <v>1</v>
      </c>
      <c r="M918" s="180" t="e">
        <f ca="1">OFFSET('ewc02'!$H$10,MATCH($R918,Ewc_ID,0),0)</f>
        <v>#N/A</v>
      </c>
      <c r="N918" s="180" t="e">
        <f t="shared" ca="1" si="257"/>
        <v>#N/A</v>
      </c>
      <c r="O918" s="180" t="e">
        <f ca="1">IF($L918=0,-1,OFFSET('Kuiva-aine'!$C$10,AE918+AF918-1,0))</f>
        <v>#N/A</v>
      </c>
      <c r="P918" s="180" t="e">
        <f t="shared" ca="1" si="263"/>
        <v>#N/A</v>
      </c>
      <c r="Q918" s="180" t="e">
        <f ca="1">OFFSET('ewc02'!$A$10,MATCH($C918,EWC_Koodi,0),0)</f>
        <v>#N/A</v>
      </c>
      <c r="R918" s="180" t="e">
        <f t="shared" ca="1" si="264"/>
        <v>#N/A</v>
      </c>
      <c r="S918" s="180" t="e">
        <f ca="1">OFFSET('ewc02'!$K$10,Y918,0)</f>
        <v>#N/A</v>
      </c>
      <c r="T918" s="180" t="e">
        <f t="shared" ca="1" si="265"/>
        <v>#N/A</v>
      </c>
      <c r="U918" s="180" t="e">
        <f ca="1">OFFSET('ewc02'!$L$10,Y918,0)</f>
        <v>#N/A</v>
      </c>
      <c r="V918" s="180" t="e">
        <f ca="1">OFFSET('ewc02'!$M$10,Y918,0)</f>
        <v>#N/A</v>
      </c>
      <c r="W918" s="180" t="e">
        <f ca="1">OFFSET('ewc02'!$N$10,Y918,0)</f>
        <v>#N/A</v>
      </c>
      <c r="X918" s="180" t="e">
        <f ca="1">IF(AND(OFFSET('ewc02'!I$10,Y918,0)=12,OR(G918="2.3",G918="2.6",G918="2.7",G918="2.9")),1,0)</f>
        <v>#N/A</v>
      </c>
      <c r="Y918" s="180" t="e">
        <f t="shared" ca="1" si="258"/>
        <v>#N/A</v>
      </c>
      <c r="Z918" s="37">
        <f t="shared" si="259"/>
        <v>0</v>
      </c>
      <c r="AA918" s="180">
        <f ca="1">IF($Z918=0,0, OFFSET(rd!$A$10,MATCH($Z918,RD_tunnus,0),0))</f>
        <v>0</v>
      </c>
      <c r="AB918" s="180" t="e">
        <f t="shared" si="266"/>
        <v>#N/A</v>
      </c>
      <c r="AC918" s="180" t="e">
        <f t="shared" si="267"/>
        <v>#N/A</v>
      </c>
      <c r="AD918" s="100">
        <f t="shared" si="268"/>
        <v>0</v>
      </c>
      <c r="AE918" s="180" t="e">
        <f t="shared" ca="1" si="260"/>
        <v>#N/A</v>
      </c>
      <c r="AF918" s="180" t="e">
        <f t="shared" ca="1" si="261"/>
        <v>#N/A</v>
      </c>
      <c r="AG918" s="100" t="e">
        <f ca="1">OFFSET('Kuiva-aine'!$D$10,AE918+AF918-1,0)</f>
        <v>#N/A</v>
      </c>
      <c r="AH918" s="100" t="e">
        <f ca="1">OFFSET('Kuiva-aine'!$E$10,AE918+AF918-1,0)</f>
        <v>#N/A</v>
      </c>
      <c r="AI918" s="180" t="e">
        <f t="shared" ca="1" si="269"/>
        <v>#N/A</v>
      </c>
      <c r="AJ918" s="180" t="e">
        <f t="shared" si="270"/>
        <v>#N/A</v>
      </c>
      <c r="AK918" s="180" t="e">
        <f t="shared" si="271"/>
        <v>#N/A</v>
      </c>
      <c r="AL918" s="180">
        <f t="shared" si="272"/>
        <v>0</v>
      </c>
    </row>
    <row r="919" spans="1:38" x14ac:dyDescent="0.35">
      <c r="A919" s="91"/>
      <c r="B919" s="92"/>
      <c r="C919" s="93"/>
      <c r="D919" s="92"/>
      <c r="E919" s="91"/>
      <c r="F919" s="92"/>
      <c r="G919" s="94"/>
      <c r="I919" s="31">
        <f t="shared" ca="1" si="256"/>
        <v>0</v>
      </c>
      <c r="J919" s="31">
        <f ca="1">IF(ISNA(MATCH($V919,Hajoamiskertoimet!A$21:A$53,0)),0,$I919*OFFSET(Hajoamiskertoimet!$C$20,MATCH($V919,Hajoamiskertoimet!A$21:A$53,0),0))</f>
        <v>0</v>
      </c>
      <c r="L919" s="181">
        <f t="shared" ca="1" si="262"/>
        <v>1</v>
      </c>
      <c r="M919" s="180" t="e">
        <f ca="1">OFFSET('ewc02'!$H$10,MATCH($R919,Ewc_ID,0),0)</f>
        <v>#N/A</v>
      </c>
      <c r="N919" s="180" t="e">
        <f t="shared" ca="1" si="257"/>
        <v>#N/A</v>
      </c>
      <c r="O919" s="180" t="e">
        <f ca="1">IF($L919=0,-1,OFFSET('Kuiva-aine'!$C$10,AE919+AF919-1,0))</f>
        <v>#N/A</v>
      </c>
      <c r="P919" s="180" t="e">
        <f t="shared" ca="1" si="263"/>
        <v>#N/A</v>
      </c>
      <c r="Q919" s="180" t="e">
        <f ca="1">OFFSET('ewc02'!$A$10,MATCH($C919,EWC_Koodi,0),0)</f>
        <v>#N/A</v>
      </c>
      <c r="R919" s="180" t="e">
        <f t="shared" ca="1" si="264"/>
        <v>#N/A</v>
      </c>
      <c r="S919" s="180" t="e">
        <f ca="1">OFFSET('ewc02'!$K$10,Y919,0)</f>
        <v>#N/A</v>
      </c>
      <c r="T919" s="180" t="e">
        <f t="shared" ca="1" si="265"/>
        <v>#N/A</v>
      </c>
      <c r="U919" s="180" t="e">
        <f ca="1">OFFSET('ewc02'!$L$10,Y919,0)</f>
        <v>#N/A</v>
      </c>
      <c r="V919" s="180" t="e">
        <f ca="1">OFFSET('ewc02'!$M$10,Y919,0)</f>
        <v>#N/A</v>
      </c>
      <c r="W919" s="180" t="e">
        <f ca="1">OFFSET('ewc02'!$N$10,Y919,0)</f>
        <v>#N/A</v>
      </c>
      <c r="X919" s="180" t="e">
        <f ca="1">IF(AND(OFFSET('ewc02'!I$10,Y919,0)=12,OR(G919="2.3",G919="2.6",G919="2.7",G919="2.9")),1,0)</f>
        <v>#N/A</v>
      </c>
      <c r="Y919" s="180" t="e">
        <f t="shared" ca="1" si="258"/>
        <v>#N/A</v>
      </c>
      <c r="Z919" s="37">
        <f t="shared" si="259"/>
        <v>0</v>
      </c>
      <c r="AA919" s="180">
        <f ca="1">IF($Z919=0,0, OFFSET(rd!$A$10,MATCH($Z919,RD_tunnus,0),0))</f>
        <v>0</v>
      </c>
      <c r="AB919" s="180" t="e">
        <f t="shared" si="266"/>
        <v>#N/A</v>
      </c>
      <c r="AC919" s="180" t="e">
        <f t="shared" si="267"/>
        <v>#N/A</v>
      </c>
      <c r="AD919" s="100">
        <f t="shared" si="268"/>
        <v>0</v>
      </c>
      <c r="AE919" s="180" t="e">
        <f t="shared" ca="1" si="260"/>
        <v>#N/A</v>
      </c>
      <c r="AF919" s="180" t="e">
        <f t="shared" ca="1" si="261"/>
        <v>#N/A</v>
      </c>
      <c r="AG919" s="100" t="e">
        <f ca="1">OFFSET('Kuiva-aine'!$D$10,AE919+AF919-1,0)</f>
        <v>#N/A</v>
      </c>
      <c r="AH919" s="100" t="e">
        <f ca="1">OFFSET('Kuiva-aine'!$E$10,AE919+AF919-1,0)</f>
        <v>#N/A</v>
      </c>
      <c r="AI919" s="180" t="e">
        <f t="shared" ca="1" si="269"/>
        <v>#N/A</v>
      </c>
      <c r="AJ919" s="180" t="e">
        <f t="shared" si="270"/>
        <v>#N/A</v>
      </c>
      <c r="AK919" s="180" t="e">
        <f t="shared" si="271"/>
        <v>#N/A</v>
      </c>
      <c r="AL919" s="180">
        <f t="shared" si="272"/>
        <v>0</v>
      </c>
    </row>
    <row r="920" spans="1:38" x14ac:dyDescent="0.35">
      <c r="A920" s="91"/>
      <c r="B920" s="92"/>
      <c r="C920" s="93"/>
      <c r="D920" s="92"/>
      <c r="E920" s="91"/>
      <c r="F920" s="92"/>
      <c r="G920" s="94"/>
      <c r="I920" s="31">
        <f t="shared" ca="1" si="256"/>
        <v>0</v>
      </c>
      <c r="J920" s="31">
        <f ca="1">IF(ISNA(MATCH($V920,Hajoamiskertoimet!A$21:A$53,0)),0,$I920*OFFSET(Hajoamiskertoimet!$C$20,MATCH($V920,Hajoamiskertoimet!A$21:A$53,0),0))</f>
        <v>0</v>
      </c>
      <c r="L920" s="181">
        <f t="shared" ca="1" si="262"/>
        <v>1</v>
      </c>
      <c r="M920" s="180" t="e">
        <f ca="1">OFFSET('ewc02'!$H$10,MATCH($R920,Ewc_ID,0),0)</f>
        <v>#N/A</v>
      </c>
      <c r="N920" s="180" t="e">
        <f t="shared" ca="1" si="257"/>
        <v>#N/A</v>
      </c>
      <c r="O920" s="180" t="e">
        <f ca="1">IF($L920=0,-1,OFFSET('Kuiva-aine'!$C$10,AE920+AF920-1,0))</f>
        <v>#N/A</v>
      </c>
      <c r="P920" s="180" t="e">
        <f t="shared" ca="1" si="263"/>
        <v>#N/A</v>
      </c>
      <c r="Q920" s="180" t="e">
        <f ca="1">OFFSET('ewc02'!$A$10,MATCH($C920,EWC_Koodi,0),0)</f>
        <v>#N/A</v>
      </c>
      <c r="R920" s="180" t="e">
        <f t="shared" ca="1" si="264"/>
        <v>#N/A</v>
      </c>
      <c r="S920" s="180" t="e">
        <f ca="1">OFFSET('ewc02'!$K$10,Y920,0)</f>
        <v>#N/A</v>
      </c>
      <c r="T920" s="180" t="e">
        <f t="shared" ca="1" si="265"/>
        <v>#N/A</v>
      </c>
      <c r="U920" s="180" t="e">
        <f ca="1">OFFSET('ewc02'!$L$10,Y920,0)</f>
        <v>#N/A</v>
      </c>
      <c r="V920" s="180" t="e">
        <f ca="1">OFFSET('ewc02'!$M$10,Y920,0)</f>
        <v>#N/A</v>
      </c>
      <c r="W920" s="180" t="e">
        <f ca="1">OFFSET('ewc02'!$N$10,Y920,0)</f>
        <v>#N/A</v>
      </c>
      <c r="X920" s="180" t="e">
        <f ca="1">IF(AND(OFFSET('ewc02'!I$10,Y920,0)=12,OR(G920="2.3",G920="2.6",G920="2.7",G920="2.9")),1,0)</f>
        <v>#N/A</v>
      </c>
      <c r="Y920" s="180" t="e">
        <f t="shared" ca="1" si="258"/>
        <v>#N/A</v>
      </c>
      <c r="Z920" s="37">
        <f t="shared" si="259"/>
        <v>0</v>
      </c>
      <c r="AA920" s="180">
        <f ca="1">IF($Z920=0,0, OFFSET(rd!$A$10,MATCH($Z920,RD_tunnus,0),0))</f>
        <v>0</v>
      </c>
      <c r="AB920" s="180" t="e">
        <f t="shared" si="266"/>
        <v>#N/A</v>
      </c>
      <c r="AC920" s="180" t="e">
        <f t="shared" si="267"/>
        <v>#N/A</v>
      </c>
      <c r="AD920" s="100">
        <f t="shared" si="268"/>
        <v>0</v>
      </c>
      <c r="AE920" s="180" t="e">
        <f t="shared" ca="1" si="260"/>
        <v>#N/A</v>
      </c>
      <c r="AF920" s="180" t="e">
        <f t="shared" ca="1" si="261"/>
        <v>#N/A</v>
      </c>
      <c r="AG920" s="100" t="e">
        <f ca="1">OFFSET('Kuiva-aine'!$D$10,AE920+AF920-1,0)</f>
        <v>#N/A</v>
      </c>
      <c r="AH920" s="100" t="e">
        <f ca="1">OFFSET('Kuiva-aine'!$E$10,AE920+AF920-1,0)</f>
        <v>#N/A</v>
      </c>
      <c r="AI920" s="180" t="e">
        <f t="shared" ca="1" si="269"/>
        <v>#N/A</v>
      </c>
      <c r="AJ920" s="180" t="e">
        <f t="shared" si="270"/>
        <v>#N/A</v>
      </c>
      <c r="AK920" s="180" t="e">
        <f t="shared" si="271"/>
        <v>#N/A</v>
      </c>
      <c r="AL920" s="180">
        <f t="shared" si="272"/>
        <v>0</v>
      </c>
    </row>
    <row r="921" spans="1:38" x14ac:dyDescent="0.35">
      <c r="A921" s="91"/>
      <c r="B921" s="92"/>
      <c r="C921" s="93"/>
      <c r="D921" s="92"/>
      <c r="E921" s="91"/>
      <c r="F921" s="92"/>
      <c r="G921" s="94"/>
      <c r="I921" s="31">
        <f t="shared" ca="1" si="256"/>
        <v>0</v>
      </c>
      <c r="J921" s="31">
        <f ca="1">IF(ISNA(MATCH($V921,Hajoamiskertoimet!A$21:A$53,0)),0,$I921*OFFSET(Hajoamiskertoimet!$C$20,MATCH($V921,Hajoamiskertoimet!A$21:A$53,0),0))</f>
        <v>0</v>
      </c>
      <c r="L921" s="181">
        <f t="shared" ca="1" si="262"/>
        <v>1</v>
      </c>
      <c r="M921" s="180" t="e">
        <f ca="1">OFFSET('ewc02'!$H$10,MATCH($R921,Ewc_ID,0),0)</f>
        <v>#N/A</v>
      </c>
      <c r="N921" s="180" t="e">
        <f t="shared" ca="1" si="257"/>
        <v>#N/A</v>
      </c>
      <c r="O921" s="180" t="e">
        <f ca="1">IF($L921=0,-1,OFFSET('Kuiva-aine'!$C$10,AE921+AF921-1,0))</f>
        <v>#N/A</v>
      </c>
      <c r="P921" s="180" t="e">
        <f t="shared" ca="1" si="263"/>
        <v>#N/A</v>
      </c>
      <c r="Q921" s="180" t="e">
        <f ca="1">OFFSET('ewc02'!$A$10,MATCH($C921,EWC_Koodi,0),0)</f>
        <v>#N/A</v>
      </c>
      <c r="R921" s="180" t="e">
        <f t="shared" ca="1" si="264"/>
        <v>#N/A</v>
      </c>
      <c r="S921" s="180" t="e">
        <f ca="1">OFFSET('ewc02'!$K$10,Y921,0)</f>
        <v>#N/A</v>
      </c>
      <c r="T921" s="180" t="e">
        <f t="shared" ca="1" si="265"/>
        <v>#N/A</v>
      </c>
      <c r="U921" s="180" t="e">
        <f ca="1">OFFSET('ewc02'!$L$10,Y921,0)</f>
        <v>#N/A</v>
      </c>
      <c r="V921" s="180" t="e">
        <f ca="1">OFFSET('ewc02'!$M$10,Y921,0)</f>
        <v>#N/A</v>
      </c>
      <c r="W921" s="180" t="e">
        <f ca="1">OFFSET('ewc02'!$N$10,Y921,0)</f>
        <v>#N/A</v>
      </c>
      <c r="X921" s="180" t="e">
        <f ca="1">IF(AND(OFFSET('ewc02'!I$10,Y921,0)=12,OR(G921="2.3",G921="2.6",G921="2.7",G921="2.9")),1,0)</f>
        <v>#N/A</v>
      </c>
      <c r="Y921" s="180" t="e">
        <f t="shared" ca="1" si="258"/>
        <v>#N/A</v>
      </c>
      <c r="Z921" s="37">
        <f t="shared" si="259"/>
        <v>0</v>
      </c>
      <c r="AA921" s="180">
        <f ca="1">IF($Z921=0,0, OFFSET(rd!$A$10,MATCH($Z921,RD_tunnus,0),0))</f>
        <v>0</v>
      </c>
      <c r="AB921" s="180" t="e">
        <f t="shared" si="266"/>
        <v>#N/A</v>
      </c>
      <c r="AC921" s="180" t="e">
        <f t="shared" si="267"/>
        <v>#N/A</v>
      </c>
      <c r="AD921" s="100">
        <f t="shared" si="268"/>
        <v>0</v>
      </c>
      <c r="AE921" s="180" t="e">
        <f t="shared" ca="1" si="260"/>
        <v>#N/A</v>
      </c>
      <c r="AF921" s="180" t="e">
        <f t="shared" ca="1" si="261"/>
        <v>#N/A</v>
      </c>
      <c r="AG921" s="100" t="e">
        <f ca="1">OFFSET('Kuiva-aine'!$D$10,AE921+AF921-1,0)</f>
        <v>#N/A</v>
      </c>
      <c r="AH921" s="100" t="e">
        <f ca="1">OFFSET('Kuiva-aine'!$E$10,AE921+AF921-1,0)</f>
        <v>#N/A</v>
      </c>
      <c r="AI921" s="180" t="e">
        <f t="shared" ca="1" si="269"/>
        <v>#N/A</v>
      </c>
      <c r="AJ921" s="180" t="e">
        <f t="shared" si="270"/>
        <v>#N/A</v>
      </c>
      <c r="AK921" s="180" t="e">
        <f t="shared" si="271"/>
        <v>#N/A</v>
      </c>
      <c r="AL921" s="180">
        <f t="shared" si="272"/>
        <v>0</v>
      </c>
    </row>
    <row r="922" spans="1:38" x14ac:dyDescent="0.35">
      <c r="A922" s="91"/>
      <c r="B922" s="92"/>
      <c r="C922" s="93"/>
      <c r="D922" s="92"/>
      <c r="E922" s="91"/>
      <c r="F922" s="92"/>
      <c r="G922" s="94"/>
      <c r="I922" s="31">
        <f t="shared" ca="1" si="256"/>
        <v>0</v>
      </c>
      <c r="J922" s="31">
        <f ca="1">IF(ISNA(MATCH($V922,Hajoamiskertoimet!A$21:A$53,0)),0,$I922*OFFSET(Hajoamiskertoimet!$C$20,MATCH($V922,Hajoamiskertoimet!A$21:A$53,0),0))</f>
        <v>0</v>
      </c>
      <c r="L922" s="181">
        <f t="shared" ca="1" si="262"/>
        <v>1</v>
      </c>
      <c r="M922" s="180" t="e">
        <f ca="1">OFFSET('ewc02'!$H$10,MATCH($R922,Ewc_ID,0),0)</f>
        <v>#N/A</v>
      </c>
      <c r="N922" s="180" t="e">
        <f t="shared" ca="1" si="257"/>
        <v>#N/A</v>
      </c>
      <c r="O922" s="180" t="e">
        <f ca="1">IF($L922=0,-1,OFFSET('Kuiva-aine'!$C$10,AE922+AF922-1,0))</f>
        <v>#N/A</v>
      </c>
      <c r="P922" s="180" t="e">
        <f t="shared" ca="1" si="263"/>
        <v>#N/A</v>
      </c>
      <c r="Q922" s="180" t="e">
        <f ca="1">OFFSET('ewc02'!$A$10,MATCH($C922,EWC_Koodi,0),0)</f>
        <v>#N/A</v>
      </c>
      <c r="R922" s="180" t="e">
        <f t="shared" ca="1" si="264"/>
        <v>#N/A</v>
      </c>
      <c r="S922" s="180" t="e">
        <f ca="1">OFFSET('ewc02'!$K$10,Y922,0)</f>
        <v>#N/A</v>
      </c>
      <c r="T922" s="180" t="e">
        <f t="shared" ca="1" si="265"/>
        <v>#N/A</v>
      </c>
      <c r="U922" s="180" t="e">
        <f ca="1">OFFSET('ewc02'!$L$10,Y922,0)</f>
        <v>#N/A</v>
      </c>
      <c r="V922" s="180" t="e">
        <f ca="1">OFFSET('ewc02'!$M$10,Y922,0)</f>
        <v>#N/A</v>
      </c>
      <c r="W922" s="180" t="e">
        <f ca="1">OFFSET('ewc02'!$N$10,Y922,0)</f>
        <v>#N/A</v>
      </c>
      <c r="X922" s="180" t="e">
        <f ca="1">IF(AND(OFFSET('ewc02'!I$10,Y922,0)=12,OR(G922="2.3",G922="2.6",G922="2.7",G922="2.9")),1,0)</f>
        <v>#N/A</v>
      </c>
      <c r="Y922" s="180" t="e">
        <f t="shared" ca="1" si="258"/>
        <v>#N/A</v>
      </c>
      <c r="Z922" s="37">
        <f t="shared" si="259"/>
        <v>0</v>
      </c>
      <c r="AA922" s="180">
        <f ca="1">IF($Z922=0,0, OFFSET(rd!$A$10,MATCH($Z922,RD_tunnus,0),0))</f>
        <v>0</v>
      </c>
      <c r="AB922" s="180" t="e">
        <f t="shared" si="266"/>
        <v>#N/A</v>
      </c>
      <c r="AC922" s="180" t="e">
        <f t="shared" si="267"/>
        <v>#N/A</v>
      </c>
      <c r="AD922" s="100">
        <f t="shared" si="268"/>
        <v>0</v>
      </c>
      <c r="AE922" s="180" t="e">
        <f t="shared" ca="1" si="260"/>
        <v>#N/A</v>
      </c>
      <c r="AF922" s="180" t="e">
        <f t="shared" ca="1" si="261"/>
        <v>#N/A</v>
      </c>
      <c r="AG922" s="100" t="e">
        <f ca="1">OFFSET('Kuiva-aine'!$D$10,AE922+AF922-1,0)</f>
        <v>#N/A</v>
      </c>
      <c r="AH922" s="100" t="e">
        <f ca="1">OFFSET('Kuiva-aine'!$E$10,AE922+AF922-1,0)</f>
        <v>#N/A</v>
      </c>
      <c r="AI922" s="180" t="e">
        <f t="shared" ca="1" si="269"/>
        <v>#N/A</v>
      </c>
      <c r="AJ922" s="180" t="e">
        <f t="shared" si="270"/>
        <v>#N/A</v>
      </c>
      <c r="AK922" s="180" t="e">
        <f t="shared" si="271"/>
        <v>#N/A</v>
      </c>
      <c r="AL922" s="180">
        <f t="shared" si="272"/>
        <v>0</v>
      </c>
    </row>
    <row r="923" spans="1:38" x14ac:dyDescent="0.35">
      <c r="A923" s="91"/>
      <c r="B923" s="92"/>
      <c r="C923" s="93"/>
      <c r="D923" s="92"/>
      <c r="E923" s="91"/>
      <c r="F923" s="92"/>
      <c r="G923" s="94"/>
      <c r="I923" s="31">
        <f t="shared" ca="1" si="256"/>
        <v>0</v>
      </c>
      <c r="J923" s="31">
        <f ca="1">IF(ISNA(MATCH($V923,Hajoamiskertoimet!A$21:A$53,0)),0,$I923*OFFSET(Hajoamiskertoimet!$C$20,MATCH($V923,Hajoamiskertoimet!A$21:A$53,0),0))</f>
        <v>0</v>
      </c>
      <c r="L923" s="181">
        <f t="shared" ca="1" si="262"/>
        <v>1</v>
      </c>
      <c r="M923" s="180" t="e">
        <f ca="1">OFFSET('ewc02'!$H$10,MATCH($R923,Ewc_ID,0),0)</f>
        <v>#N/A</v>
      </c>
      <c r="N923" s="180" t="e">
        <f t="shared" ca="1" si="257"/>
        <v>#N/A</v>
      </c>
      <c r="O923" s="180" t="e">
        <f ca="1">IF($L923=0,-1,OFFSET('Kuiva-aine'!$C$10,AE923+AF923-1,0))</f>
        <v>#N/A</v>
      </c>
      <c r="P923" s="180" t="e">
        <f t="shared" ca="1" si="263"/>
        <v>#N/A</v>
      </c>
      <c r="Q923" s="180" t="e">
        <f ca="1">OFFSET('ewc02'!$A$10,MATCH($C923,EWC_Koodi,0),0)</f>
        <v>#N/A</v>
      </c>
      <c r="R923" s="180" t="e">
        <f t="shared" ca="1" si="264"/>
        <v>#N/A</v>
      </c>
      <c r="S923" s="180" t="e">
        <f ca="1">OFFSET('ewc02'!$K$10,Y923,0)</f>
        <v>#N/A</v>
      </c>
      <c r="T923" s="180" t="e">
        <f t="shared" ca="1" si="265"/>
        <v>#N/A</v>
      </c>
      <c r="U923" s="180" t="e">
        <f ca="1">OFFSET('ewc02'!$L$10,Y923,0)</f>
        <v>#N/A</v>
      </c>
      <c r="V923" s="180" t="e">
        <f ca="1">OFFSET('ewc02'!$M$10,Y923,0)</f>
        <v>#N/A</v>
      </c>
      <c r="W923" s="180" t="e">
        <f ca="1">OFFSET('ewc02'!$N$10,Y923,0)</f>
        <v>#N/A</v>
      </c>
      <c r="X923" s="180" t="e">
        <f ca="1">IF(AND(OFFSET('ewc02'!I$10,Y923,0)=12,OR(G923="2.3",G923="2.6",G923="2.7",G923="2.9")),1,0)</f>
        <v>#N/A</v>
      </c>
      <c r="Y923" s="180" t="e">
        <f t="shared" ca="1" si="258"/>
        <v>#N/A</v>
      </c>
      <c r="Z923" s="37">
        <f t="shared" si="259"/>
        <v>0</v>
      </c>
      <c r="AA923" s="180">
        <f ca="1">IF($Z923=0,0, OFFSET(rd!$A$10,MATCH($Z923,RD_tunnus,0),0))</f>
        <v>0</v>
      </c>
      <c r="AB923" s="180" t="e">
        <f t="shared" si="266"/>
        <v>#N/A</v>
      </c>
      <c r="AC923" s="180" t="e">
        <f t="shared" si="267"/>
        <v>#N/A</v>
      </c>
      <c r="AD923" s="100">
        <f t="shared" si="268"/>
        <v>0</v>
      </c>
      <c r="AE923" s="180" t="e">
        <f t="shared" ca="1" si="260"/>
        <v>#N/A</v>
      </c>
      <c r="AF923" s="180" t="e">
        <f t="shared" ca="1" si="261"/>
        <v>#N/A</v>
      </c>
      <c r="AG923" s="100" t="e">
        <f ca="1">OFFSET('Kuiva-aine'!$D$10,AE923+AF923-1,0)</f>
        <v>#N/A</v>
      </c>
      <c r="AH923" s="100" t="e">
        <f ca="1">OFFSET('Kuiva-aine'!$E$10,AE923+AF923-1,0)</f>
        <v>#N/A</v>
      </c>
      <c r="AI923" s="180" t="e">
        <f t="shared" ca="1" si="269"/>
        <v>#N/A</v>
      </c>
      <c r="AJ923" s="180" t="e">
        <f t="shared" si="270"/>
        <v>#N/A</v>
      </c>
      <c r="AK923" s="180" t="e">
        <f t="shared" si="271"/>
        <v>#N/A</v>
      </c>
      <c r="AL923" s="180">
        <f t="shared" si="272"/>
        <v>0</v>
      </c>
    </row>
    <row r="924" spans="1:38" x14ac:dyDescent="0.35">
      <c r="A924" s="91"/>
      <c r="B924" s="92"/>
      <c r="C924" s="93"/>
      <c r="D924" s="92"/>
      <c r="E924" s="91"/>
      <c r="F924" s="92"/>
      <c r="G924" s="94"/>
      <c r="I924" s="31">
        <f t="shared" ca="1" si="256"/>
        <v>0</v>
      </c>
      <c r="J924" s="31">
        <f ca="1">IF(ISNA(MATCH($V924,Hajoamiskertoimet!A$21:A$53,0)),0,$I924*OFFSET(Hajoamiskertoimet!$C$20,MATCH($V924,Hajoamiskertoimet!A$21:A$53,0),0))</f>
        <v>0</v>
      </c>
      <c r="L924" s="181">
        <f t="shared" ca="1" si="262"/>
        <v>1</v>
      </c>
      <c r="M924" s="180" t="e">
        <f ca="1">OFFSET('ewc02'!$H$10,MATCH($R924,Ewc_ID,0),0)</f>
        <v>#N/A</v>
      </c>
      <c r="N924" s="180" t="e">
        <f t="shared" ca="1" si="257"/>
        <v>#N/A</v>
      </c>
      <c r="O924" s="180" t="e">
        <f ca="1">IF($L924=0,-1,OFFSET('Kuiva-aine'!$C$10,AE924+AF924-1,0))</f>
        <v>#N/A</v>
      </c>
      <c r="P924" s="180" t="e">
        <f t="shared" ca="1" si="263"/>
        <v>#N/A</v>
      </c>
      <c r="Q924" s="180" t="e">
        <f ca="1">OFFSET('ewc02'!$A$10,MATCH($C924,EWC_Koodi,0),0)</f>
        <v>#N/A</v>
      </c>
      <c r="R924" s="180" t="e">
        <f t="shared" ca="1" si="264"/>
        <v>#N/A</v>
      </c>
      <c r="S924" s="180" t="e">
        <f ca="1">OFFSET('ewc02'!$K$10,Y924,0)</f>
        <v>#N/A</v>
      </c>
      <c r="T924" s="180" t="e">
        <f t="shared" ca="1" si="265"/>
        <v>#N/A</v>
      </c>
      <c r="U924" s="180" t="e">
        <f ca="1">OFFSET('ewc02'!$L$10,Y924,0)</f>
        <v>#N/A</v>
      </c>
      <c r="V924" s="180" t="e">
        <f ca="1">OFFSET('ewc02'!$M$10,Y924,0)</f>
        <v>#N/A</v>
      </c>
      <c r="W924" s="180" t="e">
        <f ca="1">OFFSET('ewc02'!$N$10,Y924,0)</f>
        <v>#N/A</v>
      </c>
      <c r="X924" s="180" t="e">
        <f ca="1">IF(AND(OFFSET('ewc02'!I$10,Y924,0)=12,OR(G924="2.3",G924="2.6",G924="2.7",G924="2.9")),1,0)</f>
        <v>#N/A</v>
      </c>
      <c r="Y924" s="180" t="e">
        <f t="shared" ca="1" si="258"/>
        <v>#N/A</v>
      </c>
      <c r="Z924" s="37">
        <f t="shared" si="259"/>
        <v>0</v>
      </c>
      <c r="AA924" s="180">
        <f ca="1">IF($Z924=0,0, OFFSET(rd!$A$10,MATCH($Z924,RD_tunnus,0),0))</f>
        <v>0</v>
      </c>
      <c r="AB924" s="180" t="e">
        <f t="shared" si="266"/>
        <v>#N/A</v>
      </c>
      <c r="AC924" s="180" t="e">
        <f t="shared" si="267"/>
        <v>#N/A</v>
      </c>
      <c r="AD924" s="100">
        <f t="shared" si="268"/>
        <v>0</v>
      </c>
      <c r="AE924" s="180" t="e">
        <f t="shared" ca="1" si="260"/>
        <v>#N/A</v>
      </c>
      <c r="AF924" s="180" t="e">
        <f t="shared" ca="1" si="261"/>
        <v>#N/A</v>
      </c>
      <c r="AG924" s="100" t="e">
        <f ca="1">OFFSET('Kuiva-aine'!$D$10,AE924+AF924-1,0)</f>
        <v>#N/A</v>
      </c>
      <c r="AH924" s="100" t="e">
        <f ca="1">OFFSET('Kuiva-aine'!$E$10,AE924+AF924-1,0)</f>
        <v>#N/A</v>
      </c>
      <c r="AI924" s="180" t="e">
        <f t="shared" ca="1" si="269"/>
        <v>#N/A</v>
      </c>
      <c r="AJ924" s="180" t="e">
        <f t="shared" si="270"/>
        <v>#N/A</v>
      </c>
      <c r="AK924" s="180" t="e">
        <f t="shared" si="271"/>
        <v>#N/A</v>
      </c>
      <c r="AL924" s="180">
        <f t="shared" si="272"/>
        <v>0</v>
      </c>
    </row>
    <row r="925" spans="1:38" x14ac:dyDescent="0.35">
      <c r="A925" s="91"/>
      <c r="B925" s="92"/>
      <c r="C925" s="93"/>
      <c r="D925" s="92"/>
      <c r="E925" s="91"/>
      <c r="F925" s="92"/>
      <c r="G925" s="94"/>
      <c r="I925" s="31">
        <f t="shared" ca="1" si="256"/>
        <v>0</v>
      </c>
      <c r="J925" s="31">
        <f ca="1">IF(ISNA(MATCH($V925,Hajoamiskertoimet!A$21:A$53,0)),0,$I925*OFFSET(Hajoamiskertoimet!$C$20,MATCH($V925,Hajoamiskertoimet!A$21:A$53,0),0))</f>
        <v>0</v>
      </c>
      <c r="L925" s="181">
        <f t="shared" ca="1" si="262"/>
        <v>1</v>
      </c>
      <c r="M925" s="180" t="e">
        <f ca="1">OFFSET('ewc02'!$H$10,MATCH($R925,Ewc_ID,0),0)</f>
        <v>#N/A</v>
      </c>
      <c r="N925" s="180" t="e">
        <f t="shared" ca="1" si="257"/>
        <v>#N/A</v>
      </c>
      <c r="O925" s="180" t="e">
        <f ca="1">IF($L925=0,-1,OFFSET('Kuiva-aine'!$C$10,AE925+AF925-1,0))</f>
        <v>#N/A</v>
      </c>
      <c r="P925" s="180" t="e">
        <f t="shared" ca="1" si="263"/>
        <v>#N/A</v>
      </c>
      <c r="Q925" s="180" t="e">
        <f ca="1">OFFSET('ewc02'!$A$10,MATCH($C925,EWC_Koodi,0),0)</f>
        <v>#N/A</v>
      </c>
      <c r="R925" s="180" t="e">
        <f t="shared" ca="1" si="264"/>
        <v>#N/A</v>
      </c>
      <c r="S925" s="180" t="e">
        <f ca="1">OFFSET('ewc02'!$K$10,Y925,0)</f>
        <v>#N/A</v>
      </c>
      <c r="T925" s="180" t="e">
        <f t="shared" ca="1" si="265"/>
        <v>#N/A</v>
      </c>
      <c r="U925" s="180" t="e">
        <f ca="1">OFFSET('ewc02'!$L$10,Y925,0)</f>
        <v>#N/A</v>
      </c>
      <c r="V925" s="180" t="e">
        <f ca="1">OFFSET('ewc02'!$M$10,Y925,0)</f>
        <v>#N/A</v>
      </c>
      <c r="W925" s="180" t="e">
        <f ca="1">OFFSET('ewc02'!$N$10,Y925,0)</f>
        <v>#N/A</v>
      </c>
      <c r="X925" s="180" t="e">
        <f ca="1">IF(AND(OFFSET('ewc02'!I$10,Y925,0)=12,OR(G925="2.3",G925="2.6",G925="2.7",G925="2.9")),1,0)</f>
        <v>#N/A</v>
      </c>
      <c r="Y925" s="180" t="e">
        <f t="shared" ca="1" si="258"/>
        <v>#N/A</v>
      </c>
      <c r="Z925" s="37">
        <f t="shared" si="259"/>
        <v>0</v>
      </c>
      <c r="AA925" s="180">
        <f ca="1">IF($Z925=0,0, OFFSET(rd!$A$10,MATCH($Z925,RD_tunnus,0),0))</f>
        <v>0</v>
      </c>
      <c r="AB925" s="180" t="e">
        <f t="shared" si="266"/>
        <v>#N/A</v>
      </c>
      <c r="AC925" s="180" t="e">
        <f t="shared" si="267"/>
        <v>#N/A</v>
      </c>
      <c r="AD925" s="100">
        <f t="shared" si="268"/>
        <v>0</v>
      </c>
      <c r="AE925" s="180" t="e">
        <f t="shared" ca="1" si="260"/>
        <v>#N/A</v>
      </c>
      <c r="AF925" s="180" t="e">
        <f t="shared" ca="1" si="261"/>
        <v>#N/A</v>
      </c>
      <c r="AG925" s="100" t="e">
        <f ca="1">OFFSET('Kuiva-aine'!$D$10,AE925+AF925-1,0)</f>
        <v>#N/A</v>
      </c>
      <c r="AH925" s="100" t="e">
        <f ca="1">OFFSET('Kuiva-aine'!$E$10,AE925+AF925-1,0)</f>
        <v>#N/A</v>
      </c>
      <c r="AI925" s="180" t="e">
        <f t="shared" ca="1" si="269"/>
        <v>#N/A</v>
      </c>
      <c r="AJ925" s="180" t="e">
        <f t="shared" si="270"/>
        <v>#N/A</v>
      </c>
      <c r="AK925" s="180" t="e">
        <f t="shared" si="271"/>
        <v>#N/A</v>
      </c>
      <c r="AL925" s="180">
        <f t="shared" si="272"/>
        <v>0</v>
      </c>
    </row>
    <row r="926" spans="1:38" x14ac:dyDescent="0.35">
      <c r="A926" s="91"/>
      <c r="B926" s="92"/>
      <c r="C926" s="93"/>
      <c r="D926" s="92"/>
      <c r="E926" s="91"/>
      <c r="F926" s="92"/>
      <c r="G926" s="94"/>
      <c r="I926" s="31">
        <f t="shared" ca="1" si="256"/>
        <v>0</v>
      </c>
      <c r="J926" s="31">
        <f ca="1">IF(ISNA(MATCH($V926,Hajoamiskertoimet!A$21:A$53,0)),0,$I926*OFFSET(Hajoamiskertoimet!$C$20,MATCH($V926,Hajoamiskertoimet!A$21:A$53,0),0))</f>
        <v>0</v>
      </c>
      <c r="L926" s="181">
        <f t="shared" ca="1" si="262"/>
        <v>1</v>
      </c>
      <c r="M926" s="180" t="e">
        <f ca="1">OFFSET('ewc02'!$H$10,MATCH($R926,Ewc_ID,0),0)</f>
        <v>#N/A</v>
      </c>
      <c r="N926" s="180" t="e">
        <f t="shared" ca="1" si="257"/>
        <v>#N/A</v>
      </c>
      <c r="O926" s="180" t="e">
        <f ca="1">IF($L926=0,-1,OFFSET('Kuiva-aine'!$C$10,AE926+AF926-1,0))</f>
        <v>#N/A</v>
      </c>
      <c r="P926" s="180" t="e">
        <f t="shared" ca="1" si="263"/>
        <v>#N/A</v>
      </c>
      <c r="Q926" s="180" t="e">
        <f ca="1">OFFSET('ewc02'!$A$10,MATCH($C926,EWC_Koodi,0),0)</f>
        <v>#N/A</v>
      </c>
      <c r="R926" s="180" t="e">
        <f t="shared" ca="1" si="264"/>
        <v>#N/A</v>
      </c>
      <c r="S926" s="180" t="e">
        <f ca="1">OFFSET('ewc02'!$K$10,Y926,0)</f>
        <v>#N/A</v>
      </c>
      <c r="T926" s="180" t="e">
        <f t="shared" ca="1" si="265"/>
        <v>#N/A</v>
      </c>
      <c r="U926" s="180" t="e">
        <f ca="1">OFFSET('ewc02'!$L$10,Y926,0)</f>
        <v>#N/A</v>
      </c>
      <c r="V926" s="180" t="e">
        <f ca="1">OFFSET('ewc02'!$M$10,Y926,0)</f>
        <v>#N/A</v>
      </c>
      <c r="W926" s="180" t="e">
        <f ca="1">OFFSET('ewc02'!$N$10,Y926,0)</f>
        <v>#N/A</v>
      </c>
      <c r="X926" s="180" t="e">
        <f ca="1">IF(AND(OFFSET('ewc02'!I$10,Y926,0)=12,OR(G926="2.3",G926="2.6",G926="2.7",G926="2.9")),1,0)</f>
        <v>#N/A</v>
      </c>
      <c r="Y926" s="180" t="e">
        <f t="shared" ca="1" si="258"/>
        <v>#N/A</v>
      </c>
      <c r="Z926" s="37">
        <f t="shared" si="259"/>
        <v>0</v>
      </c>
      <c r="AA926" s="180">
        <f ca="1">IF($Z926=0,0, OFFSET(rd!$A$10,MATCH($Z926,RD_tunnus,0),0))</f>
        <v>0</v>
      </c>
      <c r="AB926" s="180" t="e">
        <f t="shared" si="266"/>
        <v>#N/A</v>
      </c>
      <c r="AC926" s="180" t="e">
        <f t="shared" si="267"/>
        <v>#N/A</v>
      </c>
      <c r="AD926" s="100">
        <f t="shared" si="268"/>
        <v>0</v>
      </c>
      <c r="AE926" s="180" t="e">
        <f t="shared" ca="1" si="260"/>
        <v>#N/A</v>
      </c>
      <c r="AF926" s="180" t="e">
        <f t="shared" ca="1" si="261"/>
        <v>#N/A</v>
      </c>
      <c r="AG926" s="100" t="e">
        <f ca="1">OFFSET('Kuiva-aine'!$D$10,AE926+AF926-1,0)</f>
        <v>#N/A</v>
      </c>
      <c r="AH926" s="100" t="e">
        <f ca="1">OFFSET('Kuiva-aine'!$E$10,AE926+AF926-1,0)</f>
        <v>#N/A</v>
      </c>
      <c r="AI926" s="180" t="e">
        <f t="shared" ca="1" si="269"/>
        <v>#N/A</v>
      </c>
      <c r="AJ926" s="180" t="e">
        <f t="shared" si="270"/>
        <v>#N/A</v>
      </c>
      <c r="AK926" s="180" t="e">
        <f t="shared" si="271"/>
        <v>#N/A</v>
      </c>
      <c r="AL926" s="180">
        <f t="shared" si="272"/>
        <v>0</v>
      </c>
    </row>
    <row r="927" spans="1:38" x14ac:dyDescent="0.35">
      <c r="A927" s="91"/>
      <c r="B927" s="92"/>
      <c r="C927" s="93"/>
      <c r="D927" s="92"/>
      <c r="E927" s="91"/>
      <c r="F927" s="92"/>
      <c r="G927" s="94"/>
      <c r="I927" s="31">
        <f t="shared" ca="1" si="256"/>
        <v>0</v>
      </c>
      <c r="J927" s="31">
        <f ca="1">IF(ISNA(MATCH($V927,Hajoamiskertoimet!A$21:A$53,0)),0,$I927*OFFSET(Hajoamiskertoimet!$C$20,MATCH($V927,Hajoamiskertoimet!A$21:A$53,0),0))</f>
        <v>0</v>
      </c>
      <c r="L927" s="181">
        <f t="shared" ca="1" si="262"/>
        <v>1</v>
      </c>
      <c r="M927" s="180" t="e">
        <f ca="1">OFFSET('ewc02'!$H$10,MATCH($R927,Ewc_ID,0),0)</f>
        <v>#N/A</v>
      </c>
      <c r="N927" s="180" t="e">
        <f t="shared" ca="1" si="257"/>
        <v>#N/A</v>
      </c>
      <c r="O927" s="180" t="e">
        <f ca="1">IF($L927=0,-1,OFFSET('Kuiva-aine'!$C$10,AE927+AF927-1,0))</f>
        <v>#N/A</v>
      </c>
      <c r="P927" s="180" t="e">
        <f t="shared" ca="1" si="263"/>
        <v>#N/A</v>
      </c>
      <c r="Q927" s="180" t="e">
        <f ca="1">OFFSET('ewc02'!$A$10,MATCH($C927,EWC_Koodi,0),0)</f>
        <v>#N/A</v>
      </c>
      <c r="R927" s="180" t="e">
        <f t="shared" ca="1" si="264"/>
        <v>#N/A</v>
      </c>
      <c r="S927" s="180" t="e">
        <f ca="1">OFFSET('ewc02'!$K$10,Y927,0)</f>
        <v>#N/A</v>
      </c>
      <c r="T927" s="180" t="e">
        <f t="shared" ca="1" si="265"/>
        <v>#N/A</v>
      </c>
      <c r="U927" s="180" t="e">
        <f ca="1">OFFSET('ewc02'!$L$10,Y927,0)</f>
        <v>#N/A</v>
      </c>
      <c r="V927" s="180" t="e">
        <f ca="1">OFFSET('ewc02'!$M$10,Y927,0)</f>
        <v>#N/A</v>
      </c>
      <c r="W927" s="180" t="e">
        <f ca="1">OFFSET('ewc02'!$N$10,Y927,0)</f>
        <v>#N/A</v>
      </c>
      <c r="X927" s="180" t="e">
        <f ca="1">IF(AND(OFFSET('ewc02'!I$10,Y927,0)=12,OR(G927="2.3",G927="2.6",G927="2.7",G927="2.9")),1,0)</f>
        <v>#N/A</v>
      </c>
      <c r="Y927" s="180" t="e">
        <f t="shared" ca="1" si="258"/>
        <v>#N/A</v>
      </c>
      <c r="Z927" s="37">
        <f t="shared" si="259"/>
        <v>0</v>
      </c>
      <c r="AA927" s="180">
        <f ca="1">IF($Z927=0,0, OFFSET(rd!$A$10,MATCH($Z927,RD_tunnus,0),0))</f>
        <v>0</v>
      </c>
      <c r="AB927" s="180" t="e">
        <f t="shared" si="266"/>
        <v>#N/A</v>
      </c>
      <c r="AC927" s="180" t="e">
        <f t="shared" si="267"/>
        <v>#N/A</v>
      </c>
      <c r="AD927" s="100">
        <f t="shared" si="268"/>
        <v>0</v>
      </c>
      <c r="AE927" s="180" t="e">
        <f t="shared" ca="1" si="260"/>
        <v>#N/A</v>
      </c>
      <c r="AF927" s="180" t="e">
        <f t="shared" ca="1" si="261"/>
        <v>#N/A</v>
      </c>
      <c r="AG927" s="100" t="e">
        <f ca="1">OFFSET('Kuiva-aine'!$D$10,AE927+AF927-1,0)</f>
        <v>#N/A</v>
      </c>
      <c r="AH927" s="100" t="e">
        <f ca="1">OFFSET('Kuiva-aine'!$E$10,AE927+AF927-1,0)</f>
        <v>#N/A</v>
      </c>
      <c r="AI927" s="180" t="e">
        <f t="shared" ca="1" si="269"/>
        <v>#N/A</v>
      </c>
      <c r="AJ927" s="180" t="e">
        <f t="shared" si="270"/>
        <v>#N/A</v>
      </c>
      <c r="AK927" s="180" t="e">
        <f t="shared" si="271"/>
        <v>#N/A</v>
      </c>
      <c r="AL927" s="180">
        <f t="shared" si="272"/>
        <v>0</v>
      </c>
    </row>
    <row r="928" spans="1:38" x14ac:dyDescent="0.35">
      <c r="A928" s="91"/>
      <c r="B928" s="92"/>
      <c r="C928" s="93"/>
      <c r="D928" s="92"/>
      <c r="E928" s="91"/>
      <c r="F928" s="92"/>
      <c r="G928" s="94"/>
      <c r="I928" s="31">
        <f t="shared" ca="1" si="256"/>
        <v>0</v>
      </c>
      <c r="J928" s="31">
        <f ca="1">IF(ISNA(MATCH($V928,Hajoamiskertoimet!A$21:A$53,0)),0,$I928*OFFSET(Hajoamiskertoimet!$C$20,MATCH($V928,Hajoamiskertoimet!A$21:A$53,0),0))</f>
        <v>0</v>
      </c>
      <c r="L928" s="181">
        <f t="shared" ca="1" si="262"/>
        <v>1</v>
      </c>
      <c r="M928" s="180" t="e">
        <f ca="1">OFFSET('ewc02'!$H$10,MATCH($R928,Ewc_ID,0),0)</f>
        <v>#N/A</v>
      </c>
      <c r="N928" s="180" t="e">
        <f t="shared" ca="1" si="257"/>
        <v>#N/A</v>
      </c>
      <c r="O928" s="180" t="e">
        <f ca="1">IF($L928=0,-1,OFFSET('Kuiva-aine'!$C$10,AE928+AF928-1,0))</f>
        <v>#N/A</v>
      </c>
      <c r="P928" s="180" t="e">
        <f t="shared" ca="1" si="263"/>
        <v>#N/A</v>
      </c>
      <c r="Q928" s="180" t="e">
        <f ca="1">OFFSET('ewc02'!$A$10,MATCH($C928,EWC_Koodi,0),0)</f>
        <v>#N/A</v>
      </c>
      <c r="R928" s="180" t="e">
        <f t="shared" ca="1" si="264"/>
        <v>#N/A</v>
      </c>
      <c r="S928" s="180" t="e">
        <f ca="1">OFFSET('ewc02'!$K$10,Y928,0)</f>
        <v>#N/A</v>
      </c>
      <c r="T928" s="180" t="e">
        <f t="shared" ca="1" si="265"/>
        <v>#N/A</v>
      </c>
      <c r="U928" s="180" t="e">
        <f ca="1">OFFSET('ewc02'!$L$10,Y928,0)</f>
        <v>#N/A</v>
      </c>
      <c r="V928" s="180" t="e">
        <f ca="1">OFFSET('ewc02'!$M$10,Y928,0)</f>
        <v>#N/A</v>
      </c>
      <c r="W928" s="180" t="e">
        <f ca="1">OFFSET('ewc02'!$N$10,Y928,0)</f>
        <v>#N/A</v>
      </c>
      <c r="X928" s="180" t="e">
        <f ca="1">IF(AND(OFFSET('ewc02'!I$10,Y928,0)=12,OR(G928="2.3",G928="2.6",G928="2.7",G928="2.9")),1,0)</f>
        <v>#N/A</v>
      </c>
      <c r="Y928" s="180" t="e">
        <f t="shared" ca="1" si="258"/>
        <v>#N/A</v>
      </c>
      <c r="Z928" s="37">
        <f t="shared" si="259"/>
        <v>0</v>
      </c>
      <c r="AA928" s="180">
        <f ca="1">IF($Z928=0,0, OFFSET(rd!$A$10,MATCH($Z928,RD_tunnus,0),0))</f>
        <v>0</v>
      </c>
      <c r="AB928" s="180" t="e">
        <f t="shared" si="266"/>
        <v>#N/A</v>
      </c>
      <c r="AC928" s="180" t="e">
        <f t="shared" si="267"/>
        <v>#N/A</v>
      </c>
      <c r="AD928" s="100">
        <f t="shared" si="268"/>
        <v>0</v>
      </c>
      <c r="AE928" s="180" t="e">
        <f t="shared" ca="1" si="260"/>
        <v>#N/A</v>
      </c>
      <c r="AF928" s="180" t="e">
        <f t="shared" ca="1" si="261"/>
        <v>#N/A</v>
      </c>
      <c r="AG928" s="100" t="e">
        <f ca="1">OFFSET('Kuiva-aine'!$D$10,AE928+AF928-1,0)</f>
        <v>#N/A</v>
      </c>
      <c r="AH928" s="100" t="e">
        <f ca="1">OFFSET('Kuiva-aine'!$E$10,AE928+AF928-1,0)</f>
        <v>#N/A</v>
      </c>
      <c r="AI928" s="180" t="e">
        <f t="shared" ca="1" si="269"/>
        <v>#N/A</v>
      </c>
      <c r="AJ928" s="180" t="e">
        <f t="shared" si="270"/>
        <v>#N/A</v>
      </c>
      <c r="AK928" s="180" t="e">
        <f t="shared" si="271"/>
        <v>#N/A</v>
      </c>
      <c r="AL928" s="180">
        <f t="shared" si="272"/>
        <v>0</v>
      </c>
    </row>
    <row r="929" spans="1:38" x14ac:dyDescent="0.35">
      <c r="A929" s="91"/>
      <c r="B929" s="92"/>
      <c r="C929" s="93"/>
      <c r="D929" s="92"/>
      <c r="E929" s="91"/>
      <c r="F929" s="92"/>
      <c r="G929" s="94"/>
      <c r="I929" s="31">
        <f t="shared" ca="1" si="256"/>
        <v>0</v>
      </c>
      <c r="J929" s="31">
        <f ca="1">IF(ISNA(MATCH($V929,Hajoamiskertoimet!A$21:A$53,0)),0,$I929*OFFSET(Hajoamiskertoimet!$C$20,MATCH($V929,Hajoamiskertoimet!A$21:A$53,0),0))</f>
        <v>0</v>
      </c>
      <c r="L929" s="181">
        <f t="shared" ca="1" si="262"/>
        <v>1</v>
      </c>
      <c r="M929" s="180" t="e">
        <f ca="1">OFFSET('ewc02'!$H$10,MATCH($R929,Ewc_ID,0),0)</f>
        <v>#N/A</v>
      </c>
      <c r="N929" s="180" t="e">
        <f t="shared" ca="1" si="257"/>
        <v>#N/A</v>
      </c>
      <c r="O929" s="180" t="e">
        <f ca="1">IF($L929=0,-1,OFFSET('Kuiva-aine'!$C$10,AE929+AF929-1,0))</f>
        <v>#N/A</v>
      </c>
      <c r="P929" s="180" t="e">
        <f t="shared" ca="1" si="263"/>
        <v>#N/A</v>
      </c>
      <c r="Q929" s="180" t="e">
        <f ca="1">OFFSET('ewc02'!$A$10,MATCH($C929,EWC_Koodi,0),0)</f>
        <v>#N/A</v>
      </c>
      <c r="R929" s="180" t="e">
        <f t="shared" ca="1" si="264"/>
        <v>#N/A</v>
      </c>
      <c r="S929" s="180" t="e">
        <f ca="1">OFFSET('ewc02'!$K$10,Y929,0)</f>
        <v>#N/A</v>
      </c>
      <c r="T929" s="180" t="e">
        <f t="shared" ca="1" si="265"/>
        <v>#N/A</v>
      </c>
      <c r="U929" s="180" t="e">
        <f ca="1">OFFSET('ewc02'!$L$10,Y929,0)</f>
        <v>#N/A</v>
      </c>
      <c r="V929" s="180" t="e">
        <f ca="1">OFFSET('ewc02'!$M$10,Y929,0)</f>
        <v>#N/A</v>
      </c>
      <c r="W929" s="180" t="e">
        <f ca="1">OFFSET('ewc02'!$N$10,Y929,0)</f>
        <v>#N/A</v>
      </c>
      <c r="X929" s="180" t="e">
        <f ca="1">IF(AND(OFFSET('ewc02'!I$10,Y929,0)=12,OR(G929="2.3",G929="2.6",G929="2.7",G929="2.9")),1,0)</f>
        <v>#N/A</v>
      </c>
      <c r="Y929" s="180" t="e">
        <f t="shared" ca="1" si="258"/>
        <v>#N/A</v>
      </c>
      <c r="Z929" s="37">
        <f t="shared" si="259"/>
        <v>0</v>
      </c>
      <c r="AA929" s="180">
        <f ca="1">IF($Z929=0,0, OFFSET(rd!$A$10,MATCH($Z929,RD_tunnus,0),0))</f>
        <v>0</v>
      </c>
      <c r="AB929" s="180" t="e">
        <f t="shared" si="266"/>
        <v>#N/A</v>
      </c>
      <c r="AC929" s="180" t="e">
        <f t="shared" si="267"/>
        <v>#N/A</v>
      </c>
      <c r="AD929" s="100">
        <f t="shared" si="268"/>
        <v>0</v>
      </c>
      <c r="AE929" s="180" t="e">
        <f t="shared" ca="1" si="260"/>
        <v>#N/A</v>
      </c>
      <c r="AF929" s="180" t="e">
        <f t="shared" ca="1" si="261"/>
        <v>#N/A</v>
      </c>
      <c r="AG929" s="100" t="e">
        <f ca="1">OFFSET('Kuiva-aine'!$D$10,AE929+AF929-1,0)</f>
        <v>#N/A</v>
      </c>
      <c r="AH929" s="100" t="e">
        <f ca="1">OFFSET('Kuiva-aine'!$E$10,AE929+AF929-1,0)</f>
        <v>#N/A</v>
      </c>
      <c r="AI929" s="180" t="e">
        <f t="shared" ca="1" si="269"/>
        <v>#N/A</v>
      </c>
      <c r="AJ929" s="180" t="e">
        <f t="shared" si="270"/>
        <v>#N/A</v>
      </c>
      <c r="AK929" s="180" t="e">
        <f t="shared" si="271"/>
        <v>#N/A</v>
      </c>
      <c r="AL929" s="180">
        <f t="shared" si="272"/>
        <v>0</v>
      </c>
    </row>
    <row r="930" spans="1:38" x14ac:dyDescent="0.35">
      <c r="A930" s="91"/>
      <c r="B930" s="92"/>
      <c r="C930" s="93"/>
      <c r="D930" s="92"/>
      <c r="E930" s="91"/>
      <c r="F930" s="92"/>
      <c r="G930" s="94"/>
      <c r="I930" s="31">
        <f t="shared" ca="1" si="256"/>
        <v>0</v>
      </c>
      <c r="J930" s="31">
        <f ca="1">IF(ISNA(MATCH($V930,Hajoamiskertoimet!A$21:A$53,0)),0,$I930*OFFSET(Hajoamiskertoimet!$C$20,MATCH($V930,Hajoamiskertoimet!A$21:A$53,0),0))</f>
        <v>0</v>
      </c>
      <c r="L930" s="181">
        <f t="shared" ca="1" si="262"/>
        <v>1</v>
      </c>
      <c r="M930" s="180" t="e">
        <f ca="1">OFFSET('ewc02'!$H$10,MATCH($R930,Ewc_ID,0),0)</f>
        <v>#N/A</v>
      </c>
      <c r="N930" s="180" t="e">
        <f t="shared" ca="1" si="257"/>
        <v>#N/A</v>
      </c>
      <c r="O930" s="180" t="e">
        <f ca="1">IF($L930=0,-1,OFFSET('Kuiva-aine'!$C$10,AE930+AF930-1,0))</f>
        <v>#N/A</v>
      </c>
      <c r="P930" s="180" t="e">
        <f t="shared" ca="1" si="263"/>
        <v>#N/A</v>
      </c>
      <c r="Q930" s="180" t="e">
        <f ca="1">OFFSET('ewc02'!$A$10,MATCH($C930,EWC_Koodi,0),0)</f>
        <v>#N/A</v>
      </c>
      <c r="R930" s="180" t="e">
        <f t="shared" ca="1" si="264"/>
        <v>#N/A</v>
      </c>
      <c r="S930" s="180" t="e">
        <f ca="1">OFFSET('ewc02'!$K$10,Y930,0)</f>
        <v>#N/A</v>
      </c>
      <c r="T930" s="180" t="e">
        <f t="shared" ca="1" si="265"/>
        <v>#N/A</v>
      </c>
      <c r="U930" s="180" t="e">
        <f ca="1">OFFSET('ewc02'!$L$10,Y930,0)</f>
        <v>#N/A</v>
      </c>
      <c r="V930" s="180" t="e">
        <f ca="1">OFFSET('ewc02'!$M$10,Y930,0)</f>
        <v>#N/A</v>
      </c>
      <c r="W930" s="180" t="e">
        <f ca="1">OFFSET('ewc02'!$N$10,Y930,0)</f>
        <v>#N/A</v>
      </c>
      <c r="X930" s="180" t="e">
        <f ca="1">IF(AND(OFFSET('ewc02'!I$10,Y930,0)=12,OR(G930="2.3",G930="2.6",G930="2.7",G930="2.9")),1,0)</f>
        <v>#N/A</v>
      </c>
      <c r="Y930" s="180" t="e">
        <f t="shared" ca="1" si="258"/>
        <v>#N/A</v>
      </c>
      <c r="Z930" s="37">
        <f t="shared" si="259"/>
        <v>0</v>
      </c>
      <c r="AA930" s="180">
        <f ca="1">IF($Z930=0,0, OFFSET(rd!$A$10,MATCH($Z930,RD_tunnus,0),0))</f>
        <v>0</v>
      </c>
      <c r="AB930" s="180" t="e">
        <f t="shared" si="266"/>
        <v>#N/A</v>
      </c>
      <c r="AC930" s="180" t="e">
        <f t="shared" si="267"/>
        <v>#N/A</v>
      </c>
      <c r="AD930" s="100">
        <f t="shared" si="268"/>
        <v>0</v>
      </c>
      <c r="AE930" s="180" t="e">
        <f t="shared" ca="1" si="260"/>
        <v>#N/A</v>
      </c>
      <c r="AF930" s="180" t="e">
        <f t="shared" ca="1" si="261"/>
        <v>#N/A</v>
      </c>
      <c r="AG930" s="100" t="e">
        <f ca="1">OFFSET('Kuiva-aine'!$D$10,AE930+AF930-1,0)</f>
        <v>#N/A</v>
      </c>
      <c r="AH930" s="100" t="e">
        <f ca="1">OFFSET('Kuiva-aine'!$E$10,AE930+AF930-1,0)</f>
        <v>#N/A</v>
      </c>
      <c r="AI930" s="180" t="e">
        <f t="shared" ca="1" si="269"/>
        <v>#N/A</v>
      </c>
      <c r="AJ930" s="180" t="e">
        <f t="shared" si="270"/>
        <v>#N/A</v>
      </c>
      <c r="AK930" s="180" t="e">
        <f t="shared" si="271"/>
        <v>#N/A</v>
      </c>
      <c r="AL930" s="180">
        <f t="shared" si="272"/>
        <v>0</v>
      </c>
    </row>
    <row r="931" spans="1:38" x14ac:dyDescent="0.35">
      <c r="A931" s="91"/>
      <c r="B931" s="92"/>
      <c r="C931" s="93"/>
      <c r="D931" s="92"/>
      <c r="E931" s="91"/>
      <c r="F931" s="92"/>
      <c r="G931" s="94"/>
      <c r="I931" s="31">
        <f t="shared" ca="1" si="256"/>
        <v>0</v>
      </c>
      <c r="J931" s="31">
        <f ca="1">IF(ISNA(MATCH($V931,Hajoamiskertoimet!A$21:A$53,0)),0,$I931*OFFSET(Hajoamiskertoimet!$C$20,MATCH($V931,Hajoamiskertoimet!A$21:A$53,0),0))</f>
        <v>0</v>
      </c>
      <c r="L931" s="181">
        <f t="shared" ca="1" si="262"/>
        <v>1</v>
      </c>
      <c r="M931" s="180" t="e">
        <f ca="1">OFFSET('ewc02'!$H$10,MATCH($R931,Ewc_ID,0),0)</f>
        <v>#N/A</v>
      </c>
      <c r="N931" s="180" t="e">
        <f t="shared" ca="1" si="257"/>
        <v>#N/A</v>
      </c>
      <c r="O931" s="180" t="e">
        <f ca="1">IF($L931=0,-1,OFFSET('Kuiva-aine'!$C$10,AE931+AF931-1,0))</f>
        <v>#N/A</v>
      </c>
      <c r="P931" s="180" t="e">
        <f t="shared" ca="1" si="263"/>
        <v>#N/A</v>
      </c>
      <c r="Q931" s="180" t="e">
        <f ca="1">OFFSET('ewc02'!$A$10,MATCH($C931,EWC_Koodi,0),0)</f>
        <v>#N/A</v>
      </c>
      <c r="R931" s="180" t="e">
        <f t="shared" ca="1" si="264"/>
        <v>#N/A</v>
      </c>
      <c r="S931" s="180" t="e">
        <f ca="1">OFFSET('ewc02'!$K$10,Y931,0)</f>
        <v>#N/A</v>
      </c>
      <c r="T931" s="180" t="e">
        <f t="shared" ca="1" si="265"/>
        <v>#N/A</v>
      </c>
      <c r="U931" s="180" t="e">
        <f ca="1">OFFSET('ewc02'!$L$10,Y931,0)</f>
        <v>#N/A</v>
      </c>
      <c r="V931" s="180" t="e">
        <f ca="1">OFFSET('ewc02'!$M$10,Y931,0)</f>
        <v>#N/A</v>
      </c>
      <c r="W931" s="180" t="e">
        <f ca="1">OFFSET('ewc02'!$N$10,Y931,0)</f>
        <v>#N/A</v>
      </c>
      <c r="X931" s="180" t="e">
        <f ca="1">IF(AND(OFFSET('ewc02'!I$10,Y931,0)=12,OR(G931="2.3",G931="2.6",G931="2.7",G931="2.9")),1,0)</f>
        <v>#N/A</v>
      </c>
      <c r="Y931" s="180" t="e">
        <f t="shared" ca="1" si="258"/>
        <v>#N/A</v>
      </c>
      <c r="Z931" s="37">
        <f t="shared" si="259"/>
        <v>0</v>
      </c>
      <c r="AA931" s="180">
        <f ca="1">IF($Z931=0,0, OFFSET(rd!$A$10,MATCH($Z931,RD_tunnus,0),0))</f>
        <v>0</v>
      </c>
      <c r="AB931" s="180" t="e">
        <f t="shared" si="266"/>
        <v>#N/A</v>
      </c>
      <c r="AC931" s="180" t="e">
        <f t="shared" si="267"/>
        <v>#N/A</v>
      </c>
      <c r="AD931" s="100">
        <f t="shared" si="268"/>
        <v>0</v>
      </c>
      <c r="AE931" s="180" t="e">
        <f t="shared" ca="1" si="260"/>
        <v>#N/A</v>
      </c>
      <c r="AF931" s="180" t="e">
        <f t="shared" ca="1" si="261"/>
        <v>#N/A</v>
      </c>
      <c r="AG931" s="100" t="e">
        <f ca="1">OFFSET('Kuiva-aine'!$D$10,AE931+AF931-1,0)</f>
        <v>#N/A</v>
      </c>
      <c r="AH931" s="100" t="e">
        <f ca="1">OFFSET('Kuiva-aine'!$E$10,AE931+AF931-1,0)</f>
        <v>#N/A</v>
      </c>
      <c r="AI931" s="180" t="e">
        <f t="shared" ca="1" si="269"/>
        <v>#N/A</v>
      </c>
      <c r="AJ931" s="180" t="e">
        <f t="shared" si="270"/>
        <v>#N/A</v>
      </c>
      <c r="AK931" s="180" t="e">
        <f t="shared" si="271"/>
        <v>#N/A</v>
      </c>
      <c r="AL931" s="180">
        <f t="shared" si="272"/>
        <v>0</v>
      </c>
    </row>
    <row r="932" spans="1:38" x14ac:dyDescent="0.35">
      <c r="A932" s="91"/>
      <c r="B932" s="92"/>
      <c r="C932" s="93"/>
      <c r="D932" s="92"/>
      <c r="E932" s="91"/>
      <c r="F932" s="92"/>
      <c r="G932" s="94"/>
      <c r="I932" s="31">
        <f t="shared" ca="1" si="256"/>
        <v>0</v>
      </c>
      <c r="J932" s="31">
        <f ca="1">IF(ISNA(MATCH($V932,Hajoamiskertoimet!A$21:A$53,0)),0,$I932*OFFSET(Hajoamiskertoimet!$C$20,MATCH($V932,Hajoamiskertoimet!A$21:A$53,0),0))</f>
        <v>0</v>
      </c>
      <c r="L932" s="181">
        <f t="shared" ca="1" si="262"/>
        <v>1</v>
      </c>
      <c r="M932" s="180" t="e">
        <f ca="1">OFFSET('ewc02'!$H$10,MATCH($R932,Ewc_ID,0),0)</f>
        <v>#N/A</v>
      </c>
      <c r="N932" s="180" t="e">
        <f t="shared" ca="1" si="257"/>
        <v>#N/A</v>
      </c>
      <c r="O932" s="180" t="e">
        <f ca="1">IF($L932=0,-1,OFFSET('Kuiva-aine'!$C$10,AE932+AF932-1,0))</f>
        <v>#N/A</v>
      </c>
      <c r="P932" s="180" t="e">
        <f t="shared" ca="1" si="263"/>
        <v>#N/A</v>
      </c>
      <c r="Q932" s="180" t="e">
        <f ca="1">OFFSET('ewc02'!$A$10,MATCH($C932,EWC_Koodi,0),0)</f>
        <v>#N/A</v>
      </c>
      <c r="R932" s="180" t="e">
        <f t="shared" ca="1" si="264"/>
        <v>#N/A</v>
      </c>
      <c r="S932" s="180" t="e">
        <f ca="1">OFFSET('ewc02'!$K$10,Y932,0)</f>
        <v>#N/A</v>
      </c>
      <c r="T932" s="180" t="e">
        <f t="shared" ca="1" si="265"/>
        <v>#N/A</v>
      </c>
      <c r="U932" s="180" t="e">
        <f ca="1">OFFSET('ewc02'!$L$10,Y932,0)</f>
        <v>#N/A</v>
      </c>
      <c r="V932" s="180" t="e">
        <f ca="1">OFFSET('ewc02'!$M$10,Y932,0)</f>
        <v>#N/A</v>
      </c>
      <c r="W932" s="180" t="e">
        <f ca="1">OFFSET('ewc02'!$N$10,Y932,0)</f>
        <v>#N/A</v>
      </c>
      <c r="X932" s="180" t="e">
        <f ca="1">IF(AND(OFFSET('ewc02'!I$10,Y932,0)=12,OR(G932="2.3",G932="2.6",G932="2.7",G932="2.9")),1,0)</f>
        <v>#N/A</v>
      </c>
      <c r="Y932" s="180" t="e">
        <f t="shared" ca="1" si="258"/>
        <v>#N/A</v>
      </c>
      <c r="Z932" s="37">
        <f t="shared" si="259"/>
        <v>0</v>
      </c>
      <c r="AA932" s="180">
        <f ca="1">IF($Z932=0,0, OFFSET(rd!$A$10,MATCH($Z932,RD_tunnus,0),0))</f>
        <v>0</v>
      </c>
      <c r="AB932" s="180" t="e">
        <f t="shared" si="266"/>
        <v>#N/A</v>
      </c>
      <c r="AC932" s="180" t="e">
        <f t="shared" si="267"/>
        <v>#N/A</v>
      </c>
      <c r="AD932" s="100">
        <f t="shared" si="268"/>
        <v>0</v>
      </c>
      <c r="AE932" s="180" t="e">
        <f t="shared" ca="1" si="260"/>
        <v>#N/A</v>
      </c>
      <c r="AF932" s="180" t="e">
        <f t="shared" ca="1" si="261"/>
        <v>#N/A</v>
      </c>
      <c r="AG932" s="100" t="e">
        <f ca="1">OFFSET('Kuiva-aine'!$D$10,AE932+AF932-1,0)</f>
        <v>#N/A</v>
      </c>
      <c r="AH932" s="100" t="e">
        <f ca="1">OFFSET('Kuiva-aine'!$E$10,AE932+AF932-1,0)</f>
        <v>#N/A</v>
      </c>
      <c r="AI932" s="180" t="e">
        <f t="shared" ca="1" si="269"/>
        <v>#N/A</v>
      </c>
      <c r="AJ932" s="180" t="e">
        <f t="shared" si="270"/>
        <v>#N/A</v>
      </c>
      <c r="AK932" s="180" t="e">
        <f t="shared" si="271"/>
        <v>#N/A</v>
      </c>
      <c r="AL932" s="180">
        <f t="shared" si="272"/>
        <v>0</v>
      </c>
    </row>
    <row r="933" spans="1:38" x14ac:dyDescent="0.35">
      <c r="A933" s="91"/>
      <c r="B933" s="92"/>
      <c r="C933" s="93"/>
      <c r="D933" s="92"/>
      <c r="E933" s="91"/>
      <c r="F933" s="92"/>
      <c r="G933" s="94"/>
      <c r="I933" s="31">
        <f t="shared" ref="I933:I996" ca="1" si="273">IF(ISNA(P933),0,D933*P933/IF(P933&gt;AH933,P933,AH933)*L933)</f>
        <v>0</v>
      </c>
      <c r="J933" s="31">
        <f ca="1">IF(ISNA(MATCH($V933,Hajoamiskertoimet!A$21:A$53,0)),0,$I933*OFFSET(Hajoamiskertoimet!$C$20,MATCH($V933,Hajoamiskertoimet!A$21:A$53,0),0))</f>
        <v>0</v>
      </c>
      <c r="L933" s="181">
        <f t="shared" ca="1" si="262"/>
        <v>1</v>
      </c>
      <c r="M933" s="180" t="e">
        <f ca="1">OFFSET('ewc02'!$H$10,MATCH($R933,Ewc_ID,0),0)</f>
        <v>#N/A</v>
      </c>
      <c r="N933" s="180" t="e">
        <f t="shared" ca="1" si="257"/>
        <v>#N/A</v>
      </c>
      <c r="O933" s="180" t="e">
        <f ca="1">IF($L933=0,-1,OFFSET('Kuiva-aine'!$C$10,AE933+AF933-1,0))</f>
        <v>#N/A</v>
      </c>
      <c r="P933" s="180" t="e">
        <f t="shared" ca="1" si="263"/>
        <v>#N/A</v>
      </c>
      <c r="Q933" s="180" t="e">
        <f ca="1">OFFSET('ewc02'!$A$10,MATCH($C933,EWC_Koodi,0),0)</f>
        <v>#N/A</v>
      </c>
      <c r="R933" s="180" t="e">
        <f t="shared" ca="1" si="264"/>
        <v>#N/A</v>
      </c>
      <c r="S933" s="180" t="e">
        <f ca="1">OFFSET('ewc02'!$K$10,Y933,0)</f>
        <v>#N/A</v>
      </c>
      <c r="T933" s="180" t="e">
        <f t="shared" ca="1" si="265"/>
        <v>#N/A</v>
      </c>
      <c r="U933" s="180" t="e">
        <f ca="1">OFFSET('ewc02'!$L$10,Y933,0)</f>
        <v>#N/A</v>
      </c>
      <c r="V933" s="180" t="e">
        <f ca="1">OFFSET('ewc02'!$M$10,Y933,0)</f>
        <v>#N/A</v>
      </c>
      <c r="W933" s="180" t="e">
        <f ca="1">OFFSET('ewc02'!$N$10,Y933,0)</f>
        <v>#N/A</v>
      </c>
      <c r="X933" s="180" t="e">
        <f ca="1">IF(AND(OFFSET('ewc02'!I$10,Y933,0)=12,OR(G933="2.3",G933="2.6",G933="2.7",G933="2.9")),1,0)</f>
        <v>#N/A</v>
      </c>
      <c r="Y933" s="180" t="e">
        <f t="shared" ca="1" si="258"/>
        <v>#N/A</v>
      </c>
      <c r="Z933" s="37">
        <f t="shared" si="259"/>
        <v>0</v>
      </c>
      <c r="AA933" s="180">
        <f ca="1">IF($Z933=0,0, OFFSET(rd!$A$10,MATCH($Z933,RD_tunnus,0),0))</f>
        <v>0</v>
      </c>
      <c r="AB933" s="180" t="e">
        <f t="shared" si="266"/>
        <v>#N/A</v>
      </c>
      <c r="AC933" s="180" t="e">
        <f t="shared" si="267"/>
        <v>#N/A</v>
      </c>
      <c r="AD933" s="100">
        <f t="shared" si="268"/>
        <v>0</v>
      </c>
      <c r="AE933" s="180" t="e">
        <f t="shared" ca="1" si="260"/>
        <v>#N/A</v>
      </c>
      <c r="AF933" s="180" t="e">
        <f t="shared" ca="1" si="261"/>
        <v>#N/A</v>
      </c>
      <c r="AG933" s="100" t="e">
        <f ca="1">OFFSET('Kuiva-aine'!$D$10,AE933+AF933-1,0)</f>
        <v>#N/A</v>
      </c>
      <c r="AH933" s="100" t="e">
        <f ca="1">OFFSET('Kuiva-aine'!$E$10,AE933+AF933-1,0)</f>
        <v>#N/A</v>
      </c>
      <c r="AI933" s="180" t="e">
        <f t="shared" ca="1" si="269"/>
        <v>#N/A</v>
      </c>
      <c r="AJ933" s="180" t="e">
        <f t="shared" si="270"/>
        <v>#N/A</v>
      </c>
      <c r="AK933" s="180" t="e">
        <f t="shared" si="271"/>
        <v>#N/A</v>
      </c>
      <c r="AL933" s="180">
        <f t="shared" si="272"/>
        <v>0</v>
      </c>
    </row>
    <row r="934" spans="1:38" x14ac:dyDescent="0.35">
      <c r="A934" s="91"/>
      <c r="B934" s="92"/>
      <c r="C934" s="93"/>
      <c r="D934" s="92"/>
      <c r="E934" s="91"/>
      <c r="F934" s="92"/>
      <c r="G934" s="94"/>
      <c r="I934" s="31">
        <f t="shared" ca="1" si="273"/>
        <v>0</v>
      </c>
      <c r="J934" s="31">
        <f ca="1">IF(ISNA(MATCH($V934,Hajoamiskertoimet!A$21:A$53,0)),0,$I934*OFFSET(Hajoamiskertoimet!$C$20,MATCH($V934,Hajoamiskertoimet!A$21:A$53,0),0))</f>
        <v>0</v>
      </c>
      <c r="L934" s="181">
        <f t="shared" ca="1" si="262"/>
        <v>1</v>
      </c>
      <c r="M934" s="180" t="e">
        <f ca="1">OFFSET('ewc02'!$H$10,MATCH($R934,Ewc_ID,0),0)</f>
        <v>#N/A</v>
      </c>
      <c r="N934" s="180" t="e">
        <f t="shared" ca="1" si="257"/>
        <v>#N/A</v>
      </c>
      <c r="O934" s="180" t="e">
        <f ca="1">IF($L934=0,-1,OFFSET('Kuiva-aine'!$C$10,AE934+AF934-1,0))</f>
        <v>#N/A</v>
      </c>
      <c r="P934" s="180" t="e">
        <f t="shared" ca="1" si="263"/>
        <v>#N/A</v>
      </c>
      <c r="Q934" s="180" t="e">
        <f ca="1">OFFSET('ewc02'!$A$10,MATCH($C934,EWC_Koodi,0),0)</f>
        <v>#N/A</v>
      </c>
      <c r="R934" s="180" t="e">
        <f t="shared" ca="1" si="264"/>
        <v>#N/A</v>
      </c>
      <c r="S934" s="180" t="e">
        <f ca="1">OFFSET('ewc02'!$K$10,Y934,0)</f>
        <v>#N/A</v>
      </c>
      <c r="T934" s="180" t="e">
        <f t="shared" ca="1" si="265"/>
        <v>#N/A</v>
      </c>
      <c r="U934" s="180" t="e">
        <f ca="1">OFFSET('ewc02'!$L$10,Y934,0)</f>
        <v>#N/A</v>
      </c>
      <c r="V934" s="180" t="e">
        <f ca="1">OFFSET('ewc02'!$M$10,Y934,0)</f>
        <v>#N/A</v>
      </c>
      <c r="W934" s="180" t="e">
        <f ca="1">OFFSET('ewc02'!$N$10,Y934,0)</f>
        <v>#N/A</v>
      </c>
      <c r="X934" s="180" t="e">
        <f ca="1">IF(AND(OFFSET('ewc02'!I$10,Y934,0)=12,OR(G934="2.3",G934="2.6",G934="2.7",G934="2.9")),1,0)</f>
        <v>#N/A</v>
      </c>
      <c r="Y934" s="180" t="e">
        <f t="shared" ca="1" si="258"/>
        <v>#N/A</v>
      </c>
      <c r="Z934" s="37">
        <f t="shared" si="259"/>
        <v>0</v>
      </c>
      <c r="AA934" s="180">
        <f ca="1">IF($Z934=0,0, OFFSET(rd!$A$10,MATCH($Z934,RD_tunnus,0),0))</f>
        <v>0</v>
      </c>
      <c r="AB934" s="180" t="e">
        <f t="shared" si="266"/>
        <v>#N/A</v>
      </c>
      <c r="AC934" s="180" t="e">
        <f t="shared" si="267"/>
        <v>#N/A</v>
      </c>
      <c r="AD934" s="100">
        <f t="shared" si="268"/>
        <v>0</v>
      </c>
      <c r="AE934" s="180" t="e">
        <f t="shared" ca="1" si="260"/>
        <v>#N/A</v>
      </c>
      <c r="AF934" s="180" t="e">
        <f t="shared" ca="1" si="261"/>
        <v>#N/A</v>
      </c>
      <c r="AG934" s="100" t="e">
        <f ca="1">OFFSET('Kuiva-aine'!$D$10,AE934+AF934-1,0)</f>
        <v>#N/A</v>
      </c>
      <c r="AH934" s="100" t="e">
        <f ca="1">OFFSET('Kuiva-aine'!$E$10,AE934+AF934-1,0)</f>
        <v>#N/A</v>
      </c>
      <c r="AI934" s="180" t="e">
        <f t="shared" ca="1" si="269"/>
        <v>#N/A</v>
      </c>
      <c r="AJ934" s="180" t="e">
        <f t="shared" si="270"/>
        <v>#N/A</v>
      </c>
      <c r="AK934" s="180" t="e">
        <f t="shared" si="271"/>
        <v>#N/A</v>
      </c>
      <c r="AL934" s="180">
        <f t="shared" si="272"/>
        <v>0</v>
      </c>
    </row>
    <row r="935" spans="1:38" x14ac:dyDescent="0.35">
      <c r="A935" s="91"/>
      <c r="B935" s="92"/>
      <c r="C935" s="93"/>
      <c r="D935" s="92"/>
      <c r="E935" s="91"/>
      <c r="F935" s="92"/>
      <c r="G935" s="94"/>
      <c r="I935" s="31">
        <f t="shared" ca="1" si="273"/>
        <v>0</v>
      </c>
      <c r="J935" s="31">
        <f ca="1">IF(ISNA(MATCH($V935,Hajoamiskertoimet!A$21:A$53,0)),0,$I935*OFFSET(Hajoamiskertoimet!$C$20,MATCH($V935,Hajoamiskertoimet!A$21:A$53,0),0))</f>
        <v>0</v>
      </c>
      <c r="L935" s="181">
        <f t="shared" ca="1" si="262"/>
        <v>1</v>
      </c>
      <c r="M935" s="180" t="e">
        <f ca="1">OFFSET('ewc02'!$H$10,MATCH($R935,Ewc_ID,0),0)</f>
        <v>#N/A</v>
      </c>
      <c r="N935" s="180" t="e">
        <f t="shared" ca="1" si="257"/>
        <v>#N/A</v>
      </c>
      <c r="O935" s="180" t="e">
        <f ca="1">IF($L935=0,-1,OFFSET('Kuiva-aine'!$C$10,AE935+AF935-1,0))</f>
        <v>#N/A</v>
      </c>
      <c r="P935" s="180" t="e">
        <f t="shared" ca="1" si="263"/>
        <v>#N/A</v>
      </c>
      <c r="Q935" s="180" t="e">
        <f ca="1">OFFSET('ewc02'!$A$10,MATCH($C935,EWC_Koodi,0),0)</f>
        <v>#N/A</v>
      </c>
      <c r="R935" s="180" t="e">
        <f t="shared" ca="1" si="264"/>
        <v>#N/A</v>
      </c>
      <c r="S935" s="180" t="e">
        <f ca="1">OFFSET('ewc02'!$K$10,Y935,0)</f>
        <v>#N/A</v>
      </c>
      <c r="T935" s="180" t="e">
        <f t="shared" ca="1" si="265"/>
        <v>#N/A</v>
      </c>
      <c r="U935" s="180" t="e">
        <f ca="1">OFFSET('ewc02'!$L$10,Y935,0)</f>
        <v>#N/A</v>
      </c>
      <c r="V935" s="180" t="e">
        <f ca="1">OFFSET('ewc02'!$M$10,Y935,0)</f>
        <v>#N/A</v>
      </c>
      <c r="W935" s="180" t="e">
        <f ca="1">OFFSET('ewc02'!$N$10,Y935,0)</f>
        <v>#N/A</v>
      </c>
      <c r="X935" s="180" t="e">
        <f ca="1">IF(AND(OFFSET('ewc02'!I$10,Y935,0)=12,OR(G935="2.3",G935="2.6",G935="2.7",G935="2.9")),1,0)</f>
        <v>#N/A</v>
      </c>
      <c r="Y935" s="180" t="e">
        <f t="shared" ca="1" si="258"/>
        <v>#N/A</v>
      </c>
      <c r="Z935" s="37">
        <f t="shared" si="259"/>
        <v>0</v>
      </c>
      <c r="AA935" s="180">
        <f ca="1">IF($Z935=0,0, OFFSET(rd!$A$10,MATCH($Z935,RD_tunnus,0),0))</f>
        <v>0</v>
      </c>
      <c r="AB935" s="180" t="e">
        <f t="shared" si="266"/>
        <v>#N/A</v>
      </c>
      <c r="AC935" s="180" t="e">
        <f t="shared" si="267"/>
        <v>#N/A</v>
      </c>
      <c r="AD935" s="100">
        <f t="shared" si="268"/>
        <v>0</v>
      </c>
      <c r="AE935" s="180" t="e">
        <f t="shared" ca="1" si="260"/>
        <v>#N/A</v>
      </c>
      <c r="AF935" s="180" t="e">
        <f t="shared" ca="1" si="261"/>
        <v>#N/A</v>
      </c>
      <c r="AG935" s="100" t="e">
        <f ca="1">OFFSET('Kuiva-aine'!$D$10,AE935+AF935-1,0)</f>
        <v>#N/A</v>
      </c>
      <c r="AH935" s="100" t="e">
        <f ca="1">OFFSET('Kuiva-aine'!$E$10,AE935+AF935-1,0)</f>
        <v>#N/A</v>
      </c>
      <c r="AI935" s="180" t="e">
        <f t="shared" ca="1" si="269"/>
        <v>#N/A</v>
      </c>
      <c r="AJ935" s="180" t="e">
        <f t="shared" si="270"/>
        <v>#N/A</v>
      </c>
      <c r="AK935" s="180" t="e">
        <f t="shared" si="271"/>
        <v>#N/A</v>
      </c>
      <c r="AL935" s="180">
        <f t="shared" si="272"/>
        <v>0</v>
      </c>
    </row>
    <row r="936" spans="1:38" x14ac:dyDescent="0.35">
      <c r="A936" s="91"/>
      <c r="B936" s="92"/>
      <c r="C936" s="93"/>
      <c r="D936" s="92"/>
      <c r="E936" s="91"/>
      <c r="F936" s="92"/>
      <c r="G936" s="94"/>
      <c r="I936" s="31">
        <f t="shared" ca="1" si="273"/>
        <v>0</v>
      </c>
      <c r="J936" s="31">
        <f ca="1">IF(ISNA(MATCH($V936,Hajoamiskertoimet!A$21:A$53,0)),0,$I936*OFFSET(Hajoamiskertoimet!$C$20,MATCH($V936,Hajoamiskertoimet!A$21:A$53,0),0))</f>
        <v>0</v>
      </c>
      <c r="L936" s="181">
        <f t="shared" ca="1" si="262"/>
        <v>1</v>
      </c>
      <c r="M936" s="180" t="e">
        <f ca="1">OFFSET('ewc02'!$H$10,MATCH($R936,Ewc_ID,0),0)</f>
        <v>#N/A</v>
      </c>
      <c r="N936" s="180" t="e">
        <f t="shared" ca="1" si="257"/>
        <v>#N/A</v>
      </c>
      <c r="O936" s="180" t="e">
        <f ca="1">IF($L936=0,-1,OFFSET('Kuiva-aine'!$C$10,AE936+AF936-1,0))</f>
        <v>#N/A</v>
      </c>
      <c r="P936" s="180" t="e">
        <f t="shared" ca="1" si="263"/>
        <v>#N/A</v>
      </c>
      <c r="Q936" s="180" t="e">
        <f ca="1">OFFSET('ewc02'!$A$10,MATCH($C936,EWC_Koodi,0),0)</f>
        <v>#N/A</v>
      </c>
      <c r="R936" s="180" t="e">
        <f t="shared" ca="1" si="264"/>
        <v>#N/A</v>
      </c>
      <c r="S936" s="180" t="e">
        <f ca="1">OFFSET('ewc02'!$K$10,Y936,0)</f>
        <v>#N/A</v>
      </c>
      <c r="T936" s="180" t="e">
        <f t="shared" ca="1" si="265"/>
        <v>#N/A</v>
      </c>
      <c r="U936" s="180" t="e">
        <f ca="1">OFFSET('ewc02'!$L$10,Y936,0)</f>
        <v>#N/A</v>
      </c>
      <c r="V936" s="180" t="e">
        <f ca="1">OFFSET('ewc02'!$M$10,Y936,0)</f>
        <v>#N/A</v>
      </c>
      <c r="W936" s="180" t="e">
        <f ca="1">OFFSET('ewc02'!$N$10,Y936,0)</f>
        <v>#N/A</v>
      </c>
      <c r="X936" s="180" t="e">
        <f ca="1">IF(AND(OFFSET('ewc02'!I$10,Y936,0)=12,OR(G936="2.3",G936="2.6",G936="2.7",G936="2.9")),1,0)</f>
        <v>#N/A</v>
      </c>
      <c r="Y936" s="180" t="e">
        <f t="shared" ca="1" si="258"/>
        <v>#N/A</v>
      </c>
      <c r="Z936" s="37">
        <f t="shared" si="259"/>
        <v>0</v>
      </c>
      <c r="AA936" s="180">
        <f ca="1">IF($Z936=0,0, OFFSET(rd!$A$10,MATCH($Z936,RD_tunnus,0),0))</f>
        <v>0</v>
      </c>
      <c r="AB936" s="180" t="e">
        <f t="shared" si="266"/>
        <v>#N/A</v>
      </c>
      <c r="AC936" s="180" t="e">
        <f t="shared" si="267"/>
        <v>#N/A</v>
      </c>
      <c r="AD936" s="100">
        <f t="shared" si="268"/>
        <v>0</v>
      </c>
      <c r="AE936" s="180" t="e">
        <f t="shared" ca="1" si="260"/>
        <v>#N/A</v>
      </c>
      <c r="AF936" s="180" t="e">
        <f t="shared" ca="1" si="261"/>
        <v>#N/A</v>
      </c>
      <c r="AG936" s="100" t="e">
        <f ca="1">OFFSET('Kuiva-aine'!$D$10,AE936+AF936-1,0)</f>
        <v>#N/A</v>
      </c>
      <c r="AH936" s="100" t="e">
        <f ca="1">OFFSET('Kuiva-aine'!$E$10,AE936+AF936-1,0)</f>
        <v>#N/A</v>
      </c>
      <c r="AI936" s="180" t="e">
        <f t="shared" ca="1" si="269"/>
        <v>#N/A</v>
      </c>
      <c r="AJ936" s="180" t="e">
        <f t="shared" si="270"/>
        <v>#N/A</v>
      </c>
      <c r="AK936" s="180" t="e">
        <f t="shared" si="271"/>
        <v>#N/A</v>
      </c>
      <c r="AL936" s="180">
        <f t="shared" si="272"/>
        <v>0</v>
      </c>
    </row>
    <row r="937" spans="1:38" x14ac:dyDescent="0.35">
      <c r="A937" s="91"/>
      <c r="B937" s="92"/>
      <c r="C937" s="93"/>
      <c r="D937" s="92"/>
      <c r="E937" s="91"/>
      <c r="F937" s="92"/>
      <c r="G937" s="94"/>
      <c r="I937" s="31">
        <f t="shared" ca="1" si="273"/>
        <v>0</v>
      </c>
      <c r="J937" s="31">
        <f ca="1">IF(ISNA(MATCH($V937,Hajoamiskertoimet!A$21:A$53,0)),0,$I937*OFFSET(Hajoamiskertoimet!$C$20,MATCH($V937,Hajoamiskertoimet!A$21:A$53,0),0))</f>
        <v>0</v>
      </c>
      <c r="L937" s="181">
        <f t="shared" ca="1" si="262"/>
        <v>1</v>
      </c>
      <c r="M937" s="180" t="e">
        <f ca="1">OFFSET('ewc02'!$H$10,MATCH($R937,Ewc_ID,0),0)</f>
        <v>#N/A</v>
      </c>
      <c r="N937" s="180" t="e">
        <f t="shared" ca="1" si="257"/>
        <v>#N/A</v>
      </c>
      <c r="O937" s="180" t="e">
        <f ca="1">IF($L937=0,-1,OFFSET('Kuiva-aine'!$C$10,AE937+AF937-1,0))</f>
        <v>#N/A</v>
      </c>
      <c r="P937" s="180" t="e">
        <f t="shared" ca="1" si="263"/>
        <v>#N/A</v>
      </c>
      <c r="Q937" s="180" t="e">
        <f ca="1">OFFSET('ewc02'!$A$10,MATCH($C937,EWC_Koodi,0),0)</f>
        <v>#N/A</v>
      </c>
      <c r="R937" s="180" t="e">
        <f t="shared" ca="1" si="264"/>
        <v>#N/A</v>
      </c>
      <c r="S937" s="180" t="e">
        <f ca="1">OFFSET('ewc02'!$K$10,Y937,0)</f>
        <v>#N/A</v>
      </c>
      <c r="T937" s="180" t="e">
        <f t="shared" ca="1" si="265"/>
        <v>#N/A</v>
      </c>
      <c r="U937" s="180" t="e">
        <f ca="1">OFFSET('ewc02'!$L$10,Y937,0)</f>
        <v>#N/A</v>
      </c>
      <c r="V937" s="180" t="e">
        <f ca="1">OFFSET('ewc02'!$M$10,Y937,0)</f>
        <v>#N/A</v>
      </c>
      <c r="W937" s="180" t="e">
        <f ca="1">OFFSET('ewc02'!$N$10,Y937,0)</f>
        <v>#N/A</v>
      </c>
      <c r="X937" s="180" t="e">
        <f ca="1">IF(AND(OFFSET('ewc02'!I$10,Y937,0)=12,OR(G937="2.3",G937="2.6",G937="2.7",G937="2.9")),1,0)</f>
        <v>#N/A</v>
      </c>
      <c r="Y937" s="180" t="e">
        <f t="shared" ca="1" si="258"/>
        <v>#N/A</v>
      </c>
      <c r="Z937" s="37">
        <f t="shared" si="259"/>
        <v>0</v>
      </c>
      <c r="AA937" s="180">
        <f ca="1">IF($Z937=0,0, OFFSET(rd!$A$10,MATCH($Z937,RD_tunnus,0),0))</f>
        <v>0</v>
      </c>
      <c r="AB937" s="180" t="e">
        <f t="shared" si="266"/>
        <v>#N/A</v>
      </c>
      <c r="AC937" s="180" t="e">
        <f t="shared" si="267"/>
        <v>#N/A</v>
      </c>
      <c r="AD937" s="100">
        <f t="shared" si="268"/>
        <v>0</v>
      </c>
      <c r="AE937" s="180" t="e">
        <f t="shared" ca="1" si="260"/>
        <v>#N/A</v>
      </c>
      <c r="AF937" s="180" t="e">
        <f t="shared" ca="1" si="261"/>
        <v>#N/A</v>
      </c>
      <c r="AG937" s="100" t="e">
        <f ca="1">OFFSET('Kuiva-aine'!$D$10,AE937+AF937-1,0)</f>
        <v>#N/A</v>
      </c>
      <c r="AH937" s="100" t="e">
        <f ca="1">OFFSET('Kuiva-aine'!$E$10,AE937+AF937-1,0)</f>
        <v>#N/A</v>
      </c>
      <c r="AI937" s="180" t="e">
        <f t="shared" ca="1" si="269"/>
        <v>#N/A</v>
      </c>
      <c r="AJ937" s="180" t="e">
        <f t="shared" si="270"/>
        <v>#N/A</v>
      </c>
      <c r="AK937" s="180" t="e">
        <f t="shared" si="271"/>
        <v>#N/A</v>
      </c>
      <c r="AL937" s="180">
        <f t="shared" si="272"/>
        <v>0</v>
      </c>
    </row>
    <row r="938" spans="1:38" x14ac:dyDescent="0.35">
      <c r="A938" s="91"/>
      <c r="B938" s="92"/>
      <c r="C938" s="93"/>
      <c r="D938" s="92"/>
      <c r="E938" s="91"/>
      <c r="F938" s="92"/>
      <c r="G938" s="94"/>
      <c r="I938" s="31">
        <f t="shared" ca="1" si="273"/>
        <v>0</v>
      </c>
      <c r="J938" s="31">
        <f ca="1">IF(ISNA(MATCH($V938,Hajoamiskertoimet!A$21:A$53,0)),0,$I938*OFFSET(Hajoamiskertoimet!$C$20,MATCH($V938,Hajoamiskertoimet!A$21:A$53,0),0))</f>
        <v>0</v>
      </c>
      <c r="L938" s="181">
        <f t="shared" ca="1" si="262"/>
        <v>1</v>
      </c>
      <c r="M938" s="180" t="e">
        <f ca="1">OFFSET('ewc02'!$H$10,MATCH($R938,Ewc_ID,0),0)</f>
        <v>#N/A</v>
      </c>
      <c r="N938" s="180" t="e">
        <f t="shared" ca="1" si="257"/>
        <v>#N/A</v>
      </c>
      <c r="O938" s="180" t="e">
        <f ca="1">IF($L938=0,-1,OFFSET('Kuiva-aine'!$C$10,AE938+AF938-1,0))</f>
        <v>#N/A</v>
      </c>
      <c r="P938" s="180" t="e">
        <f t="shared" ca="1" si="263"/>
        <v>#N/A</v>
      </c>
      <c r="Q938" s="180" t="e">
        <f ca="1">OFFSET('ewc02'!$A$10,MATCH($C938,EWC_Koodi,0),0)</f>
        <v>#N/A</v>
      </c>
      <c r="R938" s="180" t="e">
        <f t="shared" ca="1" si="264"/>
        <v>#N/A</v>
      </c>
      <c r="S938" s="180" t="e">
        <f ca="1">OFFSET('ewc02'!$K$10,Y938,0)</f>
        <v>#N/A</v>
      </c>
      <c r="T938" s="180" t="e">
        <f t="shared" ca="1" si="265"/>
        <v>#N/A</v>
      </c>
      <c r="U938" s="180" t="e">
        <f ca="1">OFFSET('ewc02'!$L$10,Y938,0)</f>
        <v>#N/A</v>
      </c>
      <c r="V938" s="180" t="e">
        <f ca="1">OFFSET('ewc02'!$M$10,Y938,0)</f>
        <v>#N/A</v>
      </c>
      <c r="W938" s="180" t="e">
        <f ca="1">OFFSET('ewc02'!$N$10,Y938,0)</f>
        <v>#N/A</v>
      </c>
      <c r="X938" s="180" t="e">
        <f ca="1">IF(AND(OFFSET('ewc02'!I$10,Y938,0)=12,OR(G938="2.3",G938="2.6",G938="2.7",G938="2.9")),1,0)</f>
        <v>#N/A</v>
      </c>
      <c r="Y938" s="180" t="e">
        <f t="shared" ca="1" si="258"/>
        <v>#N/A</v>
      </c>
      <c r="Z938" s="37">
        <f t="shared" si="259"/>
        <v>0</v>
      </c>
      <c r="AA938" s="180">
        <f ca="1">IF($Z938=0,0, OFFSET(rd!$A$10,MATCH($Z938,RD_tunnus,0),0))</f>
        <v>0</v>
      </c>
      <c r="AB938" s="180" t="e">
        <f t="shared" si="266"/>
        <v>#N/A</v>
      </c>
      <c r="AC938" s="180" t="e">
        <f t="shared" si="267"/>
        <v>#N/A</v>
      </c>
      <c r="AD938" s="100">
        <f t="shared" si="268"/>
        <v>0</v>
      </c>
      <c r="AE938" s="180" t="e">
        <f t="shared" ca="1" si="260"/>
        <v>#N/A</v>
      </c>
      <c r="AF938" s="180" t="e">
        <f t="shared" ca="1" si="261"/>
        <v>#N/A</v>
      </c>
      <c r="AG938" s="100" t="e">
        <f ca="1">OFFSET('Kuiva-aine'!$D$10,AE938+AF938-1,0)</f>
        <v>#N/A</v>
      </c>
      <c r="AH938" s="100" t="e">
        <f ca="1">OFFSET('Kuiva-aine'!$E$10,AE938+AF938-1,0)</f>
        <v>#N/A</v>
      </c>
      <c r="AI938" s="180" t="e">
        <f t="shared" ca="1" si="269"/>
        <v>#N/A</v>
      </c>
      <c r="AJ938" s="180" t="e">
        <f t="shared" si="270"/>
        <v>#N/A</v>
      </c>
      <c r="AK938" s="180" t="e">
        <f t="shared" si="271"/>
        <v>#N/A</v>
      </c>
      <c r="AL938" s="180">
        <f t="shared" si="272"/>
        <v>0</v>
      </c>
    </row>
    <row r="939" spans="1:38" x14ac:dyDescent="0.35">
      <c r="A939" s="91"/>
      <c r="B939" s="92"/>
      <c r="C939" s="93"/>
      <c r="D939" s="92"/>
      <c r="E939" s="91"/>
      <c r="F939" s="92"/>
      <c r="G939" s="94"/>
      <c r="I939" s="31">
        <f t="shared" ca="1" si="273"/>
        <v>0</v>
      </c>
      <c r="J939" s="31">
        <f ca="1">IF(ISNA(MATCH($V939,Hajoamiskertoimet!A$21:A$53,0)),0,$I939*OFFSET(Hajoamiskertoimet!$C$20,MATCH($V939,Hajoamiskertoimet!A$21:A$53,0),0))</f>
        <v>0</v>
      </c>
      <c r="L939" s="181">
        <f t="shared" ca="1" si="262"/>
        <v>1</v>
      </c>
      <c r="M939" s="180" t="e">
        <f ca="1">OFFSET('ewc02'!$H$10,MATCH($R939,Ewc_ID,0),0)</f>
        <v>#N/A</v>
      </c>
      <c r="N939" s="180" t="e">
        <f t="shared" ca="1" si="257"/>
        <v>#N/A</v>
      </c>
      <c r="O939" s="180" t="e">
        <f ca="1">IF($L939=0,-1,OFFSET('Kuiva-aine'!$C$10,AE939+AF939-1,0))</f>
        <v>#N/A</v>
      </c>
      <c r="P939" s="180" t="e">
        <f t="shared" ca="1" si="263"/>
        <v>#N/A</v>
      </c>
      <c r="Q939" s="180" t="e">
        <f ca="1">OFFSET('ewc02'!$A$10,MATCH($C939,EWC_Koodi,0),0)</f>
        <v>#N/A</v>
      </c>
      <c r="R939" s="180" t="e">
        <f t="shared" ca="1" si="264"/>
        <v>#N/A</v>
      </c>
      <c r="S939" s="180" t="e">
        <f ca="1">OFFSET('ewc02'!$K$10,Y939,0)</f>
        <v>#N/A</v>
      </c>
      <c r="T939" s="180" t="e">
        <f t="shared" ca="1" si="265"/>
        <v>#N/A</v>
      </c>
      <c r="U939" s="180" t="e">
        <f ca="1">OFFSET('ewc02'!$L$10,Y939,0)</f>
        <v>#N/A</v>
      </c>
      <c r="V939" s="180" t="e">
        <f ca="1">OFFSET('ewc02'!$M$10,Y939,0)</f>
        <v>#N/A</v>
      </c>
      <c r="W939" s="180" t="e">
        <f ca="1">OFFSET('ewc02'!$N$10,Y939,0)</f>
        <v>#N/A</v>
      </c>
      <c r="X939" s="180" t="e">
        <f ca="1">IF(AND(OFFSET('ewc02'!I$10,Y939,0)=12,OR(G939="2.3",G939="2.6",G939="2.7",G939="2.9")),1,0)</f>
        <v>#N/A</v>
      </c>
      <c r="Y939" s="180" t="e">
        <f t="shared" ca="1" si="258"/>
        <v>#N/A</v>
      </c>
      <c r="Z939" s="37">
        <f t="shared" si="259"/>
        <v>0</v>
      </c>
      <c r="AA939" s="180">
        <f ca="1">IF($Z939=0,0, OFFSET(rd!$A$10,MATCH($Z939,RD_tunnus,0),0))</f>
        <v>0</v>
      </c>
      <c r="AB939" s="180" t="e">
        <f t="shared" si="266"/>
        <v>#N/A</v>
      </c>
      <c r="AC939" s="180" t="e">
        <f t="shared" si="267"/>
        <v>#N/A</v>
      </c>
      <c r="AD939" s="100">
        <f t="shared" si="268"/>
        <v>0</v>
      </c>
      <c r="AE939" s="180" t="e">
        <f t="shared" ca="1" si="260"/>
        <v>#N/A</v>
      </c>
      <c r="AF939" s="180" t="e">
        <f t="shared" ca="1" si="261"/>
        <v>#N/A</v>
      </c>
      <c r="AG939" s="100" t="e">
        <f ca="1">OFFSET('Kuiva-aine'!$D$10,AE939+AF939-1,0)</f>
        <v>#N/A</v>
      </c>
      <c r="AH939" s="100" t="e">
        <f ca="1">OFFSET('Kuiva-aine'!$E$10,AE939+AF939-1,0)</f>
        <v>#N/A</v>
      </c>
      <c r="AI939" s="180" t="e">
        <f t="shared" ca="1" si="269"/>
        <v>#N/A</v>
      </c>
      <c r="AJ939" s="180" t="e">
        <f t="shared" si="270"/>
        <v>#N/A</v>
      </c>
      <c r="AK939" s="180" t="e">
        <f t="shared" si="271"/>
        <v>#N/A</v>
      </c>
      <c r="AL939" s="180">
        <f t="shared" si="272"/>
        <v>0</v>
      </c>
    </row>
    <row r="940" spans="1:38" x14ac:dyDescent="0.35">
      <c r="A940" s="91"/>
      <c r="B940" s="92"/>
      <c r="C940" s="93"/>
      <c r="D940" s="92"/>
      <c r="E940" s="91"/>
      <c r="F940" s="92"/>
      <c r="G940" s="94"/>
      <c r="I940" s="31">
        <f t="shared" ca="1" si="273"/>
        <v>0</v>
      </c>
      <c r="J940" s="31">
        <f ca="1">IF(ISNA(MATCH($V940,Hajoamiskertoimet!A$21:A$53,0)),0,$I940*OFFSET(Hajoamiskertoimet!$C$20,MATCH($V940,Hajoamiskertoimet!A$21:A$53,0),0))</f>
        <v>0</v>
      </c>
      <c r="L940" s="181">
        <f t="shared" ca="1" si="262"/>
        <v>1</v>
      </c>
      <c r="M940" s="180" t="e">
        <f ca="1">OFFSET('ewc02'!$H$10,MATCH($R940,Ewc_ID,0),0)</f>
        <v>#N/A</v>
      </c>
      <c r="N940" s="180" t="e">
        <f t="shared" ca="1" si="257"/>
        <v>#N/A</v>
      </c>
      <c r="O940" s="180" t="e">
        <f ca="1">IF($L940=0,-1,OFFSET('Kuiva-aine'!$C$10,AE940+AF940-1,0))</f>
        <v>#N/A</v>
      </c>
      <c r="P940" s="180" t="e">
        <f t="shared" ca="1" si="263"/>
        <v>#N/A</v>
      </c>
      <c r="Q940" s="180" t="e">
        <f ca="1">OFFSET('ewc02'!$A$10,MATCH($C940,EWC_Koodi,0),0)</f>
        <v>#N/A</v>
      </c>
      <c r="R940" s="180" t="e">
        <f t="shared" ca="1" si="264"/>
        <v>#N/A</v>
      </c>
      <c r="S940" s="180" t="e">
        <f ca="1">OFFSET('ewc02'!$K$10,Y940,0)</f>
        <v>#N/A</v>
      </c>
      <c r="T940" s="180" t="e">
        <f t="shared" ca="1" si="265"/>
        <v>#N/A</v>
      </c>
      <c r="U940" s="180" t="e">
        <f ca="1">OFFSET('ewc02'!$L$10,Y940,0)</f>
        <v>#N/A</v>
      </c>
      <c r="V940" s="180" t="e">
        <f ca="1">OFFSET('ewc02'!$M$10,Y940,0)</f>
        <v>#N/A</v>
      </c>
      <c r="W940" s="180" t="e">
        <f ca="1">OFFSET('ewc02'!$N$10,Y940,0)</f>
        <v>#N/A</v>
      </c>
      <c r="X940" s="180" t="e">
        <f ca="1">IF(AND(OFFSET('ewc02'!I$10,Y940,0)=12,OR(G940="2.3",G940="2.6",G940="2.7",G940="2.9")),1,0)</f>
        <v>#N/A</v>
      </c>
      <c r="Y940" s="180" t="e">
        <f t="shared" ca="1" si="258"/>
        <v>#N/A</v>
      </c>
      <c r="Z940" s="37">
        <f t="shared" si="259"/>
        <v>0</v>
      </c>
      <c r="AA940" s="180">
        <f ca="1">IF($Z940=0,0, OFFSET(rd!$A$10,MATCH($Z940,RD_tunnus,0),0))</f>
        <v>0</v>
      </c>
      <c r="AB940" s="180" t="e">
        <f t="shared" si="266"/>
        <v>#N/A</v>
      </c>
      <c r="AC940" s="180" t="e">
        <f t="shared" si="267"/>
        <v>#N/A</v>
      </c>
      <c r="AD940" s="100">
        <f t="shared" si="268"/>
        <v>0</v>
      </c>
      <c r="AE940" s="180" t="e">
        <f t="shared" ca="1" si="260"/>
        <v>#N/A</v>
      </c>
      <c r="AF940" s="180" t="e">
        <f t="shared" ca="1" si="261"/>
        <v>#N/A</v>
      </c>
      <c r="AG940" s="100" t="e">
        <f ca="1">OFFSET('Kuiva-aine'!$D$10,AE940+AF940-1,0)</f>
        <v>#N/A</v>
      </c>
      <c r="AH940" s="100" t="e">
        <f ca="1">OFFSET('Kuiva-aine'!$E$10,AE940+AF940-1,0)</f>
        <v>#N/A</v>
      </c>
      <c r="AI940" s="180" t="e">
        <f t="shared" ca="1" si="269"/>
        <v>#N/A</v>
      </c>
      <c r="AJ940" s="180" t="e">
        <f t="shared" si="270"/>
        <v>#N/A</v>
      </c>
      <c r="AK940" s="180" t="e">
        <f t="shared" si="271"/>
        <v>#N/A</v>
      </c>
      <c r="AL940" s="180">
        <f t="shared" si="272"/>
        <v>0</v>
      </c>
    </row>
    <row r="941" spans="1:38" x14ac:dyDescent="0.35">
      <c r="A941" s="91"/>
      <c r="B941" s="92"/>
      <c r="C941" s="93"/>
      <c r="D941" s="92"/>
      <c r="E941" s="91"/>
      <c r="F941" s="92"/>
      <c r="G941" s="94"/>
      <c r="I941" s="31">
        <f t="shared" ca="1" si="273"/>
        <v>0</v>
      </c>
      <c r="J941" s="31">
        <f ca="1">IF(ISNA(MATCH($V941,Hajoamiskertoimet!A$21:A$53,0)),0,$I941*OFFSET(Hajoamiskertoimet!$C$20,MATCH($V941,Hajoamiskertoimet!A$21:A$53,0),0))</f>
        <v>0</v>
      </c>
      <c r="L941" s="181">
        <f t="shared" ca="1" si="262"/>
        <v>1</v>
      </c>
      <c r="M941" s="180" t="e">
        <f ca="1">OFFSET('ewc02'!$H$10,MATCH($R941,Ewc_ID,0),0)</f>
        <v>#N/A</v>
      </c>
      <c r="N941" s="180" t="e">
        <f t="shared" ca="1" si="257"/>
        <v>#N/A</v>
      </c>
      <c r="O941" s="180" t="e">
        <f ca="1">IF($L941=0,-1,OFFSET('Kuiva-aine'!$C$10,AE941+AF941-1,0))</f>
        <v>#N/A</v>
      </c>
      <c r="P941" s="180" t="e">
        <f t="shared" ca="1" si="263"/>
        <v>#N/A</v>
      </c>
      <c r="Q941" s="180" t="e">
        <f ca="1">OFFSET('ewc02'!$A$10,MATCH($C941,EWC_Koodi,0),0)</f>
        <v>#N/A</v>
      </c>
      <c r="R941" s="180" t="e">
        <f t="shared" ca="1" si="264"/>
        <v>#N/A</v>
      </c>
      <c r="S941" s="180" t="e">
        <f ca="1">OFFSET('ewc02'!$K$10,Y941,0)</f>
        <v>#N/A</v>
      </c>
      <c r="T941" s="180" t="e">
        <f t="shared" ca="1" si="265"/>
        <v>#N/A</v>
      </c>
      <c r="U941" s="180" t="e">
        <f ca="1">OFFSET('ewc02'!$L$10,Y941,0)</f>
        <v>#N/A</v>
      </c>
      <c r="V941" s="180" t="e">
        <f ca="1">OFFSET('ewc02'!$M$10,Y941,0)</f>
        <v>#N/A</v>
      </c>
      <c r="W941" s="180" t="e">
        <f ca="1">OFFSET('ewc02'!$N$10,Y941,0)</f>
        <v>#N/A</v>
      </c>
      <c r="X941" s="180" t="e">
        <f ca="1">IF(AND(OFFSET('ewc02'!I$10,Y941,0)=12,OR(G941="2.3",G941="2.6",G941="2.7",G941="2.9")),1,0)</f>
        <v>#N/A</v>
      </c>
      <c r="Y941" s="180" t="e">
        <f t="shared" ca="1" si="258"/>
        <v>#N/A</v>
      </c>
      <c r="Z941" s="37">
        <f t="shared" si="259"/>
        <v>0</v>
      </c>
      <c r="AA941" s="180">
        <f ca="1">IF($Z941=0,0, OFFSET(rd!$A$10,MATCH($Z941,RD_tunnus,0),0))</f>
        <v>0</v>
      </c>
      <c r="AB941" s="180" t="e">
        <f t="shared" si="266"/>
        <v>#N/A</v>
      </c>
      <c r="AC941" s="180" t="e">
        <f t="shared" si="267"/>
        <v>#N/A</v>
      </c>
      <c r="AD941" s="100">
        <f t="shared" si="268"/>
        <v>0</v>
      </c>
      <c r="AE941" s="180" t="e">
        <f t="shared" ca="1" si="260"/>
        <v>#N/A</v>
      </c>
      <c r="AF941" s="180" t="e">
        <f t="shared" ca="1" si="261"/>
        <v>#N/A</v>
      </c>
      <c r="AG941" s="100" t="e">
        <f ca="1">OFFSET('Kuiva-aine'!$D$10,AE941+AF941-1,0)</f>
        <v>#N/A</v>
      </c>
      <c r="AH941" s="100" t="e">
        <f ca="1">OFFSET('Kuiva-aine'!$E$10,AE941+AF941-1,0)</f>
        <v>#N/A</v>
      </c>
      <c r="AI941" s="180" t="e">
        <f t="shared" ca="1" si="269"/>
        <v>#N/A</v>
      </c>
      <c r="AJ941" s="180" t="e">
        <f t="shared" si="270"/>
        <v>#N/A</v>
      </c>
      <c r="AK941" s="180" t="e">
        <f t="shared" si="271"/>
        <v>#N/A</v>
      </c>
      <c r="AL941" s="180">
        <f t="shared" si="272"/>
        <v>0</v>
      </c>
    </row>
    <row r="942" spans="1:38" x14ac:dyDescent="0.35">
      <c r="A942" s="91"/>
      <c r="B942" s="92"/>
      <c r="C942" s="93"/>
      <c r="D942" s="92"/>
      <c r="E942" s="91"/>
      <c r="F942" s="92"/>
      <c r="G942" s="94"/>
      <c r="I942" s="31">
        <f t="shared" ca="1" si="273"/>
        <v>0</v>
      </c>
      <c r="J942" s="31">
        <f ca="1">IF(ISNA(MATCH($V942,Hajoamiskertoimet!A$21:A$53,0)),0,$I942*OFFSET(Hajoamiskertoimet!$C$20,MATCH($V942,Hajoamiskertoimet!A$21:A$53,0),0))</f>
        <v>0</v>
      </c>
      <c r="L942" s="181">
        <f t="shared" ca="1" si="262"/>
        <v>1</v>
      </c>
      <c r="M942" s="180" t="e">
        <f ca="1">OFFSET('ewc02'!$H$10,MATCH($R942,Ewc_ID,0),0)</f>
        <v>#N/A</v>
      </c>
      <c r="N942" s="180" t="e">
        <f t="shared" ca="1" si="257"/>
        <v>#N/A</v>
      </c>
      <c r="O942" s="180" t="e">
        <f ca="1">IF($L942=0,-1,OFFSET('Kuiva-aine'!$C$10,AE942+AF942-1,0))</f>
        <v>#N/A</v>
      </c>
      <c r="P942" s="180" t="e">
        <f t="shared" ca="1" si="263"/>
        <v>#N/A</v>
      </c>
      <c r="Q942" s="180" t="e">
        <f ca="1">OFFSET('ewc02'!$A$10,MATCH($C942,EWC_Koodi,0),0)</f>
        <v>#N/A</v>
      </c>
      <c r="R942" s="180" t="e">
        <f t="shared" ca="1" si="264"/>
        <v>#N/A</v>
      </c>
      <c r="S942" s="180" t="e">
        <f ca="1">OFFSET('ewc02'!$K$10,Y942,0)</f>
        <v>#N/A</v>
      </c>
      <c r="T942" s="180" t="e">
        <f t="shared" ca="1" si="265"/>
        <v>#N/A</v>
      </c>
      <c r="U942" s="180" t="e">
        <f ca="1">OFFSET('ewc02'!$L$10,Y942,0)</f>
        <v>#N/A</v>
      </c>
      <c r="V942" s="180" t="e">
        <f ca="1">OFFSET('ewc02'!$M$10,Y942,0)</f>
        <v>#N/A</v>
      </c>
      <c r="W942" s="180" t="e">
        <f ca="1">OFFSET('ewc02'!$N$10,Y942,0)</f>
        <v>#N/A</v>
      </c>
      <c r="X942" s="180" t="e">
        <f ca="1">IF(AND(OFFSET('ewc02'!I$10,Y942,0)=12,OR(G942="2.3",G942="2.6",G942="2.7",G942="2.9")),1,0)</f>
        <v>#N/A</v>
      </c>
      <c r="Y942" s="180" t="e">
        <f t="shared" ca="1" si="258"/>
        <v>#N/A</v>
      </c>
      <c r="Z942" s="37">
        <f t="shared" si="259"/>
        <v>0</v>
      </c>
      <c r="AA942" s="180">
        <f ca="1">IF($Z942=0,0, OFFSET(rd!$A$10,MATCH($Z942,RD_tunnus,0),0))</f>
        <v>0</v>
      </c>
      <c r="AB942" s="180" t="e">
        <f t="shared" si="266"/>
        <v>#N/A</v>
      </c>
      <c r="AC942" s="180" t="e">
        <f t="shared" si="267"/>
        <v>#N/A</v>
      </c>
      <c r="AD942" s="100">
        <f t="shared" si="268"/>
        <v>0</v>
      </c>
      <c r="AE942" s="180" t="e">
        <f t="shared" ca="1" si="260"/>
        <v>#N/A</v>
      </c>
      <c r="AF942" s="180" t="e">
        <f t="shared" ca="1" si="261"/>
        <v>#N/A</v>
      </c>
      <c r="AG942" s="100" t="e">
        <f ca="1">OFFSET('Kuiva-aine'!$D$10,AE942+AF942-1,0)</f>
        <v>#N/A</v>
      </c>
      <c r="AH942" s="100" t="e">
        <f ca="1">OFFSET('Kuiva-aine'!$E$10,AE942+AF942-1,0)</f>
        <v>#N/A</v>
      </c>
      <c r="AI942" s="180" t="e">
        <f t="shared" ca="1" si="269"/>
        <v>#N/A</v>
      </c>
      <c r="AJ942" s="180" t="e">
        <f t="shared" si="270"/>
        <v>#N/A</v>
      </c>
      <c r="AK942" s="180" t="e">
        <f t="shared" si="271"/>
        <v>#N/A</v>
      </c>
      <c r="AL942" s="180">
        <f t="shared" si="272"/>
        <v>0</v>
      </c>
    </row>
    <row r="943" spans="1:38" x14ac:dyDescent="0.35">
      <c r="A943" s="91"/>
      <c r="B943" s="92"/>
      <c r="C943" s="93"/>
      <c r="D943" s="92"/>
      <c r="E943" s="91"/>
      <c r="F943" s="92"/>
      <c r="G943" s="94"/>
      <c r="I943" s="31">
        <f t="shared" ca="1" si="273"/>
        <v>0</v>
      </c>
      <c r="J943" s="31">
        <f ca="1">IF(ISNA(MATCH($V943,Hajoamiskertoimet!A$21:A$53,0)),0,$I943*OFFSET(Hajoamiskertoimet!$C$20,MATCH($V943,Hajoamiskertoimet!A$21:A$53,0),0))</f>
        <v>0</v>
      </c>
      <c r="L943" s="181">
        <f t="shared" ca="1" si="262"/>
        <v>1</v>
      </c>
      <c r="M943" s="180" t="e">
        <f ca="1">OFFSET('ewc02'!$H$10,MATCH($R943,Ewc_ID,0),0)</f>
        <v>#N/A</v>
      </c>
      <c r="N943" s="180" t="e">
        <f t="shared" ca="1" si="257"/>
        <v>#N/A</v>
      </c>
      <c r="O943" s="180" t="e">
        <f ca="1">IF($L943=0,-1,OFFSET('Kuiva-aine'!$C$10,AE943+AF943-1,0))</f>
        <v>#N/A</v>
      </c>
      <c r="P943" s="180" t="e">
        <f t="shared" ca="1" si="263"/>
        <v>#N/A</v>
      </c>
      <c r="Q943" s="180" t="e">
        <f ca="1">OFFSET('ewc02'!$A$10,MATCH($C943,EWC_Koodi,0),0)</f>
        <v>#N/A</v>
      </c>
      <c r="R943" s="180" t="e">
        <f t="shared" ca="1" si="264"/>
        <v>#N/A</v>
      </c>
      <c r="S943" s="180" t="e">
        <f ca="1">OFFSET('ewc02'!$K$10,Y943,0)</f>
        <v>#N/A</v>
      </c>
      <c r="T943" s="180" t="e">
        <f t="shared" ca="1" si="265"/>
        <v>#N/A</v>
      </c>
      <c r="U943" s="180" t="e">
        <f ca="1">OFFSET('ewc02'!$L$10,Y943,0)</f>
        <v>#N/A</v>
      </c>
      <c r="V943" s="180" t="e">
        <f ca="1">OFFSET('ewc02'!$M$10,Y943,0)</f>
        <v>#N/A</v>
      </c>
      <c r="W943" s="180" t="e">
        <f ca="1">OFFSET('ewc02'!$N$10,Y943,0)</f>
        <v>#N/A</v>
      </c>
      <c r="X943" s="180" t="e">
        <f ca="1">IF(AND(OFFSET('ewc02'!I$10,Y943,0)=12,OR(G943="2.3",G943="2.6",G943="2.7",G943="2.9")),1,0)</f>
        <v>#N/A</v>
      </c>
      <c r="Y943" s="180" t="e">
        <f t="shared" ca="1" si="258"/>
        <v>#N/A</v>
      </c>
      <c r="Z943" s="37">
        <f t="shared" si="259"/>
        <v>0</v>
      </c>
      <c r="AA943" s="180">
        <f ca="1">IF($Z943=0,0, OFFSET(rd!$A$10,MATCH($Z943,RD_tunnus,0),0))</f>
        <v>0</v>
      </c>
      <c r="AB943" s="180" t="e">
        <f t="shared" si="266"/>
        <v>#N/A</v>
      </c>
      <c r="AC943" s="180" t="e">
        <f t="shared" si="267"/>
        <v>#N/A</v>
      </c>
      <c r="AD943" s="100">
        <f t="shared" si="268"/>
        <v>0</v>
      </c>
      <c r="AE943" s="180" t="e">
        <f t="shared" ca="1" si="260"/>
        <v>#N/A</v>
      </c>
      <c r="AF943" s="180" t="e">
        <f t="shared" ca="1" si="261"/>
        <v>#N/A</v>
      </c>
      <c r="AG943" s="100" t="e">
        <f ca="1">OFFSET('Kuiva-aine'!$D$10,AE943+AF943-1,0)</f>
        <v>#N/A</v>
      </c>
      <c r="AH943" s="100" t="e">
        <f ca="1">OFFSET('Kuiva-aine'!$E$10,AE943+AF943-1,0)</f>
        <v>#N/A</v>
      </c>
      <c r="AI943" s="180" t="e">
        <f t="shared" ca="1" si="269"/>
        <v>#N/A</v>
      </c>
      <c r="AJ943" s="180" t="e">
        <f t="shared" si="270"/>
        <v>#N/A</v>
      </c>
      <c r="AK943" s="180" t="e">
        <f t="shared" si="271"/>
        <v>#N/A</v>
      </c>
      <c r="AL943" s="180">
        <f t="shared" si="272"/>
        <v>0</v>
      </c>
    </row>
    <row r="944" spans="1:38" x14ac:dyDescent="0.35">
      <c r="A944" s="91"/>
      <c r="B944" s="92"/>
      <c r="C944" s="93"/>
      <c r="D944" s="92"/>
      <c r="E944" s="91"/>
      <c r="F944" s="92"/>
      <c r="G944" s="94"/>
      <c r="I944" s="31">
        <f t="shared" ca="1" si="273"/>
        <v>0</v>
      </c>
      <c r="J944" s="31">
        <f ca="1">IF(ISNA(MATCH($V944,Hajoamiskertoimet!A$21:A$53,0)),0,$I944*OFFSET(Hajoamiskertoimet!$C$20,MATCH($V944,Hajoamiskertoimet!A$21:A$53,0),0))</f>
        <v>0</v>
      </c>
      <c r="L944" s="181">
        <f t="shared" ca="1" si="262"/>
        <v>1</v>
      </c>
      <c r="M944" s="180" t="e">
        <f ca="1">OFFSET('ewc02'!$H$10,MATCH($R944,Ewc_ID,0),0)</f>
        <v>#N/A</v>
      </c>
      <c r="N944" s="180" t="e">
        <f t="shared" ca="1" si="257"/>
        <v>#N/A</v>
      </c>
      <c r="O944" s="180" t="e">
        <f ca="1">IF($L944=0,-1,OFFSET('Kuiva-aine'!$C$10,AE944+AF944-1,0))</f>
        <v>#N/A</v>
      </c>
      <c r="P944" s="180" t="e">
        <f t="shared" ca="1" si="263"/>
        <v>#N/A</v>
      </c>
      <c r="Q944" s="180" t="e">
        <f ca="1">OFFSET('ewc02'!$A$10,MATCH($C944,EWC_Koodi,0),0)</f>
        <v>#N/A</v>
      </c>
      <c r="R944" s="180" t="e">
        <f t="shared" ca="1" si="264"/>
        <v>#N/A</v>
      </c>
      <c r="S944" s="180" t="e">
        <f ca="1">OFFSET('ewc02'!$K$10,Y944,0)</f>
        <v>#N/A</v>
      </c>
      <c r="T944" s="180" t="e">
        <f t="shared" ca="1" si="265"/>
        <v>#N/A</v>
      </c>
      <c r="U944" s="180" t="e">
        <f ca="1">OFFSET('ewc02'!$L$10,Y944,0)</f>
        <v>#N/A</v>
      </c>
      <c r="V944" s="180" t="e">
        <f ca="1">OFFSET('ewc02'!$M$10,Y944,0)</f>
        <v>#N/A</v>
      </c>
      <c r="W944" s="180" t="e">
        <f ca="1">OFFSET('ewc02'!$N$10,Y944,0)</f>
        <v>#N/A</v>
      </c>
      <c r="X944" s="180" t="e">
        <f ca="1">IF(AND(OFFSET('ewc02'!I$10,Y944,0)=12,OR(G944="2.3",G944="2.6",G944="2.7",G944="2.9")),1,0)</f>
        <v>#N/A</v>
      </c>
      <c r="Y944" s="180" t="e">
        <f t="shared" ca="1" si="258"/>
        <v>#N/A</v>
      </c>
      <c r="Z944" s="37">
        <f t="shared" si="259"/>
        <v>0</v>
      </c>
      <c r="AA944" s="180">
        <f ca="1">IF($Z944=0,0, OFFSET(rd!$A$10,MATCH($Z944,RD_tunnus,0),0))</f>
        <v>0</v>
      </c>
      <c r="AB944" s="180" t="e">
        <f t="shared" si="266"/>
        <v>#N/A</v>
      </c>
      <c r="AC944" s="180" t="e">
        <f t="shared" si="267"/>
        <v>#N/A</v>
      </c>
      <c r="AD944" s="100">
        <f t="shared" si="268"/>
        <v>0</v>
      </c>
      <c r="AE944" s="180" t="e">
        <f t="shared" ca="1" si="260"/>
        <v>#N/A</v>
      </c>
      <c r="AF944" s="180" t="e">
        <f t="shared" ca="1" si="261"/>
        <v>#N/A</v>
      </c>
      <c r="AG944" s="100" t="e">
        <f ca="1">OFFSET('Kuiva-aine'!$D$10,AE944+AF944-1,0)</f>
        <v>#N/A</v>
      </c>
      <c r="AH944" s="100" t="e">
        <f ca="1">OFFSET('Kuiva-aine'!$E$10,AE944+AF944-1,0)</f>
        <v>#N/A</v>
      </c>
      <c r="AI944" s="180" t="e">
        <f t="shared" ca="1" si="269"/>
        <v>#N/A</v>
      </c>
      <c r="AJ944" s="180" t="e">
        <f t="shared" si="270"/>
        <v>#N/A</v>
      </c>
      <c r="AK944" s="180" t="e">
        <f t="shared" si="271"/>
        <v>#N/A</v>
      </c>
      <c r="AL944" s="180">
        <f t="shared" si="272"/>
        <v>0</v>
      </c>
    </row>
    <row r="945" spans="1:38" x14ac:dyDescent="0.35">
      <c r="A945" s="91"/>
      <c r="B945" s="92"/>
      <c r="C945" s="93"/>
      <c r="D945" s="92"/>
      <c r="E945" s="91"/>
      <c r="F945" s="92"/>
      <c r="G945" s="94"/>
      <c r="I945" s="31">
        <f t="shared" ca="1" si="273"/>
        <v>0</v>
      </c>
      <c r="J945" s="31">
        <f ca="1">IF(ISNA(MATCH($V945,Hajoamiskertoimet!A$21:A$53,0)),0,$I945*OFFSET(Hajoamiskertoimet!$C$20,MATCH($V945,Hajoamiskertoimet!A$21:A$53,0),0))</f>
        <v>0</v>
      </c>
      <c r="L945" s="181">
        <f t="shared" ca="1" si="262"/>
        <v>1</v>
      </c>
      <c r="M945" s="180" t="e">
        <f ca="1">OFFSET('ewc02'!$H$10,MATCH($R945,Ewc_ID,0),0)</f>
        <v>#N/A</v>
      </c>
      <c r="N945" s="180" t="e">
        <f t="shared" ca="1" si="257"/>
        <v>#N/A</v>
      </c>
      <c r="O945" s="180" t="e">
        <f ca="1">IF($L945=0,-1,OFFSET('Kuiva-aine'!$C$10,AE945+AF945-1,0))</f>
        <v>#N/A</v>
      </c>
      <c r="P945" s="180" t="e">
        <f t="shared" ca="1" si="263"/>
        <v>#N/A</v>
      </c>
      <c r="Q945" s="180" t="e">
        <f ca="1">OFFSET('ewc02'!$A$10,MATCH($C945,EWC_Koodi,0),0)</f>
        <v>#N/A</v>
      </c>
      <c r="R945" s="180" t="e">
        <f t="shared" ca="1" si="264"/>
        <v>#N/A</v>
      </c>
      <c r="S945" s="180" t="e">
        <f ca="1">OFFSET('ewc02'!$K$10,Y945,0)</f>
        <v>#N/A</v>
      </c>
      <c r="T945" s="180" t="e">
        <f t="shared" ca="1" si="265"/>
        <v>#N/A</v>
      </c>
      <c r="U945" s="180" t="e">
        <f ca="1">OFFSET('ewc02'!$L$10,Y945,0)</f>
        <v>#N/A</v>
      </c>
      <c r="V945" s="180" t="e">
        <f ca="1">OFFSET('ewc02'!$M$10,Y945,0)</f>
        <v>#N/A</v>
      </c>
      <c r="W945" s="180" t="e">
        <f ca="1">OFFSET('ewc02'!$N$10,Y945,0)</f>
        <v>#N/A</v>
      </c>
      <c r="X945" s="180" t="e">
        <f ca="1">IF(AND(OFFSET('ewc02'!I$10,Y945,0)=12,OR(G945="2.3",G945="2.6",G945="2.7",G945="2.9")),1,0)</f>
        <v>#N/A</v>
      </c>
      <c r="Y945" s="180" t="e">
        <f t="shared" ca="1" si="258"/>
        <v>#N/A</v>
      </c>
      <c r="Z945" s="37">
        <f t="shared" si="259"/>
        <v>0</v>
      </c>
      <c r="AA945" s="180">
        <f ca="1">IF($Z945=0,0, OFFSET(rd!$A$10,MATCH($Z945,RD_tunnus,0),0))</f>
        <v>0</v>
      </c>
      <c r="AB945" s="180" t="e">
        <f t="shared" si="266"/>
        <v>#N/A</v>
      </c>
      <c r="AC945" s="180" t="e">
        <f t="shared" si="267"/>
        <v>#N/A</v>
      </c>
      <c r="AD945" s="100">
        <f t="shared" si="268"/>
        <v>0</v>
      </c>
      <c r="AE945" s="180" t="e">
        <f t="shared" ca="1" si="260"/>
        <v>#N/A</v>
      </c>
      <c r="AF945" s="180" t="e">
        <f t="shared" ca="1" si="261"/>
        <v>#N/A</v>
      </c>
      <c r="AG945" s="100" t="e">
        <f ca="1">OFFSET('Kuiva-aine'!$D$10,AE945+AF945-1,0)</f>
        <v>#N/A</v>
      </c>
      <c r="AH945" s="100" t="e">
        <f ca="1">OFFSET('Kuiva-aine'!$E$10,AE945+AF945-1,0)</f>
        <v>#N/A</v>
      </c>
      <c r="AI945" s="180" t="e">
        <f t="shared" ca="1" si="269"/>
        <v>#N/A</v>
      </c>
      <c r="AJ945" s="180" t="e">
        <f t="shared" si="270"/>
        <v>#N/A</v>
      </c>
      <c r="AK945" s="180" t="e">
        <f t="shared" si="271"/>
        <v>#N/A</v>
      </c>
      <c r="AL945" s="180">
        <f t="shared" si="272"/>
        <v>0</v>
      </c>
    </row>
    <row r="946" spans="1:38" x14ac:dyDescent="0.35">
      <c r="A946" s="91"/>
      <c r="B946" s="92"/>
      <c r="C946" s="93"/>
      <c r="D946" s="92"/>
      <c r="E946" s="91"/>
      <c r="F946" s="92"/>
      <c r="G946" s="94"/>
      <c r="I946" s="31">
        <f t="shared" ca="1" si="273"/>
        <v>0</v>
      </c>
      <c r="J946" s="31">
        <f ca="1">IF(ISNA(MATCH($V946,Hajoamiskertoimet!A$21:A$53,0)),0,$I946*OFFSET(Hajoamiskertoimet!$C$20,MATCH($V946,Hajoamiskertoimet!A$21:A$53,0),0))</f>
        <v>0</v>
      </c>
      <c r="L946" s="181">
        <f t="shared" ca="1" si="262"/>
        <v>1</v>
      </c>
      <c r="M946" s="180" t="e">
        <f ca="1">OFFSET('ewc02'!$H$10,MATCH($R946,Ewc_ID,0),0)</f>
        <v>#N/A</v>
      </c>
      <c r="N946" s="180" t="e">
        <f t="shared" ca="1" si="257"/>
        <v>#N/A</v>
      </c>
      <c r="O946" s="180" t="e">
        <f ca="1">IF($L946=0,-1,OFFSET('Kuiva-aine'!$C$10,AE946+AF946-1,0))</f>
        <v>#N/A</v>
      </c>
      <c r="P946" s="180" t="e">
        <f t="shared" ca="1" si="263"/>
        <v>#N/A</v>
      </c>
      <c r="Q946" s="180" t="e">
        <f ca="1">OFFSET('ewc02'!$A$10,MATCH($C946,EWC_Koodi,0),0)</f>
        <v>#N/A</v>
      </c>
      <c r="R946" s="180" t="e">
        <f t="shared" ca="1" si="264"/>
        <v>#N/A</v>
      </c>
      <c r="S946" s="180" t="e">
        <f ca="1">OFFSET('ewc02'!$K$10,Y946,0)</f>
        <v>#N/A</v>
      </c>
      <c r="T946" s="180" t="e">
        <f t="shared" ca="1" si="265"/>
        <v>#N/A</v>
      </c>
      <c r="U946" s="180" t="e">
        <f ca="1">OFFSET('ewc02'!$L$10,Y946,0)</f>
        <v>#N/A</v>
      </c>
      <c r="V946" s="180" t="e">
        <f ca="1">OFFSET('ewc02'!$M$10,Y946,0)</f>
        <v>#N/A</v>
      </c>
      <c r="W946" s="180" t="e">
        <f ca="1">OFFSET('ewc02'!$N$10,Y946,0)</f>
        <v>#N/A</v>
      </c>
      <c r="X946" s="180" t="e">
        <f ca="1">IF(AND(OFFSET('ewc02'!I$10,Y946,0)=12,OR(G946="2.3",G946="2.6",G946="2.7",G946="2.9")),1,0)</f>
        <v>#N/A</v>
      </c>
      <c r="Y946" s="180" t="e">
        <f t="shared" ca="1" si="258"/>
        <v>#N/A</v>
      </c>
      <c r="Z946" s="37">
        <f t="shared" si="259"/>
        <v>0</v>
      </c>
      <c r="AA946" s="180">
        <f ca="1">IF($Z946=0,0, OFFSET(rd!$A$10,MATCH($Z946,RD_tunnus,0),0))</f>
        <v>0</v>
      </c>
      <c r="AB946" s="180" t="e">
        <f t="shared" si="266"/>
        <v>#N/A</v>
      </c>
      <c r="AC946" s="180" t="e">
        <f t="shared" si="267"/>
        <v>#N/A</v>
      </c>
      <c r="AD946" s="100">
        <f t="shared" si="268"/>
        <v>0</v>
      </c>
      <c r="AE946" s="180" t="e">
        <f t="shared" ca="1" si="260"/>
        <v>#N/A</v>
      </c>
      <c r="AF946" s="180" t="e">
        <f t="shared" ca="1" si="261"/>
        <v>#N/A</v>
      </c>
      <c r="AG946" s="100" t="e">
        <f ca="1">OFFSET('Kuiva-aine'!$D$10,AE946+AF946-1,0)</f>
        <v>#N/A</v>
      </c>
      <c r="AH946" s="100" t="e">
        <f ca="1">OFFSET('Kuiva-aine'!$E$10,AE946+AF946-1,0)</f>
        <v>#N/A</v>
      </c>
      <c r="AI946" s="180" t="e">
        <f t="shared" ca="1" si="269"/>
        <v>#N/A</v>
      </c>
      <c r="AJ946" s="180" t="e">
        <f t="shared" si="270"/>
        <v>#N/A</v>
      </c>
      <c r="AK946" s="180" t="e">
        <f t="shared" si="271"/>
        <v>#N/A</v>
      </c>
      <c r="AL946" s="180">
        <f t="shared" si="272"/>
        <v>0</v>
      </c>
    </row>
    <row r="947" spans="1:38" x14ac:dyDescent="0.35">
      <c r="A947" s="91"/>
      <c r="B947" s="92"/>
      <c r="C947" s="93"/>
      <c r="D947" s="92"/>
      <c r="E947" s="91"/>
      <c r="F947" s="92"/>
      <c r="G947" s="94"/>
      <c r="I947" s="31">
        <f t="shared" ca="1" si="273"/>
        <v>0</v>
      </c>
      <c r="J947" s="31">
        <f ca="1">IF(ISNA(MATCH($V947,Hajoamiskertoimet!A$21:A$53,0)),0,$I947*OFFSET(Hajoamiskertoimet!$C$20,MATCH($V947,Hajoamiskertoimet!A$21:A$53,0),0))</f>
        <v>0</v>
      </c>
      <c r="L947" s="181">
        <f t="shared" ca="1" si="262"/>
        <v>1</v>
      </c>
      <c r="M947" s="180" t="e">
        <f ca="1">OFFSET('ewc02'!$H$10,MATCH($R947,Ewc_ID,0),0)</f>
        <v>#N/A</v>
      </c>
      <c r="N947" s="180" t="e">
        <f t="shared" ca="1" si="257"/>
        <v>#N/A</v>
      </c>
      <c r="O947" s="180" t="e">
        <f ca="1">IF($L947=0,-1,OFFSET('Kuiva-aine'!$C$10,AE947+AF947-1,0))</f>
        <v>#N/A</v>
      </c>
      <c r="P947" s="180" t="e">
        <f t="shared" ca="1" si="263"/>
        <v>#N/A</v>
      </c>
      <c r="Q947" s="180" t="e">
        <f ca="1">OFFSET('ewc02'!$A$10,MATCH($C947,EWC_Koodi,0),0)</f>
        <v>#N/A</v>
      </c>
      <c r="R947" s="180" t="e">
        <f t="shared" ca="1" si="264"/>
        <v>#N/A</v>
      </c>
      <c r="S947" s="180" t="e">
        <f ca="1">OFFSET('ewc02'!$K$10,Y947,0)</f>
        <v>#N/A</v>
      </c>
      <c r="T947" s="180" t="e">
        <f t="shared" ca="1" si="265"/>
        <v>#N/A</v>
      </c>
      <c r="U947" s="180" t="e">
        <f ca="1">OFFSET('ewc02'!$L$10,Y947,0)</f>
        <v>#N/A</v>
      </c>
      <c r="V947" s="180" t="e">
        <f ca="1">OFFSET('ewc02'!$M$10,Y947,0)</f>
        <v>#N/A</v>
      </c>
      <c r="W947" s="180" t="e">
        <f ca="1">OFFSET('ewc02'!$N$10,Y947,0)</f>
        <v>#N/A</v>
      </c>
      <c r="X947" s="180" t="e">
        <f ca="1">IF(AND(OFFSET('ewc02'!I$10,Y947,0)=12,OR(G947="2.3",G947="2.6",G947="2.7",G947="2.9")),1,0)</f>
        <v>#N/A</v>
      </c>
      <c r="Y947" s="180" t="e">
        <f t="shared" ca="1" si="258"/>
        <v>#N/A</v>
      </c>
      <c r="Z947" s="37">
        <f t="shared" si="259"/>
        <v>0</v>
      </c>
      <c r="AA947" s="180">
        <f ca="1">IF($Z947=0,0, OFFSET(rd!$A$10,MATCH($Z947,RD_tunnus,0),0))</f>
        <v>0</v>
      </c>
      <c r="AB947" s="180" t="e">
        <f t="shared" si="266"/>
        <v>#N/A</v>
      </c>
      <c r="AC947" s="180" t="e">
        <f t="shared" si="267"/>
        <v>#N/A</v>
      </c>
      <c r="AD947" s="100">
        <f t="shared" si="268"/>
        <v>0</v>
      </c>
      <c r="AE947" s="180" t="e">
        <f t="shared" ca="1" si="260"/>
        <v>#N/A</v>
      </c>
      <c r="AF947" s="180" t="e">
        <f t="shared" ca="1" si="261"/>
        <v>#N/A</v>
      </c>
      <c r="AG947" s="100" t="e">
        <f ca="1">OFFSET('Kuiva-aine'!$D$10,AE947+AF947-1,0)</f>
        <v>#N/A</v>
      </c>
      <c r="AH947" s="100" t="e">
        <f ca="1">OFFSET('Kuiva-aine'!$E$10,AE947+AF947-1,0)</f>
        <v>#N/A</v>
      </c>
      <c r="AI947" s="180" t="e">
        <f t="shared" ca="1" si="269"/>
        <v>#N/A</v>
      </c>
      <c r="AJ947" s="180" t="e">
        <f t="shared" si="270"/>
        <v>#N/A</v>
      </c>
      <c r="AK947" s="180" t="e">
        <f t="shared" si="271"/>
        <v>#N/A</v>
      </c>
      <c r="AL947" s="180">
        <f t="shared" si="272"/>
        <v>0</v>
      </c>
    </row>
    <row r="948" spans="1:38" x14ac:dyDescent="0.35">
      <c r="A948" s="91"/>
      <c r="B948" s="92"/>
      <c r="C948" s="93"/>
      <c r="D948" s="92"/>
      <c r="E948" s="91"/>
      <c r="F948" s="92"/>
      <c r="G948" s="94"/>
      <c r="I948" s="31">
        <f t="shared" ca="1" si="273"/>
        <v>0</v>
      </c>
      <c r="J948" s="31">
        <f ca="1">IF(ISNA(MATCH($V948,Hajoamiskertoimet!A$21:A$53,0)),0,$I948*OFFSET(Hajoamiskertoimet!$C$20,MATCH($V948,Hajoamiskertoimet!A$21:A$53,0),0))</f>
        <v>0</v>
      </c>
      <c r="L948" s="181">
        <f t="shared" ca="1" si="262"/>
        <v>1</v>
      </c>
      <c r="M948" s="180" t="e">
        <f ca="1">OFFSET('ewc02'!$H$10,MATCH($R948,Ewc_ID,0),0)</f>
        <v>#N/A</v>
      </c>
      <c r="N948" s="180" t="e">
        <f t="shared" ca="1" si="257"/>
        <v>#N/A</v>
      </c>
      <c r="O948" s="180" t="e">
        <f ca="1">IF($L948=0,-1,OFFSET('Kuiva-aine'!$C$10,AE948+AF948-1,0))</f>
        <v>#N/A</v>
      </c>
      <c r="P948" s="180" t="e">
        <f t="shared" ca="1" si="263"/>
        <v>#N/A</v>
      </c>
      <c r="Q948" s="180" t="e">
        <f ca="1">OFFSET('ewc02'!$A$10,MATCH($C948,EWC_Koodi,0),0)</f>
        <v>#N/A</v>
      </c>
      <c r="R948" s="180" t="e">
        <f t="shared" ca="1" si="264"/>
        <v>#N/A</v>
      </c>
      <c r="S948" s="180" t="e">
        <f ca="1">OFFSET('ewc02'!$K$10,Y948,0)</f>
        <v>#N/A</v>
      </c>
      <c r="T948" s="180" t="e">
        <f t="shared" ca="1" si="265"/>
        <v>#N/A</v>
      </c>
      <c r="U948" s="180" t="e">
        <f ca="1">OFFSET('ewc02'!$L$10,Y948,0)</f>
        <v>#N/A</v>
      </c>
      <c r="V948" s="180" t="e">
        <f ca="1">OFFSET('ewc02'!$M$10,Y948,0)</f>
        <v>#N/A</v>
      </c>
      <c r="W948" s="180" t="e">
        <f ca="1">OFFSET('ewc02'!$N$10,Y948,0)</f>
        <v>#N/A</v>
      </c>
      <c r="X948" s="180" t="e">
        <f ca="1">IF(AND(OFFSET('ewc02'!I$10,Y948,0)=12,OR(G948="2.3",G948="2.6",G948="2.7",G948="2.9")),1,0)</f>
        <v>#N/A</v>
      </c>
      <c r="Y948" s="180" t="e">
        <f t="shared" ca="1" si="258"/>
        <v>#N/A</v>
      </c>
      <c r="Z948" s="37">
        <f t="shared" si="259"/>
        <v>0</v>
      </c>
      <c r="AA948" s="180">
        <f ca="1">IF($Z948=0,0, OFFSET(rd!$A$10,MATCH($Z948,RD_tunnus,0),0))</f>
        <v>0</v>
      </c>
      <c r="AB948" s="180" t="e">
        <f t="shared" si="266"/>
        <v>#N/A</v>
      </c>
      <c r="AC948" s="180" t="e">
        <f t="shared" si="267"/>
        <v>#N/A</v>
      </c>
      <c r="AD948" s="100">
        <f t="shared" si="268"/>
        <v>0</v>
      </c>
      <c r="AE948" s="180" t="e">
        <f t="shared" ca="1" si="260"/>
        <v>#N/A</v>
      </c>
      <c r="AF948" s="180" t="e">
        <f t="shared" ca="1" si="261"/>
        <v>#N/A</v>
      </c>
      <c r="AG948" s="100" t="e">
        <f ca="1">OFFSET('Kuiva-aine'!$D$10,AE948+AF948-1,0)</f>
        <v>#N/A</v>
      </c>
      <c r="AH948" s="100" t="e">
        <f ca="1">OFFSET('Kuiva-aine'!$E$10,AE948+AF948-1,0)</f>
        <v>#N/A</v>
      </c>
      <c r="AI948" s="180" t="e">
        <f t="shared" ca="1" si="269"/>
        <v>#N/A</v>
      </c>
      <c r="AJ948" s="180" t="e">
        <f t="shared" si="270"/>
        <v>#N/A</v>
      </c>
      <c r="AK948" s="180" t="e">
        <f t="shared" si="271"/>
        <v>#N/A</v>
      </c>
      <c r="AL948" s="180">
        <f t="shared" si="272"/>
        <v>0</v>
      </c>
    </row>
    <row r="949" spans="1:38" x14ac:dyDescent="0.35">
      <c r="A949" s="91"/>
      <c r="B949" s="92"/>
      <c r="C949" s="93"/>
      <c r="D949" s="92"/>
      <c r="E949" s="91"/>
      <c r="F949" s="92"/>
      <c r="G949" s="94"/>
      <c r="I949" s="31">
        <f t="shared" ca="1" si="273"/>
        <v>0</v>
      </c>
      <c r="J949" s="31">
        <f ca="1">IF(ISNA(MATCH($V949,Hajoamiskertoimet!A$21:A$53,0)),0,$I949*OFFSET(Hajoamiskertoimet!$C$20,MATCH($V949,Hajoamiskertoimet!A$21:A$53,0),0))</f>
        <v>0</v>
      </c>
      <c r="L949" s="181">
        <f t="shared" ca="1" si="262"/>
        <v>1</v>
      </c>
      <c r="M949" s="180" t="e">
        <f ca="1">OFFSET('ewc02'!$H$10,MATCH($R949,Ewc_ID,0),0)</f>
        <v>#N/A</v>
      </c>
      <c r="N949" s="180" t="e">
        <f t="shared" ca="1" si="257"/>
        <v>#N/A</v>
      </c>
      <c r="O949" s="180" t="e">
        <f ca="1">IF($L949=0,-1,OFFSET('Kuiva-aine'!$C$10,AE949+AF949-1,0))</f>
        <v>#N/A</v>
      </c>
      <c r="P949" s="180" t="e">
        <f t="shared" ca="1" si="263"/>
        <v>#N/A</v>
      </c>
      <c r="Q949" s="180" t="e">
        <f ca="1">OFFSET('ewc02'!$A$10,MATCH($C949,EWC_Koodi,0),0)</f>
        <v>#N/A</v>
      </c>
      <c r="R949" s="180" t="e">
        <f t="shared" ca="1" si="264"/>
        <v>#N/A</v>
      </c>
      <c r="S949" s="180" t="e">
        <f ca="1">OFFSET('ewc02'!$K$10,Y949,0)</f>
        <v>#N/A</v>
      </c>
      <c r="T949" s="180" t="e">
        <f t="shared" ca="1" si="265"/>
        <v>#N/A</v>
      </c>
      <c r="U949" s="180" t="e">
        <f ca="1">OFFSET('ewc02'!$L$10,Y949,0)</f>
        <v>#N/A</v>
      </c>
      <c r="V949" s="180" t="e">
        <f ca="1">OFFSET('ewc02'!$M$10,Y949,0)</f>
        <v>#N/A</v>
      </c>
      <c r="W949" s="180" t="e">
        <f ca="1">OFFSET('ewc02'!$N$10,Y949,0)</f>
        <v>#N/A</v>
      </c>
      <c r="X949" s="180" t="e">
        <f ca="1">IF(AND(OFFSET('ewc02'!I$10,Y949,0)=12,OR(G949="2.3",G949="2.6",G949="2.7",G949="2.9")),1,0)</f>
        <v>#N/A</v>
      </c>
      <c r="Y949" s="180" t="e">
        <f t="shared" ca="1" si="258"/>
        <v>#N/A</v>
      </c>
      <c r="Z949" s="37">
        <f t="shared" si="259"/>
        <v>0</v>
      </c>
      <c r="AA949" s="180">
        <f ca="1">IF($Z949=0,0, OFFSET(rd!$A$10,MATCH($Z949,RD_tunnus,0),0))</f>
        <v>0</v>
      </c>
      <c r="AB949" s="180" t="e">
        <f t="shared" si="266"/>
        <v>#N/A</v>
      </c>
      <c r="AC949" s="180" t="e">
        <f t="shared" si="267"/>
        <v>#N/A</v>
      </c>
      <c r="AD949" s="100">
        <f t="shared" si="268"/>
        <v>0</v>
      </c>
      <c r="AE949" s="180" t="e">
        <f t="shared" ca="1" si="260"/>
        <v>#N/A</v>
      </c>
      <c r="AF949" s="180" t="e">
        <f t="shared" ca="1" si="261"/>
        <v>#N/A</v>
      </c>
      <c r="AG949" s="100" t="e">
        <f ca="1">OFFSET('Kuiva-aine'!$D$10,AE949+AF949-1,0)</f>
        <v>#N/A</v>
      </c>
      <c r="AH949" s="100" t="e">
        <f ca="1">OFFSET('Kuiva-aine'!$E$10,AE949+AF949-1,0)</f>
        <v>#N/A</v>
      </c>
      <c r="AI949" s="180" t="e">
        <f t="shared" ca="1" si="269"/>
        <v>#N/A</v>
      </c>
      <c r="AJ949" s="180" t="e">
        <f t="shared" si="270"/>
        <v>#N/A</v>
      </c>
      <c r="AK949" s="180" t="e">
        <f t="shared" si="271"/>
        <v>#N/A</v>
      </c>
      <c r="AL949" s="180">
        <f t="shared" si="272"/>
        <v>0</v>
      </c>
    </row>
    <row r="950" spans="1:38" x14ac:dyDescent="0.35">
      <c r="A950" s="91"/>
      <c r="B950" s="92"/>
      <c r="C950" s="93"/>
      <c r="D950" s="92"/>
      <c r="E950" s="91"/>
      <c r="F950" s="92"/>
      <c r="G950" s="94"/>
      <c r="I950" s="31">
        <f t="shared" ca="1" si="273"/>
        <v>0</v>
      </c>
      <c r="J950" s="31">
        <f ca="1">IF(ISNA(MATCH($V950,Hajoamiskertoimet!A$21:A$53,0)),0,$I950*OFFSET(Hajoamiskertoimet!$C$20,MATCH($V950,Hajoamiskertoimet!A$21:A$53,0),0))</f>
        <v>0</v>
      </c>
      <c r="L950" s="181">
        <f t="shared" ca="1" si="262"/>
        <v>1</v>
      </c>
      <c r="M950" s="180" t="e">
        <f ca="1">OFFSET('ewc02'!$H$10,MATCH($R950,Ewc_ID,0),0)</f>
        <v>#N/A</v>
      </c>
      <c r="N950" s="180" t="e">
        <f t="shared" ca="1" si="257"/>
        <v>#N/A</v>
      </c>
      <c r="O950" s="180" t="e">
        <f ca="1">IF($L950=0,-1,OFFSET('Kuiva-aine'!$C$10,AE950+AF950-1,0))</f>
        <v>#N/A</v>
      </c>
      <c r="P950" s="180" t="e">
        <f t="shared" ca="1" si="263"/>
        <v>#N/A</v>
      </c>
      <c r="Q950" s="180" t="e">
        <f ca="1">OFFSET('ewc02'!$A$10,MATCH($C950,EWC_Koodi,0),0)</f>
        <v>#N/A</v>
      </c>
      <c r="R950" s="180" t="e">
        <f t="shared" ca="1" si="264"/>
        <v>#N/A</v>
      </c>
      <c r="S950" s="180" t="e">
        <f ca="1">OFFSET('ewc02'!$K$10,Y950,0)</f>
        <v>#N/A</v>
      </c>
      <c r="T950" s="180" t="e">
        <f t="shared" ca="1" si="265"/>
        <v>#N/A</v>
      </c>
      <c r="U950" s="180" t="e">
        <f ca="1">OFFSET('ewc02'!$L$10,Y950,0)</f>
        <v>#N/A</v>
      </c>
      <c r="V950" s="180" t="e">
        <f ca="1">OFFSET('ewc02'!$M$10,Y950,0)</f>
        <v>#N/A</v>
      </c>
      <c r="W950" s="180" t="e">
        <f ca="1">OFFSET('ewc02'!$N$10,Y950,0)</f>
        <v>#N/A</v>
      </c>
      <c r="X950" s="180" t="e">
        <f ca="1">IF(AND(OFFSET('ewc02'!I$10,Y950,0)=12,OR(G950="2.3",G950="2.6",G950="2.7",G950="2.9")),1,0)</f>
        <v>#N/A</v>
      </c>
      <c r="Y950" s="180" t="e">
        <f t="shared" ca="1" si="258"/>
        <v>#N/A</v>
      </c>
      <c r="Z950" s="37">
        <f t="shared" si="259"/>
        <v>0</v>
      </c>
      <c r="AA950" s="180">
        <f ca="1">IF($Z950=0,0, OFFSET(rd!$A$10,MATCH($Z950,RD_tunnus,0),0))</f>
        <v>0</v>
      </c>
      <c r="AB950" s="180" t="e">
        <f t="shared" si="266"/>
        <v>#N/A</v>
      </c>
      <c r="AC950" s="180" t="e">
        <f t="shared" si="267"/>
        <v>#N/A</v>
      </c>
      <c r="AD950" s="100">
        <f t="shared" si="268"/>
        <v>0</v>
      </c>
      <c r="AE950" s="180" t="e">
        <f t="shared" ca="1" si="260"/>
        <v>#N/A</v>
      </c>
      <c r="AF950" s="180" t="e">
        <f t="shared" ca="1" si="261"/>
        <v>#N/A</v>
      </c>
      <c r="AG950" s="100" t="e">
        <f ca="1">OFFSET('Kuiva-aine'!$D$10,AE950+AF950-1,0)</f>
        <v>#N/A</v>
      </c>
      <c r="AH950" s="100" t="e">
        <f ca="1">OFFSET('Kuiva-aine'!$E$10,AE950+AF950-1,0)</f>
        <v>#N/A</v>
      </c>
      <c r="AI950" s="180" t="e">
        <f t="shared" ca="1" si="269"/>
        <v>#N/A</v>
      </c>
      <c r="AJ950" s="180" t="e">
        <f t="shared" si="270"/>
        <v>#N/A</v>
      </c>
      <c r="AK950" s="180" t="e">
        <f t="shared" si="271"/>
        <v>#N/A</v>
      </c>
      <c r="AL950" s="180">
        <f t="shared" si="272"/>
        <v>0</v>
      </c>
    </row>
    <row r="951" spans="1:38" x14ac:dyDescent="0.35">
      <c r="A951" s="91"/>
      <c r="B951" s="92"/>
      <c r="C951" s="93"/>
      <c r="D951" s="92"/>
      <c r="E951" s="91"/>
      <c r="F951" s="92"/>
      <c r="G951" s="94"/>
      <c r="I951" s="31">
        <f t="shared" ca="1" si="273"/>
        <v>0</v>
      </c>
      <c r="J951" s="31">
        <f ca="1">IF(ISNA(MATCH($V951,Hajoamiskertoimet!A$21:A$53,0)),0,$I951*OFFSET(Hajoamiskertoimet!$C$20,MATCH($V951,Hajoamiskertoimet!A$21:A$53,0),0))</f>
        <v>0</v>
      </c>
      <c r="L951" s="181">
        <f t="shared" ca="1" si="262"/>
        <v>1</v>
      </c>
      <c r="M951" s="180" t="e">
        <f ca="1">OFFSET('ewc02'!$H$10,MATCH($R951,Ewc_ID,0),0)</f>
        <v>#N/A</v>
      </c>
      <c r="N951" s="180" t="e">
        <f t="shared" ca="1" si="257"/>
        <v>#N/A</v>
      </c>
      <c r="O951" s="180" t="e">
        <f ca="1">IF($L951=0,-1,OFFSET('Kuiva-aine'!$C$10,AE951+AF951-1,0))</f>
        <v>#N/A</v>
      </c>
      <c r="P951" s="180" t="e">
        <f t="shared" ca="1" si="263"/>
        <v>#N/A</v>
      </c>
      <c r="Q951" s="180" t="e">
        <f ca="1">OFFSET('ewc02'!$A$10,MATCH($C951,EWC_Koodi,0),0)</f>
        <v>#N/A</v>
      </c>
      <c r="R951" s="180" t="e">
        <f t="shared" ca="1" si="264"/>
        <v>#N/A</v>
      </c>
      <c r="S951" s="180" t="e">
        <f ca="1">OFFSET('ewc02'!$K$10,Y951,0)</f>
        <v>#N/A</v>
      </c>
      <c r="T951" s="180" t="e">
        <f t="shared" ca="1" si="265"/>
        <v>#N/A</v>
      </c>
      <c r="U951" s="180" t="e">
        <f ca="1">OFFSET('ewc02'!$L$10,Y951,0)</f>
        <v>#N/A</v>
      </c>
      <c r="V951" s="180" t="e">
        <f ca="1">OFFSET('ewc02'!$M$10,Y951,0)</f>
        <v>#N/A</v>
      </c>
      <c r="W951" s="180" t="e">
        <f ca="1">OFFSET('ewc02'!$N$10,Y951,0)</f>
        <v>#N/A</v>
      </c>
      <c r="X951" s="180" t="e">
        <f ca="1">IF(AND(OFFSET('ewc02'!I$10,Y951,0)=12,OR(G951="2.3",G951="2.6",G951="2.7",G951="2.9")),1,0)</f>
        <v>#N/A</v>
      </c>
      <c r="Y951" s="180" t="e">
        <f t="shared" ca="1" si="258"/>
        <v>#N/A</v>
      </c>
      <c r="Z951" s="37">
        <f t="shared" si="259"/>
        <v>0</v>
      </c>
      <c r="AA951" s="180">
        <f ca="1">IF($Z951=0,0, OFFSET(rd!$A$10,MATCH($Z951,RD_tunnus,0),0))</f>
        <v>0</v>
      </c>
      <c r="AB951" s="180" t="e">
        <f t="shared" si="266"/>
        <v>#N/A</v>
      </c>
      <c r="AC951" s="180" t="e">
        <f t="shared" si="267"/>
        <v>#N/A</v>
      </c>
      <c r="AD951" s="100">
        <f t="shared" si="268"/>
        <v>0</v>
      </c>
      <c r="AE951" s="180" t="e">
        <f t="shared" ca="1" si="260"/>
        <v>#N/A</v>
      </c>
      <c r="AF951" s="180" t="e">
        <f t="shared" ca="1" si="261"/>
        <v>#N/A</v>
      </c>
      <c r="AG951" s="100" t="e">
        <f ca="1">OFFSET('Kuiva-aine'!$D$10,AE951+AF951-1,0)</f>
        <v>#N/A</v>
      </c>
      <c r="AH951" s="100" t="e">
        <f ca="1">OFFSET('Kuiva-aine'!$E$10,AE951+AF951-1,0)</f>
        <v>#N/A</v>
      </c>
      <c r="AI951" s="180" t="e">
        <f t="shared" ca="1" si="269"/>
        <v>#N/A</v>
      </c>
      <c r="AJ951" s="180" t="e">
        <f t="shared" si="270"/>
        <v>#N/A</v>
      </c>
      <c r="AK951" s="180" t="e">
        <f t="shared" si="271"/>
        <v>#N/A</v>
      </c>
      <c r="AL951" s="180">
        <f t="shared" si="272"/>
        <v>0</v>
      </c>
    </row>
    <row r="952" spans="1:38" x14ac:dyDescent="0.35">
      <c r="A952" s="91"/>
      <c r="B952" s="92"/>
      <c r="C952" s="93"/>
      <c r="D952" s="92"/>
      <c r="E952" s="91"/>
      <c r="F952" s="92"/>
      <c r="G952" s="94"/>
      <c r="I952" s="31">
        <f t="shared" ca="1" si="273"/>
        <v>0</v>
      </c>
      <c r="J952" s="31">
        <f ca="1">IF(ISNA(MATCH($V952,Hajoamiskertoimet!A$21:A$53,0)),0,$I952*OFFSET(Hajoamiskertoimet!$C$20,MATCH($V952,Hajoamiskertoimet!A$21:A$53,0),0))</f>
        <v>0</v>
      </c>
      <c r="L952" s="181">
        <f t="shared" ca="1" si="262"/>
        <v>1</v>
      </c>
      <c r="M952" s="180" t="e">
        <f ca="1">OFFSET('ewc02'!$H$10,MATCH($R952,Ewc_ID,0),0)</f>
        <v>#N/A</v>
      </c>
      <c r="N952" s="180" t="e">
        <f t="shared" ca="1" si="257"/>
        <v>#N/A</v>
      </c>
      <c r="O952" s="180" t="e">
        <f ca="1">IF($L952=0,-1,OFFSET('Kuiva-aine'!$C$10,AE952+AF952-1,0))</f>
        <v>#N/A</v>
      </c>
      <c r="P952" s="180" t="e">
        <f t="shared" ca="1" si="263"/>
        <v>#N/A</v>
      </c>
      <c r="Q952" s="180" t="e">
        <f ca="1">OFFSET('ewc02'!$A$10,MATCH($C952,EWC_Koodi,0),0)</f>
        <v>#N/A</v>
      </c>
      <c r="R952" s="180" t="e">
        <f t="shared" ca="1" si="264"/>
        <v>#N/A</v>
      </c>
      <c r="S952" s="180" t="e">
        <f ca="1">OFFSET('ewc02'!$K$10,Y952,0)</f>
        <v>#N/A</v>
      </c>
      <c r="T952" s="180" t="e">
        <f t="shared" ca="1" si="265"/>
        <v>#N/A</v>
      </c>
      <c r="U952" s="180" t="e">
        <f ca="1">OFFSET('ewc02'!$L$10,Y952,0)</f>
        <v>#N/A</v>
      </c>
      <c r="V952" s="180" t="e">
        <f ca="1">OFFSET('ewc02'!$M$10,Y952,0)</f>
        <v>#N/A</v>
      </c>
      <c r="W952" s="180" t="e">
        <f ca="1">OFFSET('ewc02'!$N$10,Y952,0)</f>
        <v>#N/A</v>
      </c>
      <c r="X952" s="180" t="e">
        <f ca="1">IF(AND(OFFSET('ewc02'!I$10,Y952,0)=12,OR(G952="2.3",G952="2.6",G952="2.7",G952="2.9")),1,0)</f>
        <v>#N/A</v>
      </c>
      <c r="Y952" s="180" t="e">
        <f t="shared" ca="1" si="258"/>
        <v>#N/A</v>
      </c>
      <c r="Z952" s="37">
        <f t="shared" si="259"/>
        <v>0</v>
      </c>
      <c r="AA952" s="180">
        <f ca="1">IF($Z952=0,0, OFFSET(rd!$A$10,MATCH($Z952,RD_tunnus,0),0))</f>
        <v>0</v>
      </c>
      <c r="AB952" s="180" t="e">
        <f t="shared" si="266"/>
        <v>#N/A</v>
      </c>
      <c r="AC952" s="180" t="e">
        <f t="shared" si="267"/>
        <v>#N/A</v>
      </c>
      <c r="AD952" s="100">
        <f t="shared" si="268"/>
        <v>0</v>
      </c>
      <c r="AE952" s="180" t="e">
        <f t="shared" ca="1" si="260"/>
        <v>#N/A</v>
      </c>
      <c r="AF952" s="180" t="e">
        <f t="shared" ca="1" si="261"/>
        <v>#N/A</v>
      </c>
      <c r="AG952" s="100" t="e">
        <f ca="1">OFFSET('Kuiva-aine'!$D$10,AE952+AF952-1,0)</f>
        <v>#N/A</v>
      </c>
      <c r="AH952" s="100" t="e">
        <f ca="1">OFFSET('Kuiva-aine'!$E$10,AE952+AF952-1,0)</f>
        <v>#N/A</v>
      </c>
      <c r="AI952" s="180" t="e">
        <f t="shared" ca="1" si="269"/>
        <v>#N/A</v>
      </c>
      <c r="AJ952" s="180" t="e">
        <f t="shared" si="270"/>
        <v>#N/A</v>
      </c>
      <c r="AK952" s="180" t="e">
        <f t="shared" si="271"/>
        <v>#N/A</v>
      </c>
      <c r="AL952" s="180">
        <f t="shared" si="272"/>
        <v>0</v>
      </c>
    </row>
    <row r="953" spans="1:38" x14ac:dyDescent="0.35">
      <c r="A953" s="91"/>
      <c r="B953" s="92"/>
      <c r="C953" s="93"/>
      <c r="D953" s="92"/>
      <c r="E953" s="91"/>
      <c r="F953" s="92"/>
      <c r="G953" s="94"/>
      <c r="I953" s="31">
        <f t="shared" ca="1" si="273"/>
        <v>0</v>
      </c>
      <c r="J953" s="31">
        <f ca="1">IF(ISNA(MATCH($V953,Hajoamiskertoimet!A$21:A$53,0)),0,$I953*OFFSET(Hajoamiskertoimet!$C$20,MATCH($V953,Hajoamiskertoimet!A$21:A$53,0),0))</f>
        <v>0</v>
      </c>
      <c r="L953" s="181">
        <f t="shared" ca="1" si="262"/>
        <v>1</v>
      </c>
      <c r="M953" s="180" t="e">
        <f ca="1">OFFSET('ewc02'!$H$10,MATCH($R953,Ewc_ID,0),0)</f>
        <v>#N/A</v>
      </c>
      <c r="N953" s="180" t="e">
        <f t="shared" ca="1" si="257"/>
        <v>#N/A</v>
      </c>
      <c r="O953" s="180" t="e">
        <f ca="1">IF($L953=0,-1,OFFSET('Kuiva-aine'!$C$10,AE953+AF953-1,0))</f>
        <v>#N/A</v>
      </c>
      <c r="P953" s="180" t="e">
        <f t="shared" ca="1" si="263"/>
        <v>#N/A</v>
      </c>
      <c r="Q953" s="180" t="e">
        <f ca="1">OFFSET('ewc02'!$A$10,MATCH($C953,EWC_Koodi,0),0)</f>
        <v>#N/A</v>
      </c>
      <c r="R953" s="180" t="e">
        <f t="shared" ca="1" si="264"/>
        <v>#N/A</v>
      </c>
      <c r="S953" s="180" t="e">
        <f ca="1">OFFSET('ewc02'!$K$10,Y953,0)</f>
        <v>#N/A</v>
      </c>
      <c r="T953" s="180" t="e">
        <f t="shared" ca="1" si="265"/>
        <v>#N/A</v>
      </c>
      <c r="U953" s="180" t="e">
        <f ca="1">OFFSET('ewc02'!$L$10,Y953,0)</f>
        <v>#N/A</v>
      </c>
      <c r="V953" s="180" t="e">
        <f ca="1">OFFSET('ewc02'!$M$10,Y953,0)</f>
        <v>#N/A</v>
      </c>
      <c r="W953" s="180" t="e">
        <f ca="1">OFFSET('ewc02'!$N$10,Y953,0)</f>
        <v>#N/A</v>
      </c>
      <c r="X953" s="180" t="e">
        <f ca="1">IF(AND(OFFSET('ewc02'!I$10,Y953,0)=12,OR(G953="2.3",G953="2.6",G953="2.7",G953="2.9")),1,0)</f>
        <v>#N/A</v>
      </c>
      <c r="Y953" s="180" t="e">
        <f t="shared" ca="1" si="258"/>
        <v>#N/A</v>
      </c>
      <c r="Z953" s="37">
        <f t="shared" si="259"/>
        <v>0</v>
      </c>
      <c r="AA953" s="180">
        <f ca="1">IF($Z953=0,0, OFFSET(rd!$A$10,MATCH($Z953,RD_tunnus,0),0))</f>
        <v>0</v>
      </c>
      <c r="AB953" s="180" t="e">
        <f t="shared" si="266"/>
        <v>#N/A</v>
      </c>
      <c r="AC953" s="180" t="e">
        <f t="shared" si="267"/>
        <v>#N/A</v>
      </c>
      <c r="AD953" s="100">
        <f t="shared" si="268"/>
        <v>0</v>
      </c>
      <c r="AE953" s="180" t="e">
        <f t="shared" ca="1" si="260"/>
        <v>#N/A</v>
      </c>
      <c r="AF953" s="180" t="e">
        <f t="shared" ca="1" si="261"/>
        <v>#N/A</v>
      </c>
      <c r="AG953" s="100" t="e">
        <f ca="1">OFFSET('Kuiva-aine'!$D$10,AE953+AF953-1,0)</f>
        <v>#N/A</v>
      </c>
      <c r="AH953" s="100" t="e">
        <f ca="1">OFFSET('Kuiva-aine'!$E$10,AE953+AF953-1,0)</f>
        <v>#N/A</v>
      </c>
      <c r="AI953" s="180" t="e">
        <f t="shared" ca="1" si="269"/>
        <v>#N/A</v>
      </c>
      <c r="AJ953" s="180" t="e">
        <f t="shared" si="270"/>
        <v>#N/A</v>
      </c>
      <c r="AK953" s="180" t="e">
        <f t="shared" si="271"/>
        <v>#N/A</v>
      </c>
      <c r="AL953" s="180">
        <f t="shared" si="272"/>
        <v>0</v>
      </c>
    </row>
    <row r="954" spans="1:38" x14ac:dyDescent="0.35">
      <c r="A954" s="91"/>
      <c r="B954" s="92"/>
      <c r="C954" s="93"/>
      <c r="D954" s="92"/>
      <c r="E954" s="91"/>
      <c r="F954" s="92"/>
      <c r="G954" s="94"/>
      <c r="I954" s="31">
        <f t="shared" ca="1" si="273"/>
        <v>0</v>
      </c>
      <c r="J954" s="31">
        <f ca="1">IF(ISNA(MATCH($V954,Hajoamiskertoimet!A$21:A$53,0)),0,$I954*OFFSET(Hajoamiskertoimet!$C$20,MATCH($V954,Hajoamiskertoimet!A$21:A$53,0),0))</f>
        <v>0</v>
      </c>
      <c r="L954" s="181">
        <f t="shared" ca="1" si="262"/>
        <v>1</v>
      </c>
      <c r="M954" s="180" t="e">
        <f ca="1">OFFSET('ewc02'!$H$10,MATCH($R954,Ewc_ID,0),0)</f>
        <v>#N/A</v>
      </c>
      <c r="N954" s="180" t="e">
        <f t="shared" ca="1" si="257"/>
        <v>#N/A</v>
      </c>
      <c r="O954" s="180" t="e">
        <f ca="1">IF($L954=0,-1,OFFSET('Kuiva-aine'!$C$10,AE954+AF954-1,0))</f>
        <v>#N/A</v>
      </c>
      <c r="P954" s="180" t="e">
        <f t="shared" ca="1" si="263"/>
        <v>#N/A</v>
      </c>
      <c r="Q954" s="180" t="e">
        <f ca="1">OFFSET('ewc02'!$A$10,MATCH($C954,EWC_Koodi,0),0)</f>
        <v>#N/A</v>
      </c>
      <c r="R954" s="180" t="e">
        <f t="shared" ca="1" si="264"/>
        <v>#N/A</v>
      </c>
      <c r="S954" s="180" t="e">
        <f ca="1">OFFSET('ewc02'!$K$10,Y954,0)</f>
        <v>#N/A</v>
      </c>
      <c r="T954" s="180" t="e">
        <f t="shared" ca="1" si="265"/>
        <v>#N/A</v>
      </c>
      <c r="U954" s="180" t="e">
        <f ca="1">OFFSET('ewc02'!$L$10,Y954,0)</f>
        <v>#N/A</v>
      </c>
      <c r="V954" s="180" t="e">
        <f ca="1">OFFSET('ewc02'!$M$10,Y954,0)</f>
        <v>#N/A</v>
      </c>
      <c r="W954" s="180" t="e">
        <f ca="1">OFFSET('ewc02'!$N$10,Y954,0)</f>
        <v>#N/A</v>
      </c>
      <c r="X954" s="180" t="e">
        <f ca="1">IF(AND(OFFSET('ewc02'!I$10,Y954,0)=12,OR(G954="2.3",G954="2.6",G954="2.7",G954="2.9")),1,0)</f>
        <v>#N/A</v>
      </c>
      <c r="Y954" s="180" t="e">
        <f t="shared" ca="1" si="258"/>
        <v>#N/A</v>
      </c>
      <c r="Z954" s="37">
        <f t="shared" si="259"/>
        <v>0</v>
      </c>
      <c r="AA954" s="180">
        <f ca="1">IF($Z954=0,0, OFFSET(rd!$A$10,MATCH($Z954,RD_tunnus,0),0))</f>
        <v>0</v>
      </c>
      <c r="AB954" s="180" t="e">
        <f t="shared" si="266"/>
        <v>#N/A</v>
      </c>
      <c r="AC954" s="180" t="e">
        <f t="shared" si="267"/>
        <v>#N/A</v>
      </c>
      <c r="AD954" s="100">
        <f t="shared" si="268"/>
        <v>0</v>
      </c>
      <c r="AE954" s="180" t="e">
        <f t="shared" ca="1" si="260"/>
        <v>#N/A</v>
      </c>
      <c r="AF954" s="180" t="e">
        <f t="shared" ca="1" si="261"/>
        <v>#N/A</v>
      </c>
      <c r="AG954" s="100" t="e">
        <f ca="1">OFFSET('Kuiva-aine'!$D$10,AE954+AF954-1,0)</f>
        <v>#N/A</v>
      </c>
      <c r="AH954" s="100" t="e">
        <f ca="1">OFFSET('Kuiva-aine'!$E$10,AE954+AF954-1,0)</f>
        <v>#N/A</v>
      </c>
      <c r="AI954" s="180" t="e">
        <f t="shared" ca="1" si="269"/>
        <v>#N/A</v>
      </c>
      <c r="AJ954" s="180" t="e">
        <f t="shared" si="270"/>
        <v>#N/A</v>
      </c>
      <c r="AK954" s="180" t="e">
        <f t="shared" si="271"/>
        <v>#N/A</v>
      </c>
      <c r="AL954" s="180">
        <f t="shared" si="272"/>
        <v>0</v>
      </c>
    </row>
    <row r="955" spans="1:38" x14ac:dyDescent="0.35">
      <c r="A955" s="91"/>
      <c r="B955" s="92"/>
      <c r="C955" s="93"/>
      <c r="D955" s="92"/>
      <c r="E955" s="91"/>
      <c r="F955" s="92"/>
      <c r="G955" s="94"/>
      <c r="I955" s="31">
        <f t="shared" ca="1" si="273"/>
        <v>0</v>
      </c>
      <c r="J955" s="31">
        <f ca="1">IF(ISNA(MATCH($V955,Hajoamiskertoimet!A$21:A$53,0)),0,$I955*OFFSET(Hajoamiskertoimet!$C$20,MATCH($V955,Hajoamiskertoimet!A$21:A$53,0),0))</f>
        <v>0</v>
      </c>
      <c r="L955" s="181">
        <f t="shared" ca="1" si="262"/>
        <v>1</v>
      </c>
      <c r="M955" s="180" t="e">
        <f ca="1">OFFSET('ewc02'!$H$10,MATCH($R955,Ewc_ID,0),0)</f>
        <v>#N/A</v>
      </c>
      <c r="N955" s="180" t="e">
        <f t="shared" ca="1" si="257"/>
        <v>#N/A</v>
      </c>
      <c r="O955" s="180" t="e">
        <f ca="1">IF($L955=0,-1,OFFSET('Kuiva-aine'!$C$10,AE955+AF955-1,0))</f>
        <v>#N/A</v>
      </c>
      <c r="P955" s="180" t="e">
        <f t="shared" ca="1" si="263"/>
        <v>#N/A</v>
      </c>
      <c r="Q955" s="180" t="e">
        <f ca="1">OFFSET('ewc02'!$A$10,MATCH($C955,EWC_Koodi,0),0)</f>
        <v>#N/A</v>
      </c>
      <c r="R955" s="180" t="e">
        <f t="shared" ca="1" si="264"/>
        <v>#N/A</v>
      </c>
      <c r="S955" s="180" t="e">
        <f ca="1">OFFSET('ewc02'!$K$10,Y955,0)</f>
        <v>#N/A</v>
      </c>
      <c r="T955" s="180" t="e">
        <f t="shared" ca="1" si="265"/>
        <v>#N/A</v>
      </c>
      <c r="U955" s="180" t="e">
        <f ca="1">OFFSET('ewc02'!$L$10,Y955,0)</f>
        <v>#N/A</v>
      </c>
      <c r="V955" s="180" t="e">
        <f ca="1">OFFSET('ewc02'!$M$10,Y955,0)</f>
        <v>#N/A</v>
      </c>
      <c r="W955" s="180" t="e">
        <f ca="1">OFFSET('ewc02'!$N$10,Y955,0)</f>
        <v>#N/A</v>
      </c>
      <c r="X955" s="180" t="e">
        <f ca="1">IF(AND(OFFSET('ewc02'!I$10,Y955,0)=12,OR(G955="2.3",G955="2.6",G955="2.7",G955="2.9")),1,0)</f>
        <v>#N/A</v>
      </c>
      <c r="Y955" s="180" t="e">
        <f t="shared" ca="1" si="258"/>
        <v>#N/A</v>
      </c>
      <c r="Z955" s="37">
        <f t="shared" si="259"/>
        <v>0</v>
      </c>
      <c r="AA955" s="180">
        <f ca="1">IF($Z955=0,0, OFFSET(rd!$A$10,MATCH($Z955,RD_tunnus,0),0))</f>
        <v>0</v>
      </c>
      <c r="AB955" s="180" t="e">
        <f t="shared" si="266"/>
        <v>#N/A</v>
      </c>
      <c r="AC955" s="180" t="e">
        <f t="shared" si="267"/>
        <v>#N/A</v>
      </c>
      <c r="AD955" s="100">
        <f t="shared" si="268"/>
        <v>0</v>
      </c>
      <c r="AE955" s="180" t="e">
        <f t="shared" ca="1" si="260"/>
        <v>#N/A</v>
      </c>
      <c r="AF955" s="180" t="e">
        <f t="shared" ca="1" si="261"/>
        <v>#N/A</v>
      </c>
      <c r="AG955" s="100" t="e">
        <f ca="1">OFFSET('Kuiva-aine'!$D$10,AE955+AF955-1,0)</f>
        <v>#N/A</v>
      </c>
      <c r="AH955" s="100" t="e">
        <f ca="1">OFFSET('Kuiva-aine'!$E$10,AE955+AF955-1,0)</f>
        <v>#N/A</v>
      </c>
      <c r="AI955" s="180" t="e">
        <f t="shared" ca="1" si="269"/>
        <v>#N/A</v>
      </c>
      <c r="AJ955" s="180" t="e">
        <f t="shared" si="270"/>
        <v>#N/A</v>
      </c>
      <c r="AK955" s="180" t="e">
        <f t="shared" si="271"/>
        <v>#N/A</v>
      </c>
      <c r="AL955" s="180">
        <f t="shared" si="272"/>
        <v>0</v>
      </c>
    </row>
    <row r="956" spans="1:38" x14ac:dyDescent="0.35">
      <c r="A956" s="91"/>
      <c r="B956" s="92"/>
      <c r="C956" s="93"/>
      <c r="D956" s="92"/>
      <c r="E956" s="91"/>
      <c r="F956" s="92"/>
      <c r="G956" s="94"/>
      <c r="I956" s="31">
        <f t="shared" ca="1" si="273"/>
        <v>0</v>
      </c>
      <c r="J956" s="31">
        <f ca="1">IF(ISNA(MATCH($V956,Hajoamiskertoimet!A$21:A$53,0)),0,$I956*OFFSET(Hajoamiskertoimet!$C$20,MATCH($V956,Hajoamiskertoimet!A$21:A$53,0),0))</f>
        <v>0</v>
      </c>
      <c r="L956" s="181">
        <f t="shared" ca="1" si="262"/>
        <v>1</v>
      </c>
      <c r="M956" s="180" t="e">
        <f ca="1">OFFSET('ewc02'!$H$10,MATCH($R956,Ewc_ID,0),0)</f>
        <v>#N/A</v>
      </c>
      <c r="N956" s="180" t="e">
        <f t="shared" ca="1" si="257"/>
        <v>#N/A</v>
      </c>
      <c r="O956" s="180" t="e">
        <f ca="1">IF($L956=0,-1,OFFSET('Kuiva-aine'!$C$10,AE956+AF956-1,0))</f>
        <v>#N/A</v>
      </c>
      <c r="P956" s="180" t="e">
        <f t="shared" ca="1" si="263"/>
        <v>#N/A</v>
      </c>
      <c r="Q956" s="180" t="e">
        <f ca="1">OFFSET('ewc02'!$A$10,MATCH($C956,EWC_Koodi,0),0)</f>
        <v>#N/A</v>
      </c>
      <c r="R956" s="180" t="e">
        <f t="shared" ca="1" si="264"/>
        <v>#N/A</v>
      </c>
      <c r="S956" s="180" t="e">
        <f ca="1">OFFSET('ewc02'!$K$10,Y956,0)</f>
        <v>#N/A</v>
      </c>
      <c r="T956" s="180" t="e">
        <f t="shared" ca="1" si="265"/>
        <v>#N/A</v>
      </c>
      <c r="U956" s="180" t="e">
        <f ca="1">OFFSET('ewc02'!$L$10,Y956,0)</f>
        <v>#N/A</v>
      </c>
      <c r="V956" s="180" t="e">
        <f ca="1">OFFSET('ewc02'!$M$10,Y956,0)</f>
        <v>#N/A</v>
      </c>
      <c r="W956" s="180" t="e">
        <f ca="1">OFFSET('ewc02'!$N$10,Y956,0)</f>
        <v>#N/A</v>
      </c>
      <c r="X956" s="180" t="e">
        <f ca="1">IF(AND(OFFSET('ewc02'!I$10,Y956,0)=12,OR(G956="2.3",G956="2.6",G956="2.7",G956="2.9")),1,0)</f>
        <v>#N/A</v>
      </c>
      <c r="Y956" s="180" t="e">
        <f t="shared" ca="1" si="258"/>
        <v>#N/A</v>
      </c>
      <c r="Z956" s="37">
        <f t="shared" si="259"/>
        <v>0</v>
      </c>
      <c r="AA956" s="180">
        <f ca="1">IF($Z956=0,0, OFFSET(rd!$A$10,MATCH($Z956,RD_tunnus,0),0))</f>
        <v>0</v>
      </c>
      <c r="AB956" s="180" t="e">
        <f t="shared" si="266"/>
        <v>#N/A</v>
      </c>
      <c r="AC956" s="180" t="e">
        <f t="shared" si="267"/>
        <v>#N/A</v>
      </c>
      <c r="AD956" s="100">
        <f t="shared" si="268"/>
        <v>0</v>
      </c>
      <c r="AE956" s="180" t="e">
        <f t="shared" ca="1" si="260"/>
        <v>#N/A</v>
      </c>
      <c r="AF956" s="180" t="e">
        <f t="shared" ca="1" si="261"/>
        <v>#N/A</v>
      </c>
      <c r="AG956" s="100" t="e">
        <f ca="1">OFFSET('Kuiva-aine'!$D$10,AE956+AF956-1,0)</f>
        <v>#N/A</v>
      </c>
      <c r="AH956" s="100" t="e">
        <f ca="1">OFFSET('Kuiva-aine'!$E$10,AE956+AF956-1,0)</f>
        <v>#N/A</v>
      </c>
      <c r="AI956" s="180" t="e">
        <f t="shared" ca="1" si="269"/>
        <v>#N/A</v>
      </c>
      <c r="AJ956" s="180" t="e">
        <f t="shared" si="270"/>
        <v>#N/A</v>
      </c>
      <c r="AK956" s="180" t="e">
        <f t="shared" si="271"/>
        <v>#N/A</v>
      </c>
      <c r="AL956" s="180">
        <f t="shared" si="272"/>
        <v>0</v>
      </c>
    </row>
    <row r="957" spans="1:38" x14ac:dyDescent="0.35">
      <c r="A957" s="91"/>
      <c r="B957" s="92"/>
      <c r="C957" s="93"/>
      <c r="D957" s="92"/>
      <c r="E957" s="91"/>
      <c r="F957" s="92"/>
      <c r="G957" s="94"/>
      <c r="I957" s="31">
        <f t="shared" ca="1" si="273"/>
        <v>0</v>
      </c>
      <c r="J957" s="31">
        <f ca="1">IF(ISNA(MATCH($V957,Hajoamiskertoimet!A$21:A$53,0)),0,$I957*OFFSET(Hajoamiskertoimet!$C$20,MATCH($V957,Hajoamiskertoimet!A$21:A$53,0),0))</f>
        <v>0</v>
      </c>
      <c r="L957" s="181">
        <f t="shared" ca="1" si="262"/>
        <v>1</v>
      </c>
      <c r="M957" s="180" t="e">
        <f ca="1">OFFSET('ewc02'!$H$10,MATCH($R957,Ewc_ID,0),0)</f>
        <v>#N/A</v>
      </c>
      <c r="N957" s="180" t="e">
        <f t="shared" ca="1" si="257"/>
        <v>#N/A</v>
      </c>
      <c r="O957" s="180" t="e">
        <f ca="1">IF($L957=0,-1,OFFSET('Kuiva-aine'!$C$10,AE957+AF957-1,0))</f>
        <v>#N/A</v>
      </c>
      <c r="P957" s="180" t="e">
        <f t="shared" ca="1" si="263"/>
        <v>#N/A</v>
      </c>
      <c r="Q957" s="180" t="e">
        <f ca="1">OFFSET('ewc02'!$A$10,MATCH($C957,EWC_Koodi,0),0)</f>
        <v>#N/A</v>
      </c>
      <c r="R957" s="180" t="e">
        <f t="shared" ca="1" si="264"/>
        <v>#N/A</v>
      </c>
      <c r="S957" s="180" t="e">
        <f ca="1">OFFSET('ewc02'!$K$10,Y957,0)</f>
        <v>#N/A</v>
      </c>
      <c r="T957" s="180" t="e">
        <f t="shared" ca="1" si="265"/>
        <v>#N/A</v>
      </c>
      <c r="U957" s="180" t="e">
        <f ca="1">OFFSET('ewc02'!$L$10,Y957,0)</f>
        <v>#N/A</v>
      </c>
      <c r="V957" s="180" t="e">
        <f ca="1">OFFSET('ewc02'!$M$10,Y957,0)</f>
        <v>#N/A</v>
      </c>
      <c r="W957" s="180" t="e">
        <f ca="1">OFFSET('ewc02'!$N$10,Y957,0)</f>
        <v>#N/A</v>
      </c>
      <c r="X957" s="180" t="e">
        <f ca="1">IF(AND(OFFSET('ewc02'!I$10,Y957,0)=12,OR(G957="2.3",G957="2.6",G957="2.7",G957="2.9")),1,0)</f>
        <v>#N/A</v>
      </c>
      <c r="Y957" s="180" t="e">
        <f t="shared" ca="1" si="258"/>
        <v>#N/A</v>
      </c>
      <c r="Z957" s="37">
        <f t="shared" si="259"/>
        <v>0</v>
      </c>
      <c r="AA957" s="180">
        <f ca="1">IF($Z957=0,0, OFFSET(rd!$A$10,MATCH($Z957,RD_tunnus,0),0))</f>
        <v>0</v>
      </c>
      <c r="AB957" s="180" t="e">
        <f t="shared" si="266"/>
        <v>#N/A</v>
      </c>
      <c r="AC957" s="180" t="e">
        <f t="shared" si="267"/>
        <v>#N/A</v>
      </c>
      <c r="AD957" s="100">
        <f t="shared" si="268"/>
        <v>0</v>
      </c>
      <c r="AE957" s="180" t="e">
        <f t="shared" ca="1" si="260"/>
        <v>#N/A</v>
      </c>
      <c r="AF957" s="180" t="e">
        <f t="shared" ca="1" si="261"/>
        <v>#N/A</v>
      </c>
      <c r="AG957" s="100" t="e">
        <f ca="1">OFFSET('Kuiva-aine'!$D$10,AE957+AF957-1,0)</f>
        <v>#N/A</v>
      </c>
      <c r="AH957" s="100" t="e">
        <f ca="1">OFFSET('Kuiva-aine'!$E$10,AE957+AF957-1,0)</f>
        <v>#N/A</v>
      </c>
      <c r="AI957" s="180" t="e">
        <f t="shared" ca="1" si="269"/>
        <v>#N/A</v>
      </c>
      <c r="AJ957" s="180" t="e">
        <f t="shared" si="270"/>
        <v>#N/A</v>
      </c>
      <c r="AK957" s="180" t="e">
        <f t="shared" si="271"/>
        <v>#N/A</v>
      </c>
      <c r="AL957" s="180">
        <f t="shared" si="272"/>
        <v>0</v>
      </c>
    </row>
    <row r="958" spans="1:38" x14ac:dyDescent="0.35">
      <c r="A958" s="91"/>
      <c r="B958" s="92"/>
      <c r="C958" s="93"/>
      <c r="D958" s="92"/>
      <c r="E958" s="91"/>
      <c r="F958" s="92"/>
      <c r="G958" s="94"/>
      <c r="I958" s="31">
        <f t="shared" ca="1" si="273"/>
        <v>0</v>
      </c>
      <c r="J958" s="31">
        <f ca="1">IF(ISNA(MATCH($V958,Hajoamiskertoimet!A$21:A$53,0)),0,$I958*OFFSET(Hajoamiskertoimet!$C$20,MATCH($V958,Hajoamiskertoimet!A$21:A$53,0),0))</f>
        <v>0</v>
      </c>
      <c r="L958" s="181">
        <f t="shared" ca="1" si="262"/>
        <v>1</v>
      </c>
      <c r="M958" s="180" t="e">
        <f ca="1">OFFSET('ewc02'!$H$10,MATCH($R958,Ewc_ID,0),0)</f>
        <v>#N/A</v>
      </c>
      <c r="N958" s="180" t="e">
        <f t="shared" ca="1" si="257"/>
        <v>#N/A</v>
      </c>
      <c r="O958" s="180" t="e">
        <f ca="1">IF($L958=0,-1,OFFSET('Kuiva-aine'!$C$10,AE958+AF958-1,0))</f>
        <v>#N/A</v>
      </c>
      <c r="P958" s="180" t="e">
        <f t="shared" ca="1" si="263"/>
        <v>#N/A</v>
      </c>
      <c r="Q958" s="180" t="e">
        <f ca="1">OFFSET('ewc02'!$A$10,MATCH($C958,EWC_Koodi,0),0)</f>
        <v>#N/A</v>
      </c>
      <c r="R958" s="180" t="e">
        <f t="shared" ca="1" si="264"/>
        <v>#N/A</v>
      </c>
      <c r="S958" s="180" t="e">
        <f ca="1">OFFSET('ewc02'!$K$10,Y958,0)</f>
        <v>#N/A</v>
      </c>
      <c r="T958" s="180" t="e">
        <f t="shared" ca="1" si="265"/>
        <v>#N/A</v>
      </c>
      <c r="U958" s="180" t="e">
        <f ca="1">OFFSET('ewc02'!$L$10,Y958,0)</f>
        <v>#N/A</v>
      </c>
      <c r="V958" s="180" t="e">
        <f ca="1">OFFSET('ewc02'!$M$10,Y958,0)</f>
        <v>#N/A</v>
      </c>
      <c r="W958" s="180" t="e">
        <f ca="1">OFFSET('ewc02'!$N$10,Y958,0)</f>
        <v>#N/A</v>
      </c>
      <c r="X958" s="180" t="e">
        <f ca="1">IF(AND(OFFSET('ewc02'!I$10,Y958,0)=12,OR(G958="2.3",G958="2.6",G958="2.7",G958="2.9")),1,0)</f>
        <v>#N/A</v>
      </c>
      <c r="Y958" s="180" t="e">
        <f t="shared" ca="1" si="258"/>
        <v>#N/A</v>
      </c>
      <c r="Z958" s="37">
        <f t="shared" si="259"/>
        <v>0</v>
      </c>
      <c r="AA958" s="180">
        <f ca="1">IF($Z958=0,0, OFFSET(rd!$A$10,MATCH($Z958,RD_tunnus,0),0))</f>
        <v>0</v>
      </c>
      <c r="AB958" s="180" t="e">
        <f t="shared" si="266"/>
        <v>#N/A</v>
      </c>
      <c r="AC958" s="180" t="e">
        <f t="shared" si="267"/>
        <v>#N/A</v>
      </c>
      <c r="AD958" s="100">
        <f t="shared" si="268"/>
        <v>0</v>
      </c>
      <c r="AE958" s="180" t="e">
        <f t="shared" ca="1" si="260"/>
        <v>#N/A</v>
      </c>
      <c r="AF958" s="180" t="e">
        <f t="shared" ca="1" si="261"/>
        <v>#N/A</v>
      </c>
      <c r="AG958" s="100" t="e">
        <f ca="1">OFFSET('Kuiva-aine'!$D$10,AE958+AF958-1,0)</f>
        <v>#N/A</v>
      </c>
      <c r="AH958" s="100" t="e">
        <f ca="1">OFFSET('Kuiva-aine'!$E$10,AE958+AF958-1,0)</f>
        <v>#N/A</v>
      </c>
      <c r="AI958" s="180" t="e">
        <f t="shared" ca="1" si="269"/>
        <v>#N/A</v>
      </c>
      <c r="AJ958" s="180" t="e">
        <f t="shared" si="270"/>
        <v>#N/A</v>
      </c>
      <c r="AK958" s="180" t="e">
        <f t="shared" si="271"/>
        <v>#N/A</v>
      </c>
      <c r="AL958" s="180">
        <f t="shared" si="272"/>
        <v>0</v>
      </c>
    </row>
    <row r="959" spans="1:38" x14ac:dyDescent="0.35">
      <c r="A959" s="91"/>
      <c r="B959" s="92"/>
      <c r="C959" s="93"/>
      <c r="D959" s="92"/>
      <c r="E959" s="91"/>
      <c r="F959" s="92"/>
      <c r="G959" s="94"/>
      <c r="I959" s="31">
        <f t="shared" ca="1" si="273"/>
        <v>0</v>
      </c>
      <c r="J959" s="31">
        <f ca="1">IF(ISNA(MATCH($V959,Hajoamiskertoimet!A$21:A$53,0)),0,$I959*OFFSET(Hajoamiskertoimet!$C$20,MATCH($V959,Hajoamiskertoimet!A$21:A$53,0),0))</f>
        <v>0</v>
      </c>
      <c r="L959" s="181">
        <f t="shared" ca="1" si="262"/>
        <v>1</v>
      </c>
      <c r="M959" s="180" t="e">
        <f ca="1">OFFSET('ewc02'!$H$10,MATCH($R959,Ewc_ID,0),0)</f>
        <v>#N/A</v>
      </c>
      <c r="N959" s="180" t="e">
        <f t="shared" ca="1" si="257"/>
        <v>#N/A</v>
      </c>
      <c r="O959" s="180" t="e">
        <f ca="1">IF($L959=0,-1,OFFSET('Kuiva-aine'!$C$10,AE959+AF959-1,0))</f>
        <v>#N/A</v>
      </c>
      <c r="P959" s="180" t="e">
        <f t="shared" ca="1" si="263"/>
        <v>#N/A</v>
      </c>
      <c r="Q959" s="180" t="e">
        <f ca="1">OFFSET('ewc02'!$A$10,MATCH($C959,EWC_Koodi,0),0)</f>
        <v>#N/A</v>
      </c>
      <c r="R959" s="180" t="e">
        <f t="shared" ca="1" si="264"/>
        <v>#N/A</v>
      </c>
      <c r="S959" s="180" t="e">
        <f ca="1">OFFSET('ewc02'!$K$10,Y959,0)</f>
        <v>#N/A</v>
      </c>
      <c r="T959" s="180" t="e">
        <f t="shared" ca="1" si="265"/>
        <v>#N/A</v>
      </c>
      <c r="U959" s="180" t="e">
        <f ca="1">OFFSET('ewc02'!$L$10,Y959,0)</f>
        <v>#N/A</v>
      </c>
      <c r="V959" s="180" t="e">
        <f ca="1">OFFSET('ewc02'!$M$10,Y959,0)</f>
        <v>#N/A</v>
      </c>
      <c r="W959" s="180" t="e">
        <f ca="1">OFFSET('ewc02'!$N$10,Y959,0)</f>
        <v>#N/A</v>
      </c>
      <c r="X959" s="180" t="e">
        <f ca="1">IF(AND(OFFSET('ewc02'!I$10,Y959,0)=12,OR(G959="2.3",G959="2.6",G959="2.7",G959="2.9")),1,0)</f>
        <v>#N/A</v>
      </c>
      <c r="Y959" s="180" t="e">
        <f t="shared" ca="1" si="258"/>
        <v>#N/A</v>
      </c>
      <c r="Z959" s="37">
        <f t="shared" si="259"/>
        <v>0</v>
      </c>
      <c r="AA959" s="180">
        <f ca="1">IF($Z959=0,0, OFFSET(rd!$A$10,MATCH($Z959,RD_tunnus,0),0))</f>
        <v>0</v>
      </c>
      <c r="AB959" s="180" t="e">
        <f t="shared" si="266"/>
        <v>#N/A</v>
      </c>
      <c r="AC959" s="180" t="e">
        <f t="shared" si="267"/>
        <v>#N/A</v>
      </c>
      <c r="AD959" s="100">
        <f t="shared" si="268"/>
        <v>0</v>
      </c>
      <c r="AE959" s="180" t="e">
        <f t="shared" ca="1" si="260"/>
        <v>#N/A</v>
      </c>
      <c r="AF959" s="180" t="e">
        <f t="shared" ca="1" si="261"/>
        <v>#N/A</v>
      </c>
      <c r="AG959" s="100" t="e">
        <f ca="1">OFFSET('Kuiva-aine'!$D$10,AE959+AF959-1,0)</f>
        <v>#N/A</v>
      </c>
      <c r="AH959" s="100" t="e">
        <f ca="1">OFFSET('Kuiva-aine'!$E$10,AE959+AF959-1,0)</f>
        <v>#N/A</v>
      </c>
      <c r="AI959" s="180" t="e">
        <f t="shared" ca="1" si="269"/>
        <v>#N/A</v>
      </c>
      <c r="AJ959" s="180" t="e">
        <f t="shared" si="270"/>
        <v>#N/A</v>
      </c>
      <c r="AK959" s="180" t="e">
        <f t="shared" si="271"/>
        <v>#N/A</v>
      </c>
      <c r="AL959" s="180">
        <f t="shared" si="272"/>
        <v>0</v>
      </c>
    </row>
    <row r="960" spans="1:38" x14ac:dyDescent="0.35">
      <c r="A960" s="91"/>
      <c r="B960" s="92"/>
      <c r="C960" s="93"/>
      <c r="D960" s="92"/>
      <c r="E960" s="91"/>
      <c r="F960" s="92"/>
      <c r="G960" s="94"/>
      <c r="I960" s="31">
        <f t="shared" ca="1" si="273"/>
        <v>0</v>
      </c>
      <c r="J960" s="31">
        <f ca="1">IF(ISNA(MATCH($V960,Hajoamiskertoimet!A$21:A$53,0)),0,$I960*OFFSET(Hajoamiskertoimet!$C$20,MATCH($V960,Hajoamiskertoimet!A$21:A$53,0),0))</f>
        <v>0</v>
      </c>
      <c r="L960" s="181">
        <f t="shared" ca="1" si="262"/>
        <v>1</v>
      </c>
      <c r="M960" s="180" t="e">
        <f ca="1">OFFSET('ewc02'!$H$10,MATCH($R960,Ewc_ID,0),0)</f>
        <v>#N/A</v>
      </c>
      <c r="N960" s="180" t="e">
        <f t="shared" ca="1" si="257"/>
        <v>#N/A</v>
      </c>
      <c r="O960" s="180" t="e">
        <f ca="1">IF($L960=0,-1,OFFSET('Kuiva-aine'!$C$10,AE960+AF960-1,0))</f>
        <v>#N/A</v>
      </c>
      <c r="P960" s="180" t="e">
        <f t="shared" ca="1" si="263"/>
        <v>#N/A</v>
      </c>
      <c r="Q960" s="180" t="e">
        <f ca="1">OFFSET('ewc02'!$A$10,MATCH($C960,EWC_Koodi,0),0)</f>
        <v>#N/A</v>
      </c>
      <c r="R960" s="180" t="e">
        <f t="shared" ca="1" si="264"/>
        <v>#N/A</v>
      </c>
      <c r="S960" s="180" t="e">
        <f ca="1">OFFSET('ewc02'!$K$10,Y960,0)</f>
        <v>#N/A</v>
      </c>
      <c r="T960" s="180" t="e">
        <f t="shared" ca="1" si="265"/>
        <v>#N/A</v>
      </c>
      <c r="U960" s="180" t="e">
        <f ca="1">OFFSET('ewc02'!$L$10,Y960,0)</f>
        <v>#N/A</v>
      </c>
      <c r="V960" s="180" t="e">
        <f ca="1">OFFSET('ewc02'!$M$10,Y960,0)</f>
        <v>#N/A</v>
      </c>
      <c r="W960" s="180" t="e">
        <f ca="1">OFFSET('ewc02'!$N$10,Y960,0)</f>
        <v>#N/A</v>
      </c>
      <c r="X960" s="180" t="e">
        <f ca="1">IF(AND(OFFSET('ewc02'!I$10,Y960,0)=12,OR(G960="2.3",G960="2.6",G960="2.7",G960="2.9")),1,0)</f>
        <v>#N/A</v>
      </c>
      <c r="Y960" s="180" t="e">
        <f t="shared" ca="1" si="258"/>
        <v>#N/A</v>
      </c>
      <c r="Z960" s="37">
        <f t="shared" si="259"/>
        <v>0</v>
      </c>
      <c r="AA960" s="180">
        <f ca="1">IF($Z960=0,0, OFFSET(rd!$A$10,MATCH($Z960,RD_tunnus,0),0))</f>
        <v>0</v>
      </c>
      <c r="AB960" s="180" t="e">
        <f t="shared" si="266"/>
        <v>#N/A</v>
      </c>
      <c r="AC960" s="180" t="e">
        <f t="shared" si="267"/>
        <v>#N/A</v>
      </c>
      <c r="AD960" s="100">
        <f t="shared" si="268"/>
        <v>0</v>
      </c>
      <c r="AE960" s="180" t="e">
        <f t="shared" ca="1" si="260"/>
        <v>#N/A</v>
      </c>
      <c r="AF960" s="180" t="e">
        <f t="shared" ca="1" si="261"/>
        <v>#N/A</v>
      </c>
      <c r="AG960" s="100" t="e">
        <f ca="1">OFFSET('Kuiva-aine'!$D$10,AE960+AF960-1,0)</f>
        <v>#N/A</v>
      </c>
      <c r="AH960" s="100" t="e">
        <f ca="1">OFFSET('Kuiva-aine'!$E$10,AE960+AF960-1,0)</f>
        <v>#N/A</v>
      </c>
      <c r="AI960" s="180" t="e">
        <f t="shared" ca="1" si="269"/>
        <v>#N/A</v>
      </c>
      <c r="AJ960" s="180" t="e">
        <f t="shared" si="270"/>
        <v>#N/A</v>
      </c>
      <c r="AK960" s="180" t="e">
        <f t="shared" si="271"/>
        <v>#N/A</v>
      </c>
      <c r="AL960" s="180">
        <f t="shared" si="272"/>
        <v>0</v>
      </c>
    </row>
    <row r="961" spans="1:38" x14ac:dyDescent="0.35">
      <c r="A961" s="91"/>
      <c r="B961" s="92"/>
      <c r="C961" s="93"/>
      <c r="D961" s="92"/>
      <c r="E961" s="91"/>
      <c r="F961" s="92"/>
      <c r="G961" s="94"/>
      <c r="I961" s="31">
        <f t="shared" ca="1" si="273"/>
        <v>0</v>
      </c>
      <c r="J961" s="31">
        <f ca="1">IF(ISNA(MATCH($V961,Hajoamiskertoimet!A$21:A$53,0)),0,$I961*OFFSET(Hajoamiskertoimet!$C$20,MATCH($V961,Hajoamiskertoimet!A$21:A$53,0),0))</f>
        <v>0</v>
      </c>
      <c r="L961" s="181">
        <f t="shared" ca="1" si="262"/>
        <v>1</v>
      </c>
      <c r="M961" s="180" t="e">
        <f ca="1">OFFSET('ewc02'!$H$10,MATCH($R961,Ewc_ID,0),0)</f>
        <v>#N/A</v>
      </c>
      <c r="N961" s="180" t="e">
        <f t="shared" ca="1" si="257"/>
        <v>#N/A</v>
      </c>
      <c r="O961" s="180" t="e">
        <f ca="1">IF($L961=0,-1,OFFSET('Kuiva-aine'!$C$10,AE961+AF961-1,0))</f>
        <v>#N/A</v>
      </c>
      <c r="P961" s="180" t="e">
        <f t="shared" ca="1" si="263"/>
        <v>#N/A</v>
      </c>
      <c r="Q961" s="180" t="e">
        <f ca="1">OFFSET('ewc02'!$A$10,MATCH($C961,EWC_Koodi,0),0)</f>
        <v>#N/A</v>
      </c>
      <c r="R961" s="180" t="e">
        <f t="shared" ca="1" si="264"/>
        <v>#N/A</v>
      </c>
      <c r="S961" s="180" t="e">
        <f ca="1">OFFSET('ewc02'!$K$10,Y961,0)</f>
        <v>#N/A</v>
      </c>
      <c r="T961" s="180" t="e">
        <f t="shared" ca="1" si="265"/>
        <v>#N/A</v>
      </c>
      <c r="U961" s="180" t="e">
        <f ca="1">OFFSET('ewc02'!$L$10,Y961,0)</f>
        <v>#N/A</v>
      </c>
      <c r="V961" s="180" t="e">
        <f ca="1">OFFSET('ewc02'!$M$10,Y961,0)</f>
        <v>#N/A</v>
      </c>
      <c r="W961" s="180" t="e">
        <f ca="1">OFFSET('ewc02'!$N$10,Y961,0)</f>
        <v>#N/A</v>
      </c>
      <c r="X961" s="180" t="e">
        <f ca="1">IF(AND(OFFSET('ewc02'!I$10,Y961,0)=12,OR(G961="2.3",G961="2.6",G961="2.7",G961="2.9")),1,0)</f>
        <v>#N/A</v>
      </c>
      <c r="Y961" s="180" t="e">
        <f t="shared" ca="1" si="258"/>
        <v>#N/A</v>
      </c>
      <c r="Z961" s="37">
        <f t="shared" si="259"/>
        <v>0</v>
      </c>
      <c r="AA961" s="180">
        <f ca="1">IF($Z961=0,0, OFFSET(rd!$A$10,MATCH($Z961,RD_tunnus,0),0))</f>
        <v>0</v>
      </c>
      <c r="AB961" s="180" t="e">
        <f t="shared" si="266"/>
        <v>#N/A</v>
      </c>
      <c r="AC961" s="180" t="e">
        <f t="shared" si="267"/>
        <v>#N/A</v>
      </c>
      <c r="AD961" s="100">
        <f t="shared" si="268"/>
        <v>0</v>
      </c>
      <c r="AE961" s="180" t="e">
        <f t="shared" ca="1" si="260"/>
        <v>#N/A</v>
      </c>
      <c r="AF961" s="180" t="e">
        <f t="shared" ca="1" si="261"/>
        <v>#N/A</v>
      </c>
      <c r="AG961" s="100" t="e">
        <f ca="1">OFFSET('Kuiva-aine'!$D$10,AE961+AF961-1,0)</f>
        <v>#N/A</v>
      </c>
      <c r="AH961" s="100" t="e">
        <f ca="1">OFFSET('Kuiva-aine'!$E$10,AE961+AF961-1,0)</f>
        <v>#N/A</v>
      </c>
      <c r="AI961" s="180" t="e">
        <f t="shared" ca="1" si="269"/>
        <v>#N/A</v>
      </c>
      <c r="AJ961" s="180" t="e">
        <f t="shared" si="270"/>
        <v>#N/A</v>
      </c>
      <c r="AK961" s="180" t="e">
        <f t="shared" si="271"/>
        <v>#N/A</v>
      </c>
      <c r="AL961" s="180">
        <f t="shared" si="272"/>
        <v>0</v>
      </c>
    </row>
    <row r="962" spans="1:38" x14ac:dyDescent="0.35">
      <c r="A962" s="91"/>
      <c r="B962" s="92"/>
      <c r="C962" s="93"/>
      <c r="D962" s="92"/>
      <c r="E962" s="91"/>
      <c r="F962" s="92"/>
      <c r="G962" s="94"/>
      <c r="I962" s="31">
        <f t="shared" ca="1" si="273"/>
        <v>0</v>
      </c>
      <c r="J962" s="31">
        <f ca="1">IF(ISNA(MATCH($V962,Hajoamiskertoimet!A$21:A$53,0)),0,$I962*OFFSET(Hajoamiskertoimet!$C$20,MATCH($V962,Hajoamiskertoimet!A$21:A$53,0),0))</f>
        <v>0</v>
      </c>
      <c r="L962" s="181">
        <f t="shared" ca="1" si="262"/>
        <v>1</v>
      </c>
      <c r="M962" s="180" t="e">
        <f ca="1">OFFSET('ewc02'!$H$10,MATCH($R962,Ewc_ID,0),0)</f>
        <v>#N/A</v>
      </c>
      <c r="N962" s="180" t="e">
        <f t="shared" ca="1" si="257"/>
        <v>#N/A</v>
      </c>
      <c r="O962" s="180" t="e">
        <f ca="1">IF($L962=0,-1,OFFSET('Kuiva-aine'!$C$10,AE962+AF962-1,0))</f>
        <v>#N/A</v>
      </c>
      <c r="P962" s="180" t="e">
        <f t="shared" ca="1" si="263"/>
        <v>#N/A</v>
      </c>
      <c r="Q962" s="180" t="e">
        <f ca="1">OFFSET('ewc02'!$A$10,MATCH($C962,EWC_Koodi,0),0)</f>
        <v>#N/A</v>
      </c>
      <c r="R962" s="180" t="e">
        <f t="shared" ca="1" si="264"/>
        <v>#N/A</v>
      </c>
      <c r="S962" s="180" t="e">
        <f ca="1">OFFSET('ewc02'!$K$10,Y962,0)</f>
        <v>#N/A</v>
      </c>
      <c r="T962" s="180" t="e">
        <f t="shared" ca="1" si="265"/>
        <v>#N/A</v>
      </c>
      <c r="U962" s="180" t="e">
        <f ca="1">OFFSET('ewc02'!$L$10,Y962,0)</f>
        <v>#N/A</v>
      </c>
      <c r="V962" s="180" t="e">
        <f ca="1">OFFSET('ewc02'!$M$10,Y962,0)</f>
        <v>#N/A</v>
      </c>
      <c r="W962" s="180" t="e">
        <f ca="1">OFFSET('ewc02'!$N$10,Y962,0)</f>
        <v>#N/A</v>
      </c>
      <c r="X962" s="180" t="e">
        <f ca="1">IF(AND(OFFSET('ewc02'!I$10,Y962,0)=12,OR(G962="2.3",G962="2.6",G962="2.7",G962="2.9")),1,0)</f>
        <v>#N/A</v>
      </c>
      <c r="Y962" s="180" t="e">
        <f t="shared" ca="1" si="258"/>
        <v>#N/A</v>
      </c>
      <c r="Z962" s="37">
        <f t="shared" si="259"/>
        <v>0</v>
      </c>
      <c r="AA962" s="180">
        <f ca="1">IF($Z962=0,0, OFFSET(rd!$A$10,MATCH($Z962,RD_tunnus,0),0))</f>
        <v>0</v>
      </c>
      <c r="AB962" s="180" t="e">
        <f t="shared" si="266"/>
        <v>#N/A</v>
      </c>
      <c r="AC962" s="180" t="e">
        <f t="shared" si="267"/>
        <v>#N/A</v>
      </c>
      <c r="AD962" s="100">
        <f t="shared" si="268"/>
        <v>0</v>
      </c>
      <c r="AE962" s="180" t="e">
        <f t="shared" ca="1" si="260"/>
        <v>#N/A</v>
      </c>
      <c r="AF962" s="180" t="e">
        <f t="shared" ca="1" si="261"/>
        <v>#N/A</v>
      </c>
      <c r="AG962" s="100" t="e">
        <f ca="1">OFFSET('Kuiva-aine'!$D$10,AE962+AF962-1,0)</f>
        <v>#N/A</v>
      </c>
      <c r="AH962" s="100" t="e">
        <f ca="1">OFFSET('Kuiva-aine'!$E$10,AE962+AF962-1,0)</f>
        <v>#N/A</v>
      </c>
      <c r="AI962" s="180" t="e">
        <f t="shared" ca="1" si="269"/>
        <v>#N/A</v>
      </c>
      <c r="AJ962" s="180" t="e">
        <f t="shared" si="270"/>
        <v>#N/A</v>
      </c>
      <c r="AK962" s="180" t="e">
        <f t="shared" si="271"/>
        <v>#N/A</v>
      </c>
      <c r="AL962" s="180">
        <f t="shared" si="272"/>
        <v>0</v>
      </c>
    </row>
    <row r="963" spans="1:38" x14ac:dyDescent="0.35">
      <c r="A963" s="91"/>
      <c r="B963" s="92"/>
      <c r="C963" s="93"/>
      <c r="D963" s="92"/>
      <c r="E963" s="91"/>
      <c r="F963" s="92"/>
      <c r="G963" s="94"/>
      <c r="I963" s="31">
        <f t="shared" ca="1" si="273"/>
        <v>0</v>
      </c>
      <c r="J963" s="31">
        <f ca="1">IF(ISNA(MATCH($V963,Hajoamiskertoimet!A$21:A$53,0)),0,$I963*OFFSET(Hajoamiskertoimet!$C$20,MATCH($V963,Hajoamiskertoimet!A$21:A$53,0),0))</f>
        <v>0</v>
      </c>
      <c r="L963" s="181">
        <f t="shared" ca="1" si="262"/>
        <v>1</v>
      </c>
      <c r="M963" s="180" t="e">
        <f ca="1">OFFSET('ewc02'!$H$10,MATCH($R963,Ewc_ID,0),0)</f>
        <v>#N/A</v>
      </c>
      <c r="N963" s="180" t="e">
        <f t="shared" ca="1" si="257"/>
        <v>#N/A</v>
      </c>
      <c r="O963" s="180" t="e">
        <f ca="1">IF($L963=0,-1,OFFSET('Kuiva-aine'!$C$10,AE963+AF963-1,0))</f>
        <v>#N/A</v>
      </c>
      <c r="P963" s="180" t="e">
        <f t="shared" ca="1" si="263"/>
        <v>#N/A</v>
      </c>
      <c r="Q963" s="180" t="e">
        <f ca="1">OFFSET('ewc02'!$A$10,MATCH($C963,EWC_Koodi,0),0)</f>
        <v>#N/A</v>
      </c>
      <c r="R963" s="180" t="e">
        <f t="shared" ca="1" si="264"/>
        <v>#N/A</v>
      </c>
      <c r="S963" s="180" t="e">
        <f ca="1">OFFSET('ewc02'!$K$10,Y963,0)</f>
        <v>#N/A</v>
      </c>
      <c r="T963" s="180" t="e">
        <f t="shared" ca="1" si="265"/>
        <v>#N/A</v>
      </c>
      <c r="U963" s="180" t="e">
        <f ca="1">OFFSET('ewc02'!$L$10,Y963,0)</f>
        <v>#N/A</v>
      </c>
      <c r="V963" s="180" t="e">
        <f ca="1">OFFSET('ewc02'!$M$10,Y963,0)</f>
        <v>#N/A</v>
      </c>
      <c r="W963" s="180" t="e">
        <f ca="1">OFFSET('ewc02'!$N$10,Y963,0)</f>
        <v>#N/A</v>
      </c>
      <c r="X963" s="180" t="e">
        <f ca="1">IF(AND(OFFSET('ewc02'!I$10,Y963,0)=12,OR(G963="2.3",G963="2.6",G963="2.7",G963="2.9")),1,0)</f>
        <v>#N/A</v>
      </c>
      <c r="Y963" s="180" t="e">
        <f t="shared" ca="1" si="258"/>
        <v>#N/A</v>
      </c>
      <c r="Z963" s="37">
        <f t="shared" si="259"/>
        <v>0</v>
      </c>
      <c r="AA963" s="180">
        <f ca="1">IF($Z963=0,0, OFFSET(rd!$A$10,MATCH($Z963,RD_tunnus,0),0))</f>
        <v>0</v>
      </c>
      <c r="AB963" s="180" t="e">
        <f t="shared" si="266"/>
        <v>#N/A</v>
      </c>
      <c r="AC963" s="180" t="e">
        <f t="shared" si="267"/>
        <v>#N/A</v>
      </c>
      <c r="AD963" s="100">
        <f t="shared" si="268"/>
        <v>0</v>
      </c>
      <c r="AE963" s="180" t="e">
        <f t="shared" ca="1" si="260"/>
        <v>#N/A</v>
      </c>
      <c r="AF963" s="180" t="e">
        <f t="shared" ca="1" si="261"/>
        <v>#N/A</v>
      </c>
      <c r="AG963" s="100" t="e">
        <f ca="1">OFFSET('Kuiva-aine'!$D$10,AE963+AF963-1,0)</f>
        <v>#N/A</v>
      </c>
      <c r="AH963" s="100" t="e">
        <f ca="1">OFFSET('Kuiva-aine'!$E$10,AE963+AF963-1,0)</f>
        <v>#N/A</v>
      </c>
      <c r="AI963" s="180" t="e">
        <f t="shared" ca="1" si="269"/>
        <v>#N/A</v>
      </c>
      <c r="AJ963" s="180" t="e">
        <f t="shared" si="270"/>
        <v>#N/A</v>
      </c>
      <c r="AK963" s="180" t="e">
        <f t="shared" si="271"/>
        <v>#N/A</v>
      </c>
      <c r="AL963" s="180">
        <f t="shared" si="272"/>
        <v>0</v>
      </c>
    </row>
    <row r="964" spans="1:38" x14ac:dyDescent="0.35">
      <c r="A964" s="91"/>
      <c r="B964" s="92"/>
      <c r="C964" s="93"/>
      <c r="D964" s="92"/>
      <c r="E964" s="91"/>
      <c r="F964" s="92"/>
      <c r="G964" s="94"/>
      <c r="I964" s="31">
        <f t="shared" ca="1" si="273"/>
        <v>0</v>
      </c>
      <c r="J964" s="31">
        <f ca="1">IF(ISNA(MATCH($V964,Hajoamiskertoimet!A$21:A$53,0)),0,$I964*OFFSET(Hajoamiskertoimet!$C$20,MATCH($V964,Hajoamiskertoimet!A$21:A$53,0),0))</f>
        <v>0</v>
      </c>
      <c r="L964" s="181">
        <f t="shared" ca="1" si="262"/>
        <v>1</v>
      </c>
      <c r="M964" s="180" t="e">
        <f ca="1">OFFSET('ewc02'!$H$10,MATCH($R964,Ewc_ID,0),0)</f>
        <v>#N/A</v>
      </c>
      <c r="N964" s="180" t="e">
        <f t="shared" ca="1" si="257"/>
        <v>#N/A</v>
      </c>
      <c r="O964" s="180" t="e">
        <f ca="1">IF($L964=0,-1,OFFSET('Kuiva-aine'!$C$10,AE964+AF964-1,0))</f>
        <v>#N/A</v>
      </c>
      <c r="P964" s="180" t="e">
        <f t="shared" ca="1" si="263"/>
        <v>#N/A</v>
      </c>
      <c r="Q964" s="180" t="e">
        <f ca="1">OFFSET('ewc02'!$A$10,MATCH($C964,EWC_Koodi,0),0)</f>
        <v>#N/A</v>
      </c>
      <c r="R964" s="180" t="e">
        <f t="shared" ca="1" si="264"/>
        <v>#N/A</v>
      </c>
      <c r="S964" s="180" t="e">
        <f ca="1">OFFSET('ewc02'!$K$10,Y964,0)</f>
        <v>#N/A</v>
      </c>
      <c r="T964" s="180" t="e">
        <f t="shared" ca="1" si="265"/>
        <v>#N/A</v>
      </c>
      <c r="U964" s="180" t="e">
        <f ca="1">OFFSET('ewc02'!$L$10,Y964,0)</f>
        <v>#N/A</v>
      </c>
      <c r="V964" s="180" t="e">
        <f ca="1">OFFSET('ewc02'!$M$10,Y964,0)</f>
        <v>#N/A</v>
      </c>
      <c r="W964" s="180" t="e">
        <f ca="1">OFFSET('ewc02'!$N$10,Y964,0)</f>
        <v>#N/A</v>
      </c>
      <c r="X964" s="180" t="e">
        <f ca="1">IF(AND(OFFSET('ewc02'!I$10,Y964,0)=12,OR(G964="2.3",G964="2.6",G964="2.7",G964="2.9")),1,0)</f>
        <v>#N/A</v>
      </c>
      <c r="Y964" s="180" t="e">
        <f t="shared" ca="1" si="258"/>
        <v>#N/A</v>
      </c>
      <c r="Z964" s="37">
        <f t="shared" si="259"/>
        <v>0</v>
      </c>
      <c r="AA964" s="180">
        <f ca="1">IF($Z964=0,0, OFFSET(rd!$A$10,MATCH($Z964,RD_tunnus,0),0))</f>
        <v>0</v>
      </c>
      <c r="AB964" s="180" t="e">
        <f t="shared" si="266"/>
        <v>#N/A</v>
      </c>
      <c r="AC964" s="180" t="e">
        <f t="shared" si="267"/>
        <v>#N/A</v>
      </c>
      <c r="AD964" s="100">
        <f t="shared" si="268"/>
        <v>0</v>
      </c>
      <c r="AE964" s="180" t="e">
        <f t="shared" ca="1" si="260"/>
        <v>#N/A</v>
      </c>
      <c r="AF964" s="180" t="e">
        <f t="shared" ca="1" si="261"/>
        <v>#N/A</v>
      </c>
      <c r="AG964" s="100" t="e">
        <f ca="1">OFFSET('Kuiva-aine'!$D$10,AE964+AF964-1,0)</f>
        <v>#N/A</v>
      </c>
      <c r="AH964" s="100" t="e">
        <f ca="1">OFFSET('Kuiva-aine'!$E$10,AE964+AF964-1,0)</f>
        <v>#N/A</v>
      </c>
      <c r="AI964" s="180" t="e">
        <f t="shared" ca="1" si="269"/>
        <v>#N/A</v>
      </c>
      <c r="AJ964" s="180" t="e">
        <f t="shared" si="270"/>
        <v>#N/A</v>
      </c>
      <c r="AK964" s="180" t="e">
        <f t="shared" si="271"/>
        <v>#N/A</v>
      </c>
      <c r="AL964" s="180">
        <f t="shared" si="272"/>
        <v>0</v>
      </c>
    </row>
    <row r="965" spans="1:38" x14ac:dyDescent="0.35">
      <c r="A965" s="91"/>
      <c r="B965" s="92"/>
      <c r="C965" s="93"/>
      <c r="D965" s="92"/>
      <c r="E965" s="91"/>
      <c r="F965" s="92"/>
      <c r="G965" s="94"/>
      <c r="I965" s="31">
        <f t="shared" ca="1" si="273"/>
        <v>0</v>
      </c>
      <c r="J965" s="31">
        <f ca="1">IF(ISNA(MATCH($V965,Hajoamiskertoimet!A$21:A$53,0)),0,$I965*OFFSET(Hajoamiskertoimet!$C$20,MATCH($V965,Hajoamiskertoimet!A$21:A$53,0),0))</f>
        <v>0</v>
      </c>
      <c r="L965" s="181">
        <f t="shared" ca="1" si="262"/>
        <v>1</v>
      </c>
      <c r="M965" s="180" t="e">
        <f ca="1">OFFSET('ewc02'!$H$10,MATCH($R965,Ewc_ID,0),0)</f>
        <v>#N/A</v>
      </c>
      <c r="N965" s="180" t="e">
        <f t="shared" ca="1" si="257"/>
        <v>#N/A</v>
      </c>
      <c r="O965" s="180" t="e">
        <f ca="1">IF($L965=0,-1,OFFSET('Kuiva-aine'!$C$10,AE965+AF965-1,0))</f>
        <v>#N/A</v>
      </c>
      <c r="P965" s="180" t="e">
        <f t="shared" ca="1" si="263"/>
        <v>#N/A</v>
      </c>
      <c r="Q965" s="180" t="e">
        <f ca="1">OFFSET('ewc02'!$A$10,MATCH($C965,EWC_Koodi,0),0)</f>
        <v>#N/A</v>
      </c>
      <c r="R965" s="180" t="e">
        <f t="shared" ca="1" si="264"/>
        <v>#N/A</v>
      </c>
      <c r="S965" s="180" t="e">
        <f ca="1">OFFSET('ewc02'!$K$10,Y965,0)</f>
        <v>#N/A</v>
      </c>
      <c r="T965" s="180" t="e">
        <f t="shared" ca="1" si="265"/>
        <v>#N/A</v>
      </c>
      <c r="U965" s="180" t="e">
        <f ca="1">OFFSET('ewc02'!$L$10,Y965,0)</f>
        <v>#N/A</v>
      </c>
      <c r="V965" s="180" t="e">
        <f ca="1">OFFSET('ewc02'!$M$10,Y965,0)</f>
        <v>#N/A</v>
      </c>
      <c r="W965" s="180" t="e">
        <f ca="1">OFFSET('ewc02'!$N$10,Y965,0)</f>
        <v>#N/A</v>
      </c>
      <c r="X965" s="180" t="e">
        <f ca="1">IF(AND(OFFSET('ewc02'!I$10,Y965,0)=12,OR(G965="2.3",G965="2.6",G965="2.7",G965="2.9")),1,0)</f>
        <v>#N/A</v>
      </c>
      <c r="Y965" s="180" t="e">
        <f t="shared" ca="1" si="258"/>
        <v>#N/A</v>
      </c>
      <c r="Z965" s="37">
        <f t="shared" si="259"/>
        <v>0</v>
      </c>
      <c r="AA965" s="180">
        <f ca="1">IF($Z965=0,0, OFFSET(rd!$A$10,MATCH($Z965,RD_tunnus,0),0))</f>
        <v>0</v>
      </c>
      <c r="AB965" s="180" t="e">
        <f t="shared" si="266"/>
        <v>#N/A</v>
      </c>
      <c r="AC965" s="180" t="e">
        <f t="shared" si="267"/>
        <v>#N/A</v>
      </c>
      <c r="AD965" s="100">
        <f t="shared" si="268"/>
        <v>0</v>
      </c>
      <c r="AE965" s="180" t="e">
        <f t="shared" ca="1" si="260"/>
        <v>#N/A</v>
      </c>
      <c r="AF965" s="180" t="e">
        <f t="shared" ca="1" si="261"/>
        <v>#N/A</v>
      </c>
      <c r="AG965" s="100" t="e">
        <f ca="1">OFFSET('Kuiva-aine'!$D$10,AE965+AF965-1,0)</f>
        <v>#N/A</v>
      </c>
      <c r="AH965" s="100" t="e">
        <f ca="1">OFFSET('Kuiva-aine'!$E$10,AE965+AF965-1,0)</f>
        <v>#N/A</v>
      </c>
      <c r="AI965" s="180" t="e">
        <f t="shared" ca="1" si="269"/>
        <v>#N/A</v>
      </c>
      <c r="AJ965" s="180" t="e">
        <f t="shared" si="270"/>
        <v>#N/A</v>
      </c>
      <c r="AK965" s="180" t="e">
        <f t="shared" si="271"/>
        <v>#N/A</v>
      </c>
      <c r="AL965" s="180">
        <f t="shared" si="272"/>
        <v>0</v>
      </c>
    </row>
    <row r="966" spans="1:38" x14ac:dyDescent="0.35">
      <c r="A966" s="91"/>
      <c r="B966" s="92"/>
      <c r="C966" s="93"/>
      <c r="D966" s="92"/>
      <c r="E966" s="91"/>
      <c r="F966" s="92"/>
      <c r="G966" s="94"/>
      <c r="I966" s="31">
        <f t="shared" ca="1" si="273"/>
        <v>0</v>
      </c>
      <c r="J966" s="31">
        <f ca="1">IF(ISNA(MATCH($V966,Hajoamiskertoimet!A$21:A$53,0)),0,$I966*OFFSET(Hajoamiskertoimet!$C$20,MATCH($V966,Hajoamiskertoimet!A$21:A$53,0),0))</f>
        <v>0</v>
      </c>
      <c r="L966" s="181">
        <f t="shared" ca="1" si="262"/>
        <v>1</v>
      </c>
      <c r="M966" s="180" t="e">
        <f ca="1">OFFSET('ewc02'!$H$10,MATCH($R966,Ewc_ID,0),0)</f>
        <v>#N/A</v>
      </c>
      <c r="N966" s="180" t="e">
        <f t="shared" ca="1" si="257"/>
        <v>#N/A</v>
      </c>
      <c r="O966" s="180" t="e">
        <f ca="1">IF($L966=0,-1,OFFSET('Kuiva-aine'!$C$10,AE966+AF966-1,0))</f>
        <v>#N/A</v>
      </c>
      <c r="P966" s="180" t="e">
        <f t="shared" ca="1" si="263"/>
        <v>#N/A</v>
      </c>
      <c r="Q966" s="180" t="e">
        <f ca="1">OFFSET('ewc02'!$A$10,MATCH($C966,EWC_Koodi,0),0)</f>
        <v>#N/A</v>
      </c>
      <c r="R966" s="180" t="e">
        <f t="shared" ca="1" si="264"/>
        <v>#N/A</v>
      </c>
      <c r="S966" s="180" t="e">
        <f ca="1">OFFSET('ewc02'!$K$10,Y966,0)</f>
        <v>#N/A</v>
      </c>
      <c r="T966" s="180" t="e">
        <f t="shared" ca="1" si="265"/>
        <v>#N/A</v>
      </c>
      <c r="U966" s="180" t="e">
        <f ca="1">OFFSET('ewc02'!$L$10,Y966,0)</f>
        <v>#N/A</v>
      </c>
      <c r="V966" s="180" t="e">
        <f ca="1">OFFSET('ewc02'!$M$10,Y966,0)</f>
        <v>#N/A</v>
      </c>
      <c r="W966" s="180" t="e">
        <f ca="1">OFFSET('ewc02'!$N$10,Y966,0)</f>
        <v>#N/A</v>
      </c>
      <c r="X966" s="180" t="e">
        <f ca="1">IF(AND(OFFSET('ewc02'!I$10,Y966,0)=12,OR(G966="2.3",G966="2.6",G966="2.7",G966="2.9")),1,0)</f>
        <v>#N/A</v>
      </c>
      <c r="Y966" s="180" t="e">
        <f t="shared" ca="1" si="258"/>
        <v>#N/A</v>
      </c>
      <c r="Z966" s="37">
        <f t="shared" si="259"/>
        <v>0</v>
      </c>
      <c r="AA966" s="180">
        <f ca="1">IF($Z966=0,0, OFFSET(rd!$A$10,MATCH($Z966,RD_tunnus,0),0))</f>
        <v>0</v>
      </c>
      <c r="AB966" s="180" t="e">
        <f t="shared" si="266"/>
        <v>#N/A</v>
      </c>
      <c r="AC966" s="180" t="e">
        <f t="shared" si="267"/>
        <v>#N/A</v>
      </c>
      <c r="AD966" s="100">
        <f t="shared" si="268"/>
        <v>0</v>
      </c>
      <c r="AE966" s="180" t="e">
        <f t="shared" ca="1" si="260"/>
        <v>#N/A</v>
      </c>
      <c r="AF966" s="180" t="e">
        <f t="shared" ca="1" si="261"/>
        <v>#N/A</v>
      </c>
      <c r="AG966" s="100" t="e">
        <f ca="1">OFFSET('Kuiva-aine'!$D$10,AE966+AF966-1,0)</f>
        <v>#N/A</v>
      </c>
      <c r="AH966" s="100" t="e">
        <f ca="1">OFFSET('Kuiva-aine'!$E$10,AE966+AF966-1,0)</f>
        <v>#N/A</v>
      </c>
      <c r="AI966" s="180" t="e">
        <f t="shared" ca="1" si="269"/>
        <v>#N/A</v>
      </c>
      <c r="AJ966" s="180" t="e">
        <f t="shared" si="270"/>
        <v>#N/A</v>
      </c>
      <c r="AK966" s="180" t="e">
        <f t="shared" si="271"/>
        <v>#N/A</v>
      </c>
      <c r="AL966" s="180">
        <f t="shared" si="272"/>
        <v>0</v>
      </c>
    </row>
    <row r="967" spans="1:38" x14ac:dyDescent="0.35">
      <c r="A967" s="91"/>
      <c r="B967" s="92"/>
      <c r="C967" s="93"/>
      <c r="D967" s="92"/>
      <c r="E967" s="91"/>
      <c r="F967" s="92"/>
      <c r="G967" s="94"/>
      <c r="I967" s="31">
        <f t="shared" ca="1" si="273"/>
        <v>0</v>
      </c>
      <c r="J967" s="31">
        <f ca="1">IF(ISNA(MATCH($V967,Hajoamiskertoimet!A$21:A$53,0)),0,$I967*OFFSET(Hajoamiskertoimet!$C$20,MATCH($V967,Hajoamiskertoimet!A$21:A$53,0),0))</f>
        <v>0</v>
      </c>
      <c r="L967" s="181">
        <f t="shared" ca="1" si="262"/>
        <v>1</v>
      </c>
      <c r="M967" s="180" t="e">
        <f ca="1">OFFSET('ewc02'!$H$10,MATCH($R967,Ewc_ID,0),0)</f>
        <v>#N/A</v>
      </c>
      <c r="N967" s="180" t="e">
        <f t="shared" ca="1" si="257"/>
        <v>#N/A</v>
      </c>
      <c r="O967" s="180" t="e">
        <f ca="1">IF($L967=0,-1,OFFSET('Kuiva-aine'!$C$10,AE967+AF967-1,0))</f>
        <v>#N/A</v>
      </c>
      <c r="P967" s="180" t="e">
        <f t="shared" ca="1" si="263"/>
        <v>#N/A</v>
      </c>
      <c r="Q967" s="180" t="e">
        <f ca="1">OFFSET('ewc02'!$A$10,MATCH($C967,EWC_Koodi,0),0)</f>
        <v>#N/A</v>
      </c>
      <c r="R967" s="180" t="e">
        <f t="shared" ca="1" si="264"/>
        <v>#N/A</v>
      </c>
      <c r="S967" s="180" t="e">
        <f ca="1">OFFSET('ewc02'!$K$10,Y967,0)</f>
        <v>#N/A</v>
      </c>
      <c r="T967" s="180" t="e">
        <f t="shared" ca="1" si="265"/>
        <v>#N/A</v>
      </c>
      <c r="U967" s="180" t="e">
        <f ca="1">OFFSET('ewc02'!$L$10,Y967,0)</f>
        <v>#N/A</v>
      </c>
      <c r="V967" s="180" t="e">
        <f ca="1">OFFSET('ewc02'!$M$10,Y967,0)</f>
        <v>#N/A</v>
      </c>
      <c r="W967" s="180" t="e">
        <f ca="1">OFFSET('ewc02'!$N$10,Y967,0)</f>
        <v>#N/A</v>
      </c>
      <c r="X967" s="180" t="e">
        <f ca="1">IF(AND(OFFSET('ewc02'!I$10,Y967,0)=12,OR(G967="2.3",G967="2.6",G967="2.7",G967="2.9")),1,0)</f>
        <v>#N/A</v>
      </c>
      <c r="Y967" s="180" t="e">
        <f t="shared" ca="1" si="258"/>
        <v>#N/A</v>
      </c>
      <c r="Z967" s="37">
        <f t="shared" si="259"/>
        <v>0</v>
      </c>
      <c r="AA967" s="180">
        <f ca="1">IF($Z967=0,0, OFFSET(rd!$A$10,MATCH($Z967,RD_tunnus,0),0))</f>
        <v>0</v>
      </c>
      <c r="AB967" s="180" t="e">
        <f t="shared" si="266"/>
        <v>#N/A</v>
      </c>
      <c r="AC967" s="180" t="e">
        <f t="shared" si="267"/>
        <v>#N/A</v>
      </c>
      <c r="AD967" s="100">
        <f t="shared" si="268"/>
        <v>0</v>
      </c>
      <c r="AE967" s="180" t="e">
        <f t="shared" ca="1" si="260"/>
        <v>#N/A</v>
      </c>
      <c r="AF967" s="180" t="e">
        <f t="shared" ca="1" si="261"/>
        <v>#N/A</v>
      </c>
      <c r="AG967" s="100" t="e">
        <f ca="1">OFFSET('Kuiva-aine'!$D$10,AE967+AF967-1,0)</f>
        <v>#N/A</v>
      </c>
      <c r="AH967" s="100" t="e">
        <f ca="1">OFFSET('Kuiva-aine'!$E$10,AE967+AF967-1,0)</f>
        <v>#N/A</v>
      </c>
      <c r="AI967" s="180" t="e">
        <f t="shared" ca="1" si="269"/>
        <v>#N/A</v>
      </c>
      <c r="AJ967" s="180" t="e">
        <f t="shared" si="270"/>
        <v>#N/A</v>
      </c>
      <c r="AK967" s="180" t="e">
        <f t="shared" si="271"/>
        <v>#N/A</v>
      </c>
      <c r="AL967" s="180">
        <f t="shared" si="272"/>
        <v>0</v>
      </c>
    </row>
    <row r="968" spans="1:38" x14ac:dyDescent="0.35">
      <c r="A968" s="91"/>
      <c r="B968" s="92"/>
      <c r="C968" s="93"/>
      <c r="D968" s="92"/>
      <c r="E968" s="91"/>
      <c r="F968" s="92"/>
      <c r="G968" s="94"/>
      <c r="I968" s="31">
        <f t="shared" ca="1" si="273"/>
        <v>0</v>
      </c>
      <c r="J968" s="31">
        <f ca="1">IF(ISNA(MATCH($V968,Hajoamiskertoimet!A$21:A$53,0)),0,$I968*OFFSET(Hajoamiskertoimet!$C$20,MATCH($V968,Hajoamiskertoimet!A$21:A$53,0),0))</f>
        <v>0</v>
      </c>
      <c r="L968" s="181">
        <f t="shared" ca="1" si="262"/>
        <v>1</v>
      </c>
      <c r="M968" s="180" t="e">
        <f ca="1">OFFSET('ewc02'!$H$10,MATCH($R968,Ewc_ID,0),0)</f>
        <v>#N/A</v>
      </c>
      <c r="N968" s="180" t="e">
        <f t="shared" ca="1" si="257"/>
        <v>#N/A</v>
      </c>
      <c r="O968" s="180" t="e">
        <f ca="1">IF($L968=0,-1,OFFSET('Kuiva-aine'!$C$10,AE968+AF968-1,0))</f>
        <v>#N/A</v>
      </c>
      <c r="P968" s="180" t="e">
        <f t="shared" ca="1" si="263"/>
        <v>#N/A</v>
      </c>
      <c r="Q968" s="180" t="e">
        <f ca="1">OFFSET('ewc02'!$A$10,MATCH($C968,EWC_Koodi,0),0)</f>
        <v>#N/A</v>
      </c>
      <c r="R968" s="180" t="e">
        <f t="shared" ca="1" si="264"/>
        <v>#N/A</v>
      </c>
      <c r="S968" s="180" t="e">
        <f ca="1">OFFSET('ewc02'!$K$10,Y968,0)</f>
        <v>#N/A</v>
      </c>
      <c r="T968" s="180" t="e">
        <f t="shared" ca="1" si="265"/>
        <v>#N/A</v>
      </c>
      <c r="U968" s="180" t="e">
        <f ca="1">OFFSET('ewc02'!$L$10,Y968,0)</f>
        <v>#N/A</v>
      </c>
      <c r="V968" s="180" t="e">
        <f ca="1">OFFSET('ewc02'!$M$10,Y968,0)</f>
        <v>#N/A</v>
      </c>
      <c r="W968" s="180" t="e">
        <f ca="1">OFFSET('ewc02'!$N$10,Y968,0)</f>
        <v>#N/A</v>
      </c>
      <c r="X968" s="180" t="e">
        <f ca="1">IF(AND(OFFSET('ewc02'!I$10,Y968,0)=12,OR(G968="2.3",G968="2.6",G968="2.7",G968="2.9")),1,0)</f>
        <v>#N/A</v>
      </c>
      <c r="Y968" s="180" t="e">
        <f t="shared" ca="1" si="258"/>
        <v>#N/A</v>
      </c>
      <c r="Z968" s="37">
        <f t="shared" si="259"/>
        <v>0</v>
      </c>
      <c r="AA968" s="180">
        <f ca="1">IF($Z968=0,0, OFFSET(rd!$A$10,MATCH($Z968,RD_tunnus,0),0))</f>
        <v>0</v>
      </c>
      <c r="AB968" s="180" t="e">
        <f t="shared" si="266"/>
        <v>#N/A</v>
      </c>
      <c r="AC968" s="180" t="e">
        <f t="shared" si="267"/>
        <v>#N/A</v>
      </c>
      <c r="AD968" s="100">
        <f t="shared" si="268"/>
        <v>0</v>
      </c>
      <c r="AE968" s="180" t="e">
        <f t="shared" ca="1" si="260"/>
        <v>#N/A</v>
      </c>
      <c r="AF968" s="180" t="e">
        <f t="shared" ca="1" si="261"/>
        <v>#N/A</v>
      </c>
      <c r="AG968" s="100" t="e">
        <f ca="1">OFFSET('Kuiva-aine'!$D$10,AE968+AF968-1,0)</f>
        <v>#N/A</v>
      </c>
      <c r="AH968" s="100" t="e">
        <f ca="1">OFFSET('Kuiva-aine'!$E$10,AE968+AF968-1,0)</f>
        <v>#N/A</v>
      </c>
      <c r="AI968" s="180" t="e">
        <f t="shared" ca="1" si="269"/>
        <v>#N/A</v>
      </c>
      <c r="AJ968" s="180" t="e">
        <f t="shared" si="270"/>
        <v>#N/A</v>
      </c>
      <c r="AK968" s="180" t="e">
        <f t="shared" si="271"/>
        <v>#N/A</v>
      </c>
      <c r="AL968" s="180">
        <f t="shared" si="272"/>
        <v>0</v>
      </c>
    </row>
    <row r="969" spans="1:38" x14ac:dyDescent="0.35">
      <c r="A969" s="91"/>
      <c r="B969" s="92"/>
      <c r="C969" s="93"/>
      <c r="D969" s="92"/>
      <c r="E969" s="91"/>
      <c r="F969" s="92"/>
      <c r="G969" s="94"/>
      <c r="I969" s="31">
        <f t="shared" ca="1" si="273"/>
        <v>0</v>
      </c>
      <c r="J969" s="31">
        <f ca="1">IF(ISNA(MATCH($V969,Hajoamiskertoimet!A$21:A$53,0)),0,$I969*OFFSET(Hajoamiskertoimet!$C$20,MATCH($V969,Hajoamiskertoimet!A$21:A$53,0),0))</f>
        <v>0</v>
      </c>
      <c r="L969" s="181">
        <f t="shared" ca="1" si="262"/>
        <v>1</v>
      </c>
      <c r="M969" s="180" t="e">
        <f ca="1">OFFSET('ewc02'!$H$10,MATCH($R969,Ewc_ID,0),0)</f>
        <v>#N/A</v>
      </c>
      <c r="N969" s="180" t="e">
        <f t="shared" ca="1" si="257"/>
        <v>#N/A</v>
      </c>
      <c r="O969" s="180" t="e">
        <f ca="1">IF($L969=0,-1,OFFSET('Kuiva-aine'!$C$10,AE969+AF969-1,0))</f>
        <v>#N/A</v>
      </c>
      <c r="P969" s="180" t="e">
        <f t="shared" ca="1" si="263"/>
        <v>#N/A</v>
      </c>
      <c r="Q969" s="180" t="e">
        <f ca="1">OFFSET('ewc02'!$A$10,MATCH($C969,EWC_Koodi,0),0)</f>
        <v>#N/A</v>
      </c>
      <c r="R969" s="180" t="e">
        <f t="shared" ca="1" si="264"/>
        <v>#N/A</v>
      </c>
      <c r="S969" s="180" t="e">
        <f ca="1">OFFSET('ewc02'!$K$10,Y969,0)</f>
        <v>#N/A</v>
      </c>
      <c r="T969" s="180" t="e">
        <f t="shared" ca="1" si="265"/>
        <v>#N/A</v>
      </c>
      <c r="U969" s="180" t="e">
        <f ca="1">OFFSET('ewc02'!$L$10,Y969,0)</f>
        <v>#N/A</v>
      </c>
      <c r="V969" s="180" t="e">
        <f ca="1">OFFSET('ewc02'!$M$10,Y969,0)</f>
        <v>#N/A</v>
      </c>
      <c r="W969" s="180" t="e">
        <f ca="1">OFFSET('ewc02'!$N$10,Y969,0)</f>
        <v>#N/A</v>
      </c>
      <c r="X969" s="180" t="e">
        <f ca="1">IF(AND(OFFSET('ewc02'!I$10,Y969,0)=12,OR(G969="2.3",G969="2.6",G969="2.7",G969="2.9")),1,0)</f>
        <v>#N/A</v>
      </c>
      <c r="Y969" s="180" t="e">
        <f t="shared" ca="1" si="258"/>
        <v>#N/A</v>
      </c>
      <c r="Z969" s="37">
        <f t="shared" si="259"/>
        <v>0</v>
      </c>
      <c r="AA969" s="180">
        <f ca="1">IF($Z969=0,0, OFFSET(rd!$A$10,MATCH($Z969,RD_tunnus,0),0))</f>
        <v>0</v>
      </c>
      <c r="AB969" s="180" t="e">
        <f t="shared" si="266"/>
        <v>#N/A</v>
      </c>
      <c r="AC969" s="180" t="e">
        <f t="shared" si="267"/>
        <v>#N/A</v>
      </c>
      <c r="AD969" s="100">
        <f t="shared" si="268"/>
        <v>0</v>
      </c>
      <c r="AE969" s="180" t="e">
        <f t="shared" ca="1" si="260"/>
        <v>#N/A</v>
      </c>
      <c r="AF969" s="180" t="e">
        <f t="shared" ca="1" si="261"/>
        <v>#N/A</v>
      </c>
      <c r="AG969" s="100" t="e">
        <f ca="1">OFFSET('Kuiva-aine'!$D$10,AE969+AF969-1,0)</f>
        <v>#N/A</v>
      </c>
      <c r="AH969" s="100" t="e">
        <f ca="1">OFFSET('Kuiva-aine'!$E$10,AE969+AF969-1,0)</f>
        <v>#N/A</v>
      </c>
      <c r="AI969" s="180" t="e">
        <f t="shared" ca="1" si="269"/>
        <v>#N/A</v>
      </c>
      <c r="AJ969" s="180" t="e">
        <f t="shared" si="270"/>
        <v>#N/A</v>
      </c>
      <c r="AK969" s="180" t="e">
        <f t="shared" si="271"/>
        <v>#N/A</v>
      </c>
      <c r="AL969" s="180">
        <f t="shared" si="272"/>
        <v>0</v>
      </c>
    </row>
    <row r="970" spans="1:38" x14ac:dyDescent="0.35">
      <c r="A970" s="91"/>
      <c r="B970" s="92"/>
      <c r="C970" s="93"/>
      <c r="D970" s="92"/>
      <c r="E970" s="91"/>
      <c r="F970" s="92"/>
      <c r="G970" s="94"/>
      <c r="I970" s="31">
        <f t="shared" ca="1" si="273"/>
        <v>0</v>
      </c>
      <c r="J970" s="31">
        <f ca="1">IF(ISNA(MATCH($V970,Hajoamiskertoimet!A$21:A$53,0)),0,$I970*OFFSET(Hajoamiskertoimet!$C$20,MATCH($V970,Hajoamiskertoimet!A$21:A$53,0),0))</f>
        <v>0</v>
      </c>
      <c r="L970" s="181">
        <f t="shared" ca="1" si="262"/>
        <v>1</v>
      </c>
      <c r="M970" s="180" t="e">
        <f ca="1">OFFSET('ewc02'!$H$10,MATCH($R970,Ewc_ID,0),0)</f>
        <v>#N/A</v>
      </c>
      <c r="N970" s="180" t="e">
        <f t="shared" ca="1" si="257"/>
        <v>#N/A</v>
      </c>
      <c r="O970" s="180" t="e">
        <f ca="1">IF($L970=0,-1,OFFSET('Kuiva-aine'!$C$10,AE970+AF970-1,0))</f>
        <v>#N/A</v>
      </c>
      <c r="P970" s="180" t="e">
        <f t="shared" ca="1" si="263"/>
        <v>#N/A</v>
      </c>
      <c r="Q970" s="180" t="e">
        <f ca="1">OFFSET('ewc02'!$A$10,MATCH($C970,EWC_Koodi,0),0)</f>
        <v>#N/A</v>
      </c>
      <c r="R970" s="180" t="e">
        <f t="shared" ca="1" si="264"/>
        <v>#N/A</v>
      </c>
      <c r="S970" s="180" t="e">
        <f ca="1">OFFSET('ewc02'!$K$10,Y970,0)</f>
        <v>#N/A</v>
      </c>
      <c r="T970" s="180" t="e">
        <f t="shared" ca="1" si="265"/>
        <v>#N/A</v>
      </c>
      <c r="U970" s="180" t="e">
        <f ca="1">OFFSET('ewc02'!$L$10,Y970,0)</f>
        <v>#N/A</v>
      </c>
      <c r="V970" s="180" t="e">
        <f ca="1">OFFSET('ewc02'!$M$10,Y970,0)</f>
        <v>#N/A</v>
      </c>
      <c r="W970" s="180" t="e">
        <f ca="1">OFFSET('ewc02'!$N$10,Y970,0)</f>
        <v>#N/A</v>
      </c>
      <c r="X970" s="180" t="e">
        <f ca="1">IF(AND(OFFSET('ewc02'!I$10,Y970,0)=12,OR(G970="2.3",G970="2.6",G970="2.7",G970="2.9")),1,0)</f>
        <v>#N/A</v>
      </c>
      <c r="Y970" s="180" t="e">
        <f t="shared" ca="1" si="258"/>
        <v>#N/A</v>
      </c>
      <c r="Z970" s="37">
        <f t="shared" si="259"/>
        <v>0</v>
      </c>
      <c r="AA970" s="180">
        <f ca="1">IF($Z970=0,0, OFFSET(rd!$A$10,MATCH($Z970,RD_tunnus,0),0))</f>
        <v>0</v>
      </c>
      <c r="AB970" s="180" t="e">
        <f t="shared" si="266"/>
        <v>#N/A</v>
      </c>
      <c r="AC970" s="180" t="e">
        <f t="shared" si="267"/>
        <v>#N/A</v>
      </c>
      <c r="AD970" s="100">
        <f t="shared" si="268"/>
        <v>0</v>
      </c>
      <c r="AE970" s="180" t="e">
        <f t="shared" ca="1" si="260"/>
        <v>#N/A</v>
      </c>
      <c r="AF970" s="180" t="e">
        <f t="shared" ca="1" si="261"/>
        <v>#N/A</v>
      </c>
      <c r="AG970" s="100" t="e">
        <f ca="1">OFFSET('Kuiva-aine'!$D$10,AE970+AF970-1,0)</f>
        <v>#N/A</v>
      </c>
      <c r="AH970" s="100" t="e">
        <f ca="1">OFFSET('Kuiva-aine'!$E$10,AE970+AF970-1,0)</f>
        <v>#N/A</v>
      </c>
      <c r="AI970" s="180" t="e">
        <f t="shared" ca="1" si="269"/>
        <v>#N/A</v>
      </c>
      <c r="AJ970" s="180" t="e">
        <f t="shared" si="270"/>
        <v>#N/A</v>
      </c>
      <c r="AK970" s="180" t="e">
        <f t="shared" si="271"/>
        <v>#N/A</v>
      </c>
      <c r="AL970" s="180">
        <f t="shared" si="272"/>
        <v>0</v>
      </c>
    </row>
    <row r="971" spans="1:38" x14ac:dyDescent="0.35">
      <c r="A971" s="91"/>
      <c r="B971" s="92"/>
      <c r="C971" s="93"/>
      <c r="D971" s="92"/>
      <c r="E971" s="91"/>
      <c r="F971" s="92"/>
      <c r="G971" s="94"/>
      <c r="I971" s="31">
        <f t="shared" ca="1" si="273"/>
        <v>0</v>
      </c>
      <c r="J971" s="31">
        <f ca="1">IF(ISNA(MATCH($V971,Hajoamiskertoimet!A$21:A$53,0)),0,$I971*OFFSET(Hajoamiskertoimet!$C$20,MATCH($V971,Hajoamiskertoimet!A$21:A$53,0),0))</f>
        <v>0</v>
      </c>
      <c r="L971" s="181">
        <f t="shared" ca="1" si="262"/>
        <v>1</v>
      </c>
      <c r="M971" s="180" t="e">
        <f ca="1">OFFSET('ewc02'!$H$10,MATCH($R971,Ewc_ID,0),0)</f>
        <v>#N/A</v>
      </c>
      <c r="N971" s="180" t="e">
        <f t="shared" ref="N971:N1034" ca="1" si="274">A971&amp;"_"&amp;O971</f>
        <v>#N/A</v>
      </c>
      <c r="O971" s="180" t="e">
        <f ca="1">IF($L971=0,-1,OFFSET('Kuiva-aine'!$C$10,AE971+AF971-1,0))</f>
        <v>#N/A</v>
      </c>
      <c r="P971" s="180" t="e">
        <f t="shared" ca="1" si="263"/>
        <v>#N/A</v>
      </c>
      <c r="Q971" s="180" t="e">
        <f ca="1">OFFSET('ewc02'!$A$10,MATCH($C971,EWC_Koodi,0),0)</f>
        <v>#N/A</v>
      </c>
      <c r="R971" s="180" t="e">
        <f t="shared" ca="1" si="264"/>
        <v>#N/A</v>
      </c>
      <c r="S971" s="180" t="e">
        <f ca="1">OFFSET('ewc02'!$K$10,Y971,0)</f>
        <v>#N/A</v>
      </c>
      <c r="T971" s="180" t="e">
        <f t="shared" ca="1" si="265"/>
        <v>#N/A</v>
      </c>
      <c r="U971" s="180" t="e">
        <f ca="1">OFFSET('ewc02'!$L$10,Y971,0)</f>
        <v>#N/A</v>
      </c>
      <c r="V971" s="180" t="e">
        <f ca="1">OFFSET('ewc02'!$M$10,Y971,0)</f>
        <v>#N/A</v>
      </c>
      <c r="W971" s="180" t="e">
        <f ca="1">OFFSET('ewc02'!$N$10,Y971,0)</f>
        <v>#N/A</v>
      </c>
      <c r="X971" s="180" t="e">
        <f ca="1">IF(AND(OFFSET('ewc02'!I$10,Y971,0)=12,OR(G971="2.3",G971="2.6",G971="2.7",G971="2.9")),1,0)</f>
        <v>#N/A</v>
      </c>
      <c r="Y971" s="180" t="e">
        <f t="shared" ref="Y971:Y1034" ca="1" si="275">MATCH($R971,Ewc_ID,0)</f>
        <v>#N/A</v>
      </c>
      <c r="Z971" s="37">
        <f t="shared" ref="Z971:Z1034" si="276">IF(F971="",0,TRIM(F971))</f>
        <v>0</v>
      </c>
      <c r="AA971" s="180">
        <f ca="1">IF($Z971=0,0, OFFSET(rd!$A$10,MATCH($Z971,RD_tunnus,0),0))</f>
        <v>0</v>
      </c>
      <c r="AB971" s="180" t="e">
        <f t="shared" si="266"/>
        <v>#N/A</v>
      </c>
      <c r="AC971" s="180" t="e">
        <f t="shared" si="267"/>
        <v>#N/A</v>
      </c>
      <c r="AD971" s="100">
        <f t="shared" si="268"/>
        <v>0</v>
      </c>
      <c r="AE971" s="180" t="e">
        <f t="shared" ref="AE971:AE1034" ca="1" si="277">MATCH($T971,Ryhma,0)</f>
        <v>#N/A</v>
      </c>
      <c r="AF971" s="180" t="e">
        <f t="shared" ref="AF971:AF1034" ca="1" si="278">MATCH(U971,OFFSET(Ryhma2,AE971-1,0,50,1),0)</f>
        <v>#N/A</v>
      </c>
      <c r="AG971" s="100" t="e">
        <f ca="1">OFFSET('Kuiva-aine'!$D$10,AE971+AF971-1,0)</f>
        <v>#N/A</v>
      </c>
      <c r="AH971" s="100" t="e">
        <f ca="1">OFFSET('Kuiva-aine'!$E$10,AE971+AF971-1,0)</f>
        <v>#N/A</v>
      </c>
      <c r="AI971" s="180" t="e">
        <f t="shared" ca="1" si="269"/>
        <v>#N/A</v>
      </c>
      <c r="AJ971" s="180" t="e">
        <f t="shared" si="270"/>
        <v>#N/A</v>
      </c>
      <c r="AK971" s="180" t="e">
        <f t="shared" si="271"/>
        <v>#N/A</v>
      </c>
      <c r="AL971" s="180">
        <f t="shared" si="272"/>
        <v>0</v>
      </c>
    </row>
    <row r="972" spans="1:38" x14ac:dyDescent="0.35">
      <c r="A972" s="91"/>
      <c r="B972" s="92"/>
      <c r="C972" s="93"/>
      <c r="D972" s="92"/>
      <c r="E972" s="91"/>
      <c r="F972" s="92"/>
      <c r="G972" s="94"/>
      <c r="I972" s="31">
        <f t="shared" ca="1" si="273"/>
        <v>0</v>
      </c>
      <c r="J972" s="31">
        <f ca="1">IF(ISNA(MATCH($V972,Hajoamiskertoimet!A$21:A$53,0)),0,$I972*OFFSET(Hajoamiskertoimet!$C$20,MATCH($V972,Hajoamiskertoimet!A$21:A$53,0),0))</f>
        <v>0</v>
      </c>
      <c r="L972" s="181">
        <f t="shared" ref="L972:L1035" ca="1" si="279">IF(ISNA(AA972),0,IF(OR(AA972=0,AA972=1,AA972=4,AA972=5,AA972=12,AA972=154,AA972=157,AA972=158,AA972=165),1,0))</f>
        <v>1</v>
      </c>
      <c r="M972" s="180" t="e">
        <f ca="1">OFFSET('ewc02'!$H$10,MATCH($R972,Ewc_ID,0),0)</f>
        <v>#N/A</v>
      </c>
      <c r="N972" s="180" t="e">
        <f t="shared" ca="1" si="274"/>
        <v>#N/A</v>
      </c>
      <c r="O972" s="180" t="e">
        <f ca="1">IF($L972=0,-1,OFFSET('Kuiva-aine'!$C$10,AE972+AF972-1,0))</f>
        <v>#N/A</v>
      </c>
      <c r="P972" s="180" t="e">
        <f t="shared" ca="1" si="263"/>
        <v>#N/A</v>
      </c>
      <c r="Q972" s="180" t="e">
        <f ca="1">OFFSET('ewc02'!$A$10,MATCH($C972,EWC_Koodi,0),0)</f>
        <v>#N/A</v>
      </c>
      <c r="R972" s="180" t="e">
        <f t="shared" ca="1" si="264"/>
        <v>#N/A</v>
      </c>
      <c r="S972" s="180" t="e">
        <f ca="1">OFFSET('ewc02'!$K$10,Y972,0)</f>
        <v>#N/A</v>
      </c>
      <c r="T972" s="180" t="e">
        <f t="shared" ca="1" si="265"/>
        <v>#N/A</v>
      </c>
      <c r="U972" s="180" t="e">
        <f ca="1">OFFSET('ewc02'!$L$10,Y972,0)</f>
        <v>#N/A</v>
      </c>
      <c r="V972" s="180" t="e">
        <f ca="1">OFFSET('ewc02'!$M$10,Y972,0)</f>
        <v>#N/A</v>
      </c>
      <c r="W972" s="180" t="e">
        <f ca="1">OFFSET('ewc02'!$N$10,Y972,0)</f>
        <v>#N/A</v>
      </c>
      <c r="X972" s="180" t="e">
        <f ca="1">IF(AND(OFFSET('ewc02'!I$10,Y972,0)=12,OR(G972="2.3",G972="2.6",G972="2.7",G972="2.9")),1,0)</f>
        <v>#N/A</v>
      </c>
      <c r="Y972" s="180" t="e">
        <f t="shared" ca="1" si="275"/>
        <v>#N/A</v>
      </c>
      <c r="Z972" s="37">
        <f t="shared" si="276"/>
        <v>0</v>
      </c>
      <c r="AA972" s="180">
        <f ca="1">IF($Z972=0,0, OFFSET(rd!$A$10,MATCH($Z972,RD_tunnus,0),0))</f>
        <v>0</v>
      </c>
      <c r="AB972" s="180" t="e">
        <f t="shared" si="266"/>
        <v>#N/A</v>
      </c>
      <c r="AC972" s="180" t="e">
        <f t="shared" si="267"/>
        <v>#N/A</v>
      </c>
      <c r="AD972" s="100">
        <f t="shared" si="268"/>
        <v>0</v>
      </c>
      <c r="AE972" s="180" t="e">
        <f t="shared" ca="1" si="277"/>
        <v>#N/A</v>
      </c>
      <c r="AF972" s="180" t="e">
        <f t="shared" ca="1" si="278"/>
        <v>#N/A</v>
      </c>
      <c r="AG972" s="100" t="e">
        <f ca="1">OFFSET('Kuiva-aine'!$D$10,AE972+AF972-1,0)</f>
        <v>#N/A</v>
      </c>
      <c r="AH972" s="100" t="e">
        <f ca="1">OFFSET('Kuiva-aine'!$E$10,AE972+AF972-1,0)</f>
        <v>#N/A</v>
      </c>
      <c r="AI972" s="180" t="e">
        <f t="shared" ca="1" si="269"/>
        <v>#N/A</v>
      </c>
      <c r="AJ972" s="180" t="e">
        <f t="shared" si="270"/>
        <v>#N/A</v>
      </c>
      <c r="AK972" s="180" t="e">
        <f t="shared" si="271"/>
        <v>#N/A</v>
      </c>
      <c r="AL972" s="180">
        <f t="shared" si="272"/>
        <v>0</v>
      </c>
    </row>
    <row r="973" spans="1:38" x14ac:dyDescent="0.35">
      <c r="A973" s="91"/>
      <c r="B973" s="92"/>
      <c r="C973" s="93"/>
      <c r="D973" s="92"/>
      <c r="E973" s="91"/>
      <c r="F973" s="92"/>
      <c r="G973" s="94"/>
      <c r="I973" s="31">
        <f t="shared" ca="1" si="273"/>
        <v>0</v>
      </c>
      <c r="J973" s="31">
        <f ca="1">IF(ISNA(MATCH($V973,Hajoamiskertoimet!A$21:A$53,0)),0,$I973*OFFSET(Hajoamiskertoimet!$C$20,MATCH($V973,Hajoamiskertoimet!A$21:A$53,0),0))</f>
        <v>0</v>
      </c>
      <c r="L973" s="181">
        <f t="shared" ca="1" si="279"/>
        <v>1</v>
      </c>
      <c r="M973" s="180" t="e">
        <f ca="1">OFFSET('ewc02'!$H$10,MATCH($R973,Ewc_ID,0),0)</f>
        <v>#N/A</v>
      </c>
      <c r="N973" s="180" t="e">
        <f t="shared" ca="1" si="274"/>
        <v>#N/A</v>
      </c>
      <c r="O973" s="180" t="e">
        <f ca="1">IF($L973=0,-1,OFFSET('Kuiva-aine'!$C$10,AE973+AF973-1,0))</f>
        <v>#N/A</v>
      </c>
      <c r="P973" s="180" t="e">
        <f t="shared" ref="P973:P1036" ca="1" si="280">IF(AND(E973&gt;0,E973&lt;100),E973,AG973)</f>
        <v>#N/A</v>
      </c>
      <c r="Q973" s="180" t="e">
        <f ca="1">OFFSET('ewc02'!$A$10,MATCH($C973,EWC_Koodi,0),0)</f>
        <v>#N/A</v>
      </c>
      <c r="R973" s="180" t="e">
        <f t="shared" ref="R973:R1036" ca="1" si="281">IF(OR(Q973=77,Q973=80,Q973=89,Q973=97),IF(AD973=2,95,IF(AD973=1,96,Q973)),Q973)</f>
        <v>#N/A</v>
      </c>
      <c r="S973" s="180" t="e">
        <f ca="1">OFFSET('ewc02'!$K$10,Y973,0)</f>
        <v>#N/A</v>
      </c>
      <c r="T973" s="180" t="e">
        <f t="shared" ref="T973:T1036" ca="1" si="282">IF(X973=1,4,IF(AI973=1,5,S973))</f>
        <v>#N/A</v>
      </c>
      <c r="U973" s="180" t="e">
        <f ca="1">OFFSET('ewc02'!$L$10,Y973,0)</f>
        <v>#N/A</v>
      </c>
      <c r="V973" s="180" t="e">
        <f ca="1">OFFSET('ewc02'!$M$10,Y973,0)</f>
        <v>#N/A</v>
      </c>
      <c r="W973" s="180" t="e">
        <f ca="1">OFFSET('ewc02'!$N$10,Y973,0)</f>
        <v>#N/A</v>
      </c>
      <c r="X973" s="180" t="e">
        <f ca="1">IF(AND(OFFSET('ewc02'!I$10,Y973,0)=12,OR(G973="2.3",G973="2.6",G973="2.7",G973="2.9")),1,0)</f>
        <v>#N/A</v>
      </c>
      <c r="Y973" s="180" t="e">
        <f t="shared" ca="1" si="275"/>
        <v>#N/A</v>
      </c>
      <c r="Z973" s="37">
        <f t="shared" si="276"/>
        <v>0</v>
      </c>
      <c r="AA973" s="180">
        <f ca="1">IF($Z973=0,0, OFFSET(rd!$A$10,MATCH($Z973,RD_tunnus,0),0))</f>
        <v>0</v>
      </c>
      <c r="AB973" s="180" t="e">
        <f t="shared" ref="AB973:AB1036" si="283">MATCH("*kuituliet*",B973,0)</f>
        <v>#N/A</v>
      </c>
      <c r="AC973" s="180" t="e">
        <f t="shared" ref="AC973:AC1036" si="284">MATCH("*liet*",B973,0)</f>
        <v>#N/A</v>
      </c>
      <c r="AD973" s="100">
        <f t="shared" ref="AD973:AD1036" si="285">IF(ISNA(AC973),0,IF(ISNA(AB973),1,2))</f>
        <v>0</v>
      </c>
      <c r="AE973" s="180" t="e">
        <f t="shared" ca="1" si="277"/>
        <v>#N/A</v>
      </c>
      <c r="AF973" s="180" t="e">
        <f t="shared" ca="1" si="278"/>
        <v>#N/A</v>
      </c>
      <c r="AG973" s="100" t="e">
        <f ca="1">OFFSET('Kuiva-aine'!$D$10,AE973+AF973-1,0)</f>
        <v>#N/A</v>
      </c>
      <c r="AH973" s="100" t="e">
        <f ca="1">OFFSET('Kuiva-aine'!$E$10,AE973+AF973-1,0)</f>
        <v>#N/A</v>
      </c>
      <c r="AI973" s="180" t="e">
        <f t="shared" ref="AI973:AI1036" ca="1" si="286">IF(AND(OR(R973=918,R973=919),OR(G973="2.4",AL973=1)),1,0)</f>
        <v>#N/A</v>
      </c>
      <c r="AJ973" s="180" t="e">
        <f t="shared" ref="AJ973:AJ1036" si="287">MATCH("*raken*",B973,0)</f>
        <v>#N/A</v>
      </c>
      <c r="AK973" s="180" t="e">
        <f t="shared" ref="AK973:AK1036" si="288">MATCH("*rak.*",B973,0)</f>
        <v>#N/A</v>
      </c>
      <c r="AL973" s="180">
        <f t="shared" ref="AL973:AL1036" si="289">IF(AND(ISNA(AJ973),ISNA(AK973)),0,1)</f>
        <v>0</v>
      </c>
    </row>
    <row r="974" spans="1:38" x14ac:dyDescent="0.35">
      <c r="A974" s="91"/>
      <c r="B974" s="92"/>
      <c r="C974" s="93"/>
      <c r="D974" s="92"/>
      <c r="E974" s="91"/>
      <c r="F974" s="92"/>
      <c r="G974" s="94"/>
      <c r="I974" s="31">
        <f t="shared" ca="1" si="273"/>
        <v>0</v>
      </c>
      <c r="J974" s="31">
        <f ca="1">IF(ISNA(MATCH($V974,Hajoamiskertoimet!A$21:A$53,0)),0,$I974*OFFSET(Hajoamiskertoimet!$C$20,MATCH($V974,Hajoamiskertoimet!A$21:A$53,0),0))</f>
        <v>0</v>
      </c>
      <c r="L974" s="181">
        <f t="shared" ca="1" si="279"/>
        <v>1</v>
      </c>
      <c r="M974" s="180" t="e">
        <f ca="1">OFFSET('ewc02'!$H$10,MATCH($R974,Ewc_ID,0),0)</f>
        <v>#N/A</v>
      </c>
      <c r="N974" s="180" t="e">
        <f t="shared" ca="1" si="274"/>
        <v>#N/A</v>
      </c>
      <c r="O974" s="180" t="e">
        <f ca="1">IF($L974=0,-1,OFFSET('Kuiva-aine'!$C$10,AE974+AF974-1,0))</f>
        <v>#N/A</v>
      </c>
      <c r="P974" s="180" t="e">
        <f t="shared" ca="1" si="280"/>
        <v>#N/A</v>
      </c>
      <c r="Q974" s="180" t="e">
        <f ca="1">OFFSET('ewc02'!$A$10,MATCH($C974,EWC_Koodi,0),0)</f>
        <v>#N/A</v>
      </c>
      <c r="R974" s="180" t="e">
        <f t="shared" ca="1" si="281"/>
        <v>#N/A</v>
      </c>
      <c r="S974" s="180" t="e">
        <f ca="1">OFFSET('ewc02'!$K$10,Y974,0)</f>
        <v>#N/A</v>
      </c>
      <c r="T974" s="180" t="e">
        <f t="shared" ca="1" si="282"/>
        <v>#N/A</v>
      </c>
      <c r="U974" s="180" t="e">
        <f ca="1">OFFSET('ewc02'!$L$10,Y974,0)</f>
        <v>#N/A</v>
      </c>
      <c r="V974" s="180" t="e">
        <f ca="1">OFFSET('ewc02'!$M$10,Y974,0)</f>
        <v>#N/A</v>
      </c>
      <c r="W974" s="180" t="e">
        <f ca="1">OFFSET('ewc02'!$N$10,Y974,0)</f>
        <v>#N/A</v>
      </c>
      <c r="X974" s="180" t="e">
        <f ca="1">IF(AND(OFFSET('ewc02'!I$10,Y974,0)=12,OR(G974="2.3",G974="2.6",G974="2.7",G974="2.9")),1,0)</f>
        <v>#N/A</v>
      </c>
      <c r="Y974" s="180" t="e">
        <f t="shared" ca="1" si="275"/>
        <v>#N/A</v>
      </c>
      <c r="Z974" s="37">
        <f t="shared" si="276"/>
        <v>0</v>
      </c>
      <c r="AA974" s="180">
        <f ca="1">IF($Z974=0,0, OFFSET(rd!$A$10,MATCH($Z974,RD_tunnus,0),0))</f>
        <v>0</v>
      </c>
      <c r="AB974" s="180" t="e">
        <f t="shared" si="283"/>
        <v>#N/A</v>
      </c>
      <c r="AC974" s="180" t="e">
        <f t="shared" si="284"/>
        <v>#N/A</v>
      </c>
      <c r="AD974" s="100">
        <f t="shared" si="285"/>
        <v>0</v>
      </c>
      <c r="AE974" s="180" t="e">
        <f t="shared" ca="1" si="277"/>
        <v>#N/A</v>
      </c>
      <c r="AF974" s="180" t="e">
        <f t="shared" ca="1" si="278"/>
        <v>#N/A</v>
      </c>
      <c r="AG974" s="100" t="e">
        <f ca="1">OFFSET('Kuiva-aine'!$D$10,AE974+AF974-1,0)</f>
        <v>#N/A</v>
      </c>
      <c r="AH974" s="100" t="e">
        <f ca="1">OFFSET('Kuiva-aine'!$E$10,AE974+AF974-1,0)</f>
        <v>#N/A</v>
      </c>
      <c r="AI974" s="180" t="e">
        <f t="shared" ca="1" si="286"/>
        <v>#N/A</v>
      </c>
      <c r="AJ974" s="180" t="e">
        <f t="shared" si="287"/>
        <v>#N/A</v>
      </c>
      <c r="AK974" s="180" t="e">
        <f t="shared" si="288"/>
        <v>#N/A</v>
      </c>
      <c r="AL974" s="180">
        <f t="shared" si="289"/>
        <v>0</v>
      </c>
    </row>
    <row r="975" spans="1:38" x14ac:dyDescent="0.35">
      <c r="A975" s="91"/>
      <c r="B975" s="92"/>
      <c r="C975" s="93"/>
      <c r="D975" s="92"/>
      <c r="E975" s="91"/>
      <c r="F975" s="92"/>
      <c r="G975" s="94"/>
      <c r="I975" s="31">
        <f t="shared" ca="1" si="273"/>
        <v>0</v>
      </c>
      <c r="J975" s="31">
        <f ca="1">IF(ISNA(MATCH($V975,Hajoamiskertoimet!A$21:A$53,0)),0,$I975*OFFSET(Hajoamiskertoimet!$C$20,MATCH($V975,Hajoamiskertoimet!A$21:A$53,0),0))</f>
        <v>0</v>
      </c>
      <c r="L975" s="181">
        <f t="shared" ca="1" si="279"/>
        <v>1</v>
      </c>
      <c r="M975" s="180" t="e">
        <f ca="1">OFFSET('ewc02'!$H$10,MATCH($R975,Ewc_ID,0),0)</f>
        <v>#N/A</v>
      </c>
      <c r="N975" s="180" t="e">
        <f t="shared" ca="1" si="274"/>
        <v>#N/A</v>
      </c>
      <c r="O975" s="180" t="e">
        <f ca="1">IF($L975=0,-1,OFFSET('Kuiva-aine'!$C$10,AE975+AF975-1,0))</f>
        <v>#N/A</v>
      </c>
      <c r="P975" s="180" t="e">
        <f t="shared" ca="1" si="280"/>
        <v>#N/A</v>
      </c>
      <c r="Q975" s="180" t="e">
        <f ca="1">OFFSET('ewc02'!$A$10,MATCH($C975,EWC_Koodi,0),0)</f>
        <v>#N/A</v>
      </c>
      <c r="R975" s="180" t="e">
        <f t="shared" ca="1" si="281"/>
        <v>#N/A</v>
      </c>
      <c r="S975" s="180" t="e">
        <f ca="1">OFFSET('ewc02'!$K$10,Y975,0)</f>
        <v>#N/A</v>
      </c>
      <c r="T975" s="180" t="e">
        <f t="shared" ca="1" si="282"/>
        <v>#N/A</v>
      </c>
      <c r="U975" s="180" t="e">
        <f ca="1">OFFSET('ewc02'!$L$10,Y975,0)</f>
        <v>#N/A</v>
      </c>
      <c r="V975" s="180" t="e">
        <f ca="1">OFFSET('ewc02'!$M$10,Y975,0)</f>
        <v>#N/A</v>
      </c>
      <c r="W975" s="180" t="e">
        <f ca="1">OFFSET('ewc02'!$N$10,Y975,0)</f>
        <v>#N/A</v>
      </c>
      <c r="X975" s="180" t="e">
        <f ca="1">IF(AND(OFFSET('ewc02'!I$10,Y975,0)=12,OR(G975="2.3",G975="2.6",G975="2.7",G975="2.9")),1,0)</f>
        <v>#N/A</v>
      </c>
      <c r="Y975" s="180" t="e">
        <f t="shared" ca="1" si="275"/>
        <v>#N/A</v>
      </c>
      <c r="Z975" s="37">
        <f t="shared" si="276"/>
        <v>0</v>
      </c>
      <c r="AA975" s="180">
        <f ca="1">IF($Z975=0,0, OFFSET(rd!$A$10,MATCH($Z975,RD_tunnus,0),0))</f>
        <v>0</v>
      </c>
      <c r="AB975" s="180" t="e">
        <f t="shared" si="283"/>
        <v>#N/A</v>
      </c>
      <c r="AC975" s="180" t="e">
        <f t="shared" si="284"/>
        <v>#N/A</v>
      </c>
      <c r="AD975" s="100">
        <f t="shared" si="285"/>
        <v>0</v>
      </c>
      <c r="AE975" s="180" t="e">
        <f t="shared" ca="1" si="277"/>
        <v>#N/A</v>
      </c>
      <c r="AF975" s="180" t="e">
        <f t="shared" ca="1" si="278"/>
        <v>#N/A</v>
      </c>
      <c r="AG975" s="100" t="e">
        <f ca="1">OFFSET('Kuiva-aine'!$D$10,AE975+AF975-1,0)</f>
        <v>#N/A</v>
      </c>
      <c r="AH975" s="100" t="e">
        <f ca="1">OFFSET('Kuiva-aine'!$E$10,AE975+AF975-1,0)</f>
        <v>#N/A</v>
      </c>
      <c r="AI975" s="180" t="e">
        <f t="shared" ca="1" si="286"/>
        <v>#N/A</v>
      </c>
      <c r="AJ975" s="180" t="e">
        <f t="shared" si="287"/>
        <v>#N/A</v>
      </c>
      <c r="AK975" s="180" t="e">
        <f t="shared" si="288"/>
        <v>#N/A</v>
      </c>
      <c r="AL975" s="180">
        <f t="shared" si="289"/>
        <v>0</v>
      </c>
    </row>
    <row r="976" spans="1:38" x14ac:dyDescent="0.35">
      <c r="A976" s="91"/>
      <c r="B976" s="92"/>
      <c r="C976" s="93"/>
      <c r="D976" s="92"/>
      <c r="E976" s="91"/>
      <c r="F976" s="92"/>
      <c r="G976" s="94"/>
      <c r="I976" s="31">
        <f t="shared" ca="1" si="273"/>
        <v>0</v>
      </c>
      <c r="J976" s="31">
        <f ca="1">IF(ISNA(MATCH($V976,Hajoamiskertoimet!A$21:A$53,0)),0,$I976*OFFSET(Hajoamiskertoimet!$C$20,MATCH($V976,Hajoamiskertoimet!A$21:A$53,0),0))</f>
        <v>0</v>
      </c>
      <c r="L976" s="181">
        <f t="shared" ca="1" si="279"/>
        <v>1</v>
      </c>
      <c r="M976" s="180" t="e">
        <f ca="1">OFFSET('ewc02'!$H$10,MATCH($R976,Ewc_ID,0),0)</f>
        <v>#N/A</v>
      </c>
      <c r="N976" s="180" t="e">
        <f t="shared" ca="1" si="274"/>
        <v>#N/A</v>
      </c>
      <c r="O976" s="180" t="e">
        <f ca="1">IF($L976=0,-1,OFFSET('Kuiva-aine'!$C$10,AE976+AF976-1,0))</f>
        <v>#N/A</v>
      </c>
      <c r="P976" s="180" t="e">
        <f t="shared" ca="1" si="280"/>
        <v>#N/A</v>
      </c>
      <c r="Q976" s="180" t="e">
        <f ca="1">OFFSET('ewc02'!$A$10,MATCH($C976,EWC_Koodi,0),0)</f>
        <v>#N/A</v>
      </c>
      <c r="R976" s="180" t="e">
        <f t="shared" ca="1" si="281"/>
        <v>#N/A</v>
      </c>
      <c r="S976" s="180" t="e">
        <f ca="1">OFFSET('ewc02'!$K$10,Y976,0)</f>
        <v>#N/A</v>
      </c>
      <c r="T976" s="180" t="e">
        <f t="shared" ca="1" si="282"/>
        <v>#N/A</v>
      </c>
      <c r="U976" s="180" t="e">
        <f ca="1">OFFSET('ewc02'!$L$10,Y976,0)</f>
        <v>#N/A</v>
      </c>
      <c r="V976" s="180" t="e">
        <f ca="1">OFFSET('ewc02'!$M$10,Y976,0)</f>
        <v>#N/A</v>
      </c>
      <c r="W976" s="180" t="e">
        <f ca="1">OFFSET('ewc02'!$N$10,Y976,0)</f>
        <v>#N/A</v>
      </c>
      <c r="X976" s="180" t="e">
        <f ca="1">IF(AND(OFFSET('ewc02'!I$10,Y976,0)=12,OR(G976="2.3",G976="2.6",G976="2.7",G976="2.9")),1,0)</f>
        <v>#N/A</v>
      </c>
      <c r="Y976" s="180" t="e">
        <f t="shared" ca="1" si="275"/>
        <v>#N/A</v>
      </c>
      <c r="Z976" s="37">
        <f t="shared" si="276"/>
        <v>0</v>
      </c>
      <c r="AA976" s="180">
        <f ca="1">IF($Z976=0,0, OFFSET(rd!$A$10,MATCH($Z976,RD_tunnus,0),0))</f>
        <v>0</v>
      </c>
      <c r="AB976" s="180" t="e">
        <f t="shared" si="283"/>
        <v>#N/A</v>
      </c>
      <c r="AC976" s="180" t="e">
        <f t="shared" si="284"/>
        <v>#N/A</v>
      </c>
      <c r="AD976" s="100">
        <f t="shared" si="285"/>
        <v>0</v>
      </c>
      <c r="AE976" s="180" t="e">
        <f t="shared" ca="1" si="277"/>
        <v>#N/A</v>
      </c>
      <c r="AF976" s="180" t="e">
        <f t="shared" ca="1" si="278"/>
        <v>#N/A</v>
      </c>
      <c r="AG976" s="100" t="e">
        <f ca="1">OFFSET('Kuiva-aine'!$D$10,AE976+AF976-1,0)</f>
        <v>#N/A</v>
      </c>
      <c r="AH976" s="100" t="e">
        <f ca="1">OFFSET('Kuiva-aine'!$E$10,AE976+AF976-1,0)</f>
        <v>#N/A</v>
      </c>
      <c r="AI976" s="180" t="e">
        <f t="shared" ca="1" si="286"/>
        <v>#N/A</v>
      </c>
      <c r="AJ976" s="180" t="e">
        <f t="shared" si="287"/>
        <v>#N/A</v>
      </c>
      <c r="AK976" s="180" t="e">
        <f t="shared" si="288"/>
        <v>#N/A</v>
      </c>
      <c r="AL976" s="180">
        <f t="shared" si="289"/>
        <v>0</v>
      </c>
    </row>
    <row r="977" spans="1:38" x14ac:dyDescent="0.35">
      <c r="A977" s="91"/>
      <c r="B977" s="92"/>
      <c r="C977" s="93"/>
      <c r="D977" s="92"/>
      <c r="E977" s="91"/>
      <c r="F977" s="92"/>
      <c r="G977" s="94"/>
      <c r="I977" s="31">
        <f t="shared" ca="1" si="273"/>
        <v>0</v>
      </c>
      <c r="J977" s="31">
        <f ca="1">IF(ISNA(MATCH($V977,Hajoamiskertoimet!A$21:A$53,0)),0,$I977*OFFSET(Hajoamiskertoimet!$C$20,MATCH($V977,Hajoamiskertoimet!A$21:A$53,0),0))</f>
        <v>0</v>
      </c>
      <c r="L977" s="181">
        <f t="shared" ca="1" si="279"/>
        <v>1</v>
      </c>
      <c r="M977" s="180" t="e">
        <f ca="1">OFFSET('ewc02'!$H$10,MATCH($R977,Ewc_ID,0),0)</f>
        <v>#N/A</v>
      </c>
      <c r="N977" s="180" t="e">
        <f t="shared" ca="1" si="274"/>
        <v>#N/A</v>
      </c>
      <c r="O977" s="180" t="e">
        <f ca="1">IF($L977=0,-1,OFFSET('Kuiva-aine'!$C$10,AE977+AF977-1,0))</f>
        <v>#N/A</v>
      </c>
      <c r="P977" s="180" t="e">
        <f t="shared" ca="1" si="280"/>
        <v>#N/A</v>
      </c>
      <c r="Q977" s="180" t="e">
        <f ca="1">OFFSET('ewc02'!$A$10,MATCH($C977,EWC_Koodi,0),0)</f>
        <v>#N/A</v>
      </c>
      <c r="R977" s="180" t="e">
        <f t="shared" ca="1" si="281"/>
        <v>#N/A</v>
      </c>
      <c r="S977" s="180" t="e">
        <f ca="1">OFFSET('ewc02'!$K$10,Y977,0)</f>
        <v>#N/A</v>
      </c>
      <c r="T977" s="180" t="e">
        <f t="shared" ca="1" si="282"/>
        <v>#N/A</v>
      </c>
      <c r="U977" s="180" t="e">
        <f ca="1">OFFSET('ewc02'!$L$10,Y977,0)</f>
        <v>#N/A</v>
      </c>
      <c r="V977" s="180" t="e">
        <f ca="1">OFFSET('ewc02'!$M$10,Y977,0)</f>
        <v>#N/A</v>
      </c>
      <c r="W977" s="180" t="e">
        <f ca="1">OFFSET('ewc02'!$N$10,Y977,0)</f>
        <v>#N/A</v>
      </c>
      <c r="X977" s="180" t="e">
        <f ca="1">IF(AND(OFFSET('ewc02'!I$10,Y977,0)=12,OR(G977="2.3",G977="2.6",G977="2.7",G977="2.9")),1,0)</f>
        <v>#N/A</v>
      </c>
      <c r="Y977" s="180" t="e">
        <f t="shared" ca="1" si="275"/>
        <v>#N/A</v>
      </c>
      <c r="Z977" s="37">
        <f t="shared" si="276"/>
        <v>0</v>
      </c>
      <c r="AA977" s="180">
        <f ca="1">IF($Z977=0,0, OFFSET(rd!$A$10,MATCH($Z977,RD_tunnus,0),0))</f>
        <v>0</v>
      </c>
      <c r="AB977" s="180" t="e">
        <f t="shared" si="283"/>
        <v>#N/A</v>
      </c>
      <c r="AC977" s="180" t="e">
        <f t="shared" si="284"/>
        <v>#N/A</v>
      </c>
      <c r="AD977" s="100">
        <f t="shared" si="285"/>
        <v>0</v>
      </c>
      <c r="AE977" s="180" t="e">
        <f t="shared" ca="1" si="277"/>
        <v>#N/A</v>
      </c>
      <c r="AF977" s="180" t="e">
        <f t="shared" ca="1" si="278"/>
        <v>#N/A</v>
      </c>
      <c r="AG977" s="100" t="e">
        <f ca="1">OFFSET('Kuiva-aine'!$D$10,AE977+AF977-1,0)</f>
        <v>#N/A</v>
      </c>
      <c r="AH977" s="100" t="e">
        <f ca="1">OFFSET('Kuiva-aine'!$E$10,AE977+AF977-1,0)</f>
        <v>#N/A</v>
      </c>
      <c r="AI977" s="180" t="e">
        <f t="shared" ca="1" si="286"/>
        <v>#N/A</v>
      </c>
      <c r="AJ977" s="180" t="e">
        <f t="shared" si="287"/>
        <v>#N/A</v>
      </c>
      <c r="AK977" s="180" t="e">
        <f t="shared" si="288"/>
        <v>#N/A</v>
      </c>
      <c r="AL977" s="180">
        <f t="shared" si="289"/>
        <v>0</v>
      </c>
    </row>
    <row r="978" spans="1:38" x14ac:dyDescent="0.35">
      <c r="A978" s="91"/>
      <c r="B978" s="92"/>
      <c r="C978" s="93"/>
      <c r="D978" s="92"/>
      <c r="E978" s="91"/>
      <c r="F978" s="92"/>
      <c r="G978" s="94"/>
      <c r="I978" s="31">
        <f t="shared" ca="1" si="273"/>
        <v>0</v>
      </c>
      <c r="J978" s="31">
        <f ca="1">IF(ISNA(MATCH($V978,Hajoamiskertoimet!A$21:A$53,0)),0,$I978*OFFSET(Hajoamiskertoimet!$C$20,MATCH($V978,Hajoamiskertoimet!A$21:A$53,0),0))</f>
        <v>0</v>
      </c>
      <c r="L978" s="181">
        <f t="shared" ca="1" si="279"/>
        <v>1</v>
      </c>
      <c r="M978" s="180" t="e">
        <f ca="1">OFFSET('ewc02'!$H$10,MATCH($R978,Ewc_ID,0),0)</f>
        <v>#N/A</v>
      </c>
      <c r="N978" s="180" t="e">
        <f t="shared" ca="1" si="274"/>
        <v>#N/A</v>
      </c>
      <c r="O978" s="180" t="e">
        <f ca="1">IF($L978=0,-1,OFFSET('Kuiva-aine'!$C$10,AE978+AF978-1,0))</f>
        <v>#N/A</v>
      </c>
      <c r="P978" s="180" t="e">
        <f t="shared" ca="1" si="280"/>
        <v>#N/A</v>
      </c>
      <c r="Q978" s="180" t="e">
        <f ca="1">OFFSET('ewc02'!$A$10,MATCH($C978,EWC_Koodi,0),0)</f>
        <v>#N/A</v>
      </c>
      <c r="R978" s="180" t="e">
        <f t="shared" ca="1" si="281"/>
        <v>#N/A</v>
      </c>
      <c r="S978" s="180" t="e">
        <f ca="1">OFFSET('ewc02'!$K$10,Y978,0)</f>
        <v>#N/A</v>
      </c>
      <c r="T978" s="180" t="e">
        <f t="shared" ca="1" si="282"/>
        <v>#N/A</v>
      </c>
      <c r="U978" s="180" t="e">
        <f ca="1">OFFSET('ewc02'!$L$10,Y978,0)</f>
        <v>#N/A</v>
      </c>
      <c r="V978" s="180" t="e">
        <f ca="1">OFFSET('ewc02'!$M$10,Y978,0)</f>
        <v>#N/A</v>
      </c>
      <c r="W978" s="180" t="e">
        <f ca="1">OFFSET('ewc02'!$N$10,Y978,0)</f>
        <v>#N/A</v>
      </c>
      <c r="X978" s="180" t="e">
        <f ca="1">IF(AND(OFFSET('ewc02'!I$10,Y978,0)=12,OR(G978="2.3",G978="2.6",G978="2.7",G978="2.9")),1,0)</f>
        <v>#N/A</v>
      </c>
      <c r="Y978" s="180" t="e">
        <f t="shared" ca="1" si="275"/>
        <v>#N/A</v>
      </c>
      <c r="Z978" s="37">
        <f t="shared" si="276"/>
        <v>0</v>
      </c>
      <c r="AA978" s="180">
        <f ca="1">IF($Z978=0,0, OFFSET(rd!$A$10,MATCH($Z978,RD_tunnus,0),0))</f>
        <v>0</v>
      </c>
      <c r="AB978" s="180" t="e">
        <f t="shared" si="283"/>
        <v>#N/A</v>
      </c>
      <c r="AC978" s="180" t="e">
        <f t="shared" si="284"/>
        <v>#N/A</v>
      </c>
      <c r="AD978" s="100">
        <f t="shared" si="285"/>
        <v>0</v>
      </c>
      <c r="AE978" s="180" t="e">
        <f t="shared" ca="1" si="277"/>
        <v>#N/A</v>
      </c>
      <c r="AF978" s="180" t="e">
        <f t="shared" ca="1" si="278"/>
        <v>#N/A</v>
      </c>
      <c r="AG978" s="100" t="e">
        <f ca="1">OFFSET('Kuiva-aine'!$D$10,AE978+AF978-1,0)</f>
        <v>#N/A</v>
      </c>
      <c r="AH978" s="100" t="e">
        <f ca="1">OFFSET('Kuiva-aine'!$E$10,AE978+AF978-1,0)</f>
        <v>#N/A</v>
      </c>
      <c r="AI978" s="180" t="e">
        <f t="shared" ca="1" si="286"/>
        <v>#N/A</v>
      </c>
      <c r="AJ978" s="180" t="e">
        <f t="shared" si="287"/>
        <v>#N/A</v>
      </c>
      <c r="AK978" s="180" t="e">
        <f t="shared" si="288"/>
        <v>#N/A</v>
      </c>
      <c r="AL978" s="180">
        <f t="shared" si="289"/>
        <v>0</v>
      </c>
    </row>
    <row r="979" spans="1:38" x14ac:dyDescent="0.35">
      <c r="A979" s="91"/>
      <c r="B979" s="92"/>
      <c r="C979" s="93"/>
      <c r="D979" s="92"/>
      <c r="E979" s="91"/>
      <c r="F979" s="92"/>
      <c r="G979" s="94"/>
      <c r="I979" s="31">
        <f t="shared" ca="1" si="273"/>
        <v>0</v>
      </c>
      <c r="J979" s="31">
        <f ca="1">IF(ISNA(MATCH($V979,Hajoamiskertoimet!A$21:A$53,0)),0,$I979*OFFSET(Hajoamiskertoimet!$C$20,MATCH($V979,Hajoamiskertoimet!A$21:A$53,0),0))</f>
        <v>0</v>
      </c>
      <c r="L979" s="181">
        <f t="shared" ca="1" si="279"/>
        <v>1</v>
      </c>
      <c r="M979" s="180" t="e">
        <f ca="1">OFFSET('ewc02'!$H$10,MATCH($R979,Ewc_ID,0),0)</f>
        <v>#N/A</v>
      </c>
      <c r="N979" s="180" t="e">
        <f t="shared" ca="1" si="274"/>
        <v>#N/A</v>
      </c>
      <c r="O979" s="180" t="e">
        <f ca="1">IF($L979=0,-1,OFFSET('Kuiva-aine'!$C$10,AE979+AF979-1,0))</f>
        <v>#N/A</v>
      </c>
      <c r="P979" s="180" t="e">
        <f t="shared" ca="1" si="280"/>
        <v>#N/A</v>
      </c>
      <c r="Q979" s="180" t="e">
        <f ca="1">OFFSET('ewc02'!$A$10,MATCH($C979,EWC_Koodi,0),0)</f>
        <v>#N/A</v>
      </c>
      <c r="R979" s="180" t="e">
        <f t="shared" ca="1" si="281"/>
        <v>#N/A</v>
      </c>
      <c r="S979" s="180" t="e">
        <f ca="1">OFFSET('ewc02'!$K$10,Y979,0)</f>
        <v>#N/A</v>
      </c>
      <c r="T979" s="180" t="e">
        <f t="shared" ca="1" si="282"/>
        <v>#N/A</v>
      </c>
      <c r="U979" s="180" t="e">
        <f ca="1">OFFSET('ewc02'!$L$10,Y979,0)</f>
        <v>#N/A</v>
      </c>
      <c r="V979" s="180" t="e">
        <f ca="1">OFFSET('ewc02'!$M$10,Y979,0)</f>
        <v>#N/A</v>
      </c>
      <c r="W979" s="180" t="e">
        <f ca="1">OFFSET('ewc02'!$N$10,Y979,0)</f>
        <v>#N/A</v>
      </c>
      <c r="X979" s="180" t="e">
        <f ca="1">IF(AND(OFFSET('ewc02'!I$10,Y979,0)=12,OR(G979="2.3",G979="2.6",G979="2.7",G979="2.9")),1,0)</f>
        <v>#N/A</v>
      </c>
      <c r="Y979" s="180" t="e">
        <f t="shared" ca="1" si="275"/>
        <v>#N/A</v>
      </c>
      <c r="Z979" s="37">
        <f t="shared" si="276"/>
        <v>0</v>
      </c>
      <c r="AA979" s="180">
        <f ca="1">IF($Z979=0,0, OFFSET(rd!$A$10,MATCH($Z979,RD_tunnus,0),0))</f>
        <v>0</v>
      </c>
      <c r="AB979" s="180" t="e">
        <f t="shared" si="283"/>
        <v>#N/A</v>
      </c>
      <c r="AC979" s="180" t="e">
        <f t="shared" si="284"/>
        <v>#N/A</v>
      </c>
      <c r="AD979" s="100">
        <f t="shared" si="285"/>
        <v>0</v>
      </c>
      <c r="AE979" s="180" t="e">
        <f t="shared" ca="1" si="277"/>
        <v>#N/A</v>
      </c>
      <c r="AF979" s="180" t="e">
        <f t="shared" ca="1" si="278"/>
        <v>#N/A</v>
      </c>
      <c r="AG979" s="100" t="e">
        <f ca="1">OFFSET('Kuiva-aine'!$D$10,AE979+AF979-1,0)</f>
        <v>#N/A</v>
      </c>
      <c r="AH979" s="100" t="e">
        <f ca="1">OFFSET('Kuiva-aine'!$E$10,AE979+AF979-1,0)</f>
        <v>#N/A</v>
      </c>
      <c r="AI979" s="180" t="e">
        <f t="shared" ca="1" si="286"/>
        <v>#N/A</v>
      </c>
      <c r="AJ979" s="180" t="e">
        <f t="shared" si="287"/>
        <v>#N/A</v>
      </c>
      <c r="AK979" s="180" t="e">
        <f t="shared" si="288"/>
        <v>#N/A</v>
      </c>
      <c r="AL979" s="180">
        <f t="shared" si="289"/>
        <v>0</v>
      </c>
    </row>
    <row r="980" spans="1:38" x14ac:dyDescent="0.35">
      <c r="A980" s="91"/>
      <c r="B980" s="92"/>
      <c r="C980" s="93"/>
      <c r="D980" s="92"/>
      <c r="E980" s="91"/>
      <c r="F980" s="92"/>
      <c r="G980" s="94"/>
      <c r="I980" s="31">
        <f t="shared" ca="1" si="273"/>
        <v>0</v>
      </c>
      <c r="J980" s="31">
        <f ca="1">IF(ISNA(MATCH($V980,Hajoamiskertoimet!A$21:A$53,0)),0,$I980*OFFSET(Hajoamiskertoimet!$C$20,MATCH($V980,Hajoamiskertoimet!A$21:A$53,0),0))</f>
        <v>0</v>
      </c>
      <c r="L980" s="181">
        <f t="shared" ca="1" si="279"/>
        <v>1</v>
      </c>
      <c r="M980" s="180" t="e">
        <f ca="1">OFFSET('ewc02'!$H$10,MATCH($R980,Ewc_ID,0),0)</f>
        <v>#N/A</v>
      </c>
      <c r="N980" s="180" t="e">
        <f t="shared" ca="1" si="274"/>
        <v>#N/A</v>
      </c>
      <c r="O980" s="180" t="e">
        <f ca="1">IF($L980=0,-1,OFFSET('Kuiva-aine'!$C$10,AE980+AF980-1,0))</f>
        <v>#N/A</v>
      </c>
      <c r="P980" s="180" t="e">
        <f t="shared" ca="1" si="280"/>
        <v>#N/A</v>
      </c>
      <c r="Q980" s="180" t="e">
        <f ca="1">OFFSET('ewc02'!$A$10,MATCH($C980,EWC_Koodi,0),0)</f>
        <v>#N/A</v>
      </c>
      <c r="R980" s="180" t="e">
        <f t="shared" ca="1" si="281"/>
        <v>#N/A</v>
      </c>
      <c r="S980" s="180" t="e">
        <f ca="1">OFFSET('ewc02'!$K$10,Y980,0)</f>
        <v>#N/A</v>
      </c>
      <c r="T980" s="180" t="e">
        <f t="shared" ca="1" si="282"/>
        <v>#N/A</v>
      </c>
      <c r="U980" s="180" t="e">
        <f ca="1">OFFSET('ewc02'!$L$10,Y980,0)</f>
        <v>#N/A</v>
      </c>
      <c r="V980" s="180" t="e">
        <f ca="1">OFFSET('ewc02'!$M$10,Y980,0)</f>
        <v>#N/A</v>
      </c>
      <c r="W980" s="180" t="e">
        <f ca="1">OFFSET('ewc02'!$N$10,Y980,0)</f>
        <v>#N/A</v>
      </c>
      <c r="X980" s="180" t="e">
        <f ca="1">IF(AND(OFFSET('ewc02'!I$10,Y980,0)=12,OR(G980="2.3",G980="2.6",G980="2.7",G980="2.9")),1,0)</f>
        <v>#N/A</v>
      </c>
      <c r="Y980" s="180" t="e">
        <f t="shared" ca="1" si="275"/>
        <v>#N/A</v>
      </c>
      <c r="Z980" s="37">
        <f t="shared" si="276"/>
        <v>0</v>
      </c>
      <c r="AA980" s="180">
        <f ca="1">IF($Z980=0,0, OFFSET(rd!$A$10,MATCH($Z980,RD_tunnus,0),0))</f>
        <v>0</v>
      </c>
      <c r="AB980" s="180" t="e">
        <f t="shared" si="283"/>
        <v>#N/A</v>
      </c>
      <c r="AC980" s="180" t="e">
        <f t="shared" si="284"/>
        <v>#N/A</v>
      </c>
      <c r="AD980" s="100">
        <f t="shared" si="285"/>
        <v>0</v>
      </c>
      <c r="AE980" s="180" t="e">
        <f t="shared" ca="1" si="277"/>
        <v>#N/A</v>
      </c>
      <c r="AF980" s="180" t="e">
        <f t="shared" ca="1" si="278"/>
        <v>#N/A</v>
      </c>
      <c r="AG980" s="100" t="e">
        <f ca="1">OFFSET('Kuiva-aine'!$D$10,AE980+AF980-1,0)</f>
        <v>#N/A</v>
      </c>
      <c r="AH980" s="100" t="e">
        <f ca="1">OFFSET('Kuiva-aine'!$E$10,AE980+AF980-1,0)</f>
        <v>#N/A</v>
      </c>
      <c r="AI980" s="180" t="e">
        <f t="shared" ca="1" si="286"/>
        <v>#N/A</v>
      </c>
      <c r="AJ980" s="180" t="e">
        <f t="shared" si="287"/>
        <v>#N/A</v>
      </c>
      <c r="AK980" s="180" t="e">
        <f t="shared" si="288"/>
        <v>#N/A</v>
      </c>
      <c r="AL980" s="180">
        <f t="shared" si="289"/>
        <v>0</v>
      </c>
    </row>
    <row r="981" spans="1:38" x14ac:dyDescent="0.35">
      <c r="A981" s="91"/>
      <c r="B981" s="92"/>
      <c r="C981" s="93"/>
      <c r="D981" s="92"/>
      <c r="E981" s="91"/>
      <c r="F981" s="92"/>
      <c r="G981" s="94"/>
      <c r="I981" s="31">
        <f t="shared" ca="1" si="273"/>
        <v>0</v>
      </c>
      <c r="J981" s="31">
        <f ca="1">IF(ISNA(MATCH($V981,Hajoamiskertoimet!A$21:A$53,0)),0,$I981*OFFSET(Hajoamiskertoimet!$C$20,MATCH($V981,Hajoamiskertoimet!A$21:A$53,0),0))</f>
        <v>0</v>
      </c>
      <c r="L981" s="181">
        <f t="shared" ca="1" si="279"/>
        <v>1</v>
      </c>
      <c r="M981" s="180" t="e">
        <f ca="1">OFFSET('ewc02'!$H$10,MATCH($R981,Ewc_ID,0),0)</f>
        <v>#N/A</v>
      </c>
      <c r="N981" s="180" t="e">
        <f t="shared" ca="1" si="274"/>
        <v>#N/A</v>
      </c>
      <c r="O981" s="180" t="e">
        <f ca="1">IF($L981=0,-1,OFFSET('Kuiva-aine'!$C$10,AE981+AF981-1,0))</f>
        <v>#N/A</v>
      </c>
      <c r="P981" s="180" t="e">
        <f t="shared" ca="1" si="280"/>
        <v>#N/A</v>
      </c>
      <c r="Q981" s="180" t="e">
        <f ca="1">OFFSET('ewc02'!$A$10,MATCH($C981,EWC_Koodi,0),0)</f>
        <v>#N/A</v>
      </c>
      <c r="R981" s="180" t="e">
        <f t="shared" ca="1" si="281"/>
        <v>#N/A</v>
      </c>
      <c r="S981" s="180" t="e">
        <f ca="1">OFFSET('ewc02'!$K$10,Y981,0)</f>
        <v>#N/A</v>
      </c>
      <c r="T981" s="180" t="e">
        <f t="shared" ca="1" si="282"/>
        <v>#N/A</v>
      </c>
      <c r="U981" s="180" t="e">
        <f ca="1">OFFSET('ewc02'!$L$10,Y981,0)</f>
        <v>#N/A</v>
      </c>
      <c r="V981" s="180" t="e">
        <f ca="1">OFFSET('ewc02'!$M$10,Y981,0)</f>
        <v>#N/A</v>
      </c>
      <c r="W981" s="180" t="e">
        <f ca="1">OFFSET('ewc02'!$N$10,Y981,0)</f>
        <v>#N/A</v>
      </c>
      <c r="X981" s="180" t="e">
        <f ca="1">IF(AND(OFFSET('ewc02'!I$10,Y981,0)=12,OR(G981="2.3",G981="2.6",G981="2.7",G981="2.9")),1,0)</f>
        <v>#N/A</v>
      </c>
      <c r="Y981" s="180" t="e">
        <f t="shared" ca="1" si="275"/>
        <v>#N/A</v>
      </c>
      <c r="Z981" s="37">
        <f t="shared" si="276"/>
        <v>0</v>
      </c>
      <c r="AA981" s="180">
        <f ca="1">IF($Z981=0,0, OFFSET(rd!$A$10,MATCH($Z981,RD_tunnus,0),0))</f>
        <v>0</v>
      </c>
      <c r="AB981" s="180" t="e">
        <f t="shared" si="283"/>
        <v>#N/A</v>
      </c>
      <c r="AC981" s="180" t="e">
        <f t="shared" si="284"/>
        <v>#N/A</v>
      </c>
      <c r="AD981" s="100">
        <f t="shared" si="285"/>
        <v>0</v>
      </c>
      <c r="AE981" s="180" t="e">
        <f t="shared" ca="1" si="277"/>
        <v>#N/A</v>
      </c>
      <c r="AF981" s="180" t="e">
        <f t="shared" ca="1" si="278"/>
        <v>#N/A</v>
      </c>
      <c r="AG981" s="100" t="e">
        <f ca="1">OFFSET('Kuiva-aine'!$D$10,AE981+AF981-1,0)</f>
        <v>#N/A</v>
      </c>
      <c r="AH981" s="100" t="e">
        <f ca="1">OFFSET('Kuiva-aine'!$E$10,AE981+AF981-1,0)</f>
        <v>#N/A</v>
      </c>
      <c r="AI981" s="180" t="e">
        <f t="shared" ca="1" si="286"/>
        <v>#N/A</v>
      </c>
      <c r="AJ981" s="180" t="e">
        <f t="shared" si="287"/>
        <v>#N/A</v>
      </c>
      <c r="AK981" s="180" t="e">
        <f t="shared" si="288"/>
        <v>#N/A</v>
      </c>
      <c r="AL981" s="180">
        <f t="shared" si="289"/>
        <v>0</v>
      </c>
    </row>
    <row r="982" spans="1:38" x14ac:dyDescent="0.35">
      <c r="A982" s="91"/>
      <c r="B982" s="92"/>
      <c r="C982" s="93"/>
      <c r="D982" s="92"/>
      <c r="E982" s="91"/>
      <c r="F982" s="92"/>
      <c r="G982" s="94"/>
      <c r="I982" s="31">
        <f t="shared" ca="1" si="273"/>
        <v>0</v>
      </c>
      <c r="J982" s="31">
        <f ca="1">IF(ISNA(MATCH($V982,Hajoamiskertoimet!A$21:A$53,0)),0,$I982*OFFSET(Hajoamiskertoimet!$C$20,MATCH($V982,Hajoamiskertoimet!A$21:A$53,0),0))</f>
        <v>0</v>
      </c>
      <c r="L982" s="181">
        <f t="shared" ca="1" si="279"/>
        <v>1</v>
      </c>
      <c r="M982" s="180" t="e">
        <f ca="1">OFFSET('ewc02'!$H$10,MATCH($R982,Ewc_ID,0),0)</f>
        <v>#N/A</v>
      </c>
      <c r="N982" s="180" t="e">
        <f t="shared" ca="1" si="274"/>
        <v>#N/A</v>
      </c>
      <c r="O982" s="180" t="e">
        <f ca="1">IF($L982=0,-1,OFFSET('Kuiva-aine'!$C$10,AE982+AF982-1,0))</f>
        <v>#N/A</v>
      </c>
      <c r="P982" s="180" t="e">
        <f t="shared" ca="1" si="280"/>
        <v>#N/A</v>
      </c>
      <c r="Q982" s="180" t="e">
        <f ca="1">OFFSET('ewc02'!$A$10,MATCH($C982,EWC_Koodi,0),0)</f>
        <v>#N/A</v>
      </c>
      <c r="R982" s="180" t="e">
        <f t="shared" ca="1" si="281"/>
        <v>#N/A</v>
      </c>
      <c r="S982" s="180" t="e">
        <f ca="1">OFFSET('ewc02'!$K$10,Y982,0)</f>
        <v>#N/A</v>
      </c>
      <c r="T982" s="180" t="e">
        <f t="shared" ca="1" si="282"/>
        <v>#N/A</v>
      </c>
      <c r="U982" s="180" t="e">
        <f ca="1">OFFSET('ewc02'!$L$10,Y982,0)</f>
        <v>#N/A</v>
      </c>
      <c r="V982" s="180" t="e">
        <f ca="1">OFFSET('ewc02'!$M$10,Y982,0)</f>
        <v>#N/A</v>
      </c>
      <c r="W982" s="180" t="e">
        <f ca="1">OFFSET('ewc02'!$N$10,Y982,0)</f>
        <v>#N/A</v>
      </c>
      <c r="X982" s="180" t="e">
        <f ca="1">IF(AND(OFFSET('ewc02'!I$10,Y982,0)=12,OR(G982="2.3",G982="2.6",G982="2.7",G982="2.9")),1,0)</f>
        <v>#N/A</v>
      </c>
      <c r="Y982" s="180" t="e">
        <f t="shared" ca="1" si="275"/>
        <v>#N/A</v>
      </c>
      <c r="Z982" s="37">
        <f t="shared" si="276"/>
        <v>0</v>
      </c>
      <c r="AA982" s="180">
        <f ca="1">IF($Z982=0,0, OFFSET(rd!$A$10,MATCH($Z982,RD_tunnus,0),0))</f>
        <v>0</v>
      </c>
      <c r="AB982" s="180" t="e">
        <f t="shared" si="283"/>
        <v>#N/A</v>
      </c>
      <c r="AC982" s="180" t="e">
        <f t="shared" si="284"/>
        <v>#N/A</v>
      </c>
      <c r="AD982" s="100">
        <f t="shared" si="285"/>
        <v>0</v>
      </c>
      <c r="AE982" s="180" t="e">
        <f t="shared" ca="1" si="277"/>
        <v>#N/A</v>
      </c>
      <c r="AF982" s="180" t="e">
        <f t="shared" ca="1" si="278"/>
        <v>#N/A</v>
      </c>
      <c r="AG982" s="100" t="e">
        <f ca="1">OFFSET('Kuiva-aine'!$D$10,AE982+AF982-1,0)</f>
        <v>#N/A</v>
      </c>
      <c r="AH982" s="100" t="e">
        <f ca="1">OFFSET('Kuiva-aine'!$E$10,AE982+AF982-1,0)</f>
        <v>#N/A</v>
      </c>
      <c r="AI982" s="180" t="e">
        <f t="shared" ca="1" si="286"/>
        <v>#N/A</v>
      </c>
      <c r="AJ982" s="180" t="e">
        <f t="shared" si="287"/>
        <v>#N/A</v>
      </c>
      <c r="AK982" s="180" t="e">
        <f t="shared" si="288"/>
        <v>#N/A</v>
      </c>
      <c r="AL982" s="180">
        <f t="shared" si="289"/>
        <v>0</v>
      </c>
    </row>
    <row r="983" spans="1:38" x14ac:dyDescent="0.35">
      <c r="A983" s="91"/>
      <c r="B983" s="92"/>
      <c r="C983" s="93"/>
      <c r="D983" s="92"/>
      <c r="E983" s="91"/>
      <c r="F983" s="92"/>
      <c r="G983" s="94"/>
      <c r="I983" s="31">
        <f t="shared" ca="1" si="273"/>
        <v>0</v>
      </c>
      <c r="J983" s="31">
        <f ca="1">IF(ISNA(MATCH($V983,Hajoamiskertoimet!A$21:A$53,0)),0,$I983*OFFSET(Hajoamiskertoimet!$C$20,MATCH($V983,Hajoamiskertoimet!A$21:A$53,0),0))</f>
        <v>0</v>
      </c>
      <c r="L983" s="181">
        <f t="shared" ca="1" si="279"/>
        <v>1</v>
      </c>
      <c r="M983" s="180" t="e">
        <f ca="1">OFFSET('ewc02'!$H$10,MATCH($R983,Ewc_ID,0),0)</f>
        <v>#N/A</v>
      </c>
      <c r="N983" s="180" t="e">
        <f t="shared" ca="1" si="274"/>
        <v>#N/A</v>
      </c>
      <c r="O983" s="180" t="e">
        <f ca="1">IF($L983=0,-1,OFFSET('Kuiva-aine'!$C$10,AE983+AF983-1,0))</f>
        <v>#N/A</v>
      </c>
      <c r="P983" s="180" t="e">
        <f t="shared" ca="1" si="280"/>
        <v>#N/A</v>
      </c>
      <c r="Q983" s="180" t="e">
        <f ca="1">OFFSET('ewc02'!$A$10,MATCH($C983,EWC_Koodi,0),0)</f>
        <v>#N/A</v>
      </c>
      <c r="R983" s="180" t="e">
        <f t="shared" ca="1" si="281"/>
        <v>#N/A</v>
      </c>
      <c r="S983" s="180" t="e">
        <f ca="1">OFFSET('ewc02'!$K$10,Y983,0)</f>
        <v>#N/A</v>
      </c>
      <c r="T983" s="180" t="e">
        <f t="shared" ca="1" si="282"/>
        <v>#N/A</v>
      </c>
      <c r="U983" s="180" t="e">
        <f ca="1">OFFSET('ewc02'!$L$10,Y983,0)</f>
        <v>#N/A</v>
      </c>
      <c r="V983" s="180" t="e">
        <f ca="1">OFFSET('ewc02'!$M$10,Y983,0)</f>
        <v>#N/A</v>
      </c>
      <c r="W983" s="180" t="e">
        <f ca="1">OFFSET('ewc02'!$N$10,Y983,0)</f>
        <v>#N/A</v>
      </c>
      <c r="X983" s="180" t="e">
        <f ca="1">IF(AND(OFFSET('ewc02'!I$10,Y983,0)=12,OR(G983="2.3",G983="2.6",G983="2.7",G983="2.9")),1,0)</f>
        <v>#N/A</v>
      </c>
      <c r="Y983" s="180" t="e">
        <f t="shared" ca="1" si="275"/>
        <v>#N/A</v>
      </c>
      <c r="Z983" s="37">
        <f t="shared" si="276"/>
        <v>0</v>
      </c>
      <c r="AA983" s="180">
        <f ca="1">IF($Z983=0,0, OFFSET(rd!$A$10,MATCH($Z983,RD_tunnus,0),0))</f>
        <v>0</v>
      </c>
      <c r="AB983" s="180" t="e">
        <f t="shared" si="283"/>
        <v>#N/A</v>
      </c>
      <c r="AC983" s="180" t="e">
        <f t="shared" si="284"/>
        <v>#N/A</v>
      </c>
      <c r="AD983" s="100">
        <f t="shared" si="285"/>
        <v>0</v>
      </c>
      <c r="AE983" s="180" t="e">
        <f t="shared" ca="1" si="277"/>
        <v>#N/A</v>
      </c>
      <c r="AF983" s="180" t="e">
        <f t="shared" ca="1" si="278"/>
        <v>#N/A</v>
      </c>
      <c r="AG983" s="100" t="e">
        <f ca="1">OFFSET('Kuiva-aine'!$D$10,AE983+AF983-1,0)</f>
        <v>#N/A</v>
      </c>
      <c r="AH983" s="100" t="e">
        <f ca="1">OFFSET('Kuiva-aine'!$E$10,AE983+AF983-1,0)</f>
        <v>#N/A</v>
      </c>
      <c r="AI983" s="180" t="e">
        <f t="shared" ca="1" si="286"/>
        <v>#N/A</v>
      </c>
      <c r="AJ983" s="180" t="e">
        <f t="shared" si="287"/>
        <v>#N/A</v>
      </c>
      <c r="AK983" s="180" t="e">
        <f t="shared" si="288"/>
        <v>#N/A</v>
      </c>
      <c r="AL983" s="180">
        <f t="shared" si="289"/>
        <v>0</v>
      </c>
    </row>
    <row r="984" spans="1:38" x14ac:dyDescent="0.35">
      <c r="A984" s="91"/>
      <c r="B984" s="92"/>
      <c r="C984" s="93"/>
      <c r="D984" s="92"/>
      <c r="E984" s="91"/>
      <c r="F984" s="92"/>
      <c r="G984" s="94"/>
      <c r="I984" s="31">
        <f t="shared" ca="1" si="273"/>
        <v>0</v>
      </c>
      <c r="J984" s="31">
        <f ca="1">IF(ISNA(MATCH($V984,Hajoamiskertoimet!A$21:A$53,0)),0,$I984*OFFSET(Hajoamiskertoimet!$C$20,MATCH($V984,Hajoamiskertoimet!A$21:A$53,0),0))</f>
        <v>0</v>
      </c>
      <c r="L984" s="181">
        <f t="shared" ca="1" si="279"/>
        <v>1</v>
      </c>
      <c r="M984" s="180" t="e">
        <f ca="1">OFFSET('ewc02'!$H$10,MATCH($R984,Ewc_ID,0),0)</f>
        <v>#N/A</v>
      </c>
      <c r="N984" s="180" t="e">
        <f t="shared" ca="1" si="274"/>
        <v>#N/A</v>
      </c>
      <c r="O984" s="180" t="e">
        <f ca="1">IF($L984=0,-1,OFFSET('Kuiva-aine'!$C$10,AE984+AF984-1,0))</f>
        <v>#N/A</v>
      </c>
      <c r="P984" s="180" t="e">
        <f t="shared" ca="1" si="280"/>
        <v>#N/A</v>
      </c>
      <c r="Q984" s="180" t="e">
        <f ca="1">OFFSET('ewc02'!$A$10,MATCH($C984,EWC_Koodi,0),0)</f>
        <v>#N/A</v>
      </c>
      <c r="R984" s="180" t="e">
        <f t="shared" ca="1" si="281"/>
        <v>#N/A</v>
      </c>
      <c r="S984" s="180" t="e">
        <f ca="1">OFFSET('ewc02'!$K$10,Y984,0)</f>
        <v>#N/A</v>
      </c>
      <c r="T984" s="180" t="e">
        <f t="shared" ca="1" si="282"/>
        <v>#N/A</v>
      </c>
      <c r="U984" s="180" t="e">
        <f ca="1">OFFSET('ewc02'!$L$10,Y984,0)</f>
        <v>#N/A</v>
      </c>
      <c r="V984" s="180" t="e">
        <f ca="1">OFFSET('ewc02'!$M$10,Y984,0)</f>
        <v>#N/A</v>
      </c>
      <c r="W984" s="180" t="e">
        <f ca="1">OFFSET('ewc02'!$N$10,Y984,0)</f>
        <v>#N/A</v>
      </c>
      <c r="X984" s="180" t="e">
        <f ca="1">IF(AND(OFFSET('ewc02'!I$10,Y984,0)=12,OR(G984="2.3",G984="2.6",G984="2.7",G984="2.9")),1,0)</f>
        <v>#N/A</v>
      </c>
      <c r="Y984" s="180" t="e">
        <f t="shared" ca="1" si="275"/>
        <v>#N/A</v>
      </c>
      <c r="Z984" s="37">
        <f t="shared" si="276"/>
        <v>0</v>
      </c>
      <c r="AA984" s="180">
        <f ca="1">IF($Z984=0,0, OFFSET(rd!$A$10,MATCH($Z984,RD_tunnus,0),0))</f>
        <v>0</v>
      </c>
      <c r="AB984" s="180" t="e">
        <f t="shared" si="283"/>
        <v>#N/A</v>
      </c>
      <c r="AC984" s="180" t="e">
        <f t="shared" si="284"/>
        <v>#N/A</v>
      </c>
      <c r="AD984" s="100">
        <f t="shared" si="285"/>
        <v>0</v>
      </c>
      <c r="AE984" s="180" t="e">
        <f t="shared" ca="1" si="277"/>
        <v>#N/A</v>
      </c>
      <c r="AF984" s="180" t="e">
        <f t="shared" ca="1" si="278"/>
        <v>#N/A</v>
      </c>
      <c r="AG984" s="100" t="e">
        <f ca="1">OFFSET('Kuiva-aine'!$D$10,AE984+AF984-1,0)</f>
        <v>#N/A</v>
      </c>
      <c r="AH984" s="100" t="e">
        <f ca="1">OFFSET('Kuiva-aine'!$E$10,AE984+AF984-1,0)</f>
        <v>#N/A</v>
      </c>
      <c r="AI984" s="180" t="e">
        <f t="shared" ca="1" si="286"/>
        <v>#N/A</v>
      </c>
      <c r="AJ984" s="180" t="e">
        <f t="shared" si="287"/>
        <v>#N/A</v>
      </c>
      <c r="AK984" s="180" t="e">
        <f t="shared" si="288"/>
        <v>#N/A</v>
      </c>
      <c r="AL984" s="180">
        <f t="shared" si="289"/>
        <v>0</v>
      </c>
    </row>
    <row r="985" spans="1:38" x14ac:dyDescent="0.35">
      <c r="A985" s="91"/>
      <c r="B985" s="92"/>
      <c r="C985" s="93"/>
      <c r="D985" s="92"/>
      <c r="E985" s="91"/>
      <c r="F985" s="92"/>
      <c r="G985" s="94"/>
      <c r="I985" s="31">
        <f t="shared" ca="1" si="273"/>
        <v>0</v>
      </c>
      <c r="J985" s="31">
        <f ca="1">IF(ISNA(MATCH($V985,Hajoamiskertoimet!A$21:A$53,0)),0,$I985*OFFSET(Hajoamiskertoimet!$C$20,MATCH($V985,Hajoamiskertoimet!A$21:A$53,0),0))</f>
        <v>0</v>
      </c>
      <c r="L985" s="181">
        <f t="shared" ca="1" si="279"/>
        <v>1</v>
      </c>
      <c r="M985" s="180" t="e">
        <f ca="1">OFFSET('ewc02'!$H$10,MATCH($R985,Ewc_ID,0),0)</f>
        <v>#N/A</v>
      </c>
      <c r="N985" s="180" t="e">
        <f t="shared" ca="1" si="274"/>
        <v>#N/A</v>
      </c>
      <c r="O985" s="180" t="e">
        <f ca="1">IF($L985=0,-1,OFFSET('Kuiva-aine'!$C$10,AE985+AF985-1,0))</f>
        <v>#N/A</v>
      </c>
      <c r="P985" s="180" t="e">
        <f t="shared" ca="1" si="280"/>
        <v>#N/A</v>
      </c>
      <c r="Q985" s="180" t="e">
        <f ca="1">OFFSET('ewc02'!$A$10,MATCH($C985,EWC_Koodi,0),0)</f>
        <v>#N/A</v>
      </c>
      <c r="R985" s="180" t="e">
        <f t="shared" ca="1" si="281"/>
        <v>#N/A</v>
      </c>
      <c r="S985" s="180" t="e">
        <f ca="1">OFFSET('ewc02'!$K$10,Y985,0)</f>
        <v>#N/A</v>
      </c>
      <c r="T985" s="180" t="e">
        <f t="shared" ca="1" si="282"/>
        <v>#N/A</v>
      </c>
      <c r="U985" s="180" t="e">
        <f ca="1">OFFSET('ewc02'!$L$10,Y985,0)</f>
        <v>#N/A</v>
      </c>
      <c r="V985" s="180" t="e">
        <f ca="1">OFFSET('ewc02'!$M$10,Y985,0)</f>
        <v>#N/A</v>
      </c>
      <c r="W985" s="180" t="e">
        <f ca="1">OFFSET('ewc02'!$N$10,Y985,0)</f>
        <v>#N/A</v>
      </c>
      <c r="X985" s="180" t="e">
        <f ca="1">IF(AND(OFFSET('ewc02'!I$10,Y985,0)=12,OR(G985="2.3",G985="2.6",G985="2.7",G985="2.9")),1,0)</f>
        <v>#N/A</v>
      </c>
      <c r="Y985" s="180" t="e">
        <f t="shared" ca="1" si="275"/>
        <v>#N/A</v>
      </c>
      <c r="Z985" s="37">
        <f t="shared" si="276"/>
        <v>0</v>
      </c>
      <c r="AA985" s="180">
        <f ca="1">IF($Z985=0,0, OFFSET(rd!$A$10,MATCH($Z985,RD_tunnus,0),0))</f>
        <v>0</v>
      </c>
      <c r="AB985" s="180" t="e">
        <f t="shared" si="283"/>
        <v>#N/A</v>
      </c>
      <c r="AC985" s="180" t="e">
        <f t="shared" si="284"/>
        <v>#N/A</v>
      </c>
      <c r="AD985" s="100">
        <f t="shared" si="285"/>
        <v>0</v>
      </c>
      <c r="AE985" s="180" t="e">
        <f t="shared" ca="1" si="277"/>
        <v>#N/A</v>
      </c>
      <c r="AF985" s="180" t="e">
        <f t="shared" ca="1" si="278"/>
        <v>#N/A</v>
      </c>
      <c r="AG985" s="100" t="e">
        <f ca="1">OFFSET('Kuiva-aine'!$D$10,AE985+AF985-1,0)</f>
        <v>#N/A</v>
      </c>
      <c r="AH985" s="100" t="e">
        <f ca="1">OFFSET('Kuiva-aine'!$E$10,AE985+AF985-1,0)</f>
        <v>#N/A</v>
      </c>
      <c r="AI985" s="180" t="e">
        <f t="shared" ca="1" si="286"/>
        <v>#N/A</v>
      </c>
      <c r="AJ985" s="180" t="e">
        <f t="shared" si="287"/>
        <v>#N/A</v>
      </c>
      <c r="AK985" s="180" t="e">
        <f t="shared" si="288"/>
        <v>#N/A</v>
      </c>
      <c r="AL985" s="180">
        <f t="shared" si="289"/>
        <v>0</v>
      </c>
    </row>
    <row r="986" spans="1:38" x14ac:dyDescent="0.35">
      <c r="A986" s="91"/>
      <c r="B986" s="92"/>
      <c r="C986" s="93"/>
      <c r="D986" s="92"/>
      <c r="E986" s="91"/>
      <c r="F986" s="92"/>
      <c r="G986" s="94"/>
      <c r="I986" s="31">
        <f t="shared" ca="1" si="273"/>
        <v>0</v>
      </c>
      <c r="J986" s="31">
        <f ca="1">IF(ISNA(MATCH($V986,Hajoamiskertoimet!A$21:A$53,0)),0,$I986*OFFSET(Hajoamiskertoimet!$C$20,MATCH($V986,Hajoamiskertoimet!A$21:A$53,0),0))</f>
        <v>0</v>
      </c>
      <c r="L986" s="181">
        <f t="shared" ca="1" si="279"/>
        <v>1</v>
      </c>
      <c r="M986" s="180" t="e">
        <f ca="1">OFFSET('ewc02'!$H$10,MATCH($R986,Ewc_ID,0),0)</f>
        <v>#N/A</v>
      </c>
      <c r="N986" s="180" t="e">
        <f t="shared" ca="1" si="274"/>
        <v>#N/A</v>
      </c>
      <c r="O986" s="180" t="e">
        <f ca="1">IF($L986=0,-1,OFFSET('Kuiva-aine'!$C$10,AE986+AF986-1,0))</f>
        <v>#N/A</v>
      </c>
      <c r="P986" s="180" t="e">
        <f t="shared" ca="1" si="280"/>
        <v>#N/A</v>
      </c>
      <c r="Q986" s="180" t="e">
        <f ca="1">OFFSET('ewc02'!$A$10,MATCH($C986,EWC_Koodi,0),0)</f>
        <v>#N/A</v>
      </c>
      <c r="R986" s="180" t="e">
        <f t="shared" ca="1" si="281"/>
        <v>#N/A</v>
      </c>
      <c r="S986" s="180" t="e">
        <f ca="1">OFFSET('ewc02'!$K$10,Y986,0)</f>
        <v>#N/A</v>
      </c>
      <c r="T986" s="180" t="e">
        <f t="shared" ca="1" si="282"/>
        <v>#N/A</v>
      </c>
      <c r="U986" s="180" t="e">
        <f ca="1">OFFSET('ewc02'!$L$10,Y986,0)</f>
        <v>#N/A</v>
      </c>
      <c r="V986" s="180" t="e">
        <f ca="1">OFFSET('ewc02'!$M$10,Y986,0)</f>
        <v>#N/A</v>
      </c>
      <c r="W986" s="180" t="e">
        <f ca="1">OFFSET('ewc02'!$N$10,Y986,0)</f>
        <v>#N/A</v>
      </c>
      <c r="X986" s="180" t="e">
        <f ca="1">IF(AND(OFFSET('ewc02'!I$10,Y986,0)=12,OR(G986="2.3",G986="2.6",G986="2.7",G986="2.9")),1,0)</f>
        <v>#N/A</v>
      </c>
      <c r="Y986" s="180" t="e">
        <f t="shared" ca="1" si="275"/>
        <v>#N/A</v>
      </c>
      <c r="Z986" s="37">
        <f t="shared" si="276"/>
        <v>0</v>
      </c>
      <c r="AA986" s="180">
        <f ca="1">IF($Z986=0,0, OFFSET(rd!$A$10,MATCH($Z986,RD_tunnus,0),0))</f>
        <v>0</v>
      </c>
      <c r="AB986" s="180" t="e">
        <f t="shared" si="283"/>
        <v>#N/A</v>
      </c>
      <c r="AC986" s="180" t="e">
        <f t="shared" si="284"/>
        <v>#N/A</v>
      </c>
      <c r="AD986" s="100">
        <f t="shared" si="285"/>
        <v>0</v>
      </c>
      <c r="AE986" s="180" t="e">
        <f t="shared" ca="1" si="277"/>
        <v>#N/A</v>
      </c>
      <c r="AF986" s="180" t="e">
        <f t="shared" ca="1" si="278"/>
        <v>#N/A</v>
      </c>
      <c r="AG986" s="100" t="e">
        <f ca="1">OFFSET('Kuiva-aine'!$D$10,AE986+AF986-1,0)</f>
        <v>#N/A</v>
      </c>
      <c r="AH986" s="100" t="e">
        <f ca="1">OFFSET('Kuiva-aine'!$E$10,AE986+AF986-1,0)</f>
        <v>#N/A</v>
      </c>
      <c r="AI986" s="180" t="e">
        <f t="shared" ca="1" si="286"/>
        <v>#N/A</v>
      </c>
      <c r="AJ986" s="180" t="e">
        <f t="shared" si="287"/>
        <v>#N/A</v>
      </c>
      <c r="AK986" s="180" t="e">
        <f t="shared" si="288"/>
        <v>#N/A</v>
      </c>
      <c r="AL986" s="180">
        <f t="shared" si="289"/>
        <v>0</v>
      </c>
    </row>
    <row r="987" spans="1:38" x14ac:dyDescent="0.35">
      <c r="A987" s="91"/>
      <c r="B987" s="92"/>
      <c r="C987" s="93"/>
      <c r="D987" s="92"/>
      <c r="E987" s="91"/>
      <c r="F987" s="92"/>
      <c r="G987" s="94"/>
      <c r="I987" s="31">
        <f t="shared" ca="1" si="273"/>
        <v>0</v>
      </c>
      <c r="J987" s="31">
        <f ca="1">IF(ISNA(MATCH($V987,Hajoamiskertoimet!A$21:A$53,0)),0,$I987*OFFSET(Hajoamiskertoimet!$C$20,MATCH($V987,Hajoamiskertoimet!A$21:A$53,0),0))</f>
        <v>0</v>
      </c>
      <c r="L987" s="181">
        <f t="shared" ca="1" si="279"/>
        <v>1</v>
      </c>
      <c r="M987" s="180" t="e">
        <f ca="1">OFFSET('ewc02'!$H$10,MATCH($R987,Ewc_ID,0),0)</f>
        <v>#N/A</v>
      </c>
      <c r="N987" s="180" t="e">
        <f t="shared" ca="1" si="274"/>
        <v>#N/A</v>
      </c>
      <c r="O987" s="180" t="e">
        <f ca="1">IF($L987=0,-1,OFFSET('Kuiva-aine'!$C$10,AE987+AF987-1,0))</f>
        <v>#N/A</v>
      </c>
      <c r="P987" s="180" t="e">
        <f t="shared" ca="1" si="280"/>
        <v>#N/A</v>
      </c>
      <c r="Q987" s="180" t="e">
        <f ca="1">OFFSET('ewc02'!$A$10,MATCH($C987,EWC_Koodi,0),0)</f>
        <v>#N/A</v>
      </c>
      <c r="R987" s="180" t="e">
        <f t="shared" ca="1" si="281"/>
        <v>#N/A</v>
      </c>
      <c r="S987" s="180" t="e">
        <f ca="1">OFFSET('ewc02'!$K$10,Y987,0)</f>
        <v>#N/A</v>
      </c>
      <c r="T987" s="180" t="e">
        <f t="shared" ca="1" si="282"/>
        <v>#N/A</v>
      </c>
      <c r="U987" s="180" t="e">
        <f ca="1">OFFSET('ewc02'!$L$10,Y987,0)</f>
        <v>#N/A</v>
      </c>
      <c r="V987" s="180" t="e">
        <f ca="1">OFFSET('ewc02'!$M$10,Y987,0)</f>
        <v>#N/A</v>
      </c>
      <c r="W987" s="180" t="e">
        <f ca="1">OFFSET('ewc02'!$N$10,Y987,0)</f>
        <v>#N/A</v>
      </c>
      <c r="X987" s="180" t="e">
        <f ca="1">IF(AND(OFFSET('ewc02'!I$10,Y987,0)=12,OR(G987="2.3",G987="2.6",G987="2.7",G987="2.9")),1,0)</f>
        <v>#N/A</v>
      </c>
      <c r="Y987" s="180" t="e">
        <f t="shared" ca="1" si="275"/>
        <v>#N/A</v>
      </c>
      <c r="Z987" s="37">
        <f t="shared" si="276"/>
        <v>0</v>
      </c>
      <c r="AA987" s="180">
        <f ca="1">IF($Z987=0,0, OFFSET(rd!$A$10,MATCH($Z987,RD_tunnus,0),0))</f>
        <v>0</v>
      </c>
      <c r="AB987" s="180" t="e">
        <f t="shared" si="283"/>
        <v>#N/A</v>
      </c>
      <c r="AC987" s="180" t="e">
        <f t="shared" si="284"/>
        <v>#N/A</v>
      </c>
      <c r="AD987" s="100">
        <f t="shared" si="285"/>
        <v>0</v>
      </c>
      <c r="AE987" s="180" t="e">
        <f t="shared" ca="1" si="277"/>
        <v>#N/A</v>
      </c>
      <c r="AF987" s="180" t="e">
        <f t="shared" ca="1" si="278"/>
        <v>#N/A</v>
      </c>
      <c r="AG987" s="100" t="e">
        <f ca="1">OFFSET('Kuiva-aine'!$D$10,AE987+AF987-1,0)</f>
        <v>#N/A</v>
      </c>
      <c r="AH987" s="100" t="e">
        <f ca="1">OFFSET('Kuiva-aine'!$E$10,AE987+AF987-1,0)</f>
        <v>#N/A</v>
      </c>
      <c r="AI987" s="180" t="e">
        <f t="shared" ca="1" si="286"/>
        <v>#N/A</v>
      </c>
      <c r="AJ987" s="180" t="e">
        <f t="shared" si="287"/>
        <v>#N/A</v>
      </c>
      <c r="AK987" s="180" t="e">
        <f t="shared" si="288"/>
        <v>#N/A</v>
      </c>
      <c r="AL987" s="180">
        <f t="shared" si="289"/>
        <v>0</v>
      </c>
    </row>
    <row r="988" spans="1:38" x14ac:dyDescent="0.35">
      <c r="A988" s="91"/>
      <c r="B988" s="92"/>
      <c r="C988" s="93"/>
      <c r="D988" s="92"/>
      <c r="E988" s="91"/>
      <c r="F988" s="92"/>
      <c r="G988" s="94"/>
      <c r="I988" s="31">
        <f t="shared" ca="1" si="273"/>
        <v>0</v>
      </c>
      <c r="J988" s="31">
        <f ca="1">IF(ISNA(MATCH($V988,Hajoamiskertoimet!A$21:A$53,0)),0,$I988*OFFSET(Hajoamiskertoimet!$C$20,MATCH($V988,Hajoamiskertoimet!A$21:A$53,0),0))</f>
        <v>0</v>
      </c>
      <c r="L988" s="181">
        <f t="shared" ca="1" si="279"/>
        <v>1</v>
      </c>
      <c r="M988" s="180" t="e">
        <f ca="1">OFFSET('ewc02'!$H$10,MATCH($R988,Ewc_ID,0),0)</f>
        <v>#N/A</v>
      </c>
      <c r="N988" s="180" t="e">
        <f t="shared" ca="1" si="274"/>
        <v>#N/A</v>
      </c>
      <c r="O988" s="180" t="e">
        <f ca="1">IF($L988=0,-1,OFFSET('Kuiva-aine'!$C$10,AE988+AF988-1,0))</f>
        <v>#N/A</v>
      </c>
      <c r="P988" s="180" t="e">
        <f t="shared" ca="1" si="280"/>
        <v>#N/A</v>
      </c>
      <c r="Q988" s="180" t="e">
        <f ca="1">OFFSET('ewc02'!$A$10,MATCH($C988,EWC_Koodi,0),0)</f>
        <v>#N/A</v>
      </c>
      <c r="R988" s="180" t="e">
        <f t="shared" ca="1" si="281"/>
        <v>#N/A</v>
      </c>
      <c r="S988" s="180" t="e">
        <f ca="1">OFFSET('ewc02'!$K$10,Y988,0)</f>
        <v>#N/A</v>
      </c>
      <c r="T988" s="180" t="e">
        <f t="shared" ca="1" si="282"/>
        <v>#N/A</v>
      </c>
      <c r="U988" s="180" t="e">
        <f ca="1">OFFSET('ewc02'!$L$10,Y988,0)</f>
        <v>#N/A</v>
      </c>
      <c r="V988" s="180" t="e">
        <f ca="1">OFFSET('ewc02'!$M$10,Y988,0)</f>
        <v>#N/A</v>
      </c>
      <c r="W988" s="180" t="e">
        <f ca="1">OFFSET('ewc02'!$N$10,Y988,0)</f>
        <v>#N/A</v>
      </c>
      <c r="X988" s="180" t="e">
        <f ca="1">IF(AND(OFFSET('ewc02'!I$10,Y988,0)=12,OR(G988="2.3",G988="2.6",G988="2.7",G988="2.9")),1,0)</f>
        <v>#N/A</v>
      </c>
      <c r="Y988" s="180" t="e">
        <f t="shared" ca="1" si="275"/>
        <v>#N/A</v>
      </c>
      <c r="Z988" s="37">
        <f t="shared" si="276"/>
        <v>0</v>
      </c>
      <c r="AA988" s="180">
        <f ca="1">IF($Z988=0,0, OFFSET(rd!$A$10,MATCH($Z988,RD_tunnus,0),0))</f>
        <v>0</v>
      </c>
      <c r="AB988" s="180" t="e">
        <f t="shared" si="283"/>
        <v>#N/A</v>
      </c>
      <c r="AC988" s="180" t="e">
        <f t="shared" si="284"/>
        <v>#N/A</v>
      </c>
      <c r="AD988" s="100">
        <f t="shared" si="285"/>
        <v>0</v>
      </c>
      <c r="AE988" s="180" t="e">
        <f t="shared" ca="1" si="277"/>
        <v>#N/A</v>
      </c>
      <c r="AF988" s="180" t="e">
        <f t="shared" ca="1" si="278"/>
        <v>#N/A</v>
      </c>
      <c r="AG988" s="100" t="e">
        <f ca="1">OFFSET('Kuiva-aine'!$D$10,AE988+AF988-1,0)</f>
        <v>#N/A</v>
      </c>
      <c r="AH988" s="100" t="e">
        <f ca="1">OFFSET('Kuiva-aine'!$E$10,AE988+AF988-1,0)</f>
        <v>#N/A</v>
      </c>
      <c r="AI988" s="180" t="e">
        <f t="shared" ca="1" si="286"/>
        <v>#N/A</v>
      </c>
      <c r="AJ988" s="180" t="e">
        <f t="shared" si="287"/>
        <v>#N/A</v>
      </c>
      <c r="AK988" s="180" t="e">
        <f t="shared" si="288"/>
        <v>#N/A</v>
      </c>
      <c r="AL988" s="180">
        <f t="shared" si="289"/>
        <v>0</v>
      </c>
    </row>
    <row r="989" spans="1:38" x14ac:dyDescent="0.35">
      <c r="A989" s="91"/>
      <c r="B989" s="92"/>
      <c r="C989" s="93"/>
      <c r="D989" s="92"/>
      <c r="E989" s="91"/>
      <c r="F989" s="92"/>
      <c r="G989" s="94"/>
      <c r="I989" s="31">
        <f t="shared" ca="1" si="273"/>
        <v>0</v>
      </c>
      <c r="J989" s="31">
        <f ca="1">IF(ISNA(MATCH($V989,Hajoamiskertoimet!A$21:A$53,0)),0,$I989*OFFSET(Hajoamiskertoimet!$C$20,MATCH($V989,Hajoamiskertoimet!A$21:A$53,0),0))</f>
        <v>0</v>
      </c>
      <c r="L989" s="181">
        <f t="shared" ca="1" si="279"/>
        <v>1</v>
      </c>
      <c r="M989" s="180" t="e">
        <f ca="1">OFFSET('ewc02'!$H$10,MATCH($R989,Ewc_ID,0),0)</f>
        <v>#N/A</v>
      </c>
      <c r="N989" s="180" t="e">
        <f t="shared" ca="1" si="274"/>
        <v>#N/A</v>
      </c>
      <c r="O989" s="180" t="e">
        <f ca="1">IF($L989=0,-1,OFFSET('Kuiva-aine'!$C$10,AE989+AF989-1,0))</f>
        <v>#N/A</v>
      </c>
      <c r="P989" s="180" t="e">
        <f t="shared" ca="1" si="280"/>
        <v>#N/A</v>
      </c>
      <c r="Q989" s="180" t="e">
        <f ca="1">OFFSET('ewc02'!$A$10,MATCH($C989,EWC_Koodi,0),0)</f>
        <v>#N/A</v>
      </c>
      <c r="R989" s="180" t="e">
        <f t="shared" ca="1" si="281"/>
        <v>#N/A</v>
      </c>
      <c r="S989" s="180" t="e">
        <f ca="1">OFFSET('ewc02'!$K$10,Y989,0)</f>
        <v>#N/A</v>
      </c>
      <c r="T989" s="180" t="e">
        <f t="shared" ca="1" si="282"/>
        <v>#N/A</v>
      </c>
      <c r="U989" s="180" t="e">
        <f ca="1">OFFSET('ewc02'!$L$10,Y989,0)</f>
        <v>#N/A</v>
      </c>
      <c r="V989" s="180" t="e">
        <f ca="1">OFFSET('ewc02'!$M$10,Y989,0)</f>
        <v>#N/A</v>
      </c>
      <c r="W989" s="180" t="e">
        <f ca="1">OFFSET('ewc02'!$N$10,Y989,0)</f>
        <v>#N/A</v>
      </c>
      <c r="X989" s="180" t="e">
        <f ca="1">IF(AND(OFFSET('ewc02'!I$10,Y989,0)=12,OR(G989="2.3",G989="2.6",G989="2.7",G989="2.9")),1,0)</f>
        <v>#N/A</v>
      </c>
      <c r="Y989" s="180" t="e">
        <f t="shared" ca="1" si="275"/>
        <v>#N/A</v>
      </c>
      <c r="Z989" s="37">
        <f t="shared" si="276"/>
        <v>0</v>
      </c>
      <c r="AA989" s="180">
        <f ca="1">IF($Z989=0,0, OFFSET(rd!$A$10,MATCH($Z989,RD_tunnus,0),0))</f>
        <v>0</v>
      </c>
      <c r="AB989" s="180" t="e">
        <f t="shared" si="283"/>
        <v>#N/A</v>
      </c>
      <c r="AC989" s="180" t="e">
        <f t="shared" si="284"/>
        <v>#N/A</v>
      </c>
      <c r="AD989" s="100">
        <f t="shared" si="285"/>
        <v>0</v>
      </c>
      <c r="AE989" s="180" t="e">
        <f t="shared" ca="1" si="277"/>
        <v>#N/A</v>
      </c>
      <c r="AF989" s="180" t="e">
        <f t="shared" ca="1" si="278"/>
        <v>#N/A</v>
      </c>
      <c r="AG989" s="100" t="e">
        <f ca="1">OFFSET('Kuiva-aine'!$D$10,AE989+AF989-1,0)</f>
        <v>#N/A</v>
      </c>
      <c r="AH989" s="100" t="e">
        <f ca="1">OFFSET('Kuiva-aine'!$E$10,AE989+AF989-1,0)</f>
        <v>#N/A</v>
      </c>
      <c r="AI989" s="180" t="e">
        <f t="shared" ca="1" si="286"/>
        <v>#N/A</v>
      </c>
      <c r="AJ989" s="180" t="e">
        <f t="shared" si="287"/>
        <v>#N/A</v>
      </c>
      <c r="AK989" s="180" t="e">
        <f t="shared" si="288"/>
        <v>#N/A</v>
      </c>
      <c r="AL989" s="180">
        <f t="shared" si="289"/>
        <v>0</v>
      </c>
    </row>
    <row r="990" spans="1:38" x14ac:dyDescent="0.35">
      <c r="A990" s="91"/>
      <c r="B990" s="92"/>
      <c r="C990" s="93"/>
      <c r="D990" s="92"/>
      <c r="E990" s="91"/>
      <c r="F990" s="92"/>
      <c r="G990" s="94"/>
      <c r="I990" s="31">
        <f t="shared" ca="1" si="273"/>
        <v>0</v>
      </c>
      <c r="J990" s="31">
        <f ca="1">IF(ISNA(MATCH($V990,Hajoamiskertoimet!A$21:A$53,0)),0,$I990*OFFSET(Hajoamiskertoimet!$C$20,MATCH($V990,Hajoamiskertoimet!A$21:A$53,0),0))</f>
        <v>0</v>
      </c>
      <c r="L990" s="181">
        <f t="shared" ca="1" si="279"/>
        <v>1</v>
      </c>
      <c r="M990" s="180" t="e">
        <f ca="1">OFFSET('ewc02'!$H$10,MATCH($R990,Ewc_ID,0),0)</f>
        <v>#N/A</v>
      </c>
      <c r="N990" s="180" t="e">
        <f t="shared" ca="1" si="274"/>
        <v>#N/A</v>
      </c>
      <c r="O990" s="180" t="e">
        <f ca="1">IF($L990=0,-1,OFFSET('Kuiva-aine'!$C$10,AE990+AF990-1,0))</f>
        <v>#N/A</v>
      </c>
      <c r="P990" s="180" t="e">
        <f t="shared" ca="1" si="280"/>
        <v>#N/A</v>
      </c>
      <c r="Q990" s="180" t="e">
        <f ca="1">OFFSET('ewc02'!$A$10,MATCH($C990,EWC_Koodi,0),0)</f>
        <v>#N/A</v>
      </c>
      <c r="R990" s="180" t="e">
        <f t="shared" ca="1" si="281"/>
        <v>#N/A</v>
      </c>
      <c r="S990" s="180" t="e">
        <f ca="1">OFFSET('ewc02'!$K$10,Y990,0)</f>
        <v>#N/A</v>
      </c>
      <c r="T990" s="180" t="e">
        <f t="shared" ca="1" si="282"/>
        <v>#N/A</v>
      </c>
      <c r="U990" s="180" t="e">
        <f ca="1">OFFSET('ewc02'!$L$10,Y990,0)</f>
        <v>#N/A</v>
      </c>
      <c r="V990" s="180" t="e">
        <f ca="1">OFFSET('ewc02'!$M$10,Y990,0)</f>
        <v>#N/A</v>
      </c>
      <c r="W990" s="180" t="e">
        <f ca="1">OFFSET('ewc02'!$N$10,Y990,0)</f>
        <v>#N/A</v>
      </c>
      <c r="X990" s="180" t="e">
        <f ca="1">IF(AND(OFFSET('ewc02'!I$10,Y990,0)=12,OR(G990="2.3",G990="2.6",G990="2.7",G990="2.9")),1,0)</f>
        <v>#N/A</v>
      </c>
      <c r="Y990" s="180" t="e">
        <f t="shared" ca="1" si="275"/>
        <v>#N/A</v>
      </c>
      <c r="Z990" s="37">
        <f t="shared" si="276"/>
        <v>0</v>
      </c>
      <c r="AA990" s="180">
        <f ca="1">IF($Z990=0,0, OFFSET(rd!$A$10,MATCH($Z990,RD_tunnus,0),0))</f>
        <v>0</v>
      </c>
      <c r="AB990" s="180" t="e">
        <f t="shared" si="283"/>
        <v>#N/A</v>
      </c>
      <c r="AC990" s="180" t="e">
        <f t="shared" si="284"/>
        <v>#N/A</v>
      </c>
      <c r="AD990" s="100">
        <f t="shared" si="285"/>
        <v>0</v>
      </c>
      <c r="AE990" s="180" t="e">
        <f t="shared" ca="1" si="277"/>
        <v>#N/A</v>
      </c>
      <c r="AF990" s="180" t="e">
        <f t="shared" ca="1" si="278"/>
        <v>#N/A</v>
      </c>
      <c r="AG990" s="100" t="e">
        <f ca="1">OFFSET('Kuiva-aine'!$D$10,AE990+AF990-1,0)</f>
        <v>#N/A</v>
      </c>
      <c r="AH990" s="100" t="e">
        <f ca="1">OFFSET('Kuiva-aine'!$E$10,AE990+AF990-1,0)</f>
        <v>#N/A</v>
      </c>
      <c r="AI990" s="180" t="e">
        <f t="shared" ca="1" si="286"/>
        <v>#N/A</v>
      </c>
      <c r="AJ990" s="180" t="e">
        <f t="shared" si="287"/>
        <v>#N/A</v>
      </c>
      <c r="AK990" s="180" t="e">
        <f t="shared" si="288"/>
        <v>#N/A</v>
      </c>
      <c r="AL990" s="180">
        <f t="shared" si="289"/>
        <v>0</v>
      </c>
    </row>
    <row r="991" spans="1:38" x14ac:dyDescent="0.35">
      <c r="A991" s="91"/>
      <c r="B991" s="92"/>
      <c r="C991" s="93"/>
      <c r="D991" s="92"/>
      <c r="E991" s="91"/>
      <c r="F991" s="92"/>
      <c r="G991" s="94"/>
      <c r="I991" s="31">
        <f t="shared" ca="1" si="273"/>
        <v>0</v>
      </c>
      <c r="J991" s="31">
        <f ca="1">IF(ISNA(MATCH($V991,Hajoamiskertoimet!A$21:A$53,0)),0,$I991*OFFSET(Hajoamiskertoimet!$C$20,MATCH($V991,Hajoamiskertoimet!A$21:A$53,0),0))</f>
        <v>0</v>
      </c>
      <c r="L991" s="181">
        <f t="shared" ca="1" si="279"/>
        <v>1</v>
      </c>
      <c r="M991" s="180" t="e">
        <f ca="1">OFFSET('ewc02'!$H$10,MATCH($R991,Ewc_ID,0),0)</f>
        <v>#N/A</v>
      </c>
      <c r="N991" s="180" t="e">
        <f t="shared" ca="1" si="274"/>
        <v>#N/A</v>
      </c>
      <c r="O991" s="180" t="e">
        <f ca="1">IF($L991=0,-1,OFFSET('Kuiva-aine'!$C$10,AE991+AF991-1,0))</f>
        <v>#N/A</v>
      </c>
      <c r="P991" s="180" t="e">
        <f t="shared" ca="1" si="280"/>
        <v>#N/A</v>
      </c>
      <c r="Q991" s="180" t="e">
        <f ca="1">OFFSET('ewc02'!$A$10,MATCH($C991,EWC_Koodi,0),0)</f>
        <v>#N/A</v>
      </c>
      <c r="R991" s="180" t="e">
        <f t="shared" ca="1" si="281"/>
        <v>#N/A</v>
      </c>
      <c r="S991" s="180" t="e">
        <f ca="1">OFFSET('ewc02'!$K$10,Y991,0)</f>
        <v>#N/A</v>
      </c>
      <c r="T991" s="180" t="e">
        <f t="shared" ca="1" si="282"/>
        <v>#N/A</v>
      </c>
      <c r="U991" s="180" t="e">
        <f ca="1">OFFSET('ewc02'!$L$10,Y991,0)</f>
        <v>#N/A</v>
      </c>
      <c r="V991" s="180" t="e">
        <f ca="1">OFFSET('ewc02'!$M$10,Y991,0)</f>
        <v>#N/A</v>
      </c>
      <c r="W991" s="180" t="e">
        <f ca="1">OFFSET('ewc02'!$N$10,Y991,0)</f>
        <v>#N/A</v>
      </c>
      <c r="X991" s="180" t="e">
        <f ca="1">IF(AND(OFFSET('ewc02'!I$10,Y991,0)=12,OR(G991="2.3",G991="2.6",G991="2.7",G991="2.9")),1,0)</f>
        <v>#N/A</v>
      </c>
      <c r="Y991" s="180" t="e">
        <f t="shared" ca="1" si="275"/>
        <v>#N/A</v>
      </c>
      <c r="Z991" s="37">
        <f t="shared" si="276"/>
        <v>0</v>
      </c>
      <c r="AA991" s="180">
        <f ca="1">IF($Z991=0,0, OFFSET(rd!$A$10,MATCH($Z991,RD_tunnus,0),0))</f>
        <v>0</v>
      </c>
      <c r="AB991" s="180" t="e">
        <f t="shared" si="283"/>
        <v>#N/A</v>
      </c>
      <c r="AC991" s="180" t="e">
        <f t="shared" si="284"/>
        <v>#N/A</v>
      </c>
      <c r="AD991" s="100">
        <f t="shared" si="285"/>
        <v>0</v>
      </c>
      <c r="AE991" s="180" t="e">
        <f t="shared" ca="1" si="277"/>
        <v>#N/A</v>
      </c>
      <c r="AF991" s="180" t="e">
        <f t="shared" ca="1" si="278"/>
        <v>#N/A</v>
      </c>
      <c r="AG991" s="100" t="e">
        <f ca="1">OFFSET('Kuiva-aine'!$D$10,AE991+AF991-1,0)</f>
        <v>#N/A</v>
      </c>
      <c r="AH991" s="100" t="e">
        <f ca="1">OFFSET('Kuiva-aine'!$E$10,AE991+AF991-1,0)</f>
        <v>#N/A</v>
      </c>
      <c r="AI991" s="180" t="e">
        <f t="shared" ca="1" si="286"/>
        <v>#N/A</v>
      </c>
      <c r="AJ991" s="180" t="e">
        <f t="shared" si="287"/>
        <v>#N/A</v>
      </c>
      <c r="AK991" s="180" t="e">
        <f t="shared" si="288"/>
        <v>#N/A</v>
      </c>
      <c r="AL991" s="180">
        <f t="shared" si="289"/>
        <v>0</v>
      </c>
    </row>
    <row r="992" spans="1:38" x14ac:dyDescent="0.35">
      <c r="A992" s="91"/>
      <c r="B992" s="92"/>
      <c r="C992" s="93"/>
      <c r="D992" s="92"/>
      <c r="E992" s="91"/>
      <c r="F992" s="92"/>
      <c r="G992" s="94"/>
      <c r="I992" s="31">
        <f t="shared" ca="1" si="273"/>
        <v>0</v>
      </c>
      <c r="J992" s="31">
        <f ca="1">IF(ISNA(MATCH($V992,Hajoamiskertoimet!A$21:A$53,0)),0,$I992*OFFSET(Hajoamiskertoimet!$C$20,MATCH($V992,Hajoamiskertoimet!A$21:A$53,0),0))</f>
        <v>0</v>
      </c>
      <c r="L992" s="181">
        <f t="shared" ca="1" si="279"/>
        <v>1</v>
      </c>
      <c r="M992" s="180" t="e">
        <f ca="1">OFFSET('ewc02'!$H$10,MATCH($R992,Ewc_ID,0),0)</f>
        <v>#N/A</v>
      </c>
      <c r="N992" s="180" t="e">
        <f t="shared" ca="1" si="274"/>
        <v>#N/A</v>
      </c>
      <c r="O992" s="180" t="e">
        <f ca="1">IF($L992=0,-1,OFFSET('Kuiva-aine'!$C$10,AE992+AF992-1,0))</f>
        <v>#N/A</v>
      </c>
      <c r="P992" s="180" t="e">
        <f t="shared" ca="1" si="280"/>
        <v>#N/A</v>
      </c>
      <c r="Q992" s="180" t="e">
        <f ca="1">OFFSET('ewc02'!$A$10,MATCH($C992,EWC_Koodi,0),0)</f>
        <v>#N/A</v>
      </c>
      <c r="R992" s="180" t="e">
        <f t="shared" ca="1" si="281"/>
        <v>#N/A</v>
      </c>
      <c r="S992" s="180" t="e">
        <f ca="1">OFFSET('ewc02'!$K$10,Y992,0)</f>
        <v>#N/A</v>
      </c>
      <c r="T992" s="180" t="e">
        <f t="shared" ca="1" si="282"/>
        <v>#N/A</v>
      </c>
      <c r="U992" s="180" t="e">
        <f ca="1">OFFSET('ewc02'!$L$10,Y992,0)</f>
        <v>#N/A</v>
      </c>
      <c r="V992" s="180" t="e">
        <f ca="1">OFFSET('ewc02'!$M$10,Y992,0)</f>
        <v>#N/A</v>
      </c>
      <c r="W992" s="180" t="e">
        <f ca="1">OFFSET('ewc02'!$N$10,Y992,0)</f>
        <v>#N/A</v>
      </c>
      <c r="X992" s="180" t="e">
        <f ca="1">IF(AND(OFFSET('ewc02'!I$10,Y992,0)=12,OR(G992="2.3",G992="2.6",G992="2.7",G992="2.9")),1,0)</f>
        <v>#N/A</v>
      </c>
      <c r="Y992" s="180" t="e">
        <f t="shared" ca="1" si="275"/>
        <v>#N/A</v>
      </c>
      <c r="Z992" s="37">
        <f t="shared" si="276"/>
        <v>0</v>
      </c>
      <c r="AA992" s="180">
        <f ca="1">IF($Z992=0,0, OFFSET(rd!$A$10,MATCH($Z992,RD_tunnus,0),0))</f>
        <v>0</v>
      </c>
      <c r="AB992" s="180" t="e">
        <f t="shared" si="283"/>
        <v>#N/A</v>
      </c>
      <c r="AC992" s="180" t="e">
        <f t="shared" si="284"/>
        <v>#N/A</v>
      </c>
      <c r="AD992" s="100">
        <f t="shared" si="285"/>
        <v>0</v>
      </c>
      <c r="AE992" s="180" t="e">
        <f t="shared" ca="1" si="277"/>
        <v>#N/A</v>
      </c>
      <c r="AF992" s="180" t="e">
        <f t="shared" ca="1" si="278"/>
        <v>#N/A</v>
      </c>
      <c r="AG992" s="100" t="e">
        <f ca="1">OFFSET('Kuiva-aine'!$D$10,AE992+AF992-1,0)</f>
        <v>#N/A</v>
      </c>
      <c r="AH992" s="100" t="e">
        <f ca="1">OFFSET('Kuiva-aine'!$E$10,AE992+AF992-1,0)</f>
        <v>#N/A</v>
      </c>
      <c r="AI992" s="180" t="e">
        <f t="shared" ca="1" si="286"/>
        <v>#N/A</v>
      </c>
      <c r="AJ992" s="180" t="e">
        <f t="shared" si="287"/>
        <v>#N/A</v>
      </c>
      <c r="AK992" s="180" t="e">
        <f t="shared" si="288"/>
        <v>#N/A</v>
      </c>
      <c r="AL992" s="180">
        <f t="shared" si="289"/>
        <v>0</v>
      </c>
    </row>
    <row r="993" spans="1:38" x14ac:dyDescent="0.35">
      <c r="A993" s="91"/>
      <c r="B993" s="92"/>
      <c r="C993" s="93"/>
      <c r="D993" s="92"/>
      <c r="E993" s="91"/>
      <c r="F993" s="92"/>
      <c r="G993" s="94"/>
      <c r="I993" s="31">
        <f t="shared" ca="1" si="273"/>
        <v>0</v>
      </c>
      <c r="J993" s="31">
        <f ca="1">IF(ISNA(MATCH($V993,Hajoamiskertoimet!A$21:A$53,0)),0,$I993*OFFSET(Hajoamiskertoimet!$C$20,MATCH($V993,Hajoamiskertoimet!A$21:A$53,0),0))</f>
        <v>0</v>
      </c>
      <c r="L993" s="181">
        <f t="shared" ca="1" si="279"/>
        <v>1</v>
      </c>
      <c r="M993" s="180" t="e">
        <f ca="1">OFFSET('ewc02'!$H$10,MATCH($R993,Ewc_ID,0),0)</f>
        <v>#N/A</v>
      </c>
      <c r="N993" s="180" t="e">
        <f t="shared" ca="1" si="274"/>
        <v>#N/A</v>
      </c>
      <c r="O993" s="180" t="e">
        <f ca="1">IF($L993=0,-1,OFFSET('Kuiva-aine'!$C$10,AE993+AF993-1,0))</f>
        <v>#N/A</v>
      </c>
      <c r="P993" s="180" t="e">
        <f t="shared" ca="1" si="280"/>
        <v>#N/A</v>
      </c>
      <c r="Q993" s="180" t="e">
        <f ca="1">OFFSET('ewc02'!$A$10,MATCH($C993,EWC_Koodi,0),0)</f>
        <v>#N/A</v>
      </c>
      <c r="R993" s="180" t="e">
        <f t="shared" ca="1" si="281"/>
        <v>#N/A</v>
      </c>
      <c r="S993" s="180" t="e">
        <f ca="1">OFFSET('ewc02'!$K$10,Y993,0)</f>
        <v>#N/A</v>
      </c>
      <c r="T993" s="180" t="e">
        <f t="shared" ca="1" si="282"/>
        <v>#N/A</v>
      </c>
      <c r="U993" s="180" t="e">
        <f ca="1">OFFSET('ewc02'!$L$10,Y993,0)</f>
        <v>#N/A</v>
      </c>
      <c r="V993" s="180" t="e">
        <f ca="1">OFFSET('ewc02'!$M$10,Y993,0)</f>
        <v>#N/A</v>
      </c>
      <c r="W993" s="180" t="e">
        <f ca="1">OFFSET('ewc02'!$N$10,Y993,0)</f>
        <v>#N/A</v>
      </c>
      <c r="X993" s="180" t="e">
        <f ca="1">IF(AND(OFFSET('ewc02'!I$10,Y993,0)=12,OR(G993="2.3",G993="2.6",G993="2.7",G993="2.9")),1,0)</f>
        <v>#N/A</v>
      </c>
      <c r="Y993" s="180" t="e">
        <f t="shared" ca="1" si="275"/>
        <v>#N/A</v>
      </c>
      <c r="Z993" s="37">
        <f t="shared" si="276"/>
        <v>0</v>
      </c>
      <c r="AA993" s="180">
        <f ca="1">IF($Z993=0,0, OFFSET(rd!$A$10,MATCH($Z993,RD_tunnus,0),0))</f>
        <v>0</v>
      </c>
      <c r="AB993" s="180" t="e">
        <f t="shared" si="283"/>
        <v>#N/A</v>
      </c>
      <c r="AC993" s="180" t="e">
        <f t="shared" si="284"/>
        <v>#N/A</v>
      </c>
      <c r="AD993" s="100">
        <f t="shared" si="285"/>
        <v>0</v>
      </c>
      <c r="AE993" s="180" t="e">
        <f t="shared" ca="1" si="277"/>
        <v>#N/A</v>
      </c>
      <c r="AF993" s="180" t="e">
        <f t="shared" ca="1" si="278"/>
        <v>#N/A</v>
      </c>
      <c r="AG993" s="100" t="e">
        <f ca="1">OFFSET('Kuiva-aine'!$D$10,AE993+AF993-1,0)</f>
        <v>#N/A</v>
      </c>
      <c r="AH993" s="100" t="e">
        <f ca="1">OFFSET('Kuiva-aine'!$E$10,AE993+AF993-1,0)</f>
        <v>#N/A</v>
      </c>
      <c r="AI993" s="180" t="e">
        <f t="shared" ca="1" si="286"/>
        <v>#N/A</v>
      </c>
      <c r="AJ993" s="180" t="e">
        <f t="shared" si="287"/>
        <v>#N/A</v>
      </c>
      <c r="AK993" s="180" t="e">
        <f t="shared" si="288"/>
        <v>#N/A</v>
      </c>
      <c r="AL993" s="180">
        <f t="shared" si="289"/>
        <v>0</v>
      </c>
    </row>
    <row r="994" spans="1:38" x14ac:dyDescent="0.35">
      <c r="A994" s="91"/>
      <c r="B994" s="92"/>
      <c r="C994" s="93"/>
      <c r="D994" s="92"/>
      <c r="E994" s="91"/>
      <c r="F994" s="92"/>
      <c r="G994" s="94"/>
      <c r="I994" s="31">
        <f t="shared" ca="1" si="273"/>
        <v>0</v>
      </c>
      <c r="J994" s="31">
        <f ca="1">IF(ISNA(MATCH($V994,Hajoamiskertoimet!A$21:A$53,0)),0,$I994*OFFSET(Hajoamiskertoimet!$C$20,MATCH($V994,Hajoamiskertoimet!A$21:A$53,0),0))</f>
        <v>0</v>
      </c>
      <c r="L994" s="181">
        <f t="shared" ca="1" si="279"/>
        <v>1</v>
      </c>
      <c r="M994" s="180" t="e">
        <f ca="1">OFFSET('ewc02'!$H$10,MATCH($R994,Ewc_ID,0),0)</f>
        <v>#N/A</v>
      </c>
      <c r="N994" s="180" t="e">
        <f t="shared" ca="1" si="274"/>
        <v>#N/A</v>
      </c>
      <c r="O994" s="180" t="e">
        <f ca="1">IF($L994=0,-1,OFFSET('Kuiva-aine'!$C$10,AE994+AF994-1,0))</f>
        <v>#N/A</v>
      </c>
      <c r="P994" s="180" t="e">
        <f t="shared" ca="1" si="280"/>
        <v>#N/A</v>
      </c>
      <c r="Q994" s="180" t="e">
        <f ca="1">OFFSET('ewc02'!$A$10,MATCH($C994,EWC_Koodi,0),0)</f>
        <v>#N/A</v>
      </c>
      <c r="R994" s="180" t="e">
        <f t="shared" ca="1" si="281"/>
        <v>#N/A</v>
      </c>
      <c r="S994" s="180" t="e">
        <f ca="1">OFFSET('ewc02'!$K$10,Y994,0)</f>
        <v>#N/A</v>
      </c>
      <c r="T994" s="180" t="e">
        <f t="shared" ca="1" si="282"/>
        <v>#N/A</v>
      </c>
      <c r="U994" s="180" t="e">
        <f ca="1">OFFSET('ewc02'!$L$10,Y994,0)</f>
        <v>#N/A</v>
      </c>
      <c r="V994" s="180" t="e">
        <f ca="1">OFFSET('ewc02'!$M$10,Y994,0)</f>
        <v>#N/A</v>
      </c>
      <c r="W994" s="180" t="e">
        <f ca="1">OFFSET('ewc02'!$N$10,Y994,0)</f>
        <v>#N/A</v>
      </c>
      <c r="X994" s="180" t="e">
        <f ca="1">IF(AND(OFFSET('ewc02'!I$10,Y994,0)=12,OR(G994="2.3",G994="2.6",G994="2.7",G994="2.9")),1,0)</f>
        <v>#N/A</v>
      </c>
      <c r="Y994" s="180" t="e">
        <f t="shared" ca="1" si="275"/>
        <v>#N/A</v>
      </c>
      <c r="Z994" s="37">
        <f t="shared" si="276"/>
        <v>0</v>
      </c>
      <c r="AA994" s="180">
        <f ca="1">IF($Z994=0,0, OFFSET(rd!$A$10,MATCH($Z994,RD_tunnus,0),0))</f>
        <v>0</v>
      </c>
      <c r="AB994" s="180" t="e">
        <f t="shared" si="283"/>
        <v>#N/A</v>
      </c>
      <c r="AC994" s="180" t="e">
        <f t="shared" si="284"/>
        <v>#N/A</v>
      </c>
      <c r="AD994" s="100">
        <f t="shared" si="285"/>
        <v>0</v>
      </c>
      <c r="AE994" s="180" t="e">
        <f t="shared" ca="1" si="277"/>
        <v>#N/A</v>
      </c>
      <c r="AF994" s="180" t="e">
        <f t="shared" ca="1" si="278"/>
        <v>#N/A</v>
      </c>
      <c r="AG994" s="100" t="e">
        <f ca="1">OFFSET('Kuiva-aine'!$D$10,AE994+AF994-1,0)</f>
        <v>#N/A</v>
      </c>
      <c r="AH994" s="100" t="e">
        <f ca="1">OFFSET('Kuiva-aine'!$E$10,AE994+AF994-1,0)</f>
        <v>#N/A</v>
      </c>
      <c r="AI994" s="180" t="e">
        <f t="shared" ca="1" si="286"/>
        <v>#N/A</v>
      </c>
      <c r="AJ994" s="180" t="e">
        <f t="shared" si="287"/>
        <v>#N/A</v>
      </c>
      <c r="AK994" s="180" t="e">
        <f t="shared" si="288"/>
        <v>#N/A</v>
      </c>
      <c r="AL994" s="180">
        <f t="shared" si="289"/>
        <v>0</v>
      </c>
    </row>
    <row r="995" spans="1:38" x14ac:dyDescent="0.35">
      <c r="A995" s="91"/>
      <c r="B995" s="92"/>
      <c r="C995" s="93"/>
      <c r="D995" s="92"/>
      <c r="E995" s="91"/>
      <c r="F995" s="92"/>
      <c r="G995" s="94"/>
      <c r="I995" s="31">
        <f t="shared" ca="1" si="273"/>
        <v>0</v>
      </c>
      <c r="J995" s="31">
        <f ca="1">IF(ISNA(MATCH($V995,Hajoamiskertoimet!A$21:A$53,0)),0,$I995*OFFSET(Hajoamiskertoimet!$C$20,MATCH($V995,Hajoamiskertoimet!A$21:A$53,0),0))</f>
        <v>0</v>
      </c>
      <c r="L995" s="181">
        <f t="shared" ca="1" si="279"/>
        <v>1</v>
      </c>
      <c r="M995" s="180" t="e">
        <f ca="1">OFFSET('ewc02'!$H$10,MATCH($R995,Ewc_ID,0),0)</f>
        <v>#N/A</v>
      </c>
      <c r="N995" s="180" t="e">
        <f t="shared" ca="1" si="274"/>
        <v>#N/A</v>
      </c>
      <c r="O995" s="180" t="e">
        <f ca="1">IF($L995=0,-1,OFFSET('Kuiva-aine'!$C$10,AE995+AF995-1,0))</f>
        <v>#N/A</v>
      </c>
      <c r="P995" s="180" t="e">
        <f t="shared" ca="1" si="280"/>
        <v>#N/A</v>
      </c>
      <c r="Q995" s="180" t="e">
        <f ca="1">OFFSET('ewc02'!$A$10,MATCH($C995,EWC_Koodi,0),0)</f>
        <v>#N/A</v>
      </c>
      <c r="R995" s="180" t="e">
        <f t="shared" ca="1" si="281"/>
        <v>#N/A</v>
      </c>
      <c r="S995" s="180" t="e">
        <f ca="1">OFFSET('ewc02'!$K$10,Y995,0)</f>
        <v>#N/A</v>
      </c>
      <c r="T995" s="180" t="e">
        <f t="shared" ca="1" si="282"/>
        <v>#N/A</v>
      </c>
      <c r="U995" s="180" t="e">
        <f ca="1">OFFSET('ewc02'!$L$10,Y995,0)</f>
        <v>#N/A</v>
      </c>
      <c r="V995" s="180" t="e">
        <f ca="1">OFFSET('ewc02'!$M$10,Y995,0)</f>
        <v>#N/A</v>
      </c>
      <c r="W995" s="180" t="e">
        <f ca="1">OFFSET('ewc02'!$N$10,Y995,0)</f>
        <v>#N/A</v>
      </c>
      <c r="X995" s="180" t="e">
        <f ca="1">IF(AND(OFFSET('ewc02'!I$10,Y995,0)=12,OR(G995="2.3",G995="2.6",G995="2.7",G995="2.9")),1,0)</f>
        <v>#N/A</v>
      </c>
      <c r="Y995" s="180" t="e">
        <f t="shared" ca="1" si="275"/>
        <v>#N/A</v>
      </c>
      <c r="Z995" s="37">
        <f t="shared" si="276"/>
        <v>0</v>
      </c>
      <c r="AA995" s="180">
        <f ca="1">IF($Z995=0,0, OFFSET(rd!$A$10,MATCH($Z995,RD_tunnus,0),0))</f>
        <v>0</v>
      </c>
      <c r="AB995" s="180" t="e">
        <f t="shared" si="283"/>
        <v>#N/A</v>
      </c>
      <c r="AC995" s="180" t="e">
        <f t="shared" si="284"/>
        <v>#N/A</v>
      </c>
      <c r="AD995" s="100">
        <f t="shared" si="285"/>
        <v>0</v>
      </c>
      <c r="AE995" s="180" t="e">
        <f t="shared" ca="1" si="277"/>
        <v>#N/A</v>
      </c>
      <c r="AF995" s="180" t="e">
        <f t="shared" ca="1" si="278"/>
        <v>#N/A</v>
      </c>
      <c r="AG995" s="100" t="e">
        <f ca="1">OFFSET('Kuiva-aine'!$D$10,AE995+AF995-1,0)</f>
        <v>#N/A</v>
      </c>
      <c r="AH995" s="100" t="e">
        <f ca="1">OFFSET('Kuiva-aine'!$E$10,AE995+AF995-1,0)</f>
        <v>#N/A</v>
      </c>
      <c r="AI995" s="180" t="e">
        <f t="shared" ca="1" si="286"/>
        <v>#N/A</v>
      </c>
      <c r="AJ995" s="180" t="e">
        <f t="shared" si="287"/>
        <v>#N/A</v>
      </c>
      <c r="AK995" s="180" t="e">
        <f t="shared" si="288"/>
        <v>#N/A</v>
      </c>
      <c r="AL995" s="180">
        <f t="shared" si="289"/>
        <v>0</v>
      </c>
    </row>
    <row r="996" spans="1:38" x14ac:dyDescent="0.35">
      <c r="A996" s="91"/>
      <c r="B996" s="92"/>
      <c r="C996" s="93"/>
      <c r="D996" s="92"/>
      <c r="E996" s="91"/>
      <c r="F996" s="92"/>
      <c r="G996" s="94"/>
      <c r="I996" s="31">
        <f t="shared" ca="1" si="273"/>
        <v>0</v>
      </c>
      <c r="J996" s="31">
        <f ca="1">IF(ISNA(MATCH($V996,Hajoamiskertoimet!A$21:A$53,0)),0,$I996*OFFSET(Hajoamiskertoimet!$C$20,MATCH($V996,Hajoamiskertoimet!A$21:A$53,0),0))</f>
        <v>0</v>
      </c>
      <c r="L996" s="181">
        <f t="shared" ca="1" si="279"/>
        <v>1</v>
      </c>
      <c r="M996" s="180" t="e">
        <f ca="1">OFFSET('ewc02'!$H$10,MATCH($R996,Ewc_ID,0),0)</f>
        <v>#N/A</v>
      </c>
      <c r="N996" s="180" t="e">
        <f t="shared" ca="1" si="274"/>
        <v>#N/A</v>
      </c>
      <c r="O996" s="180" t="e">
        <f ca="1">IF($L996=0,-1,OFFSET('Kuiva-aine'!$C$10,AE996+AF996-1,0))</f>
        <v>#N/A</v>
      </c>
      <c r="P996" s="180" t="e">
        <f t="shared" ca="1" si="280"/>
        <v>#N/A</v>
      </c>
      <c r="Q996" s="180" t="e">
        <f ca="1">OFFSET('ewc02'!$A$10,MATCH($C996,EWC_Koodi,0),0)</f>
        <v>#N/A</v>
      </c>
      <c r="R996" s="180" t="e">
        <f t="shared" ca="1" si="281"/>
        <v>#N/A</v>
      </c>
      <c r="S996" s="180" t="e">
        <f ca="1">OFFSET('ewc02'!$K$10,Y996,0)</f>
        <v>#N/A</v>
      </c>
      <c r="T996" s="180" t="e">
        <f t="shared" ca="1" si="282"/>
        <v>#N/A</v>
      </c>
      <c r="U996" s="180" t="e">
        <f ca="1">OFFSET('ewc02'!$L$10,Y996,0)</f>
        <v>#N/A</v>
      </c>
      <c r="V996" s="180" t="e">
        <f ca="1">OFFSET('ewc02'!$M$10,Y996,0)</f>
        <v>#N/A</v>
      </c>
      <c r="W996" s="180" t="e">
        <f ca="1">OFFSET('ewc02'!$N$10,Y996,0)</f>
        <v>#N/A</v>
      </c>
      <c r="X996" s="180" t="e">
        <f ca="1">IF(AND(OFFSET('ewc02'!I$10,Y996,0)=12,OR(G996="2.3",G996="2.6",G996="2.7",G996="2.9")),1,0)</f>
        <v>#N/A</v>
      </c>
      <c r="Y996" s="180" t="e">
        <f t="shared" ca="1" si="275"/>
        <v>#N/A</v>
      </c>
      <c r="Z996" s="37">
        <f t="shared" si="276"/>
        <v>0</v>
      </c>
      <c r="AA996" s="180">
        <f ca="1">IF($Z996=0,0, OFFSET(rd!$A$10,MATCH($Z996,RD_tunnus,0),0))</f>
        <v>0</v>
      </c>
      <c r="AB996" s="180" t="e">
        <f t="shared" si="283"/>
        <v>#N/A</v>
      </c>
      <c r="AC996" s="180" t="e">
        <f t="shared" si="284"/>
        <v>#N/A</v>
      </c>
      <c r="AD996" s="100">
        <f t="shared" si="285"/>
        <v>0</v>
      </c>
      <c r="AE996" s="180" t="e">
        <f t="shared" ca="1" si="277"/>
        <v>#N/A</v>
      </c>
      <c r="AF996" s="180" t="e">
        <f t="shared" ca="1" si="278"/>
        <v>#N/A</v>
      </c>
      <c r="AG996" s="100" t="e">
        <f ca="1">OFFSET('Kuiva-aine'!$D$10,AE996+AF996-1,0)</f>
        <v>#N/A</v>
      </c>
      <c r="AH996" s="100" t="e">
        <f ca="1">OFFSET('Kuiva-aine'!$E$10,AE996+AF996-1,0)</f>
        <v>#N/A</v>
      </c>
      <c r="AI996" s="180" t="e">
        <f t="shared" ca="1" si="286"/>
        <v>#N/A</v>
      </c>
      <c r="AJ996" s="180" t="e">
        <f t="shared" si="287"/>
        <v>#N/A</v>
      </c>
      <c r="AK996" s="180" t="e">
        <f t="shared" si="288"/>
        <v>#N/A</v>
      </c>
      <c r="AL996" s="180">
        <f t="shared" si="289"/>
        <v>0</v>
      </c>
    </row>
    <row r="997" spans="1:38" x14ac:dyDescent="0.35">
      <c r="A997" s="91"/>
      <c r="B997" s="92"/>
      <c r="C997" s="93"/>
      <c r="D997" s="92"/>
      <c r="E997" s="91"/>
      <c r="F997" s="92"/>
      <c r="G997" s="94"/>
      <c r="I997" s="31">
        <f t="shared" ref="I997:I1060" ca="1" si="290">IF(ISNA(P997),0,D997*P997/IF(P997&gt;AH997,P997,AH997)*L997)</f>
        <v>0</v>
      </c>
      <c r="J997" s="31">
        <f ca="1">IF(ISNA(MATCH($V997,Hajoamiskertoimet!A$21:A$53,0)),0,$I997*OFFSET(Hajoamiskertoimet!$C$20,MATCH($V997,Hajoamiskertoimet!A$21:A$53,0),0))</f>
        <v>0</v>
      </c>
      <c r="L997" s="181">
        <f t="shared" ca="1" si="279"/>
        <v>1</v>
      </c>
      <c r="M997" s="180" t="e">
        <f ca="1">OFFSET('ewc02'!$H$10,MATCH($R997,Ewc_ID,0),0)</f>
        <v>#N/A</v>
      </c>
      <c r="N997" s="180" t="e">
        <f t="shared" ca="1" si="274"/>
        <v>#N/A</v>
      </c>
      <c r="O997" s="180" t="e">
        <f ca="1">IF($L997=0,-1,OFFSET('Kuiva-aine'!$C$10,AE997+AF997-1,0))</f>
        <v>#N/A</v>
      </c>
      <c r="P997" s="180" t="e">
        <f t="shared" ca="1" si="280"/>
        <v>#N/A</v>
      </c>
      <c r="Q997" s="180" t="e">
        <f ca="1">OFFSET('ewc02'!$A$10,MATCH($C997,EWC_Koodi,0),0)</f>
        <v>#N/A</v>
      </c>
      <c r="R997" s="180" t="e">
        <f t="shared" ca="1" si="281"/>
        <v>#N/A</v>
      </c>
      <c r="S997" s="180" t="e">
        <f ca="1">OFFSET('ewc02'!$K$10,Y997,0)</f>
        <v>#N/A</v>
      </c>
      <c r="T997" s="180" t="e">
        <f t="shared" ca="1" si="282"/>
        <v>#N/A</v>
      </c>
      <c r="U997" s="180" t="e">
        <f ca="1">OFFSET('ewc02'!$L$10,Y997,0)</f>
        <v>#N/A</v>
      </c>
      <c r="V997" s="180" t="e">
        <f ca="1">OFFSET('ewc02'!$M$10,Y997,0)</f>
        <v>#N/A</v>
      </c>
      <c r="W997" s="180" t="e">
        <f ca="1">OFFSET('ewc02'!$N$10,Y997,0)</f>
        <v>#N/A</v>
      </c>
      <c r="X997" s="180" t="e">
        <f ca="1">IF(AND(OFFSET('ewc02'!I$10,Y997,0)=12,OR(G997="2.3",G997="2.6",G997="2.7",G997="2.9")),1,0)</f>
        <v>#N/A</v>
      </c>
      <c r="Y997" s="180" t="e">
        <f t="shared" ca="1" si="275"/>
        <v>#N/A</v>
      </c>
      <c r="Z997" s="37">
        <f t="shared" si="276"/>
        <v>0</v>
      </c>
      <c r="AA997" s="180">
        <f ca="1">IF($Z997=0,0, OFFSET(rd!$A$10,MATCH($Z997,RD_tunnus,0),0))</f>
        <v>0</v>
      </c>
      <c r="AB997" s="180" t="e">
        <f t="shared" si="283"/>
        <v>#N/A</v>
      </c>
      <c r="AC997" s="180" t="e">
        <f t="shared" si="284"/>
        <v>#N/A</v>
      </c>
      <c r="AD997" s="100">
        <f t="shared" si="285"/>
        <v>0</v>
      </c>
      <c r="AE997" s="180" t="e">
        <f t="shared" ca="1" si="277"/>
        <v>#N/A</v>
      </c>
      <c r="AF997" s="180" t="e">
        <f t="shared" ca="1" si="278"/>
        <v>#N/A</v>
      </c>
      <c r="AG997" s="100" t="e">
        <f ca="1">OFFSET('Kuiva-aine'!$D$10,AE997+AF997-1,0)</f>
        <v>#N/A</v>
      </c>
      <c r="AH997" s="100" t="e">
        <f ca="1">OFFSET('Kuiva-aine'!$E$10,AE997+AF997-1,0)</f>
        <v>#N/A</v>
      </c>
      <c r="AI997" s="180" t="e">
        <f t="shared" ca="1" si="286"/>
        <v>#N/A</v>
      </c>
      <c r="AJ997" s="180" t="e">
        <f t="shared" si="287"/>
        <v>#N/A</v>
      </c>
      <c r="AK997" s="180" t="e">
        <f t="shared" si="288"/>
        <v>#N/A</v>
      </c>
      <c r="AL997" s="180">
        <f t="shared" si="289"/>
        <v>0</v>
      </c>
    </row>
    <row r="998" spans="1:38" x14ac:dyDescent="0.35">
      <c r="A998" s="91"/>
      <c r="B998" s="92"/>
      <c r="C998" s="93"/>
      <c r="D998" s="92"/>
      <c r="E998" s="91"/>
      <c r="F998" s="92"/>
      <c r="G998" s="94"/>
      <c r="I998" s="31">
        <f t="shared" ca="1" si="290"/>
        <v>0</v>
      </c>
      <c r="J998" s="31">
        <f ca="1">IF(ISNA(MATCH($V998,Hajoamiskertoimet!A$21:A$53,0)),0,$I998*OFFSET(Hajoamiskertoimet!$C$20,MATCH($V998,Hajoamiskertoimet!A$21:A$53,0),0))</f>
        <v>0</v>
      </c>
      <c r="L998" s="181">
        <f t="shared" ca="1" si="279"/>
        <v>1</v>
      </c>
      <c r="M998" s="180" t="e">
        <f ca="1">OFFSET('ewc02'!$H$10,MATCH($R998,Ewc_ID,0),0)</f>
        <v>#N/A</v>
      </c>
      <c r="N998" s="180" t="e">
        <f t="shared" ca="1" si="274"/>
        <v>#N/A</v>
      </c>
      <c r="O998" s="180" t="e">
        <f ca="1">IF($L998=0,-1,OFFSET('Kuiva-aine'!$C$10,AE998+AF998-1,0))</f>
        <v>#N/A</v>
      </c>
      <c r="P998" s="180" t="e">
        <f t="shared" ca="1" si="280"/>
        <v>#N/A</v>
      </c>
      <c r="Q998" s="180" t="e">
        <f ca="1">OFFSET('ewc02'!$A$10,MATCH($C998,EWC_Koodi,0),0)</f>
        <v>#N/A</v>
      </c>
      <c r="R998" s="180" t="e">
        <f t="shared" ca="1" si="281"/>
        <v>#N/A</v>
      </c>
      <c r="S998" s="180" t="e">
        <f ca="1">OFFSET('ewc02'!$K$10,Y998,0)</f>
        <v>#N/A</v>
      </c>
      <c r="T998" s="180" t="e">
        <f t="shared" ca="1" si="282"/>
        <v>#N/A</v>
      </c>
      <c r="U998" s="180" t="e">
        <f ca="1">OFFSET('ewc02'!$L$10,Y998,0)</f>
        <v>#N/A</v>
      </c>
      <c r="V998" s="180" t="e">
        <f ca="1">OFFSET('ewc02'!$M$10,Y998,0)</f>
        <v>#N/A</v>
      </c>
      <c r="W998" s="180" t="e">
        <f ca="1">OFFSET('ewc02'!$N$10,Y998,0)</f>
        <v>#N/A</v>
      </c>
      <c r="X998" s="180" t="e">
        <f ca="1">IF(AND(OFFSET('ewc02'!I$10,Y998,0)=12,OR(G998="2.3",G998="2.6",G998="2.7",G998="2.9")),1,0)</f>
        <v>#N/A</v>
      </c>
      <c r="Y998" s="180" t="e">
        <f t="shared" ca="1" si="275"/>
        <v>#N/A</v>
      </c>
      <c r="Z998" s="37">
        <f t="shared" si="276"/>
        <v>0</v>
      </c>
      <c r="AA998" s="180">
        <f ca="1">IF($Z998=0,0, OFFSET(rd!$A$10,MATCH($Z998,RD_tunnus,0),0))</f>
        <v>0</v>
      </c>
      <c r="AB998" s="180" t="e">
        <f t="shared" si="283"/>
        <v>#N/A</v>
      </c>
      <c r="AC998" s="180" t="e">
        <f t="shared" si="284"/>
        <v>#N/A</v>
      </c>
      <c r="AD998" s="100">
        <f t="shared" si="285"/>
        <v>0</v>
      </c>
      <c r="AE998" s="180" t="e">
        <f t="shared" ca="1" si="277"/>
        <v>#N/A</v>
      </c>
      <c r="AF998" s="180" t="e">
        <f t="shared" ca="1" si="278"/>
        <v>#N/A</v>
      </c>
      <c r="AG998" s="100" t="e">
        <f ca="1">OFFSET('Kuiva-aine'!$D$10,AE998+AF998-1,0)</f>
        <v>#N/A</v>
      </c>
      <c r="AH998" s="100" t="e">
        <f ca="1">OFFSET('Kuiva-aine'!$E$10,AE998+AF998-1,0)</f>
        <v>#N/A</v>
      </c>
      <c r="AI998" s="180" t="e">
        <f t="shared" ca="1" si="286"/>
        <v>#N/A</v>
      </c>
      <c r="AJ998" s="180" t="e">
        <f t="shared" si="287"/>
        <v>#N/A</v>
      </c>
      <c r="AK998" s="180" t="e">
        <f t="shared" si="288"/>
        <v>#N/A</v>
      </c>
      <c r="AL998" s="180">
        <f t="shared" si="289"/>
        <v>0</v>
      </c>
    </row>
    <row r="999" spans="1:38" x14ac:dyDescent="0.35">
      <c r="A999" s="91"/>
      <c r="B999" s="92"/>
      <c r="C999" s="93"/>
      <c r="D999" s="92"/>
      <c r="E999" s="91"/>
      <c r="F999" s="92"/>
      <c r="G999" s="94"/>
      <c r="I999" s="31">
        <f t="shared" ca="1" si="290"/>
        <v>0</v>
      </c>
      <c r="J999" s="31">
        <f ca="1">IF(ISNA(MATCH($V999,Hajoamiskertoimet!A$21:A$53,0)),0,$I999*OFFSET(Hajoamiskertoimet!$C$20,MATCH($V999,Hajoamiskertoimet!A$21:A$53,0),0))</f>
        <v>0</v>
      </c>
      <c r="L999" s="181">
        <f t="shared" ca="1" si="279"/>
        <v>1</v>
      </c>
      <c r="M999" s="180" t="e">
        <f ca="1">OFFSET('ewc02'!$H$10,MATCH($R999,Ewc_ID,0),0)</f>
        <v>#N/A</v>
      </c>
      <c r="N999" s="180" t="e">
        <f t="shared" ca="1" si="274"/>
        <v>#N/A</v>
      </c>
      <c r="O999" s="180" t="e">
        <f ca="1">IF($L999=0,-1,OFFSET('Kuiva-aine'!$C$10,AE999+AF999-1,0))</f>
        <v>#N/A</v>
      </c>
      <c r="P999" s="180" t="e">
        <f t="shared" ca="1" si="280"/>
        <v>#N/A</v>
      </c>
      <c r="Q999" s="180" t="e">
        <f ca="1">OFFSET('ewc02'!$A$10,MATCH($C999,EWC_Koodi,0),0)</f>
        <v>#N/A</v>
      </c>
      <c r="R999" s="180" t="e">
        <f t="shared" ca="1" si="281"/>
        <v>#N/A</v>
      </c>
      <c r="S999" s="180" t="e">
        <f ca="1">OFFSET('ewc02'!$K$10,Y999,0)</f>
        <v>#N/A</v>
      </c>
      <c r="T999" s="180" t="e">
        <f t="shared" ca="1" si="282"/>
        <v>#N/A</v>
      </c>
      <c r="U999" s="180" t="e">
        <f ca="1">OFFSET('ewc02'!$L$10,Y999,0)</f>
        <v>#N/A</v>
      </c>
      <c r="V999" s="180" t="e">
        <f ca="1">OFFSET('ewc02'!$M$10,Y999,0)</f>
        <v>#N/A</v>
      </c>
      <c r="W999" s="180" t="e">
        <f ca="1">OFFSET('ewc02'!$N$10,Y999,0)</f>
        <v>#N/A</v>
      </c>
      <c r="X999" s="180" t="e">
        <f ca="1">IF(AND(OFFSET('ewc02'!I$10,Y999,0)=12,OR(G999="2.3",G999="2.6",G999="2.7",G999="2.9")),1,0)</f>
        <v>#N/A</v>
      </c>
      <c r="Y999" s="180" t="e">
        <f t="shared" ca="1" si="275"/>
        <v>#N/A</v>
      </c>
      <c r="Z999" s="37">
        <f t="shared" si="276"/>
        <v>0</v>
      </c>
      <c r="AA999" s="180">
        <f ca="1">IF($Z999=0,0, OFFSET(rd!$A$10,MATCH($Z999,RD_tunnus,0),0))</f>
        <v>0</v>
      </c>
      <c r="AB999" s="180" t="e">
        <f t="shared" si="283"/>
        <v>#N/A</v>
      </c>
      <c r="AC999" s="180" t="e">
        <f t="shared" si="284"/>
        <v>#N/A</v>
      </c>
      <c r="AD999" s="100">
        <f t="shared" si="285"/>
        <v>0</v>
      </c>
      <c r="AE999" s="180" t="e">
        <f t="shared" ca="1" si="277"/>
        <v>#N/A</v>
      </c>
      <c r="AF999" s="180" t="e">
        <f t="shared" ca="1" si="278"/>
        <v>#N/A</v>
      </c>
      <c r="AG999" s="100" t="e">
        <f ca="1">OFFSET('Kuiva-aine'!$D$10,AE999+AF999-1,0)</f>
        <v>#N/A</v>
      </c>
      <c r="AH999" s="100" t="e">
        <f ca="1">OFFSET('Kuiva-aine'!$E$10,AE999+AF999-1,0)</f>
        <v>#N/A</v>
      </c>
      <c r="AI999" s="180" t="e">
        <f t="shared" ca="1" si="286"/>
        <v>#N/A</v>
      </c>
      <c r="AJ999" s="180" t="e">
        <f t="shared" si="287"/>
        <v>#N/A</v>
      </c>
      <c r="AK999" s="180" t="e">
        <f t="shared" si="288"/>
        <v>#N/A</v>
      </c>
      <c r="AL999" s="180">
        <f t="shared" si="289"/>
        <v>0</v>
      </c>
    </row>
    <row r="1000" spans="1:38" x14ac:dyDescent="0.35">
      <c r="A1000" s="91"/>
      <c r="B1000" s="92"/>
      <c r="C1000" s="93"/>
      <c r="D1000" s="92"/>
      <c r="E1000" s="91"/>
      <c r="F1000" s="92"/>
      <c r="G1000" s="94"/>
      <c r="I1000" s="31">
        <f t="shared" ca="1" si="290"/>
        <v>0</v>
      </c>
      <c r="J1000" s="31">
        <f ca="1">IF(ISNA(MATCH($V1000,Hajoamiskertoimet!A$21:A$53,0)),0,$I1000*OFFSET(Hajoamiskertoimet!$C$20,MATCH($V1000,Hajoamiskertoimet!A$21:A$53,0),0))</f>
        <v>0</v>
      </c>
      <c r="L1000" s="181">
        <f t="shared" ca="1" si="279"/>
        <v>1</v>
      </c>
      <c r="M1000" s="180" t="e">
        <f ca="1">OFFSET('ewc02'!$H$10,MATCH($R1000,Ewc_ID,0),0)</f>
        <v>#N/A</v>
      </c>
      <c r="N1000" s="180" t="e">
        <f t="shared" ca="1" si="274"/>
        <v>#N/A</v>
      </c>
      <c r="O1000" s="180" t="e">
        <f ca="1">IF($L1000=0,-1,OFFSET('Kuiva-aine'!$C$10,AE1000+AF1000-1,0))</f>
        <v>#N/A</v>
      </c>
      <c r="P1000" s="180" t="e">
        <f t="shared" ca="1" si="280"/>
        <v>#N/A</v>
      </c>
      <c r="Q1000" s="180" t="e">
        <f ca="1">OFFSET('ewc02'!$A$10,MATCH($C1000,EWC_Koodi,0),0)</f>
        <v>#N/A</v>
      </c>
      <c r="R1000" s="180" t="e">
        <f t="shared" ca="1" si="281"/>
        <v>#N/A</v>
      </c>
      <c r="S1000" s="180" t="e">
        <f ca="1">OFFSET('ewc02'!$K$10,Y1000,0)</f>
        <v>#N/A</v>
      </c>
      <c r="T1000" s="180" t="e">
        <f t="shared" ca="1" si="282"/>
        <v>#N/A</v>
      </c>
      <c r="U1000" s="180" t="e">
        <f ca="1">OFFSET('ewc02'!$L$10,Y1000,0)</f>
        <v>#N/A</v>
      </c>
      <c r="V1000" s="180" t="e">
        <f ca="1">OFFSET('ewc02'!$M$10,Y1000,0)</f>
        <v>#N/A</v>
      </c>
      <c r="W1000" s="180" t="e">
        <f ca="1">OFFSET('ewc02'!$N$10,Y1000,0)</f>
        <v>#N/A</v>
      </c>
      <c r="X1000" s="180" t="e">
        <f ca="1">IF(AND(OFFSET('ewc02'!I$10,Y1000,0)=12,OR(G1000="2.3",G1000="2.6",G1000="2.7",G1000="2.9")),1,0)</f>
        <v>#N/A</v>
      </c>
      <c r="Y1000" s="180" t="e">
        <f t="shared" ca="1" si="275"/>
        <v>#N/A</v>
      </c>
      <c r="Z1000" s="37">
        <f t="shared" si="276"/>
        <v>0</v>
      </c>
      <c r="AA1000" s="180">
        <f ca="1">IF($Z1000=0,0, OFFSET(rd!$A$10,MATCH($Z1000,RD_tunnus,0),0))</f>
        <v>0</v>
      </c>
      <c r="AB1000" s="180" t="e">
        <f t="shared" si="283"/>
        <v>#N/A</v>
      </c>
      <c r="AC1000" s="180" t="e">
        <f t="shared" si="284"/>
        <v>#N/A</v>
      </c>
      <c r="AD1000" s="100">
        <f t="shared" si="285"/>
        <v>0</v>
      </c>
      <c r="AE1000" s="180" t="e">
        <f t="shared" ca="1" si="277"/>
        <v>#N/A</v>
      </c>
      <c r="AF1000" s="180" t="e">
        <f t="shared" ca="1" si="278"/>
        <v>#N/A</v>
      </c>
      <c r="AG1000" s="100" t="e">
        <f ca="1">OFFSET('Kuiva-aine'!$D$10,AE1000+AF1000-1,0)</f>
        <v>#N/A</v>
      </c>
      <c r="AH1000" s="100" t="e">
        <f ca="1">OFFSET('Kuiva-aine'!$E$10,AE1000+AF1000-1,0)</f>
        <v>#N/A</v>
      </c>
      <c r="AI1000" s="180" t="e">
        <f t="shared" ca="1" si="286"/>
        <v>#N/A</v>
      </c>
      <c r="AJ1000" s="180" t="e">
        <f t="shared" si="287"/>
        <v>#N/A</v>
      </c>
      <c r="AK1000" s="180" t="e">
        <f t="shared" si="288"/>
        <v>#N/A</v>
      </c>
      <c r="AL1000" s="180">
        <f t="shared" si="289"/>
        <v>0</v>
      </c>
    </row>
    <row r="1001" spans="1:38" x14ac:dyDescent="0.35">
      <c r="A1001" s="91"/>
      <c r="B1001" s="92"/>
      <c r="C1001" s="93"/>
      <c r="D1001" s="92"/>
      <c r="E1001" s="91"/>
      <c r="F1001" s="92"/>
      <c r="G1001" s="94"/>
      <c r="I1001" s="31">
        <f t="shared" ca="1" si="290"/>
        <v>0</v>
      </c>
      <c r="J1001" s="31">
        <f ca="1">IF(ISNA(MATCH($V1001,Hajoamiskertoimet!A$21:A$53,0)),0,$I1001*OFFSET(Hajoamiskertoimet!$C$20,MATCH($V1001,Hajoamiskertoimet!A$21:A$53,0),0))</f>
        <v>0</v>
      </c>
      <c r="L1001" s="181">
        <f t="shared" ca="1" si="279"/>
        <v>1</v>
      </c>
      <c r="M1001" s="180" t="e">
        <f ca="1">OFFSET('ewc02'!$H$10,MATCH($R1001,Ewc_ID,0),0)</f>
        <v>#N/A</v>
      </c>
      <c r="N1001" s="180" t="e">
        <f t="shared" ca="1" si="274"/>
        <v>#N/A</v>
      </c>
      <c r="O1001" s="180" t="e">
        <f ca="1">IF($L1001=0,-1,OFFSET('Kuiva-aine'!$C$10,AE1001+AF1001-1,0))</f>
        <v>#N/A</v>
      </c>
      <c r="P1001" s="180" t="e">
        <f t="shared" ca="1" si="280"/>
        <v>#N/A</v>
      </c>
      <c r="Q1001" s="180" t="e">
        <f ca="1">OFFSET('ewc02'!$A$10,MATCH($C1001,EWC_Koodi,0),0)</f>
        <v>#N/A</v>
      </c>
      <c r="R1001" s="180" t="e">
        <f t="shared" ca="1" si="281"/>
        <v>#N/A</v>
      </c>
      <c r="S1001" s="180" t="e">
        <f ca="1">OFFSET('ewc02'!$K$10,Y1001,0)</f>
        <v>#N/A</v>
      </c>
      <c r="T1001" s="180" t="e">
        <f t="shared" ca="1" si="282"/>
        <v>#N/A</v>
      </c>
      <c r="U1001" s="180" t="e">
        <f ca="1">OFFSET('ewc02'!$L$10,Y1001,0)</f>
        <v>#N/A</v>
      </c>
      <c r="V1001" s="180" t="e">
        <f ca="1">OFFSET('ewc02'!$M$10,Y1001,0)</f>
        <v>#N/A</v>
      </c>
      <c r="W1001" s="180" t="e">
        <f ca="1">OFFSET('ewc02'!$N$10,Y1001,0)</f>
        <v>#N/A</v>
      </c>
      <c r="X1001" s="180" t="e">
        <f ca="1">IF(AND(OFFSET('ewc02'!I$10,Y1001,0)=12,OR(G1001="2.3",G1001="2.6",G1001="2.7",G1001="2.9")),1,0)</f>
        <v>#N/A</v>
      </c>
      <c r="Y1001" s="180" t="e">
        <f t="shared" ca="1" si="275"/>
        <v>#N/A</v>
      </c>
      <c r="Z1001" s="37">
        <f t="shared" si="276"/>
        <v>0</v>
      </c>
      <c r="AA1001" s="180">
        <f ca="1">IF($Z1001=0,0, OFFSET(rd!$A$10,MATCH($Z1001,RD_tunnus,0),0))</f>
        <v>0</v>
      </c>
      <c r="AB1001" s="180" t="e">
        <f t="shared" si="283"/>
        <v>#N/A</v>
      </c>
      <c r="AC1001" s="180" t="e">
        <f t="shared" si="284"/>
        <v>#N/A</v>
      </c>
      <c r="AD1001" s="100">
        <f t="shared" si="285"/>
        <v>0</v>
      </c>
      <c r="AE1001" s="180" t="e">
        <f t="shared" ca="1" si="277"/>
        <v>#N/A</v>
      </c>
      <c r="AF1001" s="180" t="e">
        <f t="shared" ca="1" si="278"/>
        <v>#N/A</v>
      </c>
      <c r="AG1001" s="100" t="e">
        <f ca="1">OFFSET('Kuiva-aine'!$D$10,AE1001+AF1001-1,0)</f>
        <v>#N/A</v>
      </c>
      <c r="AH1001" s="100" t="e">
        <f ca="1">OFFSET('Kuiva-aine'!$E$10,AE1001+AF1001-1,0)</f>
        <v>#N/A</v>
      </c>
      <c r="AI1001" s="180" t="e">
        <f t="shared" ca="1" si="286"/>
        <v>#N/A</v>
      </c>
      <c r="AJ1001" s="180" t="e">
        <f t="shared" si="287"/>
        <v>#N/A</v>
      </c>
      <c r="AK1001" s="180" t="e">
        <f t="shared" si="288"/>
        <v>#N/A</v>
      </c>
      <c r="AL1001" s="180">
        <f t="shared" si="289"/>
        <v>0</v>
      </c>
    </row>
    <row r="1002" spans="1:38" x14ac:dyDescent="0.35">
      <c r="A1002" s="91"/>
      <c r="B1002" s="92"/>
      <c r="C1002" s="93"/>
      <c r="D1002" s="92"/>
      <c r="E1002" s="91"/>
      <c r="F1002" s="92"/>
      <c r="G1002" s="94"/>
      <c r="I1002" s="31">
        <f t="shared" ca="1" si="290"/>
        <v>0</v>
      </c>
      <c r="J1002" s="31">
        <f ca="1">IF(ISNA(MATCH($V1002,Hajoamiskertoimet!A$21:A$53,0)),0,$I1002*OFFSET(Hajoamiskertoimet!$C$20,MATCH($V1002,Hajoamiskertoimet!A$21:A$53,0),0))</f>
        <v>0</v>
      </c>
      <c r="L1002" s="181">
        <f t="shared" ca="1" si="279"/>
        <v>1</v>
      </c>
      <c r="M1002" s="180" t="e">
        <f ca="1">OFFSET('ewc02'!$H$10,MATCH($R1002,Ewc_ID,0),0)</f>
        <v>#N/A</v>
      </c>
      <c r="N1002" s="180" t="e">
        <f t="shared" ca="1" si="274"/>
        <v>#N/A</v>
      </c>
      <c r="O1002" s="180" t="e">
        <f ca="1">IF($L1002=0,-1,OFFSET('Kuiva-aine'!$C$10,AE1002+AF1002-1,0))</f>
        <v>#N/A</v>
      </c>
      <c r="P1002" s="180" t="e">
        <f t="shared" ca="1" si="280"/>
        <v>#N/A</v>
      </c>
      <c r="Q1002" s="180" t="e">
        <f ca="1">OFFSET('ewc02'!$A$10,MATCH($C1002,EWC_Koodi,0),0)</f>
        <v>#N/A</v>
      </c>
      <c r="R1002" s="180" t="e">
        <f t="shared" ca="1" si="281"/>
        <v>#N/A</v>
      </c>
      <c r="S1002" s="180" t="e">
        <f ca="1">OFFSET('ewc02'!$K$10,Y1002,0)</f>
        <v>#N/A</v>
      </c>
      <c r="T1002" s="180" t="e">
        <f t="shared" ca="1" si="282"/>
        <v>#N/A</v>
      </c>
      <c r="U1002" s="180" t="e">
        <f ca="1">OFFSET('ewc02'!$L$10,Y1002,0)</f>
        <v>#N/A</v>
      </c>
      <c r="V1002" s="180" t="e">
        <f ca="1">OFFSET('ewc02'!$M$10,Y1002,0)</f>
        <v>#N/A</v>
      </c>
      <c r="W1002" s="180" t="e">
        <f ca="1">OFFSET('ewc02'!$N$10,Y1002,0)</f>
        <v>#N/A</v>
      </c>
      <c r="X1002" s="180" t="e">
        <f ca="1">IF(AND(OFFSET('ewc02'!I$10,Y1002,0)=12,OR(G1002="2.3",G1002="2.6",G1002="2.7",G1002="2.9")),1,0)</f>
        <v>#N/A</v>
      </c>
      <c r="Y1002" s="180" t="e">
        <f t="shared" ca="1" si="275"/>
        <v>#N/A</v>
      </c>
      <c r="Z1002" s="37">
        <f t="shared" si="276"/>
        <v>0</v>
      </c>
      <c r="AA1002" s="180">
        <f ca="1">IF($Z1002=0,0, OFFSET(rd!$A$10,MATCH($Z1002,RD_tunnus,0),0))</f>
        <v>0</v>
      </c>
      <c r="AB1002" s="180" t="e">
        <f t="shared" si="283"/>
        <v>#N/A</v>
      </c>
      <c r="AC1002" s="180" t="e">
        <f t="shared" si="284"/>
        <v>#N/A</v>
      </c>
      <c r="AD1002" s="100">
        <f t="shared" si="285"/>
        <v>0</v>
      </c>
      <c r="AE1002" s="180" t="e">
        <f t="shared" ca="1" si="277"/>
        <v>#N/A</v>
      </c>
      <c r="AF1002" s="180" t="e">
        <f t="shared" ca="1" si="278"/>
        <v>#N/A</v>
      </c>
      <c r="AG1002" s="100" t="e">
        <f ca="1">OFFSET('Kuiva-aine'!$D$10,AE1002+AF1002-1,0)</f>
        <v>#N/A</v>
      </c>
      <c r="AH1002" s="100" t="e">
        <f ca="1">OFFSET('Kuiva-aine'!$E$10,AE1002+AF1002-1,0)</f>
        <v>#N/A</v>
      </c>
      <c r="AI1002" s="180" t="e">
        <f t="shared" ca="1" si="286"/>
        <v>#N/A</v>
      </c>
      <c r="AJ1002" s="180" t="e">
        <f t="shared" si="287"/>
        <v>#N/A</v>
      </c>
      <c r="AK1002" s="180" t="e">
        <f t="shared" si="288"/>
        <v>#N/A</v>
      </c>
      <c r="AL1002" s="180">
        <f t="shared" si="289"/>
        <v>0</v>
      </c>
    </row>
    <row r="1003" spans="1:38" x14ac:dyDescent="0.35">
      <c r="A1003" s="91"/>
      <c r="B1003" s="92"/>
      <c r="C1003" s="93"/>
      <c r="D1003" s="92"/>
      <c r="E1003" s="91"/>
      <c r="F1003" s="92"/>
      <c r="G1003" s="94"/>
      <c r="I1003" s="31">
        <f t="shared" ca="1" si="290"/>
        <v>0</v>
      </c>
      <c r="J1003" s="31">
        <f ca="1">IF(ISNA(MATCH($V1003,Hajoamiskertoimet!A$21:A$53,0)),0,$I1003*OFFSET(Hajoamiskertoimet!$C$20,MATCH($V1003,Hajoamiskertoimet!A$21:A$53,0),0))</f>
        <v>0</v>
      </c>
      <c r="L1003" s="181">
        <f t="shared" ca="1" si="279"/>
        <v>1</v>
      </c>
      <c r="M1003" s="180" t="e">
        <f ca="1">OFFSET('ewc02'!$H$10,MATCH($R1003,Ewc_ID,0),0)</f>
        <v>#N/A</v>
      </c>
      <c r="N1003" s="180" t="e">
        <f t="shared" ca="1" si="274"/>
        <v>#N/A</v>
      </c>
      <c r="O1003" s="180" t="e">
        <f ca="1">IF($L1003=0,-1,OFFSET('Kuiva-aine'!$C$10,AE1003+AF1003-1,0))</f>
        <v>#N/A</v>
      </c>
      <c r="P1003" s="180" t="e">
        <f t="shared" ca="1" si="280"/>
        <v>#N/A</v>
      </c>
      <c r="Q1003" s="180" t="e">
        <f ca="1">OFFSET('ewc02'!$A$10,MATCH($C1003,EWC_Koodi,0),0)</f>
        <v>#N/A</v>
      </c>
      <c r="R1003" s="180" t="e">
        <f t="shared" ca="1" si="281"/>
        <v>#N/A</v>
      </c>
      <c r="S1003" s="180" t="e">
        <f ca="1">OFFSET('ewc02'!$K$10,Y1003,0)</f>
        <v>#N/A</v>
      </c>
      <c r="T1003" s="180" t="e">
        <f t="shared" ca="1" si="282"/>
        <v>#N/A</v>
      </c>
      <c r="U1003" s="180" t="e">
        <f ca="1">OFFSET('ewc02'!$L$10,Y1003,0)</f>
        <v>#N/A</v>
      </c>
      <c r="V1003" s="180" t="e">
        <f ca="1">OFFSET('ewc02'!$M$10,Y1003,0)</f>
        <v>#N/A</v>
      </c>
      <c r="W1003" s="180" t="e">
        <f ca="1">OFFSET('ewc02'!$N$10,Y1003,0)</f>
        <v>#N/A</v>
      </c>
      <c r="X1003" s="180" t="e">
        <f ca="1">IF(AND(OFFSET('ewc02'!I$10,Y1003,0)=12,OR(G1003="2.3",G1003="2.6",G1003="2.7",G1003="2.9")),1,0)</f>
        <v>#N/A</v>
      </c>
      <c r="Y1003" s="180" t="e">
        <f t="shared" ca="1" si="275"/>
        <v>#N/A</v>
      </c>
      <c r="Z1003" s="37">
        <f t="shared" si="276"/>
        <v>0</v>
      </c>
      <c r="AA1003" s="180">
        <f ca="1">IF($Z1003=0,0, OFFSET(rd!$A$10,MATCH($Z1003,RD_tunnus,0),0))</f>
        <v>0</v>
      </c>
      <c r="AB1003" s="180" t="e">
        <f t="shared" si="283"/>
        <v>#N/A</v>
      </c>
      <c r="AC1003" s="180" t="e">
        <f t="shared" si="284"/>
        <v>#N/A</v>
      </c>
      <c r="AD1003" s="100">
        <f t="shared" si="285"/>
        <v>0</v>
      </c>
      <c r="AE1003" s="180" t="e">
        <f t="shared" ca="1" si="277"/>
        <v>#N/A</v>
      </c>
      <c r="AF1003" s="180" t="e">
        <f t="shared" ca="1" si="278"/>
        <v>#N/A</v>
      </c>
      <c r="AG1003" s="100" t="e">
        <f ca="1">OFFSET('Kuiva-aine'!$D$10,AE1003+AF1003-1,0)</f>
        <v>#N/A</v>
      </c>
      <c r="AH1003" s="100" t="e">
        <f ca="1">OFFSET('Kuiva-aine'!$E$10,AE1003+AF1003-1,0)</f>
        <v>#N/A</v>
      </c>
      <c r="AI1003" s="180" t="e">
        <f t="shared" ca="1" si="286"/>
        <v>#N/A</v>
      </c>
      <c r="AJ1003" s="180" t="e">
        <f t="shared" si="287"/>
        <v>#N/A</v>
      </c>
      <c r="AK1003" s="180" t="e">
        <f t="shared" si="288"/>
        <v>#N/A</v>
      </c>
      <c r="AL1003" s="180">
        <f t="shared" si="289"/>
        <v>0</v>
      </c>
    </row>
    <row r="1004" spans="1:38" x14ac:dyDescent="0.35">
      <c r="A1004" s="91"/>
      <c r="B1004" s="92"/>
      <c r="C1004" s="93"/>
      <c r="D1004" s="92"/>
      <c r="E1004" s="91"/>
      <c r="F1004" s="92"/>
      <c r="G1004" s="94"/>
      <c r="I1004" s="31">
        <f t="shared" ca="1" si="290"/>
        <v>0</v>
      </c>
      <c r="J1004" s="31">
        <f ca="1">IF(ISNA(MATCH($V1004,Hajoamiskertoimet!A$21:A$53,0)),0,$I1004*OFFSET(Hajoamiskertoimet!$C$20,MATCH($V1004,Hajoamiskertoimet!A$21:A$53,0),0))</f>
        <v>0</v>
      </c>
      <c r="L1004" s="181">
        <f t="shared" ca="1" si="279"/>
        <v>1</v>
      </c>
      <c r="M1004" s="180" t="e">
        <f ca="1">OFFSET('ewc02'!$H$10,MATCH($R1004,Ewc_ID,0),0)</f>
        <v>#N/A</v>
      </c>
      <c r="N1004" s="180" t="e">
        <f t="shared" ca="1" si="274"/>
        <v>#N/A</v>
      </c>
      <c r="O1004" s="180" t="e">
        <f ca="1">IF($L1004=0,-1,OFFSET('Kuiva-aine'!$C$10,AE1004+AF1004-1,0))</f>
        <v>#N/A</v>
      </c>
      <c r="P1004" s="180" t="e">
        <f t="shared" ca="1" si="280"/>
        <v>#N/A</v>
      </c>
      <c r="Q1004" s="180" t="e">
        <f ca="1">OFFSET('ewc02'!$A$10,MATCH($C1004,EWC_Koodi,0),0)</f>
        <v>#N/A</v>
      </c>
      <c r="R1004" s="180" t="e">
        <f t="shared" ca="1" si="281"/>
        <v>#N/A</v>
      </c>
      <c r="S1004" s="180" t="e">
        <f ca="1">OFFSET('ewc02'!$K$10,Y1004,0)</f>
        <v>#N/A</v>
      </c>
      <c r="T1004" s="180" t="e">
        <f t="shared" ca="1" si="282"/>
        <v>#N/A</v>
      </c>
      <c r="U1004" s="180" t="e">
        <f ca="1">OFFSET('ewc02'!$L$10,Y1004,0)</f>
        <v>#N/A</v>
      </c>
      <c r="V1004" s="180" t="e">
        <f ca="1">OFFSET('ewc02'!$M$10,Y1004,0)</f>
        <v>#N/A</v>
      </c>
      <c r="W1004" s="180" t="e">
        <f ca="1">OFFSET('ewc02'!$N$10,Y1004,0)</f>
        <v>#N/A</v>
      </c>
      <c r="X1004" s="180" t="e">
        <f ca="1">IF(AND(OFFSET('ewc02'!I$10,Y1004,0)=12,OR(G1004="2.3",G1004="2.6",G1004="2.7",G1004="2.9")),1,0)</f>
        <v>#N/A</v>
      </c>
      <c r="Y1004" s="180" t="e">
        <f t="shared" ca="1" si="275"/>
        <v>#N/A</v>
      </c>
      <c r="Z1004" s="37">
        <f t="shared" si="276"/>
        <v>0</v>
      </c>
      <c r="AA1004" s="180">
        <f ca="1">IF($Z1004=0,0, OFFSET(rd!$A$10,MATCH($Z1004,RD_tunnus,0),0))</f>
        <v>0</v>
      </c>
      <c r="AB1004" s="180" t="e">
        <f t="shared" si="283"/>
        <v>#N/A</v>
      </c>
      <c r="AC1004" s="180" t="e">
        <f t="shared" si="284"/>
        <v>#N/A</v>
      </c>
      <c r="AD1004" s="100">
        <f t="shared" si="285"/>
        <v>0</v>
      </c>
      <c r="AE1004" s="180" t="e">
        <f t="shared" ca="1" si="277"/>
        <v>#N/A</v>
      </c>
      <c r="AF1004" s="180" t="e">
        <f t="shared" ca="1" si="278"/>
        <v>#N/A</v>
      </c>
      <c r="AG1004" s="100" t="e">
        <f ca="1">OFFSET('Kuiva-aine'!$D$10,AE1004+AF1004-1,0)</f>
        <v>#N/A</v>
      </c>
      <c r="AH1004" s="100" t="e">
        <f ca="1">OFFSET('Kuiva-aine'!$E$10,AE1004+AF1004-1,0)</f>
        <v>#N/A</v>
      </c>
      <c r="AI1004" s="180" t="e">
        <f t="shared" ca="1" si="286"/>
        <v>#N/A</v>
      </c>
      <c r="AJ1004" s="180" t="e">
        <f t="shared" si="287"/>
        <v>#N/A</v>
      </c>
      <c r="AK1004" s="180" t="e">
        <f t="shared" si="288"/>
        <v>#N/A</v>
      </c>
      <c r="AL1004" s="180">
        <f t="shared" si="289"/>
        <v>0</v>
      </c>
    </row>
    <row r="1005" spans="1:38" x14ac:dyDescent="0.35">
      <c r="A1005" s="91"/>
      <c r="B1005" s="92"/>
      <c r="C1005" s="93"/>
      <c r="D1005" s="92"/>
      <c r="E1005" s="91"/>
      <c r="F1005" s="92"/>
      <c r="G1005" s="94"/>
      <c r="I1005" s="31">
        <f t="shared" ca="1" si="290"/>
        <v>0</v>
      </c>
      <c r="J1005" s="31">
        <f ca="1">IF(ISNA(MATCH($V1005,Hajoamiskertoimet!A$21:A$53,0)),0,$I1005*OFFSET(Hajoamiskertoimet!$C$20,MATCH($V1005,Hajoamiskertoimet!A$21:A$53,0),0))</f>
        <v>0</v>
      </c>
      <c r="L1005" s="181">
        <f t="shared" ca="1" si="279"/>
        <v>1</v>
      </c>
      <c r="M1005" s="180" t="e">
        <f ca="1">OFFSET('ewc02'!$H$10,MATCH($R1005,Ewc_ID,0),0)</f>
        <v>#N/A</v>
      </c>
      <c r="N1005" s="180" t="e">
        <f t="shared" ca="1" si="274"/>
        <v>#N/A</v>
      </c>
      <c r="O1005" s="180" t="e">
        <f ca="1">IF($L1005=0,-1,OFFSET('Kuiva-aine'!$C$10,AE1005+AF1005-1,0))</f>
        <v>#N/A</v>
      </c>
      <c r="P1005" s="180" t="e">
        <f t="shared" ca="1" si="280"/>
        <v>#N/A</v>
      </c>
      <c r="Q1005" s="180" t="e">
        <f ca="1">OFFSET('ewc02'!$A$10,MATCH($C1005,EWC_Koodi,0),0)</f>
        <v>#N/A</v>
      </c>
      <c r="R1005" s="180" t="e">
        <f t="shared" ca="1" si="281"/>
        <v>#N/A</v>
      </c>
      <c r="S1005" s="180" t="e">
        <f ca="1">OFFSET('ewc02'!$K$10,Y1005,0)</f>
        <v>#N/A</v>
      </c>
      <c r="T1005" s="180" t="e">
        <f t="shared" ca="1" si="282"/>
        <v>#N/A</v>
      </c>
      <c r="U1005" s="180" t="e">
        <f ca="1">OFFSET('ewc02'!$L$10,Y1005,0)</f>
        <v>#N/A</v>
      </c>
      <c r="V1005" s="180" t="e">
        <f ca="1">OFFSET('ewc02'!$M$10,Y1005,0)</f>
        <v>#N/A</v>
      </c>
      <c r="W1005" s="180" t="e">
        <f ca="1">OFFSET('ewc02'!$N$10,Y1005,0)</f>
        <v>#N/A</v>
      </c>
      <c r="X1005" s="180" t="e">
        <f ca="1">IF(AND(OFFSET('ewc02'!I$10,Y1005,0)=12,OR(G1005="2.3",G1005="2.6",G1005="2.7",G1005="2.9")),1,0)</f>
        <v>#N/A</v>
      </c>
      <c r="Y1005" s="180" t="e">
        <f t="shared" ca="1" si="275"/>
        <v>#N/A</v>
      </c>
      <c r="Z1005" s="37">
        <f t="shared" si="276"/>
        <v>0</v>
      </c>
      <c r="AA1005" s="180">
        <f ca="1">IF($Z1005=0,0, OFFSET(rd!$A$10,MATCH($Z1005,RD_tunnus,0),0))</f>
        <v>0</v>
      </c>
      <c r="AB1005" s="180" t="e">
        <f t="shared" si="283"/>
        <v>#N/A</v>
      </c>
      <c r="AC1005" s="180" t="e">
        <f t="shared" si="284"/>
        <v>#N/A</v>
      </c>
      <c r="AD1005" s="100">
        <f t="shared" si="285"/>
        <v>0</v>
      </c>
      <c r="AE1005" s="180" t="e">
        <f t="shared" ca="1" si="277"/>
        <v>#N/A</v>
      </c>
      <c r="AF1005" s="180" t="e">
        <f t="shared" ca="1" si="278"/>
        <v>#N/A</v>
      </c>
      <c r="AG1005" s="100" t="e">
        <f ca="1">OFFSET('Kuiva-aine'!$D$10,AE1005+AF1005-1,0)</f>
        <v>#N/A</v>
      </c>
      <c r="AH1005" s="100" t="e">
        <f ca="1">OFFSET('Kuiva-aine'!$E$10,AE1005+AF1005-1,0)</f>
        <v>#N/A</v>
      </c>
      <c r="AI1005" s="180" t="e">
        <f t="shared" ca="1" si="286"/>
        <v>#N/A</v>
      </c>
      <c r="AJ1005" s="180" t="e">
        <f t="shared" si="287"/>
        <v>#N/A</v>
      </c>
      <c r="AK1005" s="180" t="e">
        <f t="shared" si="288"/>
        <v>#N/A</v>
      </c>
      <c r="AL1005" s="180">
        <f t="shared" si="289"/>
        <v>0</v>
      </c>
    </row>
    <row r="1006" spans="1:38" x14ac:dyDescent="0.35">
      <c r="A1006" s="91"/>
      <c r="B1006" s="92"/>
      <c r="C1006" s="93"/>
      <c r="D1006" s="92"/>
      <c r="E1006" s="91"/>
      <c r="F1006" s="92"/>
      <c r="G1006" s="94"/>
      <c r="I1006" s="31">
        <f t="shared" ca="1" si="290"/>
        <v>0</v>
      </c>
      <c r="J1006" s="31">
        <f ca="1">IF(ISNA(MATCH($V1006,Hajoamiskertoimet!A$21:A$53,0)),0,$I1006*OFFSET(Hajoamiskertoimet!$C$20,MATCH($V1006,Hajoamiskertoimet!A$21:A$53,0),0))</f>
        <v>0</v>
      </c>
      <c r="L1006" s="181">
        <f t="shared" ca="1" si="279"/>
        <v>1</v>
      </c>
      <c r="M1006" s="180" t="e">
        <f ca="1">OFFSET('ewc02'!$H$10,MATCH($R1006,Ewc_ID,0),0)</f>
        <v>#N/A</v>
      </c>
      <c r="N1006" s="180" t="e">
        <f t="shared" ca="1" si="274"/>
        <v>#N/A</v>
      </c>
      <c r="O1006" s="180" t="e">
        <f ca="1">IF($L1006=0,-1,OFFSET('Kuiva-aine'!$C$10,AE1006+AF1006-1,0))</f>
        <v>#N/A</v>
      </c>
      <c r="P1006" s="180" t="e">
        <f t="shared" ca="1" si="280"/>
        <v>#N/A</v>
      </c>
      <c r="Q1006" s="180" t="e">
        <f ca="1">OFFSET('ewc02'!$A$10,MATCH($C1006,EWC_Koodi,0),0)</f>
        <v>#N/A</v>
      </c>
      <c r="R1006" s="180" t="e">
        <f t="shared" ca="1" si="281"/>
        <v>#N/A</v>
      </c>
      <c r="S1006" s="180" t="e">
        <f ca="1">OFFSET('ewc02'!$K$10,Y1006,0)</f>
        <v>#N/A</v>
      </c>
      <c r="T1006" s="180" t="e">
        <f t="shared" ca="1" si="282"/>
        <v>#N/A</v>
      </c>
      <c r="U1006" s="180" t="e">
        <f ca="1">OFFSET('ewc02'!$L$10,Y1006,0)</f>
        <v>#N/A</v>
      </c>
      <c r="V1006" s="180" t="e">
        <f ca="1">OFFSET('ewc02'!$M$10,Y1006,0)</f>
        <v>#N/A</v>
      </c>
      <c r="W1006" s="180" t="e">
        <f ca="1">OFFSET('ewc02'!$N$10,Y1006,0)</f>
        <v>#N/A</v>
      </c>
      <c r="X1006" s="180" t="e">
        <f ca="1">IF(AND(OFFSET('ewc02'!I$10,Y1006,0)=12,OR(G1006="2.3",G1006="2.6",G1006="2.7",G1006="2.9")),1,0)</f>
        <v>#N/A</v>
      </c>
      <c r="Y1006" s="180" t="e">
        <f t="shared" ca="1" si="275"/>
        <v>#N/A</v>
      </c>
      <c r="Z1006" s="37">
        <f t="shared" si="276"/>
        <v>0</v>
      </c>
      <c r="AA1006" s="180">
        <f ca="1">IF($Z1006=0,0, OFFSET(rd!$A$10,MATCH($Z1006,RD_tunnus,0),0))</f>
        <v>0</v>
      </c>
      <c r="AB1006" s="180" t="e">
        <f t="shared" si="283"/>
        <v>#N/A</v>
      </c>
      <c r="AC1006" s="180" t="e">
        <f t="shared" si="284"/>
        <v>#N/A</v>
      </c>
      <c r="AD1006" s="100">
        <f t="shared" si="285"/>
        <v>0</v>
      </c>
      <c r="AE1006" s="180" t="e">
        <f t="shared" ca="1" si="277"/>
        <v>#N/A</v>
      </c>
      <c r="AF1006" s="180" t="e">
        <f t="shared" ca="1" si="278"/>
        <v>#N/A</v>
      </c>
      <c r="AG1006" s="100" t="e">
        <f ca="1">OFFSET('Kuiva-aine'!$D$10,AE1006+AF1006-1,0)</f>
        <v>#N/A</v>
      </c>
      <c r="AH1006" s="100" t="e">
        <f ca="1">OFFSET('Kuiva-aine'!$E$10,AE1006+AF1006-1,0)</f>
        <v>#N/A</v>
      </c>
      <c r="AI1006" s="180" t="e">
        <f t="shared" ca="1" si="286"/>
        <v>#N/A</v>
      </c>
      <c r="AJ1006" s="180" t="e">
        <f t="shared" si="287"/>
        <v>#N/A</v>
      </c>
      <c r="AK1006" s="180" t="e">
        <f t="shared" si="288"/>
        <v>#N/A</v>
      </c>
      <c r="AL1006" s="180">
        <f t="shared" si="289"/>
        <v>0</v>
      </c>
    </row>
    <row r="1007" spans="1:38" x14ac:dyDescent="0.35">
      <c r="A1007" s="91"/>
      <c r="B1007" s="92"/>
      <c r="C1007" s="93"/>
      <c r="D1007" s="92"/>
      <c r="E1007" s="91"/>
      <c r="F1007" s="92"/>
      <c r="G1007" s="94"/>
      <c r="I1007" s="31">
        <f t="shared" ca="1" si="290"/>
        <v>0</v>
      </c>
      <c r="J1007" s="31">
        <f ca="1">IF(ISNA(MATCH($V1007,Hajoamiskertoimet!A$21:A$53,0)),0,$I1007*OFFSET(Hajoamiskertoimet!$C$20,MATCH($V1007,Hajoamiskertoimet!A$21:A$53,0),0))</f>
        <v>0</v>
      </c>
      <c r="L1007" s="181">
        <f t="shared" ca="1" si="279"/>
        <v>1</v>
      </c>
      <c r="M1007" s="180" t="e">
        <f ca="1">OFFSET('ewc02'!$H$10,MATCH($R1007,Ewc_ID,0),0)</f>
        <v>#N/A</v>
      </c>
      <c r="N1007" s="180" t="e">
        <f t="shared" ca="1" si="274"/>
        <v>#N/A</v>
      </c>
      <c r="O1007" s="180" t="e">
        <f ca="1">IF($L1007=0,-1,OFFSET('Kuiva-aine'!$C$10,AE1007+AF1007-1,0))</f>
        <v>#N/A</v>
      </c>
      <c r="P1007" s="180" t="e">
        <f t="shared" ca="1" si="280"/>
        <v>#N/A</v>
      </c>
      <c r="Q1007" s="180" t="e">
        <f ca="1">OFFSET('ewc02'!$A$10,MATCH($C1007,EWC_Koodi,0),0)</f>
        <v>#N/A</v>
      </c>
      <c r="R1007" s="180" t="e">
        <f t="shared" ca="1" si="281"/>
        <v>#N/A</v>
      </c>
      <c r="S1007" s="180" t="e">
        <f ca="1">OFFSET('ewc02'!$K$10,Y1007,0)</f>
        <v>#N/A</v>
      </c>
      <c r="T1007" s="180" t="e">
        <f t="shared" ca="1" si="282"/>
        <v>#N/A</v>
      </c>
      <c r="U1007" s="180" t="e">
        <f ca="1">OFFSET('ewc02'!$L$10,Y1007,0)</f>
        <v>#N/A</v>
      </c>
      <c r="V1007" s="180" t="e">
        <f ca="1">OFFSET('ewc02'!$M$10,Y1007,0)</f>
        <v>#N/A</v>
      </c>
      <c r="W1007" s="180" t="e">
        <f ca="1">OFFSET('ewc02'!$N$10,Y1007,0)</f>
        <v>#N/A</v>
      </c>
      <c r="X1007" s="180" t="e">
        <f ca="1">IF(AND(OFFSET('ewc02'!I$10,Y1007,0)=12,OR(G1007="2.3",G1007="2.6",G1007="2.7",G1007="2.9")),1,0)</f>
        <v>#N/A</v>
      </c>
      <c r="Y1007" s="180" t="e">
        <f t="shared" ca="1" si="275"/>
        <v>#N/A</v>
      </c>
      <c r="Z1007" s="37">
        <f t="shared" si="276"/>
        <v>0</v>
      </c>
      <c r="AA1007" s="180">
        <f ca="1">IF($Z1007=0,0, OFFSET(rd!$A$10,MATCH($Z1007,RD_tunnus,0),0))</f>
        <v>0</v>
      </c>
      <c r="AB1007" s="180" t="e">
        <f t="shared" si="283"/>
        <v>#N/A</v>
      </c>
      <c r="AC1007" s="180" t="e">
        <f t="shared" si="284"/>
        <v>#N/A</v>
      </c>
      <c r="AD1007" s="100">
        <f t="shared" si="285"/>
        <v>0</v>
      </c>
      <c r="AE1007" s="180" t="e">
        <f t="shared" ca="1" si="277"/>
        <v>#N/A</v>
      </c>
      <c r="AF1007" s="180" t="e">
        <f t="shared" ca="1" si="278"/>
        <v>#N/A</v>
      </c>
      <c r="AG1007" s="100" t="e">
        <f ca="1">OFFSET('Kuiva-aine'!$D$10,AE1007+AF1007-1,0)</f>
        <v>#N/A</v>
      </c>
      <c r="AH1007" s="100" t="e">
        <f ca="1">OFFSET('Kuiva-aine'!$E$10,AE1007+AF1007-1,0)</f>
        <v>#N/A</v>
      </c>
      <c r="AI1007" s="180" t="e">
        <f t="shared" ca="1" si="286"/>
        <v>#N/A</v>
      </c>
      <c r="AJ1007" s="180" t="e">
        <f t="shared" si="287"/>
        <v>#N/A</v>
      </c>
      <c r="AK1007" s="180" t="e">
        <f t="shared" si="288"/>
        <v>#N/A</v>
      </c>
      <c r="AL1007" s="180">
        <f t="shared" si="289"/>
        <v>0</v>
      </c>
    </row>
    <row r="1008" spans="1:38" x14ac:dyDescent="0.35">
      <c r="A1008" s="91"/>
      <c r="B1008" s="92"/>
      <c r="C1008" s="93"/>
      <c r="D1008" s="92"/>
      <c r="E1008" s="91"/>
      <c r="F1008" s="92"/>
      <c r="G1008" s="94"/>
      <c r="I1008" s="31">
        <f t="shared" ca="1" si="290"/>
        <v>0</v>
      </c>
      <c r="J1008" s="31">
        <f ca="1">IF(ISNA(MATCH($V1008,Hajoamiskertoimet!A$21:A$53,0)),0,$I1008*OFFSET(Hajoamiskertoimet!$C$20,MATCH($V1008,Hajoamiskertoimet!A$21:A$53,0),0))</f>
        <v>0</v>
      </c>
      <c r="L1008" s="181">
        <f t="shared" ca="1" si="279"/>
        <v>1</v>
      </c>
      <c r="M1008" s="180" t="e">
        <f ca="1">OFFSET('ewc02'!$H$10,MATCH($R1008,Ewc_ID,0),0)</f>
        <v>#N/A</v>
      </c>
      <c r="N1008" s="180" t="e">
        <f t="shared" ca="1" si="274"/>
        <v>#N/A</v>
      </c>
      <c r="O1008" s="180" t="e">
        <f ca="1">IF($L1008=0,-1,OFFSET('Kuiva-aine'!$C$10,AE1008+AF1008-1,0))</f>
        <v>#N/A</v>
      </c>
      <c r="P1008" s="180" t="e">
        <f t="shared" ca="1" si="280"/>
        <v>#N/A</v>
      </c>
      <c r="Q1008" s="180" t="e">
        <f ca="1">OFFSET('ewc02'!$A$10,MATCH($C1008,EWC_Koodi,0),0)</f>
        <v>#N/A</v>
      </c>
      <c r="R1008" s="180" t="e">
        <f t="shared" ca="1" si="281"/>
        <v>#N/A</v>
      </c>
      <c r="S1008" s="180" t="e">
        <f ca="1">OFFSET('ewc02'!$K$10,Y1008,0)</f>
        <v>#N/A</v>
      </c>
      <c r="T1008" s="180" t="e">
        <f t="shared" ca="1" si="282"/>
        <v>#N/A</v>
      </c>
      <c r="U1008" s="180" t="e">
        <f ca="1">OFFSET('ewc02'!$L$10,Y1008,0)</f>
        <v>#N/A</v>
      </c>
      <c r="V1008" s="180" t="e">
        <f ca="1">OFFSET('ewc02'!$M$10,Y1008,0)</f>
        <v>#N/A</v>
      </c>
      <c r="W1008" s="180" t="e">
        <f ca="1">OFFSET('ewc02'!$N$10,Y1008,0)</f>
        <v>#N/A</v>
      </c>
      <c r="X1008" s="180" t="e">
        <f ca="1">IF(AND(OFFSET('ewc02'!I$10,Y1008,0)=12,OR(G1008="2.3",G1008="2.6",G1008="2.7",G1008="2.9")),1,0)</f>
        <v>#N/A</v>
      </c>
      <c r="Y1008" s="180" t="e">
        <f t="shared" ca="1" si="275"/>
        <v>#N/A</v>
      </c>
      <c r="Z1008" s="37">
        <f t="shared" si="276"/>
        <v>0</v>
      </c>
      <c r="AA1008" s="180">
        <f ca="1">IF($Z1008=0,0, OFFSET(rd!$A$10,MATCH($Z1008,RD_tunnus,0),0))</f>
        <v>0</v>
      </c>
      <c r="AB1008" s="180" t="e">
        <f t="shared" si="283"/>
        <v>#N/A</v>
      </c>
      <c r="AC1008" s="180" t="e">
        <f t="shared" si="284"/>
        <v>#N/A</v>
      </c>
      <c r="AD1008" s="100">
        <f t="shared" si="285"/>
        <v>0</v>
      </c>
      <c r="AE1008" s="180" t="e">
        <f t="shared" ca="1" si="277"/>
        <v>#N/A</v>
      </c>
      <c r="AF1008" s="180" t="e">
        <f t="shared" ca="1" si="278"/>
        <v>#N/A</v>
      </c>
      <c r="AG1008" s="100" t="e">
        <f ca="1">OFFSET('Kuiva-aine'!$D$10,AE1008+AF1008-1,0)</f>
        <v>#N/A</v>
      </c>
      <c r="AH1008" s="100" t="e">
        <f ca="1">OFFSET('Kuiva-aine'!$E$10,AE1008+AF1008-1,0)</f>
        <v>#N/A</v>
      </c>
      <c r="AI1008" s="180" t="e">
        <f t="shared" ca="1" si="286"/>
        <v>#N/A</v>
      </c>
      <c r="AJ1008" s="180" t="e">
        <f t="shared" si="287"/>
        <v>#N/A</v>
      </c>
      <c r="AK1008" s="180" t="e">
        <f t="shared" si="288"/>
        <v>#N/A</v>
      </c>
      <c r="AL1008" s="180">
        <f t="shared" si="289"/>
        <v>0</v>
      </c>
    </row>
    <row r="1009" spans="1:38" x14ac:dyDescent="0.35">
      <c r="A1009" s="91"/>
      <c r="B1009" s="92"/>
      <c r="C1009" s="93"/>
      <c r="D1009" s="92"/>
      <c r="E1009" s="91"/>
      <c r="F1009" s="92"/>
      <c r="G1009" s="94"/>
      <c r="I1009" s="31">
        <f t="shared" ca="1" si="290"/>
        <v>0</v>
      </c>
      <c r="J1009" s="31">
        <f ca="1">IF(ISNA(MATCH($V1009,Hajoamiskertoimet!A$21:A$53,0)),0,$I1009*OFFSET(Hajoamiskertoimet!$C$20,MATCH($V1009,Hajoamiskertoimet!A$21:A$53,0),0))</f>
        <v>0</v>
      </c>
      <c r="L1009" s="181">
        <f t="shared" ca="1" si="279"/>
        <v>1</v>
      </c>
      <c r="M1009" s="180" t="e">
        <f ca="1">OFFSET('ewc02'!$H$10,MATCH($R1009,Ewc_ID,0),0)</f>
        <v>#N/A</v>
      </c>
      <c r="N1009" s="180" t="e">
        <f t="shared" ca="1" si="274"/>
        <v>#N/A</v>
      </c>
      <c r="O1009" s="180" t="e">
        <f ca="1">IF($L1009=0,-1,OFFSET('Kuiva-aine'!$C$10,AE1009+AF1009-1,0))</f>
        <v>#N/A</v>
      </c>
      <c r="P1009" s="180" t="e">
        <f t="shared" ca="1" si="280"/>
        <v>#N/A</v>
      </c>
      <c r="Q1009" s="180" t="e">
        <f ca="1">OFFSET('ewc02'!$A$10,MATCH($C1009,EWC_Koodi,0),0)</f>
        <v>#N/A</v>
      </c>
      <c r="R1009" s="180" t="e">
        <f t="shared" ca="1" si="281"/>
        <v>#N/A</v>
      </c>
      <c r="S1009" s="180" t="e">
        <f ca="1">OFFSET('ewc02'!$K$10,Y1009,0)</f>
        <v>#N/A</v>
      </c>
      <c r="T1009" s="180" t="e">
        <f t="shared" ca="1" si="282"/>
        <v>#N/A</v>
      </c>
      <c r="U1009" s="180" t="e">
        <f ca="1">OFFSET('ewc02'!$L$10,Y1009,0)</f>
        <v>#N/A</v>
      </c>
      <c r="V1009" s="180" t="e">
        <f ca="1">OFFSET('ewc02'!$M$10,Y1009,0)</f>
        <v>#N/A</v>
      </c>
      <c r="W1009" s="180" t="e">
        <f ca="1">OFFSET('ewc02'!$N$10,Y1009,0)</f>
        <v>#N/A</v>
      </c>
      <c r="X1009" s="180" t="e">
        <f ca="1">IF(AND(OFFSET('ewc02'!I$10,Y1009,0)=12,OR(G1009="2.3",G1009="2.6",G1009="2.7",G1009="2.9")),1,0)</f>
        <v>#N/A</v>
      </c>
      <c r="Y1009" s="180" t="e">
        <f t="shared" ca="1" si="275"/>
        <v>#N/A</v>
      </c>
      <c r="Z1009" s="37">
        <f t="shared" si="276"/>
        <v>0</v>
      </c>
      <c r="AA1009" s="180">
        <f ca="1">IF($Z1009=0,0, OFFSET(rd!$A$10,MATCH($Z1009,RD_tunnus,0),0))</f>
        <v>0</v>
      </c>
      <c r="AB1009" s="180" t="e">
        <f t="shared" si="283"/>
        <v>#N/A</v>
      </c>
      <c r="AC1009" s="180" t="e">
        <f t="shared" si="284"/>
        <v>#N/A</v>
      </c>
      <c r="AD1009" s="100">
        <f t="shared" si="285"/>
        <v>0</v>
      </c>
      <c r="AE1009" s="180" t="e">
        <f t="shared" ca="1" si="277"/>
        <v>#N/A</v>
      </c>
      <c r="AF1009" s="180" t="e">
        <f t="shared" ca="1" si="278"/>
        <v>#N/A</v>
      </c>
      <c r="AG1009" s="100" t="e">
        <f ca="1">OFFSET('Kuiva-aine'!$D$10,AE1009+AF1009-1,0)</f>
        <v>#N/A</v>
      </c>
      <c r="AH1009" s="100" t="e">
        <f ca="1">OFFSET('Kuiva-aine'!$E$10,AE1009+AF1009-1,0)</f>
        <v>#N/A</v>
      </c>
      <c r="AI1009" s="180" t="e">
        <f t="shared" ca="1" si="286"/>
        <v>#N/A</v>
      </c>
      <c r="AJ1009" s="180" t="e">
        <f t="shared" si="287"/>
        <v>#N/A</v>
      </c>
      <c r="AK1009" s="180" t="e">
        <f t="shared" si="288"/>
        <v>#N/A</v>
      </c>
      <c r="AL1009" s="180">
        <f t="shared" si="289"/>
        <v>0</v>
      </c>
    </row>
    <row r="1010" spans="1:38" x14ac:dyDescent="0.35">
      <c r="A1010" s="91"/>
      <c r="B1010" s="92"/>
      <c r="C1010" s="93"/>
      <c r="D1010" s="92"/>
      <c r="E1010" s="91"/>
      <c r="F1010" s="92"/>
      <c r="G1010" s="94"/>
      <c r="I1010" s="31">
        <f t="shared" ca="1" si="290"/>
        <v>0</v>
      </c>
      <c r="J1010" s="31">
        <f ca="1">IF(ISNA(MATCH($V1010,Hajoamiskertoimet!A$21:A$53,0)),0,$I1010*OFFSET(Hajoamiskertoimet!$C$20,MATCH($V1010,Hajoamiskertoimet!A$21:A$53,0),0))</f>
        <v>0</v>
      </c>
      <c r="L1010" s="181">
        <f t="shared" ca="1" si="279"/>
        <v>1</v>
      </c>
      <c r="M1010" s="180" t="e">
        <f ca="1">OFFSET('ewc02'!$H$10,MATCH($R1010,Ewc_ID,0),0)</f>
        <v>#N/A</v>
      </c>
      <c r="N1010" s="180" t="e">
        <f t="shared" ca="1" si="274"/>
        <v>#N/A</v>
      </c>
      <c r="O1010" s="180" t="e">
        <f ca="1">IF($L1010=0,-1,OFFSET('Kuiva-aine'!$C$10,AE1010+AF1010-1,0))</f>
        <v>#N/A</v>
      </c>
      <c r="P1010" s="180" t="e">
        <f t="shared" ca="1" si="280"/>
        <v>#N/A</v>
      </c>
      <c r="Q1010" s="180" t="e">
        <f ca="1">OFFSET('ewc02'!$A$10,MATCH($C1010,EWC_Koodi,0),0)</f>
        <v>#N/A</v>
      </c>
      <c r="R1010" s="180" t="e">
        <f t="shared" ca="1" si="281"/>
        <v>#N/A</v>
      </c>
      <c r="S1010" s="180" t="e">
        <f ca="1">OFFSET('ewc02'!$K$10,Y1010,0)</f>
        <v>#N/A</v>
      </c>
      <c r="T1010" s="180" t="e">
        <f t="shared" ca="1" si="282"/>
        <v>#N/A</v>
      </c>
      <c r="U1010" s="180" t="e">
        <f ca="1">OFFSET('ewc02'!$L$10,Y1010,0)</f>
        <v>#N/A</v>
      </c>
      <c r="V1010" s="180" t="e">
        <f ca="1">OFFSET('ewc02'!$M$10,Y1010,0)</f>
        <v>#N/A</v>
      </c>
      <c r="W1010" s="180" t="e">
        <f ca="1">OFFSET('ewc02'!$N$10,Y1010,0)</f>
        <v>#N/A</v>
      </c>
      <c r="X1010" s="180" t="e">
        <f ca="1">IF(AND(OFFSET('ewc02'!I$10,Y1010,0)=12,OR(G1010="2.3",G1010="2.6",G1010="2.7",G1010="2.9")),1,0)</f>
        <v>#N/A</v>
      </c>
      <c r="Y1010" s="180" t="e">
        <f t="shared" ca="1" si="275"/>
        <v>#N/A</v>
      </c>
      <c r="Z1010" s="37">
        <f t="shared" si="276"/>
        <v>0</v>
      </c>
      <c r="AA1010" s="180">
        <f ca="1">IF($Z1010=0,0, OFFSET(rd!$A$10,MATCH($Z1010,RD_tunnus,0),0))</f>
        <v>0</v>
      </c>
      <c r="AB1010" s="180" t="e">
        <f t="shared" si="283"/>
        <v>#N/A</v>
      </c>
      <c r="AC1010" s="180" t="e">
        <f t="shared" si="284"/>
        <v>#N/A</v>
      </c>
      <c r="AD1010" s="100">
        <f t="shared" si="285"/>
        <v>0</v>
      </c>
      <c r="AE1010" s="180" t="e">
        <f t="shared" ca="1" si="277"/>
        <v>#N/A</v>
      </c>
      <c r="AF1010" s="180" t="e">
        <f t="shared" ca="1" si="278"/>
        <v>#N/A</v>
      </c>
      <c r="AG1010" s="100" t="e">
        <f ca="1">OFFSET('Kuiva-aine'!$D$10,AE1010+AF1010-1,0)</f>
        <v>#N/A</v>
      </c>
      <c r="AH1010" s="100" t="e">
        <f ca="1">OFFSET('Kuiva-aine'!$E$10,AE1010+AF1010-1,0)</f>
        <v>#N/A</v>
      </c>
      <c r="AI1010" s="180" t="e">
        <f t="shared" ca="1" si="286"/>
        <v>#N/A</v>
      </c>
      <c r="AJ1010" s="180" t="e">
        <f t="shared" si="287"/>
        <v>#N/A</v>
      </c>
      <c r="AK1010" s="180" t="e">
        <f t="shared" si="288"/>
        <v>#N/A</v>
      </c>
      <c r="AL1010" s="180">
        <f t="shared" si="289"/>
        <v>0</v>
      </c>
    </row>
    <row r="1011" spans="1:38" x14ac:dyDescent="0.35">
      <c r="A1011" s="91"/>
      <c r="B1011" s="92"/>
      <c r="C1011" s="93"/>
      <c r="D1011" s="92"/>
      <c r="E1011" s="91"/>
      <c r="F1011" s="92"/>
      <c r="G1011" s="94"/>
      <c r="I1011" s="31">
        <f t="shared" ca="1" si="290"/>
        <v>0</v>
      </c>
      <c r="J1011" s="31">
        <f ca="1">IF(ISNA(MATCH($V1011,Hajoamiskertoimet!A$21:A$53,0)),0,$I1011*OFFSET(Hajoamiskertoimet!$C$20,MATCH($V1011,Hajoamiskertoimet!A$21:A$53,0),0))</f>
        <v>0</v>
      </c>
      <c r="L1011" s="181">
        <f t="shared" ca="1" si="279"/>
        <v>1</v>
      </c>
      <c r="M1011" s="180" t="e">
        <f ca="1">OFFSET('ewc02'!$H$10,MATCH($R1011,Ewc_ID,0),0)</f>
        <v>#N/A</v>
      </c>
      <c r="N1011" s="180" t="e">
        <f t="shared" ca="1" si="274"/>
        <v>#N/A</v>
      </c>
      <c r="O1011" s="180" t="e">
        <f ca="1">IF($L1011=0,-1,OFFSET('Kuiva-aine'!$C$10,AE1011+AF1011-1,0))</f>
        <v>#N/A</v>
      </c>
      <c r="P1011" s="180" t="e">
        <f t="shared" ca="1" si="280"/>
        <v>#N/A</v>
      </c>
      <c r="Q1011" s="180" t="e">
        <f ca="1">OFFSET('ewc02'!$A$10,MATCH($C1011,EWC_Koodi,0),0)</f>
        <v>#N/A</v>
      </c>
      <c r="R1011" s="180" t="e">
        <f t="shared" ca="1" si="281"/>
        <v>#N/A</v>
      </c>
      <c r="S1011" s="180" t="e">
        <f ca="1">OFFSET('ewc02'!$K$10,Y1011,0)</f>
        <v>#N/A</v>
      </c>
      <c r="T1011" s="180" t="e">
        <f t="shared" ca="1" si="282"/>
        <v>#N/A</v>
      </c>
      <c r="U1011" s="180" t="e">
        <f ca="1">OFFSET('ewc02'!$L$10,Y1011,0)</f>
        <v>#N/A</v>
      </c>
      <c r="V1011" s="180" t="e">
        <f ca="1">OFFSET('ewc02'!$M$10,Y1011,0)</f>
        <v>#N/A</v>
      </c>
      <c r="W1011" s="180" t="e">
        <f ca="1">OFFSET('ewc02'!$N$10,Y1011,0)</f>
        <v>#N/A</v>
      </c>
      <c r="X1011" s="180" t="e">
        <f ca="1">IF(AND(OFFSET('ewc02'!I$10,Y1011,0)=12,OR(G1011="2.3",G1011="2.6",G1011="2.7",G1011="2.9")),1,0)</f>
        <v>#N/A</v>
      </c>
      <c r="Y1011" s="180" t="e">
        <f t="shared" ca="1" si="275"/>
        <v>#N/A</v>
      </c>
      <c r="Z1011" s="37">
        <f t="shared" si="276"/>
        <v>0</v>
      </c>
      <c r="AA1011" s="180">
        <f ca="1">IF($Z1011=0,0, OFFSET(rd!$A$10,MATCH($Z1011,RD_tunnus,0),0))</f>
        <v>0</v>
      </c>
      <c r="AB1011" s="180" t="e">
        <f t="shared" si="283"/>
        <v>#N/A</v>
      </c>
      <c r="AC1011" s="180" t="e">
        <f t="shared" si="284"/>
        <v>#N/A</v>
      </c>
      <c r="AD1011" s="100">
        <f t="shared" si="285"/>
        <v>0</v>
      </c>
      <c r="AE1011" s="180" t="e">
        <f t="shared" ca="1" si="277"/>
        <v>#N/A</v>
      </c>
      <c r="AF1011" s="180" t="e">
        <f t="shared" ca="1" si="278"/>
        <v>#N/A</v>
      </c>
      <c r="AG1011" s="100" t="e">
        <f ca="1">OFFSET('Kuiva-aine'!$D$10,AE1011+AF1011-1,0)</f>
        <v>#N/A</v>
      </c>
      <c r="AH1011" s="100" t="e">
        <f ca="1">OFFSET('Kuiva-aine'!$E$10,AE1011+AF1011-1,0)</f>
        <v>#N/A</v>
      </c>
      <c r="AI1011" s="180" t="e">
        <f t="shared" ca="1" si="286"/>
        <v>#N/A</v>
      </c>
      <c r="AJ1011" s="180" t="e">
        <f t="shared" si="287"/>
        <v>#N/A</v>
      </c>
      <c r="AK1011" s="180" t="e">
        <f t="shared" si="288"/>
        <v>#N/A</v>
      </c>
      <c r="AL1011" s="180">
        <f t="shared" si="289"/>
        <v>0</v>
      </c>
    </row>
    <row r="1012" spans="1:38" x14ac:dyDescent="0.35">
      <c r="A1012" s="91"/>
      <c r="B1012" s="92"/>
      <c r="C1012" s="93"/>
      <c r="D1012" s="92"/>
      <c r="E1012" s="91"/>
      <c r="F1012" s="92"/>
      <c r="G1012" s="94"/>
      <c r="I1012" s="31">
        <f t="shared" ca="1" si="290"/>
        <v>0</v>
      </c>
      <c r="J1012" s="31">
        <f ca="1">IF(ISNA(MATCH($V1012,Hajoamiskertoimet!A$21:A$53,0)),0,$I1012*OFFSET(Hajoamiskertoimet!$C$20,MATCH($V1012,Hajoamiskertoimet!A$21:A$53,0),0))</f>
        <v>0</v>
      </c>
      <c r="L1012" s="181">
        <f t="shared" ca="1" si="279"/>
        <v>1</v>
      </c>
      <c r="M1012" s="180" t="e">
        <f ca="1">OFFSET('ewc02'!$H$10,MATCH($R1012,Ewc_ID,0),0)</f>
        <v>#N/A</v>
      </c>
      <c r="N1012" s="180" t="e">
        <f t="shared" ca="1" si="274"/>
        <v>#N/A</v>
      </c>
      <c r="O1012" s="180" t="e">
        <f ca="1">IF($L1012=0,-1,OFFSET('Kuiva-aine'!$C$10,AE1012+AF1012-1,0))</f>
        <v>#N/A</v>
      </c>
      <c r="P1012" s="180" t="e">
        <f t="shared" ca="1" si="280"/>
        <v>#N/A</v>
      </c>
      <c r="Q1012" s="180" t="e">
        <f ca="1">OFFSET('ewc02'!$A$10,MATCH($C1012,EWC_Koodi,0),0)</f>
        <v>#N/A</v>
      </c>
      <c r="R1012" s="180" t="e">
        <f t="shared" ca="1" si="281"/>
        <v>#N/A</v>
      </c>
      <c r="S1012" s="180" t="e">
        <f ca="1">OFFSET('ewc02'!$K$10,Y1012,0)</f>
        <v>#N/A</v>
      </c>
      <c r="T1012" s="180" t="e">
        <f t="shared" ca="1" si="282"/>
        <v>#N/A</v>
      </c>
      <c r="U1012" s="180" t="e">
        <f ca="1">OFFSET('ewc02'!$L$10,Y1012,0)</f>
        <v>#N/A</v>
      </c>
      <c r="V1012" s="180" t="e">
        <f ca="1">OFFSET('ewc02'!$M$10,Y1012,0)</f>
        <v>#N/A</v>
      </c>
      <c r="W1012" s="180" t="e">
        <f ca="1">OFFSET('ewc02'!$N$10,Y1012,0)</f>
        <v>#N/A</v>
      </c>
      <c r="X1012" s="180" t="e">
        <f ca="1">IF(AND(OFFSET('ewc02'!I$10,Y1012,0)=12,OR(G1012="2.3",G1012="2.6",G1012="2.7",G1012="2.9")),1,0)</f>
        <v>#N/A</v>
      </c>
      <c r="Y1012" s="180" t="e">
        <f t="shared" ca="1" si="275"/>
        <v>#N/A</v>
      </c>
      <c r="Z1012" s="37">
        <f t="shared" si="276"/>
        <v>0</v>
      </c>
      <c r="AA1012" s="180">
        <f ca="1">IF($Z1012=0,0, OFFSET(rd!$A$10,MATCH($Z1012,RD_tunnus,0),0))</f>
        <v>0</v>
      </c>
      <c r="AB1012" s="180" t="e">
        <f t="shared" si="283"/>
        <v>#N/A</v>
      </c>
      <c r="AC1012" s="180" t="e">
        <f t="shared" si="284"/>
        <v>#N/A</v>
      </c>
      <c r="AD1012" s="100">
        <f t="shared" si="285"/>
        <v>0</v>
      </c>
      <c r="AE1012" s="180" t="e">
        <f t="shared" ca="1" si="277"/>
        <v>#N/A</v>
      </c>
      <c r="AF1012" s="180" t="e">
        <f t="shared" ca="1" si="278"/>
        <v>#N/A</v>
      </c>
      <c r="AG1012" s="100" t="e">
        <f ca="1">OFFSET('Kuiva-aine'!$D$10,AE1012+AF1012-1,0)</f>
        <v>#N/A</v>
      </c>
      <c r="AH1012" s="100" t="e">
        <f ca="1">OFFSET('Kuiva-aine'!$E$10,AE1012+AF1012-1,0)</f>
        <v>#N/A</v>
      </c>
      <c r="AI1012" s="180" t="e">
        <f t="shared" ca="1" si="286"/>
        <v>#N/A</v>
      </c>
      <c r="AJ1012" s="180" t="e">
        <f t="shared" si="287"/>
        <v>#N/A</v>
      </c>
      <c r="AK1012" s="180" t="e">
        <f t="shared" si="288"/>
        <v>#N/A</v>
      </c>
      <c r="AL1012" s="180">
        <f t="shared" si="289"/>
        <v>0</v>
      </c>
    </row>
    <row r="1013" spans="1:38" x14ac:dyDescent="0.35">
      <c r="A1013" s="91"/>
      <c r="B1013" s="92"/>
      <c r="C1013" s="93"/>
      <c r="D1013" s="92"/>
      <c r="E1013" s="91"/>
      <c r="F1013" s="92"/>
      <c r="G1013" s="94"/>
      <c r="I1013" s="31">
        <f t="shared" ca="1" si="290"/>
        <v>0</v>
      </c>
      <c r="J1013" s="31">
        <f ca="1">IF(ISNA(MATCH($V1013,Hajoamiskertoimet!A$21:A$53,0)),0,$I1013*OFFSET(Hajoamiskertoimet!$C$20,MATCH($V1013,Hajoamiskertoimet!A$21:A$53,0),0))</f>
        <v>0</v>
      </c>
      <c r="L1013" s="181">
        <f t="shared" ca="1" si="279"/>
        <v>1</v>
      </c>
      <c r="M1013" s="180" t="e">
        <f ca="1">OFFSET('ewc02'!$H$10,MATCH($R1013,Ewc_ID,0),0)</f>
        <v>#N/A</v>
      </c>
      <c r="N1013" s="180" t="e">
        <f t="shared" ca="1" si="274"/>
        <v>#N/A</v>
      </c>
      <c r="O1013" s="180" t="e">
        <f ca="1">IF($L1013=0,-1,OFFSET('Kuiva-aine'!$C$10,AE1013+AF1013-1,0))</f>
        <v>#N/A</v>
      </c>
      <c r="P1013" s="180" t="e">
        <f t="shared" ca="1" si="280"/>
        <v>#N/A</v>
      </c>
      <c r="Q1013" s="180" t="e">
        <f ca="1">OFFSET('ewc02'!$A$10,MATCH($C1013,EWC_Koodi,0),0)</f>
        <v>#N/A</v>
      </c>
      <c r="R1013" s="180" t="e">
        <f t="shared" ca="1" si="281"/>
        <v>#N/A</v>
      </c>
      <c r="S1013" s="180" t="e">
        <f ca="1">OFFSET('ewc02'!$K$10,Y1013,0)</f>
        <v>#N/A</v>
      </c>
      <c r="T1013" s="180" t="e">
        <f t="shared" ca="1" si="282"/>
        <v>#N/A</v>
      </c>
      <c r="U1013" s="180" t="e">
        <f ca="1">OFFSET('ewc02'!$L$10,Y1013,0)</f>
        <v>#N/A</v>
      </c>
      <c r="V1013" s="180" t="e">
        <f ca="1">OFFSET('ewc02'!$M$10,Y1013,0)</f>
        <v>#N/A</v>
      </c>
      <c r="W1013" s="180" t="e">
        <f ca="1">OFFSET('ewc02'!$N$10,Y1013,0)</f>
        <v>#N/A</v>
      </c>
      <c r="X1013" s="180" t="e">
        <f ca="1">IF(AND(OFFSET('ewc02'!I$10,Y1013,0)=12,OR(G1013="2.3",G1013="2.6",G1013="2.7",G1013="2.9")),1,0)</f>
        <v>#N/A</v>
      </c>
      <c r="Y1013" s="180" t="e">
        <f t="shared" ca="1" si="275"/>
        <v>#N/A</v>
      </c>
      <c r="Z1013" s="37">
        <f t="shared" si="276"/>
        <v>0</v>
      </c>
      <c r="AA1013" s="180">
        <f ca="1">IF($Z1013=0,0, OFFSET(rd!$A$10,MATCH($Z1013,RD_tunnus,0),0))</f>
        <v>0</v>
      </c>
      <c r="AB1013" s="180" t="e">
        <f t="shared" si="283"/>
        <v>#N/A</v>
      </c>
      <c r="AC1013" s="180" t="e">
        <f t="shared" si="284"/>
        <v>#N/A</v>
      </c>
      <c r="AD1013" s="100">
        <f t="shared" si="285"/>
        <v>0</v>
      </c>
      <c r="AE1013" s="180" t="e">
        <f t="shared" ca="1" si="277"/>
        <v>#N/A</v>
      </c>
      <c r="AF1013" s="180" t="e">
        <f t="shared" ca="1" si="278"/>
        <v>#N/A</v>
      </c>
      <c r="AG1013" s="100" t="e">
        <f ca="1">OFFSET('Kuiva-aine'!$D$10,AE1013+AF1013-1,0)</f>
        <v>#N/A</v>
      </c>
      <c r="AH1013" s="100" t="e">
        <f ca="1">OFFSET('Kuiva-aine'!$E$10,AE1013+AF1013-1,0)</f>
        <v>#N/A</v>
      </c>
      <c r="AI1013" s="180" t="e">
        <f t="shared" ca="1" si="286"/>
        <v>#N/A</v>
      </c>
      <c r="AJ1013" s="180" t="e">
        <f t="shared" si="287"/>
        <v>#N/A</v>
      </c>
      <c r="AK1013" s="180" t="e">
        <f t="shared" si="288"/>
        <v>#N/A</v>
      </c>
      <c r="AL1013" s="180">
        <f t="shared" si="289"/>
        <v>0</v>
      </c>
    </row>
    <row r="1014" spans="1:38" x14ac:dyDescent="0.35">
      <c r="A1014" s="91"/>
      <c r="B1014" s="92"/>
      <c r="C1014" s="93"/>
      <c r="D1014" s="92"/>
      <c r="E1014" s="91"/>
      <c r="F1014" s="92"/>
      <c r="G1014" s="94"/>
      <c r="I1014" s="31">
        <f t="shared" ca="1" si="290"/>
        <v>0</v>
      </c>
      <c r="J1014" s="31">
        <f ca="1">IF(ISNA(MATCH($V1014,Hajoamiskertoimet!A$21:A$53,0)),0,$I1014*OFFSET(Hajoamiskertoimet!$C$20,MATCH($V1014,Hajoamiskertoimet!A$21:A$53,0),0))</f>
        <v>0</v>
      </c>
      <c r="L1014" s="181">
        <f t="shared" ca="1" si="279"/>
        <v>1</v>
      </c>
      <c r="M1014" s="180" t="e">
        <f ca="1">OFFSET('ewc02'!$H$10,MATCH($R1014,Ewc_ID,0),0)</f>
        <v>#N/A</v>
      </c>
      <c r="N1014" s="180" t="e">
        <f t="shared" ca="1" si="274"/>
        <v>#N/A</v>
      </c>
      <c r="O1014" s="180" t="e">
        <f ca="1">IF($L1014=0,-1,OFFSET('Kuiva-aine'!$C$10,AE1014+AF1014-1,0))</f>
        <v>#N/A</v>
      </c>
      <c r="P1014" s="180" t="e">
        <f t="shared" ca="1" si="280"/>
        <v>#N/A</v>
      </c>
      <c r="Q1014" s="180" t="e">
        <f ca="1">OFFSET('ewc02'!$A$10,MATCH($C1014,EWC_Koodi,0),0)</f>
        <v>#N/A</v>
      </c>
      <c r="R1014" s="180" t="e">
        <f t="shared" ca="1" si="281"/>
        <v>#N/A</v>
      </c>
      <c r="S1014" s="180" t="e">
        <f ca="1">OFFSET('ewc02'!$K$10,Y1014,0)</f>
        <v>#N/A</v>
      </c>
      <c r="T1014" s="180" t="e">
        <f t="shared" ca="1" si="282"/>
        <v>#N/A</v>
      </c>
      <c r="U1014" s="180" t="e">
        <f ca="1">OFFSET('ewc02'!$L$10,Y1014,0)</f>
        <v>#N/A</v>
      </c>
      <c r="V1014" s="180" t="e">
        <f ca="1">OFFSET('ewc02'!$M$10,Y1014,0)</f>
        <v>#N/A</v>
      </c>
      <c r="W1014" s="180" t="e">
        <f ca="1">OFFSET('ewc02'!$N$10,Y1014,0)</f>
        <v>#N/A</v>
      </c>
      <c r="X1014" s="180" t="e">
        <f ca="1">IF(AND(OFFSET('ewc02'!I$10,Y1014,0)=12,OR(G1014="2.3",G1014="2.6",G1014="2.7",G1014="2.9")),1,0)</f>
        <v>#N/A</v>
      </c>
      <c r="Y1014" s="180" t="e">
        <f t="shared" ca="1" si="275"/>
        <v>#N/A</v>
      </c>
      <c r="Z1014" s="37">
        <f t="shared" si="276"/>
        <v>0</v>
      </c>
      <c r="AA1014" s="180">
        <f ca="1">IF($Z1014=0,0, OFFSET(rd!$A$10,MATCH($Z1014,RD_tunnus,0),0))</f>
        <v>0</v>
      </c>
      <c r="AB1014" s="180" t="e">
        <f t="shared" si="283"/>
        <v>#N/A</v>
      </c>
      <c r="AC1014" s="180" t="e">
        <f t="shared" si="284"/>
        <v>#N/A</v>
      </c>
      <c r="AD1014" s="100">
        <f t="shared" si="285"/>
        <v>0</v>
      </c>
      <c r="AE1014" s="180" t="e">
        <f t="shared" ca="1" si="277"/>
        <v>#N/A</v>
      </c>
      <c r="AF1014" s="180" t="e">
        <f t="shared" ca="1" si="278"/>
        <v>#N/A</v>
      </c>
      <c r="AG1014" s="100" t="e">
        <f ca="1">OFFSET('Kuiva-aine'!$D$10,AE1014+AF1014-1,0)</f>
        <v>#N/A</v>
      </c>
      <c r="AH1014" s="100" t="e">
        <f ca="1">OFFSET('Kuiva-aine'!$E$10,AE1014+AF1014-1,0)</f>
        <v>#N/A</v>
      </c>
      <c r="AI1014" s="180" t="e">
        <f t="shared" ca="1" si="286"/>
        <v>#N/A</v>
      </c>
      <c r="AJ1014" s="180" t="e">
        <f t="shared" si="287"/>
        <v>#N/A</v>
      </c>
      <c r="AK1014" s="180" t="e">
        <f t="shared" si="288"/>
        <v>#N/A</v>
      </c>
      <c r="AL1014" s="180">
        <f t="shared" si="289"/>
        <v>0</v>
      </c>
    </row>
    <row r="1015" spans="1:38" x14ac:dyDescent="0.35">
      <c r="A1015" s="91"/>
      <c r="B1015" s="92"/>
      <c r="C1015" s="93"/>
      <c r="D1015" s="92"/>
      <c r="E1015" s="91"/>
      <c r="F1015" s="92"/>
      <c r="G1015" s="94"/>
      <c r="I1015" s="31">
        <f t="shared" ca="1" si="290"/>
        <v>0</v>
      </c>
      <c r="J1015" s="31">
        <f ca="1">IF(ISNA(MATCH($V1015,Hajoamiskertoimet!A$21:A$53,0)),0,$I1015*OFFSET(Hajoamiskertoimet!$C$20,MATCH($V1015,Hajoamiskertoimet!A$21:A$53,0),0))</f>
        <v>0</v>
      </c>
      <c r="L1015" s="181">
        <f t="shared" ca="1" si="279"/>
        <v>1</v>
      </c>
      <c r="M1015" s="180" t="e">
        <f ca="1">OFFSET('ewc02'!$H$10,MATCH($R1015,Ewc_ID,0),0)</f>
        <v>#N/A</v>
      </c>
      <c r="N1015" s="180" t="e">
        <f t="shared" ca="1" si="274"/>
        <v>#N/A</v>
      </c>
      <c r="O1015" s="180" t="e">
        <f ca="1">IF($L1015=0,-1,OFFSET('Kuiva-aine'!$C$10,AE1015+AF1015-1,0))</f>
        <v>#N/A</v>
      </c>
      <c r="P1015" s="180" t="e">
        <f t="shared" ca="1" si="280"/>
        <v>#N/A</v>
      </c>
      <c r="Q1015" s="180" t="e">
        <f ca="1">OFFSET('ewc02'!$A$10,MATCH($C1015,EWC_Koodi,0),0)</f>
        <v>#N/A</v>
      </c>
      <c r="R1015" s="180" t="e">
        <f t="shared" ca="1" si="281"/>
        <v>#N/A</v>
      </c>
      <c r="S1015" s="180" t="e">
        <f ca="1">OFFSET('ewc02'!$K$10,Y1015,0)</f>
        <v>#N/A</v>
      </c>
      <c r="T1015" s="180" t="e">
        <f t="shared" ca="1" si="282"/>
        <v>#N/A</v>
      </c>
      <c r="U1015" s="180" t="e">
        <f ca="1">OFFSET('ewc02'!$L$10,Y1015,0)</f>
        <v>#N/A</v>
      </c>
      <c r="V1015" s="180" t="e">
        <f ca="1">OFFSET('ewc02'!$M$10,Y1015,0)</f>
        <v>#N/A</v>
      </c>
      <c r="W1015" s="180" t="e">
        <f ca="1">OFFSET('ewc02'!$N$10,Y1015,0)</f>
        <v>#N/A</v>
      </c>
      <c r="X1015" s="180" t="e">
        <f ca="1">IF(AND(OFFSET('ewc02'!I$10,Y1015,0)=12,OR(G1015="2.3",G1015="2.6",G1015="2.7",G1015="2.9")),1,0)</f>
        <v>#N/A</v>
      </c>
      <c r="Y1015" s="180" t="e">
        <f t="shared" ca="1" si="275"/>
        <v>#N/A</v>
      </c>
      <c r="Z1015" s="37">
        <f t="shared" si="276"/>
        <v>0</v>
      </c>
      <c r="AA1015" s="180">
        <f ca="1">IF($Z1015=0,0, OFFSET(rd!$A$10,MATCH($Z1015,RD_tunnus,0),0))</f>
        <v>0</v>
      </c>
      <c r="AB1015" s="180" t="e">
        <f t="shared" si="283"/>
        <v>#N/A</v>
      </c>
      <c r="AC1015" s="180" t="e">
        <f t="shared" si="284"/>
        <v>#N/A</v>
      </c>
      <c r="AD1015" s="100">
        <f t="shared" si="285"/>
        <v>0</v>
      </c>
      <c r="AE1015" s="180" t="e">
        <f t="shared" ca="1" si="277"/>
        <v>#N/A</v>
      </c>
      <c r="AF1015" s="180" t="e">
        <f t="shared" ca="1" si="278"/>
        <v>#N/A</v>
      </c>
      <c r="AG1015" s="100" t="e">
        <f ca="1">OFFSET('Kuiva-aine'!$D$10,AE1015+AF1015-1,0)</f>
        <v>#N/A</v>
      </c>
      <c r="AH1015" s="100" t="e">
        <f ca="1">OFFSET('Kuiva-aine'!$E$10,AE1015+AF1015-1,0)</f>
        <v>#N/A</v>
      </c>
      <c r="AI1015" s="180" t="e">
        <f t="shared" ca="1" si="286"/>
        <v>#N/A</v>
      </c>
      <c r="AJ1015" s="180" t="e">
        <f t="shared" si="287"/>
        <v>#N/A</v>
      </c>
      <c r="AK1015" s="180" t="e">
        <f t="shared" si="288"/>
        <v>#N/A</v>
      </c>
      <c r="AL1015" s="180">
        <f t="shared" si="289"/>
        <v>0</v>
      </c>
    </row>
    <row r="1016" spans="1:38" x14ac:dyDescent="0.35">
      <c r="A1016" s="91"/>
      <c r="B1016" s="92"/>
      <c r="C1016" s="93"/>
      <c r="D1016" s="92"/>
      <c r="E1016" s="91"/>
      <c r="F1016" s="92"/>
      <c r="G1016" s="94"/>
      <c r="I1016" s="31">
        <f t="shared" ca="1" si="290"/>
        <v>0</v>
      </c>
      <c r="J1016" s="31">
        <f ca="1">IF(ISNA(MATCH($V1016,Hajoamiskertoimet!A$21:A$53,0)),0,$I1016*OFFSET(Hajoamiskertoimet!$C$20,MATCH($V1016,Hajoamiskertoimet!A$21:A$53,0),0))</f>
        <v>0</v>
      </c>
      <c r="L1016" s="181">
        <f t="shared" ca="1" si="279"/>
        <v>1</v>
      </c>
      <c r="M1016" s="180" t="e">
        <f ca="1">OFFSET('ewc02'!$H$10,MATCH($R1016,Ewc_ID,0),0)</f>
        <v>#N/A</v>
      </c>
      <c r="N1016" s="180" t="e">
        <f t="shared" ca="1" si="274"/>
        <v>#N/A</v>
      </c>
      <c r="O1016" s="180" t="e">
        <f ca="1">IF($L1016=0,-1,OFFSET('Kuiva-aine'!$C$10,AE1016+AF1016-1,0))</f>
        <v>#N/A</v>
      </c>
      <c r="P1016" s="180" t="e">
        <f t="shared" ca="1" si="280"/>
        <v>#N/A</v>
      </c>
      <c r="Q1016" s="180" t="e">
        <f ca="1">OFFSET('ewc02'!$A$10,MATCH($C1016,EWC_Koodi,0),0)</f>
        <v>#N/A</v>
      </c>
      <c r="R1016" s="180" t="e">
        <f t="shared" ca="1" si="281"/>
        <v>#N/A</v>
      </c>
      <c r="S1016" s="180" t="e">
        <f ca="1">OFFSET('ewc02'!$K$10,Y1016,0)</f>
        <v>#N/A</v>
      </c>
      <c r="T1016" s="180" t="e">
        <f t="shared" ca="1" si="282"/>
        <v>#N/A</v>
      </c>
      <c r="U1016" s="180" t="e">
        <f ca="1">OFFSET('ewc02'!$L$10,Y1016,0)</f>
        <v>#N/A</v>
      </c>
      <c r="V1016" s="180" t="e">
        <f ca="1">OFFSET('ewc02'!$M$10,Y1016,0)</f>
        <v>#N/A</v>
      </c>
      <c r="W1016" s="180" t="e">
        <f ca="1">OFFSET('ewc02'!$N$10,Y1016,0)</f>
        <v>#N/A</v>
      </c>
      <c r="X1016" s="180" t="e">
        <f ca="1">IF(AND(OFFSET('ewc02'!I$10,Y1016,0)=12,OR(G1016="2.3",G1016="2.6",G1016="2.7",G1016="2.9")),1,0)</f>
        <v>#N/A</v>
      </c>
      <c r="Y1016" s="180" t="e">
        <f t="shared" ca="1" si="275"/>
        <v>#N/A</v>
      </c>
      <c r="Z1016" s="37">
        <f t="shared" si="276"/>
        <v>0</v>
      </c>
      <c r="AA1016" s="180">
        <f ca="1">IF($Z1016=0,0, OFFSET(rd!$A$10,MATCH($Z1016,RD_tunnus,0),0))</f>
        <v>0</v>
      </c>
      <c r="AB1016" s="180" t="e">
        <f t="shared" si="283"/>
        <v>#N/A</v>
      </c>
      <c r="AC1016" s="180" t="e">
        <f t="shared" si="284"/>
        <v>#N/A</v>
      </c>
      <c r="AD1016" s="100">
        <f t="shared" si="285"/>
        <v>0</v>
      </c>
      <c r="AE1016" s="180" t="e">
        <f t="shared" ca="1" si="277"/>
        <v>#N/A</v>
      </c>
      <c r="AF1016" s="180" t="e">
        <f t="shared" ca="1" si="278"/>
        <v>#N/A</v>
      </c>
      <c r="AG1016" s="100" t="e">
        <f ca="1">OFFSET('Kuiva-aine'!$D$10,AE1016+AF1016-1,0)</f>
        <v>#N/A</v>
      </c>
      <c r="AH1016" s="100" t="e">
        <f ca="1">OFFSET('Kuiva-aine'!$E$10,AE1016+AF1016-1,0)</f>
        <v>#N/A</v>
      </c>
      <c r="AI1016" s="180" t="e">
        <f t="shared" ca="1" si="286"/>
        <v>#N/A</v>
      </c>
      <c r="AJ1016" s="180" t="e">
        <f t="shared" si="287"/>
        <v>#N/A</v>
      </c>
      <c r="AK1016" s="180" t="e">
        <f t="shared" si="288"/>
        <v>#N/A</v>
      </c>
      <c r="AL1016" s="180">
        <f t="shared" si="289"/>
        <v>0</v>
      </c>
    </row>
    <row r="1017" spans="1:38" x14ac:dyDescent="0.35">
      <c r="A1017" s="91"/>
      <c r="B1017" s="92"/>
      <c r="C1017" s="93"/>
      <c r="D1017" s="92"/>
      <c r="E1017" s="91"/>
      <c r="F1017" s="92"/>
      <c r="G1017" s="94"/>
      <c r="I1017" s="31">
        <f t="shared" ca="1" si="290"/>
        <v>0</v>
      </c>
      <c r="J1017" s="31">
        <f ca="1">IF(ISNA(MATCH($V1017,Hajoamiskertoimet!A$21:A$53,0)),0,$I1017*OFFSET(Hajoamiskertoimet!$C$20,MATCH($V1017,Hajoamiskertoimet!A$21:A$53,0),0))</f>
        <v>0</v>
      </c>
      <c r="L1017" s="181">
        <f t="shared" ca="1" si="279"/>
        <v>1</v>
      </c>
      <c r="M1017" s="180" t="e">
        <f ca="1">OFFSET('ewc02'!$H$10,MATCH($R1017,Ewc_ID,0),0)</f>
        <v>#N/A</v>
      </c>
      <c r="N1017" s="180" t="e">
        <f t="shared" ca="1" si="274"/>
        <v>#N/A</v>
      </c>
      <c r="O1017" s="180" t="e">
        <f ca="1">IF($L1017=0,-1,OFFSET('Kuiva-aine'!$C$10,AE1017+AF1017-1,0))</f>
        <v>#N/A</v>
      </c>
      <c r="P1017" s="180" t="e">
        <f t="shared" ca="1" si="280"/>
        <v>#N/A</v>
      </c>
      <c r="Q1017" s="180" t="e">
        <f ca="1">OFFSET('ewc02'!$A$10,MATCH($C1017,EWC_Koodi,0),0)</f>
        <v>#N/A</v>
      </c>
      <c r="R1017" s="180" t="e">
        <f t="shared" ca="1" si="281"/>
        <v>#N/A</v>
      </c>
      <c r="S1017" s="180" t="e">
        <f ca="1">OFFSET('ewc02'!$K$10,Y1017,0)</f>
        <v>#N/A</v>
      </c>
      <c r="T1017" s="180" t="e">
        <f t="shared" ca="1" si="282"/>
        <v>#N/A</v>
      </c>
      <c r="U1017" s="180" t="e">
        <f ca="1">OFFSET('ewc02'!$L$10,Y1017,0)</f>
        <v>#N/A</v>
      </c>
      <c r="V1017" s="180" t="e">
        <f ca="1">OFFSET('ewc02'!$M$10,Y1017,0)</f>
        <v>#N/A</v>
      </c>
      <c r="W1017" s="180" t="e">
        <f ca="1">OFFSET('ewc02'!$N$10,Y1017,0)</f>
        <v>#N/A</v>
      </c>
      <c r="X1017" s="180" t="e">
        <f ca="1">IF(AND(OFFSET('ewc02'!I$10,Y1017,0)=12,OR(G1017="2.3",G1017="2.6",G1017="2.7",G1017="2.9")),1,0)</f>
        <v>#N/A</v>
      </c>
      <c r="Y1017" s="180" t="e">
        <f t="shared" ca="1" si="275"/>
        <v>#N/A</v>
      </c>
      <c r="Z1017" s="37">
        <f t="shared" si="276"/>
        <v>0</v>
      </c>
      <c r="AA1017" s="180">
        <f ca="1">IF($Z1017=0,0, OFFSET(rd!$A$10,MATCH($Z1017,RD_tunnus,0),0))</f>
        <v>0</v>
      </c>
      <c r="AB1017" s="180" t="e">
        <f t="shared" si="283"/>
        <v>#N/A</v>
      </c>
      <c r="AC1017" s="180" t="e">
        <f t="shared" si="284"/>
        <v>#N/A</v>
      </c>
      <c r="AD1017" s="100">
        <f t="shared" si="285"/>
        <v>0</v>
      </c>
      <c r="AE1017" s="180" t="e">
        <f t="shared" ca="1" si="277"/>
        <v>#N/A</v>
      </c>
      <c r="AF1017" s="180" t="e">
        <f t="shared" ca="1" si="278"/>
        <v>#N/A</v>
      </c>
      <c r="AG1017" s="100" t="e">
        <f ca="1">OFFSET('Kuiva-aine'!$D$10,AE1017+AF1017-1,0)</f>
        <v>#N/A</v>
      </c>
      <c r="AH1017" s="100" t="e">
        <f ca="1">OFFSET('Kuiva-aine'!$E$10,AE1017+AF1017-1,0)</f>
        <v>#N/A</v>
      </c>
      <c r="AI1017" s="180" t="e">
        <f t="shared" ca="1" si="286"/>
        <v>#N/A</v>
      </c>
      <c r="AJ1017" s="180" t="e">
        <f t="shared" si="287"/>
        <v>#N/A</v>
      </c>
      <c r="AK1017" s="180" t="e">
        <f t="shared" si="288"/>
        <v>#N/A</v>
      </c>
      <c r="AL1017" s="180">
        <f t="shared" si="289"/>
        <v>0</v>
      </c>
    </row>
    <row r="1018" spans="1:38" x14ac:dyDescent="0.35">
      <c r="A1018" s="91"/>
      <c r="B1018" s="92"/>
      <c r="C1018" s="93"/>
      <c r="D1018" s="92"/>
      <c r="E1018" s="91"/>
      <c r="F1018" s="92"/>
      <c r="G1018" s="94"/>
      <c r="I1018" s="31">
        <f t="shared" ca="1" si="290"/>
        <v>0</v>
      </c>
      <c r="J1018" s="31">
        <f ca="1">IF(ISNA(MATCH($V1018,Hajoamiskertoimet!A$21:A$53,0)),0,$I1018*OFFSET(Hajoamiskertoimet!$C$20,MATCH($V1018,Hajoamiskertoimet!A$21:A$53,0),0))</f>
        <v>0</v>
      </c>
      <c r="L1018" s="181">
        <f t="shared" ca="1" si="279"/>
        <v>1</v>
      </c>
      <c r="M1018" s="180" t="e">
        <f ca="1">OFFSET('ewc02'!$H$10,MATCH($R1018,Ewc_ID,0),0)</f>
        <v>#N/A</v>
      </c>
      <c r="N1018" s="180" t="e">
        <f t="shared" ca="1" si="274"/>
        <v>#N/A</v>
      </c>
      <c r="O1018" s="180" t="e">
        <f ca="1">IF($L1018=0,-1,OFFSET('Kuiva-aine'!$C$10,AE1018+AF1018-1,0))</f>
        <v>#N/A</v>
      </c>
      <c r="P1018" s="180" t="e">
        <f t="shared" ca="1" si="280"/>
        <v>#N/A</v>
      </c>
      <c r="Q1018" s="180" t="e">
        <f ca="1">OFFSET('ewc02'!$A$10,MATCH($C1018,EWC_Koodi,0),0)</f>
        <v>#N/A</v>
      </c>
      <c r="R1018" s="180" t="e">
        <f t="shared" ca="1" si="281"/>
        <v>#N/A</v>
      </c>
      <c r="S1018" s="180" t="e">
        <f ca="1">OFFSET('ewc02'!$K$10,Y1018,0)</f>
        <v>#N/A</v>
      </c>
      <c r="T1018" s="180" t="e">
        <f t="shared" ca="1" si="282"/>
        <v>#N/A</v>
      </c>
      <c r="U1018" s="180" t="e">
        <f ca="1">OFFSET('ewc02'!$L$10,Y1018,0)</f>
        <v>#N/A</v>
      </c>
      <c r="V1018" s="180" t="e">
        <f ca="1">OFFSET('ewc02'!$M$10,Y1018,0)</f>
        <v>#N/A</v>
      </c>
      <c r="W1018" s="180" t="e">
        <f ca="1">OFFSET('ewc02'!$N$10,Y1018,0)</f>
        <v>#N/A</v>
      </c>
      <c r="X1018" s="180" t="e">
        <f ca="1">IF(AND(OFFSET('ewc02'!I$10,Y1018,0)=12,OR(G1018="2.3",G1018="2.6",G1018="2.7",G1018="2.9")),1,0)</f>
        <v>#N/A</v>
      </c>
      <c r="Y1018" s="180" t="e">
        <f t="shared" ca="1" si="275"/>
        <v>#N/A</v>
      </c>
      <c r="Z1018" s="37">
        <f t="shared" si="276"/>
        <v>0</v>
      </c>
      <c r="AA1018" s="180">
        <f ca="1">IF($Z1018=0,0, OFFSET(rd!$A$10,MATCH($Z1018,RD_tunnus,0),0))</f>
        <v>0</v>
      </c>
      <c r="AB1018" s="180" t="e">
        <f t="shared" si="283"/>
        <v>#N/A</v>
      </c>
      <c r="AC1018" s="180" t="e">
        <f t="shared" si="284"/>
        <v>#N/A</v>
      </c>
      <c r="AD1018" s="100">
        <f t="shared" si="285"/>
        <v>0</v>
      </c>
      <c r="AE1018" s="180" t="e">
        <f t="shared" ca="1" si="277"/>
        <v>#N/A</v>
      </c>
      <c r="AF1018" s="180" t="e">
        <f t="shared" ca="1" si="278"/>
        <v>#N/A</v>
      </c>
      <c r="AG1018" s="100" t="e">
        <f ca="1">OFFSET('Kuiva-aine'!$D$10,AE1018+AF1018-1,0)</f>
        <v>#N/A</v>
      </c>
      <c r="AH1018" s="100" t="e">
        <f ca="1">OFFSET('Kuiva-aine'!$E$10,AE1018+AF1018-1,0)</f>
        <v>#N/A</v>
      </c>
      <c r="AI1018" s="180" t="e">
        <f t="shared" ca="1" si="286"/>
        <v>#N/A</v>
      </c>
      <c r="AJ1018" s="180" t="e">
        <f t="shared" si="287"/>
        <v>#N/A</v>
      </c>
      <c r="AK1018" s="180" t="e">
        <f t="shared" si="288"/>
        <v>#N/A</v>
      </c>
      <c r="AL1018" s="180">
        <f t="shared" si="289"/>
        <v>0</v>
      </c>
    </row>
    <row r="1019" spans="1:38" x14ac:dyDescent="0.35">
      <c r="A1019" s="91"/>
      <c r="B1019" s="92"/>
      <c r="C1019" s="93"/>
      <c r="D1019" s="92"/>
      <c r="E1019" s="91"/>
      <c r="F1019" s="92"/>
      <c r="G1019" s="94"/>
      <c r="I1019" s="31">
        <f t="shared" ca="1" si="290"/>
        <v>0</v>
      </c>
      <c r="J1019" s="31">
        <f ca="1">IF(ISNA(MATCH($V1019,Hajoamiskertoimet!A$21:A$53,0)),0,$I1019*OFFSET(Hajoamiskertoimet!$C$20,MATCH($V1019,Hajoamiskertoimet!A$21:A$53,0),0))</f>
        <v>0</v>
      </c>
      <c r="L1019" s="181">
        <f t="shared" ca="1" si="279"/>
        <v>1</v>
      </c>
      <c r="M1019" s="180" t="e">
        <f ca="1">OFFSET('ewc02'!$H$10,MATCH($R1019,Ewc_ID,0),0)</f>
        <v>#N/A</v>
      </c>
      <c r="N1019" s="180" t="e">
        <f t="shared" ca="1" si="274"/>
        <v>#N/A</v>
      </c>
      <c r="O1019" s="180" t="e">
        <f ca="1">IF($L1019=0,-1,OFFSET('Kuiva-aine'!$C$10,AE1019+AF1019-1,0))</f>
        <v>#N/A</v>
      </c>
      <c r="P1019" s="180" t="e">
        <f t="shared" ca="1" si="280"/>
        <v>#N/A</v>
      </c>
      <c r="Q1019" s="180" t="e">
        <f ca="1">OFFSET('ewc02'!$A$10,MATCH($C1019,EWC_Koodi,0),0)</f>
        <v>#N/A</v>
      </c>
      <c r="R1019" s="180" t="e">
        <f t="shared" ca="1" si="281"/>
        <v>#N/A</v>
      </c>
      <c r="S1019" s="180" t="e">
        <f ca="1">OFFSET('ewc02'!$K$10,Y1019,0)</f>
        <v>#N/A</v>
      </c>
      <c r="T1019" s="180" t="e">
        <f t="shared" ca="1" si="282"/>
        <v>#N/A</v>
      </c>
      <c r="U1019" s="180" t="e">
        <f ca="1">OFFSET('ewc02'!$L$10,Y1019,0)</f>
        <v>#N/A</v>
      </c>
      <c r="V1019" s="180" t="e">
        <f ca="1">OFFSET('ewc02'!$M$10,Y1019,0)</f>
        <v>#N/A</v>
      </c>
      <c r="W1019" s="180" t="e">
        <f ca="1">OFFSET('ewc02'!$N$10,Y1019,0)</f>
        <v>#N/A</v>
      </c>
      <c r="X1019" s="180" t="e">
        <f ca="1">IF(AND(OFFSET('ewc02'!I$10,Y1019,0)=12,OR(G1019="2.3",G1019="2.6",G1019="2.7",G1019="2.9")),1,0)</f>
        <v>#N/A</v>
      </c>
      <c r="Y1019" s="180" t="e">
        <f t="shared" ca="1" si="275"/>
        <v>#N/A</v>
      </c>
      <c r="Z1019" s="37">
        <f t="shared" si="276"/>
        <v>0</v>
      </c>
      <c r="AA1019" s="180">
        <f ca="1">IF($Z1019=0,0, OFFSET(rd!$A$10,MATCH($Z1019,RD_tunnus,0),0))</f>
        <v>0</v>
      </c>
      <c r="AB1019" s="180" t="e">
        <f t="shared" si="283"/>
        <v>#N/A</v>
      </c>
      <c r="AC1019" s="180" t="e">
        <f t="shared" si="284"/>
        <v>#N/A</v>
      </c>
      <c r="AD1019" s="100">
        <f t="shared" si="285"/>
        <v>0</v>
      </c>
      <c r="AE1019" s="180" t="e">
        <f t="shared" ca="1" si="277"/>
        <v>#N/A</v>
      </c>
      <c r="AF1019" s="180" t="e">
        <f t="shared" ca="1" si="278"/>
        <v>#N/A</v>
      </c>
      <c r="AG1019" s="100" t="e">
        <f ca="1">OFFSET('Kuiva-aine'!$D$10,AE1019+AF1019-1,0)</f>
        <v>#N/A</v>
      </c>
      <c r="AH1019" s="100" t="e">
        <f ca="1">OFFSET('Kuiva-aine'!$E$10,AE1019+AF1019-1,0)</f>
        <v>#N/A</v>
      </c>
      <c r="AI1019" s="180" t="e">
        <f t="shared" ca="1" si="286"/>
        <v>#N/A</v>
      </c>
      <c r="AJ1019" s="180" t="e">
        <f t="shared" si="287"/>
        <v>#N/A</v>
      </c>
      <c r="AK1019" s="180" t="e">
        <f t="shared" si="288"/>
        <v>#N/A</v>
      </c>
      <c r="AL1019" s="180">
        <f t="shared" si="289"/>
        <v>0</v>
      </c>
    </row>
    <row r="1020" spans="1:38" x14ac:dyDescent="0.35">
      <c r="A1020" s="91"/>
      <c r="B1020" s="92"/>
      <c r="C1020" s="93"/>
      <c r="D1020" s="92"/>
      <c r="E1020" s="91"/>
      <c r="F1020" s="92"/>
      <c r="G1020" s="94"/>
      <c r="I1020" s="31">
        <f t="shared" ca="1" si="290"/>
        <v>0</v>
      </c>
      <c r="J1020" s="31">
        <f ca="1">IF(ISNA(MATCH($V1020,Hajoamiskertoimet!A$21:A$53,0)),0,$I1020*OFFSET(Hajoamiskertoimet!$C$20,MATCH($V1020,Hajoamiskertoimet!A$21:A$53,0),0))</f>
        <v>0</v>
      </c>
      <c r="L1020" s="181">
        <f t="shared" ca="1" si="279"/>
        <v>1</v>
      </c>
      <c r="M1020" s="180" t="e">
        <f ca="1">OFFSET('ewc02'!$H$10,MATCH($R1020,Ewc_ID,0),0)</f>
        <v>#N/A</v>
      </c>
      <c r="N1020" s="180" t="e">
        <f t="shared" ca="1" si="274"/>
        <v>#N/A</v>
      </c>
      <c r="O1020" s="180" t="e">
        <f ca="1">IF($L1020=0,-1,OFFSET('Kuiva-aine'!$C$10,AE1020+AF1020-1,0))</f>
        <v>#N/A</v>
      </c>
      <c r="P1020" s="180" t="e">
        <f t="shared" ca="1" si="280"/>
        <v>#N/A</v>
      </c>
      <c r="Q1020" s="180" t="e">
        <f ca="1">OFFSET('ewc02'!$A$10,MATCH($C1020,EWC_Koodi,0),0)</f>
        <v>#N/A</v>
      </c>
      <c r="R1020" s="180" t="e">
        <f t="shared" ca="1" si="281"/>
        <v>#N/A</v>
      </c>
      <c r="S1020" s="180" t="e">
        <f ca="1">OFFSET('ewc02'!$K$10,Y1020,0)</f>
        <v>#N/A</v>
      </c>
      <c r="T1020" s="180" t="e">
        <f t="shared" ca="1" si="282"/>
        <v>#N/A</v>
      </c>
      <c r="U1020" s="180" t="e">
        <f ca="1">OFFSET('ewc02'!$L$10,Y1020,0)</f>
        <v>#N/A</v>
      </c>
      <c r="V1020" s="180" t="e">
        <f ca="1">OFFSET('ewc02'!$M$10,Y1020,0)</f>
        <v>#N/A</v>
      </c>
      <c r="W1020" s="180" t="e">
        <f ca="1">OFFSET('ewc02'!$N$10,Y1020,0)</f>
        <v>#N/A</v>
      </c>
      <c r="X1020" s="180" t="e">
        <f ca="1">IF(AND(OFFSET('ewc02'!I$10,Y1020,0)=12,OR(G1020="2.3",G1020="2.6",G1020="2.7",G1020="2.9")),1,0)</f>
        <v>#N/A</v>
      </c>
      <c r="Y1020" s="180" t="e">
        <f t="shared" ca="1" si="275"/>
        <v>#N/A</v>
      </c>
      <c r="Z1020" s="37">
        <f t="shared" si="276"/>
        <v>0</v>
      </c>
      <c r="AA1020" s="180">
        <f ca="1">IF($Z1020=0,0, OFFSET(rd!$A$10,MATCH($Z1020,RD_tunnus,0),0))</f>
        <v>0</v>
      </c>
      <c r="AB1020" s="180" t="e">
        <f t="shared" si="283"/>
        <v>#N/A</v>
      </c>
      <c r="AC1020" s="180" t="e">
        <f t="shared" si="284"/>
        <v>#N/A</v>
      </c>
      <c r="AD1020" s="100">
        <f t="shared" si="285"/>
        <v>0</v>
      </c>
      <c r="AE1020" s="180" t="e">
        <f t="shared" ca="1" si="277"/>
        <v>#N/A</v>
      </c>
      <c r="AF1020" s="180" t="e">
        <f t="shared" ca="1" si="278"/>
        <v>#N/A</v>
      </c>
      <c r="AG1020" s="100" t="e">
        <f ca="1">OFFSET('Kuiva-aine'!$D$10,AE1020+AF1020-1,0)</f>
        <v>#N/A</v>
      </c>
      <c r="AH1020" s="100" t="e">
        <f ca="1">OFFSET('Kuiva-aine'!$E$10,AE1020+AF1020-1,0)</f>
        <v>#N/A</v>
      </c>
      <c r="AI1020" s="180" t="e">
        <f t="shared" ca="1" si="286"/>
        <v>#N/A</v>
      </c>
      <c r="AJ1020" s="180" t="e">
        <f t="shared" si="287"/>
        <v>#N/A</v>
      </c>
      <c r="AK1020" s="180" t="e">
        <f t="shared" si="288"/>
        <v>#N/A</v>
      </c>
      <c r="AL1020" s="180">
        <f t="shared" si="289"/>
        <v>0</v>
      </c>
    </row>
    <row r="1021" spans="1:38" x14ac:dyDescent="0.35">
      <c r="A1021" s="91"/>
      <c r="B1021" s="92"/>
      <c r="C1021" s="93"/>
      <c r="D1021" s="92"/>
      <c r="E1021" s="91"/>
      <c r="F1021" s="92"/>
      <c r="G1021" s="94"/>
      <c r="I1021" s="31">
        <f t="shared" ca="1" si="290"/>
        <v>0</v>
      </c>
      <c r="J1021" s="31">
        <f ca="1">IF(ISNA(MATCH($V1021,Hajoamiskertoimet!A$21:A$53,0)),0,$I1021*OFFSET(Hajoamiskertoimet!$C$20,MATCH($V1021,Hajoamiskertoimet!A$21:A$53,0),0))</f>
        <v>0</v>
      </c>
      <c r="L1021" s="181">
        <f t="shared" ca="1" si="279"/>
        <v>1</v>
      </c>
      <c r="M1021" s="180" t="e">
        <f ca="1">OFFSET('ewc02'!$H$10,MATCH($R1021,Ewc_ID,0),0)</f>
        <v>#N/A</v>
      </c>
      <c r="N1021" s="180" t="e">
        <f t="shared" ca="1" si="274"/>
        <v>#N/A</v>
      </c>
      <c r="O1021" s="180" t="e">
        <f ca="1">IF($L1021=0,-1,OFFSET('Kuiva-aine'!$C$10,AE1021+AF1021-1,0))</f>
        <v>#N/A</v>
      </c>
      <c r="P1021" s="180" t="e">
        <f t="shared" ca="1" si="280"/>
        <v>#N/A</v>
      </c>
      <c r="Q1021" s="180" t="e">
        <f ca="1">OFFSET('ewc02'!$A$10,MATCH($C1021,EWC_Koodi,0),0)</f>
        <v>#N/A</v>
      </c>
      <c r="R1021" s="180" t="e">
        <f t="shared" ca="1" si="281"/>
        <v>#N/A</v>
      </c>
      <c r="S1021" s="180" t="e">
        <f ca="1">OFFSET('ewc02'!$K$10,Y1021,0)</f>
        <v>#N/A</v>
      </c>
      <c r="T1021" s="180" t="e">
        <f t="shared" ca="1" si="282"/>
        <v>#N/A</v>
      </c>
      <c r="U1021" s="180" t="e">
        <f ca="1">OFFSET('ewc02'!$L$10,Y1021,0)</f>
        <v>#N/A</v>
      </c>
      <c r="V1021" s="180" t="e">
        <f ca="1">OFFSET('ewc02'!$M$10,Y1021,0)</f>
        <v>#N/A</v>
      </c>
      <c r="W1021" s="180" t="e">
        <f ca="1">OFFSET('ewc02'!$N$10,Y1021,0)</f>
        <v>#N/A</v>
      </c>
      <c r="X1021" s="180" t="e">
        <f ca="1">IF(AND(OFFSET('ewc02'!I$10,Y1021,0)=12,OR(G1021="2.3",G1021="2.6",G1021="2.7",G1021="2.9")),1,0)</f>
        <v>#N/A</v>
      </c>
      <c r="Y1021" s="180" t="e">
        <f t="shared" ca="1" si="275"/>
        <v>#N/A</v>
      </c>
      <c r="Z1021" s="37">
        <f t="shared" si="276"/>
        <v>0</v>
      </c>
      <c r="AA1021" s="180">
        <f ca="1">IF($Z1021=0,0, OFFSET(rd!$A$10,MATCH($Z1021,RD_tunnus,0),0))</f>
        <v>0</v>
      </c>
      <c r="AB1021" s="180" t="e">
        <f t="shared" si="283"/>
        <v>#N/A</v>
      </c>
      <c r="AC1021" s="180" t="e">
        <f t="shared" si="284"/>
        <v>#N/A</v>
      </c>
      <c r="AD1021" s="100">
        <f t="shared" si="285"/>
        <v>0</v>
      </c>
      <c r="AE1021" s="180" t="e">
        <f t="shared" ca="1" si="277"/>
        <v>#N/A</v>
      </c>
      <c r="AF1021" s="180" t="e">
        <f t="shared" ca="1" si="278"/>
        <v>#N/A</v>
      </c>
      <c r="AG1021" s="100" t="e">
        <f ca="1">OFFSET('Kuiva-aine'!$D$10,AE1021+AF1021-1,0)</f>
        <v>#N/A</v>
      </c>
      <c r="AH1021" s="100" t="e">
        <f ca="1">OFFSET('Kuiva-aine'!$E$10,AE1021+AF1021-1,0)</f>
        <v>#N/A</v>
      </c>
      <c r="AI1021" s="180" t="e">
        <f t="shared" ca="1" si="286"/>
        <v>#N/A</v>
      </c>
      <c r="AJ1021" s="180" t="e">
        <f t="shared" si="287"/>
        <v>#N/A</v>
      </c>
      <c r="AK1021" s="180" t="e">
        <f t="shared" si="288"/>
        <v>#N/A</v>
      </c>
      <c r="AL1021" s="180">
        <f t="shared" si="289"/>
        <v>0</v>
      </c>
    </row>
    <row r="1022" spans="1:38" x14ac:dyDescent="0.35">
      <c r="A1022" s="91"/>
      <c r="B1022" s="92"/>
      <c r="C1022" s="93"/>
      <c r="D1022" s="92"/>
      <c r="E1022" s="91"/>
      <c r="F1022" s="92"/>
      <c r="G1022" s="94"/>
      <c r="I1022" s="31">
        <f t="shared" ca="1" si="290"/>
        <v>0</v>
      </c>
      <c r="J1022" s="31">
        <f ca="1">IF(ISNA(MATCH($V1022,Hajoamiskertoimet!A$21:A$53,0)),0,$I1022*OFFSET(Hajoamiskertoimet!$C$20,MATCH($V1022,Hajoamiskertoimet!A$21:A$53,0),0))</f>
        <v>0</v>
      </c>
      <c r="L1022" s="181">
        <f t="shared" ca="1" si="279"/>
        <v>1</v>
      </c>
      <c r="M1022" s="180" t="e">
        <f ca="1">OFFSET('ewc02'!$H$10,MATCH($R1022,Ewc_ID,0),0)</f>
        <v>#N/A</v>
      </c>
      <c r="N1022" s="180" t="e">
        <f t="shared" ca="1" si="274"/>
        <v>#N/A</v>
      </c>
      <c r="O1022" s="180" t="e">
        <f ca="1">IF($L1022=0,-1,OFFSET('Kuiva-aine'!$C$10,AE1022+AF1022-1,0))</f>
        <v>#N/A</v>
      </c>
      <c r="P1022" s="180" t="e">
        <f t="shared" ca="1" si="280"/>
        <v>#N/A</v>
      </c>
      <c r="Q1022" s="180" t="e">
        <f ca="1">OFFSET('ewc02'!$A$10,MATCH($C1022,EWC_Koodi,0),0)</f>
        <v>#N/A</v>
      </c>
      <c r="R1022" s="180" t="e">
        <f t="shared" ca="1" si="281"/>
        <v>#N/A</v>
      </c>
      <c r="S1022" s="180" t="e">
        <f ca="1">OFFSET('ewc02'!$K$10,Y1022,0)</f>
        <v>#N/A</v>
      </c>
      <c r="T1022" s="180" t="e">
        <f t="shared" ca="1" si="282"/>
        <v>#N/A</v>
      </c>
      <c r="U1022" s="180" t="e">
        <f ca="1">OFFSET('ewc02'!$L$10,Y1022,0)</f>
        <v>#N/A</v>
      </c>
      <c r="V1022" s="180" t="e">
        <f ca="1">OFFSET('ewc02'!$M$10,Y1022,0)</f>
        <v>#N/A</v>
      </c>
      <c r="W1022" s="180" t="e">
        <f ca="1">OFFSET('ewc02'!$N$10,Y1022,0)</f>
        <v>#N/A</v>
      </c>
      <c r="X1022" s="180" t="e">
        <f ca="1">IF(AND(OFFSET('ewc02'!I$10,Y1022,0)=12,OR(G1022="2.3",G1022="2.6",G1022="2.7",G1022="2.9")),1,0)</f>
        <v>#N/A</v>
      </c>
      <c r="Y1022" s="180" t="e">
        <f t="shared" ca="1" si="275"/>
        <v>#N/A</v>
      </c>
      <c r="Z1022" s="37">
        <f t="shared" si="276"/>
        <v>0</v>
      </c>
      <c r="AA1022" s="180">
        <f ca="1">IF($Z1022=0,0, OFFSET(rd!$A$10,MATCH($Z1022,RD_tunnus,0),0))</f>
        <v>0</v>
      </c>
      <c r="AB1022" s="180" t="e">
        <f t="shared" si="283"/>
        <v>#N/A</v>
      </c>
      <c r="AC1022" s="180" t="e">
        <f t="shared" si="284"/>
        <v>#N/A</v>
      </c>
      <c r="AD1022" s="100">
        <f t="shared" si="285"/>
        <v>0</v>
      </c>
      <c r="AE1022" s="180" t="e">
        <f t="shared" ca="1" si="277"/>
        <v>#N/A</v>
      </c>
      <c r="AF1022" s="180" t="e">
        <f t="shared" ca="1" si="278"/>
        <v>#N/A</v>
      </c>
      <c r="AG1022" s="100" t="e">
        <f ca="1">OFFSET('Kuiva-aine'!$D$10,AE1022+AF1022-1,0)</f>
        <v>#N/A</v>
      </c>
      <c r="AH1022" s="100" t="e">
        <f ca="1">OFFSET('Kuiva-aine'!$E$10,AE1022+AF1022-1,0)</f>
        <v>#N/A</v>
      </c>
      <c r="AI1022" s="180" t="e">
        <f t="shared" ca="1" si="286"/>
        <v>#N/A</v>
      </c>
      <c r="AJ1022" s="180" t="e">
        <f t="shared" si="287"/>
        <v>#N/A</v>
      </c>
      <c r="AK1022" s="180" t="e">
        <f t="shared" si="288"/>
        <v>#N/A</v>
      </c>
      <c r="AL1022" s="180">
        <f t="shared" si="289"/>
        <v>0</v>
      </c>
    </row>
    <row r="1023" spans="1:38" x14ac:dyDescent="0.35">
      <c r="A1023" s="91"/>
      <c r="B1023" s="92"/>
      <c r="C1023" s="93"/>
      <c r="D1023" s="92"/>
      <c r="E1023" s="91"/>
      <c r="F1023" s="92"/>
      <c r="G1023" s="94"/>
      <c r="I1023" s="31">
        <f t="shared" ca="1" si="290"/>
        <v>0</v>
      </c>
      <c r="J1023" s="31">
        <f ca="1">IF(ISNA(MATCH($V1023,Hajoamiskertoimet!A$21:A$53,0)),0,$I1023*OFFSET(Hajoamiskertoimet!$C$20,MATCH($V1023,Hajoamiskertoimet!A$21:A$53,0),0))</f>
        <v>0</v>
      </c>
      <c r="L1023" s="181">
        <f t="shared" ca="1" si="279"/>
        <v>1</v>
      </c>
      <c r="M1023" s="180" t="e">
        <f ca="1">OFFSET('ewc02'!$H$10,MATCH($R1023,Ewc_ID,0),0)</f>
        <v>#N/A</v>
      </c>
      <c r="N1023" s="180" t="e">
        <f t="shared" ca="1" si="274"/>
        <v>#N/A</v>
      </c>
      <c r="O1023" s="180" t="e">
        <f ca="1">IF($L1023=0,-1,OFFSET('Kuiva-aine'!$C$10,AE1023+AF1023-1,0))</f>
        <v>#N/A</v>
      </c>
      <c r="P1023" s="180" t="e">
        <f t="shared" ca="1" si="280"/>
        <v>#N/A</v>
      </c>
      <c r="Q1023" s="180" t="e">
        <f ca="1">OFFSET('ewc02'!$A$10,MATCH($C1023,EWC_Koodi,0),0)</f>
        <v>#N/A</v>
      </c>
      <c r="R1023" s="180" t="e">
        <f t="shared" ca="1" si="281"/>
        <v>#N/A</v>
      </c>
      <c r="S1023" s="180" t="e">
        <f ca="1">OFFSET('ewc02'!$K$10,Y1023,0)</f>
        <v>#N/A</v>
      </c>
      <c r="T1023" s="180" t="e">
        <f t="shared" ca="1" si="282"/>
        <v>#N/A</v>
      </c>
      <c r="U1023" s="180" t="e">
        <f ca="1">OFFSET('ewc02'!$L$10,Y1023,0)</f>
        <v>#N/A</v>
      </c>
      <c r="V1023" s="180" t="e">
        <f ca="1">OFFSET('ewc02'!$M$10,Y1023,0)</f>
        <v>#N/A</v>
      </c>
      <c r="W1023" s="180" t="e">
        <f ca="1">OFFSET('ewc02'!$N$10,Y1023,0)</f>
        <v>#N/A</v>
      </c>
      <c r="X1023" s="180" t="e">
        <f ca="1">IF(AND(OFFSET('ewc02'!I$10,Y1023,0)=12,OR(G1023="2.3",G1023="2.6",G1023="2.7",G1023="2.9")),1,0)</f>
        <v>#N/A</v>
      </c>
      <c r="Y1023" s="180" t="e">
        <f t="shared" ca="1" si="275"/>
        <v>#N/A</v>
      </c>
      <c r="Z1023" s="37">
        <f t="shared" si="276"/>
        <v>0</v>
      </c>
      <c r="AA1023" s="180">
        <f ca="1">IF($Z1023=0,0, OFFSET(rd!$A$10,MATCH($Z1023,RD_tunnus,0),0))</f>
        <v>0</v>
      </c>
      <c r="AB1023" s="180" t="e">
        <f t="shared" si="283"/>
        <v>#N/A</v>
      </c>
      <c r="AC1023" s="180" t="e">
        <f t="shared" si="284"/>
        <v>#N/A</v>
      </c>
      <c r="AD1023" s="100">
        <f t="shared" si="285"/>
        <v>0</v>
      </c>
      <c r="AE1023" s="180" t="e">
        <f t="shared" ca="1" si="277"/>
        <v>#N/A</v>
      </c>
      <c r="AF1023" s="180" t="e">
        <f t="shared" ca="1" si="278"/>
        <v>#N/A</v>
      </c>
      <c r="AG1023" s="100" t="e">
        <f ca="1">OFFSET('Kuiva-aine'!$D$10,AE1023+AF1023-1,0)</f>
        <v>#N/A</v>
      </c>
      <c r="AH1023" s="100" t="e">
        <f ca="1">OFFSET('Kuiva-aine'!$E$10,AE1023+AF1023-1,0)</f>
        <v>#N/A</v>
      </c>
      <c r="AI1023" s="180" t="e">
        <f t="shared" ca="1" si="286"/>
        <v>#N/A</v>
      </c>
      <c r="AJ1023" s="180" t="e">
        <f t="shared" si="287"/>
        <v>#N/A</v>
      </c>
      <c r="AK1023" s="180" t="e">
        <f t="shared" si="288"/>
        <v>#N/A</v>
      </c>
      <c r="AL1023" s="180">
        <f t="shared" si="289"/>
        <v>0</v>
      </c>
    </row>
    <row r="1024" spans="1:38" x14ac:dyDescent="0.35">
      <c r="A1024" s="91"/>
      <c r="B1024" s="92"/>
      <c r="C1024" s="93"/>
      <c r="D1024" s="92"/>
      <c r="E1024" s="91"/>
      <c r="F1024" s="92"/>
      <c r="G1024" s="94"/>
      <c r="I1024" s="31">
        <f t="shared" ca="1" si="290"/>
        <v>0</v>
      </c>
      <c r="J1024" s="31">
        <f ca="1">IF(ISNA(MATCH($V1024,Hajoamiskertoimet!A$21:A$53,0)),0,$I1024*OFFSET(Hajoamiskertoimet!$C$20,MATCH($V1024,Hajoamiskertoimet!A$21:A$53,0),0))</f>
        <v>0</v>
      </c>
      <c r="L1024" s="181">
        <f t="shared" ca="1" si="279"/>
        <v>1</v>
      </c>
      <c r="M1024" s="180" t="e">
        <f ca="1">OFFSET('ewc02'!$H$10,MATCH($R1024,Ewc_ID,0),0)</f>
        <v>#N/A</v>
      </c>
      <c r="N1024" s="180" t="e">
        <f t="shared" ca="1" si="274"/>
        <v>#N/A</v>
      </c>
      <c r="O1024" s="180" t="e">
        <f ca="1">IF($L1024=0,-1,OFFSET('Kuiva-aine'!$C$10,AE1024+AF1024-1,0))</f>
        <v>#N/A</v>
      </c>
      <c r="P1024" s="180" t="e">
        <f t="shared" ca="1" si="280"/>
        <v>#N/A</v>
      </c>
      <c r="Q1024" s="180" t="e">
        <f ca="1">OFFSET('ewc02'!$A$10,MATCH($C1024,EWC_Koodi,0),0)</f>
        <v>#N/A</v>
      </c>
      <c r="R1024" s="180" t="e">
        <f t="shared" ca="1" si="281"/>
        <v>#N/A</v>
      </c>
      <c r="S1024" s="180" t="e">
        <f ca="1">OFFSET('ewc02'!$K$10,Y1024,0)</f>
        <v>#N/A</v>
      </c>
      <c r="T1024" s="180" t="e">
        <f t="shared" ca="1" si="282"/>
        <v>#N/A</v>
      </c>
      <c r="U1024" s="180" t="e">
        <f ca="1">OFFSET('ewc02'!$L$10,Y1024,0)</f>
        <v>#N/A</v>
      </c>
      <c r="V1024" s="180" t="e">
        <f ca="1">OFFSET('ewc02'!$M$10,Y1024,0)</f>
        <v>#N/A</v>
      </c>
      <c r="W1024" s="180" t="e">
        <f ca="1">OFFSET('ewc02'!$N$10,Y1024,0)</f>
        <v>#N/A</v>
      </c>
      <c r="X1024" s="180" t="e">
        <f ca="1">IF(AND(OFFSET('ewc02'!I$10,Y1024,0)=12,OR(G1024="2.3",G1024="2.6",G1024="2.7",G1024="2.9")),1,0)</f>
        <v>#N/A</v>
      </c>
      <c r="Y1024" s="180" t="e">
        <f t="shared" ca="1" si="275"/>
        <v>#N/A</v>
      </c>
      <c r="Z1024" s="37">
        <f t="shared" si="276"/>
        <v>0</v>
      </c>
      <c r="AA1024" s="180">
        <f ca="1">IF($Z1024=0,0, OFFSET(rd!$A$10,MATCH($Z1024,RD_tunnus,0),0))</f>
        <v>0</v>
      </c>
      <c r="AB1024" s="180" t="e">
        <f t="shared" si="283"/>
        <v>#N/A</v>
      </c>
      <c r="AC1024" s="180" t="e">
        <f t="shared" si="284"/>
        <v>#N/A</v>
      </c>
      <c r="AD1024" s="100">
        <f t="shared" si="285"/>
        <v>0</v>
      </c>
      <c r="AE1024" s="180" t="e">
        <f t="shared" ca="1" si="277"/>
        <v>#N/A</v>
      </c>
      <c r="AF1024" s="180" t="e">
        <f t="shared" ca="1" si="278"/>
        <v>#N/A</v>
      </c>
      <c r="AG1024" s="100" t="e">
        <f ca="1">OFFSET('Kuiva-aine'!$D$10,AE1024+AF1024-1,0)</f>
        <v>#N/A</v>
      </c>
      <c r="AH1024" s="100" t="e">
        <f ca="1">OFFSET('Kuiva-aine'!$E$10,AE1024+AF1024-1,0)</f>
        <v>#N/A</v>
      </c>
      <c r="AI1024" s="180" t="e">
        <f t="shared" ca="1" si="286"/>
        <v>#N/A</v>
      </c>
      <c r="AJ1024" s="180" t="e">
        <f t="shared" si="287"/>
        <v>#N/A</v>
      </c>
      <c r="AK1024" s="180" t="e">
        <f t="shared" si="288"/>
        <v>#N/A</v>
      </c>
      <c r="AL1024" s="180">
        <f t="shared" si="289"/>
        <v>0</v>
      </c>
    </row>
    <row r="1025" spans="1:38" x14ac:dyDescent="0.35">
      <c r="A1025" s="91"/>
      <c r="B1025" s="92"/>
      <c r="C1025" s="93"/>
      <c r="D1025" s="92"/>
      <c r="E1025" s="91"/>
      <c r="F1025" s="92"/>
      <c r="G1025" s="94"/>
      <c r="I1025" s="31">
        <f t="shared" ca="1" si="290"/>
        <v>0</v>
      </c>
      <c r="J1025" s="31">
        <f ca="1">IF(ISNA(MATCH($V1025,Hajoamiskertoimet!A$21:A$53,0)),0,$I1025*OFFSET(Hajoamiskertoimet!$C$20,MATCH($V1025,Hajoamiskertoimet!A$21:A$53,0),0))</f>
        <v>0</v>
      </c>
      <c r="L1025" s="181">
        <f t="shared" ca="1" si="279"/>
        <v>1</v>
      </c>
      <c r="M1025" s="180" t="e">
        <f ca="1">OFFSET('ewc02'!$H$10,MATCH($R1025,Ewc_ID,0),0)</f>
        <v>#N/A</v>
      </c>
      <c r="N1025" s="180" t="e">
        <f t="shared" ca="1" si="274"/>
        <v>#N/A</v>
      </c>
      <c r="O1025" s="180" t="e">
        <f ca="1">IF($L1025=0,-1,OFFSET('Kuiva-aine'!$C$10,AE1025+AF1025-1,0))</f>
        <v>#N/A</v>
      </c>
      <c r="P1025" s="180" t="e">
        <f t="shared" ca="1" si="280"/>
        <v>#N/A</v>
      </c>
      <c r="Q1025" s="180" t="e">
        <f ca="1">OFFSET('ewc02'!$A$10,MATCH($C1025,EWC_Koodi,0),0)</f>
        <v>#N/A</v>
      </c>
      <c r="R1025" s="180" t="e">
        <f t="shared" ca="1" si="281"/>
        <v>#N/A</v>
      </c>
      <c r="S1025" s="180" t="e">
        <f ca="1">OFFSET('ewc02'!$K$10,Y1025,0)</f>
        <v>#N/A</v>
      </c>
      <c r="T1025" s="180" t="e">
        <f t="shared" ca="1" si="282"/>
        <v>#N/A</v>
      </c>
      <c r="U1025" s="180" t="e">
        <f ca="1">OFFSET('ewc02'!$L$10,Y1025,0)</f>
        <v>#N/A</v>
      </c>
      <c r="V1025" s="180" t="e">
        <f ca="1">OFFSET('ewc02'!$M$10,Y1025,0)</f>
        <v>#N/A</v>
      </c>
      <c r="W1025" s="180" t="e">
        <f ca="1">OFFSET('ewc02'!$N$10,Y1025,0)</f>
        <v>#N/A</v>
      </c>
      <c r="X1025" s="180" t="e">
        <f ca="1">IF(AND(OFFSET('ewc02'!I$10,Y1025,0)=12,OR(G1025="2.3",G1025="2.6",G1025="2.7",G1025="2.9")),1,0)</f>
        <v>#N/A</v>
      </c>
      <c r="Y1025" s="180" t="e">
        <f t="shared" ca="1" si="275"/>
        <v>#N/A</v>
      </c>
      <c r="Z1025" s="37">
        <f t="shared" si="276"/>
        <v>0</v>
      </c>
      <c r="AA1025" s="180">
        <f ca="1">IF($Z1025=0,0, OFFSET(rd!$A$10,MATCH($Z1025,RD_tunnus,0),0))</f>
        <v>0</v>
      </c>
      <c r="AB1025" s="180" t="e">
        <f t="shared" si="283"/>
        <v>#N/A</v>
      </c>
      <c r="AC1025" s="180" t="e">
        <f t="shared" si="284"/>
        <v>#N/A</v>
      </c>
      <c r="AD1025" s="100">
        <f t="shared" si="285"/>
        <v>0</v>
      </c>
      <c r="AE1025" s="180" t="e">
        <f t="shared" ca="1" si="277"/>
        <v>#N/A</v>
      </c>
      <c r="AF1025" s="180" t="e">
        <f t="shared" ca="1" si="278"/>
        <v>#N/A</v>
      </c>
      <c r="AG1025" s="100" t="e">
        <f ca="1">OFFSET('Kuiva-aine'!$D$10,AE1025+AF1025-1,0)</f>
        <v>#N/A</v>
      </c>
      <c r="AH1025" s="100" t="e">
        <f ca="1">OFFSET('Kuiva-aine'!$E$10,AE1025+AF1025-1,0)</f>
        <v>#N/A</v>
      </c>
      <c r="AI1025" s="180" t="e">
        <f t="shared" ca="1" si="286"/>
        <v>#N/A</v>
      </c>
      <c r="AJ1025" s="180" t="e">
        <f t="shared" si="287"/>
        <v>#N/A</v>
      </c>
      <c r="AK1025" s="180" t="e">
        <f t="shared" si="288"/>
        <v>#N/A</v>
      </c>
      <c r="AL1025" s="180">
        <f t="shared" si="289"/>
        <v>0</v>
      </c>
    </row>
    <row r="1026" spans="1:38" x14ac:dyDescent="0.35">
      <c r="A1026" s="91"/>
      <c r="B1026" s="92"/>
      <c r="C1026" s="93"/>
      <c r="D1026" s="92"/>
      <c r="E1026" s="91"/>
      <c r="F1026" s="92"/>
      <c r="G1026" s="94"/>
      <c r="I1026" s="31">
        <f t="shared" ca="1" si="290"/>
        <v>0</v>
      </c>
      <c r="J1026" s="31">
        <f ca="1">IF(ISNA(MATCH($V1026,Hajoamiskertoimet!A$21:A$53,0)),0,$I1026*OFFSET(Hajoamiskertoimet!$C$20,MATCH($V1026,Hajoamiskertoimet!A$21:A$53,0),0))</f>
        <v>0</v>
      </c>
      <c r="L1026" s="181">
        <f t="shared" ca="1" si="279"/>
        <v>1</v>
      </c>
      <c r="M1026" s="180" t="e">
        <f ca="1">OFFSET('ewc02'!$H$10,MATCH($R1026,Ewc_ID,0),0)</f>
        <v>#N/A</v>
      </c>
      <c r="N1026" s="180" t="e">
        <f t="shared" ca="1" si="274"/>
        <v>#N/A</v>
      </c>
      <c r="O1026" s="180" t="e">
        <f ca="1">IF($L1026=0,-1,OFFSET('Kuiva-aine'!$C$10,AE1026+AF1026-1,0))</f>
        <v>#N/A</v>
      </c>
      <c r="P1026" s="180" t="e">
        <f t="shared" ca="1" si="280"/>
        <v>#N/A</v>
      </c>
      <c r="Q1026" s="180" t="e">
        <f ca="1">OFFSET('ewc02'!$A$10,MATCH($C1026,EWC_Koodi,0),0)</f>
        <v>#N/A</v>
      </c>
      <c r="R1026" s="180" t="e">
        <f t="shared" ca="1" si="281"/>
        <v>#N/A</v>
      </c>
      <c r="S1026" s="180" t="e">
        <f ca="1">OFFSET('ewc02'!$K$10,Y1026,0)</f>
        <v>#N/A</v>
      </c>
      <c r="T1026" s="180" t="e">
        <f t="shared" ca="1" si="282"/>
        <v>#N/A</v>
      </c>
      <c r="U1026" s="180" t="e">
        <f ca="1">OFFSET('ewc02'!$L$10,Y1026,0)</f>
        <v>#N/A</v>
      </c>
      <c r="V1026" s="180" t="e">
        <f ca="1">OFFSET('ewc02'!$M$10,Y1026,0)</f>
        <v>#N/A</v>
      </c>
      <c r="W1026" s="180" t="e">
        <f ca="1">OFFSET('ewc02'!$N$10,Y1026,0)</f>
        <v>#N/A</v>
      </c>
      <c r="X1026" s="180" t="e">
        <f ca="1">IF(AND(OFFSET('ewc02'!I$10,Y1026,0)=12,OR(G1026="2.3",G1026="2.6",G1026="2.7",G1026="2.9")),1,0)</f>
        <v>#N/A</v>
      </c>
      <c r="Y1026" s="180" t="e">
        <f t="shared" ca="1" si="275"/>
        <v>#N/A</v>
      </c>
      <c r="Z1026" s="37">
        <f t="shared" si="276"/>
        <v>0</v>
      </c>
      <c r="AA1026" s="180">
        <f ca="1">IF($Z1026=0,0, OFFSET(rd!$A$10,MATCH($Z1026,RD_tunnus,0),0))</f>
        <v>0</v>
      </c>
      <c r="AB1026" s="180" t="e">
        <f t="shared" si="283"/>
        <v>#N/A</v>
      </c>
      <c r="AC1026" s="180" t="e">
        <f t="shared" si="284"/>
        <v>#N/A</v>
      </c>
      <c r="AD1026" s="100">
        <f t="shared" si="285"/>
        <v>0</v>
      </c>
      <c r="AE1026" s="180" t="e">
        <f t="shared" ca="1" si="277"/>
        <v>#N/A</v>
      </c>
      <c r="AF1026" s="180" t="e">
        <f t="shared" ca="1" si="278"/>
        <v>#N/A</v>
      </c>
      <c r="AG1026" s="100" t="e">
        <f ca="1">OFFSET('Kuiva-aine'!$D$10,AE1026+AF1026-1,0)</f>
        <v>#N/A</v>
      </c>
      <c r="AH1026" s="100" t="e">
        <f ca="1">OFFSET('Kuiva-aine'!$E$10,AE1026+AF1026-1,0)</f>
        <v>#N/A</v>
      </c>
      <c r="AI1026" s="180" t="e">
        <f t="shared" ca="1" si="286"/>
        <v>#N/A</v>
      </c>
      <c r="AJ1026" s="180" t="e">
        <f t="shared" si="287"/>
        <v>#N/A</v>
      </c>
      <c r="AK1026" s="180" t="e">
        <f t="shared" si="288"/>
        <v>#N/A</v>
      </c>
      <c r="AL1026" s="180">
        <f t="shared" si="289"/>
        <v>0</v>
      </c>
    </row>
    <row r="1027" spans="1:38" x14ac:dyDescent="0.35">
      <c r="A1027" s="91"/>
      <c r="B1027" s="92"/>
      <c r="C1027" s="93"/>
      <c r="D1027" s="92"/>
      <c r="E1027" s="91"/>
      <c r="F1027" s="92"/>
      <c r="G1027" s="94"/>
      <c r="I1027" s="31">
        <f t="shared" ca="1" si="290"/>
        <v>0</v>
      </c>
      <c r="J1027" s="31">
        <f ca="1">IF(ISNA(MATCH($V1027,Hajoamiskertoimet!A$21:A$53,0)),0,$I1027*OFFSET(Hajoamiskertoimet!$C$20,MATCH($V1027,Hajoamiskertoimet!A$21:A$53,0),0))</f>
        <v>0</v>
      </c>
      <c r="L1027" s="181">
        <f t="shared" ca="1" si="279"/>
        <v>1</v>
      </c>
      <c r="M1027" s="180" t="e">
        <f ca="1">OFFSET('ewc02'!$H$10,MATCH($R1027,Ewc_ID,0),0)</f>
        <v>#N/A</v>
      </c>
      <c r="N1027" s="180" t="e">
        <f t="shared" ca="1" si="274"/>
        <v>#N/A</v>
      </c>
      <c r="O1027" s="180" t="e">
        <f ca="1">IF($L1027=0,-1,OFFSET('Kuiva-aine'!$C$10,AE1027+AF1027-1,0))</f>
        <v>#N/A</v>
      </c>
      <c r="P1027" s="180" t="e">
        <f t="shared" ca="1" si="280"/>
        <v>#N/A</v>
      </c>
      <c r="Q1027" s="180" t="e">
        <f ca="1">OFFSET('ewc02'!$A$10,MATCH($C1027,EWC_Koodi,0),0)</f>
        <v>#N/A</v>
      </c>
      <c r="R1027" s="180" t="e">
        <f t="shared" ca="1" si="281"/>
        <v>#N/A</v>
      </c>
      <c r="S1027" s="180" t="e">
        <f ca="1">OFFSET('ewc02'!$K$10,Y1027,0)</f>
        <v>#N/A</v>
      </c>
      <c r="T1027" s="180" t="e">
        <f t="shared" ca="1" si="282"/>
        <v>#N/A</v>
      </c>
      <c r="U1027" s="180" t="e">
        <f ca="1">OFFSET('ewc02'!$L$10,Y1027,0)</f>
        <v>#N/A</v>
      </c>
      <c r="V1027" s="180" t="e">
        <f ca="1">OFFSET('ewc02'!$M$10,Y1027,0)</f>
        <v>#N/A</v>
      </c>
      <c r="W1027" s="180" t="e">
        <f ca="1">OFFSET('ewc02'!$N$10,Y1027,0)</f>
        <v>#N/A</v>
      </c>
      <c r="X1027" s="180" t="e">
        <f ca="1">IF(AND(OFFSET('ewc02'!I$10,Y1027,0)=12,OR(G1027="2.3",G1027="2.6",G1027="2.7",G1027="2.9")),1,0)</f>
        <v>#N/A</v>
      </c>
      <c r="Y1027" s="180" t="e">
        <f t="shared" ca="1" si="275"/>
        <v>#N/A</v>
      </c>
      <c r="Z1027" s="37">
        <f t="shared" si="276"/>
        <v>0</v>
      </c>
      <c r="AA1027" s="180">
        <f ca="1">IF($Z1027=0,0, OFFSET(rd!$A$10,MATCH($Z1027,RD_tunnus,0),0))</f>
        <v>0</v>
      </c>
      <c r="AB1027" s="180" t="e">
        <f t="shared" si="283"/>
        <v>#N/A</v>
      </c>
      <c r="AC1027" s="180" t="e">
        <f t="shared" si="284"/>
        <v>#N/A</v>
      </c>
      <c r="AD1027" s="100">
        <f t="shared" si="285"/>
        <v>0</v>
      </c>
      <c r="AE1027" s="180" t="e">
        <f t="shared" ca="1" si="277"/>
        <v>#N/A</v>
      </c>
      <c r="AF1027" s="180" t="e">
        <f t="shared" ca="1" si="278"/>
        <v>#N/A</v>
      </c>
      <c r="AG1027" s="100" t="e">
        <f ca="1">OFFSET('Kuiva-aine'!$D$10,AE1027+AF1027-1,0)</f>
        <v>#N/A</v>
      </c>
      <c r="AH1027" s="100" t="e">
        <f ca="1">OFFSET('Kuiva-aine'!$E$10,AE1027+AF1027-1,0)</f>
        <v>#N/A</v>
      </c>
      <c r="AI1027" s="180" t="e">
        <f t="shared" ca="1" si="286"/>
        <v>#N/A</v>
      </c>
      <c r="AJ1027" s="180" t="e">
        <f t="shared" si="287"/>
        <v>#N/A</v>
      </c>
      <c r="AK1027" s="180" t="e">
        <f t="shared" si="288"/>
        <v>#N/A</v>
      </c>
      <c r="AL1027" s="180">
        <f t="shared" si="289"/>
        <v>0</v>
      </c>
    </row>
    <row r="1028" spans="1:38" x14ac:dyDescent="0.35">
      <c r="A1028" s="91"/>
      <c r="B1028" s="92"/>
      <c r="C1028" s="93"/>
      <c r="D1028" s="92"/>
      <c r="E1028" s="91"/>
      <c r="F1028" s="92"/>
      <c r="G1028" s="94"/>
      <c r="I1028" s="31">
        <f t="shared" ca="1" si="290"/>
        <v>0</v>
      </c>
      <c r="J1028" s="31">
        <f ca="1">IF(ISNA(MATCH($V1028,Hajoamiskertoimet!A$21:A$53,0)),0,$I1028*OFFSET(Hajoamiskertoimet!$C$20,MATCH($V1028,Hajoamiskertoimet!A$21:A$53,0),0))</f>
        <v>0</v>
      </c>
      <c r="L1028" s="181">
        <f t="shared" ca="1" si="279"/>
        <v>1</v>
      </c>
      <c r="M1028" s="180" t="e">
        <f ca="1">OFFSET('ewc02'!$H$10,MATCH($R1028,Ewc_ID,0),0)</f>
        <v>#N/A</v>
      </c>
      <c r="N1028" s="180" t="e">
        <f t="shared" ca="1" si="274"/>
        <v>#N/A</v>
      </c>
      <c r="O1028" s="180" t="e">
        <f ca="1">IF($L1028=0,-1,OFFSET('Kuiva-aine'!$C$10,AE1028+AF1028-1,0))</f>
        <v>#N/A</v>
      </c>
      <c r="P1028" s="180" t="e">
        <f t="shared" ca="1" si="280"/>
        <v>#N/A</v>
      </c>
      <c r="Q1028" s="180" t="e">
        <f ca="1">OFFSET('ewc02'!$A$10,MATCH($C1028,EWC_Koodi,0),0)</f>
        <v>#N/A</v>
      </c>
      <c r="R1028" s="180" t="e">
        <f t="shared" ca="1" si="281"/>
        <v>#N/A</v>
      </c>
      <c r="S1028" s="180" t="e">
        <f ca="1">OFFSET('ewc02'!$K$10,Y1028,0)</f>
        <v>#N/A</v>
      </c>
      <c r="T1028" s="180" t="e">
        <f t="shared" ca="1" si="282"/>
        <v>#N/A</v>
      </c>
      <c r="U1028" s="180" t="e">
        <f ca="1">OFFSET('ewc02'!$L$10,Y1028,0)</f>
        <v>#N/A</v>
      </c>
      <c r="V1028" s="180" t="e">
        <f ca="1">OFFSET('ewc02'!$M$10,Y1028,0)</f>
        <v>#N/A</v>
      </c>
      <c r="W1028" s="180" t="e">
        <f ca="1">OFFSET('ewc02'!$N$10,Y1028,0)</f>
        <v>#N/A</v>
      </c>
      <c r="X1028" s="180" t="e">
        <f ca="1">IF(AND(OFFSET('ewc02'!I$10,Y1028,0)=12,OR(G1028="2.3",G1028="2.6",G1028="2.7",G1028="2.9")),1,0)</f>
        <v>#N/A</v>
      </c>
      <c r="Y1028" s="180" t="e">
        <f t="shared" ca="1" si="275"/>
        <v>#N/A</v>
      </c>
      <c r="Z1028" s="37">
        <f t="shared" si="276"/>
        <v>0</v>
      </c>
      <c r="AA1028" s="180">
        <f ca="1">IF($Z1028=0,0, OFFSET(rd!$A$10,MATCH($Z1028,RD_tunnus,0),0))</f>
        <v>0</v>
      </c>
      <c r="AB1028" s="180" t="e">
        <f t="shared" si="283"/>
        <v>#N/A</v>
      </c>
      <c r="AC1028" s="180" t="e">
        <f t="shared" si="284"/>
        <v>#N/A</v>
      </c>
      <c r="AD1028" s="100">
        <f t="shared" si="285"/>
        <v>0</v>
      </c>
      <c r="AE1028" s="180" t="e">
        <f t="shared" ca="1" si="277"/>
        <v>#N/A</v>
      </c>
      <c r="AF1028" s="180" t="e">
        <f t="shared" ca="1" si="278"/>
        <v>#N/A</v>
      </c>
      <c r="AG1028" s="100" t="e">
        <f ca="1">OFFSET('Kuiva-aine'!$D$10,AE1028+AF1028-1,0)</f>
        <v>#N/A</v>
      </c>
      <c r="AH1028" s="100" t="e">
        <f ca="1">OFFSET('Kuiva-aine'!$E$10,AE1028+AF1028-1,0)</f>
        <v>#N/A</v>
      </c>
      <c r="AI1028" s="180" t="e">
        <f t="shared" ca="1" si="286"/>
        <v>#N/A</v>
      </c>
      <c r="AJ1028" s="180" t="e">
        <f t="shared" si="287"/>
        <v>#N/A</v>
      </c>
      <c r="AK1028" s="180" t="e">
        <f t="shared" si="288"/>
        <v>#N/A</v>
      </c>
      <c r="AL1028" s="180">
        <f t="shared" si="289"/>
        <v>0</v>
      </c>
    </row>
    <row r="1029" spans="1:38" x14ac:dyDescent="0.35">
      <c r="A1029" s="91"/>
      <c r="B1029" s="92"/>
      <c r="C1029" s="93"/>
      <c r="D1029" s="92"/>
      <c r="E1029" s="91"/>
      <c r="F1029" s="92"/>
      <c r="G1029" s="94"/>
      <c r="I1029" s="31">
        <f t="shared" ca="1" si="290"/>
        <v>0</v>
      </c>
      <c r="J1029" s="31">
        <f ca="1">IF(ISNA(MATCH($V1029,Hajoamiskertoimet!A$21:A$53,0)),0,$I1029*OFFSET(Hajoamiskertoimet!$C$20,MATCH($V1029,Hajoamiskertoimet!A$21:A$53,0),0))</f>
        <v>0</v>
      </c>
      <c r="L1029" s="181">
        <f t="shared" ca="1" si="279"/>
        <v>1</v>
      </c>
      <c r="M1029" s="180" t="e">
        <f ca="1">OFFSET('ewc02'!$H$10,MATCH($R1029,Ewc_ID,0),0)</f>
        <v>#N/A</v>
      </c>
      <c r="N1029" s="180" t="e">
        <f t="shared" ca="1" si="274"/>
        <v>#N/A</v>
      </c>
      <c r="O1029" s="180" t="e">
        <f ca="1">IF($L1029=0,-1,OFFSET('Kuiva-aine'!$C$10,AE1029+AF1029-1,0))</f>
        <v>#N/A</v>
      </c>
      <c r="P1029" s="180" t="e">
        <f t="shared" ca="1" si="280"/>
        <v>#N/A</v>
      </c>
      <c r="Q1029" s="180" t="e">
        <f ca="1">OFFSET('ewc02'!$A$10,MATCH($C1029,EWC_Koodi,0),0)</f>
        <v>#N/A</v>
      </c>
      <c r="R1029" s="180" t="e">
        <f t="shared" ca="1" si="281"/>
        <v>#N/A</v>
      </c>
      <c r="S1029" s="180" t="e">
        <f ca="1">OFFSET('ewc02'!$K$10,Y1029,0)</f>
        <v>#N/A</v>
      </c>
      <c r="T1029" s="180" t="e">
        <f t="shared" ca="1" si="282"/>
        <v>#N/A</v>
      </c>
      <c r="U1029" s="180" t="e">
        <f ca="1">OFFSET('ewc02'!$L$10,Y1029,0)</f>
        <v>#N/A</v>
      </c>
      <c r="V1029" s="180" t="e">
        <f ca="1">OFFSET('ewc02'!$M$10,Y1029,0)</f>
        <v>#N/A</v>
      </c>
      <c r="W1029" s="180" t="e">
        <f ca="1">OFFSET('ewc02'!$N$10,Y1029,0)</f>
        <v>#N/A</v>
      </c>
      <c r="X1029" s="180" t="e">
        <f ca="1">IF(AND(OFFSET('ewc02'!I$10,Y1029,0)=12,OR(G1029="2.3",G1029="2.6",G1029="2.7",G1029="2.9")),1,0)</f>
        <v>#N/A</v>
      </c>
      <c r="Y1029" s="180" t="e">
        <f t="shared" ca="1" si="275"/>
        <v>#N/A</v>
      </c>
      <c r="Z1029" s="37">
        <f t="shared" si="276"/>
        <v>0</v>
      </c>
      <c r="AA1029" s="180">
        <f ca="1">IF($Z1029=0,0, OFFSET(rd!$A$10,MATCH($Z1029,RD_tunnus,0),0))</f>
        <v>0</v>
      </c>
      <c r="AB1029" s="180" t="e">
        <f t="shared" si="283"/>
        <v>#N/A</v>
      </c>
      <c r="AC1029" s="180" t="e">
        <f t="shared" si="284"/>
        <v>#N/A</v>
      </c>
      <c r="AD1029" s="100">
        <f t="shared" si="285"/>
        <v>0</v>
      </c>
      <c r="AE1029" s="180" t="e">
        <f t="shared" ca="1" si="277"/>
        <v>#N/A</v>
      </c>
      <c r="AF1029" s="180" t="e">
        <f t="shared" ca="1" si="278"/>
        <v>#N/A</v>
      </c>
      <c r="AG1029" s="100" t="e">
        <f ca="1">OFFSET('Kuiva-aine'!$D$10,AE1029+AF1029-1,0)</f>
        <v>#N/A</v>
      </c>
      <c r="AH1029" s="100" t="e">
        <f ca="1">OFFSET('Kuiva-aine'!$E$10,AE1029+AF1029-1,0)</f>
        <v>#N/A</v>
      </c>
      <c r="AI1029" s="180" t="e">
        <f t="shared" ca="1" si="286"/>
        <v>#N/A</v>
      </c>
      <c r="AJ1029" s="180" t="e">
        <f t="shared" si="287"/>
        <v>#N/A</v>
      </c>
      <c r="AK1029" s="180" t="e">
        <f t="shared" si="288"/>
        <v>#N/A</v>
      </c>
      <c r="AL1029" s="180">
        <f t="shared" si="289"/>
        <v>0</v>
      </c>
    </row>
    <row r="1030" spans="1:38" x14ac:dyDescent="0.35">
      <c r="A1030" s="91"/>
      <c r="B1030" s="92"/>
      <c r="C1030" s="93"/>
      <c r="D1030" s="92"/>
      <c r="E1030" s="91"/>
      <c r="F1030" s="92"/>
      <c r="G1030" s="94"/>
      <c r="I1030" s="31">
        <f t="shared" ca="1" si="290"/>
        <v>0</v>
      </c>
      <c r="J1030" s="31">
        <f ca="1">IF(ISNA(MATCH($V1030,Hajoamiskertoimet!A$21:A$53,0)),0,$I1030*OFFSET(Hajoamiskertoimet!$C$20,MATCH($V1030,Hajoamiskertoimet!A$21:A$53,0),0))</f>
        <v>0</v>
      </c>
      <c r="L1030" s="181">
        <f t="shared" ca="1" si="279"/>
        <v>1</v>
      </c>
      <c r="M1030" s="180" t="e">
        <f ca="1">OFFSET('ewc02'!$H$10,MATCH($R1030,Ewc_ID,0),0)</f>
        <v>#N/A</v>
      </c>
      <c r="N1030" s="180" t="e">
        <f t="shared" ca="1" si="274"/>
        <v>#N/A</v>
      </c>
      <c r="O1030" s="180" t="e">
        <f ca="1">IF($L1030=0,-1,OFFSET('Kuiva-aine'!$C$10,AE1030+AF1030-1,0))</f>
        <v>#N/A</v>
      </c>
      <c r="P1030" s="180" t="e">
        <f t="shared" ca="1" si="280"/>
        <v>#N/A</v>
      </c>
      <c r="Q1030" s="180" t="e">
        <f ca="1">OFFSET('ewc02'!$A$10,MATCH($C1030,EWC_Koodi,0),0)</f>
        <v>#N/A</v>
      </c>
      <c r="R1030" s="180" t="e">
        <f t="shared" ca="1" si="281"/>
        <v>#N/A</v>
      </c>
      <c r="S1030" s="180" t="e">
        <f ca="1">OFFSET('ewc02'!$K$10,Y1030,0)</f>
        <v>#N/A</v>
      </c>
      <c r="T1030" s="180" t="e">
        <f t="shared" ca="1" si="282"/>
        <v>#N/A</v>
      </c>
      <c r="U1030" s="180" t="e">
        <f ca="1">OFFSET('ewc02'!$L$10,Y1030,0)</f>
        <v>#N/A</v>
      </c>
      <c r="V1030" s="180" t="e">
        <f ca="1">OFFSET('ewc02'!$M$10,Y1030,0)</f>
        <v>#N/A</v>
      </c>
      <c r="W1030" s="180" t="e">
        <f ca="1">OFFSET('ewc02'!$N$10,Y1030,0)</f>
        <v>#N/A</v>
      </c>
      <c r="X1030" s="180" t="e">
        <f ca="1">IF(AND(OFFSET('ewc02'!I$10,Y1030,0)=12,OR(G1030="2.3",G1030="2.6",G1030="2.7",G1030="2.9")),1,0)</f>
        <v>#N/A</v>
      </c>
      <c r="Y1030" s="180" t="e">
        <f t="shared" ca="1" si="275"/>
        <v>#N/A</v>
      </c>
      <c r="Z1030" s="37">
        <f t="shared" si="276"/>
        <v>0</v>
      </c>
      <c r="AA1030" s="180">
        <f ca="1">IF($Z1030=0,0, OFFSET(rd!$A$10,MATCH($Z1030,RD_tunnus,0),0))</f>
        <v>0</v>
      </c>
      <c r="AB1030" s="180" t="e">
        <f t="shared" si="283"/>
        <v>#N/A</v>
      </c>
      <c r="AC1030" s="180" t="e">
        <f t="shared" si="284"/>
        <v>#N/A</v>
      </c>
      <c r="AD1030" s="100">
        <f t="shared" si="285"/>
        <v>0</v>
      </c>
      <c r="AE1030" s="180" t="e">
        <f t="shared" ca="1" si="277"/>
        <v>#N/A</v>
      </c>
      <c r="AF1030" s="180" t="e">
        <f t="shared" ca="1" si="278"/>
        <v>#N/A</v>
      </c>
      <c r="AG1030" s="100" t="e">
        <f ca="1">OFFSET('Kuiva-aine'!$D$10,AE1030+AF1030-1,0)</f>
        <v>#N/A</v>
      </c>
      <c r="AH1030" s="100" t="e">
        <f ca="1">OFFSET('Kuiva-aine'!$E$10,AE1030+AF1030-1,0)</f>
        <v>#N/A</v>
      </c>
      <c r="AI1030" s="180" t="e">
        <f t="shared" ca="1" si="286"/>
        <v>#N/A</v>
      </c>
      <c r="AJ1030" s="180" t="e">
        <f t="shared" si="287"/>
        <v>#N/A</v>
      </c>
      <c r="AK1030" s="180" t="e">
        <f t="shared" si="288"/>
        <v>#N/A</v>
      </c>
      <c r="AL1030" s="180">
        <f t="shared" si="289"/>
        <v>0</v>
      </c>
    </row>
    <row r="1031" spans="1:38" x14ac:dyDescent="0.35">
      <c r="A1031" s="91"/>
      <c r="B1031" s="92"/>
      <c r="C1031" s="93"/>
      <c r="D1031" s="92"/>
      <c r="E1031" s="91"/>
      <c r="F1031" s="92"/>
      <c r="G1031" s="94"/>
      <c r="I1031" s="31">
        <f t="shared" ca="1" si="290"/>
        <v>0</v>
      </c>
      <c r="J1031" s="31">
        <f ca="1">IF(ISNA(MATCH($V1031,Hajoamiskertoimet!A$21:A$53,0)),0,$I1031*OFFSET(Hajoamiskertoimet!$C$20,MATCH($V1031,Hajoamiskertoimet!A$21:A$53,0),0))</f>
        <v>0</v>
      </c>
      <c r="L1031" s="181">
        <f t="shared" ca="1" si="279"/>
        <v>1</v>
      </c>
      <c r="M1031" s="180" t="e">
        <f ca="1">OFFSET('ewc02'!$H$10,MATCH($R1031,Ewc_ID,0),0)</f>
        <v>#N/A</v>
      </c>
      <c r="N1031" s="180" t="e">
        <f t="shared" ca="1" si="274"/>
        <v>#N/A</v>
      </c>
      <c r="O1031" s="180" t="e">
        <f ca="1">IF($L1031=0,-1,OFFSET('Kuiva-aine'!$C$10,AE1031+AF1031-1,0))</f>
        <v>#N/A</v>
      </c>
      <c r="P1031" s="180" t="e">
        <f t="shared" ca="1" si="280"/>
        <v>#N/A</v>
      </c>
      <c r="Q1031" s="180" t="e">
        <f ca="1">OFFSET('ewc02'!$A$10,MATCH($C1031,EWC_Koodi,0),0)</f>
        <v>#N/A</v>
      </c>
      <c r="R1031" s="180" t="e">
        <f t="shared" ca="1" si="281"/>
        <v>#N/A</v>
      </c>
      <c r="S1031" s="180" t="e">
        <f ca="1">OFFSET('ewc02'!$K$10,Y1031,0)</f>
        <v>#N/A</v>
      </c>
      <c r="T1031" s="180" t="e">
        <f t="shared" ca="1" si="282"/>
        <v>#N/A</v>
      </c>
      <c r="U1031" s="180" t="e">
        <f ca="1">OFFSET('ewc02'!$L$10,Y1031,0)</f>
        <v>#N/A</v>
      </c>
      <c r="V1031" s="180" t="e">
        <f ca="1">OFFSET('ewc02'!$M$10,Y1031,0)</f>
        <v>#N/A</v>
      </c>
      <c r="W1031" s="180" t="e">
        <f ca="1">OFFSET('ewc02'!$N$10,Y1031,0)</f>
        <v>#N/A</v>
      </c>
      <c r="X1031" s="180" t="e">
        <f ca="1">IF(AND(OFFSET('ewc02'!I$10,Y1031,0)=12,OR(G1031="2.3",G1031="2.6",G1031="2.7",G1031="2.9")),1,0)</f>
        <v>#N/A</v>
      </c>
      <c r="Y1031" s="180" t="e">
        <f t="shared" ca="1" si="275"/>
        <v>#N/A</v>
      </c>
      <c r="Z1031" s="37">
        <f t="shared" si="276"/>
        <v>0</v>
      </c>
      <c r="AA1031" s="180">
        <f ca="1">IF($Z1031=0,0, OFFSET(rd!$A$10,MATCH($Z1031,RD_tunnus,0),0))</f>
        <v>0</v>
      </c>
      <c r="AB1031" s="180" t="e">
        <f t="shared" si="283"/>
        <v>#N/A</v>
      </c>
      <c r="AC1031" s="180" t="e">
        <f t="shared" si="284"/>
        <v>#N/A</v>
      </c>
      <c r="AD1031" s="100">
        <f t="shared" si="285"/>
        <v>0</v>
      </c>
      <c r="AE1031" s="180" t="e">
        <f t="shared" ca="1" si="277"/>
        <v>#N/A</v>
      </c>
      <c r="AF1031" s="180" t="e">
        <f t="shared" ca="1" si="278"/>
        <v>#N/A</v>
      </c>
      <c r="AG1031" s="100" t="e">
        <f ca="1">OFFSET('Kuiva-aine'!$D$10,AE1031+AF1031-1,0)</f>
        <v>#N/A</v>
      </c>
      <c r="AH1031" s="100" t="e">
        <f ca="1">OFFSET('Kuiva-aine'!$E$10,AE1031+AF1031-1,0)</f>
        <v>#N/A</v>
      </c>
      <c r="AI1031" s="180" t="e">
        <f t="shared" ca="1" si="286"/>
        <v>#N/A</v>
      </c>
      <c r="AJ1031" s="180" t="e">
        <f t="shared" si="287"/>
        <v>#N/A</v>
      </c>
      <c r="AK1031" s="180" t="e">
        <f t="shared" si="288"/>
        <v>#N/A</v>
      </c>
      <c r="AL1031" s="180">
        <f t="shared" si="289"/>
        <v>0</v>
      </c>
    </row>
    <row r="1032" spans="1:38" x14ac:dyDescent="0.35">
      <c r="A1032" s="91"/>
      <c r="B1032" s="92"/>
      <c r="C1032" s="93"/>
      <c r="D1032" s="92"/>
      <c r="E1032" s="91"/>
      <c r="F1032" s="92"/>
      <c r="G1032" s="94"/>
      <c r="I1032" s="31">
        <f t="shared" ca="1" si="290"/>
        <v>0</v>
      </c>
      <c r="J1032" s="31">
        <f ca="1">IF(ISNA(MATCH($V1032,Hajoamiskertoimet!A$21:A$53,0)),0,$I1032*OFFSET(Hajoamiskertoimet!$C$20,MATCH($V1032,Hajoamiskertoimet!A$21:A$53,0),0))</f>
        <v>0</v>
      </c>
      <c r="L1032" s="181">
        <f t="shared" ca="1" si="279"/>
        <v>1</v>
      </c>
      <c r="M1032" s="180" t="e">
        <f ca="1">OFFSET('ewc02'!$H$10,MATCH($R1032,Ewc_ID,0),0)</f>
        <v>#N/A</v>
      </c>
      <c r="N1032" s="180" t="e">
        <f t="shared" ca="1" si="274"/>
        <v>#N/A</v>
      </c>
      <c r="O1032" s="180" t="e">
        <f ca="1">IF($L1032=0,-1,OFFSET('Kuiva-aine'!$C$10,AE1032+AF1032-1,0))</f>
        <v>#N/A</v>
      </c>
      <c r="P1032" s="180" t="e">
        <f t="shared" ca="1" si="280"/>
        <v>#N/A</v>
      </c>
      <c r="Q1032" s="180" t="e">
        <f ca="1">OFFSET('ewc02'!$A$10,MATCH($C1032,EWC_Koodi,0),0)</f>
        <v>#N/A</v>
      </c>
      <c r="R1032" s="180" t="e">
        <f t="shared" ca="1" si="281"/>
        <v>#N/A</v>
      </c>
      <c r="S1032" s="180" t="e">
        <f ca="1">OFFSET('ewc02'!$K$10,Y1032,0)</f>
        <v>#N/A</v>
      </c>
      <c r="T1032" s="180" t="e">
        <f t="shared" ca="1" si="282"/>
        <v>#N/A</v>
      </c>
      <c r="U1032" s="180" t="e">
        <f ca="1">OFFSET('ewc02'!$L$10,Y1032,0)</f>
        <v>#N/A</v>
      </c>
      <c r="V1032" s="180" t="e">
        <f ca="1">OFFSET('ewc02'!$M$10,Y1032,0)</f>
        <v>#N/A</v>
      </c>
      <c r="W1032" s="180" t="e">
        <f ca="1">OFFSET('ewc02'!$N$10,Y1032,0)</f>
        <v>#N/A</v>
      </c>
      <c r="X1032" s="180" t="e">
        <f ca="1">IF(AND(OFFSET('ewc02'!I$10,Y1032,0)=12,OR(G1032="2.3",G1032="2.6",G1032="2.7",G1032="2.9")),1,0)</f>
        <v>#N/A</v>
      </c>
      <c r="Y1032" s="180" t="e">
        <f t="shared" ca="1" si="275"/>
        <v>#N/A</v>
      </c>
      <c r="Z1032" s="37">
        <f t="shared" si="276"/>
        <v>0</v>
      </c>
      <c r="AA1032" s="180">
        <f ca="1">IF($Z1032=0,0, OFFSET(rd!$A$10,MATCH($Z1032,RD_tunnus,0),0))</f>
        <v>0</v>
      </c>
      <c r="AB1032" s="180" t="e">
        <f t="shared" si="283"/>
        <v>#N/A</v>
      </c>
      <c r="AC1032" s="180" t="e">
        <f t="shared" si="284"/>
        <v>#N/A</v>
      </c>
      <c r="AD1032" s="100">
        <f t="shared" si="285"/>
        <v>0</v>
      </c>
      <c r="AE1032" s="180" t="e">
        <f t="shared" ca="1" si="277"/>
        <v>#N/A</v>
      </c>
      <c r="AF1032" s="180" t="e">
        <f t="shared" ca="1" si="278"/>
        <v>#N/A</v>
      </c>
      <c r="AG1032" s="100" t="e">
        <f ca="1">OFFSET('Kuiva-aine'!$D$10,AE1032+AF1032-1,0)</f>
        <v>#N/A</v>
      </c>
      <c r="AH1032" s="100" t="e">
        <f ca="1">OFFSET('Kuiva-aine'!$E$10,AE1032+AF1032-1,0)</f>
        <v>#N/A</v>
      </c>
      <c r="AI1032" s="180" t="e">
        <f t="shared" ca="1" si="286"/>
        <v>#N/A</v>
      </c>
      <c r="AJ1032" s="180" t="e">
        <f t="shared" si="287"/>
        <v>#N/A</v>
      </c>
      <c r="AK1032" s="180" t="e">
        <f t="shared" si="288"/>
        <v>#N/A</v>
      </c>
      <c r="AL1032" s="180">
        <f t="shared" si="289"/>
        <v>0</v>
      </c>
    </row>
    <row r="1033" spans="1:38" x14ac:dyDescent="0.35">
      <c r="A1033" s="91"/>
      <c r="B1033" s="92"/>
      <c r="C1033" s="93"/>
      <c r="D1033" s="92"/>
      <c r="E1033" s="91"/>
      <c r="F1033" s="92"/>
      <c r="G1033" s="94"/>
      <c r="I1033" s="31">
        <f t="shared" ca="1" si="290"/>
        <v>0</v>
      </c>
      <c r="J1033" s="31">
        <f ca="1">IF(ISNA(MATCH($V1033,Hajoamiskertoimet!A$21:A$53,0)),0,$I1033*OFFSET(Hajoamiskertoimet!$C$20,MATCH($V1033,Hajoamiskertoimet!A$21:A$53,0),0))</f>
        <v>0</v>
      </c>
      <c r="L1033" s="181">
        <f t="shared" ca="1" si="279"/>
        <v>1</v>
      </c>
      <c r="M1033" s="180" t="e">
        <f ca="1">OFFSET('ewc02'!$H$10,MATCH($R1033,Ewc_ID,0),0)</f>
        <v>#N/A</v>
      </c>
      <c r="N1033" s="180" t="e">
        <f t="shared" ca="1" si="274"/>
        <v>#N/A</v>
      </c>
      <c r="O1033" s="180" t="e">
        <f ca="1">IF($L1033=0,-1,OFFSET('Kuiva-aine'!$C$10,AE1033+AF1033-1,0))</f>
        <v>#N/A</v>
      </c>
      <c r="P1033" s="180" t="e">
        <f t="shared" ca="1" si="280"/>
        <v>#N/A</v>
      </c>
      <c r="Q1033" s="180" t="e">
        <f ca="1">OFFSET('ewc02'!$A$10,MATCH($C1033,EWC_Koodi,0),0)</f>
        <v>#N/A</v>
      </c>
      <c r="R1033" s="180" t="e">
        <f t="shared" ca="1" si="281"/>
        <v>#N/A</v>
      </c>
      <c r="S1033" s="180" t="e">
        <f ca="1">OFFSET('ewc02'!$K$10,Y1033,0)</f>
        <v>#N/A</v>
      </c>
      <c r="T1033" s="180" t="e">
        <f t="shared" ca="1" si="282"/>
        <v>#N/A</v>
      </c>
      <c r="U1033" s="180" t="e">
        <f ca="1">OFFSET('ewc02'!$L$10,Y1033,0)</f>
        <v>#N/A</v>
      </c>
      <c r="V1033" s="180" t="e">
        <f ca="1">OFFSET('ewc02'!$M$10,Y1033,0)</f>
        <v>#N/A</v>
      </c>
      <c r="W1033" s="180" t="e">
        <f ca="1">OFFSET('ewc02'!$N$10,Y1033,0)</f>
        <v>#N/A</v>
      </c>
      <c r="X1033" s="180" t="e">
        <f ca="1">IF(AND(OFFSET('ewc02'!I$10,Y1033,0)=12,OR(G1033="2.3",G1033="2.6",G1033="2.7",G1033="2.9")),1,0)</f>
        <v>#N/A</v>
      </c>
      <c r="Y1033" s="180" t="e">
        <f t="shared" ca="1" si="275"/>
        <v>#N/A</v>
      </c>
      <c r="Z1033" s="37">
        <f t="shared" si="276"/>
        <v>0</v>
      </c>
      <c r="AA1033" s="180">
        <f ca="1">IF($Z1033=0,0, OFFSET(rd!$A$10,MATCH($Z1033,RD_tunnus,0),0))</f>
        <v>0</v>
      </c>
      <c r="AB1033" s="180" t="e">
        <f t="shared" si="283"/>
        <v>#N/A</v>
      </c>
      <c r="AC1033" s="180" t="e">
        <f t="shared" si="284"/>
        <v>#N/A</v>
      </c>
      <c r="AD1033" s="100">
        <f t="shared" si="285"/>
        <v>0</v>
      </c>
      <c r="AE1033" s="180" t="e">
        <f t="shared" ca="1" si="277"/>
        <v>#N/A</v>
      </c>
      <c r="AF1033" s="180" t="e">
        <f t="shared" ca="1" si="278"/>
        <v>#N/A</v>
      </c>
      <c r="AG1033" s="100" t="e">
        <f ca="1">OFFSET('Kuiva-aine'!$D$10,AE1033+AF1033-1,0)</f>
        <v>#N/A</v>
      </c>
      <c r="AH1033" s="100" t="e">
        <f ca="1">OFFSET('Kuiva-aine'!$E$10,AE1033+AF1033-1,0)</f>
        <v>#N/A</v>
      </c>
      <c r="AI1033" s="180" t="e">
        <f t="shared" ca="1" si="286"/>
        <v>#N/A</v>
      </c>
      <c r="AJ1033" s="180" t="e">
        <f t="shared" si="287"/>
        <v>#N/A</v>
      </c>
      <c r="AK1033" s="180" t="e">
        <f t="shared" si="288"/>
        <v>#N/A</v>
      </c>
      <c r="AL1033" s="180">
        <f t="shared" si="289"/>
        <v>0</v>
      </c>
    </row>
    <row r="1034" spans="1:38" x14ac:dyDescent="0.35">
      <c r="A1034" s="91"/>
      <c r="B1034" s="92"/>
      <c r="C1034" s="93"/>
      <c r="D1034" s="92"/>
      <c r="E1034" s="91"/>
      <c r="F1034" s="92"/>
      <c r="G1034" s="94"/>
      <c r="I1034" s="31">
        <f t="shared" ca="1" si="290"/>
        <v>0</v>
      </c>
      <c r="J1034" s="31">
        <f ca="1">IF(ISNA(MATCH($V1034,Hajoamiskertoimet!A$21:A$53,0)),0,$I1034*OFFSET(Hajoamiskertoimet!$C$20,MATCH($V1034,Hajoamiskertoimet!A$21:A$53,0),0))</f>
        <v>0</v>
      </c>
      <c r="L1034" s="181">
        <f t="shared" ca="1" si="279"/>
        <v>1</v>
      </c>
      <c r="M1034" s="180" t="e">
        <f ca="1">OFFSET('ewc02'!$H$10,MATCH($R1034,Ewc_ID,0),0)</f>
        <v>#N/A</v>
      </c>
      <c r="N1034" s="180" t="e">
        <f t="shared" ca="1" si="274"/>
        <v>#N/A</v>
      </c>
      <c r="O1034" s="180" t="e">
        <f ca="1">IF($L1034=0,-1,OFFSET('Kuiva-aine'!$C$10,AE1034+AF1034-1,0))</f>
        <v>#N/A</v>
      </c>
      <c r="P1034" s="180" t="e">
        <f t="shared" ca="1" si="280"/>
        <v>#N/A</v>
      </c>
      <c r="Q1034" s="180" t="e">
        <f ca="1">OFFSET('ewc02'!$A$10,MATCH($C1034,EWC_Koodi,0),0)</f>
        <v>#N/A</v>
      </c>
      <c r="R1034" s="180" t="e">
        <f t="shared" ca="1" si="281"/>
        <v>#N/A</v>
      </c>
      <c r="S1034" s="180" t="e">
        <f ca="1">OFFSET('ewc02'!$K$10,Y1034,0)</f>
        <v>#N/A</v>
      </c>
      <c r="T1034" s="180" t="e">
        <f t="shared" ca="1" si="282"/>
        <v>#N/A</v>
      </c>
      <c r="U1034" s="180" t="e">
        <f ca="1">OFFSET('ewc02'!$L$10,Y1034,0)</f>
        <v>#N/A</v>
      </c>
      <c r="V1034" s="180" t="e">
        <f ca="1">OFFSET('ewc02'!$M$10,Y1034,0)</f>
        <v>#N/A</v>
      </c>
      <c r="W1034" s="180" t="e">
        <f ca="1">OFFSET('ewc02'!$N$10,Y1034,0)</f>
        <v>#N/A</v>
      </c>
      <c r="X1034" s="180" t="e">
        <f ca="1">IF(AND(OFFSET('ewc02'!I$10,Y1034,0)=12,OR(G1034="2.3",G1034="2.6",G1034="2.7",G1034="2.9")),1,0)</f>
        <v>#N/A</v>
      </c>
      <c r="Y1034" s="180" t="e">
        <f t="shared" ca="1" si="275"/>
        <v>#N/A</v>
      </c>
      <c r="Z1034" s="37">
        <f t="shared" si="276"/>
        <v>0</v>
      </c>
      <c r="AA1034" s="180">
        <f ca="1">IF($Z1034=0,0, OFFSET(rd!$A$10,MATCH($Z1034,RD_tunnus,0),0))</f>
        <v>0</v>
      </c>
      <c r="AB1034" s="180" t="e">
        <f t="shared" si="283"/>
        <v>#N/A</v>
      </c>
      <c r="AC1034" s="180" t="e">
        <f t="shared" si="284"/>
        <v>#N/A</v>
      </c>
      <c r="AD1034" s="100">
        <f t="shared" si="285"/>
        <v>0</v>
      </c>
      <c r="AE1034" s="180" t="e">
        <f t="shared" ca="1" si="277"/>
        <v>#N/A</v>
      </c>
      <c r="AF1034" s="180" t="e">
        <f t="shared" ca="1" si="278"/>
        <v>#N/A</v>
      </c>
      <c r="AG1034" s="100" t="e">
        <f ca="1">OFFSET('Kuiva-aine'!$D$10,AE1034+AF1034-1,0)</f>
        <v>#N/A</v>
      </c>
      <c r="AH1034" s="100" t="e">
        <f ca="1">OFFSET('Kuiva-aine'!$E$10,AE1034+AF1034-1,0)</f>
        <v>#N/A</v>
      </c>
      <c r="AI1034" s="180" t="e">
        <f t="shared" ca="1" si="286"/>
        <v>#N/A</v>
      </c>
      <c r="AJ1034" s="180" t="e">
        <f t="shared" si="287"/>
        <v>#N/A</v>
      </c>
      <c r="AK1034" s="180" t="e">
        <f t="shared" si="288"/>
        <v>#N/A</v>
      </c>
      <c r="AL1034" s="180">
        <f t="shared" si="289"/>
        <v>0</v>
      </c>
    </row>
    <row r="1035" spans="1:38" x14ac:dyDescent="0.35">
      <c r="A1035" s="91"/>
      <c r="B1035" s="92"/>
      <c r="C1035" s="93"/>
      <c r="D1035" s="92"/>
      <c r="E1035" s="91"/>
      <c r="F1035" s="92"/>
      <c r="G1035" s="94"/>
      <c r="I1035" s="31">
        <f t="shared" ca="1" si="290"/>
        <v>0</v>
      </c>
      <c r="J1035" s="31">
        <f ca="1">IF(ISNA(MATCH($V1035,Hajoamiskertoimet!A$21:A$53,0)),0,$I1035*OFFSET(Hajoamiskertoimet!$C$20,MATCH($V1035,Hajoamiskertoimet!A$21:A$53,0),0))</f>
        <v>0</v>
      </c>
      <c r="L1035" s="181">
        <f t="shared" ca="1" si="279"/>
        <v>1</v>
      </c>
      <c r="M1035" s="180" t="e">
        <f ca="1">OFFSET('ewc02'!$H$10,MATCH($R1035,Ewc_ID,0),0)</f>
        <v>#N/A</v>
      </c>
      <c r="N1035" s="180" t="e">
        <f t="shared" ref="N1035:N1098" ca="1" si="291">A1035&amp;"_"&amp;O1035</f>
        <v>#N/A</v>
      </c>
      <c r="O1035" s="180" t="e">
        <f ca="1">IF($L1035=0,-1,OFFSET('Kuiva-aine'!$C$10,AE1035+AF1035-1,0))</f>
        <v>#N/A</v>
      </c>
      <c r="P1035" s="180" t="e">
        <f t="shared" ca="1" si="280"/>
        <v>#N/A</v>
      </c>
      <c r="Q1035" s="180" t="e">
        <f ca="1">OFFSET('ewc02'!$A$10,MATCH($C1035,EWC_Koodi,0),0)</f>
        <v>#N/A</v>
      </c>
      <c r="R1035" s="180" t="e">
        <f t="shared" ca="1" si="281"/>
        <v>#N/A</v>
      </c>
      <c r="S1035" s="180" t="e">
        <f ca="1">OFFSET('ewc02'!$K$10,Y1035,0)</f>
        <v>#N/A</v>
      </c>
      <c r="T1035" s="180" t="e">
        <f t="shared" ca="1" si="282"/>
        <v>#N/A</v>
      </c>
      <c r="U1035" s="180" t="e">
        <f ca="1">OFFSET('ewc02'!$L$10,Y1035,0)</f>
        <v>#N/A</v>
      </c>
      <c r="V1035" s="180" t="e">
        <f ca="1">OFFSET('ewc02'!$M$10,Y1035,0)</f>
        <v>#N/A</v>
      </c>
      <c r="W1035" s="180" t="e">
        <f ca="1">OFFSET('ewc02'!$N$10,Y1035,0)</f>
        <v>#N/A</v>
      </c>
      <c r="X1035" s="180" t="e">
        <f ca="1">IF(AND(OFFSET('ewc02'!I$10,Y1035,0)=12,OR(G1035="2.3",G1035="2.6",G1035="2.7",G1035="2.9")),1,0)</f>
        <v>#N/A</v>
      </c>
      <c r="Y1035" s="180" t="e">
        <f t="shared" ref="Y1035:Y1098" ca="1" si="292">MATCH($R1035,Ewc_ID,0)</f>
        <v>#N/A</v>
      </c>
      <c r="Z1035" s="37">
        <f t="shared" ref="Z1035:Z1098" si="293">IF(F1035="",0,TRIM(F1035))</f>
        <v>0</v>
      </c>
      <c r="AA1035" s="180">
        <f ca="1">IF($Z1035=0,0, OFFSET(rd!$A$10,MATCH($Z1035,RD_tunnus,0),0))</f>
        <v>0</v>
      </c>
      <c r="AB1035" s="180" t="e">
        <f t="shared" si="283"/>
        <v>#N/A</v>
      </c>
      <c r="AC1035" s="180" t="e">
        <f t="shared" si="284"/>
        <v>#N/A</v>
      </c>
      <c r="AD1035" s="100">
        <f t="shared" si="285"/>
        <v>0</v>
      </c>
      <c r="AE1035" s="180" t="e">
        <f t="shared" ref="AE1035:AE1098" ca="1" si="294">MATCH($T1035,Ryhma,0)</f>
        <v>#N/A</v>
      </c>
      <c r="AF1035" s="180" t="e">
        <f t="shared" ref="AF1035:AF1098" ca="1" si="295">MATCH(U1035,OFFSET(Ryhma2,AE1035-1,0,50,1),0)</f>
        <v>#N/A</v>
      </c>
      <c r="AG1035" s="100" t="e">
        <f ca="1">OFFSET('Kuiva-aine'!$D$10,AE1035+AF1035-1,0)</f>
        <v>#N/A</v>
      </c>
      <c r="AH1035" s="100" t="e">
        <f ca="1">OFFSET('Kuiva-aine'!$E$10,AE1035+AF1035-1,0)</f>
        <v>#N/A</v>
      </c>
      <c r="AI1035" s="180" t="e">
        <f t="shared" ca="1" si="286"/>
        <v>#N/A</v>
      </c>
      <c r="AJ1035" s="180" t="e">
        <f t="shared" si="287"/>
        <v>#N/A</v>
      </c>
      <c r="AK1035" s="180" t="e">
        <f t="shared" si="288"/>
        <v>#N/A</v>
      </c>
      <c r="AL1035" s="180">
        <f t="shared" si="289"/>
        <v>0</v>
      </c>
    </row>
    <row r="1036" spans="1:38" x14ac:dyDescent="0.35">
      <c r="A1036" s="91"/>
      <c r="B1036" s="92"/>
      <c r="C1036" s="93"/>
      <c r="D1036" s="92"/>
      <c r="E1036" s="91"/>
      <c r="F1036" s="92"/>
      <c r="G1036" s="94"/>
      <c r="I1036" s="31">
        <f t="shared" ca="1" si="290"/>
        <v>0</v>
      </c>
      <c r="J1036" s="31">
        <f ca="1">IF(ISNA(MATCH($V1036,Hajoamiskertoimet!A$21:A$53,0)),0,$I1036*OFFSET(Hajoamiskertoimet!$C$20,MATCH($V1036,Hajoamiskertoimet!A$21:A$53,0),0))</f>
        <v>0</v>
      </c>
      <c r="L1036" s="181">
        <f t="shared" ref="L1036:L1099" ca="1" si="296">IF(ISNA(AA1036),0,IF(OR(AA1036=0,AA1036=1,AA1036=4,AA1036=5,AA1036=12,AA1036=154,AA1036=157,AA1036=158,AA1036=165),1,0))</f>
        <v>1</v>
      </c>
      <c r="M1036" s="180" t="e">
        <f ca="1">OFFSET('ewc02'!$H$10,MATCH($R1036,Ewc_ID,0),0)</f>
        <v>#N/A</v>
      </c>
      <c r="N1036" s="180" t="e">
        <f t="shared" ca="1" si="291"/>
        <v>#N/A</v>
      </c>
      <c r="O1036" s="180" t="e">
        <f ca="1">IF($L1036=0,-1,OFFSET('Kuiva-aine'!$C$10,AE1036+AF1036-1,0))</f>
        <v>#N/A</v>
      </c>
      <c r="P1036" s="180" t="e">
        <f t="shared" ca="1" si="280"/>
        <v>#N/A</v>
      </c>
      <c r="Q1036" s="180" t="e">
        <f ca="1">OFFSET('ewc02'!$A$10,MATCH($C1036,EWC_Koodi,0),0)</f>
        <v>#N/A</v>
      </c>
      <c r="R1036" s="180" t="e">
        <f t="shared" ca="1" si="281"/>
        <v>#N/A</v>
      </c>
      <c r="S1036" s="180" t="e">
        <f ca="1">OFFSET('ewc02'!$K$10,Y1036,0)</f>
        <v>#N/A</v>
      </c>
      <c r="T1036" s="180" t="e">
        <f t="shared" ca="1" si="282"/>
        <v>#N/A</v>
      </c>
      <c r="U1036" s="180" t="e">
        <f ca="1">OFFSET('ewc02'!$L$10,Y1036,0)</f>
        <v>#N/A</v>
      </c>
      <c r="V1036" s="180" t="e">
        <f ca="1">OFFSET('ewc02'!$M$10,Y1036,0)</f>
        <v>#N/A</v>
      </c>
      <c r="W1036" s="180" t="e">
        <f ca="1">OFFSET('ewc02'!$N$10,Y1036,0)</f>
        <v>#N/A</v>
      </c>
      <c r="X1036" s="180" t="e">
        <f ca="1">IF(AND(OFFSET('ewc02'!I$10,Y1036,0)=12,OR(G1036="2.3",G1036="2.6",G1036="2.7",G1036="2.9")),1,0)</f>
        <v>#N/A</v>
      </c>
      <c r="Y1036" s="180" t="e">
        <f t="shared" ca="1" si="292"/>
        <v>#N/A</v>
      </c>
      <c r="Z1036" s="37">
        <f t="shared" si="293"/>
        <v>0</v>
      </c>
      <c r="AA1036" s="180">
        <f ca="1">IF($Z1036=0,0, OFFSET(rd!$A$10,MATCH($Z1036,RD_tunnus,0),0))</f>
        <v>0</v>
      </c>
      <c r="AB1036" s="180" t="e">
        <f t="shared" si="283"/>
        <v>#N/A</v>
      </c>
      <c r="AC1036" s="180" t="e">
        <f t="shared" si="284"/>
        <v>#N/A</v>
      </c>
      <c r="AD1036" s="100">
        <f t="shared" si="285"/>
        <v>0</v>
      </c>
      <c r="AE1036" s="180" t="e">
        <f t="shared" ca="1" si="294"/>
        <v>#N/A</v>
      </c>
      <c r="AF1036" s="180" t="e">
        <f t="shared" ca="1" si="295"/>
        <v>#N/A</v>
      </c>
      <c r="AG1036" s="100" t="e">
        <f ca="1">OFFSET('Kuiva-aine'!$D$10,AE1036+AF1036-1,0)</f>
        <v>#N/A</v>
      </c>
      <c r="AH1036" s="100" t="e">
        <f ca="1">OFFSET('Kuiva-aine'!$E$10,AE1036+AF1036-1,0)</f>
        <v>#N/A</v>
      </c>
      <c r="AI1036" s="180" t="e">
        <f t="shared" ca="1" si="286"/>
        <v>#N/A</v>
      </c>
      <c r="AJ1036" s="180" t="e">
        <f t="shared" si="287"/>
        <v>#N/A</v>
      </c>
      <c r="AK1036" s="180" t="e">
        <f t="shared" si="288"/>
        <v>#N/A</v>
      </c>
      <c r="AL1036" s="180">
        <f t="shared" si="289"/>
        <v>0</v>
      </c>
    </row>
    <row r="1037" spans="1:38" x14ac:dyDescent="0.35">
      <c r="A1037" s="91"/>
      <c r="B1037" s="92"/>
      <c r="C1037" s="93"/>
      <c r="D1037" s="92"/>
      <c r="E1037" s="91"/>
      <c r="F1037" s="92"/>
      <c r="G1037" s="94"/>
      <c r="I1037" s="31">
        <f t="shared" ca="1" si="290"/>
        <v>0</v>
      </c>
      <c r="J1037" s="31">
        <f ca="1">IF(ISNA(MATCH($V1037,Hajoamiskertoimet!A$21:A$53,0)),0,$I1037*OFFSET(Hajoamiskertoimet!$C$20,MATCH($V1037,Hajoamiskertoimet!A$21:A$53,0),0))</f>
        <v>0</v>
      </c>
      <c r="L1037" s="181">
        <f t="shared" ca="1" si="296"/>
        <v>1</v>
      </c>
      <c r="M1037" s="180" t="e">
        <f ca="1">OFFSET('ewc02'!$H$10,MATCH($R1037,Ewc_ID,0),0)</f>
        <v>#N/A</v>
      </c>
      <c r="N1037" s="180" t="e">
        <f t="shared" ca="1" si="291"/>
        <v>#N/A</v>
      </c>
      <c r="O1037" s="180" t="e">
        <f ca="1">IF($L1037=0,-1,OFFSET('Kuiva-aine'!$C$10,AE1037+AF1037-1,0))</f>
        <v>#N/A</v>
      </c>
      <c r="P1037" s="180" t="e">
        <f t="shared" ref="P1037:P1100" ca="1" si="297">IF(AND(E1037&gt;0,E1037&lt;100),E1037,AG1037)</f>
        <v>#N/A</v>
      </c>
      <c r="Q1037" s="180" t="e">
        <f ca="1">OFFSET('ewc02'!$A$10,MATCH($C1037,EWC_Koodi,0),0)</f>
        <v>#N/A</v>
      </c>
      <c r="R1037" s="180" t="e">
        <f t="shared" ref="R1037:R1100" ca="1" si="298">IF(OR(Q1037=77,Q1037=80,Q1037=89,Q1037=97),IF(AD1037=2,95,IF(AD1037=1,96,Q1037)),Q1037)</f>
        <v>#N/A</v>
      </c>
      <c r="S1037" s="180" t="e">
        <f ca="1">OFFSET('ewc02'!$K$10,Y1037,0)</f>
        <v>#N/A</v>
      </c>
      <c r="T1037" s="180" t="e">
        <f t="shared" ref="T1037:T1100" ca="1" si="299">IF(X1037=1,4,IF(AI1037=1,5,S1037))</f>
        <v>#N/A</v>
      </c>
      <c r="U1037" s="180" t="e">
        <f ca="1">OFFSET('ewc02'!$L$10,Y1037,0)</f>
        <v>#N/A</v>
      </c>
      <c r="V1037" s="180" t="e">
        <f ca="1">OFFSET('ewc02'!$M$10,Y1037,0)</f>
        <v>#N/A</v>
      </c>
      <c r="W1037" s="180" t="e">
        <f ca="1">OFFSET('ewc02'!$N$10,Y1037,0)</f>
        <v>#N/A</v>
      </c>
      <c r="X1037" s="180" t="e">
        <f ca="1">IF(AND(OFFSET('ewc02'!I$10,Y1037,0)=12,OR(G1037="2.3",G1037="2.6",G1037="2.7",G1037="2.9")),1,0)</f>
        <v>#N/A</v>
      </c>
      <c r="Y1037" s="180" t="e">
        <f t="shared" ca="1" si="292"/>
        <v>#N/A</v>
      </c>
      <c r="Z1037" s="37">
        <f t="shared" si="293"/>
        <v>0</v>
      </c>
      <c r="AA1037" s="180">
        <f ca="1">IF($Z1037=0,0, OFFSET(rd!$A$10,MATCH($Z1037,RD_tunnus,0),0))</f>
        <v>0</v>
      </c>
      <c r="AB1037" s="180" t="e">
        <f t="shared" ref="AB1037:AB1100" si="300">MATCH("*kuituliet*",B1037,0)</f>
        <v>#N/A</v>
      </c>
      <c r="AC1037" s="180" t="e">
        <f t="shared" ref="AC1037:AC1100" si="301">MATCH("*liet*",B1037,0)</f>
        <v>#N/A</v>
      </c>
      <c r="AD1037" s="100">
        <f t="shared" ref="AD1037:AD1100" si="302">IF(ISNA(AC1037),0,IF(ISNA(AB1037),1,2))</f>
        <v>0</v>
      </c>
      <c r="AE1037" s="180" t="e">
        <f t="shared" ca="1" si="294"/>
        <v>#N/A</v>
      </c>
      <c r="AF1037" s="180" t="e">
        <f t="shared" ca="1" si="295"/>
        <v>#N/A</v>
      </c>
      <c r="AG1037" s="100" t="e">
        <f ca="1">OFFSET('Kuiva-aine'!$D$10,AE1037+AF1037-1,0)</f>
        <v>#N/A</v>
      </c>
      <c r="AH1037" s="100" t="e">
        <f ca="1">OFFSET('Kuiva-aine'!$E$10,AE1037+AF1037-1,0)</f>
        <v>#N/A</v>
      </c>
      <c r="AI1037" s="180" t="e">
        <f t="shared" ref="AI1037:AI1100" ca="1" si="303">IF(AND(OR(R1037=918,R1037=919),OR(G1037="2.4",AL1037=1)),1,0)</f>
        <v>#N/A</v>
      </c>
      <c r="AJ1037" s="180" t="e">
        <f t="shared" ref="AJ1037:AJ1100" si="304">MATCH("*raken*",B1037,0)</f>
        <v>#N/A</v>
      </c>
      <c r="AK1037" s="180" t="e">
        <f t="shared" ref="AK1037:AK1100" si="305">MATCH("*rak.*",B1037,0)</f>
        <v>#N/A</v>
      </c>
      <c r="AL1037" s="180">
        <f t="shared" ref="AL1037:AL1100" si="306">IF(AND(ISNA(AJ1037),ISNA(AK1037)),0,1)</f>
        <v>0</v>
      </c>
    </row>
    <row r="1038" spans="1:38" x14ac:dyDescent="0.35">
      <c r="A1038" s="91"/>
      <c r="B1038" s="92"/>
      <c r="C1038" s="93"/>
      <c r="D1038" s="92"/>
      <c r="E1038" s="91"/>
      <c r="F1038" s="92"/>
      <c r="G1038" s="94"/>
      <c r="I1038" s="31">
        <f t="shared" ca="1" si="290"/>
        <v>0</v>
      </c>
      <c r="J1038" s="31">
        <f ca="1">IF(ISNA(MATCH($V1038,Hajoamiskertoimet!A$21:A$53,0)),0,$I1038*OFFSET(Hajoamiskertoimet!$C$20,MATCH($V1038,Hajoamiskertoimet!A$21:A$53,0),0))</f>
        <v>0</v>
      </c>
      <c r="L1038" s="181">
        <f t="shared" ca="1" si="296"/>
        <v>1</v>
      </c>
      <c r="M1038" s="180" t="e">
        <f ca="1">OFFSET('ewc02'!$H$10,MATCH($R1038,Ewc_ID,0),0)</f>
        <v>#N/A</v>
      </c>
      <c r="N1038" s="180" t="e">
        <f t="shared" ca="1" si="291"/>
        <v>#N/A</v>
      </c>
      <c r="O1038" s="180" t="e">
        <f ca="1">IF($L1038=0,-1,OFFSET('Kuiva-aine'!$C$10,AE1038+AF1038-1,0))</f>
        <v>#N/A</v>
      </c>
      <c r="P1038" s="180" t="e">
        <f t="shared" ca="1" si="297"/>
        <v>#N/A</v>
      </c>
      <c r="Q1038" s="180" t="e">
        <f ca="1">OFFSET('ewc02'!$A$10,MATCH($C1038,EWC_Koodi,0),0)</f>
        <v>#N/A</v>
      </c>
      <c r="R1038" s="180" t="e">
        <f t="shared" ca="1" si="298"/>
        <v>#N/A</v>
      </c>
      <c r="S1038" s="180" t="e">
        <f ca="1">OFFSET('ewc02'!$K$10,Y1038,0)</f>
        <v>#N/A</v>
      </c>
      <c r="T1038" s="180" t="e">
        <f t="shared" ca="1" si="299"/>
        <v>#N/A</v>
      </c>
      <c r="U1038" s="180" t="e">
        <f ca="1">OFFSET('ewc02'!$L$10,Y1038,0)</f>
        <v>#N/A</v>
      </c>
      <c r="V1038" s="180" t="e">
        <f ca="1">OFFSET('ewc02'!$M$10,Y1038,0)</f>
        <v>#N/A</v>
      </c>
      <c r="W1038" s="180" t="e">
        <f ca="1">OFFSET('ewc02'!$N$10,Y1038,0)</f>
        <v>#N/A</v>
      </c>
      <c r="X1038" s="180" t="e">
        <f ca="1">IF(AND(OFFSET('ewc02'!I$10,Y1038,0)=12,OR(G1038="2.3",G1038="2.6",G1038="2.7",G1038="2.9")),1,0)</f>
        <v>#N/A</v>
      </c>
      <c r="Y1038" s="180" t="e">
        <f t="shared" ca="1" si="292"/>
        <v>#N/A</v>
      </c>
      <c r="Z1038" s="37">
        <f t="shared" si="293"/>
        <v>0</v>
      </c>
      <c r="AA1038" s="180">
        <f ca="1">IF($Z1038=0,0, OFFSET(rd!$A$10,MATCH($Z1038,RD_tunnus,0),0))</f>
        <v>0</v>
      </c>
      <c r="AB1038" s="180" t="e">
        <f t="shared" si="300"/>
        <v>#N/A</v>
      </c>
      <c r="AC1038" s="180" t="e">
        <f t="shared" si="301"/>
        <v>#N/A</v>
      </c>
      <c r="AD1038" s="100">
        <f t="shared" si="302"/>
        <v>0</v>
      </c>
      <c r="AE1038" s="180" t="e">
        <f t="shared" ca="1" si="294"/>
        <v>#N/A</v>
      </c>
      <c r="AF1038" s="180" t="e">
        <f t="shared" ca="1" si="295"/>
        <v>#N/A</v>
      </c>
      <c r="AG1038" s="100" t="e">
        <f ca="1">OFFSET('Kuiva-aine'!$D$10,AE1038+AF1038-1,0)</f>
        <v>#N/A</v>
      </c>
      <c r="AH1038" s="100" t="e">
        <f ca="1">OFFSET('Kuiva-aine'!$E$10,AE1038+AF1038-1,0)</f>
        <v>#N/A</v>
      </c>
      <c r="AI1038" s="180" t="e">
        <f t="shared" ca="1" si="303"/>
        <v>#N/A</v>
      </c>
      <c r="AJ1038" s="180" t="e">
        <f t="shared" si="304"/>
        <v>#N/A</v>
      </c>
      <c r="AK1038" s="180" t="e">
        <f t="shared" si="305"/>
        <v>#N/A</v>
      </c>
      <c r="AL1038" s="180">
        <f t="shared" si="306"/>
        <v>0</v>
      </c>
    </row>
    <row r="1039" spans="1:38" x14ac:dyDescent="0.35">
      <c r="A1039" s="91"/>
      <c r="B1039" s="92"/>
      <c r="C1039" s="93"/>
      <c r="D1039" s="92"/>
      <c r="E1039" s="91"/>
      <c r="F1039" s="92"/>
      <c r="G1039" s="94"/>
      <c r="I1039" s="31">
        <f t="shared" ca="1" si="290"/>
        <v>0</v>
      </c>
      <c r="J1039" s="31">
        <f ca="1">IF(ISNA(MATCH($V1039,Hajoamiskertoimet!A$21:A$53,0)),0,$I1039*OFFSET(Hajoamiskertoimet!$C$20,MATCH($V1039,Hajoamiskertoimet!A$21:A$53,0),0))</f>
        <v>0</v>
      </c>
      <c r="L1039" s="181">
        <f t="shared" ca="1" si="296"/>
        <v>1</v>
      </c>
      <c r="M1039" s="180" t="e">
        <f ca="1">OFFSET('ewc02'!$H$10,MATCH($R1039,Ewc_ID,0),0)</f>
        <v>#N/A</v>
      </c>
      <c r="N1039" s="180" t="e">
        <f t="shared" ca="1" si="291"/>
        <v>#N/A</v>
      </c>
      <c r="O1039" s="180" t="e">
        <f ca="1">IF($L1039=0,-1,OFFSET('Kuiva-aine'!$C$10,AE1039+AF1039-1,0))</f>
        <v>#N/A</v>
      </c>
      <c r="P1039" s="180" t="e">
        <f t="shared" ca="1" si="297"/>
        <v>#N/A</v>
      </c>
      <c r="Q1039" s="180" t="e">
        <f ca="1">OFFSET('ewc02'!$A$10,MATCH($C1039,EWC_Koodi,0),0)</f>
        <v>#N/A</v>
      </c>
      <c r="R1039" s="180" t="e">
        <f t="shared" ca="1" si="298"/>
        <v>#N/A</v>
      </c>
      <c r="S1039" s="180" t="e">
        <f ca="1">OFFSET('ewc02'!$K$10,Y1039,0)</f>
        <v>#N/A</v>
      </c>
      <c r="T1039" s="180" t="e">
        <f t="shared" ca="1" si="299"/>
        <v>#N/A</v>
      </c>
      <c r="U1039" s="180" t="e">
        <f ca="1">OFFSET('ewc02'!$L$10,Y1039,0)</f>
        <v>#N/A</v>
      </c>
      <c r="V1039" s="180" t="e">
        <f ca="1">OFFSET('ewc02'!$M$10,Y1039,0)</f>
        <v>#N/A</v>
      </c>
      <c r="W1039" s="180" t="e">
        <f ca="1">OFFSET('ewc02'!$N$10,Y1039,0)</f>
        <v>#N/A</v>
      </c>
      <c r="X1039" s="180" t="e">
        <f ca="1">IF(AND(OFFSET('ewc02'!I$10,Y1039,0)=12,OR(G1039="2.3",G1039="2.6",G1039="2.7",G1039="2.9")),1,0)</f>
        <v>#N/A</v>
      </c>
      <c r="Y1039" s="180" t="e">
        <f t="shared" ca="1" si="292"/>
        <v>#N/A</v>
      </c>
      <c r="Z1039" s="37">
        <f t="shared" si="293"/>
        <v>0</v>
      </c>
      <c r="AA1039" s="180">
        <f ca="1">IF($Z1039=0,0, OFFSET(rd!$A$10,MATCH($Z1039,RD_tunnus,0),0))</f>
        <v>0</v>
      </c>
      <c r="AB1039" s="180" t="e">
        <f t="shared" si="300"/>
        <v>#N/A</v>
      </c>
      <c r="AC1039" s="180" t="e">
        <f t="shared" si="301"/>
        <v>#N/A</v>
      </c>
      <c r="AD1039" s="100">
        <f t="shared" si="302"/>
        <v>0</v>
      </c>
      <c r="AE1039" s="180" t="e">
        <f t="shared" ca="1" si="294"/>
        <v>#N/A</v>
      </c>
      <c r="AF1039" s="180" t="e">
        <f t="shared" ca="1" si="295"/>
        <v>#N/A</v>
      </c>
      <c r="AG1039" s="100" t="e">
        <f ca="1">OFFSET('Kuiva-aine'!$D$10,AE1039+AF1039-1,0)</f>
        <v>#N/A</v>
      </c>
      <c r="AH1039" s="100" t="e">
        <f ca="1">OFFSET('Kuiva-aine'!$E$10,AE1039+AF1039-1,0)</f>
        <v>#N/A</v>
      </c>
      <c r="AI1039" s="180" t="e">
        <f t="shared" ca="1" si="303"/>
        <v>#N/A</v>
      </c>
      <c r="AJ1039" s="180" t="e">
        <f t="shared" si="304"/>
        <v>#N/A</v>
      </c>
      <c r="AK1039" s="180" t="e">
        <f t="shared" si="305"/>
        <v>#N/A</v>
      </c>
      <c r="AL1039" s="180">
        <f t="shared" si="306"/>
        <v>0</v>
      </c>
    </row>
    <row r="1040" spans="1:38" x14ac:dyDescent="0.35">
      <c r="A1040" s="91"/>
      <c r="B1040" s="92"/>
      <c r="C1040" s="93"/>
      <c r="D1040" s="92"/>
      <c r="E1040" s="91"/>
      <c r="F1040" s="92"/>
      <c r="G1040" s="94"/>
      <c r="I1040" s="31">
        <f t="shared" ca="1" si="290"/>
        <v>0</v>
      </c>
      <c r="J1040" s="31">
        <f ca="1">IF(ISNA(MATCH($V1040,Hajoamiskertoimet!A$21:A$53,0)),0,$I1040*OFFSET(Hajoamiskertoimet!$C$20,MATCH($V1040,Hajoamiskertoimet!A$21:A$53,0),0))</f>
        <v>0</v>
      </c>
      <c r="L1040" s="181">
        <f t="shared" ca="1" si="296"/>
        <v>1</v>
      </c>
      <c r="M1040" s="180" t="e">
        <f ca="1">OFFSET('ewc02'!$H$10,MATCH($R1040,Ewc_ID,0),0)</f>
        <v>#N/A</v>
      </c>
      <c r="N1040" s="180" t="e">
        <f t="shared" ca="1" si="291"/>
        <v>#N/A</v>
      </c>
      <c r="O1040" s="180" t="e">
        <f ca="1">IF($L1040=0,-1,OFFSET('Kuiva-aine'!$C$10,AE1040+AF1040-1,0))</f>
        <v>#N/A</v>
      </c>
      <c r="P1040" s="180" t="e">
        <f t="shared" ca="1" si="297"/>
        <v>#N/A</v>
      </c>
      <c r="Q1040" s="180" t="e">
        <f ca="1">OFFSET('ewc02'!$A$10,MATCH($C1040,EWC_Koodi,0),0)</f>
        <v>#N/A</v>
      </c>
      <c r="R1040" s="180" t="e">
        <f t="shared" ca="1" si="298"/>
        <v>#N/A</v>
      </c>
      <c r="S1040" s="180" t="e">
        <f ca="1">OFFSET('ewc02'!$K$10,Y1040,0)</f>
        <v>#N/A</v>
      </c>
      <c r="T1040" s="180" t="e">
        <f t="shared" ca="1" si="299"/>
        <v>#N/A</v>
      </c>
      <c r="U1040" s="180" t="e">
        <f ca="1">OFFSET('ewc02'!$L$10,Y1040,0)</f>
        <v>#N/A</v>
      </c>
      <c r="V1040" s="180" t="e">
        <f ca="1">OFFSET('ewc02'!$M$10,Y1040,0)</f>
        <v>#N/A</v>
      </c>
      <c r="W1040" s="180" t="e">
        <f ca="1">OFFSET('ewc02'!$N$10,Y1040,0)</f>
        <v>#N/A</v>
      </c>
      <c r="X1040" s="180" t="e">
        <f ca="1">IF(AND(OFFSET('ewc02'!I$10,Y1040,0)=12,OR(G1040="2.3",G1040="2.6",G1040="2.7",G1040="2.9")),1,0)</f>
        <v>#N/A</v>
      </c>
      <c r="Y1040" s="180" t="e">
        <f t="shared" ca="1" si="292"/>
        <v>#N/A</v>
      </c>
      <c r="Z1040" s="37">
        <f t="shared" si="293"/>
        <v>0</v>
      </c>
      <c r="AA1040" s="180">
        <f ca="1">IF($Z1040=0,0, OFFSET(rd!$A$10,MATCH($Z1040,RD_tunnus,0),0))</f>
        <v>0</v>
      </c>
      <c r="AB1040" s="180" t="e">
        <f t="shared" si="300"/>
        <v>#N/A</v>
      </c>
      <c r="AC1040" s="180" t="e">
        <f t="shared" si="301"/>
        <v>#N/A</v>
      </c>
      <c r="AD1040" s="100">
        <f t="shared" si="302"/>
        <v>0</v>
      </c>
      <c r="AE1040" s="180" t="e">
        <f t="shared" ca="1" si="294"/>
        <v>#N/A</v>
      </c>
      <c r="AF1040" s="180" t="e">
        <f t="shared" ca="1" si="295"/>
        <v>#N/A</v>
      </c>
      <c r="AG1040" s="100" t="e">
        <f ca="1">OFFSET('Kuiva-aine'!$D$10,AE1040+AF1040-1,0)</f>
        <v>#N/A</v>
      </c>
      <c r="AH1040" s="100" t="e">
        <f ca="1">OFFSET('Kuiva-aine'!$E$10,AE1040+AF1040-1,0)</f>
        <v>#N/A</v>
      </c>
      <c r="AI1040" s="180" t="e">
        <f t="shared" ca="1" si="303"/>
        <v>#N/A</v>
      </c>
      <c r="AJ1040" s="180" t="e">
        <f t="shared" si="304"/>
        <v>#N/A</v>
      </c>
      <c r="AK1040" s="180" t="e">
        <f t="shared" si="305"/>
        <v>#N/A</v>
      </c>
      <c r="AL1040" s="180">
        <f t="shared" si="306"/>
        <v>0</v>
      </c>
    </row>
    <row r="1041" spans="1:38" x14ac:dyDescent="0.35">
      <c r="A1041" s="91"/>
      <c r="B1041" s="92"/>
      <c r="C1041" s="93"/>
      <c r="D1041" s="92"/>
      <c r="E1041" s="91"/>
      <c r="F1041" s="92"/>
      <c r="G1041" s="94"/>
      <c r="I1041" s="31">
        <f t="shared" ca="1" si="290"/>
        <v>0</v>
      </c>
      <c r="J1041" s="31">
        <f ca="1">IF(ISNA(MATCH($V1041,Hajoamiskertoimet!A$21:A$53,0)),0,$I1041*OFFSET(Hajoamiskertoimet!$C$20,MATCH($V1041,Hajoamiskertoimet!A$21:A$53,0),0))</f>
        <v>0</v>
      </c>
      <c r="L1041" s="181">
        <f t="shared" ca="1" si="296"/>
        <v>1</v>
      </c>
      <c r="M1041" s="180" t="e">
        <f ca="1">OFFSET('ewc02'!$H$10,MATCH($R1041,Ewc_ID,0),0)</f>
        <v>#N/A</v>
      </c>
      <c r="N1041" s="180" t="e">
        <f t="shared" ca="1" si="291"/>
        <v>#N/A</v>
      </c>
      <c r="O1041" s="180" t="e">
        <f ca="1">IF($L1041=0,-1,OFFSET('Kuiva-aine'!$C$10,AE1041+AF1041-1,0))</f>
        <v>#N/A</v>
      </c>
      <c r="P1041" s="180" t="e">
        <f t="shared" ca="1" si="297"/>
        <v>#N/A</v>
      </c>
      <c r="Q1041" s="180" t="e">
        <f ca="1">OFFSET('ewc02'!$A$10,MATCH($C1041,EWC_Koodi,0),0)</f>
        <v>#N/A</v>
      </c>
      <c r="R1041" s="180" t="e">
        <f t="shared" ca="1" si="298"/>
        <v>#N/A</v>
      </c>
      <c r="S1041" s="180" t="e">
        <f ca="1">OFFSET('ewc02'!$K$10,Y1041,0)</f>
        <v>#N/A</v>
      </c>
      <c r="T1041" s="180" t="e">
        <f t="shared" ca="1" si="299"/>
        <v>#N/A</v>
      </c>
      <c r="U1041" s="180" t="e">
        <f ca="1">OFFSET('ewc02'!$L$10,Y1041,0)</f>
        <v>#N/A</v>
      </c>
      <c r="V1041" s="180" t="e">
        <f ca="1">OFFSET('ewc02'!$M$10,Y1041,0)</f>
        <v>#N/A</v>
      </c>
      <c r="W1041" s="180" t="e">
        <f ca="1">OFFSET('ewc02'!$N$10,Y1041,0)</f>
        <v>#N/A</v>
      </c>
      <c r="X1041" s="180" t="e">
        <f ca="1">IF(AND(OFFSET('ewc02'!I$10,Y1041,0)=12,OR(G1041="2.3",G1041="2.6",G1041="2.7",G1041="2.9")),1,0)</f>
        <v>#N/A</v>
      </c>
      <c r="Y1041" s="180" t="e">
        <f t="shared" ca="1" si="292"/>
        <v>#N/A</v>
      </c>
      <c r="Z1041" s="37">
        <f t="shared" si="293"/>
        <v>0</v>
      </c>
      <c r="AA1041" s="180">
        <f ca="1">IF($Z1041=0,0, OFFSET(rd!$A$10,MATCH($Z1041,RD_tunnus,0),0))</f>
        <v>0</v>
      </c>
      <c r="AB1041" s="180" t="e">
        <f t="shared" si="300"/>
        <v>#N/A</v>
      </c>
      <c r="AC1041" s="180" t="e">
        <f t="shared" si="301"/>
        <v>#N/A</v>
      </c>
      <c r="AD1041" s="100">
        <f t="shared" si="302"/>
        <v>0</v>
      </c>
      <c r="AE1041" s="180" t="e">
        <f t="shared" ca="1" si="294"/>
        <v>#N/A</v>
      </c>
      <c r="AF1041" s="180" t="e">
        <f t="shared" ca="1" si="295"/>
        <v>#N/A</v>
      </c>
      <c r="AG1041" s="100" t="e">
        <f ca="1">OFFSET('Kuiva-aine'!$D$10,AE1041+AF1041-1,0)</f>
        <v>#N/A</v>
      </c>
      <c r="AH1041" s="100" t="e">
        <f ca="1">OFFSET('Kuiva-aine'!$E$10,AE1041+AF1041-1,0)</f>
        <v>#N/A</v>
      </c>
      <c r="AI1041" s="180" t="e">
        <f t="shared" ca="1" si="303"/>
        <v>#N/A</v>
      </c>
      <c r="AJ1041" s="180" t="e">
        <f t="shared" si="304"/>
        <v>#N/A</v>
      </c>
      <c r="AK1041" s="180" t="e">
        <f t="shared" si="305"/>
        <v>#N/A</v>
      </c>
      <c r="AL1041" s="180">
        <f t="shared" si="306"/>
        <v>0</v>
      </c>
    </row>
    <row r="1042" spans="1:38" x14ac:dyDescent="0.35">
      <c r="A1042" s="91"/>
      <c r="B1042" s="92"/>
      <c r="C1042" s="93"/>
      <c r="D1042" s="92"/>
      <c r="E1042" s="91"/>
      <c r="F1042" s="92"/>
      <c r="G1042" s="94"/>
      <c r="I1042" s="31">
        <f t="shared" ca="1" si="290"/>
        <v>0</v>
      </c>
      <c r="J1042" s="31">
        <f ca="1">IF(ISNA(MATCH($V1042,Hajoamiskertoimet!A$21:A$53,0)),0,$I1042*OFFSET(Hajoamiskertoimet!$C$20,MATCH($V1042,Hajoamiskertoimet!A$21:A$53,0),0))</f>
        <v>0</v>
      </c>
      <c r="L1042" s="181">
        <f t="shared" ca="1" si="296"/>
        <v>1</v>
      </c>
      <c r="M1042" s="180" t="e">
        <f ca="1">OFFSET('ewc02'!$H$10,MATCH($R1042,Ewc_ID,0),0)</f>
        <v>#N/A</v>
      </c>
      <c r="N1042" s="180" t="e">
        <f t="shared" ca="1" si="291"/>
        <v>#N/A</v>
      </c>
      <c r="O1042" s="180" t="e">
        <f ca="1">IF($L1042=0,-1,OFFSET('Kuiva-aine'!$C$10,AE1042+AF1042-1,0))</f>
        <v>#N/A</v>
      </c>
      <c r="P1042" s="180" t="e">
        <f t="shared" ca="1" si="297"/>
        <v>#N/A</v>
      </c>
      <c r="Q1042" s="180" t="e">
        <f ca="1">OFFSET('ewc02'!$A$10,MATCH($C1042,EWC_Koodi,0),0)</f>
        <v>#N/A</v>
      </c>
      <c r="R1042" s="180" t="e">
        <f t="shared" ca="1" si="298"/>
        <v>#N/A</v>
      </c>
      <c r="S1042" s="180" t="e">
        <f ca="1">OFFSET('ewc02'!$K$10,Y1042,0)</f>
        <v>#N/A</v>
      </c>
      <c r="T1042" s="180" t="e">
        <f t="shared" ca="1" si="299"/>
        <v>#N/A</v>
      </c>
      <c r="U1042" s="180" t="e">
        <f ca="1">OFFSET('ewc02'!$L$10,Y1042,0)</f>
        <v>#N/A</v>
      </c>
      <c r="V1042" s="180" t="e">
        <f ca="1">OFFSET('ewc02'!$M$10,Y1042,0)</f>
        <v>#N/A</v>
      </c>
      <c r="W1042" s="180" t="e">
        <f ca="1">OFFSET('ewc02'!$N$10,Y1042,0)</f>
        <v>#N/A</v>
      </c>
      <c r="X1042" s="180" t="e">
        <f ca="1">IF(AND(OFFSET('ewc02'!I$10,Y1042,0)=12,OR(G1042="2.3",G1042="2.6",G1042="2.7",G1042="2.9")),1,0)</f>
        <v>#N/A</v>
      </c>
      <c r="Y1042" s="180" t="e">
        <f t="shared" ca="1" si="292"/>
        <v>#N/A</v>
      </c>
      <c r="Z1042" s="37">
        <f t="shared" si="293"/>
        <v>0</v>
      </c>
      <c r="AA1042" s="180">
        <f ca="1">IF($Z1042=0,0, OFFSET(rd!$A$10,MATCH($Z1042,RD_tunnus,0),0))</f>
        <v>0</v>
      </c>
      <c r="AB1042" s="180" t="e">
        <f t="shared" si="300"/>
        <v>#N/A</v>
      </c>
      <c r="AC1042" s="180" t="e">
        <f t="shared" si="301"/>
        <v>#N/A</v>
      </c>
      <c r="AD1042" s="100">
        <f t="shared" si="302"/>
        <v>0</v>
      </c>
      <c r="AE1042" s="180" t="e">
        <f t="shared" ca="1" si="294"/>
        <v>#N/A</v>
      </c>
      <c r="AF1042" s="180" t="e">
        <f t="shared" ca="1" si="295"/>
        <v>#N/A</v>
      </c>
      <c r="AG1042" s="100" t="e">
        <f ca="1">OFFSET('Kuiva-aine'!$D$10,AE1042+AF1042-1,0)</f>
        <v>#N/A</v>
      </c>
      <c r="AH1042" s="100" t="e">
        <f ca="1">OFFSET('Kuiva-aine'!$E$10,AE1042+AF1042-1,0)</f>
        <v>#N/A</v>
      </c>
      <c r="AI1042" s="180" t="e">
        <f t="shared" ca="1" si="303"/>
        <v>#N/A</v>
      </c>
      <c r="AJ1042" s="180" t="e">
        <f t="shared" si="304"/>
        <v>#N/A</v>
      </c>
      <c r="AK1042" s="180" t="e">
        <f t="shared" si="305"/>
        <v>#N/A</v>
      </c>
      <c r="AL1042" s="180">
        <f t="shared" si="306"/>
        <v>0</v>
      </c>
    </row>
    <row r="1043" spans="1:38" x14ac:dyDescent="0.35">
      <c r="A1043" s="91"/>
      <c r="B1043" s="92"/>
      <c r="C1043" s="93"/>
      <c r="D1043" s="92"/>
      <c r="E1043" s="91"/>
      <c r="F1043" s="92"/>
      <c r="G1043" s="94"/>
      <c r="I1043" s="31">
        <f t="shared" ca="1" si="290"/>
        <v>0</v>
      </c>
      <c r="J1043" s="31">
        <f ca="1">IF(ISNA(MATCH($V1043,Hajoamiskertoimet!A$21:A$53,0)),0,$I1043*OFFSET(Hajoamiskertoimet!$C$20,MATCH($V1043,Hajoamiskertoimet!A$21:A$53,0),0))</f>
        <v>0</v>
      </c>
      <c r="L1043" s="181">
        <f t="shared" ca="1" si="296"/>
        <v>1</v>
      </c>
      <c r="M1043" s="180" t="e">
        <f ca="1">OFFSET('ewc02'!$H$10,MATCH($R1043,Ewc_ID,0),0)</f>
        <v>#N/A</v>
      </c>
      <c r="N1043" s="180" t="e">
        <f t="shared" ca="1" si="291"/>
        <v>#N/A</v>
      </c>
      <c r="O1043" s="180" t="e">
        <f ca="1">IF($L1043=0,-1,OFFSET('Kuiva-aine'!$C$10,AE1043+AF1043-1,0))</f>
        <v>#N/A</v>
      </c>
      <c r="P1043" s="180" t="e">
        <f t="shared" ca="1" si="297"/>
        <v>#N/A</v>
      </c>
      <c r="Q1043" s="180" t="e">
        <f ca="1">OFFSET('ewc02'!$A$10,MATCH($C1043,EWC_Koodi,0),0)</f>
        <v>#N/A</v>
      </c>
      <c r="R1043" s="180" t="e">
        <f t="shared" ca="1" si="298"/>
        <v>#N/A</v>
      </c>
      <c r="S1043" s="180" t="e">
        <f ca="1">OFFSET('ewc02'!$K$10,Y1043,0)</f>
        <v>#N/A</v>
      </c>
      <c r="T1043" s="180" t="e">
        <f t="shared" ca="1" si="299"/>
        <v>#N/A</v>
      </c>
      <c r="U1043" s="180" t="e">
        <f ca="1">OFFSET('ewc02'!$L$10,Y1043,0)</f>
        <v>#N/A</v>
      </c>
      <c r="V1043" s="180" t="e">
        <f ca="1">OFFSET('ewc02'!$M$10,Y1043,0)</f>
        <v>#N/A</v>
      </c>
      <c r="W1043" s="180" t="e">
        <f ca="1">OFFSET('ewc02'!$N$10,Y1043,0)</f>
        <v>#N/A</v>
      </c>
      <c r="X1043" s="180" t="e">
        <f ca="1">IF(AND(OFFSET('ewc02'!I$10,Y1043,0)=12,OR(G1043="2.3",G1043="2.6",G1043="2.7",G1043="2.9")),1,0)</f>
        <v>#N/A</v>
      </c>
      <c r="Y1043" s="180" t="e">
        <f t="shared" ca="1" si="292"/>
        <v>#N/A</v>
      </c>
      <c r="Z1043" s="37">
        <f t="shared" si="293"/>
        <v>0</v>
      </c>
      <c r="AA1043" s="180">
        <f ca="1">IF($Z1043=0,0, OFFSET(rd!$A$10,MATCH($Z1043,RD_tunnus,0),0))</f>
        <v>0</v>
      </c>
      <c r="AB1043" s="180" t="e">
        <f t="shared" si="300"/>
        <v>#N/A</v>
      </c>
      <c r="AC1043" s="180" t="e">
        <f t="shared" si="301"/>
        <v>#N/A</v>
      </c>
      <c r="AD1043" s="100">
        <f t="shared" si="302"/>
        <v>0</v>
      </c>
      <c r="AE1043" s="180" t="e">
        <f t="shared" ca="1" si="294"/>
        <v>#N/A</v>
      </c>
      <c r="AF1043" s="180" t="e">
        <f t="shared" ca="1" si="295"/>
        <v>#N/A</v>
      </c>
      <c r="AG1043" s="100" t="e">
        <f ca="1">OFFSET('Kuiva-aine'!$D$10,AE1043+AF1043-1,0)</f>
        <v>#N/A</v>
      </c>
      <c r="AH1043" s="100" t="e">
        <f ca="1">OFFSET('Kuiva-aine'!$E$10,AE1043+AF1043-1,0)</f>
        <v>#N/A</v>
      </c>
      <c r="AI1043" s="180" t="e">
        <f t="shared" ca="1" si="303"/>
        <v>#N/A</v>
      </c>
      <c r="AJ1043" s="180" t="e">
        <f t="shared" si="304"/>
        <v>#N/A</v>
      </c>
      <c r="AK1043" s="180" t="e">
        <f t="shared" si="305"/>
        <v>#N/A</v>
      </c>
      <c r="AL1043" s="180">
        <f t="shared" si="306"/>
        <v>0</v>
      </c>
    </row>
    <row r="1044" spans="1:38" x14ac:dyDescent="0.35">
      <c r="A1044" s="91"/>
      <c r="B1044" s="92"/>
      <c r="C1044" s="93"/>
      <c r="D1044" s="92"/>
      <c r="E1044" s="91"/>
      <c r="F1044" s="92"/>
      <c r="G1044" s="94"/>
      <c r="I1044" s="31">
        <f t="shared" ca="1" si="290"/>
        <v>0</v>
      </c>
      <c r="J1044" s="31">
        <f ca="1">IF(ISNA(MATCH($V1044,Hajoamiskertoimet!A$21:A$53,0)),0,$I1044*OFFSET(Hajoamiskertoimet!$C$20,MATCH($V1044,Hajoamiskertoimet!A$21:A$53,0),0))</f>
        <v>0</v>
      </c>
      <c r="L1044" s="181">
        <f t="shared" ca="1" si="296"/>
        <v>1</v>
      </c>
      <c r="M1044" s="180" t="e">
        <f ca="1">OFFSET('ewc02'!$H$10,MATCH($R1044,Ewc_ID,0),0)</f>
        <v>#N/A</v>
      </c>
      <c r="N1044" s="180" t="e">
        <f t="shared" ca="1" si="291"/>
        <v>#N/A</v>
      </c>
      <c r="O1044" s="180" t="e">
        <f ca="1">IF($L1044=0,-1,OFFSET('Kuiva-aine'!$C$10,AE1044+AF1044-1,0))</f>
        <v>#N/A</v>
      </c>
      <c r="P1044" s="180" t="e">
        <f t="shared" ca="1" si="297"/>
        <v>#N/A</v>
      </c>
      <c r="Q1044" s="180" t="e">
        <f ca="1">OFFSET('ewc02'!$A$10,MATCH($C1044,EWC_Koodi,0),0)</f>
        <v>#N/A</v>
      </c>
      <c r="R1044" s="180" t="e">
        <f t="shared" ca="1" si="298"/>
        <v>#N/A</v>
      </c>
      <c r="S1044" s="180" t="e">
        <f ca="1">OFFSET('ewc02'!$K$10,Y1044,0)</f>
        <v>#N/A</v>
      </c>
      <c r="T1044" s="180" t="e">
        <f t="shared" ca="1" si="299"/>
        <v>#N/A</v>
      </c>
      <c r="U1044" s="180" t="e">
        <f ca="1">OFFSET('ewc02'!$L$10,Y1044,0)</f>
        <v>#N/A</v>
      </c>
      <c r="V1044" s="180" t="e">
        <f ca="1">OFFSET('ewc02'!$M$10,Y1044,0)</f>
        <v>#N/A</v>
      </c>
      <c r="W1044" s="180" t="e">
        <f ca="1">OFFSET('ewc02'!$N$10,Y1044,0)</f>
        <v>#N/A</v>
      </c>
      <c r="X1044" s="180" t="e">
        <f ca="1">IF(AND(OFFSET('ewc02'!I$10,Y1044,0)=12,OR(G1044="2.3",G1044="2.6",G1044="2.7",G1044="2.9")),1,0)</f>
        <v>#N/A</v>
      </c>
      <c r="Y1044" s="180" t="e">
        <f t="shared" ca="1" si="292"/>
        <v>#N/A</v>
      </c>
      <c r="Z1044" s="37">
        <f t="shared" si="293"/>
        <v>0</v>
      </c>
      <c r="AA1044" s="180">
        <f ca="1">IF($Z1044=0,0, OFFSET(rd!$A$10,MATCH($Z1044,RD_tunnus,0),0))</f>
        <v>0</v>
      </c>
      <c r="AB1044" s="180" t="e">
        <f t="shared" si="300"/>
        <v>#N/A</v>
      </c>
      <c r="AC1044" s="180" t="e">
        <f t="shared" si="301"/>
        <v>#N/A</v>
      </c>
      <c r="AD1044" s="100">
        <f t="shared" si="302"/>
        <v>0</v>
      </c>
      <c r="AE1044" s="180" t="e">
        <f t="shared" ca="1" si="294"/>
        <v>#N/A</v>
      </c>
      <c r="AF1044" s="180" t="e">
        <f t="shared" ca="1" si="295"/>
        <v>#N/A</v>
      </c>
      <c r="AG1044" s="100" t="e">
        <f ca="1">OFFSET('Kuiva-aine'!$D$10,AE1044+AF1044-1,0)</f>
        <v>#N/A</v>
      </c>
      <c r="AH1044" s="100" t="e">
        <f ca="1">OFFSET('Kuiva-aine'!$E$10,AE1044+AF1044-1,0)</f>
        <v>#N/A</v>
      </c>
      <c r="AI1044" s="180" t="e">
        <f t="shared" ca="1" si="303"/>
        <v>#N/A</v>
      </c>
      <c r="AJ1044" s="180" t="e">
        <f t="shared" si="304"/>
        <v>#N/A</v>
      </c>
      <c r="AK1044" s="180" t="e">
        <f t="shared" si="305"/>
        <v>#N/A</v>
      </c>
      <c r="AL1044" s="180">
        <f t="shared" si="306"/>
        <v>0</v>
      </c>
    </row>
    <row r="1045" spans="1:38" x14ac:dyDescent="0.35">
      <c r="A1045" s="91"/>
      <c r="B1045" s="92"/>
      <c r="C1045" s="93"/>
      <c r="D1045" s="92"/>
      <c r="E1045" s="91"/>
      <c r="F1045" s="92"/>
      <c r="G1045" s="94"/>
      <c r="I1045" s="31">
        <f t="shared" ca="1" si="290"/>
        <v>0</v>
      </c>
      <c r="J1045" s="31">
        <f ca="1">IF(ISNA(MATCH($V1045,Hajoamiskertoimet!A$21:A$53,0)),0,$I1045*OFFSET(Hajoamiskertoimet!$C$20,MATCH($V1045,Hajoamiskertoimet!A$21:A$53,0),0))</f>
        <v>0</v>
      </c>
      <c r="L1045" s="181">
        <f t="shared" ca="1" si="296"/>
        <v>1</v>
      </c>
      <c r="M1045" s="180" t="e">
        <f ca="1">OFFSET('ewc02'!$H$10,MATCH($R1045,Ewc_ID,0),0)</f>
        <v>#N/A</v>
      </c>
      <c r="N1045" s="180" t="e">
        <f t="shared" ca="1" si="291"/>
        <v>#N/A</v>
      </c>
      <c r="O1045" s="180" t="e">
        <f ca="1">IF($L1045=0,-1,OFFSET('Kuiva-aine'!$C$10,AE1045+AF1045-1,0))</f>
        <v>#N/A</v>
      </c>
      <c r="P1045" s="180" t="e">
        <f t="shared" ca="1" si="297"/>
        <v>#N/A</v>
      </c>
      <c r="Q1045" s="180" t="e">
        <f ca="1">OFFSET('ewc02'!$A$10,MATCH($C1045,EWC_Koodi,0),0)</f>
        <v>#N/A</v>
      </c>
      <c r="R1045" s="180" t="e">
        <f t="shared" ca="1" si="298"/>
        <v>#N/A</v>
      </c>
      <c r="S1045" s="180" t="e">
        <f ca="1">OFFSET('ewc02'!$K$10,Y1045,0)</f>
        <v>#N/A</v>
      </c>
      <c r="T1045" s="180" t="e">
        <f t="shared" ca="1" si="299"/>
        <v>#N/A</v>
      </c>
      <c r="U1045" s="180" t="e">
        <f ca="1">OFFSET('ewc02'!$L$10,Y1045,0)</f>
        <v>#N/A</v>
      </c>
      <c r="V1045" s="180" t="e">
        <f ca="1">OFFSET('ewc02'!$M$10,Y1045,0)</f>
        <v>#N/A</v>
      </c>
      <c r="W1045" s="180" t="e">
        <f ca="1">OFFSET('ewc02'!$N$10,Y1045,0)</f>
        <v>#N/A</v>
      </c>
      <c r="X1045" s="180" t="e">
        <f ca="1">IF(AND(OFFSET('ewc02'!I$10,Y1045,0)=12,OR(G1045="2.3",G1045="2.6",G1045="2.7",G1045="2.9")),1,0)</f>
        <v>#N/A</v>
      </c>
      <c r="Y1045" s="180" t="e">
        <f t="shared" ca="1" si="292"/>
        <v>#N/A</v>
      </c>
      <c r="Z1045" s="37">
        <f t="shared" si="293"/>
        <v>0</v>
      </c>
      <c r="AA1045" s="180">
        <f ca="1">IF($Z1045=0,0, OFFSET(rd!$A$10,MATCH($Z1045,RD_tunnus,0),0))</f>
        <v>0</v>
      </c>
      <c r="AB1045" s="180" t="e">
        <f t="shared" si="300"/>
        <v>#N/A</v>
      </c>
      <c r="AC1045" s="180" t="e">
        <f t="shared" si="301"/>
        <v>#N/A</v>
      </c>
      <c r="AD1045" s="100">
        <f t="shared" si="302"/>
        <v>0</v>
      </c>
      <c r="AE1045" s="180" t="e">
        <f t="shared" ca="1" si="294"/>
        <v>#N/A</v>
      </c>
      <c r="AF1045" s="180" t="e">
        <f t="shared" ca="1" si="295"/>
        <v>#N/A</v>
      </c>
      <c r="AG1045" s="100" t="e">
        <f ca="1">OFFSET('Kuiva-aine'!$D$10,AE1045+AF1045-1,0)</f>
        <v>#N/A</v>
      </c>
      <c r="AH1045" s="100" t="e">
        <f ca="1">OFFSET('Kuiva-aine'!$E$10,AE1045+AF1045-1,0)</f>
        <v>#N/A</v>
      </c>
      <c r="AI1045" s="180" t="e">
        <f t="shared" ca="1" si="303"/>
        <v>#N/A</v>
      </c>
      <c r="AJ1045" s="180" t="e">
        <f t="shared" si="304"/>
        <v>#N/A</v>
      </c>
      <c r="AK1045" s="180" t="e">
        <f t="shared" si="305"/>
        <v>#N/A</v>
      </c>
      <c r="AL1045" s="180">
        <f t="shared" si="306"/>
        <v>0</v>
      </c>
    </row>
    <row r="1046" spans="1:38" x14ac:dyDescent="0.35">
      <c r="A1046" s="91"/>
      <c r="B1046" s="92"/>
      <c r="C1046" s="93"/>
      <c r="D1046" s="92"/>
      <c r="E1046" s="91"/>
      <c r="F1046" s="92"/>
      <c r="G1046" s="94"/>
      <c r="I1046" s="31">
        <f t="shared" ca="1" si="290"/>
        <v>0</v>
      </c>
      <c r="J1046" s="31">
        <f ca="1">IF(ISNA(MATCH($V1046,Hajoamiskertoimet!A$21:A$53,0)),0,$I1046*OFFSET(Hajoamiskertoimet!$C$20,MATCH($V1046,Hajoamiskertoimet!A$21:A$53,0),0))</f>
        <v>0</v>
      </c>
      <c r="L1046" s="181">
        <f t="shared" ca="1" si="296"/>
        <v>1</v>
      </c>
      <c r="M1046" s="180" t="e">
        <f ca="1">OFFSET('ewc02'!$H$10,MATCH($R1046,Ewc_ID,0),0)</f>
        <v>#N/A</v>
      </c>
      <c r="N1046" s="180" t="e">
        <f t="shared" ca="1" si="291"/>
        <v>#N/A</v>
      </c>
      <c r="O1046" s="180" t="e">
        <f ca="1">IF($L1046=0,-1,OFFSET('Kuiva-aine'!$C$10,AE1046+AF1046-1,0))</f>
        <v>#N/A</v>
      </c>
      <c r="P1046" s="180" t="e">
        <f t="shared" ca="1" si="297"/>
        <v>#N/A</v>
      </c>
      <c r="Q1046" s="180" t="e">
        <f ca="1">OFFSET('ewc02'!$A$10,MATCH($C1046,EWC_Koodi,0),0)</f>
        <v>#N/A</v>
      </c>
      <c r="R1046" s="180" t="e">
        <f t="shared" ca="1" si="298"/>
        <v>#N/A</v>
      </c>
      <c r="S1046" s="180" t="e">
        <f ca="1">OFFSET('ewc02'!$K$10,Y1046,0)</f>
        <v>#N/A</v>
      </c>
      <c r="T1046" s="180" t="e">
        <f t="shared" ca="1" si="299"/>
        <v>#N/A</v>
      </c>
      <c r="U1046" s="180" t="e">
        <f ca="1">OFFSET('ewc02'!$L$10,Y1046,0)</f>
        <v>#N/A</v>
      </c>
      <c r="V1046" s="180" t="e">
        <f ca="1">OFFSET('ewc02'!$M$10,Y1046,0)</f>
        <v>#N/A</v>
      </c>
      <c r="W1046" s="180" t="e">
        <f ca="1">OFFSET('ewc02'!$N$10,Y1046,0)</f>
        <v>#N/A</v>
      </c>
      <c r="X1046" s="180" t="e">
        <f ca="1">IF(AND(OFFSET('ewc02'!I$10,Y1046,0)=12,OR(G1046="2.3",G1046="2.6",G1046="2.7",G1046="2.9")),1,0)</f>
        <v>#N/A</v>
      </c>
      <c r="Y1046" s="180" t="e">
        <f t="shared" ca="1" si="292"/>
        <v>#N/A</v>
      </c>
      <c r="Z1046" s="37">
        <f t="shared" si="293"/>
        <v>0</v>
      </c>
      <c r="AA1046" s="180">
        <f ca="1">IF($Z1046=0,0, OFFSET(rd!$A$10,MATCH($Z1046,RD_tunnus,0),0))</f>
        <v>0</v>
      </c>
      <c r="AB1046" s="180" t="e">
        <f t="shared" si="300"/>
        <v>#N/A</v>
      </c>
      <c r="AC1046" s="180" t="e">
        <f t="shared" si="301"/>
        <v>#N/A</v>
      </c>
      <c r="AD1046" s="100">
        <f t="shared" si="302"/>
        <v>0</v>
      </c>
      <c r="AE1046" s="180" t="e">
        <f t="shared" ca="1" si="294"/>
        <v>#N/A</v>
      </c>
      <c r="AF1046" s="180" t="e">
        <f t="shared" ca="1" si="295"/>
        <v>#N/A</v>
      </c>
      <c r="AG1046" s="100" t="e">
        <f ca="1">OFFSET('Kuiva-aine'!$D$10,AE1046+AF1046-1,0)</f>
        <v>#N/A</v>
      </c>
      <c r="AH1046" s="100" t="e">
        <f ca="1">OFFSET('Kuiva-aine'!$E$10,AE1046+AF1046-1,0)</f>
        <v>#N/A</v>
      </c>
      <c r="AI1046" s="180" t="e">
        <f t="shared" ca="1" si="303"/>
        <v>#N/A</v>
      </c>
      <c r="AJ1046" s="180" t="e">
        <f t="shared" si="304"/>
        <v>#N/A</v>
      </c>
      <c r="AK1046" s="180" t="e">
        <f t="shared" si="305"/>
        <v>#N/A</v>
      </c>
      <c r="AL1046" s="180">
        <f t="shared" si="306"/>
        <v>0</v>
      </c>
    </row>
    <row r="1047" spans="1:38" x14ac:dyDescent="0.35">
      <c r="A1047" s="91"/>
      <c r="B1047" s="92"/>
      <c r="C1047" s="93"/>
      <c r="D1047" s="92"/>
      <c r="E1047" s="91"/>
      <c r="F1047" s="92"/>
      <c r="G1047" s="94"/>
      <c r="I1047" s="31">
        <f t="shared" ca="1" si="290"/>
        <v>0</v>
      </c>
      <c r="J1047" s="31">
        <f ca="1">IF(ISNA(MATCH($V1047,Hajoamiskertoimet!A$21:A$53,0)),0,$I1047*OFFSET(Hajoamiskertoimet!$C$20,MATCH($V1047,Hajoamiskertoimet!A$21:A$53,0),0))</f>
        <v>0</v>
      </c>
      <c r="L1047" s="181">
        <f t="shared" ca="1" si="296"/>
        <v>1</v>
      </c>
      <c r="M1047" s="180" t="e">
        <f ca="1">OFFSET('ewc02'!$H$10,MATCH($R1047,Ewc_ID,0),0)</f>
        <v>#N/A</v>
      </c>
      <c r="N1047" s="180" t="e">
        <f t="shared" ca="1" si="291"/>
        <v>#N/A</v>
      </c>
      <c r="O1047" s="180" t="e">
        <f ca="1">IF($L1047=0,-1,OFFSET('Kuiva-aine'!$C$10,AE1047+AF1047-1,0))</f>
        <v>#N/A</v>
      </c>
      <c r="P1047" s="180" t="e">
        <f t="shared" ca="1" si="297"/>
        <v>#N/A</v>
      </c>
      <c r="Q1047" s="180" t="e">
        <f ca="1">OFFSET('ewc02'!$A$10,MATCH($C1047,EWC_Koodi,0),0)</f>
        <v>#N/A</v>
      </c>
      <c r="R1047" s="180" t="e">
        <f t="shared" ca="1" si="298"/>
        <v>#N/A</v>
      </c>
      <c r="S1047" s="180" t="e">
        <f ca="1">OFFSET('ewc02'!$K$10,Y1047,0)</f>
        <v>#N/A</v>
      </c>
      <c r="T1047" s="180" t="e">
        <f t="shared" ca="1" si="299"/>
        <v>#N/A</v>
      </c>
      <c r="U1047" s="180" t="e">
        <f ca="1">OFFSET('ewc02'!$L$10,Y1047,0)</f>
        <v>#N/A</v>
      </c>
      <c r="V1047" s="180" t="e">
        <f ca="1">OFFSET('ewc02'!$M$10,Y1047,0)</f>
        <v>#N/A</v>
      </c>
      <c r="W1047" s="180" t="e">
        <f ca="1">OFFSET('ewc02'!$N$10,Y1047,0)</f>
        <v>#N/A</v>
      </c>
      <c r="X1047" s="180" t="e">
        <f ca="1">IF(AND(OFFSET('ewc02'!I$10,Y1047,0)=12,OR(G1047="2.3",G1047="2.6",G1047="2.7",G1047="2.9")),1,0)</f>
        <v>#N/A</v>
      </c>
      <c r="Y1047" s="180" t="e">
        <f t="shared" ca="1" si="292"/>
        <v>#N/A</v>
      </c>
      <c r="Z1047" s="37">
        <f t="shared" si="293"/>
        <v>0</v>
      </c>
      <c r="AA1047" s="180">
        <f ca="1">IF($Z1047=0,0, OFFSET(rd!$A$10,MATCH($Z1047,RD_tunnus,0),0))</f>
        <v>0</v>
      </c>
      <c r="AB1047" s="180" t="e">
        <f t="shared" si="300"/>
        <v>#N/A</v>
      </c>
      <c r="AC1047" s="180" t="e">
        <f t="shared" si="301"/>
        <v>#N/A</v>
      </c>
      <c r="AD1047" s="100">
        <f t="shared" si="302"/>
        <v>0</v>
      </c>
      <c r="AE1047" s="180" t="e">
        <f t="shared" ca="1" si="294"/>
        <v>#N/A</v>
      </c>
      <c r="AF1047" s="180" t="e">
        <f t="shared" ca="1" si="295"/>
        <v>#N/A</v>
      </c>
      <c r="AG1047" s="100" t="e">
        <f ca="1">OFFSET('Kuiva-aine'!$D$10,AE1047+AF1047-1,0)</f>
        <v>#N/A</v>
      </c>
      <c r="AH1047" s="100" t="e">
        <f ca="1">OFFSET('Kuiva-aine'!$E$10,AE1047+AF1047-1,0)</f>
        <v>#N/A</v>
      </c>
      <c r="AI1047" s="180" t="e">
        <f t="shared" ca="1" si="303"/>
        <v>#N/A</v>
      </c>
      <c r="AJ1047" s="180" t="e">
        <f t="shared" si="304"/>
        <v>#N/A</v>
      </c>
      <c r="AK1047" s="180" t="e">
        <f t="shared" si="305"/>
        <v>#N/A</v>
      </c>
      <c r="AL1047" s="180">
        <f t="shared" si="306"/>
        <v>0</v>
      </c>
    </row>
    <row r="1048" spans="1:38" x14ac:dyDescent="0.35">
      <c r="A1048" s="91"/>
      <c r="B1048" s="92"/>
      <c r="C1048" s="93"/>
      <c r="D1048" s="92"/>
      <c r="E1048" s="91"/>
      <c r="F1048" s="92"/>
      <c r="G1048" s="94"/>
      <c r="I1048" s="31">
        <f t="shared" ca="1" si="290"/>
        <v>0</v>
      </c>
      <c r="J1048" s="31">
        <f ca="1">IF(ISNA(MATCH($V1048,Hajoamiskertoimet!A$21:A$53,0)),0,$I1048*OFFSET(Hajoamiskertoimet!$C$20,MATCH($V1048,Hajoamiskertoimet!A$21:A$53,0),0))</f>
        <v>0</v>
      </c>
      <c r="L1048" s="181">
        <f t="shared" ca="1" si="296"/>
        <v>1</v>
      </c>
      <c r="M1048" s="180" t="e">
        <f ca="1">OFFSET('ewc02'!$H$10,MATCH($R1048,Ewc_ID,0),0)</f>
        <v>#N/A</v>
      </c>
      <c r="N1048" s="180" t="e">
        <f t="shared" ca="1" si="291"/>
        <v>#N/A</v>
      </c>
      <c r="O1048" s="180" t="e">
        <f ca="1">IF($L1048=0,-1,OFFSET('Kuiva-aine'!$C$10,AE1048+AF1048-1,0))</f>
        <v>#N/A</v>
      </c>
      <c r="P1048" s="180" t="e">
        <f t="shared" ca="1" si="297"/>
        <v>#N/A</v>
      </c>
      <c r="Q1048" s="180" t="e">
        <f ca="1">OFFSET('ewc02'!$A$10,MATCH($C1048,EWC_Koodi,0),0)</f>
        <v>#N/A</v>
      </c>
      <c r="R1048" s="180" t="e">
        <f t="shared" ca="1" si="298"/>
        <v>#N/A</v>
      </c>
      <c r="S1048" s="180" t="e">
        <f ca="1">OFFSET('ewc02'!$K$10,Y1048,0)</f>
        <v>#N/A</v>
      </c>
      <c r="T1048" s="180" t="e">
        <f t="shared" ca="1" si="299"/>
        <v>#N/A</v>
      </c>
      <c r="U1048" s="180" t="e">
        <f ca="1">OFFSET('ewc02'!$L$10,Y1048,0)</f>
        <v>#N/A</v>
      </c>
      <c r="V1048" s="180" t="e">
        <f ca="1">OFFSET('ewc02'!$M$10,Y1048,0)</f>
        <v>#N/A</v>
      </c>
      <c r="W1048" s="180" t="e">
        <f ca="1">OFFSET('ewc02'!$N$10,Y1048,0)</f>
        <v>#N/A</v>
      </c>
      <c r="X1048" s="180" t="e">
        <f ca="1">IF(AND(OFFSET('ewc02'!I$10,Y1048,0)=12,OR(G1048="2.3",G1048="2.6",G1048="2.7",G1048="2.9")),1,0)</f>
        <v>#N/A</v>
      </c>
      <c r="Y1048" s="180" t="e">
        <f t="shared" ca="1" si="292"/>
        <v>#N/A</v>
      </c>
      <c r="Z1048" s="37">
        <f t="shared" si="293"/>
        <v>0</v>
      </c>
      <c r="AA1048" s="180">
        <f ca="1">IF($Z1048=0,0, OFFSET(rd!$A$10,MATCH($Z1048,RD_tunnus,0),0))</f>
        <v>0</v>
      </c>
      <c r="AB1048" s="180" t="e">
        <f t="shared" si="300"/>
        <v>#N/A</v>
      </c>
      <c r="AC1048" s="180" t="e">
        <f t="shared" si="301"/>
        <v>#N/A</v>
      </c>
      <c r="AD1048" s="100">
        <f t="shared" si="302"/>
        <v>0</v>
      </c>
      <c r="AE1048" s="180" t="e">
        <f t="shared" ca="1" si="294"/>
        <v>#N/A</v>
      </c>
      <c r="AF1048" s="180" t="e">
        <f t="shared" ca="1" si="295"/>
        <v>#N/A</v>
      </c>
      <c r="AG1048" s="100" t="e">
        <f ca="1">OFFSET('Kuiva-aine'!$D$10,AE1048+AF1048-1,0)</f>
        <v>#N/A</v>
      </c>
      <c r="AH1048" s="100" t="e">
        <f ca="1">OFFSET('Kuiva-aine'!$E$10,AE1048+AF1048-1,0)</f>
        <v>#N/A</v>
      </c>
      <c r="AI1048" s="180" t="e">
        <f t="shared" ca="1" si="303"/>
        <v>#N/A</v>
      </c>
      <c r="AJ1048" s="180" t="e">
        <f t="shared" si="304"/>
        <v>#N/A</v>
      </c>
      <c r="AK1048" s="180" t="e">
        <f t="shared" si="305"/>
        <v>#N/A</v>
      </c>
      <c r="AL1048" s="180">
        <f t="shared" si="306"/>
        <v>0</v>
      </c>
    </row>
    <row r="1049" spans="1:38" x14ac:dyDescent="0.35">
      <c r="A1049" s="91"/>
      <c r="B1049" s="92"/>
      <c r="C1049" s="93"/>
      <c r="D1049" s="92"/>
      <c r="E1049" s="91"/>
      <c r="F1049" s="92"/>
      <c r="G1049" s="94"/>
      <c r="I1049" s="31">
        <f t="shared" ca="1" si="290"/>
        <v>0</v>
      </c>
      <c r="J1049" s="31">
        <f ca="1">IF(ISNA(MATCH($V1049,Hajoamiskertoimet!A$21:A$53,0)),0,$I1049*OFFSET(Hajoamiskertoimet!$C$20,MATCH($V1049,Hajoamiskertoimet!A$21:A$53,0),0))</f>
        <v>0</v>
      </c>
      <c r="L1049" s="181">
        <f t="shared" ca="1" si="296"/>
        <v>1</v>
      </c>
      <c r="M1049" s="180" t="e">
        <f ca="1">OFFSET('ewc02'!$H$10,MATCH($R1049,Ewc_ID,0),0)</f>
        <v>#N/A</v>
      </c>
      <c r="N1049" s="180" t="e">
        <f t="shared" ca="1" si="291"/>
        <v>#N/A</v>
      </c>
      <c r="O1049" s="180" t="e">
        <f ca="1">IF($L1049=0,-1,OFFSET('Kuiva-aine'!$C$10,AE1049+AF1049-1,0))</f>
        <v>#N/A</v>
      </c>
      <c r="P1049" s="180" t="e">
        <f t="shared" ca="1" si="297"/>
        <v>#N/A</v>
      </c>
      <c r="Q1049" s="180" t="e">
        <f ca="1">OFFSET('ewc02'!$A$10,MATCH($C1049,EWC_Koodi,0),0)</f>
        <v>#N/A</v>
      </c>
      <c r="R1049" s="180" t="e">
        <f t="shared" ca="1" si="298"/>
        <v>#N/A</v>
      </c>
      <c r="S1049" s="180" t="e">
        <f ca="1">OFFSET('ewc02'!$K$10,Y1049,0)</f>
        <v>#N/A</v>
      </c>
      <c r="T1049" s="180" t="e">
        <f t="shared" ca="1" si="299"/>
        <v>#N/A</v>
      </c>
      <c r="U1049" s="180" t="e">
        <f ca="1">OFFSET('ewc02'!$L$10,Y1049,0)</f>
        <v>#N/A</v>
      </c>
      <c r="V1049" s="180" t="e">
        <f ca="1">OFFSET('ewc02'!$M$10,Y1049,0)</f>
        <v>#N/A</v>
      </c>
      <c r="W1049" s="180" t="e">
        <f ca="1">OFFSET('ewc02'!$N$10,Y1049,0)</f>
        <v>#N/A</v>
      </c>
      <c r="X1049" s="180" t="e">
        <f ca="1">IF(AND(OFFSET('ewc02'!I$10,Y1049,0)=12,OR(G1049="2.3",G1049="2.6",G1049="2.7",G1049="2.9")),1,0)</f>
        <v>#N/A</v>
      </c>
      <c r="Y1049" s="180" t="e">
        <f t="shared" ca="1" si="292"/>
        <v>#N/A</v>
      </c>
      <c r="Z1049" s="37">
        <f t="shared" si="293"/>
        <v>0</v>
      </c>
      <c r="AA1049" s="180">
        <f ca="1">IF($Z1049=0,0, OFFSET(rd!$A$10,MATCH($Z1049,RD_tunnus,0),0))</f>
        <v>0</v>
      </c>
      <c r="AB1049" s="180" t="e">
        <f t="shared" si="300"/>
        <v>#N/A</v>
      </c>
      <c r="AC1049" s="180" t="e">
        <f t="shared" si="301"/>
        <v>#N/A</v>
      </c>
      <c r="AD1049" s="100">
        <f t="shared" si="302"/>
        <v>0</v>
      </c>
      <c r="AE1049" s="180" t="e">
        <f t="shared" ca="1" si="294"/>
        <v>#N/A</v>
      </c>
      <c r="AF1049" s="180" t="e">
        <f t="shared" ca="1" si="295"/>
        <v>#N/A</v>
      </c>
      <c r="AG1049" s="100" t="e">
        <f ca="1">OFFSET('Kuiva-aine'!$D$10,AE1049+AF1049-1,0)</f>
        <v>#N/A</v>
      </c>
      <c r="AH1049" s="100" t="e">
        <f ca="1">OFFSET('Kuiva-aine'!$E$10,AE1049+AF1049-1,0)</f>
        <v>#N/A</v>
      </c>
      <c r="AI1049" s="180" t="e">
        <f t="shared" ca="1" si="303"/>
        <v>#N/A</v>
      </c>
      <c r="AJ1049" s="180" t="e">
        <f t="shared" si="304"/>
        <v>#N/A</v>
      </c>
      <c r="AK1049" s="180" t="e">
        <f t="shared" si="305"/>
        <v>#N/A</v>
      </c>
      <c r="AL1049" s="180">
        <f t="shared" si="306"/>
        <v>0</v>
      </c>
    </row>
    <row r="1050" spans="1:38" x14ac:dyDescent="0.35">
      <c r="A1050" s="91"/>
      <c r="B1050" s="92"/>
      <c r="C1050" s="93"/>
      <c r="D1050" s="92"/>
      <c r="E1050" s="91"/>
      <c r="F1050" s="92"/>
      <c r="G1050" s="94"/>
      <c r="I1050" s="31">
        <f t="shared" ca="1" si="290"/>
        <v>0</v>
      </c>
      <c r="J1050" s="31">
        <f ca="1">IF(ISNA(MATCH($V1050,Hajoamiskertoimet!A$21:A$53,0)),0,$I1050*OFFSET(Hajoamiskertoimet!$C$20,MATCH($V1050,Hajoamiskertoimet!A$21:A$53,0),0))</f>
        <v>0</v>
      </c>
      <c r="L1050" s="181">
        <f t="shared" ca="1" si="296"/>
        <v>1</v>
      </c>
      <c r="M1050" s="180" t="e">
        <f ca="1">OFFSET('ewc02'!$H$10,MATCH($R1050,Ewc_ID,0),0)</f>
        <v>#N/A</v>
      </c>
      <c r="N1050" s="180" t="e">
        <f t="shared" ca="1" si="291"/>
        <v>#N/A</v>
      </c>
      <c r="O1050" s="180" t="e">
        <f ca="1">IF($L1050=0,-1,OFFSET('Kuiva-aine'!$C$10,AE1050+AF1050-1,0))</f>
        <v>#N/A</v>
      </c>
      <c r="P1050" s="180" t="e">
        <f t="shared" ca="1" si="297"/>
        <v>#N/A</v>
      </c>
      <c r="Q1050" s="180" t="e">
        <f ca="1">OFFSET('ewc02'!$A$10,MATCH($C1050,EWC_Koodi,0),0)</f>
        <v>#N/A</v>
      </c>
      <c r="R1050" s="180" t="e">
        <f t="shared" ca="1" si="298"/>
        <v>#N/A</v>
      </c>
      <c r="S1050" s="180" t="e">
        <f ca="1">OFFSET('ewc02'!$K$10,Y1050,0)</f>
        <v>#N/A</v>
      </c>
      <c r="T1050" s="180" t="e">
        <f t="shared" ca="1" si="299"/>
        <v>#N/A</v>
      </c>
      <c r="U1050" s="180" t="e">
        <f ca="1">OFFSET('ewc02'!$L$10,Y1050,0)</f>
        <v>#N/A</v>
      </c>
      <c r="V1050" s="180" t="e">
        <f ca="1">OFFSET('ewc02'!$M$10,Y1050,0)</f>
        <v>#N/A</v>
      </c>
      <c r="W1050" s="180" t="e">
        <f ca="1">OFFSET('ewc02'!$N$10,Y1050,0)</f>
        <v>#N/A</v>
      </c>
      <c r="X1050" s="180" t="e">
        <f ca="1">IF(AND(OFFSET('ewc02'!I$10,Y1050,0)=12,OR(G1050="2.3",G1050="2.6",G1050="2.7",G1050="2.9")),1,0)</f>
        <v>#N/A</v>
      </c>
      <c r="Y1050" s="180" t="e">
        <f t="shared" ca="1" si="292"/>
        <v>#N/A</v>
      </c>
      <c r="Z1050" s="37">
        <f t="shared" si="293"/>
        <v>0</v>
      </c>
      <c r="AA1050" s="180">
        <f ca="1">IF($Z1050=0,0, OFFSET(rd!$A$10,MATCH($Z1050,RD_tunnus,0),0))</f>
        <v>0</v>
      </c>
      <c r="AB1050" s="180" t="e">
        <f t="shared" si="300"/>
        <v>#N/A</v>
      </c>
      <c r="AC1050" s="180" t="e">
        <f t="shared" si="301"/>
        <v>#N/A</v>
      </c>
      <c r="AD1050" s="100">
        <f t="shared" si="302"/>
        <v>0</v>
      </c>
      <c r="AE1050" s="180" t="e">
        <f t="shared" ca="1" si="294"/>
        <v>#N/A</v>
      </c>
      <c r="AF1050" s="180" t="e">
        <f t="shared" ca="1" si="295"/>
        <v>#N/A</v>
      </c>
      <c r="AG1050" s="100" t="e">
        <f ca="1">OFFSET('Kuiva-aine'!$D$10,AE1050+AF1050-1,0)</f>
        <v>#N/A</v>
      </c>
      <c r="AH1050" s="100" t="e">
        <f ca="1">OFFSET('Kuiva-aine'!$E$10,AE1050+AF1050-1,0)</f>
        <v>#N/A</v>
      </c>
      <c r="AI1050" s="180" t="e">
        <f t="shared" ca="1" si="303"/>
        <v>#N/A</v>
      </c>
      <c r="AJ1050" s="180" t="e">
        <f t="shared" si="304"/>
        <v>#N/A</v>
      </c>
      <c r="AK1050" s="180" t="e">
        <f t="shared" si="305"/>
        <v>#N/A</v>
      </c>
      <c r="AL1050" s="180">
        <f t="shared" si="306"/>
        <v>0</v>
      </c>
    </row>
    <row r="1051" spans="1:38" x14ac:dyDescent="0.35">
      <c r="A1051" s="91"/>
      <c r="B1051" s="92"/>
      <c r="C1051" s="93"/>
      <c r="D1051" s="92"/>
      <c r="E1051" s="91"/>
      <c r="F1051" s="92"/>
      <c r="G1051" s="94"/>
      <c r="I1051" s="31">
        <f t="shared" ca="1" si="290"/>
        <v>0</v>
      </c>
      <c r="J1051" s="31">
        <f ca="1">IF(ISNA(MATCH($V1051,Hajoamiskertoimet!A$21:A$53,0)),0,$I1051*OFFSET(Hajoamiskertoimet!$C$20,MATCH($V1051,Hajoamiskertoimet!A$21:A$53,0),0))</f>
        <v>0</v>
      </c>
      <c r="L1051" s="181">
        <f t="shared" ca="1" si="296"/>
        <v>1</v>
      </c>
      <c r="M1051" s="180" t="e">
        <f ca="1">OFFSET('ewc02'!$H$10,MATCH($R1051,Ewc_ID,0),0)</f>
        <v>#N/A</v>
      </c>
      <c r="N1051" s="180" t="e">
        <f t="shared" ca="1" si="291"/>
        <v>#N/A</v>
      </c>
      <c r="O1051" s="180" t="e">
        <f ca="1">IF($L1051=0,-1,OFFSET('Kuiva-aine'!$C$10,AE1051+AF1051-1,0))</f>
        <v>#N/A</v>
      </c>
      <c r="P1051" s="180" t="e">
        <f t="shared" ca="1" si="297"/>
        <v>#N/A</v>
      </c>
      <c r="Q1051" s="180" t="e">
        <f ca="1">OFFSET('ewc02'!$A$10,MATCH($C1051,EWC_Koodi,0),0)</f>
        <v>#N/A</v>
      </c>
      <c r="R1051" s="180" t="e">
        <f t="shared" ca="1" si="298"/>
        <v>#N/A</v>
      </c>
      <c r="S1051" s="180" t="e">
        <f ca="1">OFFSET('ewc02'!$K$10,Y1051,0)</f>
        <v>#N/A</v>
      </c>
      <c r="T1051" s="180" t="e">
        <f t="shared" ca="1" si="299"/>
        <v>#N/A</v>
      </c>
      <c r="U1051" s="180" t="e">
        <f ca="1">OFFSET('ewc02'!$L$10,Y1051,0)</f>
        <v>#N/A</v>
      </c>
      <c r="V1051" s="180" t="e">
        <f ca="1">OFFSET('ewc02'!$M$10,Y1051,0)</f>
        <v>#N/A</v>
      </c>
      <c r="W1051" s="180" t="e">
        <f ca="1">OFFSET('ewc02'!$N$10,Y1051,0)</f>
        <v>#N/A</v>
      </c>
      <c r="X1051" s="180" t="e">
        <f ca="1">IF(AND(OFFSET('ewc02'!I$10,Y1051,0)=12,OR(G1051="2.3",G1051="2.6",G1051="2.7",G1051="2.9")),1,0)</f>
        <v>#N/A</v>
      </c>
      <c r="Y1051" s="180" t="e">
        <f t="shared" ca="1" si="292"/>
        <v>#N/A</v>
      </c>
      <c r="Z1051" s="37">
        <f t="shared" si="293"/>
        <v>0</v>
      </c>
      <c r="AA1051" s="180">
        <f ca="1">IF($Z1051=0,0, OFFSET(rd!$A$10,MATCH($Z1051,RD_tunnus,0),0))</f>
        <v>0</v>
      </c>
      <c r="AB1051" s="180" t="e">
        <f t="shared" si="300"/>
        <v>#N/A</v>
      </c>
      <c r="AC1051" s="180" t="e">
        <f t="shared" si="301"/>
        <v>#N/A</v>
      </c>
      <c r="AD1051" s="100">
        <f t="shared" si="302"/>
        <v>0</v>
      </c>
      <c r="AE1051" s="180" t="e">
        <f t="shared" ca="1" si="294"/>
        <v>#N/A</v>
      </c>
      <c r="AF1051" s="180" t="e">
        <f t="shared" ca="1" si="295"/>
        <v>#N/A</v>
      </c>
      <c r="AG1051" s="100" t="e">
        <f ca="1">OFFSET('Kuiva-aine'!$D$10,AE1051+AF1051-1,0)</f>
        <v>#N/A</v>
      </c>
      <c r="AH1051" s="100" t="e">
        <f ca="1">OFFSET('Kuiva-aine'!$E$10,AE1051+AF1051-1,0)</f>
        <v>#N/A</v>
      </c>
      <c r="AI1051" s="180" t="e">
        <f t="shared" ca="1" si="303"/>
        <v>#N/A</v>
      </c>
      <c r="AJ1051" s="180" t="e">
        <f t="shared" si="304"/>
        <v>#N/A</v>
      </c>
      <c r="AK1051" s="180" t="e">
        <f t="shared" si="305"/>
        <v>#N/A</v>
      </c>
      <c r="AL1051" s="180">
        <f t="shared" si="306"/>
        <v>0</v>
      </c>
    </row>
    <row r="1052" spans="1:38" x14ac:dyDescent="0.35">
      <c r="A1052" s="91"/>
      <c r="B1052" s="92"/>
      <c r="C1052" s="93"/>
      <c r="D1052" s="92"/>
      <c r="E1052" s="91"/>
      <c r="F1052" s="92"/>
      <c r="G1052" s="94"/>
      <c r="I1052" s="31">
        <f t="shared" ca="1" si="290"/>
        <v>0</v>
      </c>
      <c r="J1052" s="31">
        <f ca="1">IF(ISNA(MATCH($V1052,Hajoamiskertoimet!A$21:A$53,0)),0,$I1052*OFFSET(Hajoamiskertoimet!$C$20,MATCH($V1052,Hajoamiskertoimet!A$21:A$53,0),0))</f>
        <v>0</v>
      </c>
      <c r="L1052" s="181">
        <f t="shared" ca="1" si="296"/>
        <v>1</v>
      </c>
      <c r="M1052" s="180" t="e">
        <f ca="1">OFFSET('ewc02'!$H$10,MATCH($R1052,Ewc_ID,0),0)</f>
        <v>#N/A</v>
      </c>
      <c r="N1052" s="180" t="e">
        <f t="shared" ca="1" si="291"/>
        <v>#N/A</v>
      </c>
      <c r="O1052" s="180" t="e">
        <f ca="1">IF($L1052=0,-1,OFFSET('Kuiva-aine'!$C$10,AE1052+AF1052-1,0))</f>
        <v>#N/A</v>
      </c>
      <c r="P1052" s="180" t="e">
        <f t="shared" ca="1" si="297"/>
        <v>#N/A</v>
      </c>
      <c r="Q1052" s="180" t="e">
        <f ca="1">OFFSET('ewc02'!$A$10,MATCH($C1052,EWC_Koodi,0),0)</f>
        <v>#N/A</v>
      </c>
      <c r="R1052" s="180" t="e">
        <f t="shared" ca="1" si="298"/>
        <v>#N/A</v>
      </c>
      <c r="S1052" s="180" t="e">
        <f ca="1">OFFSET('ewc02'!$K$10,Y1052,0)</f>
        <v>#N/A</v>
      </c>
      <c r="T1052" s="180" t="e">
        <f t="shared" ca="1" si="299"/>
        <v>#N/A</v>
      </c>
      <c r="U1052" s="180" t="e">
        <f ca="1">OFFSET('ewc02'!$L$10,Y1052,0)</f>
        <v>#N/A</v>
      </c>
      <c r="V1052" s="180" t="e">
        <f ca="1">OFFSET('ewc02'!$M$10,Y1052,0)</f>
        <v>#N/A</v>
      </c>
      <c r="W1052" s="180" t="e">
        <f ca="1">OFFSET('ewc02'!$N$10,Y1052,0)</f>
        <v>#N/A</v>
      </c>
      <c r="X1052" s="180" t="e">
        <f ca="1">IF(AND(OFFSET('ewc02'!I$10,Y1052,0)=12,OR(G1052="2.3",G1052="2.6",G1052="2.7",G1052="2.9")),1,0)</f>
        <v>#N/A</v>
      </c>
      <c r="Y1052" s="180" t="e">
        <f t="shared" ca="1" si="292"/>
        <v>#N/A</v>
      </c>
      <c r="Z1052" s="37">
        <f t="shared" si="293"/>
        <v>0</v>
      </c>
      <c r="AA1052" s="180">
        <f ca="1">IF($Z1052=0,0, OFFSET(rd!$A$10,MATCH($Z1052,RD_tunnus,0),0))</f>
        <v>0</v>
      </c>
      <c r="AB1052" s="180" t="e">
        <f t="shared" si="300"/>
        <v>#N/A</v>
      </c>
      <c r="AC1052" s="180" t="e">
        <f t="shared" si="301"/>
        <v>#N/A</v>
      </c>
      <c r="AD1052" s="100">
        <f t="shared" si="302"/>
        <v>0</v>
      </c>
      <c r="AE1052" s="180" t="e">
        <f t="shared" ca="1" si="294"/>
        <v>#N/A</v>
      </c>
      <c r="AF1052" s="180" t="e">
        <f t="shared" ca="1" si="295"/>
        <v>#N/A</v>
      </c>
      <c r="AG1052" s="100" t="e">
        <f ca="1">OFFSET('Kuiva-aine'!$D$10,AE1052+AF1052-1,0)</f>
        <v>#N/A</v>
      </c>
      <c r="AH1052" s="100" t="e">
        <f ca="1">OFFSET('Kuiva-aine'!$E$10,AE1052+AF1052-1,0)</f>
        <v>#N/A</v>
      </c>
      <c r="AI1052" s="180" t="e">
        <f t="shared" ca="1" si="303"/>
        <v>#N/A</v>
      </c>
      <c r="AJ1052" s="180" t="e">
        <f t="shared" si="304"/>
        <v>#N/A</v>
      </c>
      <c r="AK1052" s="180" t="e">
        <f t="shared" si="305"/>
        <v>#N/A</v>
      </c>
      <c r="AL1052" s="180">
        <f t="shared" si="306"/>
        <v>0</v>
      </c>
    </row>
    <row r="1053" spans="1:38" x14ac:dyDescent="0.35">
      <c r="A1053" s="91"/>
      <c r="B1053" s="92"/>
      <c r="C1053" s="93"/>
      <c r="D1053" s="92"/>
      <c r="E1053" s="91"/>
      <c r="F1053" s="92"/>
      <c r="G1053" s="94"/>
      <c r="I1053" s="31">
        <f t="shared" ca="1" si="290"/>
        <v>0</v>
      </c>
      <c r="J1053" s="31">
        <f ca="1">IF(ISNA(MATCH($V1053,Hajoamiskertoimet!A$21:A$53,0)),0,$I1053*OFFSET(Hajoamiskertoimet!$C$20,MATCH($V1053,Hajoamiskertoimet!A$21:A$53,0),0))</f>
        <v>0</v>
      </c>
      <c r="L1053" s="181">
        <f t="shared" ca="1" si="296"/>
        <v>1</v>
      </c>
      <c r="M1053" s="180" t="e">
        <f ca="1">OFFSET('ewc02'!$H$10,MATCH($R1053,Ewc_ID,0),0)</f>
        <v>#N/A</v>
      </c>
      <c r="N1053" s="180" t="e">
        <f t="shared" ca="1" si="291"/>
        <v>#N/A</v>
      </c>
      <c r="O1053" s="180" t="e">
        <f ca="1">IF($L1053=0,-1,OFFSET('Kuiva-aine'!$C$10,AE1053+AF1053-1,0))</f>
        <v>#N/A</v>
      </c>
      <c r="P1053" s="180" t="e">
        <f t="shared" ca="1" si="297"/>
        <v>#N/A</v>
      </c>
      <c r="Q1053" s="180" t="e">
        <f ca="1">OFFSET('ewc02'!$A$10,MATCH($C1053,EWC_Koodi,0),0)</f>
        <v>#N/A</v>
      </c>
      <c r="R1053" s="180" t="e">
        <f t="shared" ca="1" si="298"/>
        <v>#N/A</v>
      </c>
      <c r="S1053" s="180" t="e">
        <f ca="1">OFFSET('ewc02'!$K$10,Y1053,0)</f>
        <v>#N/A</v>
      </c>
      <c r="T1053" s="180" t="e">
        <f t="shared" ca="1" si="299"/>
        <v>#N/A</v>
      </c>
      <c r="U1053" s="180" t="e">
        <f ca="1">OFFSET('ewc02'!$L$10,Y1053,0)</f>
        <v>#N/A</v>
      </c>
      <c r="V1053" s="180" t="e">
        <f ca="1">OFFSET('ewc02'!$M$10,Y1053,0)</f>
        <v>#N/A</v>
      </c>
      <c r="W1053" s="180" t="e">
        <f ca="1">OFFSET('ewc02'!$N$10,Y1053,0)</f>
        <v>#N/A</v>
      </c>
      <c r="X1053" s="180" t="e">
        <f ca="1">IF(AND(OFFSET('ewc02'!I$10,Y1053,0)=12,OR(G1053="2.3",G1053="2.6",G1053="2.7",G1053="2.9")),1,0)</f>
        <v>#N/A</v>
      </c>
      <c r="Y1053" s="180" t="e">
        <f t="shared" ca="1" si="292"/>
        <v>#N/A</v>
      </c>
      <c r="Z1053" s="37">
        <f t="shared" si="293"/>
        <v>0</v>
      </c>
      <c r="AA1053" s="180">
        <f ca="1">IF($Z1053=0,0, OFFSET(rd!$A$10,MATCH($Z1053,RD_tunnus,0),0))</f>
        <v>0</v>
      </c>
      <c r="AB1053" s="180" t="e">
        <f t="shared" si="300"/>
        <v>#N/A</v>
      </c>
      <c r="AC1053" s="180" t="e">
        <f t="shared" si="301"/>
        <v>#N/A</v>
      </c>
      <c r="AD1053" s="100">
        <f t="shared" si="302"/>
        <v>0</v>
      </c>
      <c r="AE1053" s="180" t="e">
        <f t="shared" ca="1" si="294"/>
        <v>#N/A</v>
      </c>
      <c r="AF1053" s="180" t="e">
        <f t="shared" ca="1" si="295"/>
        <v>#N/A</v>
      </c>
      <c r="AG1053" s="100" t="e">
        <f ca="1">OFFSET('Kuiva-aine'!$D$10,AE1053+AF1053-1,0)</f>
        <v>#N/A</v>
      </c>
      <c r="AH1053" s="100" t="e">
        <f ca="1">OFFSET('Kuiva-aine'!$E$10,AE1053+AF1053-1,0)</f>
        <v>#N/A</v>
      </c>
      <c r="AI1053" s="180" t="e">
        <f t="shared" ca="1" si="303"/>
        <v>#N/A</v>
      </c>
      <c r="AJ1053" s="180" t="e">
        <f t="shared" si="304"/>
        <v>#N/A</v>
      </c>
      <c r="AK1053" s="180" t="e">
        <f t="shared" si="305"/>
        <v>#N/A</v>
      </c>
      <c r="AL1053" s="180">
        <f t="shared" si="306"/>
        <v>0</v>
      </c>
    </row>
    <row r="1054" spans="1:38" x14ac:dyDescent="0.35">
      <c r="A1054" s="91"/>
      <c r="B1054" s="92"/>
      <c r="C1054" s="93"/>
      <c r="D1054" s="92"/>
      <c r="E1054" s="91"/>
      <c r="F1054" s="92"/>
      <c r="G1054" s="94"/>
      <c r="I1054" s="31">
        <f t="shared" ca="1" si="290"/>
        <v>0</v>
      </c>
      <c r="J1054" s="31">
        <f ca="1">IF(ISNA(MATCH($V1054,Hajoamiskertoimet!A$21:A$53,0)),0,$I1054*OFFSET(Hajoamiskertoimet!$C$20,MATCH($V1054,Hajoamiskertoimet!A$21:A$53,0),0))</f>
        <v>0</v>
      </c>
      <c r="L1054" s="181">
        <f t="shared" ca="1" si="296"/>
        <v>1</v>
      </c>
      <c r="M1054" s="180" t="e">
        <f ca="1">OFFSET('ewc02'!$H$10,MATCH($R1054,Ewc_ID,0),0)</f>
        <v>#N/A</v>
      </c>
      <c r="N1054" s="180" t="e">
        <f t="shared" ca="1" si="291"/>
        <v>#N/A</v>
      </c>
      <c r="O1054" s="180" t="e">
        <f ca="1">IF($L1054=0,-1,OFFSET('Kuiva-aine'!$C$10,AE1054+AF1054-1,0))</f>
        <v>#N/A</v>
      </c>
      <c r="P1054" s="180" t="e">
        <f t="shared" ca="1" si="297"/>
        <v>#N/A</v>
      </c>
      <c r="Q1054" s="180" t="e">
        <f ca="1">OFFSET('ewc02'!$A$10,MATCH($C1054,EWC_Koodi,0),0)</f>
        <v>#N/A</v>
      </c>
      <c r="R1054" s="180" t="e">
        <f t="shared" ca="1" si="298"/>
        <v>#N/A</v>
      </c>
      <c r="S1054" s="180" t="e">
        <f ca="1">OFFSET('ewc02'!$K$10,Y1054,0)</f>
        <v>#N/A</v>
      </c>
      <c r="T1054" s="180" t="e">
        <f t="shared" ca="1" si="299"/>
        <v>#N/A</v>
      </c>
      <c r="U1054" s="180" t="e">
        <f ca="1">OFFSET('ewc02'!$L$10,Y1054,0)</f>
        <v>#N/A</v>
      </c>
      <c r="V1054" s="180" t="e">
        <f ca="1">OFFSET('ewc02'!$M$10,Y1054,0)</f>
        <v>#N/A</v>
      </c>
      <c r="W1054" s="180" t="e">
        <f ca="1">OFFSET('ewc02'!$N$10,Y1054,0)</f>
        <v>#N/A</v>
      </c>
      <c r="X1054" s="180" t="e">
        <f ca="1">IF(AND(OFFSET('ewc02'!I$10,Y1054,0)=12,OR(G1054="2.3",G1054="2.6",G1054="2.7",G1054="2.9")),1,0)</f>
        <v>#N/A</v>
      </c>
      <c r="Y1054" s="180" t="e">
        <f t="shared" ca="1" si="292"/>
        <v>#N/A</v>
      </c>
      <c r="Z1054" s="37">
        <f t="shared" si="293"/>
        <v>0</v>
      </c>
      <c r="AA1054" s="180">
        <f ca="1">IF($Z1054=0,0, OFFSET(rd!$A$10,MATCH($Z1054,RD_tunnus,0),0))</f>
        <v>0</v>
      </c>
      <c r="AB1054" s="180" t="e">
        <f t="shared" si="300"/>
        <v>#N/A</v>
      </c>
      <c r="AC1054" s="180" t="e">
        <f t="shared" si="301"/>
        <v>#N/A</v>
      </c>
      <c r="AD1054" s="100">
        <f t="shared" si="302"/>
        <v>0</v>
      </c>
      <c r="AE1054" s="180" t="e">
        <f t="shared" ca="1" si="294"/>
        <v>#N/A</v>
      </c>
      <c r="AF1054" s="180" t="e">
        <f t="shared" ca="1" si="295"/>
        <v>#N/A</v>
      </c>
      <c r="AG1054" s="100" t="e">
        <f ca="1">OFFSET('Kuiva-aine'!$D$10,AE1054+AF1054-1,0)</f>
        <v>#N/A</v>
      </c>
      <c r="AH1054" s="100" t="e">
        <f ca="1">OFFSET('Kuiva-aine'!$E$10,AE1054+AF1054-1,0)</f>
        <v>#N/A</v>
      </c>
      <c r="AI1054" s="180" t="e">
        <f t="shared" ca="1" si="303"/>
        <v>#N/A</v>
      </c>
      <c r="AJ1054" s="180" t="e">
        <f t="shared" si="304"/>
        <v>#N/A</v>
      </c>
      <c r="AK1054" s="180" t="e">
        <f t="shared" si="305"/>
        <v>#N/A</v>
      </c>
      <c r="AL1054" s="180">
        <f t="shared" si="306"/>
        <v>0</v>
      </c>
    </row>
    <row r="1055" spans="1:38" x14ac:dyDescent="0.35">
      <c r="A1055" s="91"/>
      <c r="B1055" s="92"/>
      <c r="C1055" s="93"/>
      <c r="D1055" s="92"/>
      <c r="E1055" s="91"/>
      <c r="F1055" s="92"/>
      <c r="G1055" s="94"/>
      <c r="I1055" s="31">
        <f t="shared" ca="1" si="290"/>
        <v>0</v>
      </c>
      <c r="J1055" s="31">
        <f ca="1">IF(ISNA(MATCH($V1055,Hajoamiskertoimet!A$21:A$53,0)),0,$I1055*OFFSET(Hajoamiskertoimet!$C$20,MATCH($V1055,Hajoamiskertoimet!A$21:A$53,0),0))</f>
        <v>0</v>
      </c>
      <c r="L1055" s="181">
        <f t="shared" ca="1" si="296"/>
        <v>1</v>
      </c>
      <c r="M1055" s="180" t="e">
        <f ca="1">OFFSET('ewc02'!$H$10,MATCH($R1055,Ewc_ID,0),0)</f>
        <v>#N/A</v>
      </c>
      <c r="N1055" s="180" t="e">
        <f t="shared" ca="1" si="291"/>
        <v>#N/A</v>
      </c>
      <c r="O1055" s="180" t="e">
        <f ca="1">IF($L1055=0,-1,OFFSET('Kuiva-aine'!$C$10,AE1055+AF1055-1,0))</f>
        <v>#N/A</v>
      </c>
      <c r="P1055" s="180" t="e">
        <f t="shared" ca="1" si="297"/>
        <v>#N/A</v>
      </c>
      <c r="Q1055" s="180" t="e">
        <f ca="1">OFFSET('ewc02'!$A$10,MATCH($C1055,EWC_Koodi,0),0)</f>
        <v>#N/A</v>
      </c>
      <c r="R1055" s="180" t="e">
        <f t="shared" ca="1" si="298"/>
        <v>#N/A</v>
      </c>
      <c r="S1055" s="180" t="e">
        <f ca="1">OFFSET('ewc02'!$K$10,Y1055,0)</f>
        <v>#N/A</v>
      </c>
      <c r="T1055" s="180" t="e">
        <f t="shared" ca="1" si="299"/>
        <v>#N/A</v>
      </c>
      <c r="U1055" s="180" t="e">
        <f ca="1">OFFSET('ewc02'!$L$10,Y1055,0)</f>
        <v>#N/A</v>
      </c>
      <c r="V1055" s="180" t="e">
        <f ca="1">OFFSET('ewc02'!$M$10,Y1055,0)</f>
        <v>#N/A</v>
      </c>
      <c r="W1055" s="180" t="e">
        <f ca="1">OFFSET('ewc02'!$N$10,Y1055,0)</f>
        <v>#N/A</v>
      </c>
      <c r="X1055" s="180" t="e">
        <f ca="1">IF(AND(OFFSET('ewc02'!I$10,Y1055,0)=12,OR(G1055="2.3",G1055="2.6",G1055="2.7",G1055="2.9")),1,0)</f>
        <v>#N/A</v>
      </c>
      <c r="Y1055" s="180" t="e">
        <f t="shared" ca="1" si="292"/>
        <v>#N/A</v>
      </c>
      <c r="Z1055" s="37">
        <f t="shared" si="293"/>
        <v>0</v>
      </c>
      <c r="AA1055" s="180">
        <f ca="1">IF($Z1055=0,0, OFFSET(rd!$A$10,MATCH($Z1055,RD_tunnus,0),0))</f>
        <v>0</v>
      </c>
      <c r="AB1055" s="180" t="e">
        <f t="shared" si="300"/>
        <v>#N/A</v>
      </c>
      <c r="AC1055" s="180" t="e">
        <f t="shared" si="301"/>
        <v>#N/A</v>
      </c>
      <c r="AD1055" s="100">
        <f t="shared" si="302"/>
        <v>0</v>
      </c>
      <c r="AE1055" s="180" t="e">
        <f t="shared" ca="1" si="294"/>
        <v>#N/A</v>
      </c>
      <c r="AF1055" s="180" t="e">
        <f t="shared" ca="1" si="295"/>
        <v>#N/A</v>
      </c>
      <c r="AG1055" s="100" t="e">
        <f ca="1">OFFSET('Kuiva-aine'!$D$10,AE1055+AF1055-1,0)</f>
        <v>#N/A</v>
      </c>
      <c r="AH1055" s="100" t="e">
        <f ca="1">OFFSET('Kuiva-aine'!$E$10,AE1055+AF1055-1,0)</f>
        <v>#N/A</v>
      </c>
      <c r="AI1055" s="180" t="e">
        <f t="shared" ca="1" si="303"/>
        <v>#N/A</v>
      </c>
      <c r="AJ1055" s="180" t="e">
        <f t="shared" si="304"/>
        <v>#N/A</v>
      </c>
      <c r="AK1055" s="180" t="e">
        <f t="shared" si="305"/>
        <v>#N/A</v>
      </c>
      <c r="AL1055" s="180">
        <f t="shared" si="306"/>
        <v>0</v>
      </c>
    </row>
    <row r="1056" spans="1:38" x14ac:dyDescent="0.35">
      <c r="A1056" s="91"/>
      <c r="B1056" s="92"/>
      <c r="C1056" s="93"/>
      <c r="D1056" s="92"/>
      <c r="E1056" s="91"/>
      <c r="F1056" s="92"/>
      <c r="G1056" s="94"/>
      <c r="I1056" s="31">
        <f t="shared" ca="1" si="290"/>
        <v>0</v>
      </c>
      <c r="J1056" s="31">
        <f ca="1">IF(ISNA(MATCH($V1056,Hajoamiskertoimet!A$21:A$53,0)),0,$I1056*OFFSET(Hajoamiskertoimet!$C$20,MATCH($V1056,Hajoamiskertoimet!A$21:A$53,0),0))</f>
        <v>0</v>
      </c>
      <c r="L1056" s="181">
        <f t="shared" ca="1" si="296"/>
        <v>1</v>
      </c>
      <c r="M1056" s="180" t="e">
        <f ca="1">OFFSET('ewc02'!$H$10,MATCH($R1056,Ewc_ID,0),0)</f>
        <v>#N/A</v>
      </c>
      <c r="N1056" s="180" t="e">
        <f t="shared" ca="1" si="291"/>
        <v>#N/A</v>
      </c>
      <c r="O1056" s="180" t="e">
        <f ca="1">IF($L1056=0,-1,OFFSET('Kuiva-aine'!$C$10,AE1056+AF1056-1,0))</f>
        <v>#N/A</v>
      </c>
      <c r="P1056" s="180" t="e">
        <f t="shared" ca="1" si="297"/>
        <v>#N/A</v>
      </c>
      <c r="Q1056" s="180" t="e">
        <f ca="1">OFFSET('ewc02'!$A$10,MATCH($C1056,EWC_Koodi,0),0)</f>
        <v>#N/A</v>
      </c>
      <c r="R1056" s="180" t="e">
        <f t="shared" ca="1" si="298"/>
        <v>#N/A</v>
      </c>
      <c r="S1056" s="180" t="e">
        <f ca="1">OFFSET('ewc02'!$K$10,Y1056,0)</f>
        <v>#N/A</v>
      </c>
      <c r="T1056" s="180" t="e">
        <f t="shared" ca="1" si="299"/>
        <v>#N/A</v>
      </c>
      <c r="U1056" s="180" t="e">
        <f ca="1">OFFSET('ewc02'!$L$10,Y1056,0)</f>
        <v>#N/A</v>
      </c>
      <c r="V1056" s="180" t="e">
        <f ca="1">OFFSET('ewc02'!$M$10,Y1056,0)</f>
        <v>#N/A</v>
      </c>
      <c r="W1056" s="180" t="e">
        <f ca="1">OFFSET('ewc02'!$N$10,Y1056,0)</f>
        <v>#N/A</v>
      </c>
      <c r="X1056" s="180" t="e">
        <f ca="1">IF(AND(OFFSET('ewc02'!I$10,Y1056,0)=12,OR(G1056="2.3",G1056="2.6",G1056="2.7",G1056="2.9")),1,0)</f>
        <v>#N/A</v>
      </c>
      <c r="Y1056" s="180" t="e">
        <f t="shared" ca="1" si="292"/>
        <v>#N/A</v>
      </c>
      <c r="Z1056" s="37">
        <f t="shared" si="293"/>
        <v>0</v>
      </c>
      <c r="AA1056" s="180">
        <f ca="1">IF($Z1056=0,0, OFFSET(rd!$A$10,MATCH($Z1056,RD_tunnus,0),0))</f>
        <v>0</v>
      </c>
      <c r="AB1056" s="180" t="e">
        <f t="shared" si="300"/>
        <v>#N/A</v>
      </c>
      <c r="AC1056" s="180" t="e">
        <f t="shared" si="301"/>
        <v>#N/A</v>
      </c>
      <c r="AD1056" s="100">
        <f t="shared" si="302"/>
        <v>0</v>
      </c>
      <c r="AE1056" s="180" t="e">
        <f t="shared" ca="1" si="294"/>
        <v>#N/A</v>
      </c>
      <c r="AF1056" s="180" t="e">
        <f t="shared" ca="1" si="295"/>
        <v>#N/A</v>
      </c>
      <c r="AG1056" s="100" t="e">
        <f ca="1">OFFSET('Kuiva-aine'!$D$10,AE1056+AF1056-1,0)</f>
        <v>#N/A</v>
      </c>
      <c r="AH1056" s="100" t="e">
        <f ca="1">OFFSET('Kuiva-aine'!$E$10,AE1056+AF1056-1,0)</f>
        <v>#N/A</v>
      </c>
      <c r="AI1056" s="180" t="e">
        <f t="shared" ca="1" si="303"/>
        <v>#N/A</v>
      </c>
      <c r="AJ1056" s="180" t="e">
        <f t="shared" si="304"/>
        <v>#N/A</v>
      </c>
      <c r="AK1056" s="180" t="e">
        <f t="shared" si="305"/>
        <v>#N/A</v>
      </c>
      <c r="AL1056" s="180">
        <f t="shared" si="306"/>
        <v>0</v>
      </c>
    </row>
    <row r="1057" spans="1:38" x14ac:dyDescent="0.35">
      <c r="A1057" s="91"/>
      <c r="B1057" s="92"/>
      <c r="C1057" s="93"/>
      <c r="D1057" s="92"/>
      <c r="E1057" s="91"/>
      <c r="F1057" s="92"/>
      <c r="G1057" s="94"/>
      <c r="I1057" s="31">
        <f t="shared" ca="1" si="290"/>
        <v>0</v>
      </c>
      <c r="J1057" s="31">
        <f ca="1">IF(ISNA(MATCH($V1057,Hajoamiskertoimet!A$21:A$53,0)),0,$I1057*OFFSET(Hajoamiskertoimet!$C$20,MATCH($V1057,Hajoamiskertoimet!A$21:A$53,0),0))</f>
        <v>0</v>
      </c>
      <c r="L1057" s="181">
        <f t="shared" ca="1" si="296"/>
        <v>1</v>
      </c>
      <c r="M1057" s="180" t="e">
        <f ca="1">OFFSET('ewc02'!$H$10,MATCH($R1057,Ewc_ID,0),0)</f>
        <v>#N/A</v>
      </c>
      <c r="N1057" s="180" t="e">
        <f t="shared" ca="1" si="291"/>
        <v>#N/A</v>
      </c>
      <c r="O1057" s="180" t="e">
        <f ca="1">IF($L1057=0,-1,OFFSET('Kuiva-aine'!$C$10,AE1057+AF1057-1,0))</f>
        <v>#N/A</v>
      </c>
      <c r="P1057" s="180" t="e">
        <f t="shared" ca="1" si="297"/>
        <v>#N/A</v>
      </c>
      <c r="Q1057" s="180" t="e">
        <f ca="1">OFFSET('ewc02'!$A$10,MATCH($C1057,EWC_Koodi,0),0)</f>
        <v>#N/A</v>
      </c>
      <c r="R1057" s="180" t="e">
        <f t="shared" ca="1" si="298"/>
        <v>#N/A</v>
      </c>
      <c r="S1057" s="180" t="e">
        <f ca="1">OFFSET('ewc02'!$K$10,Y1057,0)</f>
        <v>#N/A</v>
      </c>
      <c r="T1057" s="180" t="e">
        <f t="shared" ca="1" si="299"/>
        <v>#N/A</v>
      </c>
      <c r="U1057" s="180" t="e">
        <f ca="1">OFFSET('ewc02'!$L$10,Y1057,0)</f>
        <v>#N/A</v>
      </c>
      <c r="V1057" s="180" t="e">
        <f ca="1">OFFSET('ewc02'!$M$10,Y1057,0)</f>
        <v>#N/A</v>
      </c>
      <c r="W1057" s="180" t="e">
        <f ca="1">OFFSET('ewc02'!$N$10,Y1057,0)</f>
        <v>#N/A</v>
      </c>
      <c r="X1057" s="180" t="e">
        <f ca="1">IF(AND(OFFSET('ewc02'!I$10,Y1057,0)=12,OR(G1057="2.3",G1057="2.6",G1057="2.7",G1057="2.9")),1,0)</f>
        <v>#N/A</v>
      </c>
      <c r="Y1057" s="180" t="e">
        <f t="shared" ca="1" si="292"/>
        <v>#N/A</v>
      </c>
      <c r="Z1057" s="37">
        <f t="shared" si="293"/>
        <v>0</v>
      </c>
      <c r="AA1057" s="180">
        <f ca="1">IF($Z1057=0,0, OFFSET(rd!$A$10,MATCH($Z1057,RD_tunnus,0),0))</f>
        <v>0</v>
      </c>
      <c r="AB1057" s="180" t="e">
        <f t="shared" si="300"/>
        <v>#N/A</v>
      </c>
      <c r="AC1057" s="180" t="e">
        <f t="shared" si="301"/>
        <v>#N/A</v>
      </c>
      <c r="AD1057" s="100">
        <f t="shared" si="302"/>
        <v>0</v>
      </c>
      <c r="AE1057" s="180" t="e">
        <f t="shared" ca="1" si="294"/>
        <v>#N/A</v>
      </c>
      <c r="AF1057" s="180" t="e">
        <f t="shared" ca="1" si="295"/>
        <v>#N/A</v>
      </c>
      <c r="AG1057" s="100" t="e">
        <f ca="1">OFFSET('Kuiva-aine'!$D$10,AE1057+AF1057-1,0)</f>
        <v>#N/A</v>
      </c>
      <c r="AH1057" s="100" t="e">
        <f ca="1">OFFSET('Kuiva-aine'!$E$10,AE1057+AF1057-1,0)</f>
        <v>#N/A</v>
      </c>
      <c r="AI1057" s="180" t="e">
        <f t="shared" ca="1" si="303"/>
        <v>#N/A</v>
      </c>
      <c r="AJ1057" s="180" t="e">
        <f t="shared" si="304"/>
        <v>#N/A</v>
      </c>
      <c r="AK1057" s="180" t="e">
        <f t="shared" si="305"/>
        <v>#N/A</v>
      </c>
      <c r="AL1057" s="180">
        <f t="shared" si="306"/>
        <v>0</v>
      </c>
    </row>
    <row r="1058" spans="1:38" x14ac:dyDescent="0.35">
      <c r="A1058" s="91"/>
      <c r="B1058" s="92"/>
      <c r="C1058" s="93"/>
      <c r="D1058" s="92"/>
      <c r="E1058" s="91"/>
      <c r="F1058" s="92"/>
      <c r="G1058" s="94"/>
      <c r="I1058" s="31">
        <f t="shared" ca="1" si="290"/>
        <v>0</v>
      </c>
      <c r="J1058" s="31">
        <f ca="1">IF(ISNA(MATCH($V1058,Hajoamiskertoimet!A$21:A$53,0)),0,$I1058*OFFSET(Hajoamiskertoimet!$C$20,MATCH($V1058,Hajoamiskertoimet!A$21:A$53,0),0))</f>
        <v>0</v>
      </c>
      <c r="L1058" s="181">
        <f t="shared" ca="1" si="296"/>
        <v>1</v>
      </c>
      <c r="M1058" s="180" t="e">
        <f ca="1">OFFSET('ewc02'!$H$10,MATCH($R1058,Ewc_ID,0),0)</f>
        <v>#N/A</v>
      </c>
      <c r="N1058" s="180" t="e">
        <f t="shared" ca="1" si="291"/>
        <v>#N/A</v>
      </c>
      <c r="O1058" s="180" t="e">
        <f ca="1">IF($L1058=0,-1,OFFSET('Kuiva-aine'!$C$10,AE1058+AF1058-1,0))</f>
        <v>#N/A</v>
      </c>
      <c r="P1058" s="180" t="e">
        <f t="shared" ca="1" si="297"/>
        <v>#N/A</v>
      </c>
      <c r="Q1058" s="180" t="e">
        <f ca="1">OFFSET('ewc02'!$A$10,MATCH($C1058,EWC_Koodi,0),0)</f>
        <v>#N/A</v>
      </c>
      <c r="R1058" s="180" t="e">
        <f t="shared" ca="1" si="298"/>
        <v>#N/A</v>
      </c>
      <c r="S1058" s="180" t="e">
        <f ca="1">OFFSET('ewc02'!$K$10,Y1058,0)</f>
        <v>#N/A</v>
      </c>
      <c r="T1058" s="180" t="e">
        <f t="shared" ca="1" si="299"/>
        <v>#N/A</v>
      </c>
      <c r="U1058" s="180" t="e">
        <f ca="1">OFFSET('ewc02'!$L$10,Y1058,0)</f>
        <v>#N/A</v>
      </c>
      <c r="V1058" s="180" t="e">
        <f ca="1">OFFSET('ewc02'!$M$10,Y1058,0)</f>
        <v>#N/A</v>
      </c>
      <c r="W1058" s="180" t="e">
        <f ca="1">OFFSET('ewc02'!$N$10,Y1058,0)</f>
        <v>#N/A</v>
      </c>
      <c r="X1058" s="180" t="e">
        <f ca="1">IF(AND(OFFSET('ewc02'!I$10,Y1058,0)=12,OR(G1058="2.3",G1058="2.6",G1058="2.7",G1058="2.9")),1,0)</f>
        <v>#N/A</v>
      </c>
      <c r="Y1058" s="180" t="e">
        <f t="shared" ca="1" si="292"/>
        <v>#N/A</v>
      </c>
      <c r="Z1058" s="37">
        <f t="shared" si="293"/>
        <v>0</v>
      </c>
      <c r="AA1058" s="180">
        <f ca="1">IF($Z1058=0,0, OFFSET(rd!$A$10,MATCH($Z1058,RD_tunnus,0),0))</f>
        <v>0</v>
      </c>
      <c r="AB1058" s="180" t="e">
        <f t="shared" si="300"/>
        <v>#N/A</v>
      </c>
      <c r="AC1058" s="180" t="e">
        <f t="shared" si="301"/>
        <v>#N/A</v>
      </c>
      <c r="AD1058" s="100">
        <f t="shared" si="302"/>
        <v>0</v>
      </c>
      <c r="AE1058" s="180" t="e">
        <f t="shared" ca="1" si="294"/>
        <v>#N/A</v>
      </c>
      <c r="AF1058" s="180" t="e">
        <f t="shared" ca="1" si="295"/>
        <v>#N/A</v>
      </c>
      <c r="AG1058" s="100" t="e">
        <f ca="1">OFFSET('Kuiva-aine'!$D$10,AE1058+AF1058-1,0)</f>
        <v>#N/A</v>
      </c>
      <c r="AH1058" s="100" t="e">
        <f ca="1">OFFSET('Kuiva-aine'!$E$10,AE1058+AF1058-1,0)</f>
        <v>#N/A</v>
      </c>
      <c r="AI1058" s="180" t="e">
        <f t="shared" ca="1" si="303"/>
        <v>#N/A</v>
      </c>
      <c r="AJ1058" s="180" t="e">
        <f t="shared" si="304"/>
        <v>#N/A</v>
      </c>
      <c r="AK1058" s="180" t="e">
        <f t="shared" si="305"/>
        <v>#N/A</v>
      </c>
      <c r="AL1058" s="180">
        <f t="shared" si="306"/>
        <v>0</v>
      </c>
    </row>
    <row r="1059" spans="1:38" x14ac:dyDescent="0.35">
      <c r="A1059" s="91"/>
      <c r="B1059" s="92"/>
      <c r="C1059" s="93"/>
      <c r="D1059" s="92"/>
      <c r="E1059" s="91"/>
      <c r="F1059" s="92"/>
      <c r="G1059" s="94"/>
      <c r="I1059" s="31">
        <f t="shared" ca="1" si="290"/>
        <v>0</v>
      </c>
      <c r="J1059" s="31">
        <f ca="1">IF(ISNA(MATCH($V1059,Hajoamiskertoimet!A$21:A$53,0)),0,$I1059*OFFSET(Hajoamiskertoimet!$C$20,MATCH($V1059,Hajoamiskertoimet!A$21:A$53,0),0))</f>
        <v>0</v>
      </c>
      <c r="L1059" s="181">
        <f t="shared" ca="1" si="296"/>
        <v>1</v>
      </c>
      <c r="M1059" s="180" t="e">
        <f ca="1">OFFSET('ewc02'!$H$10,MATCH($R1059,Ewc_ID,0),0)</f>
        <v>#N/A</v>
      </c>
      <c r="N1059" s="180" t="e">
        <f t="shared" ca="1" si="291"/>
        <v>#N/A</v>
      </c>
      <c r="O1059" s="180" t="e">
        <f ca="1">IF($L1059=0,-1,OFFSET('Kuiva-aine'!$C$10,AE1059+AF1059-1,0))</f>
        <v>#N/A</v>
      </c>
      <c r="P1059" s="180" t="e">
        <f t="shared" ca="1" si="297"/>
        <v>#N/A</v>
      </c>
      <c r="Q1059" s="180" t="e">
        <f ca="1">OFFSET('ewc02'!$A$10,MATCH($C1059,EWC_Koodi,0),0)</f>
        <v>#N/A</v>
      </c>
      <c r="R1059" s="180" t="e">
        <f t="shared" ca="1" si="298"/>
        <v>#N/A</v>
      </c>
      <c r="S1059" s="180" t="e">
        <f ca="1">OFFSET('ewc02'!$K$10,Y1059,0)</f>
        <v>#N/A</v>
      </c>
      <c r="T1059" s="180" t="e">
        <f t="shared" ca="1" si="299"/>
        <v>#N/A</v>
      </c>
      <c r="U1059" s="180" t="e">
        <f ca="1">OFFSET('ewc02'!$L$10,Y1059,0)</f>
        <v>#N/A</v>
      </c>
      <c r="V1059" s="180" t="e">
        <f ca="1">OFFSET('ewc02'!$M$10,Y1059,0)</f>
        <v>#N/A</v>
      </c>
      <c r="W1059" s="180" t="e">
        <f ca="1">OFFSET('ewc02'!$N$10,Y1059,0)</f>
        <v>#N/A</v>
      </c>
      <c r="X1059" s="180" t="e">
        <f ca="1">IF(AND(OFFSET('ewc02'!I$10,Y1059,0)=12,OR(G1059="2.3",G1059="2.6",G1059="2.7",G1059="2.9")),1,0)</f>
        <v>#N/A</v>
      </c>
      <c r="Y1059" s="180" t="e">
        <f t="shared" ca="1" si="292"/>
        <v>#N/A</v>
      </c>
      <c r="Z1059" s="37">
        <f t="shared" si="293"/>
        <v>0</v>
      </c>
      <c r="AA1059" s="180">
        <f ca="1">IF($Z1059=0,0, OFFSET(rd!$A$10,MATCH($Z1059,RD_tunnus,0),0))</f>
        <v>0</v>
      </c>
      <c r="AB1059" s="180" t="e">
        <f t="shared" si="300"/>
        <v>#N/A</v>
      </c>
      <c r="AC1059" s="180" t="e">
        <f t="shared" si="301"/>
        <v>#N/A</v>
      </c>
      <c r="AD1059" s="100">
        <f t="shared" si="302"/>
        <v>0</v>
      </c>
      <c r="AE1059" s="180" t="e">
        <f t="shared" ca="1" si="294"/>
        <v>#N/A</v>
      </c>
      <c r="AF1059" s="180" t="e">
        <f t="shared" ca="1" si="295"/>
        <v>#N/A</v>
      </c>
      <c r="AG1059" s="100" t="e">
        <f ca="1">OFFSET('Kuiva-aine'!$D$10,AE1059+AF1059-1,0)</f>
        <v>#N/A</v>
      </c>
      <c r="AH1059" s="100" t="e">
        <f ca="1">OFFSET('Kuiva-aine'!$E$10,AE1059+AF1059-1,0)</f>
        <v>#N/A</v>
      </c>
      <c r="AI1059" s="180" t="e">
        <f t="shared" ca="1" si="303"/>
        <v>#N/A</v>
      </c>
      <c r="AJ1059" s="180" t="e">
        <f t="shared" si="304"/>
        <v>#N/A</v>
      </c>
      <c r="AK1059" s="180" t="e">
        <f t="shared" si="305"/>
        <v>#N/A</v>
      </c>
      <c r="AL1059" s="180">
        <f t="shared" si="306"/>
        <v>0</v>
      </c>
    </row>
    <row r="1060" spans="1:38" x14ac:dyDescent="0.35">
      <c r="A1060" s="91"/>
      <c r="B1060" s="92"/>
      <c r="C1060" s="93"/>
      <c r="D1060" s="92"/>
      <c r="E1060" s="91"/>
      <c r="F1060" s="92"/>
      <c r="G1060" s="94"/>
      <c r="I1060" s="31">
        <f t="shared" ca="1" si="290"/>
        <v>0</v>
      </c>
      <c r="J1060" s="31">
        <f ca="1">IF(ISNA(MATCH($V1060,Hajoamiskertoimet!A$21:A$53,0)),0,$I1060*OFFSET(Hajoamiskertoimet!$C$20,MATCH($V1060,Hajoamiskertoimet!A$21:A$53,0),0))</f>
        <v>0</v>
      </c>
      <c r="L1060" s="181">
        <f t="shared" ca="1" si="296"/>
        <v>1</v>
      </c>
      <c r="M1060" s="180" t="e">
        <f ca="1">OFFSET('ewc02'!$H$10,MATCH($R1060,Ewc_ID,0),0)</f>
        <v>#N/A</v>
      </c>
      <c r="N1060" s="180" t="e">
        <f t="shared" ca="1" si="291"/>
        <v>#N/A</v>
      </c>
      <c r="O1060" s="180" t="e">
        <f ca="1">IF($L1060=0,-1,OFFSET('Kuiva-aine'!$C$10,AE1060+AF1060-1,0))</f>
        <v>#N/A</v>
      </c>
      <c r="P1060" s="180" t="e">
        <f t="shared" ca="1" si="297"/>
        <v>#N/A</v>
      </c>
      <c r="Q1060" s="180" t="e">
        <f ca="1">OFFSET('ewc02'!$A$10,MATCH($C1060,EWC_Koodi,0),0)</f>
        <v>#N/A</v>
      </c>
      <c r="R1060" s="180" t="e">
        <f t="shared" ca="1" si="298"/>
        <v>#N/A</v>
      </c>
      <c r="S1060" s="180" t="e">
        <f ca="1">OFFSET('ewc02'!$K$10,Y1060,0)</f>
        <v>#N/A</v>
      </c>
      <c r="T1060" s="180" t="e">
        <f t="shared" ca="1" si="299"/>
        <v>#N/A</v>
      </c>
      <c r="U1060" s="180" t="e">
        <f ca="1">OFFSET('ewc02'!$L$10,Y1060,0)</f>
        <v>#N/A</v>
      </c>
      <c r="V1060" s="180" t="e">
        <f ca="1">OFFSET('ewc02'!$M$10,Y1060,0)</f>
        <v>#N/A</v>
      </c>
      <c r="W1060" s="180" t="e">
        <f ca="1">OFFSET('ewc02'!$N$10,Y1060,0)</f>
        <v>#N/A</v>
      </c>
      <c r="X1060" s="180" t="e">
        <f ca="1">IF(AND(OFFSET('ewc02'!I$10,Y1060,0)=12,OR(G1060="2.3",G1060="2.6",G1060="2.7",G1060="2.9")),1,0)</f>
        <v>#N/A</v>
      </c>
      <c r="Y1060" s="180" t="e">
        <f t="shared" ca="1" si="292"/>
        <v>#N/A</v>
      </c>
      <c r="Z1060" s="37">
        <f t="shared" si="293"/>
        <v>0</v>
      </c>
      <c r="AA1060" s="180">
        <f ca="1">IF($Z1060=0,0, OFFSET(rd!$A$10,MATCH($Z1060,RD_tunnus,0),0))</f>
        <v>0</v>
      </c>
      <c r="AB1060" s="180" t="e">
        <f t="shared" si="300"/>
        <v>#N/A</v>
      </c>
      <c r="AC1060" s="180" t="e">
        <f t="shared" si="301"/>
        <v>#N/A</v>
      </c>
      <c r="AD1060" s="100">
        <f t="shared" si="302"/>
        <v>0</v>
      </c>
      <c r="AE1060" s="180" t="e">
        <f t="shared" ca="1" si="294"/>
        <v>#N/A</v>
      </c>
      <c r="AF1060" s="180" t="e">
        <f t="shared" ca="1" si="295"/>
        <v>#N/A</v>
      </c>
      <c r="AG1060" s="100" t="e">
        <f ca="1">OFFSET('Kuiva-aine'!$D$10,AE1060+AF1060-1,0)</f>
        <v>#N/A</v>
      </c>
      <c r="AH1060" s="100" t="e">
        <f ca="1">OFFSET('Kuiva-aine'!$E$10,AE1060+AF1060-1,0)</f>
        <v>#N/A</v>
      </c>
      <c r="AI1060" s="180" t="e">
        <f t="shared" ca="1" si="303"/>
        <v>#N/A</v>
      </c>
      <c r="AJ1060" s="180" t="e">
        <f t="shared" si="304"/>
        <v>#N/A</v>
      </c>
      <c r="AK1060" s="180" t="e">
        <f t="shared" si="305"/>
        <v>#N/A</v>
      </c>
      <c r="AL1060" s="180">
        <f t="shared" si="306"/>
        <v>0</v>
      </c>
    </row>
    <row r="1061" spans="1:38" x14ac:dyDescent="0.35">
      <c r="A1061" s="91"/>
      <c r="B1061" s="92"/>
      <c r="C1061" s="93"/>
      <c r="D1061" s="92"/>
      <c r="E1061" s="91"/>
      <c r="F1061" s="92"/>
      <c r="G1061" s="94"/>
      <c r="I1061" s="31">
        <f t="shared" ref="I1061:I1124" ca="1" si="307">IF(ISNA(P1061),0,D1061*P1061/IF(P1061&gt;AH1061,P1061,AH1061)*L1061)</f>
        <v>0</v>
      </c>
      <c r="J1061" s="31">
        <f ca="1">IF(ISNA(MATCH($V1061,Hajoamiskertoimet!A$21:A$53,0)),0,$I1061*OFFSET(Hajoamiskertoimet!$C$20,MATCH($V1061,Hajoamiskertoimet!A$21:A$53,0),0))</f>
        <v>0</v>
      </c>
      <c r="L1061" s="181">
        <f t="shared" ca="1" si="296"/>
        <v>1</v>
      </c>
      <c r="M1061" s="180" t="e">
        <f ca="1">OFFSET('ewc02'!$H$10,MATCH($R1061,Ewc_ID,0),0)</f>
        <v>#N/A</v>
      </c>
      <c r="N1061" s="180" t="e">
        <f t="shared" ca="1" si="291"/>
        <v>#N/A</v>
      </c>
      <c r="O1061" s="180" t="e">
        <f ca="1">IF($L1061=0,-1,OFFSET('Kuiva-aine'!$C$10,AE1061+AF1061-1,0))</f>
        <v>#N/A</v>
      </c>
      <c r="P1061" s="180" t="e">
        <f t="shared" ca="1" si="297"/>
        <v>#N/A</v>
      </c>
      <c r="Q1061" s="180" t="e">
        <f ca="1">OFFSET('ewc02'!$A$10,MATCH($C1061,EWC_Koodi,0),0)</f>
        <v>#N/A</v>
      </c>
      <c r="R1061" s="180" t="e">
        <f t="shared" ca="1" si="298"/>
        <v>#N/A</v>
      </c>
      <c r="S1061" s="180" t="e">
        <f ca="1">OFFSET('ewc02'!$K$10,Y1061,0)</f>
        <v>#N/A</v>
      </c>
      <c r="T1061" s="180" t="e">
        <f t="shared" ca="1" si="299"/>
        <v>#N/A</v>
      </c>
      <c r="U1061" s="180" t="e">
        <f ca="1">OFFSET('ewc02'!$L$10,Y1061,0)</f>
        <v>#N/A</v>
      </c>
      <c r="V1061" s="180" t="e">
        <f ca="1">OFFSET('ewc02'!$M$10,Y1061,0)</f>
        <v>#N/A</v>
      </c>
      <c r="W1061" s="180" t="e">
        <f ca="1">OFFSET('ewc02'!$N$10,Y1061,0)</f>
        <v>#N/A</v>
      </c>
      <c r="X1061" s="180" t="e">
        <f ca="1">IF(AND(OFFSET('ewc02'!I$10,Y1061,0)=12,OR(G1061="2.3",G1061="2.6",G1061="2.7",G1061="2.9")),1,0)</f>
        <v>#N/A</v>
      </c>
      <c r="Y1061" s="180" t="e">
        <f t="shared" ca="1" si="292"/>
        <v>#N/A</v>
      </c>
      <c r="Z1061" s="37">
        <f t="shared" si="293"/>
        <v>0</v>
      </c>
      <c r="AA1061" s="180">
        <f ca="1">IF($Z1061=0,0, OFFSET(rd!$A$10,MATCH($Z1061,RD_tunnus,0),0))</f>
        <v>0</v>
      </c>
      <c r="AB1061" s="180" t="e">
        <f t="shared" si="300"/>
        <v>#N/A</v>
      </c>
      <c r="AC1061" s="180" t="e">
        <f t="shared" si="301"/>
        <v>#N/A</v>
      </c>
      <c r="AD1061" s="100">
        <f t="shared" si="302"/>
        <v>0</v>
      </c>
      <c r="AE1061" s="180" t="e">
        <f t="shared" ca="1" si="294"/>
        <v>#N/A</v>
      </c>
      <c r="AF1061" s="180" t="e">
        <f t="shared" ca="1" si="295"/>
        <v>#N/A</v>
      </c>
      <c r="AG1061" s="100" t="e">
        <f ca="1">OFFSET('Kuiva-aine'!$D$10,AE1061+AF1061-1,0)</f>
        <v>#N/A</v>
      </c>
      <c r="AH1061" s="100" t="e">
        <f ca="1">OFFSET('Kuiva-aine'!$E$10,AE1061+AF1061-1,0)</f>
        <v>#N/A</v>
      </c>
      <c r="AI1061" s="180" t="e">
        <f t="shared" ca="1" si="303"/>
        <v>#N/A</v>
      </c>
      <c r="AJ1061" s="180" t="e">
        <f t="shared" si="304"/>
        <v>#N/A</v>
      </c>
      <c r="AK1061" s="180" t="e">
        <f t="shared" si="305"/>
        <v>#N/A</v>
      </c>
      <c r="AL1061" s="180">
        <f t="shared" si="306"/>
        <v>0</v>
      </c>
    </row>
    <row r="1062" spans="1:38" x14ac:dyDescent="0.35">
      <c r="A1062" s="91"/>
      <c r="B1062" s="92"/>
      <c r="C1062" s="93"/>
      <c r="D1062" s="92"/>
      <c r="E1062" s="91"/>
      <c r="F1062" s="92"/>
      <c r="G1062" s="94"/>
      <c r="I1062" s="31">
        <f t="shared" ca="1" si="307"/>
        <v>0</v>
      </c>
      <c r="J1062" s="31">
        <f ca="1">IF(ISNA(MATCH($V1062,Hajoamiskertoimet!A$21:A$53,0)),0,$I1062*OFFSET(Hajoamiskertoimet!$C$20,MATCH($V1062,Hajoamiskertoimet!A$21:A$53,0),0))</f>
        <v>0</v>
      </c>
      <c r="L1062" s="181">
        <f t="shared" ca="1" si="296"/>
        <v>1</v>
      </c>
      <c r="M1062" s="180" t="e">
        <f ca="1">OFFSET('ewc02'!$H$10,MATCH($R1062,Ewc_ID,0),0)</f>
        <v>#N/A</v>
      </c>
      <c r="N1062" s="180" t="e">
        <f t="shared" ca="1" si="291"/>
        <v>#N/A</v>
      </c>
      <c r="O1062" s="180" t="e">
        <f ca="1">IF($L1062=0,-1,OFFSET('Kuiva-aine'!$C$10,AE1062+AF1062-1,0))</f>
        <v>#N/A</v>
      </c>
      <c r="P1062" s="180" t="e">
        <f t="shared" ca="1" si="297"/>
        <v>#N/A</v>
      </c>
      <c r="Q1062" s="180" t="e">
        <f ca="1">OFFSET('ewc02'!$A$10,MATCH($C1062,EWC_Koodi,0),0)</f>
        <v>#N/A</v>
      </c>
      <c r="R1062" s="180" t="e">
        <f t="shared" ca="1" si="298"/>
        <v>#N/A</v>
      </c>
      <c r="S1062" s="180" t="e">
        <f ca="1">OFFSET('ewc02'!$K$10,Y1062,0)</f>
        <v>#N/A</v>
      </c>
      <c r="T1062" s="180" t="e">
        <f t="shared" ca="1" si="299"/>
        <v>#N/A</v>
      </c>
      <c r="U1062" s="180" t="e">
        <f ca="1">OFFSET('ewc02'!$L$10,Y1062,0)</f>
        <v>#N/A</v>
      </c>
      <c r="V1062" s="180" t="e">
        <f ca="1">OFFSET('ewc02'!$M$10,Y1062,0)</f>
        <v>#N/A</v>
      </c>
      <c r="W1062" s="180" t="e">
        <f ca="1">OFFSET('ewc02'!$N$10,Y1062,0)</f>
        <v>#N/A</v>
      </c>
      <c r="X1062" s="180" t="e">
        <f ca="1">IF(AND(OFFSET('ewc02'!I$10,Y1062,0)=12,OR(G1062="2.3",G1062="2.6",G1062="2.7",G1062="2.9")),1,0)</f>
        <v>#N/A</v>
      </c>
      <c r="Y1062" s="180" t="e">
        <f t="shared" ca="1" si="292"/>
        <v>#N/A</v>
      </c>
      <c r="Z1062" s="37">
        <f t="shared" si="293"/>
        <v>0</v>
      </c>
      <c r="AA1062" s="180">
        <f ca="1">IF($Z1062=0,0, OFFSET(rd!$A$10,MATCH($Z1062,RD_tunnus,0),0))</f>
        <v>0</v>
      </c>
      <c r="AB1062" s="180" t="e">
        <f t="shared" si="300"/>
        <v>#N/A</v>
      </c>
      <c r="AC1062" s="180" t="e">
        <f t="shared" si="301"/>
        <v>#N/A</v>
      </c>
      <c r="AD1062" s="100">
        <f t="shared" si="302"/>
        <v>0</v>
      </c>
      <c r="AE1062" s="180" t="e">
        <f t="shared" ca="1" si="294"/>
        <v>#N/A</v>
      </c>
      <c r="AF1062" s="180" t="e">
        <f t="shared" ca="1" si="295"/>
        <v>#N/A</v>
      </c>
      <c r="AG1062" s="100" t="e">
        <f ca="1">OFFSET('Kuiva-aine'!$D$10,AE1062+AF1062-1,0)</f>
        <v>#N/A</v>
      </c>
      <c r="AH1062" s="100" t="e">
        <f ca="1">OFFSET('Kuiva-aine'!$E$10,AE1062+AF1062-1,0)</f>
        <v>#N/A</v>
      </c>
      <c r="AI1062" s="180" t="e">
        <f t="shared" ca="1" si="303"/>
        <v>#N/A</v>
      </c>
      <c r="AJ1062" s="180" t="e">
        <f t="shared" si="304"/>
        <v>#N/A</v>
      </c>
      <c r="AK1062" s="180" t="e">
        <f t="shared" si="305"/>
        <v>#N/A</v>
      </c>
      <c r="AL1062" s="180">
        <f t="shared" si="306"/>
        <v>0</v>
      </c>
    </row>
    <row r="1063" spans="1:38" x14ac:dyDescent="0.35">
      <c r="A1063" s="91"/>
      <c r="B1063" s="92"/>
      <c r="C1063" s="93"/>
      <c r="D1063" s="92"/>
      <c r="E1063" s="91"/>
      <c r="F1063" s="92"/>
      <c r="G1063" s="94"/>
      <c r="I1063" s="31">
        <f t="shared" ca="1" si="307"/>
        <v>0</v>
      </c>
      <c r="J1063" s="31">
        <f ca="1">IF(ISNA(MATCH($V1063,Hajoamiskertoimet!A$21:A$53,0)),0,$I1063*OFFSET(Hajoamiskertoimet!$C$20,MATCH($V1063,Hajoamiskertoimet!A$21:A$53,0),0))</f>
        <v>0</v>
      </c>
      <c r="L1063" s="181">
        <f t="shared" ca="1" si="296"/>
        <v>1</v>
      </c>
      <c r="M1063" s="180" t="e">
        <f ca="1">OFFSET('ewc02'!$H$10,MATCH($R1063,Ewc_ID,0),0)</f>
        <v>#N/A</v>
      </c>
      <c r="N1063" s="180" t="e">
        <f t="shared" ca="1" si="291"/>
        <v>#N/A</v>
      </c>
      <c r="O1063" s="180" t="e">
        <f ca="1">IF($L1063=0,-1,OFFSET('Kuiva-aine'!$C$10,AE1063+AF1063-1,0))</f>
        <v>#N/A</v>
      </c>
      <c r="P1063" s="180" t="e">
        <f t="shared" ca="1" si="297"/>
        <v>#N/A</v>
      </c>
      <c r="Q1063" s="180" t="e">
        <f ca="1">OFFSET('ewc02'!$A$10,MATCH($C1063,EWC_Koodi,0),0)</f>
        <v>#N/A</v>
      </c>
      <c r="R1063" s="180" t="e">
        <f t="shared" ca="1" si="298"/>
        <v>#N/A</v>
      </c>
      <c r="S1063" s="180" t="e">
        <f ca="1">OFFSET('ewc02'!$K$10,Y1063,0)</f>
        <v>#N/A</v>
      </c>
      <c r="T1063" s="180" t="e">
        <f t="shared" ca="1" si="299"/>
        <v>#N/A</v>
      </c>
      <c r="U1063" s="180" t="e">
        <f ca="1">OFFSET('ewc02'!$L$10,Y1063,0)</f>
        <v>#N/A</v>
      </c>
      <c r="V1063" s="180" t="e">
        <f ca="1">OFFSET('ewc02'!$M$10,Y1063,0)</f>
        <v>#N/A</v>
      </c>
      <c r="W1063" s="180" t="e">
        <f ca="1">OFFSET('ewc02'!$N$10,Y1063,0)</f>
        <v>#N/A</v>
      </c>
      <c r="X1063" s="180" t="e">
        <f ca="1">IF(AND(OFFSET('ewc02'!I$10,Y1063,0)=12,OR(G1063="2.3",G1063="2.6",G1063="2.7",G1063="2.9")),1,0)</f>
        <v>#N/A</v>
      </c>
      <c r="Y1063" s="180" t="e">
        <f t="shared" ca="1" si="292"/>
        <v>#N/A</v>
      </c>
      <c r="Z1063" s="37">
        <f t="shared" si="293"/>
        <v>0</v>
      </c>
      <c r="AA1063" s="180">
        <f ca="1">IF($Z1063=0,0, OFFSET(rd!$A$10,MATCH($Z1063,RD_tunnus,0),0))</f>
        <v>0</v>
      </c>
      <c r="AB1063" s="180" t="e">
        <f t="shared" si="300"/>
        <v>#N/A</v>
      </c>
      <c r="AC1063" s="180" t="e">
        <f t="shared" si="301"/>
        <v>#N/A</v>
      </c>
      <c r="AD1063" s="100">
        <f t="shared" si="302"/>
        <v>0</v>
      </c>
      <c r="AE1063" s="180" t="e">
        <f t="shared" ca="1" si="294"/>
        <v>#N/A</v>
      </c>
      <c r="AF1063" s="180" t="e">
        <f t="shared" ca="1" si="295"/>
        <v>#N/A</v>
      </c>
      <c r="AG1063" s="100" t="e">
        <f ca="1">OFFSET('Kuiva-aine'!$D$10,AE1063+AF1063-1,0)</f>
        <v>#N/A</v>
      </c>
      <c r="AH1063" s="100" t="e">
        <f ca="1">OFFSET('Kuiva-aine'!$E$10,AE1063+AF1063-1,0)</f>
        <v>#N/A</v>
      </c>
      <c r="AI1063" s="180" t="e">
        <f t="shared" ca="1" si="303"/>
        <v>#N/A</v>
      </c>
      <c r="AJ1063" s="180" t="e">
        <f t="shared" si="304"/>
        <v>#N/A</v>
      </c>
      <c r="AK1063" s="180" t="e">
        <f t="shared" si="305"/>
        <v>#N/A</v>
      </c>
      <c r="AL1063" s="180">
        <f t="shared" si="306"/>
        <v>0</v>
      </c>
    </row>
    <row r="1064" spans="1:38" x14ac:dyDescent="0.35">
      <c r="A1064" s="91"/>
      <c r="B1064" s="92"/>
      <c r="C1064" s="93"/>
      <c r="D1064" s="92"/>
      <c r="E1064" s="91"/>
      <c r="F1064" s="92"/>
      <c r="G1064" s="94"/>
      <c r="I1064" s="31">
        <f t="shared" ca="1" si="307"/>
        <v>0</v>
      </c>
      <c r="J1064" s="31">
        <f ca="1">IF(ISNA(MATCH($V1064,Hajoamiskertoimet!A$21:A$53,0)),0,$I1064*OFFSET(Hajoamiskertoimet!$C$20,MATCH($V1064,Hajoamiskertoimet!A$21:A$53,0),0))</f>
        <v>0</v>
      </c>
      <c r="L1064" s="181">
        <f t="shared" ca="1" si="296"/>
        <v>1</v>
      </c>
      <c r="M1064" s="180" t="e">
        <f ca="1">OFFSET('ewc02'!$H$10,MATCH($R1064,Ewc_ID,0),0)</f>
        <v>#N/A</v>
      </c>
      <c r="N1064" s="180" t="e">
        <f t="shared" ca="1" si="291"/>
        <v>#N/A</v>
      </c>
      <c r="O1064" s="180" t="e">
        <f ca="1">IF($L1064=0,-1,OFFSET('Kuiva-aine'!$C$10,AE1064+AF1064-1,0))</f>
        <v>#N/A</v>
      </c>
      <c r="P1064" s="180" t="e">
        <f t="shared" ca="1" si="297"/>
        <v>#N/A</v>
      </c>
      <c r="Q1064" s="180" t="e">
        <f ca="1">OFFSET('ewc02'!$A$10,MATCH($C1064,EWC_Koodi,0),0)</f>
        <v>#N/A</v>
      </c>
      <c r="R1064" s="180" t="e">
        <f t="shared" ca="1" si="298"/>
        <v>#N/A</v>
      </c>
      <c r="S1064" s="180" t="e">
        <f ca="1">OFFSET('ewc02'!$K$10,Y1064,0)</f>
        <v>#N/A</v>
      </c>
      <c r="T1064" s="180" t="e">
        <f t="shared" ca="1" si="299"/>
        <v>#N/A</v>
      </c>
      <c r="U1064" s="180" t="e">
        <f ca="1">OFFSET('ewc02'!$L$10,Y1064,0)</f>
        <v>#N/A</v>
      </c>
      <c r="V1064" s="180" t="e">
        <f ca="1">OFFSET('ewc02'!$M$10,Y1064,0)</f>
        <v>#N/A</v>
      </c>
      <c r="W1064" s="180" t="e">
        <f ca="1">OFFSET('ewc02'!$N$10,Y1064,0)</f>
        <v>#N/A</v>
      </c>
      <c r="X1064" s="180" t="e">
        <f ca="1">IF(AND(OFFSET('ewc02'!I$10,Y1064,0)=12,OR(G1064="2.3",G1064="2.6",G1064="2.7",G1064="2.9")),1,0)</f>
        <v>#N/A</v>
      </c>
      <c r="Y1064" s="180" t="e">
        <f t="shared" ca="1" si="292"/>
        <v>#N/A</v>
      </c>
      <c r="Z1064" s="37">
        <f t="shared" si="293"/>
        <v>0</v>
      </c>
      <c r="AA1064" s="180">
        <f ca="1">IF($Z1064=0,0, OFFSET(rd!$A$10,MATCH($Z1064,RD_tunnus,0),0))</f>
        <v>0</v>
      </c>
      <c r="AB1064" s="180" t="e">
        <f t="shared" si="300"/>
        <v>#N/A</v>
      </c>
      <c r="AC1064" s="180" t="e">
        <f t="shared" si="301"/>
        <v>#N/A</v>
      </c>
      <c r="AD1064" s="100">
        <f t="shared" si="302"/>
        <v>0</v>
      </c>
      <c r="AE1064" s="180" t="e">
        <f t="shared" ca="1" si="294"/>
        <v>#N/A</v>
      </c>
      <c r="AF1064" s="180" t="e">
        <f t="shared" ca="1" si="295"/>
        <v>#N/A</v>
      </c>
      <c r="AG1064" s="100" t="e">
        <f ca="1">OFFSET('Kuiva-aine'!$D$10,AE1064+AF1064-1,0)</f>
        <v>#N/A</v>
      </c>
      <c r="AH1064" s="100" t="e">
        <f ca="1">OFFSET('Kuiva-aine'!$E$10,AE1064+AF1064-1,0)</f>
        <v>#N/A</v>
      </c>
      <c r="AI1064" s="180" t="e">
        <f t="shared" ca="1" si="303"/>
        <v>#N/A</v>
      </c>
      <c r="AJ1064" s="180" t="e">
        <f t="shared" si="304"/>
        <v>#N/A</v>
      </c>
      <c r="AK1064" s="180" t="e">
        <f t="shared" si="305"/>
        <v>#N/A</v>
      </c>
      <c r="AL1064" s="180">
        <f t="shared" si="306"/>
        <v>0</v>
      </c>
    </row>
    <row r="1065" spans="1:38" x14ac:dyDescent="0.35">
      <c r="A1065" s="91"/>
      <c r="B1065" s="92"/>
      <c r="C1065" s="93"/>
      <c r="D1065" s="92"/>
      <c r="E1065" s="91"/>
      <c r="F1065" s="92"/>
      <c r="G1065" s="94"/>
      <c r="I1065" s="31">
        <f t="shared" ca="1" si="307"/>
        <v>0</v>
      </c>
      <c r="J1065" s="31">
        <f ca="1">IF(ISNA(MATCH($V1065,Hajoamiskertoimet!A$21:A$53,0)),0,$I1065*OFFSET(Hajoamiskertoimet!$C$20,MATCH($V1065,Hajoamiskertoimet!A$21:A$53,0),0))</f>
        <v>0</v>
      </c>
      <c r="L1065" s="181">
        <f t="shared" ca="1" si="296"/>
        <v>1</v>
      </c>
      <c r="M1065" s="180" t="e">
        <f ca="1">OFFSET('ewc02'!$H$10,MATCH($R1065,Ewc_ID,0),0)</f>
        <v>#N/A</v>
      </c>
      <c r="N1065" s="180" t="e">
        <f t="shared" ca="1" si="291"/>
        <v>#N/A</v>
      </c>
      <c r="O1065" s="180" t="e">
        <f ca="1">IF($L1065=0,-1,OFFSET('Kuiva-aine'!$C$10,AE1065+AF1065-1,0))</f>
        <v>#N/A</v>
      </c>
      <c r="P1065" s="180" t="e">
        <f t="shared" ca="1" si="297"/>
        <v>#N/A</v>
      </c>
      <c r="Q1065" s="180" t="e">
        <f ca="1">OFFSET('ewc02'!$A$10,MATCH($C1065,EWC_Koodi,0),0)</f>
        <v>#N/A</v>
      </c>
      <c r="R1065" s="180" t="e">
        <f t="shared" ca="1" si="298"/>
        <v>#N/A</v>
      </c>
      <c r="S1065" s="180" t="e">
        <f ca="1">OFFSET('ewc02'!$K$10,Y1065,0)</f>
        <v>#N/A</v>
      </c>
      <c r="T1065" s="180" t="e">
        <f t="shared" ca="1" si="299"/>
        <v>#N/A</v>
      </c>
      <c r="U1065" s="180" t="e">
        <f ca="1">OFFSET('ewc02'!$L$10,Y1065,0)</f>
        <v>#N/A</v>
      </c>
      <c r="V1065" s="180" t="e">
        <f ca="1">OFFSET('ewc02'!$M$10,Y1065,0)</f>
        <v>#N/A</v>
      </c>
      <c r="W1065" s="180" t="e">
        <f ca="1">OFFSET('ewc02'!$N$10,Y1065,0)</f>
        <v>#N/A</v>
      </c>
      <c r="X1065" s="180" t="e">
        <f ca="1">IF(AND(OFFSET('ewc02'!I$10,Y1065,0)=12,OR(G1065="2.3",G1065="2.6",G1065="2.7",G1065="2.9")),1,0)</f>
        <v>#N/A</v>
      </c>
      <c r="Y1065" s="180" t="e">
        <f t="shared" ca="1" si="292"/>
        <v>#N/A</v>
      </c>
      <c r="Z1065" s="37">
        <f t="shared" si="293"/>
        <v>0</v>
      </c>
      <c r="AA1065" s="180">
        <f ca="1">IF($Z1065=0,0, OFFSET(rd!$A$10,MATCH($Z1065,RD_tunnus,0),0))</f>
        <v>0</v>
      </c>
      <c r="AB1065" s="180" t="e">
        <f t="shared" si="300"/>
        <v>#N/A</v>
      </c>
      <c r="AC1065" s="180" t="e">
        <f t="shared" si="301"/>
        <v>#N/A</v>
      </c>
      <c r="AD1065" s="100">
        <f t="shared" si="302"/>
        <v>0</v>
      </c>
      <c r="AE1065" s="180" t="e">
        <f t="shared" ca="1" si="294"/>
        <v>#N/A</v>
      </c>
      <c r="AF1065" s="180" t="e">
        <f t="shared" ca="1" si="295"/>
        <v>#N/A</v>
      </c>
      <c r="AG1065" s="100" t="e">
        <f ca="1">OFFSET('Kuiva-aine'!$D$10,AE1065+AF1065-1,0)</f>
        <v>#N/A</v>
      </c>
      <c r="AH1065" s="100" t="e">
        <f ca="1">OFFSET('Kuiva-aine'!$E$10,AE1065+AF1065-1,0)</f>
        <v>#N/A</v>
      </c>
      <c r="AI1065" s="180" t="e">
        <f t="shared" ca="1" si="303"/>
        <v>#N/A</v>
      </c>
      <c r="AJ1065" s="180" t="e">
        <f t="shared" si="304"/>
        <v>#N/A</v>
      </c>
      <c r="AK1065" s="180" t="e">
        <f t="shared" si="305"/>
        <v>#N/A</v>
      </c>
      <c r="AL1065" s="180">
        <f t="shared" si="306"/>
        <v>0</v>
      </c>
    </row>
    <row r="1066" spans="1:38" x14ac:dyDescent="0.35">
      <c r="A1066" s="91"/>
      <c r="B1066" s="92"/>
      <c r="C1066" s="93"/>
      <c r="D1066" s="92"/>
      <c r="E1066" s="91"/>
      <c r="F1066" s="92"/>
      <c r="G1066" s="94"/>
      <c r="I1066" s="31">
        <f t="shared" ca="1" si="307"/>
        <v>0</v>
      </c>
      <c r="J1066" s="31">
        <f ca="1">IF(ISNA(MATCH($V1066,Hajoamiskertoimet!A$21:A$53,0)),0,$I1066*OFFSET(Hajoamiskertoimet!$C$20,MATCH($V1066,Hajoamiskertoimet!A$21:A$53,0),0))</f>
        <v>0</v>
      </c>
      <c r="L1066" s="181">
        <f t="shared" ca="1" si="296"/>
        <v>1</v>
      </c>
      <c r="M1066" s="180" t="e">
        <f ca="1">OFFSET('ewc02'!$H$10,MATCH($R1066,Ewc_ID,0),0)</f>
        <v>#N/A</v>
      </c>
      <c r="N1066" s="180" t="e">
        <f t="shared" ca="1" si="291"/>
        <v>#N/A</v>
      </c>
      <c r="O1066" s="180" t="e">
        <f ca="1">IF($L1066=0,-1,OFFSET('Kuiva-aine'!$C$10,AE1066+AF1066-1,0))</f>
        <v>#N/A</v>
      </c>
      <c r="P1066" s="180" t="e">
        <f t="shared" ca="1" si="297"/>
        <v>#N/A</v>
      </c>
      <c r="Q1066" s="180" t="e">
        <f ca="1">OFFSET('ewc02'!$A$10,MATCH($C1066,EWC_Koodi,0),0)</f>
        <v>#N/A</v>
      </c>
      <c r="R1066" s="180" t="e">
        <f t="shared" ca="1" si="298"/>
        <v>#N/A</v>
      </c>
      <c r="S1066" s="180" t="e">
        <f ca="1">OFFSET('ewc02'!$K$10,Y1066,0)</f>
        <v>#N/A</v>
      </c>
      <c r="T1066" s="180" t="e">
        <f t="shared" ca="1" si="299"/>
        <v>#N/A</v>
      </c>
      <c r="U1066" s="180" t="e">
        <f ca="1">OFFSET('ewc02'!$L$10,Y1066,0)</f>
        <v>#N/A</v>
      </c>
      <c r="V1066" s="180" t="e">
        <f ca="1">OFFSET('ewc02'!$M$10,Y1066,0)</f>
        <v>#N/A</v>
      </c>
      <c r="W1066" s="180" t="e">
        <f ca="1">OFFSET('ewc02'!$N$10,Y1066,0)</f>
        <v>#N/A</v>
      </c>
      <c r="X1066" s="180" t="e">
        <f ca="1">IF(AND(OFFSET('ewc02'!I$10,Y1066,0)=12,OR(G1066="2.3",G1066="2.6",G1066="2.7",G1066="2.9")),1,0)</f>
        <v>#N/A</v>
      </c>
      <c r="Y1066" s="180" t="e">
        <f t="shared" ca="1" si="292"/>
        <v>#N/A</v>
      </c>
      <c r="Z1066" s="37">
        <f t="shared" si="293"/>
        <v>0</v>
      </c>
      <c r="AA1066" s="180">
        <f ca="1">IF($Z1066=0,0, OFFSET(rd!$A$10,MATCH($Z1066,RD_tunnus,0),0))</f>
        <v>0</v>
      </c>
      <c r="AB1066" s="180" t="e">
        <f t="shared" si="300"/>
        <v>#N/A</v>
      </c>
      <c r="AC1066" s="180" t="e">
        <f t="shared" si="301"/>
        <v>#N/A</v>
      </c>
      <c r="AD1066" s="100">
        <f t="shared" si="302"/>
        <v>0</v>
      </c>
      <c r="AE1066" s="180" t="e">
        <f t="shared" ca="1" si="294"/>
        <v>#N/A</v>
      </c>
      <c r="AF1066" s="180" t="e">
        <f t="shared" ca="1" si="295"/>
        <v>#N/A</v>
      </c>
      <c r="AG1066" s="100" t="e">
        <f ca="1">OFFSET('Kuiva-aine'!$D$10,AE1066+AF1066-1,0)</f>
        <v>#N/A</v>
      </c>
      <c r="AH1066" s="100" t="e">
        <f ca="1">OFFSET('Kuiva-aine'!$E$10,AE1066+AF1066-1,0)</f>
        <v>#N/A</v>
      </c>
      <c r="AI1066" s="180" t="e">
        <f t="shared" ca="1" si="303"/>
        <v>#N/A</v>
      </c>
      <c r="AJ1066" s="180" t="e">
        <f t="shared" si="304"/>
        <v>#N/A</v>
      </c>
      <c r="AK1066" s="180" t="e">
        <f t="shared" si="305"/>
        <v>#N/A</v>
      </c>
      <c r="AL1066" s="180">
        <f t="shared" si="306"/>
        <v>0</v>
      </c>
    </row>
    <row r="1067" spans="1:38" x14ac:dyDescent="0.35">
      <c r="A1067" s="91"/>
      <c r="B1067" s="92"/>
      <c r="C1067" s="93"/>
      <c r="D1067" s="92"/>
      <c r="E1067" s="91"/>
      <c r="F1067" s="92"/>
      <c r="G1067" s="94"/>
      <c r="I1067" s="31">
        <f t="shared" ca="1" si="307"/>
        <v>0</v>
      </c>
      <c r="J1067" s="31">
        <f ca="1">IF(ISNA(MATCH($V1067,Hajoamiskertoimet!A$21:A$53,0)),0,$I1067*OFFSET(Hajoamiskertoimet!$C$20,MATCH($V1067,Hajoamiskertoimet!A$21:A$53,0),0))</f>
        <v>0</v>
      </c>
      <c r="L1067" s="181">
        <f t="shared" ca="1" si="296"/>
        <v>1</v>
      </c>
      <c r="M1067" s="180" t="e">
        <f ca="1">OFFSET('ewc02'!$H$10,MATCH($R1067,Ewc_ID,0),0)</f>
        <v>#N/A</v>
      </c>
      <c r="N1067" s="180" t="e">
        <f t="shared" ca="1" si="291"/>
        <v>#N/A</v>
      </c>
      <c r="O1067" s="180" t="e">
        <f ca="1">IF($L1067=0,-1,OFFSET('Kuiva-aine'!$C$10,AE1067+AF1067-1,0))</f>
        <v>#N/A</v>
      </c>
      <c r="P1067" s="180" t="e">
        <f t="shared" ca="1" si="297"/>
        <v>#N/A</v>
      </c>
      <c r="Q1067" s="180" t="e">
        <f ca="1">OFFSET('ewc02'!$A$10,MATCH($C1067,EWC_Koodi,0),0)</f>
        <v>#N/A</v>
      </c>
      <c r="R1067" s="180" t="e">
        <f t="shared" ca="1" si="298"/>
        <v>#N/A</v>
      </c>
      <c r="S1067" s="180" t="e">
        <f ca="1">OFFSET('ewc02'!$K$10,Y1067,0)</f>
        <v>#N/A</v>
      </c>
      <c r="T1067" s="180" t="e">
        <f t="shared" ca="1" si="299"/>
        <v>#N/A</v>
      </c>
      <c r="U1067" s="180" t="e">
        <f ca="1">OFFSET('ewc02'!$L$10,Y1067,0)</f>
        <v>#N/A</v>
      </c>
      <c r="V1067" s="180" t="e">
        <f ca="1">OFFSET('ewc02'!$M$10,Y1067,0)</f>
        <v>#N/A</v>
      </c>
      <c r="W1067" s="180" t="e">
        <f ca="1">OFFSET('ewc02'!$N$10,Y1067,0)</f>
        <v>#N/A</v>
      </c>
      <c r="X1067" s="180" t="e">
        <f ca="1">IF(AND(OFFSET('ewc02'!I$10,Y1067,0)=12,OR(G1067="2.3",G1067="2.6",G1067="2.7",G1067="2.9")),1,0)</f>
        <v>#N/A</v>
      </c>
      <c r="Y1067" s="180" t="e">
        <f t="shared" ca="1" si="292"/>
        <v>#N/A</v>
      </c>
      <c r="Z1067" s="37">
        <f t="shared" si="293"/>
        <v>0</v>
      </c>
      <c r="AA1067" s="180">
        <f ca="1">IF($Z1067=0,0, OFFSET(rd!$A$10,MATCH($Z1067,RD_tunnus,0),0))</f>
        <v>0</v>
      </c>
      <c r="AB1067" s="180" t="e">
        <f t="shared" si="300"/>
        <v>#N/A</v>
      </c>
      <c r="AC1067" s="180" t="e">
        <f t="shared" si="301"/>
        <v>#N/A</v>
      </c>
      <c r="AD1067" s="100">
        <f t="shared" si="302"/>
        <v>0</v>
      </c>
      <c r="AE1067" s="180" t="e">
        <f t="shared" ca="1" si="294"/>
        <v>#N/A</v>
      </c>
      <c r="AF1067" s="180" t="e">
        <f t="shared" ca="1" si="295"/>
        <v>#N/A</v>
      </c>
      <c r="AG1067" s="100" t="e">
        <f ca="1">OFFSET('Kuiva-aine'!$D$10,AE1067+AF1067-1,0)</f>
        <v>#N/A</v>
      </c>
      <c r="AH1067" s="100" t="e">
        <f ca="1">OFFSET('Kuiva-aine'!$E$10,AE1067+AF1067-1,0)</f>
        <v>#N/A</v>
      </c>
      <c r="AI1067" s="180" t="e">
        <f t="shared" ca="1" si="303"/>
        <v>#N/A</v>
      </c>
      <c r="AJ1067" s="180" t="e">
        <f t="shared" si="304"/>
        <v>#N/A</v>
      </c>
      <c r="AK1067" s="180" t="e">
        <f t="shared" si="305"/>
        <v>#N/A</v>
      </c>
      <c r="AL1067" s="180">
        <f t="shared" si="306"/>
        <v>0</v>
      </c>
    </row>
    <row r="1068" spans="1:38" x14ac:dyDescent="0.35">
      <c r="A1068" s="91"/>
      <c r="B1068" s="92"/>
      <c r="C1068" s="93"/>
      <c r="D1068" s="92"/>
      <c r="E1068" s="91"/>
      <c r="F1068" s="92"/>
      <c r="G1068" s="94"/>
      <c r="I1068" s="31">
        <f t="shared" ca="1" si="307"/>
        <v>0</v>
      </c>
      <c r="J1068" s="31">
        <f ca="1">IF(ISNA(MATCH($V1068,Hajoamiskertoimet!A$21:A$53,0)),0,$I1068*OFFSET(Hajoamiskertoimet!$C$20,MATCH($V1068,Hajoamiskertoimet!A$21:A$53,0),0))</f>
        <v>0</v>
      </c>
      <c r="L1068" s="181">
        <f t="shared" ca="1" si="296"/>
        <v>1</v>
      </c>
      <c r="M1068" s="180" t="e">
        <f ca="1">OFFSET('ewc02'!$H$10,MATCH($R1068,Ewc_ID,0),0)</f>
        <v>#N/A</v>
      </c>
      <c r="N1068" s="180" t="e">
        <f t="shared" ca="1" si="291"/>
        <v>#N/A</v>
      </c>
      <c r="O1068" s="180" t="e">
        <f ca="1">IF($L1068=0,-1,OFFSET('Kuiva-aine'!$C$10,AE1068+AF1068-1,0))</f>
        <v>#N/A</v>
      </c>
      <c r="P1068" s="180" t="e">
        <f t="shared" ca="1" si="297"/>
        <v>#N/A</v>
      </c>
      <c r="Q1068" s="180" t="e">
        <f ca="1">OFFSET('ewc02'!$A$10,MATCH($C1068,EWC_Koodi,0),0)</f>
        <v>#N/A</v>
      </c>
      <c r="R1068" s="180" t="e">
        <f t="shared" ca="1" si="298"/>
        <v>#N/A</v>
      </c>
      <c r="S1068" s="180" t="e">
        <f ca="1">OFFSET('ewc02'!$K$10,Y1068,0)</f>
        <v>#N/A</v>
      </c>
      <c r="T1068" s="180" t="e">
        <f t="shared" ca="1" si="299"/>
        <v>#N/A</v>
      </c>
      <c r="U1068" s="180" t="e">
        <f ca="1">OFFSET('ewc02'!$L$10,Y1068,0)</f>
        <v>#N/A</v>
      </c>
      <c r="V1068" s="180" t="e">
        <f ca="1">OFFSET('ewc02'!$M$10,Y1068,0)</f>
        <v>#N/A</v>
      </c>
      <c r="W1068" s="180" t="e">
        <f ca="1">OFFSET('ewc02'!$N$10,Y1068,0)</f>
        <v>#N/A</v>
      </c>
      <c r="X1068" s="180" t="e">
        <f ca="1">IF(AND(OFFSET('ewc02'!I$10,Y1068,0)=12,OR(G1068="2.3",G1068="2.6",G1068="2.7",G1068="2.9")),1,0)</f>
        <v>#N/A</v>
      </c>
      <c r="Y1068" s="180" t="e">
        <f t="shared" ca="1" si="292"/>
        <v>#N/A</v>
      </c>
      <c r="Z1068" s="37">
        <f t="shared" si="293"/>
        <v>0</v>
      </c>
      <c r="AA1068" s="180">
        <f ca="1">IF($Z1068=0,0, OFFSET(rd!$A$10,MATCH($Z1068,RD_tunnus,0),0))</f>
        <v>0</v>
      </c>
      <c r="AB1068" s="180" t="e">
        <f t="shared" si="300"/>
        <v>#N/A</v>
      </c>
      <c r="AC1068" s="180" t="e">
        <f t="shared" si="301"/>
        <v>#N/A</v>
      </c>
      <c r="AD1068" s="100">
        <f t="shared" si="302"/>
        <v>0</v>
      </c>
      <c r="AE1068" s="180" t="e">
        <f t="shared" ca="1" si="294"/>
        <v>#N/A</v>
      </c>
      <c r="AF1068" s="180" t="e">
        <f t="shared" ca="1" si="295"/>
        <v>#N/A</v>
      </c>
      <c r="AG1068" s="100" t="e">
        <f ca="1">OFFSET('Kuiva-aine'!$D$10,AE1068+AF1068-1,0)</f>
        <v>#N/A</v>
      </c>
      <c r="AH1068" s="100" t="e">
        <f ca="1">OFFSET('Kuiva-aine'!$E$10,AE1068+AF1068-1,0)</f>
        <v>#N/A</v>
      </c>
      <c r="AI1068" s="180" t="e">
        <f t="shared" ca="1" si="303"/>
        <v>#N/A</v>
      </c>
      <c r="AJ1068" s="180" t="e">
        <f t="shared" si="304"/>
        <v>#N/A</v>
      </c>
      <c r="AK1068" s="180" t="e">
        <f t="shared" si="305"/>
        <v>#N/A</v>
      </c>
      <c r="AL1068" s="180">
        <f t="shared" si="306"/>
        <v>0</v>
      </c>
    </row>
    <row r="1069" spans="1:38" x14ac:dyDescent="0.35">
      <c r="A1069" s="91"/>
      <c r="B1069" s="92"/>
      <c r="C1069" s="93"/>
      <c r="D1069" s="92"/>
      <c r="E1069" s="91"/>
      <c r="F1069" s="92"/>
      <c r="G1069" s="94"/>
      <c r="I1069" s="31">
        <f t="shared" ca="1" si="307"/>
        <v>0</v>
      </c>
      <c r="J1069" s="31">
        <f ca="1">IF(ISNA(MATCH($V1069,Hajoamiskertoimet!A$21:A$53,0)),0,$I1069*OFFSET(Hajoamiskertoimet!$C$20,MATCH($V1069,Hajoamiskertoimet!A$21:A$53,0),0))</f>
        <v>0</v>
      </c>
      <c r="L1069" s="181">
        <f t="shared" ca="1" si="296"/>
        <v>1</v>
      </c>
      <c r="M1069" s="180" t="e">
        <f ca="1">OFFSET('ewc02'!$H$10,MATCH($R1069,Ewc_ID,0),0)</f>
        <v>#N/A</v>
      </c>
      <c r="N1069" s="180" t="e">
        <f t="shared" ca="1" si="291"/>
        <v>#N/A</v>
      </c>
      <c r="O1069" s="180" t="e">
        <f ca="1">IF($L1069=0,-1,OFFSET('Kuiva-aine'!$C$10,AE1069+AF1069-1,0))</f>
        <v>#N/A</v>
      </c>
      <c r="P1069" s="180" t="e">
        <f t="shared" ca="1" si="297"/>
        <v>#N/A</v>
      </c>
      <c r="Q1069" s="180" t="e">
        <f ca="1">OFFSET('ewc02'!$A$10,MATCH($C1069,EWC_Koodi,0),0)</f>
        <v>#N/A</v>
      </c>
      <c r="R1069" s="180" t="e">
        <f t="shared" ca="1" si="298"/>
        <v>#N/A</v>
      </c>
      <c r="S1069" s="180" t="e">
        <f ca="1">OFFSET('ewc02'!$K$10,Y1069,0)</f>
        <v>#N/A</v>
      </c>
      <c r="T1069" s="180" t="e">
        <f t="shared" ca="1" si="299"/>
        <v>#N/A</v>
      </c>
      <c r="U1069" s="180" t="e">
        <f ca="1">OFFSET('ewc02'!$L$10,Y1069,0)</f>
        <v>#N/A</v>
      </c>
      <c r="V1069" s="180" t="e">
        <f ca="1">OFFSET('ewc02'!$M$10,Y1069,0)</f>
        <v>#N/A</v>
      </c>
      <c r="W1069" s="180" t="e">
        <f ca="1">OFFSET('ewc02'!$N$10,Y1069,0)</f>
        <v>#N/A</v>
      </c>
      <c r="X1069" s="180" t="e">
        <f ca="1">IF(AND(OFFSET('ewc02'!I$10,Y1069,0)=12,OR(G1069="2.3",G1069="2.6",G1069="2.7",G1069="2.9")),1,0)</f>
        <v>#N/A</v>
      </c>
      <c r="Y1069" s="180" t="e">
        <f t="shared" ca="1" si="292"/>
        <v>#N/A</v>
      </c>
      <c r="Z1069" s="37">
        <f t="shared" si="293"/>
        <v>0</v>
      </c>
      <c r="AA1069" s="180">
        <f ca="1">IF($Z1069=0,0, OFFSET(rd!$A$10,MATCH($Z1069,RD_tunnus,0),0))</f>
        <v>0</v>
      </c>
      <c r="AB1069" s="180" t="e">
        <f t="shared" si="300"/>
        <v>#N/A</v>
      </c>
      <c r="AC1069" s="180" t="e">
        <f t="shared" si="301"/>
        <v>#N/A</v>
      </c>
      <c r="AD1069" s="100">
        <f t="shared" si="302"/>
        <v>0</v>
      </c>
      <c r="AE1069" s="180" t="e">
        <f t="shared" ca="1" si="294"/>
        <v>#N/A</v>
      </c>
      <c r="AF1069" s="180" t="e">
        <f t="shared" ca="1" si="295"/>
        <v>#N/A</v>
      </c>
      <c r="AG1069" s="100" t="e">
        <f ca="1">OFFSET('Kuiva-aine'!$D$10,AE1069+AF1069-1,0)</f>
        <v>#N/A</v>
      </c>
      <c r="AH1069" s="100" t="e">
        <f ca="1">OFFSET('Kuiva-aine'!$E$10,AE1069+AF1069-1,0)</f>
        <v>#N/A</v>
      </c>
      <c r="AI1069" s="180" t="e">
        <f t="shared" ca="1" si="303"/>
        <v>#N/A</v>
      </c>
      <c r="AJ1069" s="180" t="e">
        <f t="shared" si="304"/>
        <v>#N/A</v>
      </c>
      <c r="AK1069" s="180" t="e">
        <f t="shared" si="305"/>
        <v>#N/A</v>
      </c>
      <c r="AL1069" s="180">
        <f t="shared" si="306"/>
        <v>0</v>
      </c>
    </row>
    <row r="1070" spans="1:38" x14ac:dyDescent="0.35">
      <c r="A1070" s="91"/>
      <c r="B1070" s="92"/>
      <c r="C1070" s="93"/>
      <c r="D1070" s="92"/>
      <c r="E1070" s="91"/>
      <c r="F1070" s="92"/>
      <c r="G1070" s="94"/>
      <c r="I1070" s="31">
        <f t="shared" ca="1" si="307"/>
        <v>0</v>
      </c>
      <c r="J1070" s="31">
        <f ca="1">IF(ISNA(MATCH($V1070,Hajoamiskertoimet!A$21:A$53,0)),0,$I1070*OFFSET(Hajoamiskertoimet!$C$20,MATCH($V1070,Hajoamiskertoimet!A$21:A$53,0),0))</f>
        <v>0</v>
      </c>
      <c r="L1070" s="181">
        <f t="shared" ca="1" si="296"/>
        <v>1</v>
      </c>
      <c r="M1070" s="180" t="e">
        <f ca="1">OFFSET('ewc02'!$H$10,MATCH($R1070,Ewc_ID,0),0)</f>
        <v>#N/A</v>
      </c>
      <c r="N1070" s="180" t="e">
        <f t="shared" ca="1" si="291"/>
        <v>#N/A</v>
      </c>
      <c r="O1070" s="180" t="e">
        <f ca="1">IF($L1070=0,-1,OFFSET('Kuiva-aine'!$C$10,AE1070+AF1070-1,0))</f>
        <v>#N/A</v>
      </c>
      <c r="P1070" s="180" t="e">
        <f t="shared" ca="1" si="297"/>
        <v>#N/A</v>
      </c>
      <c r="Q1070" s="180" t="e">
        <f ca="1">OFFSET('ewc02'!$A$10,MATCH($C1070,EWC_Koodi,0),0)</f>
        <v>#N/A</v>
      </c>
      <c r="R1070" s="180" t="e">
        <f t="shared" ca="1" si="298"/>
        <v>#N/A</v>
      </c>
      <c r="S1070" s="180" t="e">
        <f ca="1">OFFSET('ewc02'!$K$10,Y1070,0)</f>
        <v>#N/A</v>
      </c>
      <c r="T1070" s="180" t="e">
        <f t="shared" ca="1" si="299"/>
        <v>#N/A</v>
      </c>
      <c r="U1070" s="180" t="e">
        <f ca="1">OFFSET('ewc02'!$L$10,Y1070,0)</f>
        <v>#N/A</v>
      </c>
      <c r="V1070" s="180" t="e">
        <f ca="1">OFFSET('ewc02'!$M$10,Y1070,0)</f>
        <v>#N/A</v>
      </c>
      <c r="W1070" s="180" t="e">
        <f ca="1">OFFSET('ewc02'!$N$10,Y1070,0)</f>
        <v>#N/A</v>
      </c>
      <c r="X1070" s="180" t="e">
        <f ca="1">IF(AND(OFFSET('ewc02'!I$10,Y1070,0)=12,OR(G1070="2.3",G1070="2.6",G1070="2.7",G1070="2.9")),1,0)</f>
        <v>#N/A</v>
      </c>
      <c r="Y1070" s="180" t="e">
        <f t="shared" ca="1" si="292"/>
        <v>#N/A</v>
      </c>
      <c r="Z1070" s="37">
        <f t="shared" si="293"/>
        <v>0</v>
      </c>
      <c r="AA1070" s="180">
        <f ca="1">IF($Z1070=0,0, OFFSET(rd!$A$10,MATCH($Z1070,RD_tunnus,0),0))</f>
        <v>0</v>
      </c>
      <c r="AB1070" s="180" t="e">
        <f t="shared" si="300"/>
        <v>#N/A</v>
      </c>
      <c r="AC1070" s="180" t="e">
        <f t="shared" si="301"/>
        <v>#N/A</v>
      </c>
      <c r="AD1070" s="100">
        <f t="shared" si="302"/>
        <v>0</v>
      </c>
      <c r="AE1070" s="180" t="e">
        <f t="shared" ca="1" si="294"/>
        <v>#N/A</v>
      </c>
      <c r="AF1070" s="180" t="e">
        <f t="shared" ca="1" si="295"/>
        <v>#N/A</v>
      </c>
      <c r="AG1070" s="100" t="e">
        <f ca="1">OFFSET('Kuiva-aine'!$D$10,AE1070+AF1070-1,0)</f>
        <v>#N/A</v>
      </c>
      <c r="AH1070" s="100" t="e">
        <f ca="1">OFFSET('Kuiva-aine'!$E$10,AE1070+AF1070-1,0)</f>
        <v>#N/A</v>
      </c>
      <c r="AI1070" s="180" t="e">
        <f t="shared" ca="1" si="303"/>
        <v>#N/A</v>
      </c>
      <c r="AJ1070" s="180" t="e">
        <f t="shared" si="304"/>
        <v>#N/A</v>
      </c>
      <c r="AK1070" s="180" t="e">
        <f t="shared" si="305"/>
        <v>#N/A</v>
      </c>
      <c r="AL1070" s="180">
        <f t="shared" si="306"/>
        <v>0</v>
      </c>
    </row>
    <row r="1071" spans="1:38" x14ac:dyDescent="0.35">
      <c r="A1071" s="91"/>
      <c r="B1071" s="92"/>
      <c r="C1071" s="93"/>
      <c r="D1071" s="92"/>
      <c r="E1071" s="91"/>
      <c r="F1071" s="92"/>
      <c r="G1071" s="94"/>
      <c r="I1071" s="31">
        <f t="shared" ca="1" si="307"/>
        <v>0</v>
      </c>
      <c r="J1071" s="31">
        <f ca="1">IF(ISNA(MATCH($V1071,Hajoamiskertoimet!A$21:A$53,0)),0,$I1071*OFFSET(Hajoamiskertoimet!$C$20,MATCH($V1071,Hajoamiskertoimet!A$21:A$53,0),0))</f>
        <v>0</v>
      </c>
      <c r="L1071" s="181">
        <f t="shared" ca="1" si="296"/>
        <v>1</v>
      </c>
      <c r="M1071" s="180" t="e">
        <f ca="1">OFFSET('ewc02'!$H$10,MATCH($R1071,Ewc_ID,0),0)</f>
        <v>#N/A</v>
      </c>
      <c r="N1071" s="180" t="e">
        <f t="shared" ca="1" si="291"/>
        <v>#N/A</v>
      </c>
      <c r="O1071" s="180" t="e">
        <f ca="1">IF($L1071=0,-1,OFFSET('Kuiva-aine'!$C$10,AE1071+AF1071-1,0))</f>
        <v>#N/A</v>
      </c>
      <c r="P1071" s="180" t="e">
        <f t="shared" ca="1" si="297"/>
        <v>#N/A</v>
      </c>
      <c r="Q1071" s="180" t="e">
        <f ca="1">OFFSET('ewc02'!$A$10,MATCH($C1071,EWC_Koodi,0),0)</f>
        <v>#N/A</v>
      </c>
      <c r="R1071" s="180" t="e">
        <f t="shared" ca="1" si="298"/>
        <v>#N/A</v>
      </c>
      <c r="S1071" s="180" t="e">
        <f ca="1">OFFSET('ewc02'!$K$10,Y1071,0)</f>
        <v>#N/A</v>
      </c>
      <c r="T1071" s="180" t="e">
        <f t="shared" ca="1" si="299"/>
        <v>#N/A</v>
      </c>
      <c r="U1071" s="180" t="e">
        <f ca="1">OFFSET('ewc02'!$L$10,Y1071,0)</f>
        <v>#N/A</v>
      </c>
      <c r="V1071" s="180" t="e">
        <f ca="1">OFFSET('ewc02'!$M$10,Y1071,0)</f>
        <v>#N/A</v>
      </c>
      <c r="W1071" s="180" t="e">
        <f ca="1">OFFSET('ewc02'!$N$10,Y1071,0)</f>
        <v>#N/A</v>
      </c>
      <c r="X1071" s="180" t="e">
        <f ca="1">IF(AND(OFFSET('ewc02'!I$10,Y1071,0)=12,OR(G1071="2.3",G1071="2.6",G1071="2.7",G1071="2.9")),1,0)</f>
        <v>#N/A</v>
      </c>
      <c r="Y1071" s="180" t="e">
        <f t="shared" ca="1" si="292"/>
        <v>#N/A</v>
      </c>
      <c r="Z1071" s="37">
        <f t="shared" si="293"/>
        <v>0</v>
      </c>
      <c r="AA1071" s="180">
        <f ca="1">IF($Z1071=0,0, OFFSET(rd!$A$10,MATCH($Z1071,RD_tunnus,0),0))</f>
        <v>0</v>
      </c>
      <c r="AB1071" s="180" t="e">
        <f t="shared" si="300"/>
        <v>#N/A</v>
      </c>
      <c r="AC1071" s="180" t="e">
        <f t="shared" si="301"/>
        <v>#N/A</v>
      </c>
      <c r="AD1071" s="100">
        <f t="shared" si="302"/>
        <v>0</v>
      </c>
      <c r="AE1071" s="180" t="e">
        <f t="shared" ca="1" si="294"/>
        <v>#N/A</v>
      </c>
      <c r="AF1071" s="180" t="e">
        <f t="shared" ca="1" si="295"/>
        <v>#N/A</v>
      </c>
      <c r="AG1071" s="100" t="e">
        <f ca="1">OFFSET('Kuiva-aine'!$D$10,AE1071+AF1071-1,0)</f>
        <v>#N/A</v>
      </c>
      <c r="AH1071" s="100" t="e">
        <f ca="1">OFFSET('Kuiva-aine'!$E$10,AE1071+AF1071-1,0)</f>
        <v>#N/A</v>
      </c>
      <c r="AI1071" s="180" t="e">
        <f t="shared" ca="1" si="303"/>
        <v>#N/A</v>
      </c>
      <c r="AJ1071" s="180" t="e">
        <f t="shared" si="304"/>
        <v>#N/A</v>
      </c>
      <c r="AK1071" s="180" t="e">
        <f t="shared" si="305"/>
        <v>#N/A</v>
      </c>
      <c r="AL1071" s="180">
        <f t="shared" si="306"/>
        <v>0</v>
      </c>
    </row>
    <row r="1072" spans="1:38" x14ac:dyDescent="0.35">
      <c r="A1072" s="91"/>
      <c r="B1072" s="92"/>
      <c r="C1072" s="93"/>
      <c r="D1072" s="92"/>
      <c r="E1072" s="91"/>
      <c r="F1072" s="92"/>
      <c r="G1072" s="94"/>
      <c r="I1072" s="31">
        <f t="shared" ca="1" si="307"/>
        <v>0</v>
      </c>
      <c r="J1072" s="31">
        <f ca="1">IF(ISNA(MATCH($V1072,Hajoamiskertoimet!A$21:A$53,0)),0,$I1072*OFFSET(Hajoamiskertoimet!$C$20,MATCH($V1072,Hajoamiskertoimet!A$21:A$53,0),0))</f>
        <v>0</v>
      </c>
      <c r="L1072" s="181">
        <f t="shared" ca="1" si="296"/>
        <v>1</v>
      </c>
      <c r="M1072" s="180" t="e">
        <f ca="1">OFFSET('ewc02'!$H$10,MATCH($R1072,Ewc_ID,0),0)</f>
        <v>#N/A</v>
      </c>
      <c r="N1072" s="180" t="e">
        <f t="shared" ca="1" si="291"/>
        <v>#N/A</v>
      </c>
      <c r="O1072" s="180" t="e">
        <f ca="1">IF($L1072=0,-1,OFFSET('Kuiva-aine'!$C$10,AE1072+AF1072-1,0))</f>
        <v>#N/A</v>
      </c>
      <c r="P1072" s="180" t="e">
        <f t="shared" ca="1" si="297"/>
        <v>#N/A</v>
      </c>
      <c r="Q1072" s="180" t="e">
        <f ca="1">OFFSET('ewc02'!$A$10,MATCH($C1072,EWC_Koodi,0),0)</f>
        <v>#N/A</v>
      </c>
      <c r="R1072" s="180" t="e">
        <f t="shared" ca="1" si="298"/>
        <v>#N/A</v>
      </c>
      <c r="S1072" s="180" t="e">
        <f ca="1">OFFSET('ewc02'!$K$10,Y1072,0)</f>
        <v>#N/A</v>
      </c>
      <c r="T1072" s="180" t="e">
        <f t="shared" ca="1" si="299"/>
        <v>#N/A</v>
      </c>
      <c r="U1072" s="180" t="e">
        <f ca="1">OFFSET('ewc02'!$L$10,Y1072,0)</f>
        <v>#N/A</v>
      </c>
      <c r="V1072" s="180" t="e">
        <f ca="1">OFFSET('ewc02'!$M$10,Y1072,0)</f>
        <v>#N/A</v>
      </c>
      <c r="W1072" s="180" t="e">
        <f ca="1">OFFSET('ewc02'!$N$10,Y1072,0)</f>
        <v>#N/A</v>
      </c>
      <c r="X1072" s="180" t="e">
        <f ca="1">IF(AND(OFFSET('ewc02'!I$10,Y1072,0)=12,OR(G1072="2.3",G1072="2.6",G1072="2.7",G1072="2.9")),1,0)</f>
        <v>#N/A</v>
      </c>
      <c r="Y1072" s="180" t="e">
        <f t="shared" ca="1" si="292"/>
        <v>#N/A</v>
      </c>
      <c r="Z1072" s="37">
        <f t="shared" si="293"/>
        <v>0</v>
      </c>
      <c r="AA1072" s="180">
        <f ca="1">IF($Z1072=0,0, OFFSET(rd!$A$10,MATCH($Z1072,RD_tunnus,0),0))</f>
        <v>0</v>
      </c>
      <c r="AB1072" s="180" t="e">
        <f t="shared" si="300"/>
        <v>#N/A</v>
      </c>
      <c r="AC1072" s="180" t="e">
        <f t="shared" si="301"/>
        <v>#N/A</v>
      </c>
      <c r="AD1072" s="100">
        <f t="shared" si="302"/>
        <v>0</v>
      </c>
      <c r="AE1072" s="180" t="e">
        <f t="shared" ca="1" si="294"/>
        <v>#N/A</v>
      </c>
      <c r="AF1072" s="180" t="e">
        <f t="shared" ca="1" si="295"/>
        <v>#N/A</v>
      </c>
      <c r="AG1072" s="100" t="e">
        <f ca="1">OFFSET('Kuiva-aine'!$D$10,AE1072+AF1072-1,0)</f>
        <v>#N/A</v>
      </c>
      <c r="AH1072" s="100" t="e">
        <f ca="1">OFFSET('Kuiva-aine'!$E$10,AE1072+AF1072-1,0)</f>
        <v>#N/A</v>
      </c>
      <c r="AI1072" s="180" t="e">
        <f t="shared" ca="1" si="303"/>
        <v>#N/A</v>
      </c>
      <c r="AJ1072" s="180" t="e">
        <f t="shared" si="304"/>
        <v>#N/A</v>
      </c>
      <c r="AK1072" s="180" t="e">
        <f t="shared" si="305"/>
        <v>#N/A</v>
      </c>
      <c r="AL1072" s="180">
        <f t="shared" si="306"/>
        <v>0</v>
      </c>
    </row>
    <row r="1073" spans="1:38" x14ac:dyDescent="0.35">
      <c r="A1073" s="91"/>
      <c r="B1073" s="92"/>
      <c r="C1073" s="93"/>
      <c r="D1073" s="92"/>
      <c r="E1073" s="91"/>
      <c r="F1073" s="92"/>
      <c r="G1073" s="94"/>
      <c r="I1073" s="31">
        <f t="shared" ca="1" si="307"/>
        <v>0</v>
      </c>
      <c r="J1073" s="31">
        <f ca="1">IF(ISNA(MATCH($V1073,Hajoamiskertoimet!A$21:A$53,0)),0,$I1073*OFFSET(Hajoamiskertoimet!$C$20,MATCH($V1073,Hajoamiskertoimet!A$21:A$53,0),0))</f>
        <v>0</v>
      </c>
      <c r="L1073" s="181">
        <f t="shared" ca="1" si="296"/>
        <v>1</v>
      </c>
      <c r="M1073" s="180" t="e">
        <f ca="1">OFFSET('ewc02'!$H$10,MATCH($R1073,Ewc_ID,0),0)</f>
        <v>#N/A</v>
      </c>
      <c r="N1073" s="180" t="e">
        <f t="shared" ca="1" si="291"/>
        <v>#N/A</v>
      </c>
      <c r="O1073" s="180" t="e">
        <f ca="1">IF($L1073=0,-1,OFFSET('Kuiva-aine'!$C$10,AE1073+AF1073-1,0))</f>
        <v>#N/A</v>
      </c>
      <c r="P1073" s="180" t="e">
        <f t="shared" ca="1" si="297"/>
        <v>#N/A</v>
      </c>
      <c r="Q1073" s="180" t="e">
        <f ca="1">OFFSET('ewc02'!$A$10,MATCH($C1073,EWC_Koodi,0),0)</f>
        <v>#N/A</v>
      </c>
      <c r="R1073" s="180" t="e">
        <f t="shared" ca="1" si="298"/>
        <v>#N/A</v>
      </c>
      <c r="S1073" s="180" t="e">
        <f ca="1">OFFSET('ewc02'!$K$10,Y1073,0)</f>
        <v>#N/A</v>
      </c>
      <c r="T1073" s="180" t="e">
        <f t="shared" ca="1" si="299"/>
        <v>#N/A</v>
      </c>
      <c r="U1073" s="180" t="e">
        <f ca="1">OFFSET('ewc02'!$L$10,Y1073,0)</f>
        <v>#N/A</v>
      </c>
      <c r="V1073" s="180" t="e">
        <f ca="1">OFFSET('ewc02'!$M$10,Y1073,0)</f>
        <v>#N/A</v>
      </c>
      <c r="W1073" s="180" t="e">
        <f ca="1">OFFSET('ewc02'!$N$10,Y1073,0)</f>
        <v>#N/A</v>
      </c>
      <c r="X1073" s="180" t="e">
        <f ca="1">IF(AND(OFFSET('ewc02'!I$10,Y1073,0)=12,OR(G1073="2.3",G1073="2.6",G1073="2.7",G1073="2.9")),1,0)</f>
        <v>#N/A</v>
      </c>
      <c r="Y1073" s="180" t="e">
        <f t="shared" ca="1" si="292"/>
        <v>#N/A</v>
      </c>
      <c r="Z1073" s="37">
        <f t="shared" si="293"/>
        <v>0</v>
      </c>
      <c r="AA1073" s="180">
        <f ca="1">IF($Z1073=0,0, OFFSET(rd!$A$10,MATCH($Z1073,RD_tunnus,0),0))</f>
        <v>0</v>
      </c>
      <c r="AB1073" s="180" t="e">
        <f t="shared" si="300"/>
        <v>#N/A</v>
      </c>
      <c r="AC1073" s="180" t="e">
        <f t="shared" si="301"/>
        <v>#N/A</v>
      </c>
      <c r="AD1073" s="100">
        <f t="shared" si="302"/>
        <v>0</v>
      </c>
      <c r="AE1073" s="180" t="e">
        <f t="shared" ca="1" si="294"/>
        <v>#N/A</v>
      </c>
      <c r="AF1073" s="180" t="e">
        <f t="shared" ca="1" si="295"/>
        <v>#N/A</v>
      </c>
      <c r="AG1073" s="100" t="e">
        <f ca="1">OFFSET('Kuiva-aine'!$D$10,AE1073+AF1073-1,0)</f>
        <v>#N/A</v>
      </c>
      <c r="AH1073" s="100" t="e">
        <f ca="1">OFFSET('Kuiva-aine'!$E$10,AE1073+AF1073-1,0)</f>
        <v>#N/A</v>
      </c>
      <c r="AI1073" s="180" t="e">
        <f t="shared" ca="1" si="303"/>
        <v>#N/A</v>
      </c>
      <c r="AJ1073" s="180" t="e">
        <f t="shared" si="304"/>
        <v>#N/A</v>
      </c>
      <c r="AK1073" s="180" t="e">
        <f t="shared" si="305"/>
        <v>#N/A</v>
      </c>
      <c r="AL1073" s="180">
        <f t="shared" si="306"/>
        <v>0</v>
      </c>
    </row>
    <row r="1074" spans="1:38" x14ac:dyDescent="0.35">
      <c r="A1074" s="91"/>
      <c r="B1074" s="92"/>
      <c r="C1074" s="93"/>
      <c r="D1074" s="92"/>
      <c r="E1074" s="91"/>
      <c r="F1074" s="92"/>
      <c r="G1074" s="94"/>
      <c r="I1074" s="31">
        <f t="shared" ca="1" si="307"/>
        <v>0</v>
      </c>
      <c r="J1074" s="31">
        <f ca="1">IF(ISNA(MATCH($V1074,Hajoamiskertoimet!A$21:A$53,0)),0,$I1074*OFFSET(Hajoamiskertoimet!$C$20,MATCH($V1074,Hajoamiskertoimet!A$21:A$53,0),0))</f>
        <v>0</v>
      </c>
      <c r="L1074" s="181">
        <f t="shared" ca="1" si="296"/>
        <v>1</v>
      </c>
      <c r="M1074" s="180" t="e">
        <f ca="1">OFFSET('ewc02'!$H$10,MATCH($R1074,Ewc_ID,0),0)</f>
        <v>#N/A</v>
      </c>
      <c r="N1074" s="180" t="e">
        <f t="shared" ca="1" si="291"/>
        <v>#N/A</v>
      </c>
      <c r="O1074" s="180" t="e">
        <f ca="1">IF($L1074=0,-1,OFFSET('Kuiva-aine'!$C$10,AE1074+AF1074-1,0))</f>
        <v>#N/A</v>
      </c>
      <c r="P1074" s="180" t="e">
        <f t="shared" ca="1" si="297"/>
        <v>#N/A</v>
      </c>
      <c r="Q1074" s="180" t="e">
        <f ca="1">OFFSET('ewc02'!$A$10,MATCH($C1074,EWC_Koodi,0),0)</f>
        <v>#N/A</v>
      </c>
      <c r="R1074" s="180" t="e">
        <f t="shared" ca="1" si="298"/>
        <v>#N/A</v>
      </c>
      <c r="S1074" s="180" t="e">
        <f ca="1">OFFSET('ewc02'!$K$10,Y1074,0)</f>
        <v>#N/A</v>
      </c>
      <c r="T1074" s="180" t="e">
        <f t="shared" ca="1" si="299"/>
        <v>#N/A</v>
      </c>
      <c r="U1074" s="180" t="e">
        <f ca="1">OFFSET('ewc02'!$L$10,Y1074,0)</f>
        <v>#N/A</v>
      </c>
      <c r="V1074" s="180" t="e">
        <f ca="1">OFFSET('ewc02'!$M$10,Y1074,0)</f>
        <v>#N/A</v>
      </c>
      <c r="W1074" s="180" t="e">
        <f ca="1">OFFSET('ewc02'!$N$10,Y1074,0)</f>
        <v>#N/A</v>
      </c>
      <c r="X1074" s="180" t="e">
        <f ca="1">IF(AND(OFFSET('ewc02'!I$10,Y1074,0)=12,OR(G1074="2.3",G1074="2.6",G1074="2.7",G1074="2.9")),1,0)</f>
        <v>#N/A</v>
      </c>
      <c r="Y1074" s="180" t="e">
        <f t="shared" ca="1" si="292"/>
        <v>#N/A</v>
      </c>
      <c r="Z1074" s="37">
        <f t="shared" si="293"/>
        <v>0</v>
      </c>
      <c r="AA1074" s="180">
        <f ca="1">IF($Z1074=0,0, OFFSET(rd!$A$10,MATCH($Z1074,RD_tunnus,0),0))</f>
        <v>0</v>
      </c>
      <c r="AB1074" s="180" t="e">
        <f t="shared" si="300"/>
        <v>#N/A</v>
      </c>
      <c r="AC1074" s="180" t="e">
        <f t="shared" si="301"/>
        <v>#N/A</v>
      </c>
      <c r="AD1074" s="100">
        <f t="shared" si="302"/>
        <v>0</v>
      </c>
      <c r="AE1074" s="180" t="e">
        <f t="shared" ca="1" si="294"/>
        <v>#N/A</v>
      </c>
      <c r="AF1074" s="180" t="e">
        <f t="shared" ca="1" si="295"/>
        <v>#N/A</v>
      </c>
      <c r="AG1074" s="100" t="e">
        <f ca="1">OFFSET('Kuiva-aine'!$D$10,AE1074+AF1074-1,0)</f>
        <v>#N/A</v>
      </c>
      <c r="AH1074" s="100" t="e">
        <f ca="1">OFFSET('Kuiva-aine'!$E$10,AE1074+AF1074-1,0)</f>
        <v>#N/A</v>
      </c>
      <c r="AI1074" s="180" t="e">
        <f t="shared" ca="1" si="303"/>
        <v>#N/A</v>
      </c>
      <c r="AJ1074" s="180" t="e">
        <f t="shared" si="304"/>
        <v>#N/A</v>
      </c>
      <c r="AK1074" s="180" t="e">
        <f t="shared" si="305"/>
        <v>#N/A</v>
      </c>
      <c r="AL1074" s="180">
        <f t="shared" si="306"/>
        <v>0</v>
      </c>
    </row>
    <row r="1075" spans="1:38" x14ac:dyDescent="0.35">
      <c r="A1075" s="91"/>
      <c r="B1075" s="92"/>
      <c r="C1075" s="93"/>
      <c r="D1075" s="92"/>
      <c r="E1075" s="91"/>
      <c r="F1075" s="92"/>
      <c r="G1075" s="94"/>
      <c r="I1075" s="31">
        <f t="shared" ca="1" si="307"/>
        <v>0</v>
      </c>
      <c r="J1075" s="31">
        <f ca="1">IF(ISNA(MATCH($V1075,Hajoamiskertoimet!A$21:A$53,0)),0,$I1075*OFFSET(Hajoamiskertoimet!$C$20,MATCH($V1075,Hajoamiskertoimet!A$21:A$53,0),0))</f>
        <v>0</v>
      </c>
      <c r="L1075" s="181">
        <f t="shared" ca="1" si="296"/>
        <v>1</v>
      </c>
      <c r="M1075" s="180" t="e">
        <f ca="1">OFFSET('ewc02'!$H$10,MATCH($R1075,Ewc_ID,0),0)</f>
        <v>#N/A</v>
      </c>
      <c r="N1075" s="180" t="e">
        <f t="shared" ca="1" si="291"/>
        <v>#N/A</v>
      </c>
      <c r="O1075" s="180" t="e">
        <f ca="1">IF($L1075=0,-1,OFFSET('Kuiva-aine'!$C$10,AE1075+AF1075-1,0))</f>
        <v>#N/A</v>
      </c>
      <c r="P1075" s="180" t="e">
        <f t="shared" ca="1" si="297"/>
        <v>#N/A</v>
      </c>
      <c r="Q1075" s="180" t="e">
        <f ca="1">OFFSET('ewc02'!$A$10,MATCH($C1075,EWC_Koodi,0),0)</f>
        <v>#N/A</v>
      </c>
      <c r="R1075" s="180" t="e">
        <f t="shared" ca="1" si="298"/>
        <v>#N/A</v>
      </c>
      <c r="S1075" s="180" t="e">
        <f ca="1">OFFSET('ewc02'!$K$10,Y1075,0)</f>
        <v>#N/A</v>
      </c>
      <c r="T1075" s="180" t="e">
        <f t="shared" ca="1" si="299"/>
        <v>#N/A</v>
      </c>
      <c r="U1075" s="180" t="e">
        <f ca="1">OFFSET('ewc02'!$L$10,Y1075,0)</f>
        <v>#N/A</v>
      </c>
      <c r="V1075" s="180" t="e">
        <f ca="1">OFFSET('ewc02'!$M$10,Y1075,0)</f>
        <v>#N/A</v>
      </c>
      <c r="W1075" s="180" t="e">
        <f ca="1">OFFSET('ewc02'!$N$10,Y1075,0)</f>
        <v>#N/A</v>
      </c>
      <c r="X1075" s="180" t="e">
        <f ca="1">IF(AND(OFFSET('ewc02'!I$10,Y1075,0)=12,OR(G1075="2.3",G1075="2.6",G1075="2.7",G1075="2.9")),1,0)</f>
        <v>#N/A</v>
      </c>
      <c r="Y1075" s="180" t="e">
        <f t="shared" ca="1" si="292"/>
        <v>#N/A</v>
      </c>
      <c r="Z1075" s="37">
        <f t="shared" si="293"/>
        <v>0</v>
      </c>
      <c r="AA1075" s="180">
        <f ca="1">IF($Z1075=0,0, OFFSET(rd!$A$10,MATCH($Z1075,RD_tunnus,0),0))</f>
        <v>0</v>
      </c>
      <c r="AB1075" s="180" t="e">
        <f t="shared" si="300"/>
        <v>#N/A</v>
      </c>
      <c r="AC1075" s="180" t="e">
        <f t="shared" si="301"/>
        <v>#N/A</v>
      </c>
      <c r="AD1075" s="100">
        <f t="shared" si="302"/>
        <v>0</v>
      </c>
      <c r="AE1075" s="180" t="e">
        <f t="shared" ca="1" si="294"/>
        <v>#N/A</v>
      </c>
      <c r="AF1075" s="180" t="e">
        <f t="shared" ca="1" si="295"/>
        <v>#N/A</v>
      </c>
      <c r="AG1075" s="100" t="e">
        <f ca="1">OFFSET('Kuiva-aine'!$D$10,AE1075+AF1075-1,0)</f>
        <v>#N/A</v>
      </c>
      <c r="AH1075" s="100" t="e">
        <f ca="1">OFFSET('Kuiva-aine'!$E$10,AE1075+AF1075-1,0)</f>
        <v>#N/A</v>
      </c>
      <c r="AI1075" s="180" t="e">
        <f t="shared" ca="1" si="303"/>
        <v>#N/A</v>
      </c>
      <c r="AJ1075" s="180" t="e">
        <f t="shared" si="304"/>
        <v>#N/A</v>
      </c>
      <c r="AK1075" s="180" t="e">
        <f t="shared" si="305"/>
        <v>#N/A</v>
      </c>
      <c r="AL1075" s="180">
        <f t="shared" si="306"/>
        <v>0</v>
      </c>
    </row>
    <row r="1076" spans="1:38" x14ac:dyDescent="0.35">
      <c r="A1076" s="91"/>
      <c r="B1076" s="92"/>
      <c r="C1076" s="93"/>
      <c r="D1076" s="92"/>
      <c r="E1076" s="91"/>
      <c r="F1076" s="92"/>
      <c r="G1076" s="94"/>
      <c r="I1076" s="31">
        <f t="shared" ca="1" si="307"/>
        <v>0</v>
      </c>
      <c r="J1076" s="31">
        <f ca="1">IF(ISNA(MATCH($V1076,Hajoamiskertoimet!A$21:A$53,0)),0,$I1076*OFFSET(Hajoamiskertoimet!$C$20,MATCH($V1076,Hajoamiskertoimet!A$21:A$53,0),0))</f>
        <v>0</v>
      </c>
      <c r="L1076" s="181">
        <f t="shared" ca="1" si="296"/>
        <v>1</v>
      </c>
      <c r="M1076" s="180" t="e">
        <f ca="1">OFFSET('ewc02'!$H$10,MATCH($R1076,Ewc_ID,0),0)</f>
        <v>#N/A</v>
      </c>
      <c r="N1076" s="180" t="e">
        <f t="shared" ca="1" si="291"/>
        <v>#N/A</v>
      </c>
      <c r="O1076" s="180" t="e">
        <f ca="1">IF($L1076=0,-1,OFFSET('Kuiva-aine'!$C$10,AE1076+AF1076-1,0))</f>
        <v>#N/A</v>
      </c>
      <c r="P1076" s="180" t="e">
        <f t="shared" ca="1" si="297"/>
        <v>#N/A</v>
      </c>
      <c r="Q1076" s="180" t="e">
        <f ca="1">OFFSET('ewc02'!$A$10,MATCH($C1076,EWC_Koodi,0),0)</f>
        <v>#N/A</v>
      </c>
      <c r="R1076" s="180" t="e">
        <f t="shared" ca="1" si="298"/>
        <v>#N/A</v>
      </c>
      <c r="S1076" s="180" t="e">
        <f ca="1">OFFSET('ewc02'!$K$10,Y1076,0)</f>
        <v>#N/A</v>
      </c>
      <c r="T1076" s="180" t="e">
        <f t="shared" ca="1" si="299"/>
        <v>#N/A</v>
      </c>
      <c r="U1076" s="180" t="e">
        <f ca="1">OFFSET('ewc02'!$L$10,Y1076,0)</f>
        <v>#N/A</v>
      </c>
      <c r="V1076" s="180" t="e">
        <f ca="1">OFFSET('ewc02'!$M$10,Y1076,0)</f>
        <v>#N/A</v>
      </c>
      <c r="W1076" s="180" t="e">
        <f ca="1">OFFSET('ewc02'!$N$10,Y1076,0)</f>
        <v>#N/A</v>
      </c>
      <c r="X1076" s="180" t="e">
        <f ca="1">IF(AND(OFFSET('ewc02'!I$10,Y1076,0)=12,OR(G1076="2.3",G1076="2.6",G1076="2.7",G1076="2.9")),1,0)</f>
        <v>#N/A</v>
      </c>
      <c r="Y1076" s="180" t="e">
        <f t="shared" ca="1" si="292"/>
        <v>#N/A</v>
      </c>
      <c r="Z1076" s="37">
        <f t="shared" si="293"/>
        <v>0</v>
      </c>
      <c r="AA1076" s="180">
        <f ca="1">IF($Z1076=0,0, OFFSET(rd!$A$10,MATCH($Z1076,RD_tunnus,0),0))</f>
        <v>0</v>
      </c>
      <c r="AB1076" s="180" t="e">
        <f t="shared" si="300"/>
        <v>#N/A</v>
      </c>
      <c r="AC1076" s="180" t="e">
        <f t="shared" si="301"/>
        <v>#N/A</v>
      </c>
      <c r="AD1076" s="100">
        <f t="shared" si="302"/>
        <v>0</v>
      </c>
      <c r="AE1076" s="180" t="e">
        <f t="shared" ca="1" si="294"/>
        <v>#N/A</v>
      </c>
      <c r="AF1076" s="180" t="e">
        <f t="shared" ca="1" si="295"/>
        <v>#N/A</v>
      </c>
      <c r="AG1076" s="100" t="e">
        <f ca="1">OFFSET('Kuiva-aine'!$D$10,AE1076+AF1076-1,0)</f>
        <v>#N/A</v>
      </c>
      <c r="AH1076" s="100" t="e">
        <f ca="1">OFFSET('Kuiva-aine'!$E$10,AE1076+AF1076-1,0)</f>
        <v>#N/A</v>
      </c>
      <c r="AI1076" s="180" t="e">
        <f t="shared" ca="1" si="303"/>
        <v>#N/A</v>
      </c>
      <c r="AJ1076" s="180" t="e">
        <f t="shared" si="304"/>
        <v>#N/A</v>
      </c>
      <c r="AK1076" s="180" t="e">
        <f t="shared" si="305"/>
        <v>#N/A</v>
      </c>
      <c r="AL1076" s="180">
        <f t="shared" si="306"/>
        <v>0</v>
      </c>
    </row>
    <row r="1077" spans="1:38" x14ac:dyDescent="0.35">
      <c r="A1077" s="91"/>
      <c r="B1077" s="92"/>
      <c r="C1077" s="93"/>
      <c r="D1077" s="92"/>
      <c r="E1077" s="91"/>
      <c r="F1077" s="92"/>
      <c r="G1077" s="94"/>
      <c r="I1077" s="31">
        <f t="shared" ca="1" si="307"/>
        <v>0</v>
      </c>
      <c r="J1077" s="31">
        <f ca="1">IF(ISNA(MATCH($V1077,Hajoamiskertoimet!A$21:A$53,0)),0,$I1077*OFFSET(Hajoamiskertoimet!$C$20,MATCH($V1077,Hajoamiskertoimet!A$21:A$53,0),0))</f>
        <v>0</v>
      </c>
      <c r="L1077" s="181">
        <f t="shared" ca="1" si="296"/>
        <v>1</v>
      </c>
      <c r="M1077" s="180" t="e">
        <f ca="1">OFFSET('ewc02'!$H$10,MATCH($R1077,Ewc_ID,0),0)</f>
        <v>#N/A</v>
      </c>
      <c r="N1077" s="180" t="e">
        <f t="shared" ca="1" si="291"/>
        <v>#N/A</v>
      </c>
      <c r="O1077" s="180" t="e">
        <f ca="1">IF($L1077=0,-1,OFFSET('Kuiva-aine'!$C$10,AE1077+AF1077-1,0))</f>
        <v>#N/A</v>
      </c>
      <c r="P1077" s="180" t="e">
        <f t="shared" ca="1" si="297"/>
        <v>#N/A</v>
      </c>
      <c r="Q1077" s="180" t="e">
        <f ca="1">OFFSET('ewc02'!$A$10,MATCH($C1077,EWC_Koodi,0),0)</f>
        <v>#N/A</v>
      </c>
      <c r="R1077" s="180" t="e">
        <f t="shared" ca="1" si="298"/>
        <v>#N/A</v>
      </c>
      <c r="S1077" s="180" t="e">
        <f ca="1">OFFSET('ewc02'!$K$10,Y1077,0)</f>
        <v>#N/A</v>
      </c>
      <c r="T1077" s="180" t="e">
        <f t="shared" ca="1" si="299"/>
        <v>#N/A</v>
      </c>
      <c r="U1077" s="180" t="e">
        <f ca="1">OFFSET('ewc02'!$L$10,Y1077,0)</f>
        <v>#N/A</v>
      </c>
      <c r="V1077" s="180" t="e">
        <f ca="1">OFFSET('ewc02'!$M$10,Y1077,0)</f>
        <v>#N/A</v>
      </c>
      <c r="W1077" s="180" t="e">
        <f ca="1">OFFSET('ewc02'!$N$10,Y1077,0)</f>
        <v>#N/A</v>
      </c>
      <c r="X1077" s="180" t="e">
        <f ca="1">IF(AND(OFFSET('ewc02'!I$10,Y1077,0)=12,OR(G1077="2.3",G1077="2.6",G1077="2.7",G1077="2.9")),1,0)</f>
        <v>#N/A</v>
      </c>
      <c r="Y1077" s="180" t="e">
        <f t="shared" ca="1" si="292"/>
        <v>#N/A</v>
      </c>
      <c r="Z1077" s="37">
        <f t="shared" si="293"/>
        <v>0</v>
      </c>
      <c r="AA1077" s="180">
        <f ca="1">IF($Z1077=0,0, OFFSET(rd!$A$10,MATCH($Z1077,RD_tunnus,0),0))</f>
        <v>0</v>
      </c>
      <c r="AB1077" s="180" t="e">
        <f t="shared" si="300"/>
        <v>#N/A</v>
      </c>
      <c r="AC1077" s="180" t="e">
        <f t="shared" si="301"/>
        <v>#N/A</v>
      </c>
      <c r="AD1077" s="100">
        <f t="shared" si="302"/>
        <v>0</v>
      </c>
      <c r="AE1077" s="180" t="e">
        <f t="shared" ca="1" si="294"/>
        <v>#N/A</v>
      </c>
      <c r="AF1077" s="180" t="e">
        <f t="shared" ca="1" si="295"/>
        <v>#N/A</v>
      </c>
      <c r="AG1077" s="100" t="e">
        <f ca="1">OFFSET('Kuiva-aine'!$D$10,AE1077+AF1077-1,0)</f>
        <v>#N/A</v>
      </c>
      <c r="AH1077" s="100" t="e">
        <f ca="1">OFFSET('Kuiva-aine'!$E$10,AE1077+AF1077-1,0)</f>
        <v>#N/A</v>
      </c>
      <c r="AI1077" s="180" t="e">
        <f t="shared" ca="1" si="303"/>
        <v>#N/A</v>
      </c>
      <c r="AJ1077" s="180" t="e">
        <f t="shared" si="304"/>
        <v>#N/A</v>
      </c>
      <c r="AK1077" s="180" t="e">
        <f t="shared" si="305"/>
        <v>#N/A</v>
      </c>
      <c r="AL1077" s="180">
        <f t="shared" si="306"/>
        <v>0</v>
      </c>
    </row>
    <row r="1078" spans="1:38" x14ac:dyDescent="0.35">
      <c r="A1078" s="91"/>
      <c r="B1078" s="92"/>
      <c r="C1078" s="93"/>
      <c r="D1078" s="92"/>
      <c r="E1078" s="91"/>
      <c r="F1078" s="92"/>
      <c r="G1078" s="94"/>
      <c r="I1078" s="31">
        <f t="shared" ca="1" si="307"/>
        <v>0</v>
      </c>
      <c r="J1078" s="31">
        <f ca="1">IF(ISNA(MATCH($V1078,Hajoamiskertoimet!A$21:A$53,0)),0,$I1078*OFFSET(Hajoamiskertoimet!$C$20,MATCH($V1078,Hajoamiskertoimet!A$21:A$53,0),0))</f>
        <v>0</v>
      </c>
      <c r="L1078" s="181">
        <f t="shared" ca="1" si="296"/>
        <v>1</v>
      </c>
      <c r="M1078" s="180" t="e">
        <f ca="1">OFFSET('ewc02'!$H$10,MATCH($R1078,Ewc_ID,0),0)</f>
        <v>#N/A</v>
      </c>
      <c r="N1078" s="180" t="e">
        <f t="shared" ca="1" si="291"/>
        <v>#N/A</v>
      </c>
      <c r="O1078" s="180" t="e">
        <f ca="1">IF($L1078=0,-1,OFFSET('Kuiva-aine'!$C$10,AE1078+AF1078-1,0))</f>
        <v>#N/A</v>
      </c>
      <c r="P1078" s="180" t="e">
        <f t="shared" ca="1" si="297"/>
        <v>#N/A</v>
      </c>
      <c r="Q1078" s="180" t="e">
        <f ca="1">OFFSET('ewc02'!$A$10,MATCH($C1078,EWC_Koodi,0),0)</f>
        <v>#N/A</v>
      </c>
      <c r="R1078" s="180" t="e">
        <f t="shared" ca="1" si="298"/>
        <v>#N/A</v>
      </c>
      <c r="S1078" s="180" t="e">
        <f ca="1">OFFSET('ewc02'!$K$10,Y1078,0)</f>
        <v>#N/A</v>
      </c>
      <c r="T1078" s="180" t="e">
        <f t="shared" ca="1" si="299"/>
        <v>#N/A</v>
      </c>
      <c r="U1078" s="180" t="e">
        <f ca="1">OFFSET('ewc02'!$L$10,Y1078,0)</f>
        <v>#N/A</v>
      </c>
      <c r="V1078" s="180" t="e">
        <f ca="1">OFFSET('ewc02'!$M$10,Y1078,0)</f>
        <v>#N/A</v>
      </c>
      <c r="W1078" s="180" t="e">
        <f ca="1">OFFSET('ewc02'!$N$10,Y1078,0)</f>
        <v>#N/A</v>
      </c>
      <c r="X1078" s="180" t="e">
        <f ca="1">IF(AND(OFFSET('ewc02'!I$10,Y1078,0)=12,OR(G1078="2.3",G1078="2.6",G1078="2.7",G1078="2.9")),1,0)</f>
        <v>#N/A</v>
      </c>
      <c r="Y1078" s="180" t="e">
        <f t="shared" ca="1" si="292"/>
        <v>#N/A</v>
      </c>
      <c r="Z1078" s="37">
        <f t="shared" si="293"/>
        <v>0</v>
      </c>
      <c r="AA1078" s="180">
        <f ca="1">IF($Z1078=0,0, OFFSET(rd!$A$10,MATCH($Z1078,RD_tunnus,0),0))</f>
        <v>0</v>
      </c>
      <c r="AB1078" s="180" t="e">
        <f t="shared" si="300"/>
        <v>#N/A</v>
      </c>
      <c r="AC1078" s="180" t="e">
        <f t="shared" si="301"/>
        <v>#N/A</v>
      </c>
      <c r="AD1078" s="100">
        <f t="shared" si="302"/>
        <v>0</v>
      </c>
      <c r="AE1078" s="180" t="e">
        <f t="shared" ca="1" si="294"/>
        <v>#N/A</v>
      </c>
      <c r="AF1078" s="180" t="e">
        <f t="shared" ca="1" si="295"/>
        <v>#N/A</v>
      </c>
      <c r="AG1078" s="100" t="e">
        <f ca="1">OFFSET('Kuiva-aine'!$D$10,AE1078+AF1078-1,0)</f>
        <v>#N/A</v>
      </c>
      <c r="AH1078" s="100" t="e">
        <f ca="1">OFFSET('Kuiva-aine'!$E$10,AE1078+AF1078-1,0)</f>
        <v>#N/A</v>
      </c>
      <c r="AI1078" s="180" t="e">
        <f t="shared" ca="1" si="303"/>
        <v>#N/A</v>
      </c>
      <c r="AJ1078" s="180" t="e">
        <f t="shared" si="304"/>
        <v>#N/A</v>
      </c>
      <c r="AK1078" s="180" t="e">
        <f t="shared" si="305"/>
        <v>#N/A</v>
      </c>
      <c r="AL1078" s="180">
        <f t="shared" si="306"/>
        <v>0</v>
      </c>
    </row>
    <row r="1079" spans="1:38" x14ac:dyDescent="0.35">
      <c r="A1079" s="91"/>
      <c r="B1079" s="92"/>
      <c r="C1079" s="93"/>
      <c r="D1079" s="92"/>
      <c r="E1079" s="91"/>
      <c r="F1079" s="92"/>
      <c r="G1079" s="94"/>
      <c r="I1079" s="31">
        <f t="shared" ca="1" si="307"/>
        <v>0</v>
      </c>
      <c r="J1079" s="31">
        <f ca="1">IF(ISNA(MATCH($V1079,Hajoamiskertoimet!A$21:A$53,0)),0,$I1079*OFFSET(Hajoamiskertoimet!$C$20,MATCH($V1079,Hajoamiskertoimet!A$21:A$53,0),0))</f>
        <v>0</v>
      </c>
      <c r="L1079" s="181">
        <f t="shared" ca="1" si="296"/>
        <v>1</v>
      </c>
      <c r="M1079" s="180" t="e">
        <f ca="1">OFFSET('ewc02'!$H$10,MATCH($R1079,Ewc_ID,0),0)</f>
        <v>#N/A</v>
      </c>
      <c r="N1079" s="180" t="e">
        <f t="shared" ca="1" si="291"/>
        <v>#N/A</v>
      </c>
      <c r="O1079" s="180" t="e">
        <f ca="1">IF($L1079=0,-1,OFFSET('Kuiva-aine'!$C$10,AE1079+AF1079-1,0))</f>
        <v>#N/A</v>
      </c>
      <c r="P1079" s="180" t="e">
        <f t="shared" ca="1" si="297"/>
        <v>#N/A</v>
      </c>
      <c r="Q1079" s="180" t="e">
        <f ca="1">OFFSET('ewc02'!$A$10,MATCH($C1079,EWC_Koodi,0),0)</f>
        <v>#N/A</v>
      </c>
      <c r="R1079" s="180" t="e">
        <f t="shared" ca="1" si="298"/>
        <v>#N/A</v>
      </c>
      <c r="S1079" s="180" t="e">
        <f ca="1">OFFSET('ewc02'!$K$10,Y1079,0)</f>
        <v>#N/A</v>
      </c>
      <c r="T1079" s="180" t="e">
        <f t="shared" ca="1" si="299"/>
        <v>#N/A</v>
      </c>
      <c r="U1079" s="180" t="e">
        <f ca="1">OFFSET('ewc02'!$L$10,Y1079,0)</f>
        <v>#N/A</v>
      </c>
      <c r="V1079" s="180" t="e">
        <f ca="1">OFFSET('ewc02'!$M$10,Y1079,0)</f>
        <v>#N/A</v>
      </c>
      <c r="W1079" s="180" t="e">
        <f ca="1">OFFSET('ewc02'!$N$10,Y1079,0)</f>
        <v>#N/A</v>
      </c>
      <c r="X1079" s="180" t="e">
        <f ca="1">IF(AND(OFFSET('ewc02'!I$10,Y1079,0)=12,OR(G1079="2.3",G1079="2.6",G1079="2.7",G1079="2.9")),1,0)</f>
        <v>#N/A</v>
      </c>
      <c r="Y1079" s="180" t="e">
        <f t="shared" ca="1" si="292"/>
        <v>#N/A</v>
      </c>
      <c r="Z1079" s="37">
        <f t="shared" si="293"/>
        <v>0</v>
      </c>
      <c r="AA1079" s="180">
        <f ca="1">IF($Z1079=0,0, OFFSET(rd!$A$10,MATCH($Z1079,RD_tunnus,0),0))</f>
        <v>0</v>
      </c>
      <c r="AB1079" s="180" t="e">
        <f t="shared" si="300"/>
        <v>#N/A</v>
      </c>
      <c r="AC1079" s="180" t="e">
        <f t="shared" si="301"/>
        <v>#N/A</v>
      </c>
      <c r="AD1079" s="100">
        <f t="shared" si="302"/>
        <v>0</v>
      </c>
      <c r="AE1079" s="180" t="e">
        <f t="shared" ca="1" si="294"/>
        <v>#N/A</v>
      </c>
      <c r="AF1079" s="180" t="e">
        <f t="shared" ca="1" si="295"/>
        <v>#N/A</v>
      </c>
      <c r="AG1079" s="100" t="e">
        <f ca="1">OFFSET('Kuiva-aine'!$D$10,AE1079+AF1079-1,0)</f>
        <v>#N/A</v>
      </c>
      <c r="AH1079" s="100" t="e">
        <f ca="1">OFFSET('Kuiva-aine'!$E$10,AE1079+AF1079-1,0)</f>
        <v>#N/A</v>
      </c>
      <c r="AI1079" s="180" t="e">
        <f t="shared" ca="1" si="303"/>
        <v>#N/A</v>
      </c>
      <c r="AJ1079" s="180" t="e">
        <f t="shared" si="304"/>
        <v>#N/A</v>
      </c>
      <c r="AK1079" s="180" t="e">
        <f t="shared" si="305"/>
        <v>#N/A</v>
      </c>
      <c r="AL1079" s="180">
        <f t="shared" si="306"/>
        <v>0</v>
      </c>
    </row>
    <row r="1080" spans="1:38" x14ac:dyDescent="0.35">
      <c r="A1080" s="91"/>
      <c r="B1080" s="92"/>
      <c r="C1080" s="93"/>
      <c r="D1080" s="92"/>
      <c r="E1080" s="91"/>
      <c r="F1080" s="92"/>
      <c r="G1080" s="94"/>
      <c r="I1080" s="31">
        <f t="shared" ca="1" si="307"/>
        <v>0</v>
      </c>
      <c r="J1080" s="31">
        <f ca="1">IF(ISNA(MATCH($V1080,Hajoamiskertoimet!A$21:A$53,0)),0,$I1080*OFFSET(Hajoamiskertoimet!$C$20,MATCH($V1080,Hajoamiskertoimet!A$21:A$53,0),0))</f>
        <v>0</v>
      </c>
      <c r="L1080" s="181">
        <f t="shared" ca="1" si="296"/>
        <v>1</v>
      </c>
      <c r="M1080" s="180" t="e">
        <f ca="1">OFFSET('ewc02'!$H$10,MATCH($R1080,Ewc_ID,0),0)</f>
        <v>#N/A</v>
      </c>
      <c r="N1080" s="180" t="e">
        <f t="shared" ca="1" si="291"/>
        <v>#N/A</v>
      </c>
      <c r="O1080" s="180" t="e">
        <f ca="1">IF($L1080=0,-1,OFFSET('Kuiva-aine'!$C$10,AE1080+AF1080-1,0))</f>
        <v>#N/A</v>
      </c>
      <c r="P1080" s="180" t="e">
        <f t="shared" ca="1" si="297"/>
        <v>#N/A</v>
      </c>
      <c r="Q1080" s="180" t="e">
        <f ca="1">OFFSET('ewc02'!$A$10,MATCH($C1080,EWC_Koodi,0),0)</f>
        <v>#N/A</v>
      </c>
      <c r="R1080" s="180" t="e">
        <f t="shared" ca="1" si="298"/>
        <v>#N/A</v>
      </c>
      <c r="S1080" s="180" t="e">
        <f ca="1">OFFSET('ewc02'!$K$10,Y1080,0)</f>
        <v>#N/A</v>
      </c>
      <c r="T1080" s="180" t="e">
        <f t="shared" ca="1" si="299"/>
        <v>#N/A</v>
      </c>
      <c r="U1080" s="180" t="e">
        <f ca="1">OFFSET('ewc02'!$L$10,Y1080,0)</f>
        <v>#N/A</v>
      </c>
      <c r="V1080" s="180" t="e">
        <f ca="1">OFFSET('ewc02'!$M$10,Y1080,0)</f>
        <v>#N/A</v>
      </c>
      <c r="W1080" s="180" t="e">
        <f ca="1">OFFSET('ewc02'!$N$10,Y1080,0)</f>
        <v>#N/A</v>
      </c>
      <c r="X1080" s="180" t="e">
        <f ca="1">IF(AND(OFFSET('ewc02'!I$10,Y1080,0)=12,OR(G1080="2.3",G1080="2.6",G1080="2.7",G1080="2.9")),1,0)</f>
        <v>#N/A</v>
      </c>
      <c r="Y1080" s="180" t="e">
        <f t="shared" ca="1" si="292"/>
        <v>#N/A</v>
      </c>
      <c r="Z1080" s="37">
        <f t="shared" si="293"/>
        <v>0</v>
      </c>
      <c r="AA1080" s="180">
        <f ca="1">IF($Z1080=0,0, OFFSET(rd!$A$10,MATCH($Z1080,RD_tunnus,0),0))</f>
        <v>0</v>
      </c>
      <c r="AB1080" s="180" t="e">
        <f t="shared" si="300"/>
        <v>#N/A</v>
      </c>
      <c r="AC1080" s="180" t="e">
        <f t="shared" si="301"/>
        <v>#N/A</v>
      </c>
      <c r="AD1080" s="100">
        <f t="shared" si="302"/>
        <v>0</v>
      </c>
      <c r="AE1080" s="180" t="e">
        <f t="shared" ca="1" si="294"/>
        <v>#N/A</v>
      </c>
      <c r="AF1080" s="180" t="e">
        <f t="shared" ca="1" si="295"/>
        <v>#N/A</v>
      </c>
      <c r="AG1080" s="100" t="e">
        <f ca="1">OFFSET('Kuiva-aine'!$D$10,AE1080+AF1080-1,0)</f>
        <v>#N/A</v>
      </c>
      <c r="AH1080" s="100" t="e">
        <f ca="1">OFFSET('Kuiva-aine'!$E$10,AE1080+AF1080-1,0)</f>
        <v>#N/A</v>
      </c>
      <c r="AI1080" s="180" t="e">
        <f t="shared" ca="1" si="303"/>
        <v>#N/A</v>
      </c>
      <c r="AJ1080" s="180" t="e">
        <f t="shared" si="304"/>
        <v>#N/A</v>
      </c>
      <c r="AK1080" s="180" t="e">
        <f t="shared" si="305"/>
        <v>#N/A</v>
      </c>
      <c r="AL1080" s="180">
        <f t="shared" si="306"/>
        <v>0</v>
      </c>
    </row>
    <row r="1081" spans="1:38" x14ac:dyDescent="0.35">
      <c r="A1081" s="91"/>
      <c r="B1081" s="92"/>
      <c r="C1081" s="93"/>
      <c r="D1081" s="92"/>
      <c r="E1081" s="91"/>
      <c r="F1081" s="92"/>
      <c r="G1081" s="94"/>
      <c r="I1081" s="31">
        <f t="shared" ca="1" si="307"/>
        <v>0</v>
      </c>
      <c r="J1081" s="31">
        <f ca="1">IF(ISNA(MATCH($V1081,Hajoamiskertoimet!A$21:A$53,0)),0,$I1081*OFFSET(Hajoamiskertoimet!$C$20,MATCH($V1081,Hajoamiskertoimet!A$21:A$53,0),0))</f>
        <v>0</v>
      </c>
      <c r="L1081" s="181">
        <f t="shared" ca="1" si="296"/>
        <v>1</v>
      </c>
      <c r="M1081" s="180" t="e">
        <f ca="1">OFFSET('ewc02'!$H$10,MATCH($R1081,Ewc_ID,0),0)</f>
        <v>#N/A</v>
      </c>
      <c r="N1081" s="180" t="e">
        <f t="shared" ca="1" si="291"/>
        <v>#N/A</v>
      </c>
      <c r="O1081" s="180" t="e">
        <f ca="1">IF($L1081=0,-1,OFFSET('Kuiva-aine'!$C$10,AE1081+AF1081-1,0))</f>
        <v>#N/A</v>
      </c>
      <c r="P1081" s="180" t="e">
        <f t="shared" ca="1" si="297"/>
        <v>#N/A</v>
      </c>
      <c r="Q1081" s="180" t="e">
        <f ca="1">OFFSET('ewc02'!$A$10,MATCH($C1081,EWC_Koodi,0),0)</f>
        <v>#N/A</v>
      </c>
      <c r="R1081" s="180" t="e">
        <f t="shared" ca="1" si="298"/>
        <v>#N/A</v>
      </c>
      <c r="S1081" s="180" t="e">
        <f ca="1">OFFSET('ewc02'!$K$10,Y1081,0)</f>
        <v>#N/A</v>
      </c>
      <c r="T1081" s="180" t="e">
        <f t="shared" ca="1" si="299"/>
        <v>#N/A</v>
      </c>
      <c r="U1081" s="180" t="e">
        <f ca="1">OFFSET('ewc02'!$L$10,Y1081,0)</f>
        <v>#N/A</v>
      </c>
      <c r="V1081" s="180" t="e">
        <f ca="1">OFFSET('ewc02'!$M$10,Y1081,0)</f>
        <v>#N/A</v>
      </c>
      <c r="W1081" s="180" t="e">
        <f ca="1">OFFSET('ewc02'!$N$10,Y1081,0)</f>
        <v>#N/A</v>
      </c>
      <c r="X1081" s="180" t="e">
        <f ca="1">IF(AND(OFFSET('ewc02'!I$10,Y1081,0)=12,OR(G1081="2.3",G1081="2.6",G1081="2.7",G1081="2.9")),1,0)</f>
        <v>#N/A</v>
      </c>
      <c r="Y1081" s="180" t="e">
        <f t="shared" ca="1" si="292"/>
        <v>#N/A</v>
      </c>
      <c r="Z1081" s="37">
        <f t="shared" si="293"/>
        <v>0</v>
      </c>
      <c r="AA1081" s="180">
        <f ca="1">IF($Z1081=0,0, OFFSET(rd!$A$10,MATCH($Z1081,RD_tunnus,0),0))</f>
        <v>0</v>
      </c>
      <c r="AB1081" s="180" t="e">
        <f t="shared" si="300"/>
        <v>#N/A</v>
      </c>
      <c r="AC1081" s="180" t="e">
        <f t="shared" si="301"/>
        <v>#N/A</v>
      </c>
      <c r="AD1081" s="100">
        <f t="shared" si="302"/>
        <v>0</v>
      </c>
      <c r="AE1081" s="180" t="e">
        <f t="shared" ca="1" si="294"/>
        <v>#N/A</v>
      </c>
      <c r="AF1081" s="180" t="e">
        <f t="shared" ca="1" si="295"/>
        <v>#N/A</v>
      </c>
      <c r="AG1081" s="100" t="e">
        <f ca="1">OFFSET('Kuiva-aine'!$D$10,AE1081+AF1081-1,0)</f>
        <v>#N/A</v>
      </c>
      <c r="AH1081" s="100" t="e">
        <f ca="1">OFFSET('Kuiva-aine'!$E$10,AE1081+AF1081-1,0)</f>
        <v>#N/A</v>
      </c>
      <c r="AI1081" s="180" t="e">
        <f t="shared" ca="1" si="303"/>
        <v>#N/A</v>
      </c>
      <c r="AJ1081" s="180" t="e">
        <f t="shared" si="304"/>
        <v>#N/A</v>
      </c>
      <c r="AK1081" s="180" t="e">
        <f t="shared" si="305"/>
        <v>#N/A</v>
      </c>
      <c r="AL1081" s="180">
        <f t="shared" si="306"/>
        <v>0</v>
      </c>
    </row>
    <row r="1082" spans="1:38" x14ac:dyDescent="0.35">
      <c r="A1082" s="91"/>
      <c r="B1082" s="92"/>
      <c r="C1082" s="93"/>
      <c r="D1082" s="92"/>
      <c r="E1082" s="91"/>
      <c r="F1082" s="92"/>
      <c r="G1082" s="94"/>
      <c r="I1082" s="31">
        <f t="shared" ca="1" si="307"/>
        <v>0</v>
      </c>
      <c r="J1082" s="31">
        <f ca="1">IF(ISNA(MATCH($V1082,Hajoamiskertoimet!A$21:A$53,0)),0,$I1082*OFFSET(Hajoamiskertoimet!$C$20,MATCH($V1082,Hajoamiskertoimet!A$21:A$53,0),0))</f>
        <v>0</v>
      </c>
      <c r="L1082" s="181">
        <f t="shared" ca="1" si="296"/>
        <v>1</v>
      </c>
      <c r="M1082" s="180" t="e">
        <f ca="1">OFFSET('ewc02'!$H$10,MATCH($R1082,Ewc_ID,0),0)</f>
        <v>#N/A</v>
      </c>
      <c r="N1082" s="180" t="e">
        <f t="shared" ca="1" si="291"/>
        <v>#N/A</v>
      </c>
      <c r="O1082" s="180" t="e">
        <f ca="1">IF($L1082=0,-1,OFFSET('Kuiva-aine'!$C$10,AE1082+AF1082-1,0))</f>
        <v>#N/A</v>
      </c>
      <c r="P1082" s="180" t="e">
        <f t="shared" ca="1" si="297"/>
        <v>#N/A</v>
      </c>
      <c r="Q1082" s="180" t="e">
        <f ca="1">OFFSET('ewc02'!$A$10,MATCH($C1082,EWC_Koodi,0),0)</f>
        <v>#N/A</v>
      </c>
      <c r="R1082" s="180" t="e">
        <f t="shared" ca="1" si="298"/>
        <v>#N/A</v>
      </c>
      <c r="S1082" s="180" t="e">
        <f ca="1">OFFSET('ewc02'!$K$10,Y1082,0)</f>
        <v>#N/A</v>
      </c>
      <c r="T1082" s="180" t="e">
        <f t="shared" ca="1" si="299"/>
        <v>#N/A</v>
      </c>
      <c r="U1082" s="180" t="e">
        <f ca="1">OFFSET('ewc02'!$L$10,Y1082,0)</f>
        <v>#N/A</v>
      </c>
      <c r="V1082" s="180" t="e">
        <f ca="1">OFFSET('ewc02'!$M$10,Y1082,0)</f>
        <v>#N/A</v>
      </c>
      <c r="W1082" s="180" t="e">
        <f ca="1">OFFSET('ewc02'!$N$10,Y1082,0)</f>
        <v>#N/A</v>
      </c>
      <c r="X1082" s="180" t="e">
        <f ca="1">IF(AND(OFFSET('ewc02'!I$10,Y1082,0)=12,OR(G1082="2.3",G1082="2.6",G1082="2.7",G1082="2.9")),1,0)</f>
        <v>#N/A</v>
      </c>
      <c r="Y1082" s="180" t="e">
        <f t="shared" ca="1" si="292"/>
        <v>#N/A</v>
      </c>
      <c r="Z1082" s="37">
        <f t="shared" si="293"/>
        <v>0</v>
      </c>
      <c r="AA1082" s="180">
        <f ca="1">IF($Z1082=0,0, OFFSET(rd!$A$10,MATCH($Z1082,RD_tunnus,0),0))</f>
        <v>0</v>
      </c>
      <c r="AB1082" s="180" t="e">
        <f t="shared" si="300"/>
        <v>#N/A</v>
      </c>
      <c r="AC1082" s="180" t="e">
        <f t="shared" si="301"/>
        <v>#N/A</v>
      </c>
      <c r="AD1082" s="100">
        <f t="shared" si="302"/>
        <v>0</v>
      </c>
      <c r="AE1082" s="180" t="e">
        <f t="shared" ca="1" si="294"/>
        <v>#N/A</v>
      </c>
      <c r="AF1082" s="180" t="e">
        <f t="shared" ca="1" si="295"/>
        <v>#N/A</v>
      </c>
      <c r="AG1082" s="100" t="e">
        <f ca="1">OFFSET('Kuiva-aine'!$D$10,AE1082+AF1082-1,0)</f>
        <v>#N/A</v>
      </c>
      <c r="AH1082" s="100" t="e">
        <f ca="1">OFFSET('Kuiva-aine'!$E$10,AE1082+AF1082-1,0)</f>
        <v>#N/A</v>
      </c>
      <c r="AI1082" s="180" t="e">
        <f t="shared" ca="1" si="303"/>
        <v>#N/A</v>
      </c>
      <c r="AJ1082" s="180" t="e">
        <f t="shared" si="304"/>
        <v>#N/A</v>
      </c>
      <c r="AK1082" s="180" t="e">
        <f t="shared" si="305"/>
        <v>#N/A</v>
      </c>
      <c r="AL1082" s="180">
        <f t="shared" si="306"/>
        <v>0</v>
      </c>
    </row>
    <row r="1083" spans="1:38" x14ac:dyDescent="0.35">
      <c r="A1083" s="91"/>
      <c r="B1083" s="92"/>
      <c r="C1083" s="93"/>
      <c r="D1083" s="92"/>
      <c r="E1083" s="91"/>
      <c r="F1083" s="92"/>
      <c r="G1083" s="94"/>
      <c r="I1083" s="31">
        <f t="shared" ca="1" si="307"/>
        <v>0</v>
      </c>
      <c r="J1083" s="31">
        <f ca="1">IF(ISNA(MATCH($V1083,Hajoamiskertoimet!A$21:A$53,0)),0,$I1083*OFFSET(Hajoamiskertoimet!$C$20,MATCH($V1083,Hajoamiskertoimet!A$21:A$53,0),0))</f>
        <v>0</v>
      </c>
      <c r="L1083" s="181">
        <f t="shared" ca="1" si="296"/>
        <v>1</v>
      </c>
      <c r="M1083" s="180" t="e">
        <f ca="1">OFFSET('ewc02'!$H$10,MATCH($R1083,Ewc_ID,0),0)</f>
        <v>#N/A</v>
      </c>
      <c r="N1083" s="180" t="e">
        <f t="shared" ca="1" si="291"/>
        <v>#N/A</v>
      </c>
      <c r="O1083" s="180" t="e">
        <f ca="1">IF($L1083=0,-1,OFFSET('Kuiva-aine'!$C$10,AE1083+AF1083-1,0))</f>
        <v>#N/A</v>
      </c>
      <c r="P1083" s="180" t="e">
        <f t="shared" ca="1" si="297"/>
        <v>#N/A</v>
      </c>
      <c r="Q1083" s="180" t="e">
        <f ca="1">OFFSET('ewc02'!$A$10,MATCH($C1083,EWC_Koodi,0),0)</f>
        <v>#N/A</v>
      </c>
      <c r="R1083" s="180" t="e">
        <f t="shared" ca="1" si="298"/>
        <v>#N/A</v>
      </c>
      <c r="S1083" s="180" t="e">
        <f ca="1">OFFSET('ewc02'!$K$10,Y1083,0)</f>
        <v>#N/A</v>
      </c>
      <c r="T1083" s="180" t="e">
        <f t="shared" ca="1" si="299"/>
        <v>#N/A</v>
      </c>
      <c r="U1083" s="180" t="e">
        <f ca="1">OFFSET('ewc02'!$L$10,Y1083,0)</f>
        <v>#N/A</v>
      </c>
      <c r="V1083" s="180" t="e">
        <f ca="1">OFFSET('ewc02'!$M$10,Y1083,0)</f>
        <v>#N/A</v>
      </c>
      <c r="W1083" s="180" t="e">
        <f ca="1">OFFSET('ewc02'!$N$10,Y1083,0)</f>
        <v>#N/A</v>
      </c>
      <c r="X1083" s="180" t="e">
        <f ca="1">IF(AND(OFFSET('ewc02'!I$10,Y1083,0)=12,OR(G1083="2.3",G1083="2.6",G1083="2.7",G1083="2.9")),1,0)</f>
        <v>#N/A</v>
      </c>
      <c r="Y1083" s="180" t="e">
        <f t="shared" ca="1" si="292"/>
        <v>#N/A</v>
      </c>
      <c r="Z1083" s="37">
        <f t="shared" si="293"/>
        <v>0</v>
      </c>
      <c r="AA1083" s="180">
        <f ca="1">IF($Z1083=0,0, OFFSET(rd!$A$10,MATCH($Z1083,RD_tunnus,0),0))</f>
        <v>0</v>
      </c>
      <c r="AB1083" s="180" t="e">
        <f t="shared" si="300"/>
        <v>#N/A</v>
      </c>
      <c r="AC1083" s="180" t="e">
        <f t="shared" si="301"/>
        <v>#N/A</v>
      </c>
      <c r="AD1083" s="100">
        <f t="shared" si="302"/>
        <v>0</v>
      </c>
      <c r="AE1083" s="180" t="e">
        <f t="shared" ca="1" si="294"/>
        <v>#N/A</v>
      </c>
      <c r="AF1083" s="180" t="e">
        <f t="shared" ca="1" si="295"/>
        <v>#N/A</v>
      </c>
      <c r="AG1083" s="100" t="e">
        <f ca="1">OFFSET('Kuiva-aine'!$D$10,AE1083+AF1083-1,0)</f>
        <v>#N/A</v>
      </c>
      <c r="AH1083" s="100" t="e">
        <f ca="1">OFFSET('Kuiva-aine'!$E$10,AE1083+AF1083-1,0)</f>
        <v>#N/A</v>
      </c>
      <c r="AI1083" s="180" t="e">
        <f t="shared" ca="1" si="303"/>
        <v>#N/A</v>
      </c>
      <c r="AJ1083" s="180" t="e">
        <f t="shared" si="304"/>
        <v>#N/A</v>
      </c>
      <c r="AK1083" s="180" t="e">
        <f t="shared" si="305"/>
        <v>#N/A</v>
      </c>
      <c r="AL1083" s="180">
        <f t="shared" si="306"/>
        <v>0</v>
      </c>
    </row>
    <row r="1084" spans="1:38" x14ac:dyDescent="0.35">
      <c r="A1084" s="91"/>
      <c r="B1084" s="92"/>
      <c r="C1084" s="93"/>
      <c r="D1084" s="92"/>
      <c r="E1084" s="91"/>
      <c r="F1084" s="92"/>
      <c r="G1084" s="94"/>
      <c r="I1084" s="31">
        <f t="shared" ca="1" si="307"/>
        <v>0</v>
      </c>
      <c r="J1084" s="31">
        <f ca="1">IF(ISNA(MATCH($V1084,Hajoamiskertoimet!A$21:A$53,0)),0,$I1084*OFFSET(Hajoamiskertoimet!$C$20,MATCH($V1084,Hajoamiskertoimet!A$21:A$53,0),0))</f>
        <v>0</v>
      </c>
      <c r="L1084" s="181">
        <f t="shared" ca="1" si="296"/>
        <v>1</v>
      </c>
      <c r="M1084" s="180" t="e">
        <f ca="1">OFFSET('ewc02'!$H$10,MATCH($R1084,Ewc_ID,0),0)</f>
        <v>#N/A</v>
      </c>
      <c r="N1084" s="180" t="e">
        <f t="shared" ca="1" si="291"/>
        <v>#N/A</v>
      </c>
      <c r="O1084" s="180" t="e">
        <f ca="1">IF($L1084=0,-1,OFFSET('Kuiva-aine'!$C$10,AE1084+AF1084-1,0))</f>
        <v>#N/A</v>
      </c>
      <c r="P1084" s="180" t="e">
        <f t="shared" ca="1" si="297"/>
        <v>#N/A</v>
      </c>
      <c r="Q1084" s="180" t="e">
        <f ca="1">OFFSET('ewc02'!$A$10,MATCH($C1084,EWC_Koodi,0),0)</f>
        <v>#N/A</v>
      </c>
      <c r="R1084" s="180" t="e">
        <f t="shared" ca="1" si="298"/>
        <v>#N/A</v>
      </c>
      <c r="S1084" s="180" t="e">
        <f ca="1">OFFSET('ewc02'!$K$10,Y1084,0)</f>
        <v>#N/A</v>
      </c>
      <c r="T1084" s="180" t="e">
        <f t="shared" ca="1" si="299"/>
        <v>#N/A</v>
      </c>
      <c r="U1084" s="180" t="e">
        <f ca="1">OFFSET('ewc02'!$L$10,Y1084,0)</f>
        <v>#N/A</v>
      </c>
      <c r="V1084" s="180" t="e">
        <f ca="1">OFFSET('ewc02'!$M$10,Y1084,0)</f>
        <v>#N/A</v>
      </c>
      <c r="W1084" s="180" t="e">
        <f ca="1">OFFSET('ewc02'!$N$10,Y1084,0)</f>
        <v>#N/A</v>
      </c>
      <c r="X1084" s="180" t="e">
        <f ca="1">IF(AND(OFFSET('ewc02'!I$10,Y1084,0)=12,OR(G1084="2.3",G1084="2.6",G1084="2.7",G1084="2.9")),1,0)</f>
        <v>#N/A</v>
      </c>
      <c r="Y1084" s="180" t="e">
        <f t="shared" ca="1" si="292"/>
        <v>#N/A</v>
      </c>
      <c r="Z1084" s="37">
        <f t="shared" si="293"/>
        <v>0</v>
      </c>
      <c r="AA1084" s="180">
        <f ca="1">IF($Z1084=0,0, OFFSET(rd!$A$10,MATCH($Z1084,RD_tunnus,0),0))</f>
        <v>0</v>
      </c>
      <c r="AB1084" s="180" t="e">
        <f t="shared" si="300"/>
        <v>#N/A</v>
      </c>
      <c r="AC1084" s="180" t="e">
        <f t="shared" si="301"/>
        <v>#N/A</v>
      </c>
      <c r="AD1084" s="100">
        <f t="shared" si="302"/>
        <v>0</v>
      </c>
      <c r="AE1084" s="180" t="e">
        <f t="shared" ca="1" si="294"/>
        <v>#N/A</v>
      </c>
      <c r="AF1084" s="180" t="e">
        <f t="shared" ca="1" si="295"/>
        <v>#N/A</v>
      </c>
      <c r="AG1084" s="100" t="e">
        <f ca="1">OFFSET('Kuiva-aine'!$D$10,AE1084+AF1084-1,0)</f>
        <v>#N/A</v>
      </c>
      <c r="AH1084" s="100" t="e">
        <f ca="1">OFFSET('Kuiva-aine'!$E$10,AE1084+AF1084-1,0)</f>
        <v>#N/A</v>
      </c>
      <c r="AI1084" s="180" t="e">
        <f t="shared" ca="1" si="303"/>
        <v>#N/A</v>
      </c>
      <c r="AJ1084" s="180" t="e">
        <f t="shared" si="304"/>
        <v>#N/A</v>
      </c>
      <c r="AK1084" s="180" t="e">
        <f t="shared" si="305"/>
        <v>#N/A</v>
      </c>
      <c r="AL1084" s="180">
        <f t="shared" si="306"/>
        <v>0</v>
      </c>
    </row>
    <row r="1085" spans="1:38" x14ac:dyDescent="0.35">
      <c r="A1085" s="91"/>
      <c r="B1085" s="92"/>
      <c r="C1085" s="93"/>
      <c r="D1085" s="92"/>
      <c r="E1085" s="91"/>
      <c r="F1085" s="92"/>
      <c r="G1085" s="94"/>
      <c r="I1085" s="31">
        <f t="shared" ca="1" si="307"/>
        <v>0</v>
      </c>
      <c r="J1085" s="31">
        <f ca="1">IF(ISNA(MATCH($V1085,Hajoamiskertoimet!A$21:A$53,0)),0,$I1085*OFFSET(Hajoamiskertoimet!$C$20,MATCH($V1085,Hajoamiskertoimet!A$21:A$53,0),0))</f>
        <v>0</v>
      </c>
      <c r="L1085" s="181">
        <f t="shared" ca="1" si="296"/>
        <v>1</v>
      </c>
      <c r="M1085" s="180" t="e">
        <f ca="1">OFFSET('ewc02'!$H$10,MATCH($R1085,Ewc_ID,0),0)</f>
        <v>#N/A</v>
      </c>
      <c r="N1085" s="180" t="e">
        <f t="shared" ca="1" si="291"/>
        <v>#N/A</v>
      </c>
      <c r="O1085" s="180" t="e">
        <f ca="1">IF($L1085=0,-1,OFFSET('Kuiva-aine'!$C$10,AE1085+AF1085-1,0))</f>
        <v>#N/A</v>
      </c>
      <c r="P1085" s="180" t="e">
        <f t="shared" ca="1" si="297"/>
        <v>#N/A</v>
      </c>
      <c r="Q1085" s="180" t="e">
        <f ca="1">OFFSET('ewc02'!$A$10,MATCH($C1085,EWC_Koodi,0),0)</f>
        <v>#N/A</v>
      </c>
      <c r="R1085" s="180" t="e">
        <f t="shared" ca="1" si="298"/>
        <v>#N/A</v>
      </c>
      <c r="S1085" s="180" t="e">
        <f ca="1">OFFSET('ewc02'!$K$10,Y1085,0)</f>
        <v>#N/A</v>
      </c>
      <c r="T1085" s="180" t="e">
        <f t="shared" ca="1" si="299"/>
        <v>#N/A</v>
      </c>
      <c r="U1085" s="180" t="e">
        <f ca="1">OFFSET('ewc02'!$L$10,Y1085,0)</f>
        <v>#N/A</v>
      </c>
      <c r="V1085" s="180" t="e">
        <f ca="1">OFFSET('ewc02'!$M$10,Y1085,0)</f>
        <v>#N/A</v>
      </c>
      <c r="W1085" s="180" t="e">
        <f ca="1">OFFSET('ewc02'!$N$10,Y1085,0)</f>
        <v>#N/A</v>
      </c>
      <c r="X1085" s="180" t="e">
        <f ca="1">IF(AND(OFFSET('ewc02'!I$10,Y1085,0)=12,OR(G1085="2.3",G1085="2.6",G1085="2.7",G1085="2.9")),1,0)</f>
        <v>#N/A</v>
      </c>
      <c r="Y1085" s="180" t="e">
        <f t="shared" ca="1" si="292"/>
        <v>#N/A</v>
      </c>
      <c r="Z1085" s="37">
        <f t="shared" si="293"/>
        <v>0</v>
      </c>
      <c r="AA1085" s="180">
        <f ca="1">IF($Z1085=0,0, OFFSET(rd!$A$10,MATCH($Z1085,RD_tunnus,0),0))</f>
        <v>0</v>
      </c>
      <c r="AB1085" s="180" t="e">
        <f t="shared" si="300"/>
        <v>#N/A</v>
      </c>
      <c r="AC1085" s="180" t="e">
        <f t="shared" si="301"/>
        <v>#N/A</v>
      </c>
      <c r="AD1085" s="100">
        <f t="shared" si="302"/>
        <v>0</v>
      </c>
      <c r="AE1085" s="180" t="e">
        <f t="shared" ca="1" si="294"/>
        <v>#N/A</v>
      </c>
      <c r="AF1085" s="180" t="e">
        <f t="shared" ca="1" si="295"/>
        <v>#N/A</v>
      </c>
      <c r="AG1085" s="100" t="e">
        <f ca="1">OFFSET('Kuiva-aine'!$D$10,AE1085+AF1085-1,0)</f>
        <v>#N/A</v>
      </c>
      <c r="AH1085" s="100" t="e">
        <f ca="1">OFFSET('Kuiva-aine'!$E$10,AE1085+AF1085-1,0)</f>
        <v>#N/A</v>
      </c>
      <c r="AI1085" s="180" t="e">
        <f t="shared" ca="1" si="303"/>
        <v>#N/A</v>
      </c>
      <c r="AJ1085" s="180" t="e">
        <f t="shared" si="304"/>
        <v>#N/A</v>
      </c>
      <c r="AK1085" s="180" t="e">
        <f t="shared" si="305"/>
        <v>#N/A</v>
      </c>
      <c r="AL1085" s="180">
        <f t="shared" si="306"/>
        <v>0</v>
      </c>
    </row>
    <row r="1086" spans="1:38" x14ac:dyDescent="0.35">
      <c r="A1086" s="91"/>
      <c r="B1086" s="92"/>
      <c r="C1086" s="93"/>
      <c r="D1086" s="92"/>
      <c r="E1086" s="91"/>
      <c r="F1086" s="92"/>
      <c r="G1086" s="94"/>
      <c r="I1086" s="31">
        <f t="shared" ca="1" si="307"/>
        <v>0</v>
      </c>
      <c r="J1086" s="31">
        <f ca="1">IF(ISNA(MATCH($V1086,Hajoamiskertoimet!A$21:A$53,0)),0,$I1086*OFFSET(Hajoamiskertoimet!$C$20,MATCH($V1086,Hajoamiskertoimet!A$21:A$53,0),0))</f>
        <v>0</v>
      </c>
      <c r="L1086" s="181">
        <f t="shared" ca="1" si="296"/>
        <v>1</v>
      </c>
      <c r="M1086" s="180" t="e">
        <f ca="1">OFFSET('ewc02'!$H$10,MATCH($R1086,Ewc_ID,0),0)</f>
        <v>#N/A</v>
      </c>
      <c r="N1086" s="180" t="e">
        <f t="shared" ca="1" si="291"/>
        <v>#N/A</v>
      </c>
      <c r="O1086" s="180" t="e">
        <f ca="1">IF($L1086=0,-1,OFFSET('Kuiva-aine'!$C$10,AE1086+AF1086-1,0))</f>
        <v>#N/A</v>
      </c>
      <c r="P1086" s="180" t="e">
        <f t="shared" ca="1" si="297"/>
        <v>#N/A</v>
      </c>
      <c r="Q1086" s="180" t="e">
        <f ca="1">OFFSET('ewc02'!$A$10,MATCH($C1086,EWC_Koodi,0),0)</f>
        <v>#N/A</v>
      </c>
      <c r="R1086" s="180" t="e">
        <f t="shared" ca="1" si="298"/>
        <v>#N/A</v>
      </c>
      <c r="S1086" s="180" t="e">
        <f ca="1">OFFSET('ewc02'!$K$10,Y1086,0)</f>
        <v>#N/A</v>
      </c>
      <c r="T1086" s="180" t="e">
        <f t="shared" ca="1" si="299"/>
        <v>#N/A</v>
      </c>
      <c r="U1086" s="180" t="e">
        <f ca="1">OFFSET('ewc02'!$L$10,Y1086,0)</f>
        <v>#N/A</v>
      </c>
      <c r="V1086" s="180" t="e">
        <f ca="1">OFFSET('ewc02'!$M$10,Y1086,0)</f>
        <v>#N/A</v>
      </c>
      <c r="W1086" s="180" t="e">
        <f ca="1">OFFSET('ewc02'!$N$10,Y1086,0)</f>
        <v>#N/A</v>
      </c>
      <c r="X1086" s="180" t="e">
        <f ca="1">IF(AND(OFFSET('ewc02'!I$10,Y1086,0)=12,OR(G1086="2.3",G1086="2.6",G1086="2.7",G1086="2.9")),1,0)</f>
        <v>#N/A</v>
      </c>
      <c r="Y1086" s="180" t="e">
        <f t="shared" ca="1" si="292"/>
        <v>#N/A</v>
      </c>
      <c r="Z1086" s="37">
        <f t="shared" si="293"/>
        <v>0</v>
      </c>
      <c r="AA1086" s="180">
        <f ca="1">IF($Z1086=0,0, OFFSET(rd!$A$10,MATCH($Z1086,RD_tunnus,0),0))</f>
        <v>0</v>
      </c>
      <c r="AB1086" s="180" t="e">
        <f t="shared" si="300"/>
        <v>#N/A</v>
      </c>
      <c r="AC1086" s="180" t="e">
        <f t="shared" si="301"/>
        <v>#N/A</v>
      </c>
      <c r="AD1086" s="100">
        <f t="shared" si="302"/>
        <v>0</v>
      </c>
      <c r="AE1086" s="180" t="e">
        <f t="shared" ca="1" si="294"/>
        <v>#N/A</v>
      </c>
      <c r="AF1086" s="180" t="e">
        <f t="shared" ca="1" si="295"/>
        <v>#N/A</v>
      </c>
      <c r="AG1086" s="100" t="e">
        <f ca="1">OFFSET('Kuiva-aine'!$D$10,AE1086+AF1086-1,0)</f>
        <v>#N/A</v>
      </c>
      <c r="AH1086" s="100" t="e">
        <f ca="1">OFFSET('Kuiva-aine'!$E$10,AE1086+AF1086-1,0)</f>
        <v>#N/A</v>
      </c>
      <c r="AI1086" s="180" t="e">
        <f t="shared" ca="1" si="303"/>
        <v>#N/A</v>
      </c>
      <c r="AJ1086" s="180" t="e">
        <f t="shared" si="304"/>
        <v>#N/A</v>
      </c>
      <c r="AK1086" s="180" t="e">
        <f t="shared" si="305"/>
        <v>#N/A</v>
      </c>
      <c r="AL1086" s="180">
        <f t="shared" si="306"/>
        <v>0</v>
      </c>
    </row>
    <row r="1087" spans="1:38" x14ac:dyDescent="0.35">
      <c r="A1087" s="91"/>
      <c r="B1087" s="92"/>
      <c r="C1087" s="93"/>
      <c r="D1087" s="92"/>
      <c r="E1087" s="91"/>
      <c r="F1087" s="92"/>
      <c r="G1087" s="94"/>
      <c r="I1087" s="31">
        <f t="shared" ca="1" si="307"/>
        <v>0</v>
      </c>
      <c r="J1087" s="31">
        <f ca="1">IF(ISNA(MATCH($V1087,Hajoamiskertoimet!A$21:A$53,0)),0,$I1087*OFFSET(Hajoamiskertoimet!$C$20,MATCH($V1087,Hajoamiskertoimet!A$21:A$53,0),0))</f>
        <v>0</v>
      </c>
      <c r="L1087" s="181">
        <f t="shared" ca="1" si="296"/>
        <v>1</v>
      </c>
      <c r="M1087" s="180" t="e">
        <f ca="1">OFFSET('ewc02'!$H$10,MATCH($R1087,Ewc_ID,0),0)</f>
        <v>#N/A</v>
      </c>
      <c r="N1087" s="180" t="e">
        <f t="shared" ca="1" si="291"/>
        <v>#N/A</v>
      </c>
      <c r="O1087" s="180" t="e">
        <f ca="1">IF($L1087=0,-1,OFFSET('Kuiva-aine'!$C$10,AE1087+AF1087-1,0))</f>
        <v>#N/A</v>
      </c>
      <c r="P1087" s="180" t="e">
        <f t="shared" ca="1" si="297"/>
        <v>#N/A</v>
      </c>
      <c r="Q1087" s="180" t="e">
        <f ca="1">OFFSET('ewc02'!$A$10,MATCH($C1087,EWC_Koodi,0),0)</f>
        <v>#N/A</v>
      </c>
      <c r="R1087" s="180" t="e">
        <f t="shared" ca="1" si="298"/>
        <v>#N/A</v>
      </c>
      <c r="S1087" s="180" t="e">
        <f ca="1">OFFSET('ewc02'!$K$10,Y1087,0)</f>
        <v>#N/A</v>
      </c>
      <c r="T1087" s="180" t="e">
        <f t="shared" ca="1" si="299"/>
        <v>#N/A</v>
      </c>
      <c r="U1087" s="180" t="e">
        <f ca="1">OFFSET('ewc02'!$L$10,Y1087,0)</f>
        <v>#N/A</v>
      </c>
      <c r="V1087" s="180" t="e">
        <f ca="1">OFFSET('ewc02'!$M$10,Y1087,0)</f>
        <v>#N/A</v>
      </c>
      <c r="W1087" s="180" t="e">
        <f ca="1">OFFSET('ewc02'!$N$10,Y1087,0)</f>
        <v>#N/A</v>
      </c>
      <c r="X1087" s="180" t="e">
        <f ca="1">IF(AND(OFFSET('ewc02'!I$10,Y1087,0)=12,OR(G1087="2.3",G1087="2.6",G1087="2.7",G1087="2.9")),1,0)</f>
        <v>#N/A</v>
      </c>
      <c r="Y1087" s="180" t="e">
        <f t="shared" ca="1" si="292"/>
        <v>#N/A</v>
      </c>
      <c r="Z1087" s="37">
        <f t="shared" si="293"/>
        <v>0</v>
      </c>
      <c r="AA1087" s="180">
        <f ca="1">IF($Z1087=0,0, OFFSET(rd!$A$10,MATCH($Z1087,RD_tunnus,0),0))</f>
        <v>0</v>
      </c>
      <c r="AB1087" s="180" t="e">
        <f t="shared" si="300"/>
        <v>#N/A</v>
      </c>
      <c r="AC1087" s="180" t="e">
        <f t="shared" si="301"/>
        <v>#N/A</v>
      </c>
      <c r="AD1087" s="100">
        <f t="shared" si="302"/>
        <v>0</v>
      </c>
      <c r="AE1087" s="180" t="e">
        <f t="shared" ca="1" si="294"/>
        <v>#N/A</v>
      </c>
      <c r="AF1087" s="180" t="e">
        <f t="shared" ca="1" si="295"/>
        <v>#N/A</v>
      </c>
      <c r="AG1087" s="100" t="e">
        <f ca="1">OFFSET('Kuiva-aine'!$D$10,AE1087+AF1087-1,0)</f>
        <v>#N/A</v>
      </c>
      <c r="AH1087" s="100" t="e">
        <f ca="1">OFFSET('Kuiva-aine'!$E$10,AE1087+AF1087-1,0)</f>
        <v>#N/A</v>
      </c>
      <c r="AI1087" s="180" t="e">
        <f t="shared" ca="1" si="303"/>
        <v>#N/A</v>
      </c>
      <c r="AJ1087" s="180" t="e">
        <f t="shared" si="304"/>
        <v>#N/A</v>
      </c>
      <c r="AK1087" s="180" t="e">
        <f t="shared" si="305"/>
        <v>#N/A</v>
      </c>
      <c r="AL1087" s="180">
        <f t="shared" si="306"/>
        <v>0</v>
      </c>
    </row>
    <row r="1088" spans="1:38" x14ac:dyDescent="0.35">
      <c r="A1088" s="91"/>
      <c r="B1088" s="92"/>
      <c r="C1088" s="93"/>
      <c r="D1088" s="92"/>
      <c r="E1088" s="91"/>
      <c r="F1088" s="92"/>
      <c r="G1088" s="94"/>
      <c r="I1088" s="31">
        <f t="shared" ca="1" si="307"/>
        <v>0</v>
      </c>
      <c r="J1088" s="31">
        <f ca="1">IF(ISNA(MATCH($V1088,Hajoamiskertoimet!A$21:A$53,0)),0,$I1088*OFFSET(Hajoamiskertoimet!$C$20,MATCH($V1088,Hajoamiskertoimet!A$21:A$53,0),0))</f>
        <v>0</v>
      </c>
      <c r="L1088" s="181">
        <f t="shared" ca="1" si="296"/>
        <v>1</v>
      </c>
      <c r="M1088" s="180" t="e">
        <f ca="1">OFFSET('ewc02'!$H$10,MATCH($R1088,Ewc_ID,0),0)</f>
        <v>#N/A</v>
      </c>
      <c r="N1088" s="180" t="e">
        <f t="shared" ca="1" si="291"/>
        <v>#N/A</v>
      </c>
      <c r="O1088" s="180" t="e">
        <f ca="1">IF($L1088=0,-1,OFFSET('Kuiva-aine'!$C$10,AE1088+AF1088-1,0))</f>
        <v>#N/A</v>
      </c>
      <c r="P1088" s="180" t="e">
        <f t="shared" ca="1" si="297"/>
        <v>#N/A</v>
      </c>
      <c r="Q1088" s="180" t="e">
        <f ca="1">OFFSET('ewc02'!$A$10,MATCH($C1088,EWC_Koodi,0),0)</f>
        <v>#N/A</v>
      </c>
      <c r="R1088" s="180" t="e">
        <f t="shared" ca="1" si="298"/>
        <v>#N/A</v>
      </c>
      <c r="S1088" s="180" t="e">
        <f ca="1">OFFSET('ewc02'!$K$10,Y1088,0)</f>
        <v>#N/A</v>
      </c>
      <c r="T1088" s="180" t="e">
        <f t="shared" ca="1" si="299"/>
        <v>#N/A</v>
      </c>
      <c r="U1088" s="180" t="e">
        <f ca="1">OFFSET('ewc02'!$L$10,Y1088,0)</f>
        <v>#N/A</v>
      </c>
      <c r="V1088" s="180" t="e">
        <f ca="1">OFFSET('ewc02'!$M$10,Y1088,0)</f>
        <v>#N/A</v>
      </c>
      <c r="W1088" s="180" t="e">
        <f ca="1">OFFSET('ewc02'!$N$10,Y1088,0)</f>
        <v>#N/A</v>
      </c>
      <c r="X1088" s="180" t="e">
        <f ca="1">IF(AND(OFFSET('ewc02'!I$10,Y1088,0)=12,OR(G1088="2.3",G1088="2.6",G1088="2.7",G1088="2.9")),1,0)</f>
        <v>#N/A</v>
      </c>
      <c r="Y1088" s="180" t="e">
        <f t="shared" ca="1" si="292"/>
        <v>#N/A</v>
      </c>
      <c r="Z1088" s="37">
        <f t="shared" si="293"/>
        <v>0</v>
      </c>
      <c r="AA1088" s="180">
        <f ca="1">IF($Z1088=0,0, OFFSET(rd!$A$10,MATCH($Z1088,RD_tunnus,0),0))</f>
        <v>0</v>
      </c>
      <c r="AB1088" s="180" t="e">
        <f t="shared" si="300"/>
        <v>#N/A</v>
      </c>
      <c r="AC1088" s="180" t="e">
        <f t="shared" si="301"/>
        <v>#N/A</v>
      </c>
      <c r="AD1088" s="100">
        <f t="shared" si="302"/>
        <v>0</v>
      </c>
      <c r="AE1088" s="180" t="e">
        <f t="shared" ca="1" si="294"/>
        <v>#N/A</v>
      </c>
      <c r="AF1088" s="180" t="e">
        <f t="shared" ca="1" si="295"/>
        <v>#N/A</v>
      </c>
      <c r="AG1088" s="100" t="e">
        <f ca="1">OFFSET('Kuiva-aine'!$D$10,AE1088+AF1088-1,0)</f>
        <v>#N/A</v>
      </c>
      <c r="AH1088" s="100" t="e">
        <f ca="1">OFFSET('Kuiva-aine'!$E$10,AE1088+AF1088-1,0)</f>
        <v>#N/A</v>
      </c>
      <c r="AI1088" s="180" t="e">
        <f t="shared" ca="1" si="303"/>
        <v>#N/A</v>
      </c>
      <c r="AJ1088" s="180" t="e">
        <f t="shared" si="304"/>
        <v>#N/A</v>
      </c>
      <c r="AK1088" s="180" t="e">
        <f t="shared" si="305"/>
        <v>#N/A</v>
      </c>
      <c r="AL1088" s="180">
        <f t="shared" si="306"/>
        <v>0</v>
      </c>
    </row>
    <row r="1089" spans="1:38" x14ac:dyDescent="0.35">
      <c r="A1089" s="91"/>
      <c r="B1089" s="92"/>
      <c r="C1089" s="93"/>
      <c r="D1089" s="92"/>
      <c r="E1089" s="91"/>
      <c r="F1089" s="92"/>
      <c r="G1089" s="94"/>
      <c r="I1089" s="31">
        <f t="shared" ca="1" si="307"/>
        <v>0</v>
      </c>
      <c r="J1089" s="31">
        <f ca="1">IF(ISNA(MATCH($V1089,Hajoamiskertoimet!A$21:A$53,0)),0,$I1089*OFFSET(Hajoamiskertoimet!$C$20,MATCH($V1089,Hajoamiskertoimet!A$21:A$53,0),0))</f>
        <v>0</v>
      </c>
      <c r="L1089" s="181">
        <f t="shared" ca="1" si="296"/>
        <v>1</v>
      </c>
      <c r="M1089" s="180" t="e">
        <f ca="1">OFFSET('ewc02'!$H$10,MATCH($R1089,Ewc_ID,0),0)</f>
        <v>#N/A</v>
      </c>
      <c r="N1089" s="180" t="e">
        <f t="shared" ca="1" si="291"/>
        <v>#N/A</v>
      </c>
      <c r="O1089" s="180" t="e">
        <f ca="1">IF($L1089=0,-1,OFFSET('Kuiva-aine'!$C$10,AE1089+AF1089-1,0))</f>
        <v>#N/A</v>
      </c>
      <c r="P1089" s="180" t="e">
        <f t="shared" ca="1" si="297"/>
        <v>#N/A</v>
      </c>
      <c r="Q1089" s="180" t="e">
        <f ca="1">OFFSET('ewc02'!$A$10,MATCH($C1089,EWC_Koodi,0),0)</f>
        <v>#N/A</v>
      </c>
      <c r="R1089" s="180" t="e">
        <f t="shared" ca="1" si="298"/>
        <v>#N/A</v>
      </c>
      <c r="S1089" s="180" t="e">
        <f ca="1">OFFSET('ewc02'!$K$10,Y1089,0)</f>
        <v>#N/A</v>
      </c>
      <c r="T1089" s="180" t="e">
        <f t="shared" ca="1" si="299"/>
        <v>#N/A</v>
      </c>
      <c r="U1089" s="180" t="e">
        <f ca="1">OFFSET('ewc02'!$L$10,Y1089,0)</f>
        <v>#N/A</v>
      </c>
      <c r="V1089" s="180" t="e">
        <f ca="1">OFFSET('ewc02'!$M$10,Y1089,0)</f>
        <v>#N/A</v>
      </c>
      <c r="W1089" s="180" t="e">
        <f ca="1">OFFSET('ewc02'!$N$10,Y1089,0)</f>
        <v>#N/A</v>
      </c>
      <c r="X1089" s="180" t="e">
        <f ca="1">IF(AND(OFFSET('ewc02'!I$10,Y1089,0)=12,OR(G1089="2.3",G1089="2.6",G1089="2.7",G1089="2.9")),1,0)</f>
        <v>#N/A</v>
      </c>
      <c r="Y1089" s="180" t="e">
        <f t="shared" ca="1" si="292"/>
        <v>#N/A</v>
      </c>
      <c r="Z1089" s="37">
        <f t="shared" si="293"/>
        <v>0</v>
      </c>
      <c r="AA1089" s="180">
        <f ca="1">IF($Z1089=0,0, OFFSET(rd!$A$10,MATCH($Z1089,RD_tunnus,0),0))</f>
        <v>0</v>
      </c>
      <c r="AB1089" s="180" t="e">
        <f t="shared" si="300"/>
        <v>#N/A</v>
      </c>
      <c r="AC1089" s="180" t="e">
        <f t="shared" si="301"/>
        <v>#N/A</v>
      </c>
      <c r="AD1089" s="100">
        <f t="shared" si="302"/>
        <v>0</v>
      </c>
      <c r="AE1089" s="180" t="e">
        <f t="shared" ca="1" si="294"/>
        <v>#N/A</v>
      </c>
      <c r="AF1089" s="180" t="e">
        <f t="shared" ca="1" si="295"/>
        <v>#N/A</v>
      </c>
      <c r="AG1089" s="100" t="e">
        <f ca="1">OFFSET('Kuiva-aine'!$D$10,AE1089+AF1089-1,0)</f>
        <v>#N/A</v>
      </c>
      <c r="AH1089" s="100" t="e">
        <f ca="1">OFFSET('Kuiva-aine'!$E$10,AE1089+AF1089-1,0)</f>
        <v>#N/A</v>
      </c>
      <c r="AI1089" s="180" t="e">
        <f t="shared" ca="1" si="303"/>
        <v>#N/A</v>
      </c>
      <c r="AJ1089" s="180" t="e">
        <f t="shared" si="304"/>
        <v>#N/A</v>
      </c>
      <c r="AK1089" s="180" t="e">
        <f t="shared" si="305"/>
        <v>#N/A</v>
      </c>
      <c r="AL1089" s="180">
        <f t="shared" si="306"/>
        <v>0</v>
      </c>
    </row>
    <row r="1090" spans="1:38" x14ac:dyDescent="0.35">
      <c r="A1090" s="91"/>
      <c r="B1090" s="92"/>
      <c r="C1090" s="93"/>
      <c r="D1090" s="92"/>
      <c r="E1090" s="91"/>
      <c r="F1090" s="92"/>
      <c r="G1090" s="94"/>
      <c r="I1090" s="31">
        <f t="shared" ca="1" si="307"/>
        <v>0</v>
      </c>
      <c r="J1090" s="31">
        <f ca="1">IF(ISNA(MATCH($V1090,Hajoamiskertoimet!A$21:A$53,0)),0,$I1090*OFFSET(Hajoamiskertoimet!$C$20,MATCH($V1090,Hajoamiskertoimet!A$21:A$53,0),0))</f>
        <v>0</v>
      </c>
      <c r="L1090" s="181">
        <f t="shared" ca="1" si="296"/>
        <v>1</v>
      </c>
      <c r="M1090" s="180" t="e">
        <f ca="1">OFFSET('ewc02'!$H$10,MATCH($R1090,Ewc_ID,0),0)</f>
        <v>#N/A</v>
      </c>
      <c r="N1090" s="180" t="e">
        <f t="shared" ca="1" si="291"/>
        <v>#N/A</v>
      </c>
      <c r="O1090" s="180" t="e">
        <f ca="1">IF($L1090=0,-1,OFFSET('Kuiva-aine'!$C$10,AE1090+AF1090-1,0))</f>
        <v>#N/A</v>
      </c>
      <c r="P1090" s="180" t="e">
        <f t="shared" ca="1" si="297"/>
        <v>#N/A</v>
      </c>
      <c r="Q1090" s="180" t="e">
        <f ca="1">OFFSET('ewc02'!$A$10,MATCH($C1090,EWC_Koodi,0),0)</f>
        <v>#N/A</v>
      </c>
      <c r="R1090" s="180" t="e">
        <f t="shared" ca="1" si="298"/>
        <v>#N/A</v>
      </c>
      <c r="S1090" s="180" t="e">
        <f ca="1">OFFSET('ewc02'!$K$10,Y1090,0)</f>
        <v>#N/A</v>
      </c>
      <c r="T1090" s="180" t="e">
        <f t="shared" ca="1" si="299"/>
        <v>#N/A</v>
      </c>
      <c r="U1090" s="180" t="e">
        <f ca="1">OFFSET('ewc02'!$L$10,Y1090,0)</f>
        <v>#N/A</v>
      </c>
      <c r="V1090" s="180" t="e">
        <f ca="1">OFFSET('ewc02'!$M$10,Y1090,0)</f>
        <v>#N/A</v>
      </c>
      <c r="W1090" s="180" t="e">
        <f ca="1">OFFSET('ewc02'!$N$10,Y1090,0)</f>
        <v>#N/A</v>
      </c>
      <c r="X1090" s="180" t="e">
        <f ca="1">IF(AND(OFFSET('ewc02'!I$10,Y1090,0)=12,OR(G1090="2.3",G1090="2.6",G1090="2.7",G1090="2.9")),1,0)</f>
        <v>#N/A</v>
      </c>
      <c r="Y1090" s="180" t="e">
        <f t="shared" ca="1" si="292"/>
        <v>#N/A</v>
      </c>
      <c r="Z1090" s="37">
        <f t="shared" si="293"/>
        <v>0</v>
      </c>
      <c r="AA1090" s="180">
        <f ca="1">IF($Z1090=0,0, OFFSET(rd!$A$10,MATCH($Z1090,RD_tunnus,0),0))</f>
        <v>0</v>
      </c>
      <c r="AB1090" s="180" t="e">
        <f t="shared" si="300"/>
        <v>#N/A</v>
      </c>
      <c r="AC1090" s="180" t="e">
        <f t="shared" si="301"/>
        <v>#N/A</v>
      </c>
      <c r="AD1090" s="100">
        <f t="shared" si="302"/>
        <v>0</v>
      </c>
      <c r="AE1090" s="180" t="e">
        <f t="shared" ca="1" si="294"/>
        <v>#N/A</v>
      </c>
      <c r="AF1090" s="180" t="e">
        <f t="shared" ca="1" si="295"/>
        <v>#N/A</v>
      </c>
      <c r="AG1090" s="100" t="e">
        <f ca="1">OFFSET('Kuiva-aine'!$D$10,AE1090+AF1090-1,0)</f>
        <v>#N/A</v>
      </c>
      <c r="AH1090" s="100" t="e">
        <f ca="1">OFFSET('Kuiva-aine'!$E$10,AE1090+AF1090-1,0)</f>
        <v>#N/A</v>
      </c>
      <c r="AI1090" s="180" t="e">
        <f t="shared" ca="1" si="303"/>
        <v>#N/A</v>
      </c>
      <c r="AJ1090" s="180" t="e">
        <f t="shared" si="304"/>
        <v>#N/A</v>
      </c>
      <c r="AK1090" s="180" t="e">
        <f t="shared" si="305"/>
        <v>#N/A</v>
      </c>
      <c r="AL1090" s="180">
        <f t="shared" si="306"/>
        <v>0</v>
      </c>
    </row>
    <row r="1091" spans="1:38" x14ac:dyDescent="0.35">
      <c r="A1091" s="91"/>
      <c r="B1091" s="92"/>
      <c r="C1091" s="93"/>
      <c r="D1091" s="92"/>
      <c r="E1091" s="91"/>
      <c r="F1091" s="92"/>
      <c r="G1091" s="94"/>
      <c r="I1091" s="31">
        <f t="shared" ca="1" si="307"/>
        <v>0</v>
      </c>
      <c r="J1091" s="31">
        <f ca="1">IF(ISNA(MATCH($V1091,Hajoamiskertoimet!A$21:A$53,0)),0,$I1091*OFFSET(Hajoamiskertoimet!$C$20,MATCH($V1091,Hajoamiskertoimet!A$21:A$53,0),0))</f>
        <v>0</v>
      </c>
      <c r="L1091" s="181">
        <f t="shared" ca="1" si="296"/>
        <v>1</v>
      </c>
      <c r="M1091" s="180" t="e">
        <f ca="1">OFFSET('ewc02'!$H$10,MATCH($R1091,Ewc_ID,0),0)</f>
        <v>#N/A</v>
      </c>
      <c r="N1091" s="180" t="e">
        <f t="shared" ca="1" si="291"/>
        <v>#N/A</v>
      </c>
      <c r="O1091" s="180" t="e">
        <f ca="1">IF($L1091=0,-1,OFFSET('Kuiva-aine'!$C$10,AE1091+AF1091-1,0))</f>
        <v>#N/A</v>
      </c>
      <c r="P1091" s="180" t="e">
        <f t="shared" ca="1" si="297"/>
        <v>#N/A</v>
      </c>
      <c r="Q1091" s="180" t="e">
        <f ca="1">OFFSET('ewc02'!$A$10,MATCH($C1091,EWC_Koodi,0),0)</f>
        <v>#N/A</v>
      </c>
      <c r="R1091" s="180" t="e">
        <f t="shared" ca="1" si="298"/>
        <v>#N/A</v>
      </c>
      <c r="S1091" s="180" t="e">
        <f ca="1">OFFSET('ewc02'!$K$10,Y1091,0)</f>
        <v>#N/A</v>
      </c>
      <c r="T1091" s="180" t="e">
        <f t="shared" ca="1" si="299"/>
        <v>#N/A</v>
      </c>
      <c r="U1091" s="180" t="e">
        <f ca="1">OFFSET('ewc02'!$L$10,Y1091,0)</f>
        <v>#N/A</v>
      </c>
      <c r="V1091" s="180" t="e">
        <f ca="1">OFFSET('ewc02'!$M$10,Y1091,0)</f>
        <v>#N/A</v>
      </c>
      <c r="W1091" s="180" t="e">
        <f ca="1">OFFSET('ewc02'!$N$10,Y1091,0)</f>
        <v>#N/A</v>
      </c>
      <c r="X1091" s="180" t="e">
        <f ca="1">IF(AND(OFFSET('ewc02'!I$10,Y1091,0)=12,OR(G1091="2.3",G1091="2.6",G1091="2.7",G1091="2.9")),1,0)</f>
        <v>#N/A</v>
      </c>
      <c r="Y1091" s="180" t="e">
        <f t="shared" ca="1" si="292"/>
        <v>#N/A</v>
      </c>
      <c r="Z1091" s="37">
        <f t="shared" si="293"/>
        <v>0</v>
      </c>
      <c r="AA1091" s="180">
        <f ca="1">IF($Z1091=0,0, OFFSET(rd!$A$10,MATCH($Z1091,RD_tunnus,0),0))</f>
        <v>0</v>
      </c>
      <c r="AB1091" s="180" t="e">
        <f t="shared" si="300"/>
        <v>#N/A</v>
      </c>
      <c r="AC1091" s="180" t="e">
        <f t="shared" si="301"/>
        <v>#N/A</v>
      </c>
      <c r="AD1091" s="100">
        <f t="shared" si="302"/>
        <v>0</v>
      </c>
      <c r="AE1091" s="180" t="e">
        <f t="shared" ca="1" si="294"/>
        <v>#N/A</v>
      </c>
      <c r="AF1091" s="180" t="e">
        <f t="shared" ca="1" si="295"/>
        <v>#N/A</v>
      </c>
      <c r="AG1091" s="100" t="e">
        <f ca="1">OFFSET('Kuiva-aine'!$D$10,AE1091+AF1091-1,0)</f>
        <v>#N/A</v>
      </c>
      <c r="AH1091" s="100" t="e">
        <f ca="1">OFFSET('Kuiva-aine'!$E$10,AE1091+AF1091-1,0)</f>
        <v>#N/A</v>
      </c>
      <c r="AI1091" s="180" t="e">
        <f t="shared" ca="1" si="303"/>
        <v>#N/A</v>
      </c>
      <c r="AJ1091" s="180" t="e">
        <f t="shared" si="304"/>
        <v>#N/A</v>
      </c>
      <c r="AK1091" s="180" t="e">
        <f t="shared" si="305"/>
        <v>#N/A</v>
      </c>
      <c r="AL1091" s="180">
        <f t="shared" si="306"/>
        <v>0</v>
      </c>
    </row>
    <row r="1092" spans="1:38" x14ac:dyDescent="0.35">
      <c r="A1092" s="91"/>
      <c r="B1092" s="92"/>
      <c r="C1092" s="93"/>
      <c r="D1092" s="92"/>
      <c r="E1092" s="91"/>
      <c r="F1092" s="92"/>
      <c r="G1092" s="94"/>
      <c r="I1092" s="31">
        <f t="shared" ca="1" si="307"/>
        <v>0</v>
      </c>
      <c r="J1092" s="31">
        <f ca="1">IF(ISNA(MATCH($V1092,Hajoamiskertoimet!A$21:A$53,0)),0,$I1092*OFFSET(Hajoamiskertoimet!$C$20,MATCH($V1092,Hajoamiskertoimet!A$21:A$53,0),0))</f>
        <v>0</v>
      </c>
      <c r="L1092" s="181">
        <f t="shared" ca="1" si="296"/>
        <v>1</v>
      </c>
      <c r="M1092" s="180" t="e">
        <f ca="1">OFFSET('ewc02'!$H$10,MATCH($R1092,Ewc_ID,0),0)</f>
        <v>#N/A</v>
      </c>
      <c r="N1092" s="180" t="e">
        <f t="shared" ca="1" si="291"/>
        <v>#N/A</v>
      </c>
      <c r="O1092" s="180" t="e">
        <f ca="1">IF($L1092=0,-1,OFFSET('Kuiva-aine'!$C$10,AE1092+AF1092-1,0))</f>
        <v>#N/A</v>
      </c>
      <c r="P1092" s="180" t="e">
        <f t="shared" ca="1" si="297"/>
        <v>#N/A</v>
      </c>
      <c r="Q1092" s="180" t="e">
        <f ca="1">OFFSET('ewc02'!$A$10,MATCH($C1092,EWC_Koodi,0),0)</f>
        <v>#N/A</v>
      </c>
      <c r="R1092" s="180" t="e">
        <f t="shared" ca="1" si="298"/>
        <v>#N/A</v>
      </c>
      <c r="S1092" s="180" t="e">
        <f ca="1">OFFSET('ewc02'!$K$10,Y1092,0)</f>
        <v>#N/A</v>
      </c>
      <c r="T1092" s="180" t="e">
        <f t="shared" ca="1" si="299"/>
        <v>#N/A</v>
      </c>
      <c r="U1092" s="180" t="e">
        <f ca="1">OFFSET('ewc02'!$L$10,Y1092,0)</f>
        <v>#N/A</v>
      </c>
      <c r="V1092" s="180" t="e">
        <f ca="1">OFFSET('ewc02'!$M$10,Y1092,0)</f>
        <v>#N/A</v>
      </c>
      <c r="W1092" s="180" t="e">
        <f ca="1">OFFSET('ewc02'!$N$10,Y1092,0)</f>
        <v>#N/A</v>
      </c>
      <c r="X1092" s="180" t="e">
        <f ca="1">IF(AND(OFFSET('ewc02'!I$10,Y1092,0)=12,OR(G1092="2.3",G1092="2.6",G1092="2.7",G1092="2.9")),1,0)</f>
        <v>#N/A</v>
      </c>
      <c r="Y1092" s="180" t="e">
        <f t="shared" ca="1" si="292"/>
        <v>#N/A</v>
      </c>
      <c r="Z1092" s="37">
        <f t="shared" si="293"/>
        <v>0</v>
      </c>
      <c r="AA1092" s="180">
        <f ca="1">IF($Z1092=0,0, OFFSET(rd!$A$10,MATCH($Z1092,RD_tunnus,0),0))</f>
        <v>0</v>
      </c>
      <c r="AB1092" s="180" t="e">
        <f t="shared" si="300"/>
        <v>#N/A</v>
      </c>
      <c r="AC1092" s="180" t="e">
        <f t="shared" si="301"/>
        <v>#N/A</v>
      </c>
      <c r="AD1092" s="100">
        <f t="shared" si="302"/>
        <v>0</v>
      </c>
      <c r="AE1092" s="180" t="e">
        <f t="shared" ca="1" si="294"/>
        <v>#N/A</v>
      </c>
      <c r="AF1092" s="180" t="e">
        <f t="shared" ca="1" si="295"/>
        <v>#N/A</v>
      </c>
      <c r="AG1092" s="100" t="e">
        <f ca="1">OFFSET('Kuiva-aine'!$D$10,AE1092+AF1092-1,0)</f>
        <v>#N/A</v>
      </c>
      <c r="AH1092" s="100" t="e">
        <f ca="1">OFFSET('Kuiva-aine'!$E$10,AE1092+AF1092-1,0)</f>
        <v>#N/A</v>
      </c>
      <c r="AI1092" s="180" t="e">
        <f t="shared" ca="1" si="303"/>
        <v>#N/A</v>
      </c>
      <c r="AJ1092" s="180" t="e">
        <f t="shared" si="304"/>
        <v>#N/A</v>
      </c>
      <c r="AK1092" s="180" t="e">
        <f t="shared" si="305"/>
        <v>#N/A</v>
      </c>
      <c r="AL1092" s="180">
        <f t="shared" si="306"/>
        <v>0</v>
      </c>
    </row>
    <row r="1093" spans="1:38" x14ac:dyDescent="0.35">
      <c r="A1093" s="91"/>
      <c r="B1093" s="92"/>
      <c r="C1093" s="93"/>
      <c r="D1093" s="92"/>
      <c r="E1093" s="91"/>
      <c r="F1093" s="92"/>
      <c r="G1093" s="94"/>
      <c r="I1093" s="31">
        <f t="shared" ca="1" si="307"/>
        <v>0</v>
      </c>
      <c r="J1093" s="31">
        <f ca="1">IF(ISNA(MATCH($V1093,Hajoamiskertoimet!A$21:A$53,0)),0,$I1093*OFFSET(Hajoamiskertoimet!$C$20,MATCH($V1093,Hajoamiskertoimet!A$21:A$53,0),0))</f>
        <v>0</v>
      </c>
      <c r="L1093" s="181">
        <f t="shared" ca="1" si="296"/>
        <v>1</v>
      </c>
      <c r="M1093" s="180" t="e">
        <f ca="1">OFFSET('ewc02'!$H$10,MATCH($R1093,Ewc_ID,0),0)</f>
        <v>#N/A</v>
      </c>
      <c r="N1093" s="180" t="e">
        <f t="shared" ca="1" si="291"/>
        <v>#N/A</v>
      </c>
      <c r="O1093" s="180" t="e">
        <f ca="1">IF($L1093=0,-1,OFFSET('Kuiva-aine'!$C$10,AE1093+AF1093-1,0))</f>
        <v>#N/A</v>
      </c>
      <c r="P1093" s="180" t="e">
        <f t="shared" ca="1" si="297"/>
        <v>#N/A</v>
      </c>
      <c r="Q1093" s="180" t="e">
        <f ca="1">OFFSET('ewc02'!$A$10,MATCH($C1093,EWC_Koodi,0),0)</f>
        <v>#N/A</v>
      </c>
      <c r="R1093" s="180" t="e">
        <f t="shared" ca="1" si="298"/>
        <v>#N/A</v>
      </c>
      <c r="S1093" s="180" t="e">
        <f ca="1">OFFSET('ewc02'!$K$10,Y1093,0)</f>
        <v>#N/A</v>
      </c>
      <c r="T1093" s="180" t="e">
        <f t="shared" ca="1" si="299"/>
        <v>#N/A</v>
      </c>
      <c r="U1093" s="180" t="e">
        <f ca="1">OFFSET('ewc02'!$L$10,Y1093,0)</f>
        <v>#N/A</v>
      </c>
      <c r="V1093" s="180" t="e">
        <f ca="1">OFFSET('ewc02'!$M$10,Y1093,0)</f>
        <v>#N/A</v>
      </c>
      <c r="W1093" s="180" t="e">
        <f ca="1">OFFSET('ewc02'!$N$10,Y1093,0)</f>
        <v>#N/A</v>
      </c>
      <c r="X1093" s="180" t="e">
        <f ca="1">IF(AND(OFFSET('ewc02'!I$10,Y1093,0)=12,OR(G1093="2.3",G1093="2.6",G1093="2.7",G1093="2.9")),1,0)</f>
        <v>#N/A</v>
      </c>
      <c r="Y1093" s="180" t="e">
        <f t="shared" ca="1" si="292"/>
        <v>#N/A</v>
      </c>
      <c r="Z1093" s="37">
        <f t="shared" si="293"/>
        <v>0</v>
      </c>
      <c r="AA1093" s="180">
        <f ca="1">IF($Z1093=0,0, OFFSET(rd!$A$10,MATCH($Z1093,RD_tunnus,0),0))</f>
        <v>0</v>
      </c>
      <c r="AB1093" s="180" t="e">
        <f t="shared" si="300"/>
        <v>#N/A</v>
      </c>
      <c r="AC1093" s="180" t="e">
        <f t="shared" si="301"/>
        <v>#N/A</v>
      </c>
      <c r="AD1093" s="100">
        <f t="shared" si="302"/>
        <v>0</v>
      </c>
      <c r="AE1093" s="180" t="e">
        <f t="shared" ca="1" si="294"/>
        <v>#N/A</v>
      </c>
      <c r="AF1093" s="180" t="e">
        <f t="shared" ca="1" si="295"/>
        <v>#N/A</v>
      </c>
      <c r="AG1093" s="100" t="e">
        <f ca="1">OFFSET('Kuiva-aine'!$D$10,AE1093+AF1093-1,0)</f>
        <v>#N/A</v>
      </c>
      <c r="AH1093" s="100" t="e">
        <f ca="1">OFFSET('Kuiva-aine'!$E$10,AE1093+AF1093-1,0)</f>
        <v>#N/A</v>
      </c>
      <c r="AI1093" s="180" t="e">
        <f t="shared" ca="1" si="303"/>
        <v>#N/A</v>
      </c>
      <c r="AJ1093" s="180" t="e">
        <f t="shared" si="304"/>
        <v>#N/A</v>
      </c>
      <c r="AK1093" s="180" t="e">
        <f t="shared" si="305"/>
        <v>#N/A</v>
      </c>
      <c r="AL1093" s="180">
        <f t="shared" si="306"/>
        <v>0</v>
      </c>
    </row>
    <row r="1094" spans="1:38" x14ac:dyDescent="0.35">
      <c r="A1094" s="91"/>
      <c r="B1094" s="92"/>
      <c r="C1094" s="93"/>
      <c r="D1094" s="92"/>
      <c r="E1094" s="91"/>
      <c r="F1094" s="92"/>
      <c r="G1094" s="94"/>
      <c r="I1094" s="31">
        <f t="shared" ca="1" si="307"/>
        <v>0</v>
      </c>
      <c r="J1094" s="31">
        <f ca="1">IF(ISNA(MATCH($V1094,Hajoamiskertoimet!A$21:A$53,0)),0,$I1094*OFFSET(Hajoamiskertoimet!$C$20,MATCH($V1094,Hajoamiskertoimet!A$21:A$53,0),0))</f>
        <v>0</v>
      </c>
      <c r="L1094" s="181">
        <f t="shared" ca="1" si="296"/>
        <v>1</v>
      </c>
      <c r="M1094" s="180" t="e">
        <f ca="1">OFFSET('ewc02'!$H$10,MATCH($R1094,Ewc_ID,0),0)</f>
        <v>#N/A</v>
      </c>
      <c r="N1094" s="180" t="e">
        <f t="shared" ca="1" si="291"/>
        <v>#N/A</v>
      </c>
      <c r="O1094" s="180" t="e">
        <f ca="1">IF($L1094=0,-1,OFFSET('Kuiva-aine'!$C$10,AE1094+AF1094-1,0))</f>
        <v>#N/A</v>
      </c>
      <c r="P1094" s="180" t="e">
        <f t="shared" ca="1" si="297"/>
        <v>#N/A</v>
      </c>
      <c r="Q1094" s="180" t="e">
        <f ca="1">OFFSET('ewc02'!$A$10,MATCH($C1094,EWC_Koodi,0),0)</f>
        <v>#N/A</v>
      </c>
      <c r="R1094" s="180" t="e">
        <f t="shared" ca="1" si="298"/>
        <v>#N/A</v>
      </c>
      <c r="S1094" s="180" t="e">
        <f ca="1">OFFSET('ewc02'!$K$10,Y1094,0)</f>
        <v>#N/A</v>
      </c>
      <c r="T1094" s="180" t="e">
        <f t="shared" ca="1" si="299"/>
        <v>#N/A</v>
      </c>
      <c r="U1094" s="180" t="e">
        <f ca="1">OFFSET('ewc02'!$L$10,Y1094,0)</f>
        <v>#N/A</v>
      </c>
      <c r="V1094" s="180" t="e">
        <f ca="1">OFFSET('ewc02'!$M$10,Y1094,0)</f>
        <v>#N/A</v>
      </c>
      <c r="W1094" s="180" t="e">
        <f ca="1">OFFSET('ewc02'!$N$10,Y1094,0)</f>
        <v>#N/A</v>
      </c>
      <c r="X1094" s="180" t="e">
        <f ca="1">IF(AND(OFFSET('ewc02'!I$10,Y1094,0)=12,OR(G1094="2.3",G1094="2.6",G1094="2.7",G1094="2.9")),1,0)</f>
        <v>#N/A</v>
      </c>
      <c r="Y1094" s="180" t="e">
        <f t="shared" ca="1" si="292"/>
        <v>#N/A</v>
      </c>
      <c r="Z1094" s="37">
        <f t="shared" si="293"/>
        <v>0</v>
      </c>
      <c r="AA1094" s="180">
        <f ca="1">IF($Z1094=0,0, OFFSET(rd!$A$10,MATCH($Z1094,RD_tunnus,0),0))</f>
        <v>0</v>
      </c>
      <c r="AB1094" s="180" t="e">
        <f t="shared" si="300"/>
        <v>#N/A</v>
      </c>
      <c r="AC1094" s="180" t="e">
        <f t="shared" si="301"/>
        <v>#N/A</v>
      </c>
      <c r="AD1094" s="100">
        <f t="shared" si="302"/>
        <v>0</v>
      </c>
      <c r="AE1094" s="180" t="e">
        <f t="shared" ca="1" si="294"/>
        <v>#N/A</v>
      </c>
      <c r="AF1094" s="180" t="e">
        <f t="shared" ca="1" si="295"/>
        <v>#N/A</v>
      </c>
      <c r="AG1094" s="100" t="e">
        <f ca="1">OFFSET('Kuiva-aine'!$D$10,AE1094+AF1094-1,0)</f>
        <v>#N/A</v>
      </c>
      <c r="AH1094" s="100" t="e">
        <f ca="1">OFFSET('Kuiva-aine'!$E$10,AE1094+AF1094-1,0)</f>
        <v>#N/A</v>
      </c>
      <c r="AI1094" s="180" t="e">
        <f t="shared" ca="1" si="303"/>
        <v>#N/A</v>
      </c>
      <c r="AJ1094" s="180" t="e">
        <f t="shared" si="304"/>
        <v>#N/A</v>
      </c>
      <c r="AK1094" s="180" t="e">
        <f t="shared" si="305"/>
        <v>#N/A</v>
      </c>
      <c r="AL1094" s="180">
        <f t="shared" si="306"/>
        <v>0</v>
      </c>
    </row>
    <row r="1095" spans="1:38" x14ac:dyDescent="0.35">
      <c r="A1095" s="91"/>
      <c r="B1095" s="92"/>
      <c r="C1095" s="93"/>
      <c r="D1095" s="92"/>
      <c r="E1095" s="91"/>
      <c r="F1095" s="92"/>
      <c r="G1095" s="94"/>
      <c r="I1095" s="31">
        <f t="shared" ca="1" si="307"/>
        <v>0</v>
      </c>
      <c r="J1095" s="31">
        <f ca="1">IF(ISNA(MATCH($V1095,Hajoamiskertoimet!A$21:A$53,0)),0,$I1095*OFFSET(Hajoamiskertoimet!$C$20,MATCH($V1095,Hajoamiskertoimet!A$21:A$53,0),0))</f>
        <v>0</v>
      </c>
      <c r="L1095" s="181">
        <f t="shared" ca="1" si="296"/>
        <v>1</v>
      </c>
      <c r="M1095" s="180" t="e">
        <f ca="1">OFFSET('ewc02'!$H$10,MATCH($R1095,Ewc_ID,0),0)</f>
        <v>#N/A</v>
      </c>
      <c r="N1095" s="180" t="e">
        <f t="shared" ca="1" si="291"/>
        <v>#N/A</v>
      </c>
      <c r="O1095" s="180" t="e">
        <f ca="1">IF($L1095=0,-1,OFFSET('Kuiva-aine'!$C$10,AE1095+AF1095-1,0))</f>
        <v>#N/A</v>
      </c>
      <c r="P1095" s="180" t="e">
        <f t="shared" ca="1" si="297"/>
        <v>#N/A</v>
      </c>
      <c r="Q1095" s="180" t="e">
        <f ca="1">OFFSET('ewc02'!$A$10,MATCH($C1095,EWC_Koodi,0),0)</f>
        <v>#N/A</v>
      </c>
      <c r="R1095" s="180" t="e">
        <f t="shared" ca="1" si="298"/>
        <v>#N/A</v>
      </c>
      <c r="S1095" s="180" t="e">
        <f ca="1">OFFSET('ewc02'!$K$10,Y1095,0)</f>
        <v>#N/A</v>
      </c>
      <c r="T1095" s="180" t="e">
        <f t="shared" ca="1" si="299"/>
        <v>#N/A</v>
      </c>
      <c r="U1095" s="180" t="e">
        <f ca="1">OFFSET('ewc02'!$L$10,Y1095,0)</f>
        <v>#N/A</v>
      </c>
      <c r="V1095" s="180" t="e">
        <f ca="1">OFFSET('ewc02'!$M$10,Y1095,0)</f>
        <v>#N/A</v>
      </c>
      <c r="W1095" s="180" t="e">
        <f ca="1">OFFSET('ewc02'!$N$10,Y1095,0)</f>
        <v>#N/A</v>
      </c>
      <c r="X1095" s="180" t="e">
        <f ca="1">IF(AND(OFFSET('ewc02'!I$10,Y1095,0)=12,OR(G1095="2.3",G1095="2.6",G1095="2.7",G1095="2.9")),1,0)</f>
        <v>#N/A</v>
      </c>
      <c r="Y1095" s="180" t="e">
        <f t="shared" ca="1" si="292"/>
        <v>#N/A</v>
      </c>
      <c r="Z1095" s="37">
        <f t="shared" si="293"/>
        <v>0</v>
      </c>
      <c r="AA1095" s="180">
        <f ca="1">IF($Z1095=0,0, OFFSET(rd!$A$10,MATCH($Z1095,RD_tunnus,0),0))</f>
        <v>0</v>
      </c>
      <c r="AB1095" s="180" t="e">
        <f t="shared" si="300"/>
        <v>#N/A</v>
      </c>
      <c r="AC1095" s="180" t="e">
        <f t="shared" si="301"/>
        <v>#N/A</v>
      </c>
      <c r="AD1095" s="100">
        <f t="shared" si="302"/>
        <v>0</v>
      </c>
      <c r="AE1095" s="180" t="e">
        <f t="shared" ca="1" si="294"/>
        <v>#N/A</v>
      </c>
      <c r="AF1095" s="180" t="e">
        <f t="shared" ca="1" si="295"/>
        <v>#N/A</v>
      </c>
      <c r="AG1095" s="100" t="e">
        <f ca="1">OFFSET('Kuiva-aine'!$D$10,AE1095+AF1095-1,0)</f>
        <v>#N/A</v>
      </c>
      <c r="AH1095" s="100" t="e">
        <f ca="1">OFFSET('Kuiva-aine'!$E$10,AE1095+AF1095-1,0)</f>
        <v>#N/A</v>
      </c>
      <c r="AI1095" s="180" t="e">
        <f t="shared" ca="1" si="303"/>
        <v>#N/A</v>
      </c>
      <c r="AJ1095" s="180" t="e">
        <f t="shared" si="304"/>
        <v>#N/A</v>
      </c>
      <c r="AK1095" s="180" t="e">
        <f t="shared" si="305"/>
        <v>#N/A</v>
      </c>
      <c r="AL1095" s="180">
        <f t="shared" si="306"/>
        <v>0</v>
      </c>
    </row>
    <row r="1096" spans="1:38" x14ac:dyDescent="0.35">
      <c r="A1096" s="91"/>
      <c r="B1096" s="92"/>
      <c r="C1096" s="93"/>
      <c r="D1096" s="92"/>
      <c r="E1096" s="91"/>
      <c r="F1096" s="92"/>
      <c r="G1096" s="94"/>
      <c r="I1096" s="31">
        <f t="shared" ca="1" si="307"/>
        <v>0</v>
      </c>
      <c r="J1096" s="31">
        <f ca="1">IF(ISNA(MATCH($V1096,Hajoamiskertoimet!A$21:A$53,0)),0,$I1096*OFFSET(Hajoamiskertoimet!$C$20,MATCH($V1096,Hajoamiskertoimet!A$21:A$53,0),0))</f>
        <v>0</v>
      </c>
      <c r="L1096" s="181">
        <f t="shared" ca="1" si="296"/>
        <v>1</v>
      </c>
      <c r="M1096" s="180" t="e">
        <f ca="1">OFFSET('ewc02'!$H$10,MATCH($R1096,Ewc_ID,0),0)</f>
        <v>#N/A</v>
      </c>
      <c r="N1096" s="180" t="e">
        <f t="shared" ca="1" si="291"/>
        <v>#N/A</v>
      </c>
      <c r="O1096" s="180" t="e">
        <f ca="1">IF($L1096=0,-1,OFFSET('Kuiva-aine'!$C$10,AE1096+AF1096-1,0))</f>
        <v>#N/A</v>
      </c>
      <c r="P1096" s="180" t="e">
        <f t="shared" ca="1" si="297"/>
        <v>#N/A</v>
      </c>
      <c r="Q1096" s="180" t="e">
        <f ca="1">OFFSET('ewc02'!$A$10,MATCH($C1096,EWC_Koodi,0),0)</f>
        <v>#N/A</v>
      </c>
      <c r="R1096" s="180" t="e">
        <f t="shared" ca="1" si="298"/>
        <v>#N/A</v>
      </c>
      <c r="S1096" s="180" t="e">
        <f ca="1">OFFSET('ewc02'!$K$10,Y1096,0)</f>
        <v>#N/A</v>
      </c>
      <c r="T1096" s="180" t="e">
        <f t="shared" ca="1" si="299"/>
        <v>#N/A</v>
      </c>
      <c r="U1096" s="180" t="e">
        <f ca="1">OFFSET('ewc02'!$L$10,Y1096,0)</f>
        <v>#N/A</v>
      </c>
      <c r="V1096" s="180" t="e">
        <f ca="1">OFFSET('ewc02'!$M$10,Y1096,0)</f>
        <v>#N/A</v>
      </c>
      <c r="W1096" s="180" t="e">
        <f ca="1">OFFSET('ewc02'!$N$10,Y1096,0)</f>
        <v>#N/A</v>
      </c>
      <c r="X1096" s="180" t="e">
        <f ca="1">IF(AND(OFFSET('ewc02'!I$10,Y1096,0)=12,OR(G1096="2.3",G1096="2.6",G1096="2.7",G1096="2.9")),1,0)</f>
        <v>#N/A</v>
      </c>
      <c r="Y1096" s="180" t="e">
        <f t="shared" ca="1" si="292"/>
        <v>#N/A</v>
      </c>
      <c r="Z1096" s="37">
        <f t="shared" si="293"/>
        <v>0</v>
      </c>
      <c r="AA1096" s="180">
        <f ca="1">IF($Z1096=0,0, OFFSET(rd!$A$10,MATCH($Z1096,RD_tunnus,0),0))</f>
        <v>0</v>
      </c>
      <c r="AB1096" s="180" t="e">
        <f t="shared" si="300"/>
        <v>#N/A</v>
      </c>
      <c r="AC1096" s="180" t="e">
        <f t="shared" si="301"/>
        <v>#N/A</v>
      </c>
      <c r="AD1096" s="100">
        <f t="shared" si="302"/>
        <v>0</v>
      </c>
      <c r="AE1096" s="180" t="e">
        <f t="shared" ca="1" si="294"/>
        <v>#N/A</v>
      </c>
      <c r="AF1096" s="180" t="e">
        <f t="shared" ca="1" si="295"/>
        <v>#N/A</v>
      </c>
      <c r="AG1096" s="100" t="e">
        <f ca="1">OFFSET('Kuiva-aine'!$D$10,AE1096+AF1096-1,0)</f>
        <v>#N/A</v>
      </c>
      <c r="AH1096" s="100" t="e">
        <f ca="1">OFFSET('Kuiva-aine'!$E$10,AE1096+AF1096-1,0)</f>
        <v>#N/A</v>
      </c>
      <c r="AI1096" s="180" t="e">
        <f t="shared" ca="1" si="303"/>
        <v>#N/A</v>
      </c>
      <c r="AJ1096" s="180" t="e">
        <f t="shared" si="304"/>
        <v>#N/A</v>
      </c>
      <c r="AK1096" s="180" t="e">
        <f t="shared" si="305"/>
        <v>#N/A</v>
      </c>
      <c r="AL1096" s="180">
        <f t="shared" si="306"/>
        <v>0</v>
      </c>
    </row>
    <row r="1097" spans="1:38" x14ac:dyDescent="0.35">
      <c r="A1097" s="91"/>
      <c r="B1097" s="92"/>
      <c r="C1097" s="93"/>
      <c r="D1097" s="92"/>
      <c r="E1097" s="91"/>
      <c r="F1097" s="92"/>
      <c r="G1097" s="94"/>
      <c r="I1097" s="31">
        <f t="shared" ca="1" si="307"/>
        <v>0</v>
      </c>
      <c r="J1097" s="31">
        <f ca="1">IF(ISNA(MATCH($V1097,Hajoamiskertoimet!A$21:A$53,0)),0,$I1097*OFFSET(Hajoamiskertoimet!$C$20,MATCH($V1097,Hajoamiskertoimet!A$21:A$53,0),0))</f>
        <v>0</v>
      </c>
      <c r="L1097" s="181">
        <f t="shared" ca="1" si="296"/>
        <v>1</v>
      </c>
      <c r="M1097" s="180" t="e">
        <f ca="1">OFFSET('ewc02'!$H$10,MATCH($R1097,Ewc_ID,0),0)</f>
        <v>#N/A</v>
      </c>
      <c r="N1097" s="180" t="e">
        <f t="shared" ca="1" si="291"/>
        <v>#N/A</v>
      </c>
      <c r="O1097" s="180" t="e">
        <f ca="1">IF($L1097=0,-1,OFFSET('Kuiva-aine'!$C$10,AE1097+AF1097-1,0))</f>
        <v>#N/A</v>
      </c>
      <c r="P1097" s="180" t="e">
        <f t="shared" ca="1" si="297"/>
        <v>#N/A</v>
      </c>
      <c r="Q1097" s="180" t="e">
        <f ca="1">OFFSET('ewc02'!$A$10,MATCH($C1097,EWC_Koodi,0),0)</f>
        <v>#N/A</v>
      </c>
      <c r="R1097" s="180" t="e">
        <f t="shared" ca="1" si="298"/>
        <v>#N/A</v>
      </c>
      <c r="S1097" s="180" t="e">
        <f ca="1">OFFSET('ewc02'!$K$10,Y1097,0)</f>
        <v>#N/A</v>
      </c>
      <c r="T1097" s="180" t="e">
        <f t="shared" ca="1" si="299"/>
        <v>#N/A</v>
      </c>
      <c r="U1097" s="180" t="e">
        <f ca="1">OFFSET('ewc02'!$L$10,Y1097,0)</f>
        <v>#N/A</v>
      </c>
      <c r="V1097" s="180" t="e">
        <f ca="1">OFFSET('ewc02'!$M$10,Y1097,0)</f>
        <v>#N/A</v>
      </c>
      <c r="W1097" s="180" t="e">
        <f ca="1">OFFSET('ewc02'!$N$10,Y1097,0)</f>
        <v>#N/A</v>
      </c>
      <c r="X1097" s="180" t="e">
        <f ca="1">IF(AND(OFFSET('ewc02'!I$10,Y1097,0)=12,OR(G1097="2.3",G1097="2.6",G1097="2.7",G1097="2.9")),1,0)</f>
        <v>#N/A</v>
      </c>
      <c r="Y1097" s="180" t="e">
        <f t="shared" ca="1" si="292"/>
        <v>#N/A</v>
      </c>
      <c r="Z1097" s="37">
        <f t="shared" si="293"/>
        <v>0</v>
      </c>
      <c r="AA1097" s="180">
        <f ca="1">IF($Z1097=0,0, OFFSET(rd!$A$10,MATCH($Z1097,RD_tunnus,0),0))</f>
        <v>0</v>
      </c>
      <c r="AB1097" s="180" t="e">
        <f t="shared" si="300"/>
        <v>#N/A</v>
      </c>
      <c r="AC1097" s="180" t="e">
        <f t="shared" si="301"/>
        <v>#N/A</v>
      </c>
      <c r="AD1097" s="100">
        <f t="shared" si="302"/>
        <v>0</v>
      </c>
      <c r="AE1097" s="180" t="e">
        <f t="shared" ca="1" si="294"/>
        <v>#N/A</v>
      </c>
      <c r="AF1097" s="180" t="e">
        <f t="shared" ca="1" si="295"/>
        <v>#N/A</v>
      </c>
      <c r="AG1097" s="100" t="e">
        <f ca="1">OFFSET('Kuiva-aine'!$D$10,AE1097+AF1097-1,0)</f>
        <v>#N/A</v>
      </c>
      <c r="AH1097" s="100" t="e">
        <f ca="1">OFFSET('Kuiva-aine'!$E$10,AE1097+AF1097-1,0)</f>
        <v>#N/A</v>
      </c>
      <c r="AI1097" s="180" t="e">
        <f t="shared" ca="1" si="303"/>
        <v>#N/A</v>
      </c>
      <c r="AJ1097" s="180" t="e">
        <f t="shared" si="304"/>
        <v>#N/A</v>
      </c>
      <c r="AK1097" s="180" t="e">
        <f t="shared" si="305"/>
        <v>#N/A</v>
      </c>
      <c r="AL1097" s="180">
        <f t="shared" si="306"/>
        <v>0</v>
      </c>
    </row>
    <row r="1098" spans="1:38" x14ac:dyDescent="0.35">
      <c r="A1098" s="91"/>
      <c r="B1098" s="92"/>
      <c r="C1098" s="93"/>
      <c r="D1098" s="92"/>
      <c r="E1098" s="91"/>
      <c r="F1098" s="92"/>
      <c r="G1098" s="94"/>
      <c r="I1098" s="31">
        <f t="shared" ca="1" si="307"/>
        <v>0</v>
      </c>
      <c r="J1098" s="31">
        <f ca="1">IF(ISNA(MATCH($V1098,Hajoamiskertoimet!A$21:A$53,0)),0,$I1098*OFFSET(Hajoamiskertoimet!$C$20,MATCH($V1098,Hajoamiskertoimet!A$21:A$53,0),0))</f>
        <v>0</v>
      </c>
      <c r="L1098" s="181">
        <f t="shared" ca="1" si="296"/>
        <v>1</v>
      </c>
      <c r="M1098" s="180" t="e">
        <f ca="1">OFFSET('ewc02'!$H$10,MATCH($R1098,Ewc_ID,0),0)</f>
        <v>#N/A</v>
      </c>
      <c r="N1098" s="180" t="e">
        <f t="shared" ca="1" si="291"/>
        <v>#N/A</v>
      </c>
      <c r="O1098" s="180" t="e">
        <f ca="1">IF($L1098=0,-1,OFFSET('Kuiva-aine'!$C$10,AE1098+AF1098-1,0))</f>
        <v>#N/A</v>
      </c>
      <c r="P1098" s="180" t="e">
        <f t="shared" ca="1" si="297"/>
        <v>#N/A</v>
      </c>
      <c r="Q1098" s="180" t="e">
        <f ca="1">OFFSET('ewc02'!$A$10,MATCH($C1098,EWC_Koodi,0),0)</f>
        <v>#N/A</v>
      </c>
      <c r="R1098" s="180" t="e">
        <f t="shared" ca="1" si="298"/>
        <v>#N/A</v>
      </c>
      <c r="S1098" s="180" t="e">
        <f ca="1">OFFSET('ewc02'!$K$10,Y1098,0)</f>
        <v>#N/A</v>
      </c>
      <c r="T1098" s="180" t="e">
        <f t="shared" ca="1" si="299"/>
        <v>#N/A</v>
      </c>
      <c r="U1098" s="180" t="e">
        <f ca="1">OFFSET('ewc02'!$L$10,Y1098,0)</f>
        <v>#N/A</v>
      </c>
      <c r="V1098" s="180" t="e">
        <f ca="1">OFFSET('ewc02'!$M$10,Y1098,0)</f>
        <v>#N/A</v>
      </c>
      <c r="W1098" s="180" t="e">
        <f ca="1">OFFSET('ewc02'!$N$10,Y1098,0)</f>
        <v>#N/A</v>
      </c>
      <c r="X1098" s="180" t="e">
        <f ca="1">IF(AND(OFFSET('ewc02'!I$10,Y1098,0)=12,OR(G1098="2.3",G1098="2.6",G1098="2.7",G1098="2.9")),1,0)</f>
        <v>#N/A</v>
      </c>
      <c r="Y1098" s="180" t="e">
        <f t="shared" ca="1" si="292"/>
        <v>#N/A</v>
      </c>
      <c r="Z1098" s="37">
        <f t="shared" si="293"/>
        <v>0</v>
      </c>
      <c r="AA1098" s="180">
        <f ca="1">IF($Z1098=0,0, OFFSET(rd!$A$10,MATCH($Z1098,RD_tunnus,0),0))</f>
        <v>0</v>
      </c>
      <c r="AB1098" s="180" t="e">
        <f t="shared" si="300"/>
        <v>#N/A</v>
      </c>
      <c r="AC1098" s="180" t="e">
        <f t="shared" si="301"/>
        <v>#N/A</v>
      </c>
      <c r="AD1098" s="100">
        <f t="shared" si="302"/>
        <v>0</v>
      </c>
      <c r="AE1098" s="180" t="e">
        <f t="shared" ca="1" si="294"/>
        <v>#N/A</v>
      </c>
      <c r="AF1098" s="180" t="e">
        <f t="shared" ca="1" si="295"/>
        <v>#N/A</v>
      </c>
      <c r="AG1098" s="100" t="e">
        <f ca="1">OFFSET('Kuiva-aine'!$D$10,AE1098+AF1098-1,0)</f>
        <v>#N/A</v>
      </c>
      <c r="AH1098" s="100" t="e">
        <f ca="1">OFFSET('Kuiva-aine'!$E$10,AE1098+AF1098-1,0)</f>
        <v>#N/A</v>
      </c>
      <c r="AI1098" s="180" t="e">
        <f t="shared" ca="1" si="303"/>
        <v>#N/A</v>
      </c>
      <c r="AJ1098" s="180" t="e">
        <f t="shared" si="304"/>
        <v>#N/A</v>
      </c>
      <c r="AK1098" s="180" t="e">
        <f t="shared" si="305"/>
        <v>#N/A</v>
      </c>
      <c r="AL1098" s="180">
        <f t="shared" si="306"/>
        <v>0</v>
      </c>
    </row>
    <row r="1099" spans="1:38" x14ac:dyDescent="0.35">
      <c r="A1099" s="91"/>
      <c r="B1099" s="92"/>
      <c r="C1099" s="93"/>
      <c r="D1099" s="92"/>
      <c r="E1099" s="91"/>
      <c r="F1099" s="92"/>
      <c r="G1099" s="94"/>
      <c r="I1099" s="31">
        <f t="shared" ca="1" si="307"/>
        <v>0</v>
      </c>
      <c r="J1099" s="31">
        <f ca="1">IF(ISNA(MATCH($V1099,Hajoamiskertoimet!A$21:A$53,0)),0,$I1099*OFFSET(Hajoamiskertoimet!$C$20,MATCH($V1099,Hajoamiskertoimet!A$21:A$53,0),0))</f>
        <v>0</v>
      </c>
      <c r="L1099" s="181">
        <f t="shared" ca="1" si="296"/>
        <v>1</v>
      </c>
      <c r="M1099" s="180" t="e">
        <f ca="1">OFFSET('ewc02'!$H$10,MATCH($R1099,Ewc_ID,0),0)</f>
        <v>#N/A</v>
      </c>
      <c r="N1099" s="180" t="e">
        <f t="shared" ref="N1099:N1162" ca="1" si="308">A1099&amp;"_"&amp;O1099</f>
        <v>#N/A</v>
      </c>
      <c r="O1099" s="180" t="e">
        <f ca="1">IF($L1099=0,-1,OFFSET('Kuiva-aine'!$C$10,AE1099+AF1099-1,0))</f>
        <v>#N/A</v>
      </c>
      <c r="P1099" s="180" t="e">
        <f t="shared" ca="1" si="297"/>
        <v>#N/A</v>
      </c>
      <c r="Q1099" s="180" t="e">
        <f ca="1">OFFSET('ewc02'!$A$10,MATCH($C1099,EWC_Koodi,0),0)</f>
        <v>#N/A</v>
      </c>
      <c r="R1099" s="180" t="e">
        <f t="shared" ca="1" si="298"/>
        <v>#N/A</v>
      </c>
      <c r="S1099" s="180" t="e">
        <f ca="1">OFFSET('ewc02'!$K$10,Y1099,0)</f>
        <v>#N/A</v>
      </c>
      <c r="T1099" s="180" t="e">
        <f t="shared" ca="1" si="299"/>
        <v>#N/A</v>
      </c>
      <c r="U1099" s="180" t="e">
        <f ca="1">OFFSET('ewc02'!$L$10,Y1099,0)</f>
        <v>#N/A</v>
      </c>
      <c r="V1099" s="180" t="e">
        <f ca="1">OFFSET('ewc02'!$M$10,Y1099,0)</f>
        <v>#N/A</v>
      </c>
      <c r="W1099" s="180" t="e">
        <f ca="1">OFFSET('ewc02'!$N$10,Y1099,0)</f>
        <v>#N/A</v>
      </c>
      <c r="X1099" s="180" t="e">
        <f ca="1">IF(AND(OFFSET('ewc02'!I$10,Y1099,0)=12,OR(G1099="2.3",G1099="2.6",G1099="2.7",G1099="2.9")),1,0)</f>
        <v>#N/A</v>
      </c>
      <c r="Y1099" s="180" t="e">
        <f t="shared" ref="Y1099:Y1162" ca="1" si="309">MATCH($R1099,Ewc_ID,0)</f>
        <v>#N/A</v>
      </c>
      <c r="Z1099" s="37">
        <f t="shared" ref="Z1099:Z1162" si="310">IF(F1099="",0,TRIM(F1099))</f>
        <v>0</v>
      </c>
      <c r="AA1099" s="180">
        <f ca="1">IF($Z1099=0,0, OFFSET(rd!$A$10,MATCH($Z1099,RD_tunnus,0),0))</f>
        <v>0</v>
      </c>
      <c r="AB1099" s="180" t="e">
        <f t="shared" si="300"/>
        <v>#N/A</v>
      </c>
      <c r="AC1099" s="180" t="e">
        <f t="shared" si="301"/>
        <v>#N/A</v>
      </c>
      <c r="AD1099" s="100">
        <f t="shared" si="302"/>
        <v>0</v>
      </c>
      <c r="AE1099" s="180" t="e">
        <f t="shared" ref="AE1099:AE1162" ca="1" si="311">MATCH($T1099,Ryhma,0)</f>
        <v>#N/A</v>
      </c>
      <c r="AF1099" s="180" t="e">
        <f t="shared" ref="AF1099:AF1162" ca="1" si="312">MATCH(U1099,OFFSET(Ryhma2,AE1099-1,0,50,1),0)</f>
        <v>#N/A</v>
      </c>
      <c r="AG1099" s="100" t="e">
        <f ca="1">OFFSET('Kuiva-aine'!$D$10,AE1099+AF1099-1,0)</f>
        <v>#N/A</v>
      </c>
      <c r="AH1099" s="100" t="e">
        <f ca="1">OFFSET('Kuiva-aine'!$E$10,AE1099+AF1099-1,0)</f>
        <v>#N/A</v>
      </c>
      <c r="AI1099" s="180" t="e">
        <f t="shared" ca="1" si="303"/>
        <v>#N/A</v>
      </c>
      <c r="AJ1099" s="180" t="e">
        <f t="shared" si="304"/>
        <v>#N/A</v>
      </c>
      <c r="AK1099" s="180" t="e">
        <f t="shared" si="305"/>
        <v>#N/A</v>
      </c>
      <c r="AL1099" s="180">
        <f t="shared" si="306"/>
        <v>0</v>
      </c>
    </row>
    <row r="1100" spans="1:38" x14ac:dyDescent="0.35">
      <c r="A1100" s="91"/>
      <c r="B1100" s="92"/>
      <c r="C1100" s="93"/>
      <c r="D1100" s="92"/>
      <c r="E1100" s="91"/>
      <c r="F1100" s="92"/>
      <c r="G1100" s="94"/>
      <c r="I1100" s="31">
        <f t="shared" ca="1" si="307"/>
        <v>0</v>
      </c>
      <c r="J1100" s="31">
        <f ca="1">IF(ISNA(MATCH($V1100,Hajoamiskertoimet!A$21:A$53,0)),0,$I1100*OFFSET(Hajoamiskertoimet!$C$20,MATCH($V1100,Hajoamiskertoimet!A$21:A$53,0),0))</f>
        <v>0</v>
      </c>
      <c r="L1100" s="181">
        <f t="shared" ref="L1100:L1163" ca="1" si="313">IF(ISNA(AA1100),0,IF(OR(AA1100=0,AA1100=1,AA1100=4,AA1100=5,AA1100=12,AA1100=154,AA1100=157,AA1100=158,AA1100=165),1,0))</f>
        <v>1</v>
      </c>
      <c r="M1100" s="180" t="e">
        <f ca="1">OFFSET('ewc02'!$H$10,MATCH($R1100,Ewc_ID,0),0)</f>
        <v>#N/A</v>
      </c>
      <c r="N1100" s="180" t="e">
        <f t="shared" ca="1" si="308"/>
        <v>#N/A</v>
      </c>
      <c r="O1100" s="180" t="e">
        <f ca="1">IF($L1100=0,-1,OFFSET('Kuiva-aine'!$C$10,AE1100+AF1100-1,0))</f>
        <v>#N/A</v>
      </c>
      <c r="P1100" s="180" t="e">
        <f t="shared" ca="1" si="297"/>
        <v>#N/A</v>
      </c>
      <c r="Q1100" s="180" t="e">
        <f ca="1">OFFSET('ewc02'!$A$10,MATCH($C1100,EWC_Koodi,0),0)</f>
        <v>#N/A</v>
      </c>
      <c r="R1100" s="180" t="e">
        <f t="shared" ca="1" si="298"/>
        <v>#N/A</v>
      </c>
      <c r="S1100" s="180" t="e">
        <f ca="1">OFFSET('ewc02'!$K$10,Y1100,0)</f>
        <v>#N/A</v>
      </c>
      <c r="T1100" s="180" t="e">
        <f t="shared" ca="1" si="299"/>
        <v>#N/A</v>
      </c>
      <c r="U1100" s="180" t="e">
        <f ca="1">OFFSET('ewc02'!$L$10,Y1100,0)</f>
        <v>#N/A</v>
      </c>
      <c r="V1100" s="180" t="e">
        <f ca="1">OFFSET('ewc02'!$M$10,Y1100,0)</f>
        <v>#N/A</v>
      </c>
      <c r="W1100" s="180" t="e">
        <f ca="1">OFFSET('ewc02'!$N$10,Y1100,0)</f>
        <v>#N/A</v>
      </c>
      <c r="X1100" s="180" t="e">
        <f ca="1">IF(AND(OFFSET('ewc02'!I$10,Y1100,0)=12,OR(G1100="2.3",G1100="2.6",G1100="2.7",G1100="2.9")),1,0)</f>
        <v>#N/A</v>
      </c>
      <c r="Y1100" s="180" t="e">
        <f t="shared" ca="1" si="309"/>
        <v>#N/A</v>
      </c>
      <c r="Z1100" s="37">
        <f t="shared" si="310"/>
        <v>0</v>
      </c>
      <c r="AA1100" s="180">
        <f ca="1">IF($Z1100=0,0, OFFSET(rd!$A$10,MATCH($Z1100,RD_tunnus,0),0))</f>
        <v>0</v>
      </c>
      <c r="AB1100" s="180" t="e">
        <f t="shared" si="300"/>
        <v>#N/A</v>
      </c>
      <c r="AC1100" s="180" t="e">
        <f t="shared" si="301"/>
        <v>#N/A</v>
      </c>
      <c r="AD1100" s="100">
        <f t="shared" si="302"/>
        <v>0</v>
      </c>
      <c r="AE1100" s="180" t="e">
        <f t="shared" ca="1" si="311"/>
        <v>#N/A</v>
      </c>
      <c r="AF1100" s="180" t="e">
        <f t="shared" ca="1" si="312"/>
        <v>#N/A</v>
      </c>
      <c r="AG1100" s="100" t="e">
        <f ca="1">OFFSET('Kuiva-aine'!$D$10,AE1100+AF1100-1,0)</f>
        <v>#N/A</v>
      </c>
      <c r="AH1100" s="100" t="e">
        <f ca="1">OFFSET('Kuiva-aine'!$E$10,AE1100+AF1100-1,0)</f>
        <v>#N/A</v>
      </c>
      <c r="AI1100" s="180" t="e">
        <f t="shared" ca="1" si="303"/>
        <v>#N/A</v>
      </c>
      <c r="AJ1100" s="180" t="e">
        <f t="shared" si="304"/>
        <v>#N/A</v>
      </c>
      <c r="AK1100" s="180" t="e">
        <f t="shared" si="305"/>
        <v>#N/A</v>
      </c>
      <c r="AL1100" s="180">
        <f t="shared" si="306"/>
        <v>0</v>
      </c>
    </row>
    <row r="1101" spans="1:38" x14ac:dyDescent="0.35">
      <c r="A1101" s="91"/>
      <c r="B1101" s="92"/>
      <c r="C1101" s="93"/>
      <c r="D1101" s="92"/>
      <c r="E1101" s="91"/>
      <c r="F1101" s="92"/>
      <c r="G1101" s="94"/>
      <c r="I1101" s="31">
        <f t="shared" ca="1" si="307"/>
        <v>0</v>
      </c>
      <c r="J1101" s="31">
        <f ca="1">IF(ISNA(MATCH($V1101,Hajoamiskertoimet!A$21:A$53,0)),0,$I1101*OFFSET(Hajoamiskertoimet!$C$20,MATCH($V1101,Hajoamiskertoimet!A$21:A$53,0),0))</f>
        <v>0</v>
      </c>
      <c r="L1101" s="181">
        <f t="shared" ca="1" si="313"/>
        <v>1</v>
      </c>
      <c r="M1101" s="180" t="e">
        <f ca="1">OFFSET('ewc02'!$H$10,MATCH($R1101,Ewc_ID,0),0)</f>
        <v>#N/A</v>
      </c>
      <c r="N1101" s="180" t="e">
        <f t="shared" ca="1" si="308"/>
        <v>#N/A</v>
      </c>
      <c r="O1101" s="180" t="e">
        <f ca="1">IF($L1101=0,-1,OFFSET('Kuiva-aine'!$C$10,AE1101+AF1101-1,0))</f>
        <v>#N/A</v>
      </c>
      <c r="P1101" s="180" t="e">
        <f t="shared" ref="P1101:P1164" ca="1" si="314">IF(AND(E1101&gt;0,E1101&lt;100),E1101,AG1101)</f>
        <v>#N/A</v>
      </c>
      <c r="Q1101" s="180" t="e">
        <f ca="1">OFFSET('ewc02'!$A$10,MATCH($C1101,EWC_Koodi,0),0)</f>
        <v>#N/A</v>
      </c>
      <c r="R1101" s="180" t="e">
        <f t="shared" ref="R1101:R1164" ca="1" si="315">IF(OR(Q1101=77,Q1101=80,Q1101=89,Q1101=97),IF(AD1101=2,95,IF(AD1101=1,96,Q1101)),Q1101)</f>
        <v>#N/A</v>
      </c>
      <c r="S1101" s="180" t="e">
        <f ca="1">OFFSET('ewc02'!$K$10,Y1101,0)</f>
        <v>#N/A</v>
      </c>
      <c r="T1101" s="180" t="e">
        <f t="shared" ref="T1101:T1164" ca="1" si="316">IF(X1101=1,4,IF(AI1101=1,5,S1101))</f>
        <v>#N/A</v>
      </c>
      <c r="U1101" s="180" t="e">
        <f ca="1">OFFSET('ewc02'!$L$10,Y1101,0)</f>
        <v>#N/A</v>
      </c>
      <c r="V1101" s="180" t="e">
        <f ca="1">OFFSET('ewc02'!$M$10,Y1101,0)</f>
        <v>#N/A</v>
      </c>
      <c r="W1101" s="180" t="e">
        <f ca="1">OFFSET('ewc02'!$N$10,Y1101,0)</f>
        <v>#N/A</v>
      </c>
      <c r="X1101" s="180" t="e">
        <f ca="1">IF(AND(OFFSET('ewc02'!I$10,Y1101,0)=12,OR(G1101="2.3",G1101="2.6",G1101="2.7",G1101="2.9")),1,0)</f>
        <v>#N/A</v>
      </c>
      <c r="Y1101" s="180" t="e">
        <f t="shared" ca="1" si="309"/>
        <v>#N/A</v>
      </c>
      <c r="Z1101" s="37">
        <f t="shared" si="310"/>
        <v>0</v>
      </c>
      <c r="AA1101" s="180">
        <f ca="1">IF($Z1101=0,0, OFFSET(rd!$A$10,MATCH($Z1101,RD_tunnus,0),0))</f>
        <v>0</v>
      </c>
      <c r="AB1101" s="180" t="e">
        <f t="shared" ref="AB1101:AB1164" si="317">MATCH("*kuituliet*",B1101,0)</f>
        <v>#N/A</v>
      </c>
      <c r="AC1101" s="180" t="e">
        <f t="shared" ref="AC1101:AC1164" si="318">MATCH("*liet*",B1101,0)</f>
        <v>#N/A</v>
      </c>
      <c r="AD1101" s="100">
        <f t="shared" ref="AD1101:AD1164" si="319">IF(ISNA(AC1101),0,IF(ISNA(AB1101),1,2))</f>
        <v>0</v>
      </c>
      <c r="AE1101" s="180" t="e">
        <f t="shared" ca="1" si="311"/>
        <v>#N/A</v>
      </c>
      <c r="AF1101" s="180" t="e">
        <f t="shared" ca="1" si="312"/>
        <v>#N/A</v>
      </c>
      <c r="AG1101" s="100" t="e">
        <f ca="1">OFFSET('Kuiva-aine'!$D$10,AE1101+AF1101-1,0)</f>
        <v>#N/A</v>
      </c>
      <c r="AH1101" s="100" t="e">
        <f ca="1">OFFSET('Kuiva-aine'!$E$10,AE1101+AF1101-1,0)</f>
        <v>#N/A</v>
      </c>
      <c r="AI1101" s="180" t="e">
        <f t="shared" ref="AI1101:AI1164" ca="1" si="320">IF(AND(OR(R1101=918,R1101=919),OR(G1101="2.4",AL1101=1)),1,0)</f>
        <v>#N/A</v>
      </c>
      <c r="AJ1101" s="180" t="e">
        <f t="shared" ref="AJ1101:AJ1164" si="321">MATCH("*raken*",B1101,0)</f>
        <v>#N/A</v>
      </c>
      <c r="AK1101" s="180" t="e">
        <f t="shared" ref="AK1101:AK1164" si="322">MATCH("*rak.*",B1101,0)</f>
        <v>#N/A</v>
      </c>
      <c r="AL1101" s="180">
        <f t="shared" ref="AL1101:AL1164" si="323">IF(AND(ISNA(AJ1101),ISNA(AK1101)),0,1)</f>
        <v>0</v>
      </c>
    </row>
    <row r="1102" spans="1:38" x14ac:dyDescent="0.35">
      <c r="A1102" s="91"/>
      <c r="B1102" s="92"/>
      <c r="C1102" s="93"/>
      <c r="D1102" s="92"/>
      <c r="E1102" s="91"/>
      <c r="F1102" s="92"/>
      <c r="G1102" s="94"/>
      <c r="I1102" s="31">
        <f t="shared" ca="1" si="307"/>
        <v>0</v>
      </c>
      <c r="J1102" s="31">
        <f ca="1">IF(ISNA(MATCH($V1102,Hajoamiskertoimet!A$21:A$53,0)),0,$I1102*OFFSET(Hajoamiskertoimet!$C$20,MATCH($V1102,Hajoamiskertoimet!A$21:A$53,0),0))</f>
        <v>0</v>
      </c>
      <c r="L1102" s="181">
        <f t="shared" ca="1" si="313"/>
        <v>1</v>
      </c>
      <c r="M1102" s="180" t="e">
        <f ca="1">OFFSET('ewc02'!$H$10,MATCH($R1102,Ewc_ID,0),0)</f>
        <v>#N/A</v>
      </c>
      <c r="N1102" s="180" t="e">
        <f t="shared" ca="1" si="308"/>
        <v>#N/A</v>
      </c>
      <c r="O1102" s="180" t="e">
        <f ca="1">IF($L1102=0,-1,OFFSET('Kuiva-aine'!$C$10,AE1102+AF1102-1,0))</f>
        <v>#N/A</v>
      </c>
      <c r="P1102" s="180" t="e">
        <f t="shared" ca="1" si="314"/>
        <v>#N/A</v>
      </c>
      <c r="Q1102" s="180" t="e">
        <f ca="1">OFFSET('ewc02'!$A$10,MATCH($C1102,EWC_Koodi,0),0)</f>
        <v>#N/A</v>
      </c>
      <c r="R1102" s="180" t="e">
        <f t="shared" ca="1" si="315"/>
        <v>#N/A</v>
      </c>
      <c r="S1102" s="180" t="e">
        <f ca="1">OFFSET('ewc02'!$K$10,Y1102,0)</f>
        <v>#N/A</v>
      </c>
      <c r="T1102" s="180" t="e">
        <f t="shared" ca="1" si="316"/>
        <v>#N/A</v>
      </c>
      <c r="U1102" s="180" t="e">
        <f ca="1">OFFSET('ewc02'!$L$10,Y1102,0)</f>
        <v>#N/A</v>
      </c>
      <c r="V1102" s="180" t="e">
        <f ca="1">OFFSET('ewc02'!$M$10,Y1102,0)</f>
        <v>#N/A</v>
      </c>
      <c r="W1102" s="180" t="e">
        <f ca="1">OFFSET('ewc02'!$N$10,Y1102,0)</f>
        <v>#N/A</v>
      </c>
      <c r="X1102" s="180" t="e">
        <f ca="1">IF(AND(OFFSET('ewc02'!I$10,Y1102,0)=12,OR(G1102="2.3",G1102="2.6",G1102="2.7",G1102="2.9")),1,0)</f>
        <v>#N/A</v>
      </c>
      <c r="Y1102" s="180" t="e">
        <f t="shared" ca="1" si="309"/>
        <v>#N/A</v>
      </c>
      <c r="Z1102" s="37">
        <f t="shared" si="310"/>
        <v>0</v>
      </c>
      <c r="AA1102" s="180">
        <f ca="1">IF($Z1102=0,0, OFFSET(rd!$A$10,MATCH($Z1102,RD_tunnus,0),0))</f>
        <v>0</v>
      </c>
      <c r="AB1102" s="180" t="e">
        <f t="shared" si="317"/>
        <v>#N/A</v>
      </c>
      <c r="AC1102" s="180" t="e">
        <f t="shared" si="318"/>
        <v>#N/A</v>
      </c>
      <c r="AD1102" s="100">
        <f t="shared" si="319"/>
        <v>0</v>
      </c>
      <c r="AE1102" s="180" t="e">
        <f t="shared" ca="1" si="311"/>
        <v>#N/A</v>
      </c>
      <c r="AF1102" s="180" t="e">
        <f t="shared" ca="1" si="312"/>
        <v>#N/A</v>
      </c>
      <c r="AG1102" s="100" t="e">
        <f ca="1">OFFSET('Kuiva-aine'!$D$10,AE1102+AF1102-1,0)</f>
        <v>#N/A</v>
      </c>
      <c r="AH1102" s="100" t="e">
        <f ca="1">OFFSET('Kuiva-aine'!$E$10,AE1102+AF1102-1,0)</f>
        <v>#N/A</v>
      </c>
      <c r="AI1102" s="180" t="e">
        <f t="shared" ca="1" si="320"/>
        <v>#N/A</v>
      </c>
      <c r="AJ1102" s="180" t="e">
        <f t="shared" si="321"/>
        <v>#N/A</v>
      </c>
      <c r="AK1102" s="180" t="e">
        <f t="shared" si="322"/>
        <v>#N/A</v>
      </c>
      <c r="AL1102" s="180">
        <f t="shared" si="323"/>
        <v>0</v>
      </c>
    </row>
    <row r="1103" spans="1:38" x14ac:dyDescent="0.35">
      <c r="A1103" s="91"/>
      <c r="B1103" s="92"/>
      <c r="C1103" s="93"/>
      <c r="D1103" s="92"/>
      <c r="E1103" s="91"/>
      <c r="F1103" s="92"/>
      <c r="G1103" s="94"/>
      <c r="I1103" s="31">
        <f t="shared" ca="1" si="307"/>
        <v>0</v>
      </c>
      <c r="J1103" s="31">
        <f ca="1">IF(ISNA(MATCH($V1103,Hajoamiskertoimet!A$21:A$53,0)),0,$I1103*OFFSET(Hajoamiskertoimet!$C$20,MATCH($V1103,Hajoamiskertoimet!A$21:A$53,0),0))</f>
        <v>0</v>
      </c>
      <c r="L1103" s="181">
        <f t="shared" ca="1" si="313"/>
        <v>1</v>
      </c>
      <c r="M1103" s="180" t="e">
        <f ca="1">OFFSET('ewc02'!$H$10,MATCH($R1103,Ewc_ID,0),0)</f>
        <v>#N/A</v>
      </c>
      <c r="N1103" s="180" t="e">
        <f t="shared" ca="1" si="308"/>
        <v>#N/A</v>
      </c>
      <c r="O1103" s="180" t="e">
        <f ca="1">IF($L1103=0,-1,OFFSET('Kuiva-aine'!$C$10,AE1103+AF1103-1,0))</f>
        <v>#N/A</v>
      </c>
      <c r="P1103" s="180" t="e">
        <f t="shared" ca="1" si="314"/>
        <v>#N/A</v>
      </c>
      <c r="Q1103" s="180" t="e">
        <f ca="1">OFFSET('ewc02'!$A$10,MATCH($C1103,EWC_Koodi,0),0)</f>
        <v>#N/A</v>
      </c>
      <c r="R1103" s="180" t="e">
        <f t="shared" ca="1" si="315"/>
        <v>#N/A</v>
      </c>
      <c r="S1103" s="180" t="e">
        <f ca="1">OFFSET('ewc02'!$K$10,Y1103,0)</f>
        <v>#N/A</v>
      </c>
      <c r="T1103" s="180" t="e">
        <f t="shared" ca="1" si="316"/>
        <v>#N/A</v>
      </c>
      <c r="U1103" s="180" t="e">
        <f ca="1">OFFSET('ewc02'!$L$10,Y1103,0)</f>
        <v>#N/A</v>
      </c>
      <c r="V1103" s="180" t="e">
        <f ca="1">OFFSET('ewc02'!$M$10,Y1103,0)</f>
        <v>#N/A</v>
      </c>
      <c r="W1103" s="180" t="e">
        <f ca="1">OFFSET('ewc02'!$N$10,Y1103,0)</f>
        <v>#N/A</v>
      </c>
      <c r="X1103" s="180" t="e">
        <f ca="1">IF(AND(OFFSET('ewc02'!I$10,Y1103,0)=12,OR(G1103="2.3",G1103="2.6",G1103="2.7",G1103="2.9")),1,0)</f>
        <v>#N/A</v>
      </c>
      <c r="Y1103" s="180" t="e">
        <f t="shared" ca="1" si="309"/>
        <v>#N/A</v>
      </c>
      <c r="Z1103" s="37">
        <f t="shared" si="310"/>
        <v>0</v>
      </c>
      <c r="AA1103" s="180">
        <f ca="1">IF($Z1103=0,0, OFFSET(rd!$A$10,MATCH($Z1103,RD_tunnus,0),0))</f>
        <v>0</v>
      </c>
      <c r="AB1103" s="180" t="e">
        <f t="shared" si="317"/>
        <v>#N/A</v>
      </c>
      <c r="AC1103" s="180" t="e">
        <f t="shared" si="318"/>
        <v>#N/A</v>
      </c>
      <c r="AD1103" s="100">
        <f t="shared" si="319"/>
        <v>0</v>
      </c>
      <c r="AE1103" s="180" t="e">
        <f t="shared" ca="1" si="311"/>
        <v>#N/A</v>
      </c>
      <c r="AF1103" s="180" t="e">
        <f t="shared" ca="1" si="312"/>
        <v>#N/A</v>
      </c>
      <c r="AG1103" s="100" t="e">
        <f ca="1">OFFSET('Kuiva-aine'!$D$10,AE1103+AF1103-1,0)</f>
        <v>#N/A</v>
      </c>
      <c r="AH1103" s="100" t="e">
        <f ca="1">OFFSET('Kuiva-aine'!$E$10,AE1103+AF1103-1,0)</f>
        <v>#N/A</v>
      </c>
      <c r="AI1103" s="180" t="e">
        <f t="shared" ca="1" si="320"/>
        <v>#N/A</v>
      </c>
      <c r="AJ1103" s="180" t="e">
        <f t="shared" si="321"/>
        <v>#N/A</v>
      </c>
      <c r="AK1103" s="180" t="e">
        <f t="shared" si="322"/>
        <v>#N/A</v>
      </c>
      <c r="AL1103" s="180">
        <f t="shared" si="323"/>
        <v>0</v>
      </c>
    </row>
    <row r="1104" spans="1:38" x14ac:dyDescent="0.35">
      <c r="A1104" s="91"/>
      <c r="B1104" s="92"/>
      <c r="C1104" s="93"/>
      <c r="D1104" s="92"/>
      <c r="E1104" s="91"/>
      <c r="F1104" s="92"/>
      <c r="G1104" s="94"/>
      <c r="I1104" s="31">
        <f t="shared" ca="1" si="307"/>
        <v>0</v>
      </c>
      <c r="J1104" s="31">
        <f ca="1">IF(ISNA(MATCH($V1104,Hajoamiskertoimet!A$21:A$53,0)),0,$I1104*OFFSET(Hajoamiskertoimet!$C$20,MATCH($V1104,Hajoamiskertoimet!A$21:A$53,0),0))</f>
        <v>0</v>
      </c>
      <c r="L1104" s="181">
        <f t="shared" ca="1" si="313"/>
        <v>1</v>
      </c>
      <c r="M1104" s="180" t="e">
        <f ca="1">OFFSET('ewc02'!$H$10,MATCH($R1104,Ewc_ID,0),0)</f>
        <v>#N/A</v>
      </c>
      <c r="N1104" s="180" t="e">
        <f t="shared" ca="1" si="308"/>
        <v>#N/A</v>
      </c>
      <c r="O1104" s="180" t="e">
        <f ca="1">IF($L1104=0,-1,OFFSET('Kuiva-aine'!$C$10,AE1104+AF1104-1,0))</f>
        <v>#N/A</v>
      </c>
      <c r="P1104" s="180" t="e">
        <f t="shared" ca="1" si="314"/>
        <v>#N/A</v>
      </c>
      <c r="Q1104" s="180" t="e">
        <f ca="1">OFFSET('ewc02'!$A$10,MATCH($C1104,EWC_Koodi,0),0)</f>
        <v>#N/A</v>
      </c>
      <c r="R1104" s="180" t="e">
        <f t="shared" ca="1" si="315"/>
        <v>#N/A</v>
      </c>
      <c r="S1104" s="180" t="e">
        <f ca="1">OFFSET('ewc02'!$K$10,Y1104,0)</f>
        <v>#N/A</v>
      </c>
      <c r="T1104" s="180" t="e">
        <f t="shared" ca="1" si="316"/>
        <v>#N/A</v>
      </c>
      <c r="U1104" s="180" t="e">
        <f ca="1">OFFSET('ewc02'!$L$10,Y1104,0)</f>
        <v>#N/A</v>
      </c>
      <c r="V1104" s="180" t="e">
        <f ca="1">OFFSET('ewc02'!$M$10,Y1104,0)</f>
        <v>#N/A</v>
      </c>
      <c r="W1104" s="180" t="e">
        <f ca="1">OFFSET('ewc02'!$N$10,Y1104,0)</f>
        <v>#N/A</v>
      </c>
      <c r="X1104" s="180" t="e">
        <f ca="1">IF(AND(OFFSET('ewc02'!I$10,Y1104,0)=12,OR(G1104="2.3",G1104="2.6",G1104="2.7",G1104="2.9")),1,0)</f>
        <v>#N/A</v>
      </c>
      <c r="Y1104" s="180" t="e">
        <f t="shared" ca="1" si="309"/>
        <v>#N/A</v>
      </c>
      <c r="Z1104" s="37">
        <f t="shared" si="310"/>
        <v>0</v>
      </c>
      <c r="AA1104" s="180">
        <f ca="1">IF($Z1104=0,0, OFFSET(rd!$A$10,MATCH($Z1104,RD_tunnus,0),0))</f>
        <v>0</v>
      </c>
      <c r="AB1104" s="180" t="e">
        <f t="shared" si="317"/>
        <v>#N/A</v>
      </c>
      <c r="AC1104" s="180" t="e">
        <f t="shared" si="318"/>
        <v>#N/A</v>
      </c>
      <c r="AD1104" s="100">
        <f t="shared" si="319"/>
        <v>0</v>
      </c>
      <c r="AE1104" s="180" t="e">
        <f t="shared" ca="1" si="311"/>
        <v>#N/A</v>
      </c>
      <c r="AF1104" s="180" t="e">
        <f t="shared" ca="1" si="312"/>
        <v>#N/A</v>
      </c>
      <c r="AG1104" s="100" t="e">
        <f ca="1">OFFSET('Kuiva-aine'!$D$10,AE1104+AF1104-1,0)</f>
        <v>#N/A</v>
      </c>
      <c r="AH1104" s="100" t="e">
        <f ca="1">OFFSET('Kuiva-aine'!$E$10,AE1104+AF1104-1,0)</f>
        <v>#N/A</v>
      </c>
      <c r="AI1104" s="180" t="e">
        <f t="shared" ca="1" si="320"/>
        <v>#N/A</v>
      </c>
      <c r="AJ1104" s="180" t="e">
        <f t="shared" si="321"/>
        <v>#N/A</v>
      </c>
      <c r="AK1104" s="180" t="e">
        <f t="shared" si="322"/>
        <v>#N/A</v>
      </c>
      <c r="AL1104" s="180">
        <f t="shared" si="323"/>
        <v>0</v>
      </c>
    </row>
    <row r="1105" spans="1:38" x14ac:dyDescent="0.35">
      <c r="A1105" s="91"/>
      <c r="B1105" s="92"/>
      <c r="C1105" s="93"/>
      <c r="D1105" s="92"/>
      <c r="E1105" s="91"/>
      <c r="F1105" s="92"/>
      <c r="G1105" s="94"/>
      <c r="I1105" s="31">
        <f t="shared" ca="1" si="307"/>
        <v>0</v>
      </c>
      <c r="J1105" s="31">
        <f ca="1">IF(ISNA(MATCH($V1105,Hajoamiskertoimet!A$21:A$53,0)),0,$I1105*OFFSET(Hajoamiskertoimet!$C$20,MATCH($V1105,Hajoamiskertoimet!A$21:A$53,0),0))</f>
        <v>0</v>
      </c>
      <c r="L1105" s="181">
        <f t="shared" ca="1" si="313"/>
        <v>1</v>
      </c>
      <c r="M1105" s="180" t="e">
        <f ca="1">OFFSET('ewc02'!$H$10,MATCH($R1105,Ewc_ID,0),0)</f>
        <v>#N/A</v>
      </c>
      <c r="N1105" s="180" t="e">
        <f t="shared" ca="1" si="308"/>
        <v>#N/A</v>
      </c>
      <c r="O1105" s="180" t="e">
        <f ca="1">IF($L1105=0,-1,OFFSET('Kuiva-aine'!$C$10,AE1105+AF1105-1,0))</f>
        <v>#N/A</v>
      </c>
      <c r="P1105" s="180" t="e">
        <f t="shared" ca="1" si="314"/>
        <v>#N/A</v>
      </c>
      <c r="Q1105" s="180" t="e">
        <f ca="1">OFFSET('ewc02'!$A$10,MATCH($C1105,EWC_Koodi,0),0)</f>
        <v>#N/A</v>
      </c>
      <c r="R1105" s="180" t="e">
        <f t="shared" ca="1" si="315"/>
        <v>#N/A</v>
      </c>
      <c r="S1105" s="180" t="e">
        <f ca="1">OFFSET('ewc02'!$K$10,Y1105,0)</f>
        <v>#N/A</v>
      </c>
      <c r="T1105" s="180" t="e">
        <f t="shared" ca="1" si="316"/>
        <v>#N/A</v>
      </c>
      <c r="U1105" s="180" t="e">
        <f ca="1">OFFSET('ewc02'!$L$10,Y1105,0)</f>
        <v>#N/A</v>
      </c>
      <c r="V1105" s="180" t="e">
        <f ca="1">OFFSET('ewc02'!$M$10,Y1105,0)</f>
        <v>#N/A</v>
      </c>
      <c r="W1105" s="180" t="e">
        <f ca="1">OFFSET('ewc02'!$N$10,Y1105,0)</f>
        <v>#N/A</v>
      </c>
      <c r="X1105" s="180" t="e">
        <f ca="1">IF(AND(OFFSET('ewc02'!I$10,Y1105,0)=12,OR(G1105="2.3",G1105="2.6",G1105="2.7",G1105="2.9")),1,0)</f>
        <v>#N/A</v>
      </c>
      <c r="Y1105" s="180" t="e">
        <f t="shared" ca="1" si="309"/>
        <v>#N/A</v>
      </c>
      <c r="Z1105" s="37">
        <f t="shared" si="310"/>
        <v>0</v>
      </c>
      <c r="AA1105" s="180">
        <f ca="1">IF($Z1105=0,0, OFFSET(rd!$A$10,MATCH($Z1105,RD_tunnus,0),0))</f>
        <v>0</v>
      </c>
      <c r="AB1105" s="180" t="e">
        <f t="shared" si="317"/>
        <v>#N/A</v>
      </c>
      <c r="AC1105" s="180" t="e">
        <f t="shared" si="318"/>
        <v>#N/A</v>
      </c>
      <c r="AD1105" s="100">
        <f t="shared" si="319"/>
        <v>0</v>
      </c>
      <c r="AE1105" s="180" t="e">
        <f t="shared" ca="1" si="311"/>
        <v>#N/A</v>
      </c>
      <c r="AF1105" s="180" t="e">
        <f t="shared" ca="1" si="312"/>
        <v>#N/A</v>
      </c>
      <c r="AG1105" s="100" t="e">
        <f ca="1">OFFSET('Kuiva-aine'!$D$10,AE1105+AF1105-1,0)</f>
        <v>#N/A</v>
      </c>
      <c r="AH1105" s="100" t="e">
        <f ca="1">OFFSET('Kuiva-aine'!$E$10,AE1105+AF1105-1,0)</f>
        <v>#N/A</v>
      </c>
      <c r="AI1105" s="180" t="e">
        <f t="shared" ca="1" si="320"/>
        <v>#N/A</v>
      </c>
      <c r="AJ1105" s="180" t="e">
        <f t="shared" si="321"/>
        <v>#N/A</v>
      </c>
      <c r="AK1105" s="180" t="e">
        <f t="shared" si="322"/>
        <v>#N/A</v>
      </c>
      <c r="AL1105" s="180">
        <f t="shared" si="323"/>
        <v>0</v>
      </c>
    </row>
    <row r="1106" spans="1:38" x14ac:dyDescent="0.35">
      <c r="A1106" s="91"/>
      <c r="B1106" s="92"/>
      <c r="C1106" s="93"/>
      <c r="D1106" s="92"/>
      <c r="E1106" s="91"/>
      <c r="F1106" s="92"/>
      <c r="G1106" s="94"/>
      <c r="I1106" s="31">
        <f t="shared" ca="1" si="307"/>
        <v>0</v>
      </c>
      <c r="J1106" s="31">
        <f ca="1">IF(ISNA(MATCH($V1106,Hajoamiskertoimet!A$21:A$53,0)),0,$I1106*OFFSET(Hajoamiskertoimet!$C$20,MATCH($V1106,Hajoamiskertoimet!A$21:A$53,0),0))</f>
        <v>0</v>
      </c>
      <c r="L1106" s="181">
        <f t="shared" ca="1" si="313"/>
        <v>1</v>
      </c>
      <c r="M1106" s="180" t="e">
        <f ca="1">OFFSET('ewc02'!$H$10,MATCH($R1106,Ewc_ID,0),0)</f>
        <v>#N/A</v>
      </c>
      <c r="N1106" s="180" t="e">
        <f t="shared" ca="1" si="308"/>
        <v>#N/A</v>
      </c>
      <c r="O1106" s="180" t="e">
        <f ca="1">IF($L1106=0,-1,OFFSET('Kuiva-aine'!$C$10,AE1106+AF1106-1,0))</f>
        <v>#N/A</v>
      </c>
      <c r="P1106" s="180" t="e">
        <f t="shared" ca="1" si="314"/>
        <v>#N/A</v>
      </c>
      <c r="Q1106" s="180" t="e">
        <f ca="1">OFFSET('ewc02'!$A$10,MATCH($C1106,EWC_Koodi,0),0)</f>
        <v>#N/A</v>
      </c>
      <c r="R1106" s="180" t="e">
        <f t="shared" ca="1" si="315"/>
        <v>#N/A</v>
      </c>
      <c r="S1106" s="180" t="e">
        <f ca="1">OFFSET('ewc02'!$K$10,Y1106,0)</f>
        <v>#N/A</v>
      </c>
      <c r="T1106" s="180" t="e">
        <f t="shared" ca="1" si="316"/>
        <v>#N/A</v>
      </c>
      <c r="U1106" s="180" t="e">
        <f ca="1">OFFSET('ewc02'!$L$10,Y1106,0)</f>
        <v>#N/A</v>
      </c>
      <c r="V1106" s="180" t="e">
        <f ca="1">OFFSET('ewc02'!$M$10,Y1106,0)</f>
        <v>#N/A</v>
      </c>
      <c r="W1106" s="180" t="e">
        <f ca="1">OFFSET('ewc02'!$N$10,Y1106,0)</f>
        <v>#N/A</v>
      </c>
      <c r="X1106" s="180" t="e">
        <f ca="1">IF(AND(OFFSET('ewc02'!I$10,Y1106,0)=12,OR(G1106="2.3",G1106="2.6",G1106="2.7",G1106="2.9")),1,0)</f>
        <v>#N/A</v>
      </c>
      <c r="Y1106" s="180" t="e">
        <f t="shared" ca="1" si="309"/>
        <v>#N/A</v>
      </c>
      <c r="Z1106" s="37">
        <f t="shared" si="310"/>
        <v>0</v>
      </c>
      <c r="AA1106" s="180">
        <f ca="1">IF($Z1106=0,0, OFFSET(rd!$A$10,MATCH($Z1106,RD_tunnus,0),0))</f>
        <v>0</v>
      </c>
      <c r="AB1106" s="180" t="e">
        <f t="shared" si="317"/>
        <v>#N/A</v>
      </c>
      <c r="AC1106" s="180" t="e">
        <f t="shared" si="318"/>
        <v>#N/A</v>
      </c>
      <c r="AD1106" s="100">
        <f t="shared" si="319"/>
        <v>0</v>
      </c>
      <c r="AE1106" s="180" t="e">
        <f t="shared" ca="1" si="311"/>
        <v>#N/A</v>
      </c>
      <c r="AF1106" s="180" t="e">
        <f t="shared" ca="1" si="312"/>
        <v>#N/A</v>
      </c>
      <c r="AG1106" s="100" t="e">
        <f ca="1">OFFSET('Kuiva-aine'!$D$10,AE1106+AF1106-1,0)</f>
        <v>#N/A</v>
      </c>
      <c r="AH1106" s="100" t="e">
        <f ca="1">OFFSET('Kuiva-aine'!$E$10,AE1106+AF1106-1,0)</f>
        <v>#N/A</v>
      </c>
      <c r="AI1106" s="180" t="e">
        <f t="shared" ca="1" si="320"/>
        <v>#N/A</v>
      </c>
      <c r="AJ1106" s="180" t="e">
        <f t="shared" si="321"/>
        <v>#N/A</v>
      </c>
      <c r="AK1106" s="180" t="e">
        <f t="shared" si="322"/>
        <v>#N/A</v>
      </c>
      <c r="AL1106" s="180">
        <f t="shared" si="323"/>
        <v>0</v>
      </c>
    </row>
    <row r="1107" spans="1:38" x14ac:dyDescent="0.35">
      <c r="A1107" s="91"/>
      <c r="B1107" s="92"/>
      <c r="C1107" s="93"/>
      <c r="D1107" s="92"/>
      <c r="E1107" s="91"/>
      <c r="F1107" s="92"/>
      <c r="G1107" s="94"/>
      <c r="I1107" s="31">
        <f t="shared" ca="1" si="307"/>
        <v>0</v>
      </c>
      <c r="J1107" s="31">
        <f ca="1">IF(ISNA(MATCH($V1107,Hajoamiskertoimet!A$21:A$53,0)),0,$I1107*OFFSET(Hajoamiskertoimet!$C$20,MATCH($V1107,Hajoamiskertoimet!A$21:A$53,0),0))</f>
        <v>0</v>
      </c>
      <c r="L1107" s="181">
        <f t="shared" ca="1" si="313"/>
        <v>1</v>
      </c>
      <c r="M1107" s="180" t="e">
        <f ca="1">OFFSET('ewc02'!$H$10,MATCH($R1107,Ewc_ID,0),0)</f>
        <v>#N/A</v>
      </c>
      <c r="N1107" s="180" t="e">
        <f t="shared" ca="1" si="308"/>
        <v>#N/A</v>
      </c>
      <c r="O1107" s="180" t="e">
        <f ca="1">IF($L1107=0,-1,OFFSET('Kuiva-aine'!$C$10,AE1107+AF1107-1,0))</f>
        <v>#N/A</v>
      </c>
      <c r="P1107" s="180" t="e">
        <f t="shared" ca="1" si="314"/>
        <v>#N/A</v>
      </c>
      <c r="Q1107" s="180" t="e">
        <f ca="1">OFFSET('ewc02'!$A$10,MATCH($C1107,EWC_Koodi,0),0)</f>
        <v>#N/A</v>
      </c>
      <c r="R1107" s="180" t="e">
        <f t="shared" ca="1" si="315"/>
        <v>#N/A</v>
      </c>
      <c r="S1107" s="180" t="e">
        <f ca="1">OFFSET('ewc02'!$K$10,Y1107,0)</f>
        <v>#N/A</v>
      </c>
      <c r="T1107" s="180" t="e">
        <f t="shared" ca="1" si="316"/>
        <v>#N/A</v>
      </c>
      <c r="U1107" s="180" t="e">
        <f ca="1">OFFSET('ewc02'!$L$10,Y1107,0)</f>
        <v>#N/A</v>
      </c>
      <c r="V1107" s="180" t="e">
        <f ca="1">OFFSET('ewc02'!$M$10,Y1107,0)</f>
        <v>#N/A</v>
      </c>
      <c r="W1107" s="180" t="e">
        <f ca="1">OFFSET('ewc02'!$N$10,Y1107,0)</f>
        <v>#N/A</v>
      </c>
      <c r="X1107" s="180" t="e">
        <f ca="1">IF(AND(OFFSET('ewc02'!I$10,Y1107,0)=12,OR(G1107="2.3",G1107="2.6",G1107="2.7",G1107="2.9")),1,0)</f>
        <v>#N/A</v>
      </c>
      <c r="Y1107" s="180" t="e">
        <f t="shared" ca="1" si="309"/>
        <v>#N/A</v>
      </c>
      <c r="Z1107" s="37">
        <f t="shared" si="310"/>
        <v>0</v>
      </c>
      <c r="AA1107" s="180">
        <f ca="1">IF($Z1107=0,0, OFFSET(rd!$A$10,MATCH($Z1107,RD_tunnus,0),0))</f>
        <v>0</v>
      </c>
      <c r="AB1107" s="180" t="e">
        <f t="shared" si="317"/>
        <v>#N/A</v>
      </c>
      <c r="AC1107" s="180" t="e">
        <f t="shared" si="318"/>
        <v>#N/A</v>
      </c>
      <c r="AD1107" s="100">
        <f t="shared" si="319"/>
        <v>0</v>
      </c>
      <c r="AE1107" s="180" t="e">
        <f t="shared" ca="1" si="311"/>
        <v>#N/A</v>
      </c>
      <c r="AF1107" s="180" t="e">
        <f t="shared" ca="1" si="312"/>
        <v>#N/A</v>
      </c>
      <c r="AG1107" s="100" t="e">
        <f ca="1">OFFSET('Kuiva-aine'!$D$10,AE1107+AF1107-1,0)</f>
        <v>#N/A</v>
      </c>
      <c r="AH1107" s="100" t="e">
        <f ca="1">OFFSET('Kuiva-aine'!$E$10,AE1107+AF1107-1,0)</f>
        <v>#N/A</v>
      </c>
      <c r="AI1107" s="180" t="e">
        <f t="shared" ca="1" si="320"/>
        <v>#N/A</v>
      </c>
      <c r="AJ1107" s="180" t="e">
        <f t="shared" si="321"/>
        <v>#N/A</v>
      </c>
      <c r="AK1107" s="180" t="e">
        <f t="shared" si="322"/>
        <v>#N/A</v>
      </c>
      <c r="AL1107" s="180">
        <f t="shared" si="323"/>
        <v>0</v>
      </c>
    </row>
    <row r="1108" spans="1:38" x14ac:dyDescent="0.35">
      <c r="A1108" s="91"/>
      <c r="B1108" s="92"/>
      <c r="C1108" s="93"/>
      <c r="D1108" s="92"/>
      <c r="E1108" s="91"/>
      <c r="F1108" s="92"/>
      <c r="G1108" s="94"/>
      <c r="I1108" s="31">
        <f t="shared" ca="1" si="307"/>
        <v>0</v>
      </c>
      <c r="J1108" s="31">
        <f ca="1">IF(ISNA(MATCH($V1108,Hajoamiskertoimet!A$21:A$53,0)),0,$I1108*OFFSET(Hajoamiskertoimet!$C$20,MATCH($V1108,Hajoamiskertoimet!A$21:A$53,0),0))</f>
        <v>0</v>
      </c>
      <c r="L1108" s="181">
        <f t="shared" ca="1" si="313"/>
        <v>1</v>
      </c>
      <c r="M1108" s="180" t="e">
        <f ca="1">OFFSET('ewc02'!$H$10,MATCH($R1108,Ewc_ID,0),0)</f>
        <v>#N/A</v>
      </c>
      <c r="N1108" s="180" t="e">
        <f t="shared" ca="1" si="308"/>
        <v>#N/A</v>
      </c>
      <c r="O1108" s="180" t="e">
        <f ca="1">IF($L1108=0,-1,OFFSET('Kuiva-aine'!$C$10,AE1108+AF1108-1,0))</f>
        <v>#N/A</v>
      </c>
      <c r="P1108" s="180" t="e">
        <f t="shared" ca="1" si="314"/>
        <v>#N/A</v>
      </c>
      <c r="Q1108" s="180" t="e">
        <f ca="1">OFFSET('ewc02'!$A$10,MATCH($C1108,EWC_Koodi,0),0)</f>
        <v>#N/A</v>
      </c>
      <c r="R1108" s="180" t="e">
        <f t="shared" ca="1" si="315"/>
        <v>#N/A</v>
      </c>
      <c r="S1108" s="180" t="e">
        <f ca="1">OFFSET('ewc02'!$K$10,Y1108,0)</f>
        <v>#N/A</v>
      </c>
      <c r="T1108" s="180" t="e">
        <f t="shared" ca="1" si="316"/>
        <v>#N/A</v>
      </c>
      <c r="U1108" s="180" t="e">
        <f ca="1">OFFSET('ewc02'!$L$10,Y1108,0)</f>
        <v>#N/A</v>
      </c>
      <c r="V1108" s="180" t="e">
        <f ca="1">OFFSET('ewc02'!$M$10,Y1108,0)</f>
        <v>#N/A</v>
      </c>
      <c r="W1108" s="180" t="e">
        <f ca="1">OFFSET('ewc02'!$N$10,Y1108,0)</f>
        <v>#N/A</v>
      </c>
      <c r="X1108" s="180" t="e">
        <f ca="1">IF(AND(OFFSET('ewc02'!I$10,Y1108,0)=12,OR(G1108="2.3",G1108="2.6",G1108="2.7",G1108="2.9")),1,0)</f>
        <v>#N/A</v>
      </c>
      <c r="Y1108" s="180" t="e">
        <f t="shared" ca="1" si="309"/>
        <v>#N/A</v>
      </c>
      <c r="Z1108" s="37">
        <f t="shared" si="310"/>
        <v>0</v>
      </c>
      <c r="AA1108" s="180">
        <f ca="1">IF($Z1108=0,0, OFFSET(rd!$A$10,MATCH($Z1108,RD_tunnus,0),0))</f>
        <v>0</v>
      </c>
      <c r="AB1108" s="180" t="e">
        <f t="shared" si="317"/>
        <v>#N/A</v>
      </c>
      <c r="AC1108" s="180" t="e">
        <f t="shared" si="318"/>
        <v>#N/A</v>
      </c>
      <c r="AD1108" s="100">
        <f t="shared" si="319"/>
        <v>0</v>
      </c>
      <c r="AE1108" s="180" t="e">
        <f t="shared" ca="1" si="311"/>
        <v>#N/A</v>
      </c>
      <c r="AF1108" s="180" t="e">
        <f t="shared" ca="1" si="312"/>
        <v>#N/A</v>
      </c>
      <c r="AG1108" s="100" t="e">
        <f ca="1">OFFSET('Kuiva-aine'!$D$10,AE1108+AF1108-1,0)</f>
        <v>#N/A</v>
      </c>
      <c r="AH1108" s="100" t="e">
        <f ca="1">OFFSET('Kuiva-aine'!$E$10,AE1108+AF1108-1,0)</f>
        <v>#N/A</v>
      </c>
      <c r="AI1108" s="180" t="e">
        <f t="shared" ca="1" si="320"/>
        <v>#N/A</v>
      </c>
      <c r="AJ1108" s="180" t="e">
        <f t="shared" si="321"/>
        <v>#N/A</v>
      </c>
      <c r="AK1108" s="180" t="e">
        <f t="shared" si="322"/>
        <v>#N/A</v>
      </c>
      <c r="AL1108" s="180">
        <f t="shared" si="323"/>
        <v>0</v>
      </c>
    </row>
    <row r="1109" spans="1:38" x14ac:dyDescent="0.35">
      <c r="A1109" s="91"/>
      <c r="B1109" s="92"/>
      <c r="C1109" s="93"/>
      <c r="D1109" s="92"/>
      <c r="E1109" s="91"/>
      <c r="F1109" s="92"/>
      <c r="G1109" s="94"/>
      <c r="I1109" s="31">
        <f t="shared" ca="1" si="307"/>
        <v>0</v>
      </c>
      <c r="J1109" s="31">
        <f ca="1">IF(ISNA(MATCH($V1109,Hajoamiskertoimet!A$21:A$53,0)),0,$I1109*OFFSET(Hajoamiskertoimet!$C$20,MATCH($V1109,Hajoamiskertoimet!A$21:A$53,0),0))</f>
        <v>0</v>
      </c>
      <c r="L1109" s="181">
        <f t="shared" ca="1" si="313"/>
        <v>1</v>
      </c>
      <c r="M1109" s="180" t="e">
        <f ca="1">OFFSET('ewc02'!$H$10,MATCH($R1109,Ewc_ID,0),0)</f>
        <v>#N/A</v>
      </c>
      <c r="N1109" s="180" t="e">
        <f t="shared" ca="1" si="308"/>
        <v>#N/A</v>
      </c>
      <c r="O1109" s="180" t="e">
        <f ca="1">IF($L1109=0,-1,OFFSET('Kuiva-aine'!$C$10,AE1109+AF1109-1,0))</f>
        <v>#N/A</v>
      </c>
      <c r="P1109" s="180" t="e">
        <f t="shared" ca="1" si="314"/>
        <v>#N/A</v>
      </c>
      <c r="Q1109" s="180" t="e">
        <f ca="1">OFFSET('ewc02'!$A$10,MATCH($C1109,EWC_Koodi,0),0)</f>
        <v>#N/A</v>
      </c>
      <c r="R1109" s="180" t="e">
        <f t="shared" ca="1" si="315"/>
        <v>#N/A</v>
      </c>
      <c r="S1109" s="180" t="e">
        <f ca="1">OFFSET('ewc02'!$K$10,Y1109,0)</f>
        <v>#N/A</v>
      </c>
      <c r="T1109" s="180" t="e">
        <f t="shared" ca="1" si="316"/>
        <v>#N/A</v>
      </c>
      <c r="U1109" s="180" t="e">
        <f ca="1">OFFSET('ewc02'!$L$10,Y1109,0)</f>
        <v>#N/A</v>
      </c>
      <c r="V1109" s="180" t="e">
        <f ca="1">OFFSET('ewc02'!$M$10,Y1109,0)</f>
        <v>#N/A</v>
      </c>
      <c r="W1109" s="180" t="e">
        <f ca="1">OFFSET('ewc02'!$N$10,Y1109,0)</f>
        <v>#N/A</v>
      </c>
      <c r="X1109" s="180" t="e">
        <f ca="1">IF(AND(OFFSET('ewc02'!I$10,Y1109,0)=12,OR(G1109="2.3",G1109="2.6",G1109="2.7",G1109="2.9")),1,0)</f>
        <v>#N/A</v>
      </c>
      <c r="Y1109" s="180" t="e">
        <f t="shared" ca="1" si="309"/>
        <v>#N/A</v>
      </c>
      <c r="Z1109" s="37">
        <f t="shared" si="310"/>
        <v>0</v>
      </c>
      <c r="AA1109" s="180">
        <f ca="1">IF($Z1109=0,0, OFFSET(rd!$A$10,MATCH($Z1109,RD_tunnus,0),0))</f>
        <v>0</v>
      </c>
      <c r="AB1109" s="180" t="e">
        <f t="shared" si="317"/>
        <v>#N/A</v>
      </c>
      <c r="AC1109" s="180" t="e">
        <f t="shared" si="318"/>
        <v>#N/A</v>
      </c>
      <c r="AD1109" s="100">
        <f t="shared" si="319"/>
        <v>0</v>
      </c>
      <c r="AE1109" s="180" t="e">
        <f t="shared" ca="1" si="311"/>
        <v>#N/A</v>
      </c>
      <c r="AF1109" s="180" t="e">
        <f t="shared" ca="1" si="312"/>
        <v>#N/A</v>
      </c>
      <c r="AG1109" s="100" t="e">
        <f ca="1">OFFSET('Kuiva-aine'!$D$10,AE1109+AF1109-1,0)</f>
        <v>#N/A</v>
      </c>
      <c r="AH1109" s="100" t="e">
        <f ca="1">OFFSET('Kuiva-aine'!$E$10,AE1109+AF1109-1,0)</f>
        <v>#N/A</v>
      </c>
      <c r="AI1109" s="180" t="e">
        <f t="shared" ca="1" si="320"/>
        <v>#N/A</v>
      </c>
      <c r="AJ1109" s="180" t="e">
        <f t="shared" si="321"/>
        <v>#N/A</v>
      </c>
      <c r="AK1109" s="180" t="e">
        <f t="shared" si="322"/>
        <v>#N/A</v>
      </c>
      <c r="AL1109" s="180">
        <f t="shared" si="323"/>
        <v>0</v>
      </c>
    </row>
    <row r="1110" spans="1:38" x14ac:dyDescent="0.35">
      <c r="A1110" s="91"/>
      <c r="B1110" s="92"/>
      <c r="C1110" s="93"/>
      <c r="D1110" s="92"/>
      <c r="E1110" s="91"/>
      <c r="F1110" s="92"/>
      <c r="G1110" s="94"/>
      <c r="I1110" s="31">
        <f t="shared" ca="1" si="307"/>
        <v>0</v>
      </c>
      <c r="J1110" s="31">
        <f ca="1">IF(ISNA(MATCH($V1110,Hajoamiskertoimet!A$21:A$53,0)),0,$I1110*OFFSET(Hajoamiskertoimet!$C$20,MATCH($V1110,Hajoamiskertoimet!A$21:A$53,0),0))</f>
        <v>0</v>
      </c>
      <c r="L1110" s="181">
        <f t="shared" ca="1" si="313"/>
        <v>1</v>
      </c>
      <c r="M1110" s="180" t="e">
        <f ca="1">OFFSET('ewc02'!$H$10,MATCH($R1110,Ewc_ID,0),0)</f>
        <v>#N/A</v>
      </c>
      <c r="N1110" s="180" t="e">
        <f t="shared" ca="1" si="308"/>
        <v>#N/A</v>
      </c>
      <c r="O1110" s="180" t="e">
        <f ca="1">IF($L1110=0,-1,OFFSET('Kuiva-aine'!$C$10,AE1110+AF1110-1,0))</f>
        <v>#N/A</v>
      </c>
      <c r="P1110" s="180" t="e">
        <f t="shared" ca="1" si="314"/>
        <v>#N/A</v>
      </c>
      <c r="Q1110" s="180" t="e">
        <f ca="1">OFFSET('ewc02'!$A$10,MATCH($C1110,EWC_Koodi,0),0)</f>
        <v>#N/A</v>
      </c>
      <c r="R1110" s="180" t="e">
        <f t="shared" ca="1" si="315"/>
        <v>#N/A</v>
      </c>
      <c r="S1110" s="180" t="e">
        <f ca="1">OFFSET('ewc02'!$K$10,Y1110,0)</f>
        <v>#N/A</v>
      </c>
      <c r="T1110" s="180" t="e">
        <f t="shared" ca="1" si="316"/>
        <v>#N/A</v>
      </c>
      <c r="U1110" s="180" t="e">
        <f ca="1">OFFSET('ewc02'!$L$10,Y1110,0)</f>
        <v>#N/A</v>
      </c>
      <c r="V1110" s="180" t="e">
        <f ca="1">OFFSET('ewc02'!$M$10,Y1110,0)</f>
        <v>#N/A</v>
      </c>
      <c r="W1110" s="180" t="e">
        <f ca="1">OFFSET('ewc02'!$N$10,Y1110,0)</f>
        <v>#N/A</v>
      </c>
      <c r="X1110" s="180" t="e">
        <f ca="1">IF(AND(OFFSET('ewc02'!I$10,Y1110,0)=12,OR(G1110="2.3",G1110="2.6",G1110="2.7",G1110="2.9")),1,0)</f>
        <v>#N/A</v>
      </c>
      <c r="Y1110" s="180" t="e">
        <f t="shared" ca="1" si="309"/>
        <v>#N/A</v>
      </c>
      <c r="Z1110" s="37">
        <f t="shared" si="310"/>
        <v>0</v>
      </c>
      <c r="AA1110" s="180">
        <f ca="1">IF($Z1110=0,0, OFFSET(rd!$A$10,MATCH($Z1110,RD_tunnus,0),0))</f>
        <v>0</v>
      </c>
      <c r="AB1110" s="180" t="e">
        <f t="shared" si="317"/>
        <v>#N/A</v>
      </c>
      <c r="AC1110" s="180" t="e">
        <f t="shared" si="318"/>
        <v>#N/A</v>
      </c>
      <c r="AD1110" s="100">
        <f t="shared" si="319"/>
        <v>0</v>
      </c>
      <c r="AE1110" s="180" t="e">
        <f t="shared" ca="1" si="311"/>
        <v>#N/A</v>
      </c>
      <c r="AF1110" s="180" t="e">
        <f t="shared" ca="1" si="312"/>
        <v>#N/A</v>
      </c>
      <c r="AG1110" s="100" t="e">
        <f ca="1">OFFSET('Kuiva-aine'!$D$10,AE1110+AF1110-1,0)</f>
        <v>#N/A</v>
      </c>
      <c r="AH1110" s="100" t="e">
        <f ca="1">OFFSET('Kuiva-aine'!$E$10,AE1110+AF1110-1,0)</f>
        <v>#N/A</v>
      </c>
      <c r="AI1110" s="180" t="e">
        <f t="shared" ca="1" si="320"/>
        <v>#N/A</v>
      </c>
      <c r="AJ1110" s="180" t="e">
        <f t="shared" si="321"/>
        <v>#N/A</v>
      </c>
      <c r="AK1110" s="180" t="e">
        <f t="shared" si="322"/>
        <v>#N/A</v>
      </c>
      <c r="AL1110" s="180">
        <f t="shared" si="323"/>
        <v>0</v>
      </c>
    </row>
    <row r="1111" spans="1:38" x14ac:dyDescent="0.35">
      <c r="A1111" s="91"/>
      <c r="B1111" s="92"/>
      <c r="C1111" s="93"/>
      <c r="D1111" s="92"/>
      <c r="E1111" s="91"/>
      <c r="F1111" s="92"/>
      <c r="G1111" s="94"/>
      <c r="I1111" s="31">
        <f t="shared" ca="1" si="307"/>
        <v>0</v>
      </c>
      <c r="J1111" s="31">
        <f ca="1">IF(ISNA(MATCH($V1111,Hajoamiskertoimet!A$21:A$53,0)),0,$I1111*OFFSET(Hajoamiskertoimet!$C$20,MATCH($V1111,Hajoamiskertoimet!A$21:A$53,0),0))</f>
        <v>0</v>
      </c>
      <c r="L1111" s="181">
        <f t="shared" ca="1" si="313"/>
        <v>1</v>
      </c>
      <c r="M1111" s="180" t="e">
        <f ca="1">OFFSET('ewc02'!$H$10,MATCH($R1111,Ewc_ID,0),0)</f>
        <v>#N/A</v>
      </c>
      <c r="N1111" s="180" t="e">
        <f t="shared" ca="1" si="308"/>
        <v>#N/A</v>
      </c>
      <c r="O1111" s="180" t="e">
        <f ca="1">IF($L1111=0,-1,OFFSET('Kuiva-aine'!$C$10,AE1111+AF1111-1,0))</f>
        <v>#N/A</v>
      </c>
      <c r="P1111" s="180" t="e">
        <f t="shared" ca="1" si="314"/>
        <v>#N/A</v>
      </c>
      <c r="Q1111" s="180" t="e">
        <f ca="1">OFFSET('ewc02'!$A$10,MATCH($C1111,EWC_Koodi,0),0)</f>
        <v>#N/A</v>
      </c>
      <c r="R1111" s="180" t="e">
        <f t="shared" ca="1" si="315"/>
        <v>#N/A</v>
      </c>
      <c r="S1111" s="180" t="e">
        <f ca="1">OFFSET('ewc02'!$K$10,Y1111,0)</f>
        <v>#N/A</v>
      </c>
      <c r="T1111" s="180" t="e">
        <f t="shared" ca="1" si="316"/>
        <v>#N/A</v>
      </c>
      <c r="U1111" s="180" t="e">
        <f ca="1">OFFSET('ewc02'!$L$10,Y1111,0)</f>
        <v>#N/A</v>
      </c>
      <c r="V1111" s="180" t="e">
        <f ca="1">OFFSET('ewc02'!$M$10,Y1111,0)</f>
        <v>#N/A</v>
      </c>
      <c r="W1111" s="180" t="e">
        <f ca="1">OFFSET('ewc02'!$N$10,Y1111,0)</f>
        <v>#N/A</v>
      </c>
      <c r="X1111" s="180" t="e">
        <f ca="1">IF(AND(OFFSET('ewc02'!I$10,Y1111,0)=12,OR(G1111="2.3",G1111="2.6",G1111="2.7",G1111="2.9")),1,0)</f>
        <v>#N/A</v>
      </c>
      <c r="Y1111" s="180" t="e">
        <f t="shared" ca="1" si="309"/>
        <v>#N/A</v>
      </c>
      <c r="Z1111" s="37">
        <f t="shared" si="310"/>
        <v>0</v>
      </c>
      <c r="AA1111" s="180">
        <f ca="1">IF($Z1111=0,0, OFFSET(rd!$A$10,MATCH($Z1111,RD_tunnus,0),0))</f>
        <v>0</v>
      </c>
      <c r="AB1111" s="180" t="e">
        <f t="shared" si="317"/>
        <v>#N/A</v>
      </c>
      <c r="AC1111" s="180" t="e">
        <f t="shared" si="318"/>
        <v>#N/A</v>
      </c>
      <c r="AD1111" s="100">
        <f t="shared" si="319"/>
        <v>0</v>
      </c>
      <c r="AE1111" s="180" t="e">
        <f t="shared" ca="1" si="311"/>
        <v>#N/A</v>
      </c>
      <c r="AF1111" s="180" t="e">
        <f t="shared" ca="1" si="312"/>
        <v>#N/A</v>
      </c>
      <c r="AG1111" s="100" t="e">
        <f ca="1">OFFSET('Kuiva-aine'!$D$10,AE1111+AF1111-1,0)</f>
        <v>#N/A</v>
      </c>
      <c r="AH1111" s="100" t="e">
        <f ca="1">OFFSET('Kuiva-aine'!$E$10,AE1111+AF1111-1,0)</f>
        <v>#N/A</v>
      </c>
      <c r="AI1111" s="180" t="e">
        <f t="shared" ca="1" si="320"/>
        <v>#N/A</v>
      </c>
      <c r="AJ1111" s="180" t="e">
        <f t="shared" si="321"/>
        <v>#N/A</v>
      </c>
      <c r="AK1111" s="180" t="e">
        <f t="shared" si="322"/>
        <v>#N/A</v>
      </c>
      <c r="AL1111" s="180">
        <f t="shared" si="323"/>
        <v>0</v>
      </c>
    </row>
    <row r="1112" spans="1:38" x14ac:dyDescent="0.35">
      <c r="A1112" s="91"/>
      <c r="B1112" s="92"/>
      <c r="C1112" s="93"/>
      <c r="D1112" s="92"/>
      <c r="E1112" s="91"/>
      <c r="F1112" s="92"/>
      <c r="G1112" s="94"/>
      <c r="I1112" s="31">
        <f t="shared" ca="1" si="307"/>
        <v>0</v>
      </c>
      <c r="J1112" s="31">
        <f ca="1">IF(ISNA(MATCH($V1112,Hajoamiskertoimet!A$21:A$53,0)),0,$I1112*OFFSET(Hajoamiskertoimet!$C$20,MATCH($V1112,Hajoamiskertoimet!A$21:A$53,0),0))</f>
        <v>0</v>
      </c>
      <c r="L1112" s="181">
        <f t="shared" ca="1" si="313"/>
        <v>1</v>
      </c>
      <c r="M1112" s="180" t="e">
        <f ca="1">OFFSET('ewc02'!$H$10,MATCH($R1112,Ewc_ID,0),0)</f>
        <v>#N/A</v>
      </c>
      <c r="N1112" s="180" t="e">
        <f t="shared" ca="1" si="308"/>
        <v>#N/A</v>
      </c>
      <c r="O1112" s="180" t="e">
        <f ca="1">IF($L1112=0,-1,OFFSET('Kuiva-aine'!$C$10,AE1112+AF1112-1,0))</f>
        <v>#N/A</v>
      </c>
      <c r="P1112" s="180" t="e">
        <f t="shared" ca="1" si="314"/>
        <v>#N/A</v>
      </c>
      <c r="Q1112" s="180" t="e">
        <f ca="1">OFFSET('ewc02'!$A$10,MATCH($C1112,EWC_Koodi,0),0)</f>
        <v>#N/A</v>
      </c>
      <c r="R1112" s="180" t="e">
        <f t="shared" ca="1" si="315"/>
        <v>#N/A</v>
      </c>
      <c r="S1112" s="180" t="e">
        <f ca="1">OFFSET('ewc02'!$K$10,Y1112,0)</f>
        <v>#N/A</v>
      </c>
      <c r="T1112" s="180" t="e">
        <f t="shared" ca="1" si="316"/>
        <v>#N/A</v>
      </c>
      <c r="U1112" s="180" t="e">
        <f ca="1">OFFSET('ewc02'!$L$10,Y1112,0)</f>
        <v>#N/A</v>
      </c>
      <c r="V1112" s="180" t="e">
        <f ca="1">OFFSET('ewc02'!$M$10,Y1112,0)</f>
        <v>#N/A</v>
      </c>
      <c r="W1112" s="180" t="e">
        <f ca="1">OFFSET('ewc02'!$N$10,Y1112,0)</f>
        <v>#N/A</v>
      </c>
      <c r="X1112" s="180" t="e">
        <f ca="1">IF(AND(OFFSET('ewc02'!I$10,Y1112,0)=12,OR(G1112="2.3",G1112="2.6",G1112="2.7",G1112="2.9")),1,0)</f>
        <v>#N/A</v>
      </c>
      <c r="Y1112" s="180" t="e">
        <f t="shared" ca="1" si="309"/>
        <v>#N/A</v>
      </c>
      <c r="Z1112" s="37">
        <f t="shared" si="310"/>
        <v>0</v>
      </c>
      <c r="AA1112" s="180">
        <f ca="1">IF($Z1112=0,0, OFFSET(rd!$A$10,MATCH($Z1112,RD_tunnus,0),0))</f>
        <v>0</v>
      </c>
      <c r="AB1112" s="180" t="e">
        <f t="shared" si="317"/>
        <v>#N/A</v>
      </c>
      <c r="AC1112" s="180" t="e">
        <f t="shared" si="318"/>
        <v>#N/A</v>
      </c>
      <c r="AD1112" s="100">
        <f t="shared" si="319"/>
        <v>0</v>
      </c>
      <c r="AE1112" s="180" t="e">
        <f t="shared" ca="1" si="311"/>
        <v>#N/A</v>
      </c>
      <c r="AF1112" s="180" t="e">
        <f t="shared" ca="1" si="312"/>
        <v>#N/A</v>
      </c>
      <c r="AG1112" s="100" t="e">
        <f ca="1">OFFSET('Kuiva-aine'!$D$10,AE1112+AF1112-1,0)</f>
        <v>#N/A</v>
      </c>
      <c r="AH1112" s="100" t="e">
        <f ca="1">OFFSET('Kuiva-aine'!$E$10,AE1112+AF1112-1,0)</f>
        <v>#N/A</v>
      </c>
      <c r="AI1112" s="180" t="e">
        <f t="shared" ca="1" si="320"/>
        <v>#N/A</v>
      </c>
      <c r="AJ1112" s="180" t="e">
        <f t="shared" si="321"/>
        <v>#N/A</v>
      </c>
      <c r="AK1112" s="180" t="e">
        <f t="shared" si="322"/>
        <v>#N/A</v>
      </c>
      <c r="AL1112" s="180">
        <f t="shared" si="323"/>
        <v>0</v>
      </c>
    </row>
    <row r="1113" spans="1:38" x14ac:dyDescent="0.35">
      <c r="A1113" s="91"/>
      <c r="B1113" s="92"/>
      <c r="C1113" s="93"/>
      <c r="D1113" s="92"/>
      <c r="E1113" s="91"/>
      <c r="F1113" s="92"/>
      <c r="G1113" s="94"/>
      <c r="I1113" s="31">
        <f t="shared" ca="1" si="307"/>
        <v>0</v>
      </c>
      <c r="J1113" s="31">
        <f ca="1">IF(ISNA(MATCH($V1113,Hajoamiskertoimet!A$21:A$53,0)),0,$I1113*OFFSET(Hajoamiskertoimet!$C$20,MATCH($V1113,Hajoamiskertoimet!A$21:A$53,0),0))</f>
        <v>0</v>
      </c>
      <c r="L1113" s="181">
        <f t="shared" ca="1" si="313"/>
        <v>1</v>
      </c>
      <c r="M1113" s="180" t="e">
        <f ca="1">OFFSET('ewc02'!$H$10,MATCH($R1113,Ewc_ID,0),0)</f>
        <v>#N/A</v>
      </c>
      <c r="N1113" s="180" t="e">
        <f t="shared" ca="1" si="308"/>
        <v>#N/A</v>
      </c>
      <c r="O1113" s="180" t="e">
        <f ca="1">IF($L1113=0,-1,OFFSET('Kuiva-aine'!$C$10,AE1113+AF1113-1,0))</f>
        <v>#N/A</v>
      </c>
      <c r="P1113" s="180" t="e">
        <f t="shared" ca="1" si="314"/>
        <v>#N/A</v>
      </c>
      <c r="Q1113" s="180" t="e">
        <f ca="1">OFFSET('ewc02'!$A$10,MATCH($C1113,EWC_Koodi,0),0)</f>
        <v>#N/A</v>
      </c>
      <c r="R1113" s="180" t="e">
        <f t="shared" ca="1" si="315"/>
        <v>#N/A</v>
      </c>
      <c r="S1113" s="180" t="e">
        <f ca="1">OFFSET('ewc02'!$K$10,Y1113,0)</f>
        <v>#N/A</v>
      </c>
      <c r="T1113" s="180" t="e">
        <f t="shared" ca="1" si="316"/>
        <v>#N/A</v>
      </c>
      <c r="U1113" s="180" t="e">
        <f ca="1">OFFSET('ewc02'!$L$10,Y1113,0)</f>
        <v>#N/A</v>
      </c>
      <c r="V1113" s="180" t="e">
        <f ca="1">OFFSET('ewc02'!$M$10,Y1113,0)</f>
        <v>#N/A</v>
      </c>
      <c r="W1113" s="180" t="e">
        <f ca="1">OFFSET('ewc02'!$N$10,Y1113,0)</f>
        <v>#N/A</v>
      </c>
      <c r="X1113" s="180" t="e">
        <f ca="1">IF(AND(OFFSET('ewc02'!I$10,Y1113,0)=12,OR(G1113="2.3",G1113="2.6",G1113="2.7",G1113="2.9")),1,0)</f>
        <v>#N/A</v>
      </c>
      <c r="Y1113" s="180" t="e">
        <f t="shared" ca="1" si="309"/>
        <v>#N/A</v>
      </c>
      <c r="Z1113" s="37">
        <f t="shared" si="310"/>
        <v>0</v>
      </c>
      <c r="AA1113" s="180">
        <f ca="1">IF($Z1113=0,0, OFFSET(rd!$A$10,MATCH($Z1113,RD_tunnus,0),0))</f>
        <v>0</v>
      </c>
      <c r="AB1113" s="180" t="e">
        <f t="shared" si="317"/>
        <v>#N/A</v>
      </c>
      <c r="AC1113" s="180" t="e">
        <f t="shared" si="318"/>
        <v>#N/A</v>
      </c>
      <c r="AD1113" s="100">
        <f t="shared" si="319"/>
        <v>0</v>
      </c>
      <c r="AE1113" s="180" t="e">
        <f t="shared" ca="1" si="311"/>
        <v>#N/A</v>
      </c>
      <c r="AF1113" s="180" t="e">
        <f t="shared" ca="1" si="312"/>
        <v>#N/A</v>
      </c>
      <c r="AG1113" s="100" t="e">
        <f ca="1">OFFSET('Kuiva-aine'!$D$10,AE1113+AF1113-1,0)</f>
        <v>#N/A</v>
      </c>
      <c r="AH1113" s="100" t="e">
        <f ca="1">OFFSET('Kuiva-aine'!$E$10,AE1113+AF1113-1,0)</f>
        <v>#N/A</v>
      </c>
      <c r="AI1113" s="180" t="e">
        <f t="shared" ca="1" si="320"/>
        <v>#N/A</v>
      </c>
      <c r="AJ1113" s="180" t="e">
        <f t="shared" si="321"/>
        <v>#N/A</v>
      </c>
      <c r="AK1113" s="180" t="e">
        <f t="shared" si="322"/>
        <v>#N/A</v>
      </c>
      <c r="AL1113" s="180">
        <f t="shared" si="323"/>
        <v>0</v>
      </c>
    </row>
    <row r="1114" spans="1:38" x14ac:dyDescent="0.35">
      <c r="A1114" s="91"/>
      <c r="B1114" s="92"/>
      <c r="C1114" s="93"/>
      <c r="D1114" s="92"/>
      <c r="E1114" s="91"/>
      <c r="F1114" s="92"/>
      <c r="G1114" s="94"/>
      <c r="I1114" s="31">
        <f t="shared" ca="1" si="307"/>
        <v>0</v>
      </c>
      <c r="J1114" s="31">
        <f ca="1">IF(ISNA(MATCH($V1114,Hajoamiskertoimet!A$21:A$53,0)),0,$I1114*OFFSET(Hajoamiskertoimet!$C$20,MATCH($V1114,Hajoamiskertoimet!A$21:A$53,0),0))</f>
        <v>0</v>
      </c>
      <c r="L1114" s="181">
        <f t="shared" ca="1" si="313"/>
        <v>1</v>
      </c>
      <c r="M1114" s="180" t="e">
        <f ca="1">OFFSET('ewc02'!$H$10,MATCH($R1114,Ewc_ID,0),0)</f>
        <v>#N/A</v>
      </c>
      <c r="N1114" s="180" t="e">
        <f t="shared" ca="1" si="308"/>
        <v>#N/A</v>
      </c>
      <c r="O1114" s="180" t="e">
        <f ca="1">IF($L1114=0,-1,OFFSET('Kuiva-aine'!$C$10,AE1114+AF1114-1,0))</f>
        <v>#N/A</v>
      </c>
      <c r="P1114" s="180" t="e">
        <f t="shared" ca="1" si="314"/>
        <v>#N/A</v>
      </c>
      <c r="Q1114" s="180" t="e">
        <f ca="1">OFFSET('ewc02'!$A$10,MATCH($C1114,EWC_Koodi,0),0)</f>
        <v>#N/A</v>
      </c>
      <c r="R1114" s="180" t="e">
        <f t="shared" ca="1" si="315"/>
        <v>#N/A</v>
      </c>
      <c r="S1114" s="180" t="e">
        <f ca="1">OFFSET('ewc02'!$K$10,Y1114,0)</f>
        <v>#N/A</v>
      </c>
      <c r="T1114" s="180" t="e">
        <f t="shared" ca="1" si="316"/>
        <v>#N/A</v>
      </c>
      <c r="U1114" s="180" t="e">
        <f ca="1">OFFSET('ewc02'!$L$10,Y1114,0)</f>
        <v>#N/A</v>
      </c>
      <c r="V1114" s="180" t="e">
        <f ca="1">OFFSET('ewc02'!$M$10,Y1114,0)</f>
        <v>#N/A</v>
      </c>
      <c r="W1114" s="180" t="e">
        <f ca="1">OFFSET('ewc02'!$N$10,Y1114,0)</f>
        <v>#N/A</v>
      </c>
      <c r="X1114" s="180" t="e">
        <f ca="1">IF(AND(OFFSET('ewc02'!I$10,Y1114,0)=12,OR(G1114="2.3",G1114="2.6",G1114="2.7",G1114="2.9")),1,0)</f>
        <v>#N/A</v>
      </c>
      <c r="Y1114" s="180" t="e">
        <f t="shared" ca="1" si="309"/>
        <v>#N/A</v>
      </c>
      <c r="Z1114" s="37">
        <f t="shared" si="310"/>
        <v>0</v>
      </c>
      <c r="AA1114" s="180">
        <f ca="1">IF($Z1114=0,0, OFFSET(rd!$A$10,MATCH($Z1114,RD_tunnus,0),0))</f>
        <v>0</v>
      </c>
      <c r="AB1114" s="180" t="e">
        <f t="shared" si="317"/>
        <v>#N/A</v>
      </c>
      <c r="AC1114" s="180" t="e">
        <f t="shared" si="318"/>
        <v>#N/A</v>
      </c>
      <c r="AD1114" s="100">
        <f t="shared" si="319"/>
        <v>0</v>
      </c>
      <c r="AE1114" s="180" t="e">
        <f t="shared" ca="1" si="311"/>
        <v>#N/A</v>
      </c>
      <c r="AF1114" s="180" t="e">
        <f t="shared" ca="1" si="312"/>
        <v>#N/A</v>
      </c>
      <c r="AG1114" s="100" t="e">
        <f ca="1">OFFSET('Kuiva-aine'!$D$10,AE1114+AF1114-1,0)</f>
        <v>#N/A</v>
      </c>
      <c r="AH1114" s="100" t="e">
        <f ca="1">OFFSET('Kuiva-aine'!$E$10,AE1114+AF1114-1,0)</f>
        <v>#N/A</v>
      </c>
      <c r="AI1114" s="180" t="e">
        <f t="shared" ca="1" si="320"/>
        <v>#N/A</v>
      </c>
      <c r="AJ1114" s="180" t="e">
        <f t="shared" si="321"/>
        <v>#N/A</v>
      </c>
      <c r="AK1114" s="180" t="e">
        <f t="shared" si="322"/>
        <v>#N/A</v>
      </c>
      <c r="AL1114" s="180">
        <f t="shared" si="323"/>
        <v>0</v>
      </c>
    </row>
    <row r="1115" spans="1:38" x14ac:dyDescent="0.35">
      <c r="A1115" s="91"/>
      <c r="B1115" s="92"/>
      <c r="C1115" s="93"/>
      <c r="D1115" s="92"/>
      <c r="E1115" s="91"/>
      <c r="F1115" s="92"/>
      <c r="G1115" s="94"/>
      <c r="I1115" s="31">
        <f t="shared" ca="1" si="307"/>
        <v>0</v>
      </c>
      <c r="J1115" s="31">
        <f ca="1">IF(ISNA(MATCH($V1115,Hajoamiskertoimet!A$21:A$53,0)),0,$I1115*OFFSET(Hajoamiskertoimet!$C$20,MATCH($V1115,Hajoamiskertoimet!A$21:A$53,0),0))</f>
        <v>0</v>
      </c>
      <c r="L1115" s="181">
        <f t="shared" ca="1" si="313"/>
        <v>1</v>
      </c>
      <c r="M1115" s="180" t="e">
        <f ca="1">OFFSET('ewc02'!$H$10,MATCH($R1115,Ewc_ID,0),0)</f>
        <v>#N/A</v>
      </c>
      <c r="N1115" s="180" t="e">
        <f t="shared" ca="1" si="308"/>
        <v>#N/A</v>
      </c>
      <c r="O1115" s="180" t="e">
        <f ca="1">IF($L1115=0,-1,OFFSET('Kuiva-aine'!$C$10,AE1115+AF1115-1,0))</f>
        <v>#N/A</v>
      </c>
      <c r="P1115" s="180" t="e">
        <f t="shared" ca="1" si="314"/>
        <v>#N/A</v>
      </c>
      <c r="Q1115" s="180" t="e">
        <f ca="1">OFFSET('ewc02'!$A$10,MATCH($C1115,EWC_Koodi,0),0)</f>
        <v>#N/A</v>
      </c>
      <c r="R1115" s="180" t="e">
        <f t="shared" ca="1" si="315"/>
        <v>#N/A</v>
      </c>
      <c r="S1115" s="180" t="e">
        <f ca="1">OFFSET('ewc02'!$K$10,Y1115,0)</f>
        <v>#N/A</v>
      </c>
      <c r="T1115" s="180" t="e">
        <f t="shared" ca="1" si="316"/>
        <v>#N/A</v>
      </c>
      <c r="U1115" s="180" t="e">
        <f ca="1">OFFSET('ewc02'!$L$10,Y1115,0)</f>
        <v>#N/A</v>
      </c>
      <c r="V1115" s="180" t="e">
        <f ca="1">OFFSET('ewc02'!$M$10,Y1115,0)</f>
        <v>#N/A</v>
      </c>
      <c r="W1115" s="180" t="e">
        <f ca="1">OFFSET('ewc02'!$N$10,Y1115,0)</f>
        <v>#N/A</v>
      </c>
      <c r="X1115" s="180" t="e">
        <f ca="1">IF(AND(OFFSET('ewc02'!I$10,Y1115,0)=12,OR(G1115="2.3",G1115="2.6",G1115="2.7",G1115="2.9")),1,0)</f>
        <v>#N/A</v>
      </c>
      <c r="Y1115" s="180" t="e">
        <f t="shared" ca="1" si="309"/>
        <v>#N/A</v>
      </c>
      <c r="Z1115" s="37">
        <f t="shared" si="310"/>
        <v>0</v>
      </c>
      <c r="AA1115" s="180">
        <f ca="1">IF($Z1115=0,0, OFFSET(rd!$A$10,MATCH($Z1115,RD_tunnus,0),0))</f>
        <v>0</v>
      </c>
      <c r="AB1115" s="180" t="e">
        <f t="shared" si="317"/>
        <v>#N/A</v>
      </c>
      <c r="AC1115" s="180" t="e">
        <f t="shared" si="318"/>
        <v>#N/A</v>
      </c>
      <c r="AD1115" s="100">
        <f t="shared" si="319"/>
        <v>0</v>
      </c>
      <c r="AE1115" s="180" t="e">
        <f t="shared" ca="1" si="311"/>
        <v>#N/A</v>
      </c>
      <c r="AF1115" s="180" t="e">
        <f t="shared" ca="1" si="312"/>
        <v>#N/A</v>
      </c>
      <c r="AG1115" s="100" t="e">
        <f ca="1">OFFSET('Kuiva-aine'!$D$10,AE1115+AF1115-1,0)</f>
        <v>#N/A</v>
      </c>
      <c r="AH1115" s="100" t="e">
        <f ca="1">OFFSET('Kuiva-aine'!$E$10,AE1115+AF1115-1,0)</f>
        <v>#N/A</v>
      </c>
      <c r="AI1115" s="180" t="e">
        <f t="shared" ca="1" si="320"/>
        <v>#N/A</v>
      </c>
      <c r="AJ1115" s="180" t="e">
        <f t="shared" si="321"/>
        <v>#N/A</v>
      </c>
      <c r="AK1115" s="180" t="e">
        <f t="shared" si="322"/>
        <v>#N/A</v>
      </c>
      <c r="AL1115" s="180">
        <f t="shared" si="323"/>
        <v>0</v>
      </c>
    </row>
    <row r="1116" spans="1:38" x14ac:dyDescent="0.35">
      <c r="A1116" s="91"/>
      <c r="B1116" s="92"/>
      <c r="C1116" s="93"/>
      <c r="D1116" s="92"/>
      <c r="E1116" s="91"/>
      <c r="F1116" s="92"/>
      <c r="G1116" s="94"/>
      <c r="I1116" s="31">
        <f t="shared" ca="1" si="307"/>
        <v>0</v>
      </c>
      <c r="J1116" s="31">
        <f ca="1">IF(ISNA(MATCH($V1116,Hajoamiskertoimet!A$21:A$53,0)),0,$I1116*OFFSET(Hajoamiskertoimet!$C$20,MATCH($V1116,Hajoamiskertoimet!A$21:A$53,0),0))</f>
        <v>0</v>
      </c>
      <c r="L1116" s="181">
        <f t="shared" ca="1" si="313"/>
        <v>1</v>
      </c>
      <c r="M1116" s="180" t="e">
        <f ca="1">OFFSET('ewc02'!$H$10,MATCH($R1116,Ewc_ID,0),0)</f>
        <v>#N/A</v>
      </c>
      <c r="N1116" s="180" t="e">
        <f t="shared" ca="1" si="308"/>
        <v>#N/A</v>
      </c>
      <c r="O1116" s="180" t="e">
        <f ca="1">IF($L1116=0,-1,OFFSET('Kuiva-aine'!$C$10,AE1116+AF1116-1,0))</f>
        <v>#N/A</v>
      </c>
      <c r="P1116" s="180" t="e">
        <f t="shared" ca="1" si="314"/>
        <v>#N/A</v>
      </c>
      <c r="Q1116" s="180" t="e">
        <f ca="1">OFFSET('ewc02'!$A$10,MATCH($C1116,EWC_Koodi,0),0)</f>
        <v>#N/A</v>
      </c>
      <c r="R1116" s="180" t="e">
        <f t="shared" ca="1" si="315"/>
        <v>#N/A</v>
      </c>
      <c r="S1116" s="180" t="e">
        <f ca="1">OFFSET('ewc02'!$K$10,Y1116,0)</f>
        <v>#N/A</v>
      </c>
      <c r="T1116" s="180" t="e">
        <f t="shared" ca="1" si="316"/>
        <v>#N/A</v>
      </c>
      <c r="U1116" s="180" t="e">
        <f ca="1">OFFSET('ewc02'!$L$10,Y1116,0)</f>
        <v>#N/A</v>
      </c>
      <c r="V1116" s="180" t="e">
        <f ca="1">OFFSET('ewc02'!$M$10,Y1116,0)</f>
        <v>#N/A</v>
      </c>
      <c r="W1116" s="180" t="e">
        <f ca="1">OFFSET('ewc02'!$N$10,Y1116,0)</f>
        <v>#N/A</v>
      </c>
      <c r="X1116" s="180" t="e">
        <f ca="1">IF(AND(OFFSET('ewc02'!I$10,Y1116,0)=12,OR(G1116="2.3",G1116="2.6",G1116="2.7",G1116="2.9")),1,0)</f>
        <v>#N/A</v>
      </c>
      <c r="Y1116" s="180" t="e">
        <f t="shared" ca="1" si="309"/>
        <v>#N/A</v>
      </c>
      <c r="Z1116" s="37">
        <f t="shared" si="310"/>
        <v>0</v>
      </c>
      <c r="AA1116" s="180">
        <f ca="1">IF($Z1116=0,0, OFFSET(rd!$A$10,MATCH($Z1116,RD_tunnus,0),0))</f>
        <v>0</v>
      </c>
      <c r="AB1116" s="180" t="e">
        <f t="shared" si="317"/>
        <v>#N/A</v>
      </c>
      <c r="AC1116" s="180" t="e">
        <f t="shared" si="318"/>
        <v>#N/A</v>
      </c>
      <c r="AD1116" s="100">
        <f t="shared" si="319"/>
        <v>0</v>
      </c>
      <c r="AE1116" s="180" t="e">
        <f t="shared" ca="1" si="311"/>
        <v>#N/A</v>
      </c>
      <c r="AF1116" s="180" t="e">
        <f t="shared" ca="1" si="312"/>
        <v>#N/A</v>
      </c>
      <c r="AG1116" s="100" t="e">
        <f ca="1">OFFSET('Kuiva-aine'!$D$10,AE1116+AF1116-1,0)</f>
        <v>#N/A</v>
      </c>
      <c r="AH1116" s="100" t="e">
        <f ca="1">OFFSET('Kuiva-aine'!$E$10,AE1116+AF1116-1,0)</f>
        <v>#N/A</v>
      </c>
      <c r="AI1116" s="180" t="e">
        <f t="shared" ca="1" si="320"/>
        <v>#N/A</v>
      </c>
      <c r="AJ1116" s="180" t="e">
        <f t="shared" si="321"/>
        <v>#N/A</v>
      </c>
      <c r="AK1116" s="180" t="e">
        <f t="shared" si="322"/>
        <v>#N/A</v>
      </c>
      <c r="AL1116" s="180">
        <f t="shared" si="323"/>
        <v>0</v>
      </c>
    </row>
    <row r="1117" spans="1:38" x14ac:dyDescent="0.35">
      <c r="A1117" s="91"/>
      <c r="B1117" s="92"/>
      <c r="C1117" s="93"/>
      <c r="D1117" s="92"/>
      <c r="E1117" s="91"/>
      <c r="F1117" s="92"/>
      <c r="G1117" s="94"/>
      <c r="I1117" s="31">
        <f t="shared" ca="1" si="307"/>
        <v>0</v>
      </c>
      <c r="J1117" s="31">
        <f ca="1">IF(ISNA(MATCH($V1117,Hajoamiskertoimet!A$21:A$53,0)),0,$I1117*OFFSET(Hajoamiskertoimet!$C$20,MATCH($V1117,Hajoamiskertoimet!A$21:A$53,0),0))</f>
        <v>0</v>
      </c>
      <c r="L1117" s="181">
        <f t="shared" ca="1" si="313"/>
        <v>1</v>
      </c>
      <c r="M1117" s="180" t="e">
        <f ca="1">OFFSET('ewc02'!$H$10,MATCH($R1117,Ewc_ID,0),0)</f>
        <v>#N/A</v>
      </c>
      <c r="N1117" s="180" t="e">
        <f t="shared" ca="1" si="308"/>
        <v>#N/A</v>
      </c>
      <c r="O1117" s="180" t="e">
        <f ca="1">IF($L1117=0,-1,OFFSET('Kuiva-aine'!$C$10,AE1117+AF1117-1,0))</f>
        <v>#N/A</v>
      </c>
      <c r="P1117" s="180" t="e">
        <f t="shared" ca="1" si="314"/>
        <v>#N/A</v>
      </c>
      <c r="Q1117" s="180" t="e">
        <f ca="1">OFFSET('ewc02'!$A$10,MATCH($C1117,EWC_Koodi,0),0)</f>
        <v>#N/A</v>
      </c>
      <c r="R1117" s="180" t="e">
        <f t="shared" ca="1" si="315"/>
        <v>#N/A</v>
      </c>
      <c r="S1117" s="180" t="e">
        <f ca="1">OFFSET('ewc02'!$K$10,Y1117,0)</f>
        <v>#N/A</v>
      </c>
      <c r="T1117" s="180" t="e">
        <f t="shared" ca="1" si="316"/>
        <v>#N/A</v>
      </c>
      <c r="U1117" s="180" t="e">
        <f ca="1">OFFSET('ewc02'!$L$10,Y1117,0)</f>
        <v>#N/A</v>
      </c>
      <c r="V1117" s="180" t="e">
        <f ca="1">OFFSET('ewc02'!$M$10,Y1117,0)</f>
        <v>#N/A</v>
      </c>
      <c r="W1117" s="180" t="e">
        <f ca="1">OFFSET('ewc02'!$N$10,Y1117,0)</f>
        <v>#N/A</v>
      </c>
      <c r="X1117" s="180" t="e">
        <f ca="1">IF(AND(OFFSET('ewc02'!I$10,Y1117,0)=12,OR(G1117="2.3",G1117="2.6",G1117="2.7",G1117="2.9")),1,0)</f>
        <v>#N/A</v>
      </c>
      <c r="Y1117" s="180" t="e">
        <f t="shared" ca="1" si="309"/>
        <v>#N/A</v>
      </c>
      <c r="Z1117" s="37">
        <f t="shared" si="310"/>
        <v>0</v>
      </c>
      <c r="AA1117" s="180">
        <f ca="1">IF($Z1117=0,0, OFFSET(rd!$A$10,MATCH($Z1117,RD_tunnus,0),0))</f>
        <v>0</v>
      </c>
      <c r="AB1117" s="180" t="e">
        <f t="shared" si="317"/>
        <v>#N/A</v>
      </c>
      <c r="AC1117" s="180" t="e">
        <f t="shared" si="318"/>
        <v>#N/A</v>
      </c>
      <c r="AD1117" s="100">
        <f t="shared" si="319"/>
        <v>0</v>
      </c>
      <c r="AE1117" s="180" t="e">
        <f t="shared" ca="1" si="311"/>
        <v>#N/A</v>
      </c>
      <c r="AF1117" s="180" t="e">
        <f t="shared" ca="1" si="312"/>
        <v>#N/A</v>
      </c>
      <c r="AG1117" s="100" t="e">
        <f ca="1">OFFSET('Kuiva-aine'!$D$10,AE1117+AF1117-1,0)</f>
        <v>#N/A</v>
      </c>
      <c r="AH1117" s="100" t="e">
        <f ca="1">OFFSET('Kuiva-aine'!$E$10,AE1117+AF1117-1,0)</f>
        <v>#N/A</v>
      </c>
      <c r="AI1117" s="180" t="e">
        <f t="shared" ca="1" si="320"/>
        <v>#N/A</v>
      </c>
      <c r="AJ1117" s="180" t="e">
        <f t="shared" si="321"/>
        <v>#N/A</v>
      </c>
      <c r="AK1117" s="180" t="e">
        <f t="shared" si="322"/>
        <v>#N/A</v>
      </c>
      <c r="AL1117" s="180">
        <f t="shared" si="323"/>
        <v>0</v>
      </c>
    </row>
    <row r="1118" spans="1:38" x14ac:dyDescent="0.35">
      <c r="A1118" s="91"/>
      <c r="B1118" s="92"/>
      <c r="C1118" s="93"/>
      <c r="D1118" s="92"/>
      <c r="E1118" s="91"/>
      <c r="F1118" s="92"/>
      <c r="G1118" s="94"/>
      <c r="I1118" s="31">
        <f t="shared" ca="1" si="307"/>
        <v>0</v>
      </c>
      <c r="J1118" s="31">
        <f ca="1">IF(ISNA(MATCH($V1118,Hajoamiskertoimet!A$21:A$53,0)),0,$I1118*OFFSET(Hajoamiskertoimet!$C$20,MATCH($V1118,Hajoamiskertoimet!A$21:A$53,0),0))</f>
        <v>0</v>
      </c>
      <c r="L1118" s="181">
        <f t="shared" ca="1" si="313"/>
        <v>1</v>
      </c>
      <c r="M1118" s="180" t="e">
        <f ca="1">OFFSET('ewc02'!$H$10,MATCH($R1118,Ewc_ID,0),0)</f>
        <v>#N/A</v>
      </c>
      <c r="N1118" s="180" t="e">
        <f t="shared" ca="1" si="308"/>
        <v>#N/A</v>
      </c>
      <c r="O1118" s="180" t="e">
        <f ca="1">IF($L1118=0,-1,OFFSET('Kuiva-aine'!$C$10,AE1118+AF1118-1,0))</f>
        <v>#N/A</v>
      </c>
      <c r="P1118" s="180" t="e">
        <f t="shared" ca="1" si="314"/>
        <v>#N/A</v>
      </c>
      <c r="Q1118" s="180" t="e">
        <f ca="1">OFFSET('ewc02'!$A$10,MATCH($C1118,EWC_Koodi,0),0)</f>
        <v>#N/A</v>
      </c>
      <c r="R1118" s="180" t="e">
        <f t="shared" ca="1" si="315"/>
        <v>#N/A</v>
      </c>
      <c r="S1118" s="180" t="e">
        <f ca="1">OFFSET('ewc02'!$K$10,Y1118,0)</f>
        <v>#N/A</v>
      </c>
      <c r="T1118" s="180" t="e">
        <f t="shared" ca="1" si="316"/>
        <v>#N/A</v>
      </c>
      <c r="U1118" s="180" t="e">
        <f ca="1">OFFSET('ewc02'!$L$10,Y1118,0)</f>
        <v>#N/A</v>
      </c>
      <c r="V1118" s="180" t="e">
        <f ca="1">OFFSET('ewc02'!$M$10,Y1118,0)</f>
        <v>#N/A</v>
      </c>
      <c r="W1118" s="180" t="e">
        <f ca="1">OFFSET('ewc02'!$N$10,Y1118,0)</f>
        <v>#N/A</v>
      </c>
      <c r="X1118" s="180" t="e">
        <f ca="1">IF(AND(OFFSET('ewc02'!I$10,Y1118,0)=12,OR(G1118="2.3",G1118="2.6",G1118="2.7",G1118="2.9")),1,0)</f>
        <v>#N/A</v>
      </c>
      <c r="Y1118" s="180" t="e">
        <f t="shared" ca="1" si="309"/>
        <v>#N/A</v>
      </c>
      <c r="Z1118" s="37">
        <f t="shared" si="310"/>
        <v>0</v>
      </c>
      <c r="AA1118" s="180">
        <f ca="1">IF($Z1118=0,0, OFFSET(rd!$A$10,MATCH($Z1118,RD_tunnus,0),0))</f>
        <v>0</v>
      </c>
      <c r="AB1118" s="180" t="e">
        <f t="shared" si="317"/>
        <v>#N/A</v>
      </c>
      <c r="AC1118" s="180" t="e">
        <f t="shared" si="318"/>
        <v>#N/A</v>
      </c>
      <c r="AD1118" s="100">
        <f t="shared" si="319"/>
        <v>0</v>
      </c>
      <c r="AE1118" s="180" t="e">
        <f t="shared" ca="1" si="311"/>
        <v>#N/A</v>
      </c>
      <c r="AF1118" s="180" t="e">
        <f t="shared" ca="1" si="312"/>
        <v>#N/A</v>
      </c>
      <c r="AG1118" s="100" t="e">
        <f ca="1">OFFSET('Kuiva-aine'!$D$10,AE1118+AF1118-1,0)</f>
        <v>#N/A</v>
      </c>
      <c r="AH1118" s="100" t="e">
        <f ca="1">OFFSET('Kuiva-aine'!$E$10,AE1118+AF1118-1,0)</f>
        <v>#N/A</v>
      </c>
      <c r="AI1118" s="180" t="e">
        <f t="shared" ca="1" si="320"/>
        <v>#N/A</v>
      </c>
      <c r="AJ1118" s="180" t="e">
        <f t="shared" si="321"/>
        <v>#N/A</v>
      </c>
      <c r="AK1118" s="180" t="e">
        <f t="shared" si="322"/>
        <v>#N/A</v>
      </c>
      <c r="AL1118" s="180">
        <f t="shared" si="323"/>
        <v>0</v>
      </c>
    </row>
    <row r="1119" spans="1:38" x14ac:dyDescent="0.35">
      <c r="A1119" s="91"/>
      <c r="B1119" s="92"/>
      <c r="C1119" s="93"/>
      <c r="D1119" s="92"/>
      <c r="E1119" s="91"/>
      <c r="F1119" s="92"/>
      <c r="G1119" s="94"/>
      <c r="I1119" s="31">
        <f t="shared" ca="1" si="307"/>
        <v>0</v>
      </c>
      <c r="J1119" s="31">
        <f ca="1">IF(ISNA(MATCH($V1119,Hajoamiskertoimet!A$21:A$53,0)),0,$I1119*OFFSET(Hajoamiskertoimet!$C$20,MATCH($V1119,Hajoamiskertoimet!A$21:A$53,0),0))</f>
        <v>0</v>
      </c>
      <c r="L1119" s="181">
        <f t="shared" ca="1" si="313"/>
        <v>1</v>
      </c>
      <c r="M1119" s="180" t="e">
        <f ca="1">OFFSET('ewc02'!$H$10,MATCH($R1119,Ewc_ID,0),0)</f>
        <v>#N/A</v>
      </c>
      <c r="N1119" s="180" t="e">
        <f t="shared" ca="1" si="308"/>
        <v>#N/A</v>
      </c>
      <c r="O1119" s="180" t="e">
        <f ca="1">IF($L1119=0,-1,OFFSET('Kuiva-aine'!$C$10,AE1119+AF1119-1,0))</f>
        <v>#N/A</v>
      </c>
      <c r="P1119" s="180" t="e">
        <f t="shared" ca="1" si="314"/>
        <v>#N/A</v>
      </c>
      <c r="Q1119" s="180" t="e">
        <f ca="1">OFFSET('ewc02'!$A$10,MATCH($C1119,EWC_Koodi,0),0)</f>
        <v>#N/A</v>
      </c>
      <c r="R1119" s="180" t="e">
        <f t="shared" ca="1" si="315"/>
        <v>#N/A</v>
      </c>
      <c r="S1119" s="180" t="e">
        <f ca="1">OFFSET('ewc02'!$K$10,Y1119,0)</f>
        <v>#N/A</v>
      </c>
      <c r="T1119" s="180" t="e">
        <f t="shared" ca="1" si="316"/>
        <v>#N/A</v>
      </c>
      <c r="U1119" s="180" t="e">
        <f ca="1">OFFSET('ewc02'!$L$10,Y1119,0)</f>
        <v>#N/A</v>
      </c>
      <c r="V1119" s="180" t="e">
        <f ca="1">OFFSET('ewc02'!$M$10,Y1119,0)</f>
        <v>#N/A</v>
      </c>
      <c r="W1119" s="180" t="e">
        <f ca="1">OFFSET('ewc02'!$N$10,Y1119,0)</f>
        <v>#N/A</v>
      </c>
      <c r="X1119" s="180" t="e">
        <f ca="1">IF(AND(OFFSET('ewc02'!I$10,Y1119,0)=12,OR(G1119="2.3",G1119="2.6",G1119="2.7",G1119="2.9")),1,0)</f>
        <v>#N/A</v>
      </c>
      <c r="Y1119" s="180" t="e">
        <f t="shared" ca="1" si="309"/>
        <v>#N/A</v>
      </c>
      <c r="Z1119" s="37">
        <f t="shared" si="310"/>
        <v>0</v>
      </c>
      <c r="AA1119" s="180">
        <f ca="1">IF($Z1119=0,0, OFFSET(rd!$A$10,MATCH($Z1119,RD_tunnus,0),0))</f>
        <v>0</v>
      </c>
      <c r="AB1119" s="180" t="e">
        <f t="shared" si="317"/>
        <v>#N/A</v>
      </c>
      <c r="AC1119" s="180" t="e">
        <f t="shared" si="318"/>
        <v>#N/A</v>
      </c>
      <c r="AD1119" s="100">
        <f t="shared" si="319"/>
        <v>0</v>
      </c>
      <c r="AE1119" s="180" t="e">
        <f t="shared" ca="1" si="311"/>
        <v>#N/A</v>
      </c>
      <c r="AF1119" s="180" t="e">
        <f t="shared" ca="1" si="312"/>
        <v>#N/A</v>
      </c>
      <c r="AG1119" s="100" t="e">
        <f ca="1">OFFSET('Kuiva-aine'!$D$10,AE1119+AF1119-1,0)</f>
        <v>#N/A</v>
      </c>
      <c r="AH1119" s="100" t="e">
        <f ca="1">OFFSET('Kuiva-aine'!$E$10,AE1119+AF1119-1,0)</f>
        <v>#N/A</v>
      </c>
      <c r="AI1119" s="180" t="e">
        <f t="shared" ca="1" si="320"/>
        <v>#N/A</v>
      </c>
      <c r="AJ1119" s="180" t="e">
        <f t="shared" si="321"/>
        <v>#N/A</v>
      </c>
      <c r="AK1119" s="180" t="e">
        <f t="shared" si="322"/>
        <v>#N/A</v>
      </c>
      <c r="AL1119" s="180">
        <f t="shared" si="323"/>
        <v>0</v>
      </c>
    </row>
    <row r="1120" spans="1:38" x14ac:dyDescent="0.35">
      <c r="A1120" s="91"/>
      <c r="B1120" s="92"/>
      <c r="C1120" s="93"/>
      <c r="D1120" s="92"/>
      <c r="E1120" s="91"/>
      <c r="F1120" s="92"/>
      <c r="G1120" s="94"/>
      <c r="I1120" s="31">
        <f t="shared" ca="1" si="307"/>
        <v>0</v>
      </c>
      <c r="J1120" s="31">
        <f ca="1">IF(ISNA(MATCH($V1120,Hajoamiskertoimet!A$21:A$53,0)),0,$I1120*OFFSET(Hajoamiskertoimet!$C$20,MATCH($V1120,Hajoamiskertoimet!A$21:A$53,0),0))</f>
        <v>0</v>
      </c>
      <c r="L1120" s="181">
        <f t="shared" ca="1" si="313"/>
        <v>1</v>
      </c>
      <c r="M1120" s="180" t="e">
        <f ca="1">OFFSET('ewc02'!$H$10,MATCH($R1120,Ewc_ID,0),0)</f>
        <v>#N/A</v>
      </c>
      <c r="N1120" s="180" t="e">
        <f t="shared" ca="1" si="308"/>
        <v>#N/A</v>
      </c>
      <c r="O1120" s="180" t="e">
        <f ca="1">IF($L1120=0,-1,OFFSET('Kuiva-aine'!$C$10,AE1120+AF1120-1,0))</f>
        <v>#N/A</v>
      </c>
      <c r="P1120" s="180" t="e">
        <f t="shared" ca="1" si="314"/>
        <v>#N/A</v>
      </c>
      <c r="Q1120" s="180" t="e">
        <f ca="1">OFFSET('ewc02'!$A$10,MATCH($C1120,EWC_Koodi,0),0)</f>
        <v>#N/A</v>
      </c>
      <c r="R1120" s="180" t="e">
        <f t="shared" ca="1" si="315"/>
        <v>#N/A</v>
      </c>
      <c r="S1120" s="180" t="e">
        <f ca="1">OFFSET('ewc02'!$K$10,Y1120,0)</f>
        <v>#N/A</v>
      </c>
      <c r="T1120" s="180" t="e">
        <f t="shared" ca="1" si="316"/>
        <v>#N/A</v>
      </c>
      <c r="U1120" s="180" t="e">
        <f ca="1">OFFSET('ewc02'!$L$10,Y1120,0)</f>
        <v>#N/A</v>
      </c>
      <c r="V1120" s="180" t="e">
        <f ca="1">OFFSET('ewc02'!$M$10,Y1120,0)</f>
        <v>#N/A</v>
      </c>
      <c r="W1120" s="180" t="e">
        <f ca="1">OFFSET('ewc02'!$N$10,Y1120,0)</f>
        <v>#N/A</v>
      </c>
      <c r="X1120" s="180" t="e">
        <f ca="1">IF(AND(OFFSET('ewc02'!I$10,Y1120,0)=12,OR(G1120="2.3",G1120="2.6",G1120="2.7",G1120="2.9")),1,0)</f>
        <v>#N/A</v>
      </c>
      <c r="Y1120" s="180" t="e">
        <f t="shared" ca="1" si="309"/>
        <v>#N/A</v>
      </c>
      <c r="Z1120" s="37">
        <f t="shared" si="310"/>
        <v>0</v>
      </c>
      <c r="AA1120" s="180">
        <f ca="1">IF($Z1120=0,0, OFFSET(rd!$A$10,MATCH($Z1120,RD_tunnus,0),0))</f>
        <v>0</v>
      </c>
      <c r="AB1120" s="180" t="e">
        <f t="shared" si="317"/>
        <v>#N/A</v>
      </c>
      <c r="AC1120" s="180" t="e">
        <f t="shared" si="318"/>
        <v>#N/A</v>
      </c>
      <c r="AD1120" s="100">
        <f t="shared" si="319"/>
        <v>0</v>
      </c>
      <c r="AE1120" s="180" t="e">
        <f t="shared" ca="1" si="311"/>
        <v>#N/A</v>
      </c>
      <c r="AF1120" s="180" t="e">
        <f t="shared" ca="1" si="312"/>
        <v>#N/A</v>
      </c>
      <c r="AG1120" s="100" t="e">
        <f ca="1">OFFSET('Kuiva-aine'!$D$10,AE1120+AF1120-1,0)</f>
        <v>#N/A</v>
      </c>
      <c r="AH1120" s="100" t="e">
        <f ca="1">OFFSET('Kuiva-aine'!$E$10,AE1120+AF1120-1,0)</f>
        <v>#N/A</v>
      </c>
      <c r="AI1120" s="180" t="e">
        <f t="shared" ca="1" si="320"/>
        <v>#N/A</v>
      </c>
      <c r="AJ1120" s="180" t="e">
        <f t="shared" si="321"/>
        <v>#N/A</v>
      </c>
      <c r="AK1120" s="180" t="e">
        <f t="shared" si="322"/>
        <v>#N/A</v>
      </c>
      <c r="AL1120" s="180">
        <f t="shared" si="323"/>
        <v>0</v>
      </c>
    </row>
    <row r="1121" spans="1:38" x14ac:dyDescent="0.35">
      <c r="A1121" s="91"/>
      <c r="B1121" s="92"/>
      <c r="C1121" s="93"/>
      <c r="D1121" s="92"/>
      <c r="E1121" s="91"/>
      <c r="F1121" s="92"/>
      <c r="G1121" s="94"/>
      <c r="I1121" s="31">
        <f t="shared" ca="1" si="307"/>
        <v>0</v>
      </c>
      <c r="J1121" s="31">
        <f ca="1">IF(ISNA(MATCH($V1121,Hajoamiskertoimet!A$21:A$53,0)),0,$I1121*OFFSET(Hajoamiskertoimet!$C$20,MATCH($V1121,Hajoamiskertoimet!A$21:A$53,0),0))</f>
        <v>0</v>
      </c>
      <c r="L1121" s="181">
        <f t="shared" ca="1" si="313"/>
        <v>1</v>
      </c>
      <c r="M1121" s="180" t="e">
        <f ca="1">OFFSET('ewc02'!$H$10,MATCH($R1121,Ewc_ID,0),0)</f>
        <v>#N/A</v>
      </c>
      <c r="N1121" s="180" t="e">
        <f t="shared" ca="1" si="308"/>
        <v>#N/A</v>
      </c>
      <c r="O1121" s="180" t="e">
        <f ca="1">IF($L1121=0,-1,OFFSET('Kuiva-aine'!$C$10,AE1121+AF1121-1,0))</f>
        <v>#N/A</v>
      </c>
      <c r="P1121" s="180" t="e">
        <f t="shared" ca="1" si="314"/>
        <v>#N/A</v>
      </c>
      <c r="Q1121" s="180" t="e">
        <f ca="1">OFFSET('ewc02'!$A$10,MATCH($C1121,EWC_Koodi,0),0)</f>
        <v>#N/A</v>
      </c>
      <c r="R1121" s="180" t="e">
        <f t="shared" ca="1" si="315"/>
        <v>#N/A</v>
      </c>
      <c r="S1121" s="180" t="e">
        <f ca="1">OFFSET('ewc02'!$K$10,Y1121,0)</f>
        <v>#N/A</v>
      </c>
      <c r="T1121" s="180" t="e">
        <f t="shared" ca="1" si="316"/>
        <v>#N/A</v>
      </c>
      <c r="U1121" s="180" t="e">
        <f ca="1">OFFSET('ewc02'!$L$10,Y1121,0)</f>
        <v>#N/A</v>
      </c>
      <c r="V1121" s="180" t="e">
        <f ca="1">OFFSET('ewc02'!$M$10,Y1121,0)</f>
        <v>#N/A</v>
      </c>
      <c r="W1121" s="180" t="e">
        <f ca="1">OFFSET('ewc02'!$N$10,Y1121,0)</f>
        <v>#N/A</v>
      </c>
      <c r="X1121" s="180" t="e">
        <f ca="1">IF(AND(OFFSET('ewc02'!I$10,Y1121,0)=12,OR(G1121="2.3",G1121="2.6",G1121="2.7",G1121="2.9")),1,0)</f>
        <v>#N/A</v>
      </c>
      <c r="Y1121" s="180" t="e">
        <f t="shared" ca="1" si="309"/>
        <v>#N/A</v>
      </c>
      <c r="Z1121" s="37">
        <f t="shared" si="310"/>
        <v>0</v>
      </c>
      <c r="AA1121" s="180">
        <f ca="1">IF($Z1121=0,0, OFFSET(rd!$A$10,MATCH($Z1121,RD_tunnus,0),0))</f>
        <v>0</v>
      </c>
      <c r="AB1121" s="180" t="e">
        <f t="shared" si="317"/>
        <v>#N/A</v>
      </c>
      <c r="AC1121" s="180" t="e">
        <f t="shared" si="318"/>
        <v>#N/A</v>
      </c>
      <c r="AD1121" s="100">
        <f t="shared" si="319"/>
        <v>0</v>
      </c>
      <c r="AE1121" s="180" t="e">
        <f t="shared" ca="1" si="311"/>
        <v>#N/A</v>
      </c>
      <c r="AF1121" s="180" t="e">
        <f t="shared" ca="1" si="312"/>
        <v>#N/A</v>
      </c>
      <c r="AG1121" s="100" t="e">
        <f ca="1">OFFSET('Kuiva-aine'!$D$10,AE1121+AF1121-1,0)</f>
        <v>#N/A</v>
      </c>
      <c r="AH1121" s="100" t="e">
        <f ca="1">OFFSET('Kuiva-aine'!$E$10,AE1121+AF1121-1,0)</f>
        <v>#N/A</v>
      </c>
      <c r="AI1121" s="180" t="e">
        <f t="shared" ca="1" si="320"/>
        <v>#N/A</v>
      </c>
      <c r="AJ1121" s="180" t="e">
        <f t="shared" si="321"/>
        <v>#N/A</v>
      </c>
      <c r="AK1121" s="180" t="e">
        <f t="shared" si="322"/>
        <v>#N/A</v>
      </c>
      <c r="AL1121" s="180">
        <f t="shared" si="323"/>
        <v>0</v>
      </c>
    </row>
    <row r="1122" spans="1:38" x14ac:dyDescent="0.35">
      <c r="A1122" s="91"/>
      <c r="B1122" s="92"/>
      <c r="C1122" s="93"/>
      <c r="D1122" s="92"/>
      <c r="E1122" s="91"/>
      <c r="F1122" s="92"/>
      <c r="G1122" s="94"/>
      <c r="I1122" s="31">
        <f t="shared" ca="1" si="307"/>
        <v>0</v>
      </c>
      <c r="J1122" s="31">
        <f ca="1">IF(ISNA(MATCH($V1122,Hajoamiskertoimet!A$21:A$53,0)),0,$I1122*OFFSET(Hajoamiskertoimet!$C$20,MATCH($V1122,Hajoamiskertoimet!A$21:A$53,0),0))</f>
        <v>0</v>
      </c>
      <c r="L1122" s="181">
        <f t="shared" ca="1" si="313"/>
        <v>1</v>
      </c>
      <c r="M1122" s="180" t="e">
        <f ca="1">OFFSET('ewc02'!$H$10,MATCH($R1122,Ewc_ID,0),0)</f>
        <v>#N/A</v>
      </c>
      <c r="N1122" s="180" t="e">
        <f t="shared" ca="1" si="308"/>
        <v>#N/A</v>
      </c>
      <c r="O1122" s="180" t="e">
        <f ca="1">IF($L1122=0,-1,OFFSET('Kuiva-aine'!$C$10,AE1122+AF1122-1,0))</f>
        <v>#N/A</v>
      </c>
      <c r="P1122" s="180" t="e">
        <f t="shared" ca="1" si="314"/>
        <v>#N/A</v>
      </c>
      <c r="Q1122" s="180" t="e">
        <f ca="1">OFFSET('ewc02'!$A$10,MATCH($C1122,EWC_Koodi,0),0)</f>
        <v>#N/A</v>
      </c>
      <c r="R1122" s="180" t="e">
        <f t="shared" ca="1" si="315"/>
        <v>#N/A</v>
      </c>
      <c r="S1122" s="180" t="e">
        <f ca="1">OFFSET('ewc02'!$K$10,Y1122,0)</f>
        <v>#N/A</v>
      </c>
      <c r="T1122" s="180" t="e">
        <f t="shared" ca="1" si="316"/>
        <v>#N/A</v>
      </c>
      <c r="U1122" s="180" t="e">
        <f ca="1">OFFSET('ewc02'!$L$10,Y1122,0)</f>
        <v>#N/A</v>
      </c>
      <c r="V1122" s="180" t="e">
        <f ca="1">OFFSET('ewc02'!$M$10,Y1122,0)</f>
        <v>#N/A</v>
      </c>
      <c r="W1122" s="180" t="e">
        <f ca="1">OFFSET('ewc02'!$N$10,Y1122,0)</f>
        <v>#N/A</v>
      </c>
      <c r="X1122" s="180" t="e">
        <f ca="1">IF(AND(OFFSET('ewc02'!I$10,Y1122,0)=12,OR(G1122="2.3",G1122="2.6",G1122="2.7",G1122="2.9")),1,0)</f>
        <v>#N/A</v>
      </c>
      <c r="Y1122" s="180" t="e">
        <f t="shared" ca="1" si="309"/>
        <v>#N/A</v>
      </c>
      <c r="Z1122" s="37">
        <f t="shared" si="310"/>
        <v>0</v>
      </c>
      <c r="AA1122" s="180">
        <f ca="1">IF($Z1122=0,0, OFFSET(rd!$A$10,MATCH($Z1122,RD_tunnus,0),0))</f>
        <v>0</v>
      </c>
      <c r="AB1122" s="180" t="e">
        <f t="shared" si="317"/>
        <v>#N/A</v>
      </c>
      <c r="AC1122" s="180" t="e">
        <f t="shared" si="318"/>
        <v>#N/A</v>
      </c>
      <c r="AD1122" s="100">
        <f t="shared" si="319"/>
        <v>0</v>
      </c>
      <c r="AE1122" s="180" t="e">
        <f t="shared" ca="1" si="311"/>
        <v>#N/A</v>
      </c>
      <c r="AF1122" s="180" t="e">
        <f t="shared" ca="1" si="312"/>
        <v>#N/A</v>
      </c>
      <c r="AG1122" s="100" t="e">
        <f ca="1">OFFSET('Kuiva-aine'!$D$10,AE1122+AF1122-1,0)</f>
        <v>#N/A</v>
      </c>
      <c r="AH1122" s="100" t="e">
        <f ca="1">OFFSET('Kuiva-aine'!$E$10,AE1122+AF1122-1,0)</f>
        <v>#N/A</v>
      </c>
      <c r="AI1122" s="180" t="e">
        <f t="shared" ca="1" si="320"/>
        <v>#N/A</v>
      </c>
      <c r="AJ1122" s="180" t="e">
        <f t="shared" si="321"/>
        <v>#N/A</v>
      </c>
      <c r="AK1122" s="180" t="e">
        <f t="shared" si="322"/>
        <v>#N/A</v>
      </c>
      <c r="AL1122" s="180">
        <f t="shared" si="323"/>
        <v>0</v>
      </c>
    </row>
    <row r="1123" spans="1:38" x14ac:dyDescent="0.35">
      <c r="A1123" s="91"/>
      <c r="B1123" s="92"/>
      <c r="C1123" s="93"/>
      <c r="D1123" s="92"/>
      <c r="E1123" s="91"/>
      <c r="F1123" s="92"/>
      <c r="G1123" s="94"/>
      <c r="I1123" s="31">
        <f t="shared" ca="1" si="307"/>
        <v>0</v>
      </c>
      <c r="J1123" s="31">
        <f ca="1">IF(ISNA(MATCH($V1123,Hajoamiskertoimet!A$21:A$53,0)),0,$I1123*OFFSET(Hajoamiskertoimet!$C$20,MATCH($V1123,Hajoamiskertoimet!A$21:A$53,0),0))</f>
        <v>0</v>
      </c>
      <c r="L1123" s="181">
        <f t="shared" ca="1" si="313"/>
        <v>1</v>
      </c>
      <c r="M1123" s="180" t="e">
        <f ca="1">OFFSET('ewc02'!$H$10,MATCH($R1123,Ewc_ID,0),0)</f>
        <v>#N/A</v>
      </c>
      <c r="N1123" s="180" t="e">
        <f t="shared" ca="1" si="308"/>
        <v>#N/A</v>
      </c>
      <c r="O1123" s="180" t="e">
        <f ca="1">IF($L1123=0,-1,OFFSET('Kuiva-aine'!$C$10,AE1123+AF1123-1,0))</f>
        <v>#N/A</v>
      </c>
      <c r="P1123" s="180" t="e">
        <f t="shared" ca="1" si="314"/>
        <v>#N/A</v>
      </c>
      <c r="Q1123" s="180" t="e">
        <f ca="1">OFFSET('ewc02'!$A$10,MATCH($C1123,EWC_Koodi,0),0)</f>
        <v>#N/A</v>
      </c>
      <c r="R1123" s="180" t="e">
        <f t="shared" ca="1" si="315"/>
        <v>#N/A</v>
      </c>
      <c r="S1123" s="180" t="e">
        <f ca="1">OFFSET('ewc02'!$K$10,Y1123,0)</f>
        <v>#N/A</v>
      </c>
      <c r="T1123" s="180" t="e">
        <f t="shared" ca="1" si="316"/>
        <v>#N/A</v>
      </c>
      <c r="U1123" s="180" t="e">
        <f ca="1">OFFSET('ewc02'!$L$10,Y1123,0)</f>
        <v>#N/A</v>
      </c>
      <c r="V1123" s="180" t="e">
        <f ca="1">OFFSET('ewc02'!$M$10,Y1123,0)</f>
        <v>#N/A</v>
      </c>
      <c r="W1123" s="180" t="e">
        <f ca="1">OFFSET('ewc02'!$N$10,Y1123,0)</f>
        <v>#N/A</v>
      </c>
      <c r="X1123" s="180" t="e">
        <f ca="1">IF(AND(OFFSET('ewc02'!I$10,Y1123,0)=12,OR(G1123="2.3",G1123="2.6",G1123="2.7",G1123="2.9")),1,0)</f>
        <v>#N/A</v>
      </c>
      <c r="Y1123" s="180" t="e">
        <f t="shared" ca="1" si="309"/>
        <v>#N/A</v>
      </c>
      <c r="Z1123" s="37">
        <f t="shared" si="310"/>
        <v>0</v>
      </c>
      <c r="AA1123" s="180">
        <f ca="1">IF($Z1123=0,0, OFFSET(rd!$A$10,MATCH($Z1123,RD_tunnus,0),0))</f>
        <v>0</v>
      </c>
      <c r="AB1123" s="180" t="e">
        <f t="shared" si="317"/>
        <v>#N/A</v>
      </c>
      <c r="AC1123" s="180" t="e">
        <f t="shared" si="318"/>
        <v>#N/A</v>
      </c>
      <c r="AD1123" s="100">
        <f t="shared" si="319"/>
        <v>0</v>
      </c>
      <c r="AE1123" s="180" t="e">
        <f t="shared" ca="1" si="311"/>
        <v>#N/A</v>
      </c>
      <c r="AF1123" s="180" t="e">
        <f t="shared" ca="1" si="312"/>
        <v>#N/A</v>
      </c>
      <c r="AG1123" s="100" t="e">
        <f ca="1">OFFSET('Kuiva-aine'!$D$10,AE1123+AF1123-1,0)</f>
        <v>#N/A</v>
      </c>
      <c r="AH1123" s="100" t="e">
        <f ca="1">OFFSET('Kuiva-aine'!$E$10,AE1123+AF1123-1,0)</f>
        <v>#N/A</v>
      </c>
      <c r="AI1123" s="180" t="e">
        <f t="shared" ca="1" si="320"/>
        <v>#N/A</v>
      </c>
      <c r="AJ1123" s="180" t="e">
        <f t="shared" si="321"/>
        <v>#N/A</v>
      </c>
      <c r="AK1123" s="180" t="e">
        <f t="shared" si="322"/>
        <v>#N/A</v>
      </c>
      <c r="AL1123" s="180">
        <f t="shared" si="323"/>
        <v>0</v>
      </c>
    </row>
    <row r="1124" spans="1:38" x14ac:dyDescent="0.35">
      <c r="A1124" s="91"/>
      <c r="B1124" s="92"/>
      <c r="C1124" s="93"/>
      <c r="D1124" s="92"/>
      <c r="E1124" s="91"/>
      <c r="F1124" s="92"/>
      <c r="G1124" s="94"/>
      <c r="I1124" s="31">
        <f t="shared" ca="1" si="307"/>
        <v>0</v>
      </c>
      <c r="J1124" s="31">
        <f ca="1">IF(ISNA(MATCH($V1124,Hajoamiskertoimet!A$21:A$53,0)),0,$I1124*OFFSET(Hajoamiskertoimet!$C$20,MATCH($V1124,Hajoamiskertoimet!A$21:A$53,0),0))</f>
        <v>0</v>
      </c>
      <c r="L1124" s="181">
        <f t="shared" ca="1" si="313"/>
        <v>1</v>
      </c>
      <c r="M1124" s="180" t="e">
        <f ca="1">OFFSET('ewc02'!$H$10,MATCH($R1124,Ewc_ID,0),0)</f>
        <v>#N/A</v>
      </c>
      <c r="N1124" s="180" t="e">
        <f t="shared" ca="1" si="308"/>
        <v>#N/A</v>
      </c>
      <c r="O1124" s="180" t="e">
        <f ca="1">IF($L1124=0,-1,OFFSET('Kuiva-aine'!$C$10,AE1124+AF1124-1,0))</f>
        <v>#N/A</v>
      </c>
      <c r="P1124" s="180" t="e">
        <f t="shared" ca="1" si="314"/>
        <v>#N/A</v>
      </c>
      <c r="Q1124" s="180" t="e">
        <f ca="1">OFFSET('ewc02'!$A$10,MATCH($C1124,EWC_Koodi,0),0)</f>
        <v>#N/A</v>
      </c>
      <c r="R1124" s="180" t="e">
        <f t="shared" ca="1" si="315"/>
        <v>#N/A</v>
      </c>
      <c r="S1124" s="180" t="e">
        <f ca="1">OFFSET('ewc02'!$K$10,Y1124,0)</f>
        <v>#N/A</v>
      </c>
      <c r="T1124" s="180" t="e">
        <f t="shared" ca="1" si="316"/>
        <v>#N/A</v>
      </c>
      <c r="U1124" s="180" t="e">
        <f ca="1">OFFSET('ewc02'!$L$10,Y1124,0)</f>
        <v>#N/A</v>
      </c>
      <c r="V1124" s="180" t="e">
        <f ca="1">OFFSET('ewc02'!$M$10,Y1124,0)</f>
        <v>#N/A</v>
      </c>
      <c r="W1124" s="180" t="e">
        <f ca="1">OFFSET('ewc02'!$N$10,Y1124,0)</f>
        <v>#N/A</v>
      </c>
      <c r="X1124" s="180" t="e">
        <f ca="1">IF(AND(OFFSET('ewc02'!I$10,Y1124,0)=12,OR(G1124="2.3",G1124="2.6",G1124="2.7",G1124="2.9")),1,0)</f>
        <v>#N/A</v>
      </c>
      <c r="Y1124" s="180" t="e">
        <f t="shared" ca="1" si="309"/>
        <v>#N/A</v>
      </c>
      <c r="Z1124" s="37">
        <f t="shared" si="310"/>
        <v>0</v>
      </c>
      <c r="AA1124" s="180">
        <f ca="1">IF($Z1124=0,0, OFFSET(rd!$A$10,MATCH($Z1124,RD_tunnus,0),0))</f>
        <v>0</v>
      </c>
      <c r="AB1124" s="180" t="e">
        <f t="shared" si="317"/>
        <v>#N/A</v>
      </c>
      <c r="AC1124" s="180" t="e">
        <f t="shared" si="318"/>
        <v>#N/A</v>
      </c>
      <c r="AD1124" s="100">
        <f t="shared" si="319"/>
        <v>0</v>
      </c>
      <c r="AE1124" s="180" t="e">
        <f t="shared" ca="1" si="311"/>
        <v>#N/A</v>
      </c>
      <c r="AF1124" s="180" t="e">
        <f t="shared" ca="1" si="312"/>
        <v>#N/A</v>
      </c>
      <c r="AG1124" s="100" t="e">
        <f ca="1">OFFSET('Kuiva-aine'!$D$10,AE1124+AF1124-1,0)</f>
        <v>#N/A</v>
      </c>
      <c r="AH1124" s="100" t="e">
        <f ca="1">OFFSET('Kuiva-aine'!$E$10,AE1124+AF1124-1,0)</f>
        <v>#N/A</v>
      </c>
      <c r="AI1124" s="180" t="e">
        <f t="shared" ca="1" si="320"/>
        <v>#N/A</v>
      </c>
      <c r="AJ1124" s="180" t="e">
        <f t="shared" si="321"/>
        <v>#N/A</v>
      </c>
      <c r="AK1124" s="180" t="e">
        <f t="shared" si="322"/>
        <v>#N/A</v>
      </c>
      <c r="AL1124" s="180">
        <f t="shared" si="323"/>
        <v>0</v>
      </c>
    </row>
    <row r="1125" spans="1:38" x14ac:dyDescent="0.35">
      <c r="A1125" s="91"/>
      <c r="B1125" s="92"/>
      <c r="C1125" s="93"/>
      <c r="D1125" s="92"/>
      <c r="E1125" s="91"/>
      <c r="F1125" s="92"/>
      <c r="G1125" s="94"/>
      <c r="I1125" s="31">
        <f t="shared" ref="I1125:I1188" ca="1" si="324">IF(ISNA(P1125),0,D1125*P1125/IF(P1125&gt;AH1125,P1125,AH1125)*L1125)</f>
        <v>0</v>
      </c>
      <c r="J1125" s="31">
        <f ca="1">IF(ISNA(MATCH($V1125,Hajoamiskertoimet!A$21:A$53,0)),0,$I1125*OFFSET(Hajoamiskertoimet!$C$20,MATCH($V1125,Hajoamiskertoimet!A$21:A$53,0),0))</f>
        <v>0</v>
      </c>
      <c r="L1125" s="181">
        <f t="shared" ca="1" si="313"/>
        <v>1</v>
      </c>
      <c r="M1125" s="180" t="e">
        <f ca="1">OFFSET('ewc02'!$H$10,MATCH($R1125,Ewc_ID,0),0)</f>
        <v>#N/A</v>
      </c>
      <c r="N1125" s="180" t="e">
        <f t="shared" ca="1" si="308"/>
        <v>#N/A</v>
      </c>
      <c r="O1125" s="180" t="e">
        <f ca="1">IF($L1125=0,-1,OFFSET('Kuiva-aine'!$C$10,AE1125+AF1125-1,0))</f>
        <v>#N/A</v>
      </c>
      <c r="P1125" s="180" t="e">
        <f t="shared" ca="1" si="314"/>
        <v>#N/A</v>
      </c>
      <c r="Q1125" s="180" t="e">
        <f ca="1">OFFSET('ewc02'!$A$10,MATCH($C1125,EWC_Koodi,0),0)</f>
        <v>#N/A</v>
      </c>
      <c r="R1125" s="180" t="e">
        <f t="shared" ca="1" si="315"/>
        <v>#N/A</v>
      </c>
      <c r="S1125" s="180" t="e">
        <f ca="1">OFFSET('ewc02'!$K$10,Y1125,0)</f>
        <v>#N/A</v>
      </c>
      <c r="T1125" s="180" t="e">
        <f t="shared" ca="1" si="316"/>
        <v>#N/A</v>
      </c>
      <c r="U1125" s="180" t="e">
        <f ca="1">OFFSET('ewc02'!$L$10,Y1125,0)</f>
        <v>#N/A</v>
      </c>
      <c r="V1125" s="180" t="e">
        <f ca="1">OFFSET('ewc02'!$M$10,Y1125,0)</f>
        <v>#N/A</v>
      </c>
      <c r="W1125" s="180" t="e">
        <f ca="1">OFFSET('ewc02'!$N$10,Y1125,0)</f>
        <v>#N/A</v>
      </c>
      <c r="X1125" s="180" t="e">
        <f ca="1">IF(AND(OFFSET('ewc02'!I$10,Y1125,0)=12,OR(G1125="2.3",G1125="2.6",G1125="2.7",G1125="2.9")),1,0)</f>
        <v>#N/A</v>
      </c>
      <c r="Y1125" s="180" t="e">
        <f t="shared" ca="1" si="309"/>
        <v>#N/A</v>
      </c>
      <c r="Z1125" s="37">
        <f t="shared" si="310"/>
        <v>0</v>
      </c>
      <c r="AA1125" s="180">
        <f ca="1">IF($Z1125=0,0, OFFSET(rd!$A$10,MATCH($Z1125,RD_tunnus,0),0))</f>
        <v>0</v>
      </c>
      <c r="AB1125" s="180" t="e">
        <f t="shared" si="317"/>
        <v>#N/A</v>
      </c>
      <c r="AC1125" s="180" t="e">
        <f t="shared" si="318"/>
        <v>#N/A</v>
      </c>
      <c r="AD1125" s="100">
        <f t="shared" si="319"/>
        <v>0</v>
      </c>
      <c r="AE1125" s="180" t="e">
        <f t="shared" ca="1" si="311"/>
        <v>#N/A</v>
      </c>
      <c r="AF1125" s="180" t="e">
        <f t="shared" ca="1" si="312"/>
        <v>#N/A</v>
      </c>
      <c r="AG1125" s="100" t="e">
        <f ca="1">OFFSET('Kuiva-aine'!$D$10,AE1125+AF1125-1,0)</f>
        <v>#N/A</v>
      </c>
      <c r="AH1125" s="100" t="e">
        <f ca="1">OFFSET('Kuiva-aine'!$E$10,AE1125+AF1125-1,0)</f>
        <v>#N/A</v>
      </c>
      <c r="AI1125" s="180" t="e">
        <f t="shared" ca="1" si="320"/>
        <v>#N/A</v>
      </c>
      <c r="AJ1125" s="180" t="e">
        <f t="shared" si="321"/>
        <v>#N/A</v>
      </c>
      <c r="AK1125" s="180" t="e">
        <f t="shared" si="322"/>
        <v>#N/A</v>
      </c>
      <c r="AL1125" s="180">
        <f t="shared" si="323"/>
        <v>0</v>
      </c>
    </row>
    <row r="1126" spans="1:38" x14ac:dyDescent="0.35">
      <c r="A1126" s="91"/>
      <c r="B1126" s="92"/>
      <c r="C1126" s="93"/>
      <c r="D1126" s="92"/>
      <c r="E1126" s="91"/>
      <c r="F1126" s="92"/>
      <c r="G1126" s="94"/>
      <c r="I1126" s="31">
        <f t="shared" ca="1" si="324"/>
        <v>0</v>
      </c>
      <c r="J1126" s="31">
        <f ca="1">IF(ISNA(MATCH($V1126,Hajoamiskertoimet!A$21:A$53,0)),0,$I1126*OFFSET(Hajoamiskertoimet!$C$20,MATCH($V1126,Hajoamiskertoimet!A$21:A$53,0),0))</f>
        <v>0</v>
      </c>
      <c r="L1126" s="181">
        <f t="shared" ca="1" si="313"/>
        <v>1</v>
      </c>
      <c r="M1126" s="180" t="e">
        <f ca="1">OFFSET('ewc02'!$H$10,MATCH($R1126,Ewc_ID,0),0)</f>
        <v>#N/A</v>
      </c>
      <c r="N1126" s="180" t="e">
        <f t="shared" ca="1" si="308"/>
        <v>#N/A</v>
      </c>
      <c r="O1126" s="180" t="e">
        <f ca="1">IF($L1126=0,-1,OFFSET('Kuiva-aine'!$C$10,AE1126+AF1126-1,0))</f>
        <v>#N/A</v>
      </c>
      <c r="P1126" s="180" t="e">
        <f t="shared" ca="1" si="314"/>
        <v>#N/A</v>
      </c>
      <c r="Q1126" s="180" t="e">
        <f ca="1">OFFSET('ewc02'!$A$10,MATCH($C1126,EWC_Koodi,0),0)</f>
        <v>#N/A</v>
      </c>
      <c r="R1126" s="180" t="e">
        <f t="shared" ca="1" si="315"/>
        <v>#N/A</v>
      </c>
      <c r="S1126" s="180" t="e">
        <f ca="1">OFFSET('ewc02'!$K$10,Y1126,0)</f>
        <v>#N/A</v>
      </c>
      <c r="T1126" s="180" t="e">
        <f t="shared" ca="1" si="316"/>
        <v>#N/A</v>
      </c>
      <c r="U1126" s="180" t="e">
        <f ca="1">OFFSET('ewc02'!$L$10,Y1126,0)</f>
        <v>#N/A</v>
      </c>
      <c r="V1126" s="180" t="e">
        <f ca="1">OFFSET('ewc02'!$M$10,Y1126,0)</f>
        <v>#N/A</v>
      </c>
      <c r="W1126" s="180" t="e">
        <f ca="1">OFFSET('ewc02'!$N$10,Y1126,0)</f>
        <v>#N/A</v>
      </c>
      <c r="X1126" s="180" t="e">
        <f ca="1">IF(AND(OFFSET('ewc02'!I$10,Y1126,0)=12,OR(G1126="2.3",G1126="2.6",G1126="2.7",G1126="2.9")),1,0)</f>
        <v>#N/A</v>
      </c>
      <c r="Y1126" s="180" t="e">
        <f t="shared" ca="1" si="309"/>
        <v>#N/A</v>
      </c>
      <c r="Z1126" s="37">
        <f t="shared" si="310"/>
        <v>0</v>
      </c>
      <c r="AA1126" s="180">
        <f ca="1">IF($Z1126=0,0, OFFSET(rd!$A$10,MATCH($Z1126,RD_tunnus,0),0))</f>
        <v>0</v>
      </c>
      <c r="AB1126" s="180" t="e">
        <f t="shared" si="317"/>
        <v>#N/A</v>
      </c>
      <c r="AC1126" s="180" t="e">
        <f t="shared" si="318"/>
        <v>#N/A</v>
      </c>
      <c r="AD1126" s="100">
        <f t="shared" si="319"/>
        <v>0</v>
      </c>
      <c r="AE1126" s="180" t="e">
        <f t="shared" ca="1" si="311"/>
        <v>#N/A</v>
      </c>
      <c r="AF1126" s="180" t="e">
        <f t="shared" ca="1" si="312"/>
        <v>#N/A</v>
      </c>
      <c r="AG1126" s="100" t="e">
        <f ca="1">OFFSET('Kuiva-aine'!$D$10,AE1126+AF1126-1,0)</f>
        <v>#N/A</v>
      </c>
      <c r="AH1126" s="100" t="e">
        <f ca="1">OFFSET('Kuiva-aine'!$E$10,AE1126+AF1126-1,0)</f>
        <v>#N/A</v>
      </c>
      <c r="AI1126" s="180" t="e">
        <f t="shared" ca="1" si="320"/>
        <v>#N/A</v>
      </c>
      <c r="AJ1126" s="180" t="e">
        <f t="shared" si="321"/>
        <v>#N/A</v>
      </c>
      <c r="AK1126" s="180" t="e">
        <f t="shared" si="322"/>
        <v>#N/A</v>
      </c>
      <c r="AL1126" s="180">
        <f t="shared" si="323"/>
        <v>0</v>
      </c>
    </row>
    <row r="1127" spans="1:38" x14ac:dyDescent="0.35">
      <c r="A1127" s="91"/>
      <c r="B1127" s="92"/>
      <c r="C1127" s="93"/>
      <c r="D1127" s="92"/>
      <c r="E1127" s="91"/>
      <c r="F1127" s="92"/>
      <c r="G1127" s="94"/>
      <c r="I1127" s="31">
        <f t="shared" ca="1" si="324"/>
        <v>0</v>
      </c>
      <c r="J1127" s="31">
        <f ca="1">IF(ISNA(MATCH($V1127,Hajoamiskertoimet!A$21:A$53,0)),0,$I1127*OFFSET(Hajoamiskertoimet!$C$20,MATCH($V1127,Hajoamiskertoimet!A$21:A$53,0),0))</f>
        <v>0</v>
      </c>
      <c r="L1127" s="181">
        <f t="shared" ca="1" si="313"/>
        <v>1</v>
      </c>
      <c r="M1127" s="180" t="e">
        <f ca="1">OFFSET('ewc02'!$H$10,MATCH($R1127,Ewc_ID,0),0)</f>
        <v>#N/A</v>
      </c>
      <c r="N1127" s="180" t="e">
        <f t="shared" ca="1" si="308"/>
        <v>#N/A</v>
      </c>
      <c r="O1127" s="180" t="e">
        <f ca="1">IF($L1127=0,-1,OFFSET('Kuiva-aine'!$C$10,AE1127+AF1127-1,0))</f>
        <v>#N/A</v>
      </c>
      <c r="P1127" s="180" t="e">
        <f t="shared" ca="1" si="314"/>
        <v>#N/A</v>
      </c>
      <c r="Q1127" s="180" t="e">
        <f ca="1">OFFSET('ewc02'!$A$10,MATCH($C1127,EWC_Koodi,0),0)</f>
        <v>#N/A</v>
      </c>
      <c r="R1127" s="180" t="e">
        <f t="shared" ca="1" si="315"/>
        <v>#N/A</v>
      </c>
      <c r="S1127" s="180" t="e">
        <f ca="1">OFFSET('ewc02'!$K$10,Y1127,0)</f>
        <v>#N/A</v>
      </c>
      <c r="T1127" s="180" t="e">
        <f t="shared" ca="1" si="316"/>
        <v>#N/A</v>
      </c>
      <c r="U1127" s="180" t="e">
        <f ca="1">OFFSET('ewc02'!$L$10,Y1127,0)</f>
        <v>#N/A</v>
      </c>
      <c r="V1127" s="180" t="e">
        <f ca="1">OFFSET('ewc02'!$M$10,Y1127,0)</f>
        <v>#N/A</v>
      </c>
      <c r="W1127" s="180" t="e">
        <f ca="1">OFFSET('ewc02'!$N$10,Y1127,0)</f>
        <v>#N/A</v>
      </c>
      <c r="X1127" s="180" t="e">
        <f ca="1">IF(AND(OFFSET('ewc02'!I$10,Y1127,0)=12,OR(G1127="2.3",G1127="2.6",G1127="2.7",G1127="2.9")),1,0)</f>
        <v>#N/A</v>
      </c>
      <c r="Y1127" s="180" t="e">
        <f t="shared" ca="1" si="309"/>
        <v>#N/A</v>
      </c>
      <c r="Z1127" s="37">
        <f t="shared" si="310"/>
        <v>0</v>
      </c>
      <c r="AA1127" s="180">
        <f ca="1">IF($Z1127=0,0, OFFSET(rd!$A$10,MATCH($Z1127,RD_tunnus,0),0))</f>
        <v>0</v>
      </c>
      <c r="AB1127" s="180" t="e">
        <f t="shared" si="317"/>
        <v>#N/A</v>
      </c>
      <c r="AC1127" s="180" t="e">
        <f t="shared" si="318"/>
        <v>#N/A</v>
      </c>
      <c r="AD1127" s="100">
        <f t="shared" si="319"/>
        <v>0</v>
      </c>
      <c r="AE1127" s="180" t="e">
        <f t="shared" ca="1" si="311"/>
        <v>#N/A</v>
      </c>
      <c r="AF1127" s="180" t="e">
        <f t="shared" ca="1" si="312"/>
        <v>#N/A</v>
      </c>
      <c r="AG1127" s="100" t="e">
        <f ca="1">OFFSET('Kuiva-aine'!$D$10,AE1127+AF1127-1,0)</f>
        <v>#N/A</v>
      </c>
      <c r="AH1127" s="100" t="e">
        <f ca="1">OFFSET('Kuiva-aine'!$E$10,AE1127+AF1127-1,0)</f>
        <v>#N/A</v>
      </c>
      <c r="AI1127" s="180" t="e">
        <f t="shared" ca="1" si="320"/>
        <v>#N/A</v>
      </c>
      <c r="AJ1127" s="180" t="e">
        <f t="shared" si="321"/>
        <v>#N/A</v>
      </c>
      <c r="AK1127" s="180" t="e">
        <f t="shared" si="322"/>
        <v>#N/A</v>
      </c>
      <c r="AL1127" s="180">
        <f t="shared" si="323"/>
        <v>0</v>
      </c>
    </row>
    <row r="1128" spans="1:38" x14ac:dyDescent="0.35">
      <c r="A1128" s="91"/>
      <c r="B1128" s="92"/>
      <c r="C1128" s="93"/>
      <c r="D1128" s="92"/>
      <c r="E1128" s="91"/>
      <c r="F1128" s="92"/>
      <c r="G1128" s="94"/>
      <c r="I1128" s="31">
        <f t="shared" ca="1" si="324"/>
        <v>0</v>
      </c>
      <c r="J1128" s="31">
        <f ca="1">IF(ISNA(MATCH($V1128,Hajoamiskertoimet!A$21:A$53,0)),0,$I1128*OFFSET(Hajoamiskertoimet!$C$20,MATCH($V1128,Hajoamiskertoimet!A$21:A$53,0),0))</f>
        <v>0</v>
      </c>
      <c r="L1128" s="181">
        <f t="shared" ca="1" si="313"/>
        <v>1</v>
      </c>
      <c r="M1128" s="180" t="e">
        <f ca="1">OFFSET('ewc02'!$H$10,MATCH($R1128,Ewc_ID,0),0)</f>
        <v>#N/A</v>
      </c>
      <c r="N1128" s="180" t="e">
        <f t="shared" ca="1" si="308"/>
        <v>#N/A</v>
      </c>
      <c r="O1128" s="180" t="e">
        <f ca="1">IF($L1128=0,-1,OFFSET('Kuiva-aine'!$C$10,AE1128+AF1128-1,0))</f>
        <v>#N/A</v>
      </c>
      <c r="P1128" s="180" t="e">
        <f t="shared" ca="1" si="314"/>
        <v>#N/A</v>
      </c>
      <c r="Q1128" s="180" t="e">
        <f ca="1">OFFSET('ewc02'!$A$10,MATCH($C1128,EWC_Koodi,0),0)</f>
        <v>#N/A</v>
      </c>
      <c r="R1128" s="180" t="e">
        <f t="shared" ca="1" si="315"/>
        <v>#N/A</v>
      </c>
      <c r="S1128" s="180" t="e">
        <f ca="1">OFFSET('ewc02'!$K$10,Y1128,0)</f>
        <v>#N/A</v>
      </c>
      <c r="T1128" s="180" t="e">
        <f t="shared" ca="1" si="316"/>
        <v>#N/A</v>
      </c>
      <c r="U1128" s="180" t="e">
        <f ca="1">OFFSET('ewc02'!$L$10,Y1128,0)</f>
        <v>#N/A</v>
      </c>
      <c r="V1128" s="180" t="e">
        <f ca="1">OFFSET('ewc02'!$M$10,Y1128,0)</f>
        <v>#N/A</v>
      </c>
      <c r="W1128" s="180" t="e">
        <f ca="1">OFFSET('ewc02'!$N$10,Y1128,0)</f>
        <v>#N/A</v>
      </c>
      <c r="X1128" s="180" t="e">
        <f ca="1">IF(AND(OFFSET('ewc02'!I$10,Y1128,0)=12,OR(G1128="2.3",G1128="2.6",G1128="2.7",G1128="2.9")),1,0)</f>
        <v>#N/A</v>
      </c>
      <c r="Y1128" s="180" t="e">
        <f t="shared" ca="1" si="309"/>
        <v>#N/A</v>
      </c>
      <c r="Z1128" s="37">
        <f t="shared" si="310"/>
        <v>0</v>
      </c>
      <c r="AA1128" s="180">
        <f ca="1">IF($Z1128=0,0, OFFSET(rd!$A$10,MATCH($Z1128,RD_tunnus,0),0))</f>
        <v>0</v>
      </c>
      <c r="AB1128" s="180" t="e">
        <f t="shared" si="317"/>
        <v>#N/A</v>
      </c>
      <c r="AC1128" s="180" t="e">
        <f t="shared" si="318"/>
        <v>#N/A</v>
      </c>
      <c r="AD1128" s="100">
        <f t="shared" si="319"/>
        <v>0</v>
      </c>
      <c r="AE1128" s="180" t="e">
        <f t="shared" ca="1" si="311"/>
        <v>#N/A</v>
      </c>
      <c r="AF1128" s="180" t="e">
        <f t="shared" ca="1" si="312"/>
        <v>#N/A</v>
      </c>
      <c r="AG1128" s="100" t="e">
        <f ca="1">OFFSET('Kuiva-aine'!$D$10,AE1128+AF1128-1,0)</f>
        <v>#N/A</v>
      </c>
      <c r="AH1128" s="100" t="e">
        <f ca="1">OFFSET('Kuiva-aine'!$E$10,AE1128+AF1128-1,0)</f>
        <v>#N/A</v>
      </c>
      <c r="AI1128" s="180" t="e">
        <f t="shared" ca="1" si="320"/>
        <v>#N/A</v>
      </c>
      <c r="AJ1128" s="180" t="e">
        <f t="shared" si="321"/>
        <v>#N/A</v>
      </c>
      <c r="AK1128" s="180" t="e">
        <f t="shared" si="322"/>
        <v>#N/A</v>
      </c>
      <c r="AL1128" s="180">
        <f t="shared" si="323"/>
        <v>0</v>
      </c>
    </row>
    <row r="1129" spans="1:38" x14ac:dyDescent="0.35">
      <c r="A1129" s="91"/>
      <c r="B1129" s="92"/>
      <c r="C1129" s="93"/>
      <c r="D1129" s="92"/>
      <c r="E1129" s="91"/>
      <c r="F1129" s="92"/>
      <c r="G1129" s="94"/>
      <c r="I1129" s="31">
        <f t="shared" ca="1" si="324"/>
        <v>0</v>
      </c>
      <c r="J1129" s="31">
        <f ca="1">IF(ISNA(MATCH($V1129,Hajoamiskertoimet!A$21:A$53,0)),0,$I1129*OFFSET(Hajoamiskertoimet!$C$20,MATCH($V1129,Hajoamiskertoimet!A$21:A$53,0),0))</f>
        <v>0</v>
      </c>
      <c r="L1129" s="181">
        <f t="shared" ca="1" si="313"/>
        <v>1</v>
      </c>
      <c r="M1129" s="180" t="e">
        <f ca="1">OFFSET('ewc02'!$H$10,MATCH($R1129,Ewc_ID,0),0)</f>
        <v>#N/A</v>
      </c>
      <c r="N1129" s="180" t="e">
        <f t="shared" ca="1" si="308"/>
        <v>#N/A</v>
      </c>
      <c r="O1129" s="180" t="e">
        <f ca="1">IF($L1129=0,-1,OFFSET('Kuiva-aine'!$C$10,AE1129+AF1129-1,0))</f>
        <v>#N/A</v>
      </c>
      <c r="P1129" s="180" t="e">
        <f t="shared" ca="1" si="314"/>
        <v>#N/A</v>
      </c>
      <c r="Q1129" s="180" t="e">
        <f ca="1">OFFSET('ewc02'!$A$10,MATCH($C1129,EWC_Koodi,0),0)</f>
        <v>#N/A</v>
      </c>
      <c r="R1129" s="180" t="e">
        <f t="shared" ca="1" si="315"/>
        <v>#N/A</v>
      </c>
      <c r="S1129" s="180" t="e">
        <f ca="1">OFFSET('ewc02'!$K$10,Y1129,0)</f>
        <v>#N/A</v>
      </c>
      <c r="T1129" s="180" t="e">
        <f t="shared" ca="1" si="316"/>
        <v>#N/A</v>
      </c>
      <c r="U1129" s="180" t="e">
        <f ca="1">OFFSET('ewc02'!$L$10,Y1129,0)</f>
        <v>#N/A</v>
      </c>
      <c r="V1129" s="180" t="e">
        <f ca="1">OFFSET('ewc02'!$M$10,Y1129,0)</f>
        <v>#N/A</v>
      </c>
      <c r="W1129" s="180" t="e">
        <f ca="1">OFFSET('ewc02'!$N$10,Y1129,0)</f>
        <v>#N/A</v>
      </c>
      <c r="X1129" s="180" t="e">
        <f ca="1">IF(AND(OFFSET('ewc02'!I$10,Y1129,0)=12,OR(G1129="2.3",G1129="2.6",G1129="2.7",G1129="2.9")),1,0)</f>
        <v>#N/A</v>
      </c>
      <c r="Y1129" s="180" t="e">
        <f t="shared" ca="1" si="309"/>
        <v>#N/A</v>
      </c>
      <c r="Z1129" s="37">
        <f t="shared" si="310"/>
        <v>0</v>
      </c>
      <c r="AA1129" s="180">
        <f ca="1">IF($Z1129=0,0, OFFSET(rd!$A$10,MATCH($Z1129,RD_tunnus,0),0))</f>
        <v>0</v>
      </c>
      <c r="AB1129" s="180" t="e">
        <f t="shared" si="317"/>
        <v>#N/A</v>
      </c>
      <c r="AC1129" s="180" t="e">
        <f t="shared" si="318"/>
        <v>#N/A</v>
      </c>
      <c r="AD1129" s="100">
        <f t="shared" si="319"/>
        <v>0</v>
      </c>
      <c r="AE1129" s="180" t="e">
        <f t="shared" ca="1" si="311"/>
        <v>#N/A</v>
      </c>
      <c r="AF1129" s="180" t="e">
        <f t="shared" ca="1" si="312"/>
        <v>#N/A</v>
      </c>
      <c r="AG1129" s="100" t="e">
        <f ca="1">OFFSET('Kuiva-aine'!$D$10,AE1129+AF1129-1,0)</f>
        <v>#N/A</v>
      </c>
      <c r="AH1129" s="100" t="e">
        <f ca="1">OFFSET('Kuiva-aine'!$E$10,AE1129+AF1129-1,0)</f>
        <v>#N/A</v>
      </c>
      <c r="AI1129" s="180" t="e">
        <f t="shared" ca="1" si="320"/>
        <v>#N/A</v>
      </c>
      <c r="AJ1129" s="180" t="e">
        <f t="shared" si="321"/>
        <v>#N/A</v>
      </c>
      <c r="AK1129" s="180" t="e">
        <f t="shared" si="322"/>
        <v>#N/A</v>
      </c>
      <c r="AL1129" s="180">
        <f t="shared" si="323"/>
        <v>0</v>
      </c>
    </row>
    <row r="1130" spans="1:38" x14ac:dyDescent="0.35">
      <c r="A1130" s="91"/>
      <c r="B1130" s="92"/>
      <c r="C1130" s="93"/>
      <c r="D1130" s="92"/>
      <c r="E1130" s="91"/>
      <c r="F1130" s="92"/>
      <c r="G1130" s="94"/>
      <c r="I1130" s="31">
        <f t="shared" ca="1" si="324"/>
        <v>0</v>
      </c>
      <c r="J1130" s="31">
        <f ca="1">IF(ISNA(MATCH($V1130,Hajoamiskertoimet!A$21:A$53,0)),0,$I1130*OFFSET(Hajoamiskertoimet!$C$20,MATCH($V1130,Hajoamiskertoimet!A$21:A$53,0),0))</f>
        <v>0</v>
      </c>
      <c r="L1130" s="181">
        <f t="shared" ca="1" si="313"/>
        <v>1</v>
      </c>
      <c r="M1130" s="180" t="e">
        <f ca="1">OFFSET('ewc02'!$H$10,MATCH($R1130,Ewc_ID,0),0)</f>
        <v>#N/A</v>
      </c>
      <c r="N1130" s="180" t="e">
        <f t="shared" ca="1" si="308"/>
        <v>#N/A</v>
      </c>
      <c r="O1130" s="180" t="e">
        <f ca="1">IF($L1130=0,-1,OFFSET('Kuiva-aine'!$C$10,AE1130+AF1130-1,0))</f>
        <v>#N/A</v>
      </c>
      <c r="P1130" s="180" t="e">
        <f t="shared" ca="1" si="314"/>
        <v>#N/A</v>
      </c>
      <c r="Q1130" s="180" t="e">
        <f ca="1">OFFSET('ewc02'!$A$10,MATCH($C1130,EWC_Koodi,0),0)</f>
        <v>#N/A</v>
      </c>
      <c r="R1130" s="180" t="e">
        <f t="shared" ca="1" si="315"/>
        <v>#N/A</v>
      </c>
      <c r="S1130" s="180" t="e">
        <f ca="1">OFFSET('ewc02'!$K$10,Y1130,0)</f>
        <v>#N/A</v>
      </c>
      <c r="T1130" s="180" t="e">
        <f t="shared" ca="1" si="316"/>
        <v>#N/A</v>
      </c>
      <c r="U1130" s="180" t="e">
        <f ca="1">OFFSET('ewc02'!$L$10,Y1130,0)</f>
        <v>#N/A</v>
      </c>
      <c r="V1130" s="180" t="e">
        <f ca="1">OFFSET('ewc02'!$M$10,Y1130,0)</f>
        <v>#N/A</v>
      </c>
      <c r="W1130" s="180" t="e">
        <f ca="1">OFFSET('ewc02'!$N$10,Y1130,0)</f>
        <v>#N/A</v>
      </c>
      <c r="X1130" s="180" t="e">
        <f ca="1">IF(AND(OFFSET('ewc02'!I$10,Y1130,0)=12,OR(G1130="2.3",G1130="2.6",G1130="2.7",G1130="2.9")),1,0)</f>
        <v>#N/A</v>
      </c>
      <c r="Y1130" s="180" t="e">
        <f t="shared" ca="1" si="309"/>
        <v>#N/A</v>
      </c>
      <c r="Z1130" s="37">
        <f t="shared" si="310"/>
        <v>0</v>
      </c>
      <c r="AA1130" s="180">
        <f ca="1">IF($Z1130=0,0, OFFSET(rd!$A$10,MATCH($Z1130,RD_tunnus,0),0))</f>
        <v>0</v>
      </c>
      <c r="AB1130" s="180" t="e">
        <f t="shared" si="317"/>
        <v>#N/A</v>
      </c>
      <c r="AC1130" s="180" t="e">
        <f t="shared" si="318"/>
        <v>#N/A</v>
      </c>
      <c r="AD1130" s="100">
        <f t="shared" si="319"/>
        <v>0</v>
      </c>
      <c r="AE1130" s="180" t="e">
        <f t="shared" ca="1" si="311"/>
        <v>#N/A</v>
      </c>
      <c r="AF1130" s="180" t="e">
        <f t="shared" ca="1" si="312"/>
        <v>#N/A</v>
      </c>
      <c r="AG1130" s="100" t="e">
        <f ca="1">OFFSET('Kuiva-aine'!$D$10,AE1130+AF1130-1,0)</f>
        <v>#N/A</v>
      </c>
      <c r="AH1130" s="100" t="e">
        <f ca="1">OFFSET('Kuiva-aine'!$E$10,AE1130+AF1130-1,0)</f>
        <v>#N/A</v>
      </c>
      <c r="AI1130" s="180" t="e">
        <f t="shared" ca="1" si="320"/>
        <v>#N/A</v>
      </c>
      <c r="AJ1130" s="180" t="e">
        <f t="shared" si="321"/>
        <v>#N/A</v>
      </c>
      <c r="AK1130" s="180" t="e">
        <f t="shared" si="322"/>
        <v>#N/A</v>
      </c>
      <c r="AL1130" s="180">
        <f t="shared" si="323"/>
        <v>0</v>
      </c>
    </row>
    <row r="1131" spans="1:38" x14ac:dyDescent="0.35">
      <c r="A1131" s="91"/>
      <c r="B1131" s="92"/>
      <c r="C1131" s="93"/>
      <c r="D1131" s="92"/>
      <c r="E1131" s="91"/>
      <c r="F1131" s="92"/>
      <c r="G1131" s="94"/>
      <c r="I1131" s="31">
        <f t="shared" ca="1" si="324"/>
        <v>0</v>
      </c>
      <c r="J1131" s="31">
        <f ca="1">IF(ISNA(MATCH($V1131,Hajoamiskertoimet!A$21:A$53,0)),0,$I1131*OFFSET(Hajoamiskertoimet!$C$20,MATCH($V1131,Hajoamiskertoimet!A$21:A$53,0),0))</f>
        <v>0</v>
      </c>
      <c r="L1131" s="181">
        <f t="shared" ca="1" si="313"/>
        <v>1</v>
      </c>
      <c r="M1131" s="180" t="e">
        <f ca="1">OFFSET('ewc02'!$H$10,MATCH($R1131,Ewc_ID,0),0)</f>
        <v>#N/A</v>
      </c>
      <c r="N1131" s="180" t="e">
        <f t="shared" ca="1" si="308"/>
        <v>#N/A</v>
      </c>
      <c r="O1131" s="180" t="e">
        <f ca="1">IF($L1131=0,-1,OFFSET('Kuiva-aine'!$C$10,AE1131+AF1131-1,0))</f>
        <v>#N/A</v>
      </c>
      <c r="P1131" s="180" t="e">
        <f t="shared" ca="1" si="314"/>
        <v>#N/A</v>
      </c>
      <c r="Q1131" s="180" t="e">
        <f ca="1">OFFSET('ewc02'!$A$10,MATCH($C1131,EWC_Koodi,0),0)</f>
        <v>#N/A</v>
      </c>
      <c r="R1131" s="180" t="e">
        <f t="shared" ca="1" si="315"/>
        <v>#N/A</v>
      </c>
      <c r="S1131" s="180" t="e">
        <f ca="1">OFFSET('ewc02'!$K$10,Y1131,0)</f>
        <v>#N/A</v>
      </c>
      <c r="T1131" s="180" t="e">
        <f t="shared" ca="1" si="316"/>
        <v>#N/A</v>
      </c>
      <c r="U1131" s="180" t="e">
        <f ca="1">OFFSET('ewc02'!$L$10,Y1131,0)</f>
        <v>#N/A</v>
      </c>
      <c r="V1131" s="180" t="e">
        <f ca="1">OFFSET('ewc02'!$M$10,Y1131,0)</f>
        <v>#N/A</v>
      </c>
      <c r="W1131" s="180" t="e">
        <f ca="1">OFFSET('ewc02'!$N$10,Y1131,0)</f>
        <v>#N/A</v>
      </c>
      <c r="X1131" s="180" t="e">
        <f ca="1">IF(AND(OFFSET('ewc02'!I$10,Y1131,0)=12,OR(G1131="2.3",G1131="2.6",G1131="2.7",G1131="2.9")),1,0)</f>
        <v>#N/A</v>
      </c>
      <c r="Y1131" s="180" t="e">
        <f t="shared" ca="1" si="309"/>
        <v>#N/A</v>
      </c>
      <c r="Z1131" s="37">
        <f t="shared" si="310"/>
        <v>0</v>
      </c>
      <c r="AA1131" s="180">
        <f ca="1">IF($Z1131=0,0, OFFSET(rd!$A$10,MATCH($Z1131,RD_tunnus,0),0))</f>
        <v>0</v>
      </c>
      <c r="AB1131" s="180" t="e">
        <f t="shared" si="317"/>
        <v>#N/A</v>
      </c>
      <c r="AC1131" s="180" t="e">
        <f t="shared" si="318"/>
        <v>#N/A</v>
      </c>
      <c r="AD1131" s="100">
        <f t="shared" si="319"/>
        <v>0</v>
      </c>
      <c r="AE1131" s="180" t="e">
        <f t="shared" ca="1" si="311"/>
        <v>#N/A</v>
      </c>
      <c r="AF1131" s="180" t="e">
        <f t="shared" ca="1" si="312"/>
        <v>#N/A</v>
      </c>
      <c r="AG1131" s="100" t="e">
        <f ca="1">OFFSET('Kuiva-aine'!$D$10,AE1131+AF1131-1,0)</f>
        <v>#N/A</v>
      </c>
      <c r="AH1131" s="100" t="e">
        <f ca="1">OFFSET('Kuiva-aine'!$E$10,AE1131+AF1131-1,0)</f>
        <v>#N/A</v>
      </c>
      <c r="AI1131" s="180" t="e">
        <f t="shared" ca="1" si="320"/>
        <v>#N/A</v>
      </c>
      <c r="AJ1131" s="180" t="e">
        <f t="shared" si="321"/>
        <v>#N/A</v>
      </c>
      <c r="AK1131" s="180" t="e">
        <f t="shared" si="322"/>
        <v>#N/A</v>
      </c>
      <c r="AL1131" s="180">
        <f t="shared" si="323"/>
        <v>0</v>
      </c>
    </row>
    <row r="1132" spans="1:38" x14ac:dyDescent="0.35">
      <c r="A1132" s="91"/>
      <c r="B1132" s="92"/>
      <c r="C1132" s="93"/>
      <c r="D1132" s="92"/>
      <c r="E1132" s="91"/>
      <c r="F1132" s="92"/>
      <c r="G1132" s="94"/>
      <c r="I1132" s="31">
        <f t="shared" ca="1" si="324"/>
        <v>0</v>
      </c>
      <c r="J1132" s="31">
        <f ca="1">IF(ISNA(MATCH($V1132,Hajoamiskertoimet!A$21:A$53,0)),0,$I1132*OFFSET(Hajoamiskertoimet!$C$20,MATCH($V1132,Hajoamiskertoimet!A$21:A$53,0),0))</f>
        <v>0</v>
      </c>
      <c r="L1132" s="181">
        <f t="shared" ca="1" si="313"/>
        <v>1</v>
      </c>
      <c r="M1132" s="180" t="e">
        <f ca="1">OFFSET('ewc02'!$H$10,MATCH($R1132,Ewc_ID,0),0)</f>
        <v>#N/A</v>
      </c>
      <c r="N1132" s="180" t="e">
        <f t="shared" ca="1" si="308"/>
        <v>#N/A</v>
      </c>
      <c r="O1132" s="180" t="e">
        <f ca="1">IF($L1132=0,-1,OFFSET('Kuiva-aine'!$C$10,AE1132+AF1132-1,0))</f>
        <v>#N/A</v>
      </c>
      <c r="P1132" s="180" t="e">
        <f t="shared" ca="1" si="314"/>
        <v>#N/A</v>
      </c>
      <c r="Q1132" s="180" t="e">
        <f ca="1">OFFSET('ewc02'!$A$10,MATCH($C1132,EWC_Koodi,0),0)</f>
        <v>#N/A</v>
      </c>
      <c r="R1132" s="180" t="e">
        <f t="shared" ca="1" si="315"/>
        <v>#N/A</v>
      </c>
      <c r="S1132" s="180" t="e">
        <f ca="1">OFFSET('ewc02'!$K$10,Y1132,0)</f>
        <v>#N/A</v>
      </c>
      <c r="T1132" s="180" t="e">
        <f t="shared" ca="1" si="316"/>
        <v>#N/A</v>
      </c>
      <c r="U1132" s="180" t="e">
        <f ca="1">OFFSET('ewc02'!$L$10,Y1132,0)</f>
        <v>#N/A</v>
      </c>
      <c r="V1132" s="180" t="e">
        <f ca="1">OFFSET('ewc02'!$M$10,Y1132,0)</f>
        <v>#N/A</v>
      </c>
      <c r="W1132" s="180" t="e">
        <f ca="1">OFFSET('ewc02'!$N$10,Y1132,0)</f>
        <v>#N/A</v>
      </c>
      <c r="X1132" s="180" t="e">
        <f ca="1">IF(AND(OFFSET('ewc02'!I$10,Y1132,0)=12,OR(G1132="2.3",G1132="2.6",G1132="2.7",G1132="2.9")),1,0)</f>
        <v>#N/A</v>
      </c>
      <c r="Y1132" s="180" t="e">
        <f t="shared" ca="1" si="309"/>
        <v>#N/A</v>
      </c>
      <c r="Z1132" s="37">
        <f t="shared" si="310"/>
        <v>0</v>
      </c>
      <c r="AA1132" s="180">
        <f ca="1">IF($Z1132=0,0, OFFSET(rd!$A$10,MATCH($Z1132,RD_tunnus,0),0))</f>
        <v>0</v>
      </c>
      <c r="AB1132" s="180" t="e">
        <f t="shared" si="317"/>
        <v>#N/A</v>
      </c>
      <c r="AC1132" s="180" t="e">
        <f t="shared" si="318"/>
        <v>#N/A</v>
      </c>
      <c r="AD1132" s="100">
        <f t="shared" si="319"/>
        <v>0</v>
      </c>
      <c r="AE1132" s="180" t="e">
        <f t="shared" ca="1" si="311"/>
        <v>#N/A</v>
      </c>
      <c r="AF1132" s="180" t="e">
        <f t="shared" ca="1" si="312"/>
        <v>#N/A</v>
      </c>
      <c r="AG1132" s="100" t="e">
        <f ca="1">OFFSET('Kuiva-aine'!$D$10,AE1132+AF1132-1,0)</f>
        <v>#N/A</v>
      </c>
      <c r="AH1132" s="100" t="e">
        <f ca="1">OFFSET('Kuiva-aine'!$E$10,AE1132+AF1132-1,0)</f>
        <v>#N/A</v>
      </c>
      <c r="AI1132" s="180" t="e">
        <f t="shared" ca="1" si="320"/>
        <v>#N/A</v>
      </c>
      <c r="AJ1132" s="180" t="e">
        <f t="shared" si="321"/>
        <v>#N/A</v>
      </c>
      <c r="AK1132" s="180" t="e">
        <f t="shared" si="322"/>
        <v>#N/A</v>
      </c>
      <c r="AL1132" s="180">
        <f t="shared" si="323"/>
        <v>0</v>
      </c>
    </row>
    <row r="1133" spans="1:38" x14ac:dyDescent="0.35">
      <c r="A1133" s="91"/>
      <c r="B1133" s="92"/>
      <c r="C1133" s="93"/>
      <c r="D1133" s="92"/>
      <c r="E1133" s="91"/>
      <c r="F1133" s="92"/>
      <c r="G1133" s="94"/>
      <c r="I1133" s="31">
        <f t="shared" ca="1" si="324"/>
        <v>0</v>
      </c>
      <c r="J1133" s="31">
        <f ca="1">IF(ISNA(MATCH($V1133,Hajoamiskertoimet!A$21:A$53,0)),0,$I1133*OFFSET(Hajoamiskertoimet!$C$20,MATCH($V1133,Hajoamiskertoimet!A$21:A$53,0),0))</f>
        <v>0</v>
      </c>
      <c r="L1133" s="181">
        <f t="shared" ca="1" si="313"/>
        <v>1</v>
      </c>
      <c r="M1133" s="180" t="e">
        <f ca="1">OFFSET('ewc02'!$H$10,MATCH($R1133,Ewc_ID,0),0)</f>
        <v>#N/A</v>
      </c>
      <c r="N1133" s="180" t="e">
        <f t="shared" ca="1" si="308"/>
        <v>#N/A</v>
      </c>
      <c r="O1133" s="180" t="e">
        <f ca="1">IF($L1133=0,-1,OFFSET('Kuiva-aine'!$C$10,AE1133+AF1133-1,0))</f>
        <v>#N/A</v>
      </c>
      <c r="P1133" s="180" t="e">
        <f t="shared" ca="1" si="314"/>
        <v>#N/A</v>
      </c>
      <c r="Q1133" s="180" t="e">
        <f ca="1">OFFSET('ewc02'!$A$10,MATCH($C1133,EWC_Koodi,0),0)</f>
        <v>#N/A</v>
      </c>
      <c r="R1133" s="180" t="e">
        <f t="shared" ca="1" si="315"/>
        <v>#N/A</v>
      </c>
      <c r="S1133" s="180" t="e">
        <f ca="1">OFFSET('ewc02'!$K$10,Y1133,0)</f>
        <v>#N/A</v>
      </c>
      <c r="T1133" s="180" t="e">
        <f t="shared" ca="1" si="316"/>
        <v>#N/A</v>
      </c>
      <c r="U1133" s="180" t="e">
        <f ca="1">OFFSET('ewc02'!$L$10,Y1133,0)</f>
        <v>#N/A</v>
      </c>
      <c r="V1133" s="180" t="e">
        <f ca="1">OFFSET('ewc02'!$M$10,Y1133,0)</f>
        <v>#N/A</v>
      </c>
      <c r="W1133" s="180" t="e">
        <f ca="1">OFFSET('ewc02'!$N$10,Y1133,0)</f>
        <v>#N/A</v>
      </c>
      <c r="X1133" s="180" t="e">
        <f ca="1">IF(AND(OFFSET('ewc02'!I$10,Y1133,0)=12,OR(G1133="2.3",G1133="2.6",G1133="2.7",G1133="2.9")),1,0)</f>
        <v>#N/A</v>
      </c>
      <c r="Y1133" s="180" t="e">
        <f t="shared" ca="1" si="309"/>
        <v>#N/A</v>
      </c>
      <c r="Z1133" s="37">
        <f t="shared" si="310"/>
        <v>0</v>
      </c>
      <c r="AA1133" s="180">
        <f ca="1">IF($Z1133=0,0, OFFSET(rd!$A$10,MATCH($Z1133,RD_tunnus,0),0))</f>
        <v>0</v>
      </c>
      <c r="AB1133" s="180" t="e">
        <f t="shared" si="317"/>
        <v>#N/A</v>
      </c>
      <c r="AC1133" s="180" t="e">
        <f t="shared" si="318"/>
        <v>#N/A</v>
      </c>
      <c r="AD1133" s="100">
        <f t="shared" si="319"/>
        <v>0</v>
      </c>
      <c r="AE1133" s="180" t="e">
        <f t="shared" ca="1" si="311"/>
        <v>#N/A</v>
      </c>
      <c r="AF1133" s="180" t="e">
        <f t="shared" ca="1" si="312"/>
        <v>#N/A</v>
      </c>
      <c r="AG1133" s="100" t="e">
        <f ca="1">OFFSET('Kuiva-aine'!$D$10,AE1133+AF1133-1,0)</f>
        <v>#N/A</v>
      </c>
      <c r="AH1133" s="100" t="e">
        <f ca="1">OFFSET('Kuiva-aine'!$E$10,AE1133+AF1133-1,0)</f>
        <v>#N/A</v>
      </c>
      <c r="AI1133" s="180" t="e">
        <f t="shared" ca="1" si="320"/>
        <v>#N/A</v>
      </c>
      <c r="AJ1133" s="180" t="e">
        <f t="shared" si="321"/>
        <v>#N/A</v>
      </c>
      <c r="AK1133" s="180" t="e">
        <f t="shared" si="322"/>
        <v>#N/A</v>
      </c>
      <c r="AL1133" s="180">
        <f t="shared" si="323"/>
        <v>0</v>
      </c>
    </row>
    <row r="1134" spans="1:38" x14ac:dyDescent="0.35">
      <c r="A1134" s="91"/>
      <c r="B1134" s="92"/>
      <c r="C1134" s="93"/>
      <c r="D1134" s="92"/>
      <c r="E1134" s="91"/>
      <c r="F1134" s="92"/>
      <c r="G1134" s="94"/>
      <c r="I1134" s="31">
        <f t="shared" ca="1" si="324"/>
        <v>0</v>
      </c>
      <c r="J1134" s="31">
        <f ca="1">IF(ISNA(MATCH($V1134,Hajoamiskertoimet!A$21:A$53,0)),0,$I1134*OFFSET(Hajoamiskertoimet!$C$20,MATCH($V1134,Hajoamiskertoimet!A$21:A$53,0),0))</f>
        <v>0</v>
      </c>
      <c r="L1134" s="181">
        <f t="shared" ca="1" si="313"/>
        <v>1</v>
      </c>
      <c r="M1134" s="180" t="e">
        <f ca="1">OFFSET('ewc02'!$H$10,MATCH($R1134,Ewc_ID,0),0)</f>
        <v>#N/A</v>
      </c>
      <c r="N1134" s="180" t="e">
        <f t="shared" ca="1" si="308"/>
        <v>#N/A</v>
      </c>
      <c r="O1134" s="180" t="e">
        <f ca="1">IF($L1134=0,-1,OFFSET('Kuiva-aine'!$C$10,AE1134+AF1134-1,0))</f>
        <v>#N/A</v>
      </c>
      <c r="P1134" s="180" t="e">
        <f t="shared" ca="1" si="314"/>
        <v>#N/A</v>
      </c>
      <c r="Q1134" s="180" t="e">
        <f ca="1">OFFSET('ewc02'!$A$10,MATCH($C1134,EWC_Koodi,0),0)</f>
        <v>#N/A</v>
      </c>
      <c r="R1134" s="180" t="e">
        <f t="shared" ca="1" si="315"/>
        <v>#N/A</v>
      </c>
      <c r="S1134" s="180" t="e">
        <f ca="1">OFFSET('ewc02'!$K$10,Y1134,0)</f>
        <v>#N/A</v>
      </c>
      <c r="T1134" s="180" t="e">
        <f t="shared" ca="1" si="316"/>
        <v>#N/A</v>
      </c>
      <c r="U1134" s="180" t="e">
        <f ca="1">OFFSET('ewc02'!$L$10,Y1134,0)</f>
        <v>#N/A</v>
      </c>
      <c r="V1134" s="180" t="e">
        <f ca="1">OFFSET('ewc02'!$M$10,Y1134,0)</f>
        <v>#N/A</v>
      </c>
      <c r="W1134" s="180" t="e">
        <f ca="1">OFFSET('ewc02'!$N$10,Y1134,0)</f>
        <v>#N/A</v>
      </c>
      <c r="X1134" s="180" t="e">
        <f ca="1">IF(AND(OFFSET('ewc02'!I$10,Y1134,0)=12,OR(G1134="2.3",G1134="2.6",G1134="2.7",G1134="2.9")),1,0)</f>
        <v>#N/A</v>
      </c>
      <c r="Y1134" s="180" t="e">
        <f t="shared" ca="1" si="309"/>
        <v>#N/A</v>
      </c>
      <c r="Z1134" s="37">
        <f t="shared" si="310"/>
        <v>0</v>
      </c>
      <c r="AA1134" s="180">
        <f ca="1">IF($Z1134=0,0, OFFSET(rd!$A$10,MATCH($Z1134,RD_tunnus,0),0))</f>
        <v>0</v>
      </c>
      <c r="AB1134" s="180" t="e">
        <f t="shared" si="317"/>
        <v>#N/A</v>
      </c>
      <c r="AC1134" s="180" t="e">
        <f t="shared" si="318"/>
        <v>#N/A</v>
      </c>
      <c r="AD1134" s="100">
        <f t="shared" si="319"/>
        <v>0</v>
      </c>
      <c r="AE1134" s="180" t="e">
        <f t="shared" ca="1" si="311"/>
        <v>#N/A</v>
      </c>
      <c r="AF1134" s="180" t="e">
        <f t="shared" ca="1" si="312"/>
        <v>#N/A</v>
      </c>
      <c r="AG1134" s="100" t="e">
        <f ca="1">OFFSET('Kuiva-aine'!$D$10,AE1134+AF1134-1,0)</f>
        <v>#N/A</v>
      </c>
      <c r="AH1134" s="100" t="e">
        <f ca="1">OFFSET('Kuiva-aine'!$E$10,AE1134+AF1134-1,0)</f>
        <v>#N/A</v>
      </c>
      <c r="AI1134" s="180" t="e">
        <f t="shared" ca="1" si="320"/>
        <v>#N/A</v>
      </c>
      <c r="AJ1134" s="180" t="e">
        <f t="shared" si="321"/>
        <v>#N/A</v>
      </c>
      <c r="AK1134" s="180" t="e">
        <f t="shared" si="322"/>
        <v>#N/A</v>
      </c>
      <c r="AL1134" s="180">
        <f t="shared" si="323"/>
        <v>0</v>
      </c>
    </row>
    <row r="1135" spans="1:38" x14ac:dyDescent="0.35">
      <c r="A1135" s="91"/>
      <c r="B1135" s="92"/>
      <c r="C1135" s="93"/>
      <c r="D1135" s="92"/>
      <c r="E1135" s="91"/>
      <c r="F1135" s="92"/>
      <c r="G1135" s="94"/>
      <c r="I1135" s="31">
        <f t="shared" ca="1" si="324"/>
        <v>0</v>
      </c>
      <c r="J1135" s="31">
        <f ca="1">IF(ISNA(MATCH($V1135,Hajoamiskertoimet!A$21:A$53,0)),0,$I1135*OFFSET(Hajoamiskertoimet!$C$20,MATCH($V1135,Hajoamiskertoimet!A$21:A$53,0),0))</f>
        <v>0</v>
      </c>
      <c r="L1135" s="181">
        <f t="shared" ca="1" si="313"/>
        <v>1</v>
      </c>
      <c r="M1135" s="180" t="e">
        <f ca="1">OFFSET('ewc02'!$H$10,MATCH($R1135,Ewc_ID,0),0)</f>
        <v>#N/A</v>
      </c>
      <c r="N1135" s="180" t="e">
        <f t="shared" ca="1" si="308"/>
        <v>#N/A</v>
      </c>
      <c r="O1135" s="180" t="e">
        <f ca="1">IF($L1135=0,-1,OFFSET('Kuiva-aine'!$C$10,AE1135+AF1135-1,0))</f>
        <v>#N/A</v>
      </c>
      <c r="P1135" s="180" t="e">
        <f t="shared" ca="1" si="314"/>
        <v>#N/A</v>
      </c>
      <c r="Q1135" s="180" t="e">
        <f ca="1">OFFSET('ewc02'!$A$10,MATCH($C1135,EWC_Koodi,0),0)</f>
        <v>#N/A</v>
      </c>
      <c r="R1135" s="180" t="e">
        <f t="shared" ca="1" si="315"/>
        <v>#N/A</v>
      </c>
      <c r="S1135" s="180" t="e">
        <f ca="1">OFFSET('ewc02'!$K$10,Y1135,0)</f>
        <v>#N/A</v>
      </c>
      <c r="T1135" s="180" t="e">
        <f t="shared" ca="1" si="316"/>
        <v>#N/A</v>
      </c>
      <c r="U1135" s="180" t="e">
        <f ca="1">OFFSET('ewc02'!$L$10,Y1135,0)</f>
        <v>#N/A</v>
      </c>
      <c r="V1135" s="180" t="e">
        <f ca="1">OFFSET('ewc02'!$M$10,Y1135,0)</f>
        <v>#N/A</v>
      </c>
      <c r="W1135" s="180" t="e">
        <f ca="1">OFFSET('ewc02'!$N$10,Y1135,0)</f>
        <v>#N/A</v>
      </c>
      <c r="X1135" s="180" t="e">
        <f ca="1">IF(AND(OFFSET('ewc02'!I$10,Y1135,0)=12,OR(G1135="2.3",G1135="2.6",G1135="2.7",G1135="2.9")),1,0)</f>
        <v>#N/A</v>
      </c>
      <c r="Y1135" s="180" t="e">
        <f t="shared" ca="1" si="309"/>
        <v>#N/A</v>
      </c>
      <c r="Z1135" s="37">
        <f t="shared" si="310"/>
        <v>0</v>
      </c>
      <c r="AA1135" s="180">
        <f ca="1">IF($Z1135=0,0, OFFSET(rd!$A$10,MATCH($Z1135,RD_tunnus,0),0))</f>
        <v>0</v>
      </c>
      <c r="AB1135" s="180" t="e">
        <f t="shared" si="317"/>
        <v>#N/A</v>
      </c>
      <c r="AC1135" s="180" t="e">
        <f t="shared" si="318"/>
        <v>#N/A</v>
      </c>
      <c r="AD1135" s="100">
        <f t="shared" si="319"/>
        <v>0</v>
      </c>
      <c r="AE1135" s="180" t="e">
        <f t="shared" ca="1" si="311"/>
        <v>#N/A</v>
      </c>
      <c r="AF1135" s="180" t="e">
        <f t="shared" ca="1" si="312"/>
        <v>#N/A</v>
      </c>
      <c r="AG1135" s="100" t="e">
        <f ca="1">OFFSET('Kuiva-aine'!$D$10,AE1135+AF1135-1,0)</f>
        <v>#N/A</v>
      </c>
      <c r="AH1135" s="100" t="e">
        <f ca="1">OFFSET('Kuiva-aine'!$E$10,AE1135+AF1135-1,0)</f>
        <v>#N/A</v>
      </c>
      <c r="AI1135" s="180" t="e">
        <f t="shared" ca="1" si="320"/>
        <v>#N/A</v>
      </c>
      <c r="AJ1135" s="180" t="e">
        <f t="shared" si="321"/>
        <v>#N/A</v>
      </c>
      <c r="AK1135" s="180" t="e">
        <f t="shared" si="322"/>
        <v>#N/A</v>
      </c>
      <c r="AL1135" s="180">
        <f t="shared" si="323"/>
        <v>0</v>
      </c>
    </row>
    <row r="1136" spans="1:38" x14ac:dyDescent="0.35">
      <c r="A1136" s="91"/>
      <c r="B1136" s="92"/>
      <c r="C1136" s="93"/>
      <c r="D1136" s="92"/>
      <c r="E1136" s="91"/>
      <c r="F1136" s="92"/>
      <c r="G1136" s="94"/>
      <c r="I1136" s="31">
        <f t="shared" ca="1" si="324"/>
        <v>0</v>
      </c>
      <c r="J1136" s="31">
        <f ca="1">IF(ISNA(MATCH($V1136,Hajoamiskertoimet!A$21:A$53,0)),0,$I1136*OFFSET(Hajoamiskertoimet!$C$20,MATCH($V1136,Hajoamiskertoimet!A$21:A$53,0),0))</f>
        <v>0</v>
      </c>
      <c r="L1136" s="181">
        <f t="shared" ca="1" si="313"/>
        <v>1</v>
      </c>
      <c r="M1136" s="180" t="e">
        <f ca="1">OFFSET('ewc02'!$H$10,MATCH($R1136,Ewc_ID,0),0)</f>
        <v>#N/A</v>
      </c>
      <c r="N1136" s="180" t="e">
        <f t="shared" ca="1" si="308"/>
        <v>#N/A</v>
      </c>
      <c r="O1136" s="180" t="e">
        <f ca="1">IF($L1136=0,-1,OFFSET('Kuiva-aine'!$C$10,AE1136+AF1136-1,0))</f>
        <v>#N/A</v>
      </c>
      <c r="P1136" s="180" t="e">
        <f t="shared" ca="1" si="314"/>
        <v>#N/A</v>
      </c>
      <c r="Q1136" s="180" t="e">
        <f ca="1">OFFSET('ewc02'!$A$10,MATCH($C1136,EWC_Koodi,0),0)</f>
        <v>#N/A</v>
      </c>
      <c r="R1136" s="180" t="e">
        <f t="shared" ca="1" si="315"/>
        <v>#N/A</v>
      </c>
      <c r="S1136" s="180" t="e">
        <f ca="1">OFFSET('ewc02'!$K$10,Y1136,0)</f>
        <v>#N/A</v>
      </c>
      <c r="T1136" s="180" t="e">
        <f t="shared" ca="1" si="316"/>
        <v>#N/A</v>
      </c>
      <c r="U1136" s="180" t="e">
        <f ca="1">OFFSET('ewc02'!$L$10,Y1136,0)</f>
        <v>#N/A</v>
      </c>
      <c r="V1136" s="180" t="e">
        <f ca="1">OFFSET('ewc02'!$M$10,Y1136,0)</f>
        <v>#N/A</v>
      </c>
      <c r="W1136" s="180" t="e">
        <f ca="1">OFFSET('ewc02'!$N$10,Y1136,0)</f>
        <v>#N/A</v>
      </c>
      <c r="X1136" s="180" t="e">
        <f ca="1">IF(AND(OFFSET('ewc02'!I$10,Y1136,0)=12,OR(G1136="2.3",G1136="2.6",G1136="2.7",G1136="2.9")),1,0)</f>
        <v>#N/A</v>
      </c>
      <c r="Y1136" s="180" t="e">
        <f t="shared" ca="1" si="309"/>
        <v>#N/A</v>
      </c>
      <c r="Z1136" s="37">
        <f t="shared" si="310"/>
        <v>0</v>
      </c>
      <c r="AA1136" s="180">
        <f ca="1">IF($Z1136=0,0, OFFSET(rd!$A$10,MATCH($Z1136,RD_tunnus,0),0))</f>
        <v>0</v>
      </c>
      <c r="AB1136" s="180" t="e">
        <f t="shared" si="317"/>
        <v>#N/A</v>
      </c>
      <c r="AC1136" s="180" t="e">
        <f t="shared" si="318"/>
        <v>#N/A</v>
      </c>
      <c r="AD1136" s="100">
        <f t="shared" si="319"/>
        <v>0</v>
      </c>
      <c r="AE1136" s="180" t="e">
        <f t="shared" ca="1" si="311"/>
        <v>#N/A</v>
      </c>
      <c r="AF1136" s="180" t="e">
        <f t="shared" ca="1" si="312"/>
        <v>#N/A</v>
      </c>
      <c r="AG1136" s="100" t="e">
        <f ca="1">OFFSET('Kuiva-aine'!$D$10,AE1136+AF1136-1,0)</f>
        <v>#N/A</v>
      </c>
      <c r="AH1136" s="100" t="e">
        <f ca="1">OFFSET('Kuiva-aine'!$E$10,AE1136+AF1136-1,0)</f>
        <v>#N/A</v>
      </c>
      <c r="AI1136" s="180" t="e">
        <f t="shared" ca="1" si="320"/>
        <v>#N/A</v>
      </c>
      <c r="AJ1136" s="180" t="e">
        <f t="shared" si="321"/>
        <v>#N/A</v>
      </c>
      <c r="AK1136" s="180" t="e">
        <f t="shared" si="322"/>
        <v>#N/A</v>
      </c>
      <c r="AL1136" s="180">
        <f t="shared" si="323"/>
        <v>0</v>
      </c>
    </row>
    <row r="1137" spans="1:38" x14ac:dyDescent="0.35">
      <c r="A1137" s="91"/>
      <c r="B1137" s="92"/>
      <c r="C1137" s="93"/>
      <c r="D1137" s="92"/>
      <c r="E1137" s="91"/>
      <c r="F1137" s="92"/>
      <c r="G1137" s="94"/>
      <c r="I1137" s="31">
        <f t="shared" ca="1" si="324"/>
        <v>0</v>
      </c>
      <c r="J1137" s="31">
        <f ca="1">IF(ISNA(MATCH($V1137,Hajoamiskertoimet!A$21:A$53,0)),0,$I1137*OFFSET(Hajoamiskertoimet!$C$20,MATCH($V1137,Hajoamiskertoimet!A$21:A$53,0),0))</f>
        <v>0</v>
      </c>
      <c r="L1137" s="181">
        <f t="shared" ca="1" si="313"/>
        <v>1</v>
      </c>
      <c r="M1137" s="180" t="e">
        <f ca="1">OFFSET('ewc02'!$H$10,MATCH($R1137,Ewc_ID,0),0)</f>
        <v>#N/A</v>
      </c>
      <c r="N1137" s="180" t="e">
        <f t="shared" ca="1" si="308"/>
        <v>#N/A</v>
      </c>
      <c r="O1137" s="180" t="e">
        <f ca="1">IF($L1137=0,-1,OFFSET('Kuiva-aine'!$C$10,AE1137+AF1137-1,0))</f>
        <v>#N/A</v>
      </c>
      <c r="P1137" s="180" t="e">
        <f t="shared" ca="1" si="314"/>
        <v>#N/A</v>
      </c>
      <c r="Q1137" s="180" t="e">
        <f ca="1">OFFSET('ewc02'!$A$10,MATCH($C1137,EWC_Koodi,0),0)</f>
        <v>#N/A</v>
      </c>
      <c r="R1137" s="180" t="e">
        <f t="shared" ca="1" si="315"/>
        <v>#N/A</v>
      </c>
      <c r="S1137" s="180" t="e">
        <f ca="1">OFFSET('ewc02'!$K$10,Y1137,0)</f>
        <v>#N/A</v>
      </c>
      <c r="T1137" s="180" t="e">
        <f t="shared" ca="1" si="316"/>
        <v>#N/A</v>
      </c>
      <c r="U1137" s="180" t="e">
        <f ca="1">OFFSET('ewc02'!$L$10,Y1137,0)</f>
        <v>#N/A</v>
      </c>
      <c r="V1137" s="180" t="e">
        <f ca="1">OFFSET('ewc02'!$M$10,Y1137,0)</f>
        <v>#N/A</v>
      </c>
      <c r="W1137" s="180" t="e">
        <f ca="1">OFFSET('ewc02'!$N$10,Y1137,0)</f>
        <v>#N/A</v>
      </c>
      <c r="X1137" s="180" t="e">
        <f ca="1">IF(AND(OFFSET('ewc02'!I$10,Y1137,0)=12,OR(G1137="2.3",G1137="2.6",G1137="2.7",G1137="2.9")),1,0)</f>
        <v>#N/A</v>
      </c>
      <c r="Y1137" s="180" t="e">
        <f t="shared" ca="1" si="309"/>
        <v>#N/A</v>
      </c>
      <c r="Z1137" s="37">
        <f t="shared" si="310"/>
        <v>0</v>
      </c>
      <c r="AA1137" s="180">
        <f ca="1">IF($Z1137=0,0, OFFSET(rd!$A$10,MATCH($Z1137,RD_tunnus,0),0))</f>
        <v>0</v>
      </c>
      <c r="AB1137" s="180" t="e">
        <f t="shared" si="317"/>
        <v>#N/A</v>
      </c>
      <c r="AC1137" s="180" t="e">
        <f t="shared" si="318"/>
        <v>#N/A</v>
      </c>
      <c r="AD1137" s="100">
        <f t="shared" si="319"/>
        <v>0</v>
      </c>
      <c r="AE1137" s="180" t="e">
        <f t="shared" ca="1" si="311"/>
        <v>#N/A</v>
      </c>
      <c r="AF1137" s="180" t="e">
        <f t="shared" ca="1" si="312"/>
        <v>#N/A</v>
      </c>
      <c r="AG1137" s="100" t="e">
        <f ca="1">OFFSET('Kuiva-aine'!$D$10,AE1137+AF1137-1,0)</f>
        <v>#N/A</v>
      </c>
      <c r="AH1137" s="100" t="e">
        <f ca="1">OFFSET('Kuiva-aine'!$E$10,AE1137+AF1137-1,0)</f>
        <v>#N/A</v>
      </c>
      <c r="AI1137" s="180" t="e">
        <f t="shared" ca="1" si="320"/>
        <v>#N/A</v>
      </c>
      <c r="AJ1137" s="180" t="e">
        <f t="shared" si="321"/>
        <v>#N/A</v>
      </c>
      <c r="AK1137" s="180" t="e">
        <f t="shared" si="322"/>
        <v>#N/A</v>
      </c>
      <c r="AL1137" s="180">
        <f t="shared" si="323"/>
        <v>0</v>
      </c>
    </row>
    <row r="1138" spans="1:38" x14ac:dyDescent="0.35">
      <c r="A1138" s="91"/>
      <c r="B1138" s="92"/>
      <c r="C1138" s="93"/>
      <c r="D1138" s="92"/>
      <c r="E1138" s="91"/>
      <c r="F1138" s="92"/>
      <c r="G1138" s="94"/>
      <c r="I1138" s="31">
        <f t="shared" ca="1" si="324"/>
        <v>0</v>
      </c>
      <c r="J1138" s="31">
        <f ca="1">IF(ISNA(MATCH($V1138,Hajoamiskertoimet!A$21:A$53,0)),0,$I1138*OFFSET(Hajoamiskertoimet!$C$20,MATCH($V1138,Hajoamiskertoimet!A$21:A$53,0),0))</f>
        <v>0</v>
      </c>
      <c r="L1138" s="181">
        <f t="shared" ca="1" si="313"/>
        <v>1</v>
      </c>
      <c r="M1138" s="180" t="e">
        <f ca="1">OFFSET('ewc02'!$H$10,MATCH($R1138,Ewc_ID,0),0)</f>
        <v>#N/A</v>
      </c>
      <c r="N1138" s="180" t="e">
        <f t="shared" ca="1" si="308"/>
        <v>#N/A</v>
      </c>
      <c r="O1138" s="180" t="e">
        <f ca="1">IF($L1138=0,-1,OFFSET('Kuiva-aine'!$C$10,AE1138+AF1138-1,0))</f>
        <v>#N/A</v>
      </c>
      <c r="P1138" s="180" t="e">
        <f t="shared" ca="1" si="314"/>
        <v>#N/A</v>
      </c>
      <c r="Q1138" s="180" t="e">
        <f ca="1">OFFSET('ewc02'!$A$10,MATCH($C1138,EWC_Koodi,0),0)</f>
        <v>#N/A</v>
      </c>
      <c r="R1138" s="180" t="e">
        <f t="shared" ca="1" si="315"/>
        <v>#N/A</v>
      </c>
      <c r="S1138" s="180" t="e">
        <f ca="1">OFFSET('ewc02'!$K$10,Y1138,0)</f>
        <v>#N/A</v>
      </c>
      <c r="T1138" s="180" t="e">
        <f t="shared" ca="1" si="316"/>
        <v>#N/A</v>
      </c>
      <c r="U1138" s="180" t="e">
        <f ca="1">OFFSET('ewc02'!$L$10,Y1138,0)</f>
        <v>#N/A</v>
      </c>
      <c r="V1138" s="180" t="e">
        <f ca="1">OFFSET('ewc02'!$M$10,Y1138,0)</f>
        <v>#N/A</v>
      </c>
      <c r="W1138" s="180" t="e">
        <f ca="1">OFFSET('ewc02'!$N$10,Y1138,0)</f>
        <v>#N/A</v>
      </c>
      <c r="X1138" s="180" t="e">
        <f ca="1">IF(AND(OFFSET('ewc02'!I$10,Y1138,0)=12,OR(G1138="2.3",G1138="2.6",G1138="2.7",G1138="2.9")),1,0)</f>
        <v>#N/A</v>
      </c>
      <c r="Y1138" s="180" t="e">
        <f t="shared" ca="1" si="309"/>
        <v>#N/A</v>
      </c>
      <c r="Z1138" s="37">
        <f t="shared" si="310"/>
        <v>0</v>
      </c>
      <c r="AA1138" s="180">
        <f ca="1">IF($Z1138=0,0, OFFSET(rd!$A$10,MATCH($Z1138,RD_tunnus,0),0))</f>
        <v>0</v>
      </c>
      <c r="AB1138" s="180" t="e">
        <f t="shared" si="317"/>
        <v>#N/A</v>
      </c>
      <c r="AC1138" s="180" t="e">
        <f t="shared" si="318"/>
        <v>#N/A</v>
      </c>
      <c r="AD1138" s="100">
        <f t="shared" si="319"/>
        <v>0</v>
      </c>
      <c r="AE1138" s="180" t="e">
        <f t="shared" ca="1" si="311"/>
        <v>#N/A</v>
      </c>
      <c r="AF1138" s="180" t="e">
        <f t="shared" ca="1" si="312"/>
        <v>#N/A</v>
      </c>
      <c r="AG1138" s="100" t="e">
        <f ca="1">OFFSET('Kuiva-aine'!$D$10,AE1138+AF1138-1,0)</f>
        <v>#N/A</v>
      </c>
      <c r="AH1138" s="100" t="e">
        <f ca="1">OFFSET('Kuiva-aine'!$E$10,AE1138+AF1138-1,0)</f>
        <v>#N/A</v>
      </c>
      <c r="AI1138" s="180" t="e">
        <f t="shared" ca="1" si="320"/>
        <v>#N/A</v>
      </c>
      <c r="AJ1138" s="180" t="e">
        <f t="shared" si="321"/>
        <v>#N/A</v>
      </c>
      <c r="AK1138" s="180" t="e">
        <f t="shared" si="322"/>
        <v>#N/A</v>
      </c>
      <c r="AL1138" s="180">
        <f t="shared" si="323"/>
        <v>0</v>
      </c>
    </row>
    <row r="1139" spans="1:38" x14ac:dyDescent="0.35">
      <c r="A1139" s="91"/>
      <c r="B1139" s="92"/>
      <c r="C1139" s="93"/>
      <c r="D1139" s="92"/>
      <c r="E1139" s="91"/>
      <c r="F1139" s="92"/>
      <c r="G1139" s="94"/>
      <c r="I1139" s="31">
        <f t="shared" ca="1" si="324"/>
        <v>0</v>
      </c>
      <c r="J1139" s="31">
        <f ca="1">IF(ISNA(MATCH($V1139,Hajoamiskertoimet!A$21:A$53,0)),0,$I1139*OFFSET(Hajoamiskertoimet!$C$20,MATCH($V1139,Hajoamiskertoimet!A$21:A$53,0),0))</f>
        <v>0</v>
      </c>
      <c r="L1139" s="181">
        <f t="shared" ca="1" si="313"/>
        <v>1</v>
      </c>
      <c r="M1139" s="180" t="e">
        <f ca="1">OFFSET('ewc02'!$H$10,MATCH($R1139,Ewc_ID,0),0)</f>
        <v>#N/A</v>
      </c>
      <c r="N1139" s="180" t="e">
        <f t="shared" ca="1" si="308"/>
        <v>#N/A</v>
      </c>
      <c r="O1139" s="180" t="e">
        <f ca="1">IF($L1139=0,-1,OFFSET('Kuiva-aine'!$C$10,AE1139+AF1139-1,0))</f>
        <v>#N/A</v>
      </c>
      <c r="P1139" s="180" t="e">
        <f t="shared" ca="1" si="314"/>
        <v>#N/A</v>
      </c>
      <c r="Q1139" s="180" t="e">
        <f ca="1">OFFSET('ewc02'!$A$10,MATCH($C1139,EWC_Koodi,0),0)</f>
        <v>#N/A</v>
      </c>
      <c r="R1139" s="180" t="e">
        <f t="shared" ca="1" si="315"/>
        <v>#N/A</v>
      </c>
      <c r="S1139" s="180" t="e">
        <f ca="1">OFFSET('ewc02'!$K$10,Y1139,0)</f>
        <v>#N/A</v>
      </c>
      <c r="T1139" s="180" t="e">
        <f t="shared" ca="1" si="316"/>
        <v>#N/A</v>
      </c>
      <c r="U1139" s="180" t="e">
        <f ca="1">OFFSET('ewc02'!$L$10,Y1139,0)</f>
        <v>#N/A</v>
      </c>
      <c r="V1139" s="180" t="e">
        <f ca="1">OFFSET('ewc02'!$M$10,Y1139,0)</f>
        <v>#N/A</v>
      </c>
      <c r="W1139" s="180" t="e">
        <f ca="1">OFFSET('ewc02'!$N$10,Y1139,0)</f>
        <v>#N/A</v>
      </c>
      <c r="X1139" s="180" t="e">
        <f ca="1">IF(AND(OFFSET('ewc02'!I$10,Y1139,0)=12,OR(G1139="2.3",G1139="2.6",G1139="2.7",G1139="2.9")),1,0)</f>
        <v>#N/A</v>
      </c>
      <c r="Y1139" s="180" t="e">
        <f t="shared" ca="1" si="309"/>
        <v>#N/A</v>
      </c>
      <c r="Z1139" s="37">
        <f t="shared" si="310"/>
        <v>0</v>
      </c>
      <c r="AA1139" s="180">
        <f ca="1">IF($Z1139=0,0, OFFSET(rd!$A$10,MATCH($Z1139,RD_tunnus,0),0))</f>
        <v>0</v>
      </c>
      <c r="AB1139" s="180" t="e">
        <f t="shared" si="317"/>
        <v>#N/A</v>
      </c>
      <c r="AC1139" s="180" t="e">
        <f t="shared" si="318"/>
        <v>#N/A</v>
      </c>
      <c r="AD1139" s="100">
        <f t="shared" si="319"/>
        <v>0</v>
      </c>
      <c r="AE1139" s="180" t="e">
        <f t="shared" ca="1" si="311"/>
        <v>#N/A</v>
      </c>
      <c r="AF1139" s="180" t="e">
        <f t="shared" ca="1" si="312"/>
        <v>#N/A</v>
      </c>
      <c r="AG1139" s="100" t="e">
        <f ca="1">OFFSET('Kuiva-aine'!$D$10,AE1139+AF1139-1,0)</f>
        <v>#N/A</v>
      </c>
      <c r="AH1139" s="100" t="e">
        <f ca="1">OFFSET('Kuiva-aine'!$E$10,AE1139+AF1139-1,0)</f>
        <v>#N/A</v>
      </c>
      <c r="AI1139" s="180" t="e">
        <f t="shared" ca="1" si="320"/>
        <v>#N/A</v>
      </c>
      <c r="AJ1139" s="180" t="e">
        <f t="shared" si="321"/>
        <v>#N/A</v>
      </c>
      <c r="AK1139" s="180" t="e">
        <f t="shared" si="322"/>
        <v>#N/A</v>
      </c>
      <c r="AL1139" s="180">
        <f t="shared" si="323"/>
        <v>0</v>
      </c>
    </row>
    <row r="1140" spans="1:38" x14ac:dyDescent="0.35">
      <c r="A1140" s="91"/>
      <c r="B1140" s="92"/>
      <c r="C1140" s="93"/>
      <c r="D1140" s="92"/>
      <c r="E1140" s="91"/>
      <c r="F1140" s="92"/>
      <c r="G1140" s="94"/>
      <c r="I1140" s="31">
        <f t="shared" ca="1" si="324"/>
        <v>0</v>
      </c>
      <c r="J1140" s="31">
        <f ca="1">IF(ISNA(MATCH($V1140,Hajoamiskertoimet!A$21:A$53,0)),0,$I1140*OFFSET(Hajoamiskertoimet!$C$20,MATCH($V1140,Hajoamiskertoimet!A$21:A$53,0),0))</f>
        <v>0</v>
      </c>
      <c r="L1140" s="181">
        <f t="shared" ca="1" si="313"/>
        <v>1</v>
      </c>
      <c r="M1140" s="180" t="e">
        <f ca="1">OFFSET('ewc02'!$H$10,MATCH($R1140,Ewc_ID,0),0)</f>
        <v>#N/A</v>
      </c>
      <c r="N1140" s="180" t="e">
        <f t="shared" ca="1" si="308"/>
        <v>#N/A</v>
      </c>
      <c r="O1140" s="180" t="e">
        <f ca="1">IF($L1140=0,-1,OFFSET('Kuiva-aine'!$C$10,AE1140+AF1140-1,0))</f>
        <v>#N/A</v>
      </c>
      <c r="P1140" s="180" t="e">
        <f t="shared" ca="1" si="314"/>
        <v>#N/A</v>
      </c>
      <c r="Q1140" s="180" t="e">
        <f ca="1">OFFSET('ewc02'!$A$10,MATCH($C1140,EWC_Koodi,0),0)</f>
        <v>#N/A</v>
      </c>
      <c r="R1140" s="180" t="e">
        <f t="shared" ca="1" si="315"/>
        <v>#N/A</v>
      </c>
      <c r="S1140" s="180" t="e">
        <f ca="1">OFFSET('ewc02'!$K$10,Y1140,0)</f>
        <v>#N/A</v>
      </c>
      <c r="T1140" s="180" t="e">
        <f t="shared" ca="1" si="316"/>
        <v>#N/A</v>
      </c>
      <c r="U1140" s="180" t="e">
        <f ca="1">OFFSET('ewc02'!$L$10,Y1140,0)</f>
        <v>#N/A</v>
      </c>
      <c r="V1140" s="180" t="e">
        <f ca="1">OFFSET('ewc02'!$M$10,Y1140,0)</f>
        <v>#N/A</v>
      </c>
      <c r="W1140" s="180" t="e">
        <f ca="1">OFFSET('ewc02'!$N$10,Y1140,0)</f>
        <v>#N/A</v>
      </c>
      <c r="X1140" s="180" t="e">
        <f ca="1">IF(AND(OFFSET('ewc02'!I$10,Y1140,0)=12,OR(G1140="2.3",G1140="2.6",G1140="2.7",G1140="2.9")),1,0)</f>
        <v>#N/A</v>
      </c>
      <c r="Y1140" s="180" t="e">
        <f t="shared" ca="1" si="309"/>
        <v>#N/A</v>
      </c>
      <c r="Z1140" s="37">
        <f t="shared" si="310"/>
        <v>0</v>
      </c>
      <c r="AA1140" s="180">
        <f ca="1">IF($Z1140=0,0, OFFSET(rd!$A$10,MATCH($Z1140,RD_tunnus,0),0))</f>
        <v>0</v>
      </c>
      <c r="AB1140" s="180" t="e">
        <f t="shared" si="317"/>
        <v>#N/A</v>
      </c>
      <c r="AC1140" s="180" t="e">
        <f t="shared" si="318"/>
        <v>#N/A</v>
      </c>
      <c r="AD1140" s="100">
        <f t="shared" si="319"/>
        <v>0</v>
      </c>
      <c r="AE1140" s="180" t="e">
        <f t="shared" ca="1" si="311"/>
        <v>#N/A</v>
      </c>
      <c r="AF1140" s="180" t="e">
        <f t="shared" ca="1" si="312"/>
        <v>#N/A</v>
      </c>
      <c r="AG1140" s="100" t="e">
        <f ca="1">OFFSET('Kuiva-aine'!$D$10,AE1140+AF1140-1,0)</f>
        <v>#N/A</v>
      </c>
      <c r="AH1140" s="100" t="e">
        <f ca="1">OFFSET('Kuiva-aine'!$E$10,AE1140+AF1140-1,0)</f>
        <v>#N/A</v>
      </c>
      <c r="AI1140" s="180" t="e">
        <f t="shared" ca="1" si="320"/>
        <v>#N/A</v>
      </c>
      <c r="AJ1140" s="180" t="e">
        <f t="shared" si="321"/>
        <v>#N/A</v>
      </c>
      <c r="AK1140" s="180" t="e">
        <f t="shared" si="322"/>
        <v>#N/A</v>
      </c>
      <c r="AL1140" s="180">
        <f t="shared" si="323"/>
        <v>0</v>
      </c>
    </row>
    <row r="1141" spans="1:38" x14ac:dyDescent="0.35">
      <c r="A1141" s="91"/>
      <c r="B1141" s="92"/>
      <c r="C1141" s="93"/>
      <c r="D1141" s="92"/>
      <c r="E1141" s="91"/>
      <c r="F1141" s="92"/>
      <c r="G1141" s="94"/>
      <c r="I1141" s="31">
        <f t="shared" ca="1" si="324"/>
        <v>0</v>
      </c>
      <c r="J1141" s="31">
        <f ca="1">IF(ISNA(MATCH($V1141,Hajoamiskertoimet!A$21:A$53,0)),0,$I1141*OFFSET(Hajoamiskertoimet!$C$20,MATCH($V1141,Hajoamiskertoimet!A$21:A$53,0),0))</f>
        <v>0</v>
      </c>
      <c r="L1141" s="181">
        <f t="shared" ca="1" si="313"/>
        <v>1</v>
      </c>
      <c r="M1141" s="180" t="e">
        <f ca="1">OFFSET('ewc02'!$H$10,MATCH($R1141,Ewc_ID,0),0)</f>
        <v>#N/A</v>
      </c>
      <c r="N1141" s="180" t="e">
        <f t="shared" ca="1" si="308"/>
        <v>#N/A</v>
      </c>
      <c r="O1141" s="180" t="e">
        <f ca="1">IF($L1141=0,-1,OFFSET('Kuiva-aine'!$C$10,AE1141+AF1141-1,0))</f>
        <v>#N/A</v>
      </c>
      <c r="P1141" s="180" t="e">
        <f t="shared" ca="1" si="314"/>
        <v>#N/A</v>
      </c>
      <c r="Q1141" s="180" t="e">
        <f ca="1">OFFSET('ewc02'!$A$10,MATCH($C1141,EWC_Koodi,0),0)</f>
        <v>#N/A</v>
      </c>
      <c r="R1141" s="180" t="e">
        <f t="shared" ca="1" si="315"/>
        <v>#N/A</v>
      </c>
      <c r="S1141" s="180" t="e">
        <f ca="1">OFFSET('ewc02'!$K$10,Y1141,0)</f>
        <v>#N/A</v>
      </c>
      <c r="T1141" s="180" t="e">
        <f t="shared" ca="1" si="316"/>
        <v>#N/A</v>
      </c>
      <c r="U1141" s="180" t="e">
        <f ca="1">OFFSET('ewc02'!$L$10,Y1141,0)</f>
        <v>#N/A</v>
      </c>
      <c r="V1141" s="180" t="e">
        <f ca="1">OFFSET('ewc02'!$M$10,Y1141,0)</f>
        <v>#N/A</v>
      </c>
      <c r="W1141" s="180" t="e">
        <f ca="1">OFFSET('ewc02'!$N$10,Y1141,0)</f>
        <v>#N/A</v>
      </c>
      <c r="X1141" s="180" t="e">
        <f ca="1">IF(AND(OFFSET('ewc02'!I$10,Y1141,0)=12,OR(G1141="2.3",G1141="2.6",G1141="2.7",G1141="2.9")),1,0)</f>
        <v>#N/A</v>
      </c>
      <c r="Y1141" s="180" t="e">
        <f t="shared" ca="1" si="309"/>
        <v>#N/A</v>
      </c>
      <c r="Z1141" s="37">
        <f t="shared" si="310"/>
        <v>0</v>
      </c>
      <c r="AA1141" s="180">
        <f ca="1">IF($Z1141=0,0, OFFSET(rd!$A$10,MATCH($Z1141,RD_tunnus,0),0))</f>
        <v>0</v>
      </c>
      <c r="AB1141" s="180" t="e">
        <f t="shared" si="317"/>
        <v>#N/A</v>
      </c>
      <c r="AC1141" s="180" t="e">
        <f t="shared" si="318"/>
        <v>#N/A</v>
      </c>
      <c r="AD1141" s="100">
        <f t="shared" si="319"/>
        <v>0</v>
      </c>
      <c r="AE1141" s="180" t="e">
        <f t="shared" ca="1" si="311"/>
        <v>#N/A</v>
      </c>
      <c r="AF1141" s="180" t="e">
        <f t="shared" ca="1" si="312"/>
        <v>#N/A</v>
      </c>
      <c r="AG1141" s="100" t="e">
        <f ca="1">OFFSET('Kuiva-aine'!$D$10,AE1141+AF1141-1,0)</f>
        <v>#N/A</v>
      </c>
      <c r="AH1141" s="100" t="e">
        <f ca="1">OFFSET('Kuiva-aine'!$E$10,AE1141+AF1141-1,0)</f>
        <v>#N/A</v>
      </c>
      <c r="AI1141" s="180" t="e">
        <f t="shared" ca="1" si="320"/>
        <v>#N/A</v>
      </c>
      <c r="AJ1141" s="180" t="e">
        <f t="shared" si="321"/>
        <v>#N/A</v>
      </c>
      <c r="AK1141" s="180" t="e">
        <f t="shared" si="322"/>
        <v>#N/A</v>
      </c>
      <c r="AL1141" s="180">
        <f t="shared" si="323"/>
        <v>0</v>
      </c>
    </row>
    <row r="1142" spans="1:38" x14ac:dyDescent="0.35">
      <c r="A1142" s="91"/>
      <c r="B1142" s="92"/>
      <c r="C1142" s="93"/>
      <c r="D1142" s="92"/>
      <c r="E1142" s="91"/>
      <c r="F1142" s="92"/>
      <c r="G1142" s="94"/>
      <c r="I1142" s="31">
        <f t="shared" ca="1" si="324"/>
        <v>0</v>
      </c>
      <c r="J1142" s="31">
        <f ca="1">IF(ISNA(MATCH($V1142,Hajoamiskertoimet!A$21:A$53,0)),0,$I1142*OFFSET(Hajoamiskertoimet!$C$20,MATCH($V1142,Hajoamiskertoimet!A$21:A$53,0),0))</f>
        <v>0</v>
      </c>
      <c r="L1142" s="181">
        <f t="shared" ca="1" si="313"/>
        <v>1</v>
      </c>
      <c r="M1142" s="180" t="e">
        <f ca="1">OFFSET('ewc02'!$H$10,MATCH($R1142,Ewc_ID,0),0)</f>
        <v>#N/A</v>
      </c>
      <c r="N1142" s="180" t="e">
        <f t="shared" ca="1" si="308"/>
        <v>#N/A</v>
      </c>
      <c r="O1142" s="180" t="e">
        <f ca="1">IF($L1142=0,-1,OFFSET('Kuiva-aine'!$C$10,AE1142+AF1142-1,0))</f>
        <v>#N/A</v>
      </c>
      <c r="P1142" s="180" t="e">
        <f t="shared" ca="1" si="314"/>
        <v>#N/A</v>
      </c>
      <c r="Q1142" s="180" t="e">
        <f ca="1">OFFSET('ewc02'!$A$10,MATCH($C1142,EWC_Koodi,0),0)</f>
        <v>#N/A</v>
      </c>
      <c r="R1142" s="180" t="e">
        <f t="shared" ca="1" si="315"/>
        <v>#N/A</v>
      </c>
      <c r="S1142" s="180" t="e">
        <f ca="1">OFFSET('ewc02'!$K$10,Y1142,0)</f>
        <v>#N/A</v>
      </c>
      <c r="T1142" s="180" t="e">
        <f t="shared" ca="1" si="316"/>
        <v>#N/A</v>
      </c>
      <c r="U1142" s="180" t="e">
        <f ca="1">OFFSET('ewc02'!$L$10,Y1142,0)</f>
        <v>#N/A</v>
      </c>
      <c r="V1142" s="180" t="e">
        <f ca="1">OFFSET('ewc02'!$M$10,Y1142,0)</f>
        <v>#N/A</v>
      </c>
      <c r="W1142" s="180" t="e">
        <f ca="1">OFFSET('ewc02'!$N$10,Y1142,0)</f>
        <v>#N/A</v>
      </c>
      <c r="X1142" s="180" t="e">
        <f ca="1">IF(AND(OFFSET('ewc02'!I$10,Y1142,0)=12,OR(G1142="2.3",G1142="2.6",G1142="2.7",G1142="2.9")),1,0)</f>
        <v>#N/A</v>
      </c>
      <c r="Y1142" s="180" t="e">
        <f t="shared" ca="1" si="309"/>
        <v>#N/A</v>
      </c>
      <c r="Z1142" s="37">
        <f t="shared" si="310"/>
        <v>0</v>
      </c>
      <c r="AA1142" s="180">
        <f ca="1">IF($Z1142=0,0, OFFSET(rd!$A$10,MATCH($Z1142,RD_tunnus,0),0))</f>
        <v>0</v>
      </c>
      <c r="AB1142" s="180" t="e">
        <f t="shared" si="317"/>
        <v>#N/A</v>
      </c>
      <c r="AC1142" s="180" t="e">
        <f t="shared" si="318"/>
        <v>#N/A</v>
      </c>
      <c r="AD1142" s="100">
        <f t="shared" si="319"/>
        <v>0</v>
      </c>
      <c r="AE1142" s="180" t="e">
        <f t="shared" ca="1" si="311"/>
        <v>#N/A</v>
      </c>
      <c r="AF1142" s="180" t="e">
        <f t="shared" ca="1" si="312"/>
        <v>#N/A</v>
      </c>
      <c r="AG1142" s="100" t="e">
        <f ca="1">OFFSET('Kuiva-aine'!$D$10,AE1142+AF1142-1,0)</f>
        <v>#N/A</v>
      </c>
      <c r="AH1142" s="100" t="e">
        <f ca="1">OFFSET('Kuiva-aine'!$E$10,AE1142+AF1142-1,0)</f>
        <v>#N/A</v>
      </c>
      <c r="AI1142" s="180" t="e">
        <f t="shared" ca="1" si="320"/>
        <v>#N/A</v>
      </c>
      <c r="AJ1142" s="180" t="e">
        <f t="shared" si="321"/>
        <v>#N/A</v>
      </c>
      <c r="AK1142" s="180" t="e">
        <f t="shared" si="322"/>
        <v>#N/A</v>
      </c>
      <c r="AL1142" s="180">
        <f t="shared" si="323"/>
        <v>0</v>
      </c>
    </row>
    <row r="1143" spans="1:38" x14ac:dyDescent="0.35">
      <c r="A1143" s="91"/>
      <c r="B1143" s="92"/>
      <c r="C1143" s="93"/>
      <c r="D1143" s="92"/>
      <c r="E1143" s="91"/>
      <c r="F1143" s="92"/>
      <c r="G1143" s="94"/>
      <c r="I1143" s="31">
        <f t="shared" ca="1" si="324"/>
        <v>0</v>
      </c>
      <c r="J1143" s="31">
        <f ca="1">IF(ISNA(MATCH($V1143,Hajoamiskertoimet!A$21:A$53,0)),0,$I1143*OFFSET(Hajoamiskertoimet!$C$20,MATCH($V1143,Hajoamiskertoimet!A$21:A$53,0),0))</f>
        <v>0</v>
      </c>
      <c r="L1143" s="181">
        <f t="shared" ca="1" si="313"/>
        <v>1</v>
      </c>
      <c r="M1143" s="180" t="e">
        <f ca="1">OFFSET('ewc02'!$H$10,MATCH($R1143,Ewc_ID,0),0)</f>
        <v>#N/A</v>
      </c>
      <c r="N1143" s="180" t="e">
        <f t="shared" ca="1" si="308"/>
        <v>#N/A</v>
      </c>
      <c r="O1143" s="180" t="e">
        <f ca="1">IF($L1143=0,-1,OFFSET('Kuiva-aine'!$C$10,AE1143+AF1143-1,0))</f>
        <v>#N/A</v>
      </c>
      <c r="P1143" s="180" t="e">
        <f t="shared" ca="1" si="314"/>
        <v>#N/A</v>
      </c>
      <c r="Q1143" s="180" t="e">
        <f ca="1">OFFSET('ewc02'!$A$10,MATCH($C1143,EWC_Koodi,0),0)</f>
        <v>#N/A</v>
      </c>
      <c r="R1143" s="180" t="e">
        <f t="shared" ca="1" si="315"/>
        <v>#N/A</v>
      </c>
      <c r="S1143" s="180" t="e">
        <f ca="1">OFFSET('ewc02'!$K$10,Y1143,0)</f>
        <v>#N/A</v>
      </c>
      <c r="T1143" s="180" t="e">
        <f t="shared" ca="1" si="316"/>
        <v>#N/A</v>
      </c>
      <c r="U1143" s="180" t="e">
        <f ca="1">OFFSET('ewc02'!$L$10,Y1143,0)</f>
        <v>#N/A</v>
      </c>
      <c r="V1143" s="180" t="e">
        <f ca="1">OFFSET('ewc02'!$M$10,Y1143,0)</f>
        <v>#N/A</v>
      </c>
      <c r="W1143" s="180" t="e">
        <f ca="1">OFFSET('ewc02'!$N$10,Y1143,0)</f>
        <v>#N/A</v>
      </c>
      <c r="X1143" s="180" t="e">
        <f ca="1">IF(AND(OFFSET('ewc02'!I$10,Y1143,0)=12,OR(G1143="2.3",G1143="2.6",G1143="2.7",G1143="2.9")),1,0)</f>
        <v>#N/A</v>
      </c>
      <c r="Y1143" s="180" t="e">
        <f t="shared" ca="1" si="309"/>
        <v>#N/A</v>
      </c>
      <c r="Z1143" s="37">
        <f t="shared" si="310"/>
        <v>0</v>
      </c>
      <c r="AA1143" s="180">
        <f ca="1">IF($Z1143=0,0, OFFSET(rd!$A$10,MATCH($Z1143,RD_tunnus,0),0))</f>
        <v>0</v>
      </c>
      <c r="AB1143" s="180" t="e">
        <f t="shared" si="317"/>
        <v>#N/A</v>
      </c>
      <c r="AC1143" s="180" t="e">
        <f t="shared" si="318"/>
        <v>#N/A</v>
      </c>
      <c r="AD1143" s="100">
        <f t="shared" si="319"/>
        <v>0</v>
      </c>
      <c r="AE1143" s="180" t="e">
        <f t="shared" ca="1" si="311"/>
        <v>#N/A</v>
      </c>
      <c r="AF1143" s="180" t="e">
        <f t="shared" ca="1" si="312"/>
        <v>#N/A</v>
      </c>
      <c r="AG1143" s="100" t="e">
        <f ca="1">OFFSET('Kuiva-aine'!$D$10,AE1143+AF1143-1,0)</f>
        <v>#N/A</v>
      </c>
      <c r="AH1143" s="100" t="e">
        <f ca="1">OFFSET('Kuiva-aine'!$E$10,AE1143+AF1143-1,0)</f>
        <v>#N/A</v>
      </c>
      <c r="AI1143" s="180" t="e">
        <f t="shared" ca="1" si="320"/>
        <v>#N/A</v>
      </c>
      <c r="AJ1143" s="180" t="e">
        <f t="shared" si="321"/>
        <v>#N/A</v>
      </c>
      <c r="AK1143" s="180" t="e">
        <f t="shared" si="322"/>
        <v>#N/A</v>
      </c>
      <c r="AL1143" s="180">
        <f t="shared" si="323"/>
        <v>0</v>
      </c>
    </row>
    <row r="1144" spans="1:38" x14ac:dyDescent="0.35">
      <c r="A1144" s="91"/>
      <c r="B1144" s="92"/>
      <c r="C1144" s="93"/>
      <c r="D1144" s="92"/>
      <c r="E1144" s="91"/>
      <c r="F1144" s="92"/>
      <c r="G1144" s="94"/>
      <c r="I1144" s="31">
        <f t="shared" ca="1" si="324"/>
        <v>0</v>
      </c>
      <c r="J1144" s="31">
        <f ca="1">IF(ISNA(MATCH($V1144,Hajoamiskertoimet!A$21:A$53,0)),0,$I1144*OFFSET(Hajoamiskertoimet!$C$20,MATCH($V1144,Hajoamiskertoimet!A$21:A$53,0),0))</f>
        <v>0</v>
      </c>
      <c r="L1144" s="181">
        <f t="shared" ca="1" si="313"/>
        <v>1</v>
      </c>
      <c r="M1144" s="180" t="e">
        <f ca="1">OFFSET('ewc02'!$H$10,MATCH($R1144,Ewc_ID,0),0)</f>
        <v>#N/A</v>
      </c>
      <c r="N1144" s="180" t="e">
        <f t="shared" ca="1" si="308"/>
        <v>#N/A</v>
      </c>
      <c r="O1144" s="180" t="e">
        <f ca="1">IF($L1144=0,-1,OFFSET('Kuiva-aine'!$C$10,AE1144+AF1144-1,0))</f>
        <v>#N/A</v>
      </c>
      <c r="P1144" s="180" t="e">
        <f t="shared" ca="1" si="314"/>
        <v>#N/A</v>
      </c>
      <c r="Q1144" s="180" t="e">
        <f ca="1">OFFSET('ewc02'!$A$10,MATCH($C1144,EWC_Koodi,0),0)</f>
        <v>#N/A</v>
      </c>
      <c r="R1144" s="180" t="e">
        <f t="shared" ca="1" si="315"/>
        <v>#N/A</v>
      </c>
      <c r="S1144" s="180" t="e">
        <f ca="1">OFFSET('ewc02'!$K$10,Y1144,0)</f>
        <v>#N/A</v>
      </c>
      <c r="T1144" s="180" t="e">
        <f t="shared" ca="1" si="316"/>
        <v>#N/A</v>
      </c>
      <c r="U1144" s="180" t="e">
        <f ca="1">OFFSET('ewc02'!$L$10,Y1144,0)</f>
        <v>#N/A</v>
      </c>
      <c r="V1144" s="180" t="e">
        <f ca="1">OFFSET('ewc02'!$M$10,Y1144,0)</f>
        <v>#N/A</v>
      </c>
      <c r="W1144" s="180" t="e">
        <f ca="1">OFFSET('ewc02'!$N$10,Y1144,0)</f>
        <v>#N/A</v>
      </c>
      <c r="X1144" s="180" t="e">
        <f ca="1">IF(AND(OFFSET('ewc02'!I$10,Y1144,0)=12,OR(G1144="2.3",G1144="2.6",G1144="2.7",G1144="2.9")),1,0)</f>
        <v>#N/A</v>
      </c>
      <c r="Y1144" s="180" t="e">
        <f t="shared" ca="1" si="309"/>
        <v>#N/A</v>
      </c>
      <c r="Z1144" s="37">
        <f t="shared" si="310"/>
        <v>0</v>
      </c>
      <c r="AA1144" s="180">
        <f ca="1">IF($Z1144=0,0, OFFSET(rd!$A$10,MATCH($Z1144,RD_tunnus,0),0))</f>
        <v>0</v>
      </c>
      <c r="AB1144" s="180" t="e">
        <f t="shared" si="317"/>
        <v>#N/A</v>
      </c>
      <c r="AC1144" s="180" t="e">
        <f t="shared" si="318"/>
        <v>#N/A</v>
      </c>
      <c r="AD1144" s="100">
        <f t="shared" si="319"/>
        <v>0</v>
      </c>
      <c r="AE1144" s="180" t="e">
        <f t="shared" ca="1" si="311"/>
        <v>#N/A</v>
      </c>
      <c r="AF1144" s="180" t="e">
        <f t="shared" ca="1" si="312"/>
        <v>#N/A</v>
      </c>
      <c r="AG1144" s="100" t="e">
        <f ca="1">OFFSET('Kuiva-aine'!$D$10,AE1144+AF1144-1,0)</f>
        <v>#N/A</v>
      </c>
      <c r="AH1144" s="100" t="e">
        <f ca="1">OFFSET('Kuiva-aine'!$E$10,AE1144+AF1144-1,0)</f>
        <v>#N/A</v>
      </c>
      <c r="AI1144" s="180" t="e">
        <f t="shared" ca="1" si="320"/>
        <v>#N/A</v>
      </c>
      <c r="AJ1144" s="180" t="e">
        <f t="shared" si="321"/>
        <v>#N/A</v>
      </c>
      <c r="AK1144" s="180" t="e">
        <f t="shared" si="322"/>
        <v>#N/A</v>
      </c>
      <c r="AL1144" s="180">
        <f t="shared" si="323"/>
        <v>0</v>
      </c>
    </row>
    <row r="1145" spans="1:38" x14ac:dyDescent="0.35">
      <c r="A1145" s="91"/>
      <c r="B1145" s="92"/>
      <c r="C1145" s="93"/>
      <c r="D1145" s="92"/>
      <c r="E1145" s="91"/>
      <c r="F1145" s="92"/>
      <c r="G1145" s="94"/>
      <c r="I1145" s="31">
        <f t="shared" ca="1" si="324"/>
        <v>0</v>
      </c>
      <c r="J1145" s="31">
        <f ca="1">IF(ISNA(MATCH($V1145,Hajoamiskertoimet!A$21:A$53,0)),0,$I1145*OFFSET(Hajoamiskertoimet!$C$20,MATCH($V1145,Hajoamiskertoimet!A$21:A$53,0),0))</f>
        <v>0</v>
      </c>
      <c r="L1145" s="181">
        <f t="shared" ca="1" si="313"/>
        <v>1</v>
      </c>
      <c r="M1145" s="180" t="e">
        <f ca="1">OFFSET('ewc02'!$H$10,MATCH($R1145,Ewc_ID,0),0)</f>
        <v>#N/A</v>
      </c>
      <c r="N1145" s="180" t="e">
        <f t="shared" ca="1" si="308"/>
        <v>#N/A</v>
      </c>
      <c r="O1145" s="180" t="e">
        <f ca="1">IF($L1145=0,-1,OFFSET('Kuiva-aine'!$C$10,AE1145+AF1145-1,0))</f>
        <v>#N/A</v>
      </c>
      <c r="P1145" s="180" t="e">
        <f t="shared" ca="1" si="314"/>
        <v>#N/A</v>
      </c>
      <c r="Q1145" s="180" t="e">
        <f ca="1">OFFSET('ewc02'!$A$10,MATCH($C1145,EWC_Koodi,0),0)</f>
        <v>#N/A</v>
      </c>
      <c r="R1145" s="180" t="e">
        <f t="shared" ca="1" si="315"/>
        <v>#N/A</v>
      </c>
      <c r="S1145" s="180" t="e">
        <f ca="1">OFFSET('ewc02'!$K$10,Y1145,0)</f>
        <v>#N/A</v>
      </c>
      <c r="T1145" s="180" t="e">
        <f t="shared" ca="1" si="316"/>
        <v>#N/A</v>
      </c>
      <c r="U1145" s="180" t="e">
        <f ca="1">OFFSET('ewc02'!$L$10,Y1145,0)</f>
        <v>#N/A</v>
      </c>
      <c r="V1145" s="180" t="e">
        <f ca="1">OFFSET('ewc02'!$M$10,Y1145,0)</f>
        <v>#N/A</v>
      </c>
      <c r="W1145" s="180" t="e">
        <f ca="1">OFFSET('ewc02'!$N$10,Y1145,0)</f>
        <v>#N/A</v>
      </c>
      <c r="X1145" s="180" t="e">
        <f ca="1">IF(AND(OFFSET('ewc02'!I$10,Y1145,0)=12,OR(G1145="2.3",G1145="2.6",G1145="2.7",G1145="2.9")),1,0)</f>
        <v>#N/A</v>
      </c>
      <c r="Y1145" s="180" t="e">
        <f t="shared" ca="1" si="309"/>
        <v>#N/A</v>
      </c>
      <c r="Z1145" s="37">
        <f t="shared" si="310"/>
        <v>0</v>
      </c>
      <c r="AA1145" s="180">
        <f ca="1">IF($Z1145=0,0, OFFSET(rd!$A$10,MATCH($Z1145,RD_tunnus,0),0))</f>
        <v>0</v>
      </c>
      <c r="AB1145" s="180" t="e">
        <f t="shared" si="317"/>
        <v>#N/A</v>
      </c>
      <c r="AC1145" s="180" t="e">
        <f t="shared" si="318"/>
        <v>#N/A</v>
      </c>
      <c r="AD1145" s="100">
        <f t="shared" si="319"/>
        <v>0</v>
      </c>
      <c r="AE1145" s="180" t="e">
        <f t="shared" ca="1" si="311"/>
        <v>#N/A</v>
      </c>
      <c r="AF1145" s="180" t="e">
        <f t="shared" ca="1" si="312"/>
        <v>#N/A</v>
      </c>
      <c r="AG1145" s="100" t="e">
        <f ca="1">OFFSET('Kuiva-aine'!$D$10,AE1145+AF1145-1,0)</f>
        <v>#N/A</v>
      </c>
      <c r="AH1145" s="100" t="e">
        <f ca="1">OFFSET('Kuiva-aine'!$E$10,AE1145+AF1145-1,0)</f>
        <v>#N/A</v>
      </c>
      <c r="AI1145" s="180" t="e">
        <f t="shared" ca="1" si="320"/>
        <v>#N/A</v>
      </c>
      <c r="AJ1145" s="180" t="e">
        <f t="shared" si="321"/>
        <v>#N/A</v>
      </c>
      <c r="AK1145" s="180" t="e">
        <f t="shared" si="322"/>
        <v>#N/A</v>
      </c>
      <c r="AL1145" s="180">
        <f t="shared" si="323"/>
        <v>0</v>
      </c>
    </row>
    <row r="1146" spans="1:38" x14ac:dyDescent="0.35">
      <c r="A1146" s="91"/>
      <c r="B1146" s="92"/>
      <c r="C1146" s="93"/>
      <c r="D1146" s="92"/>
      <c r="E1146" s="91"/>
      <c r="F1146" s="92"/>
      <c r="G1146" s="94"/>
      <c r="I1146" s="31">
        <f t="shared" ca="1" si="324"/>
        <v>0</v>
      </c>
      <c r="J1146" s="31">
        <f ca="1">IF(ISNA(MATCH($V1146,Hajoamiskertoimet!A$21:A$53,0)),0,$I1146*OFFSET(Hajoamiskertoimet!$C$20,MATCH($V1146,Hajoamiskertoimet!A$21:A$53,0),0))</f>
        <v>0</v>
      </c>
      <c r="L1146" s="181">
        <f t="shared" ca="1" si="313"/>
        <v>1</v>
      </c>
      <c r="M1146" s="180" t="e">
        <f ca="1">OFFSET('ewc02'!$H$10,MATCH($R1146,Ewc_ID,0),0)</f>
        <v>#N/A</v>
      </c>
      <c r="N1146" s="180" t="e">
        <f t="shared" ca="1" si="308"/>
        <v>#N/A</v>
      </c>
      <c r="O1146" s="180" t="e">
        <f ca="1">IF($L1146=0,-1,OFFSET('Kuiva-aine'!$C$10,AE1146+AF1146-1,0))</f>
        <v>#N/A</v>
      </c>
      <c r="P1146" s="180" t="e">
        <f t="shared" ca="1" si="314"/>
        <v>#N/A</v>
      </c>
      <c r="Q1146" s="180" t="e">
        <f ca="1">OFFSET('ewc02'!$A$10,MATCH($C1146,EWC_Koodi,0),0)</f>
        <v>#N/A</v>
      </c>
      <c r="R1146" s="180" t="e">
        <f t="shared" ca="1" si="315"/>
        <v>#N/A</v>
      </c>
      <c r="S1146" s="180" t="e">
        <f ca="1">OFFSET('ewc02'!$K$10,Y1146,0)</f>
        <v>#N/A</v>
      </c>
      <c r="T1146" s="180" t="e">
        <f t="shared" ca="1" si="316"/>
        <v>#N/A</v>
      </c>
      <c r="U1146" s="180" t="e">
        <f ca="1">OFFSET('ewc02'!$L$10,Y1146,0)</f>
        <v>#N/A</v>
      </c>
      <c r="V1146" s="180" t="e">
        <f ca="1">OFFSET('ewc02'!$M$10,Y1146,0)</f>
        <v>#N/A</v>
      </c>
      <c r="W1146" s="180" t="e">
        <f ca="1">OFFSET('ewc02'!$N$10,Y1146,0)</f>
        <v>#N/A</v>
      </c>
      <c r="X1146" s="180" t="e">
        <f ca="1">IF(AND(OFFSET('ewc02'!I$10,Y1146,0)=12,OR(G1146="2.3",G1146="2.6",G1146="2.7",G1146="2.9")),1,0)</f>
        <v>#N/A</v>
      </c>
      <c r="Y1146" s="180" t="e">
        <f t="shared" ca="1" si="309"/>
        <v>#N/A</v>
      </c>
      <c r="Z1146" s="37">
        <f t="shared" si="310"/>
        <v>0</v>
      </c>
      <c r="AA1146" s="180">
        <f ca="1">IF($Z1146=0,0, OFFSET(rd!$A$10,MATCH($Z1146,RD_tunnus,0),0))</f>
        <v>0</v>
      </c>
      <c r="AB1146" s="180" t="e">
        <f t="shared" si="317"/>
        <v>#N/A</v>
      </c>
      <c r="AC1146" s="180" t="e">
        <f t="shared" si="318"/>
        <v>#N/A</v>
      </c>
      <c r="AD1146" s="100">
        <f t="shared" si="319"/>
        <v>0</v>
      </c>
      <c r="AE1146" s="180" t="e">
        <f t="shared" ca="1" si="311"/>
        <v>#N/A</v>
      </c>
      <c r="AF1146" s="180" t="e">
        <f t="shared" ca="1" si="312"/>
        <v>#N/A</v>
      </c>
      <c r="AG1146" s="100" t="e">
        <f ca="1">OFFSET('Kuiva-aine'!$D$10,AE1146+AF1146-1,0)</f>
        <v>#N/A</v>
      </c>
      <c r="AH1146" s="100" t="e">
        <f ca="1">OFFSET('Kuiva-aine'!$E$10,AE1146+AF1146-1,0)</f>
        <v>#N/A</v>
      </c>
      <c r="AI1146" s="180" t="e">
        <f t="shared" ca="1" si="320"/>
        <v>#N/A</v>
      </c>
      <c r="AJ1146" s="180" t="e">
        <f t="shared" si="321"/>
        <v>#N/A</v>
      </c>
      <c r="AK1146" s="180" t="e">
        <f t="shared" si="322"/>
        <v>#N/A</v>
      </c>
      <c r="AL1146" s="180">
        <f t="shared" si="323"/>
        <v>0</v>
      </c>
    </row>
    <row r="1147" spans="1:38" x14ac:dyDescent="0.35">
      <c r="A1147" s="91"/>
      <c r="B1147" s="92"/>
      <c r="C1147" s="93"/>
      <c r="D1147" s="92"/>
      <c r="E1147" s="91"/>
      <c r="F1147" s="92"/>
      <c r="G1147" s="94"/>
      <c r="I1147" s="31">
        <f t="shared" ca="1" si="324"/>
        <v>0</v>
      </c>
      <c r="J1147" s="31">
        <f ca="1">IF(ISNA(MATCH($V1147,Hajoamiskertoimet!A$21:A$53,0)),0,$I1147*OFFSET(Hajoamiskertoimet!$C$20,MATCH($V1147,Hajoamiskertoimet!A$21:A$53,0),0))</f>
        <v>0</v>
      </c>
      <c r="L1147" s="181">
        <f t="shared" ca="1" si="313"/>
        <v>1</v>
      </c>
      <c r="M1147" s="180" t="e">
        <f ca="1">OFFSET('ewc02'!$H$10,MATCH($R1147,Ewc_ID,0),0)</f>
        <v>#N/A</v>
      </c>
      <c r="N1147" s="180" t="e">
        <f t="shared" ca="1" si="308"/>
        <v>#N/A</v>
      </c>
      <c r="O1147" s="180" t="e">
        <f ca="1">IF($L1147=0,-1,OFFSET('Kuiva-aine'!$C$10,AE1147+AF1147-1,0))</f>
        <v>#N/A</v>
      </c>
      <c r="P1147" s="180" t="e">
        <f t="shared" ca="1" si="314"/>
        <v>#N/A</v>
      </c>
      <c r="Q1147" s="180" t="e">
        <f ca="1">OFFSET('ewc02'!$A$10,MATCH($C1147,EWC_Koodi,0),0)</f>
        <v>#N/A</v>
      </c>
      <c r="R1147" s="180" t="e">
        <f t="shared" ca="1" si="315"/>
        <v>#N/A</v>
      </c>
      <c r="S1147" s="180" t="e">
        <f ca="1">OFFSET('ewc02'!$K$10,Y1147,0)</f>
        <v>#N/A</v>
      </c>
      <c r="T1147" s="180" t="e">
        <f t="shared" ca="1" si="316"/>
        <v>#N/A</v>
      </c>
      <c r="U1147" s="180" t="e">
        <f ca="1">OFFSET('ewc02'!$L$10,Y1147,0)</f>
        <v>#N/A</v>
      </c>
      <c r="V1147" s="180" t="e">
        <f ca="1">OFFSET('ewc02'!$M$10,Y1147,0)</f>
        <v>#N/A</v>
      </c>
      <c r="W1147" s="180" t="e">
        <f ca="1">OFFSET('ewc02'!$N$10,Y1147,0)</f>
        <v>#N/A</v>
      </c>
      <c r="X1147" s="180" t="e">
        <f ca="1">IF(AND(OFFSET('ewc02'!I$10,Y1147,0)=12,OR(G1147="2.3",G1147="2.6",G1147="2.7",G1147="2.9")),1,0)</f>
        <v>#N/A</v>
      </c>
      <c r="Y1147" s="180" t="e">
        <f t="shared" ca="1" si="309"/>
        <v>#N/A</v>
      </c>
      <c r="Z1147" s="37">
        <f t="shared" si="310"/>
        <v>0</v>
      </c>
      <c r="AA1147" s="180">
        <f ca="1">IF($Z1147=0,0, OFFSET(rd!$A$10,MATCH($Z1147,RD_tunnus,0),0))</f>
        <v>0</v>
      </c>
      <c r="AB1147" s="180" t="e">
        <f t="shared" si="317"/>
        <v>#N/A</v>
      </c>
      <c r="AC1147" s="180" t="e">
        <f t="shared" si="318"/>
        <v>#N/A</v>
      </c>
      <c r="AD1147" s="100">
        <f t="shared" si="319"/>
        <v>0</v>
      </c>
      <c r="AE1147" s="180" t="e">
        <f t="shared" ca="1" si="311"/>
        <v>#N/A</v>
      </c>
      <c r="AF1147" s="180" t="e">
        <f t="shared" ca="1" si="312"/>
        <v>#N/A</v>
      </c>
      <c r="AG1147" s="100" t="e">
        <f ca="1">OFFSET('Kuiva-aine'!$D$10,AE1147+AF1147-1,0)</f>
        <v>#N/A</v>
      </c>
      <c r="AH1147" s="100" t="e">
        <f ca="1">OFFSET('Kuiva-aine'!$E$10,AE1147+AF1147-1,0)</f>
        <v>#N/A</v>
      </c>
      <c r="AI1147" s="180" t="e">
        <f t="shared" ca="1" si="320"/>
        <v>#N/A</v>
      </c>
      <c r="AJ1147" s="180" t="e">
        <f t="shared" si="321"/>
        <v>#N/A</v>
      </c>
      <c r="AK1147" s="180" t="e">
        <f t="shared" si="322"/>
        <v>#N/A</v>
      </c>
      <c r="AL1147" s="180">
        <f t="shared" si="323"/>
        <v>0</v>
      </c>
    </row>
    <row r="1148" spans="1:38" x14ac:dyDescent="0.35">
      <c r="A1148" s="91"/>
      <c r="B1148" s="92"/>
      <c r="C1148" s="93"/>
      <c r="D1148" s="92"/>
      <c r="E1148" s="91"/>
      <c r="F1148" s="92"/>
      <c r="G1148" s="94"/>
      <c r="I1148" s="31">
        <f t="shared" ca="1" si="324"/>
        <v>0</v>
      </c>
      <c r="J1148" s="31">
        <f ca="1">IF(ISNA(MATCH($V1148,Hajoamiskertoimet!A$21:A$53,0)),0,$I1148*OFFSET(Hajoamiskertoimet!$C$20,MATCH($V1148,Hajoamiskertoimet!A$21:A$53,0),0))</f>
        <v>0</v>
      </c>
      <c r="L1148" s="181">
        <f t="shared" ca="1" si="313"/>
        <v>1</v>
      </c>
      <c r="M1148" s="180" t="e">
        <f ca="1">OFFSET('ewc02'!$H$10,MATCH($R1148,Ewc_ID,0),0)</f>
        <v>#N/A</v>
      </c>
      <c r="N1148" s="180" t="e">
        <f t="shared" ca="1" si="308"/>
        <v>#N/A</v>
      </c>
      <c r="O1148" s="180" t="e">
        <f ca="1">IF($L1148=0,-1,OFFSET('Kuiva-aine'!$C$10,AE1148+AF1148-1,0))</f>
        <v>#N/A</v>
      </c>
      <c r="P1148" s="180" t="e">
        <f t="shared" ca="1" si="314"/>
        <v>#N/A</v>
      </c>
      <c r="Q1148" s="180" t="e">
        <f ca="1">OFFSET('ewc02'!$A$10,MATCH($C1148,EWC_Koodi,0),0)</f>
        <v>#N/A</v>
      </c>
      <c r="R1148" s="180" t="e">
        <f t="shared" ca="1" si="315"/>
        <v>#N/A</v>
      </c>
      <c r="S1148" s="180" t="e">
        <f ca="1">OFFSET('ewc02'!$K$10,Y1148,0)</f>
        <v>#N/A</v>
      </c>
      <c r="T1148" s="180" t="e">
        <f t="shared" ca="1" si="316"/>
        <v>#N/A</v>
      </c>
      <c r="U1148" s="180" t="e">
        <f ca="1">OFFSET('ewc02'!$L$10,Y1148,0)</f>
        <v>#N/A</v>
      </c>
      <c r="V1148" s="180" t="e">
        <f ca="1">OFFSET('ewc02'!$M$10,Y1148,0)</f>
        <v>#N/A</v>
      </c>
      <c r="W1148" s="180" t="e">
        <f ca="1">OFFSET('ewc02'!$N$10,Y1148,0)</f>
        <v>#N/A</v>
      </c>
      <c r="X1148" s="180" t="e">
        <f ca="1">IF(AND(OFFSET('ewc02'!I$10,Y1148,0)=12,OR(G1148="2.3",G1148="2.6",G1148="2.7",G1148="2.9")),1,0)</f>
        <v>#N/A</v>
      </c>
      <c r="Y1148" s="180" t="e">
        <f t="shared" ca="1" si="309"/>
        <v>#N/A</v>
      </c>
      <c r="Z1148" s="37">
        <f t="shared" si="310"/>
        <v>0</v>
      </c>
      <c r="AA1148" s="180">
        <f ca="1">IF($Z1148=0,0, OFFSET(rd!$A$10,MATCH($Z1148,RD_tunnus,0),0))</f>
        <v>0</v>
      </c>
      <c r="AB1148" s="180" t="e">
        <f t="shared" si="317"/>
        <v>#N/A</v>
      </c>
      <c r="AC1148" s="180" t="e">
        <f t="shared" si="318"/>
        <v>#N/A</v>
      </c>
      <c r="AD1148" s="100">
        <f t="shared" si="319"/>
        <v>0</v>
      </c>
      <c r="AE1148" s="180" t="e">
        <f t="shared" ca="1" si="311"/>
        <v>#N/A</v>
      </c>
      <c r="AF1148" s="180" t="e">
        <f t="shared" ca="1" si="312"/>
        <v>#N/A</v>
      </c>
      <c r="AG1148" s="100" t="e">
        <f ca="1">OFFSET('Kuiva-aine'!$D$10,AE1148+AF1148-1,0)</f>
        <v>#N/A</v>
      </c>
      <c r="AH1148" s="100" t="e">
        <f ca="1">OFFSET('Kuiva-aine'!$E$10,AE1148+AF1148-1,0)</f>
        <v>#N/A</v>
      </c>
      <c r="AI1148" s="180" t="e">
        <f t="shared" ca="1" si="320"/>
        <v>#N/A</v>
      </c>
      <c r="AJ1148" s="180" t="e">
        <f t="shared" si="321"/>
        <v>#N/A</v>
      </c>
      <c r="AK1148" s="180" t="e">
        <f t="shared" si="322"/>
        <v>#N/A</v>
      </c>
      <c r="AL1148" s="180">
        <f t="shared" si="323"/>
        <v>0</v>
      </c>
    </row>
    <row r="1149" spans="1:38" x14ac:dyDescent="0.35">
      <c r="A1149" s="91"/>
      <c r="B1149" s="92"/>
      <c r="C1149" s="93"/>
      <c r="D1149" s="92"/>
      <c r="E1149" s="91"/>
      <c r="F1149" s="92"/>
      <c r="G1149" s="94"/>
      <c r="I1149" s="31">
        <f t="shared" ca="1" si="324"/>
        <v>0</v>
      </c>
      <c r="J1149" s="31">
        <f ca="1">IF(ISNA(MATCH($V1149,Hajoamiskertoimet!A$21:A$53,0)),0,$I1149*OFFSET(Hajoamiskertoimet!$C$20,MATCH($V1149,Hajoamiskertoimet!A$21:A$53,0),0))</f>
        <v>0</v>
      </c>
      <c r="L1149" s="181">
        <f t="shared" ca="1" si="313"/>
        <v>1</v>
      </c>
      <c r="M1149" s="180" t="e">
        <f ca="1">OFFSET('ewc02'!$H$10,MATCH($R1149,Ewc_ID,0),0)</f>
        <v>#N/A</v>
      </c>
      <c r="N1149" s="180" t="e">
        <f t="shared" ca="1" si="308"/>
        <v>#N/A</v>
      </c>
      <c r="O1149" s="180" t="e">
        <f ca="1">IF($L1149=0,-1,OFFSET('Kuiva-aine'!$C$10,AE1149+AF1149-1,0))</f>
        <v>#N/A</v>
      </c>
      <c r="P1149" s="180" t="e">
        <f t="shared" ca="1" si="314"/>
        <v>#N/A</v>
      </c>
      <c r="Q1149" s="180" t="e">
        <f ca="1">OFFSET('ewc02'!$A$10,MATCH($C1149,EWC_Koodi,0),0)</f>
        <v>#N/A</v>
      </c>
      <c r="R1149" s="180" t="e">
        <f t="shared" ca="1" si="315"/>
        <v>#N/A</v>
      </c>
      <c r="S1149" s="180" t="e">
        <f ca="1">OFFSET('ewc02'!$K$10,Y1149,0)</f>
        <v>#N/A</v>
      </c>
      <c r="T1149" s="180" t="e">
        <f t="shared" ca="1" si="316"/>
        <v>#N/A</v>
      </c>
      <c r="U1149" s="180" t="e">
        <f ca="1">OFFSET('ewc02'!$L$10,Y1149,0)</f>
        <v>#N/A</v>
      </c>
      <c r="V1149" s="180" t="e">
        <f ca="1">OFFSET('ewc02'!$M$10,Y1149,0)</f>
        <v>#N/A</v>
      </c>
      <c r="W1149" s="180" t="e">
        <f ca="1">OFFSET('ewc02'!$N$10,Y1149,0)</f>
        <v>#N/A</v>
      </c>
      <c r="X1149" s="180" t="e">
        <f ca="1">IF(AND(OFFSET('ewc02'!I$10,Y1149,0)=12,OR(G1149="2.3",G1149="2.6",G1149="2.7",G1149="2.9")),1,0)</f>
        <v>#N/A</v>
      </c>
      <c r="Y1149" s="180" t="e">
        <f t="shared" ca="1" si="309"/>
        <v>#N/A</v>
      </c>
      <c r="Z1149" s="37">
        <f t="shared" si="310"/>
        <v>0</v>
      </c>
      <c r="AA1149" s="180">
        <f ca="1">IF($Z1149=0,0, OFFSET(rd!$A$10,MATCH($Z1149,RD_tunnus,0),0))</f>
        <v>0</v>
      </c>
      <c r="AB1149" s="180" t="e">
        <f t="shared" si="317"/>
        <v>#N/A</v>
      </c>
      <c r="AC1149" s="180" t="e">
        <f t="shared" si="318"/>
        <v>#N/A</v>
      </c>
      <c r="AD1149" s="100">
        <f t="shared" si="319"/>
        <v>0</v>
      </c>
      <c r="AE1149" s="180" t="e">
        <f t="shared" ca="1" si="311"/>
        <v>#N/A</v>
      </c>
      <c r="AF1149" s="180" t="e">
        <f t="shared" ca="1" si="312"/>
        <v>#N/A</v>
      </c>
      <c r="AG1149" s="100" t="e">
        <f ca="1">OFFSET('Kuiva-aine'!$D$10,AE1149+AF1149-1,0)</f>
        <v>#N/A</v>
      </c>
      <c r="AH1149" s="100" t="e">
        <f ca="1">OFFSET('Kuiva-aine'!$E$10,AE1149+AF1149-1,0)</f>
        <v>#N/A</v>
      </c>
      <c r="AI1149" s="180" t="e">
        <f t="shared" ca="1" si="320"/>
        <v>#N/A</v>
      </c>
      <c r="AJ1149" s="180" t="e">
        <f t="shared" si="321"/>
        <v>#N/A</v>
      </c>
      <c r="AK1149" s="180" t="e">
        <f t="shared" si="322"/>
        <v>#N/A</v>
      </c>
      <c r="AL1149" s="180">
        <f t="shared" si="323"/>
        <v>0</v>
      </c>
    </row>
    <row r="1150" spans="1:38" x14ac:dyDescent="0.35">
      <c r="A1150" s="91"/>
      <c r="B1150" s="92"/>
      <c r="C1150" s="93"/>
      <c r="D1150" s="92"/>
      <c r="E1150" s="91"/>
      <c r="F1150" s="92"/>
      <c r="G1150" s="94"/>
      <c r="I1150" s="31">
        <f t="shared" ca="1" si="324"/>
        <v>0</v>
      </c>
      <c r="J1150" s="31">
        <f ca="1">IF(ISNA(MATCH($V1150,Hajoamiskertoimet!A$21:A$53,0)),0,$I1150*OFFSET(Hajoamiskertoimet!$C$20,MATCH($V1150,Hajoamiskertoimet!A$21:A$53,0),0))</f>
        <v>0</v>
      </c>
      <c r="L1150" s="181">
        <f t="shared" ca="1" si="313"/>
        <v>1</v>
      </c>
      <c r="M1150" s="180" t="e">
        <f ca="1">OFFSET('ewc02'!$H$10,MATCH($R1150,Ewc_ID,0),0)</f>
        <v>#N/A</v>
      </c>
      <c r="N1150" s="180" t="e">
        <f t="shared" ca="1" si="308"/>
        <v>#N/A</v>
      </c>
      <c r="O1150" s="180" t="e">
        <f ca="1">IF($L1150=0,-1,OFFSET('Kuiva-aine'!$C$10,AE1150+AF1150-1,0))</f>
        <v>#N/A</v>
      </c>
      <c r="P1150" s="180" t="e">
        <f t="shared" ca="1" si="314"/>
        <v>#N/A</v>
      </c>
      <c r="Q1150" s="180" t="e">
        <f ca="1">OFFSET('ewc02'!$A$10,MATCH($C1150,EWC_Koodi,0),0)</f>
        <v>#N/A</v>
      </c>
      <c r="R1150" s="180" t="e">
        <f t="shared" ca="1" si="315"/>
        <v>#N/A</v>
      </c>
      <c r="S1150" s="180" t="e">
        <f ca="1">OFFSET('ewc02'!$K$10,Y1150,0)</f>
        <v>#N/A</v>
      </c>
      <c r="T1150" s="180" t="e">
        <f t="shared" ca="1" si="316"/>
        <v>#N/A</v>
      </c>
      <c r="U1150" s="180" t="e">
        <f ca="1">OFFSET('ewc02'!$L$10,Y1150,0)</f>
        <v>#N/A</v>
      </c>
      <c r="V1150" s="180" t="e">
        <f ca="1">OFFSET('ewc02'!$M$10,Y1150,0)</f>
        <v>#N/A</v>
      </c>
      <c r="W1150" s="180" t="e">
        <f ca="1">OFFSET('ewc02'!$N$10,Y1150,0)</f>
        <v>#N/A</v>
      </c>
      <c r="X1150" s="180" t="e">
        <f ca="1">IF(AND(OFFSET('ewc02'!I$10,Y1150,0)=12,OR(G1150="2.3",G1150="2.6",G1150="2.7",G1150="2.9")),1,0)</f>
        <v>#N/A</v>
      </c>
      <c r="Y1150" s="180" t="e">
        <f t="shared" ca="1" si="309"/>
        <v>#N/A</v>
      </c>
      <c r="Z1150" s="37">
        <f t="shared" si="310"/>
        <v>0</v>
      </c>
      <c r="AA1150" s="180">
        <f ca="1">IF($Z1150=0,0, OFFSET(rd!$A$10,MATCH($Z1150,RD_tunnus,0),0))</f>
        <v>0</v>
      </c>
      <c r="AB1150" s="180" t="e">
        <f t="shared" si="317"/>
        <v>#N/A</v>
      </c>
      <c r="AC1150" s="180" t="e">
        <f t="shared" si="318"/>
        <v>#N/A</v>
      </c>
      <c r="AD1150" s="100">
        <f t="shared" si="319"/>
        <v>0</v>
      </c>
      <c r="AE1150" s="180" t="e">
        <f t="shared" ca="1" si="311"/>
        <v>#N/A</v>
      </c>
      <c r="AF1150" s="180" t="e">
        <f t="shared" ca="1" si="312"/>
        <v>#N/A</v>
      </c>
      <c r="AG1150" s="100" t="e">
        <f ca="1">OFFSET('Kuiva-aine'!$D$10,AE1150+AF1150-1,0)</f>
        <v>#N/A</v>
      </c>
      <c r="AH1150" s="100" t="e">
        <f ca="1">OFFSET('Kuiva-aine'!$E$10,AE1150+AF1150-1,0)</f>
        <v>#N/A</v>
      </c>
      <c r="AI1150" s="180" t="e">
        <f t="shared" ca="1" si="320"/>
        <v>#N/A</v>
      </c>
      <c r="AJ1150" s="180" t="e">
        <f t="shared" si="321"/>
        <v>#N/A</v>
      </c>
      <c r="AK1150" s="180" t="e">
        <f t="shared" si="322"/>
        <v>#N/A</v>
      </c>
      <c r="AL1150" s="180">
        <f t="shared" si="323"/>
        <v>0</v>
      </c>
    </row>
    <row r="1151" spans="1:38" x14ac:dyDescent="0.35">
      <c r="A1151" s="91"/>
      <c r="B1151" s="92"/>
      <c r="C1151" s="93"/>
      <c r="D1151" s="92"/>
      <c r="E1151" s="91"/>
      <c r="F1151" s="92"/>
      <c r="G1151" s="94"/>
      <c r="I1151" s="31">
        <f t="shared" ca="1" si="324"/>
        <v>0</v>
      </c>
      <c r="J1151" s="31">
        <f ca="1">IF(ISNA(MATCH($V1151,Hajoamiskertoimet!A$21:A$53,0)),0,$I1151*OFFSET(Hajoamiskertoimet!$C$20,MATCH($V1151,Hajoamiskertoimet!A$21:A$53,0),0))</f>
        <v>0</v>
      </c>
      <c r="L1151" s="181">
        <f t="shared" ca="1" si="313"/>
        <v>1</v>
      </c>
      <c r="M1151" s="180" t="e">
        <f ca="1">OFFSET('ewc02'!$H$10,MATCH($R1151,Ewc_ID,0),0)</f>
        <v>#N/A</v>
      </c>
      <c r="N1151" s="180" t="e">
        <f t="shared" ca="1" si="308"/>
        <v>#N/A</v>
      </c>
      <c r="O1151" s="180" t="e">
        <f ca="1">IF($L1151=0,-1,OFFSET('Kuiva-aine'!$C$10,AE1151+AF1151-1,0))</f>
        <v>#N/A</v>
      </c>
      <c r="P1151" s="180" t="e">
        <f t="shared" ca="1" si="314"/>
        <v>#N/A</v>
      </c>
      <c r="Q1151" s="180" t="e">
        <f ca="1">OFFSET('ewc02'!$A$10,MATCH($C1151,EWC_Koodi,0),0)</f>
        <v>#N/A</v>
      </c>
      <c r="R1151" s="180" t="e">
        <f t="shared" ca="1" si="315"/>
        <v>#N/A</v>
      </c>
      <c r="S1151" s="180" t="e">
        <f ca="1">OFFSET('ewc02'!$K$10,Y1151,0)</f>
        <v>#N/A</v>
      </c>
      <c r="T1151" s="180" t="e">
        <f t="shared" ca="1" si="316"/>
        <v>#N/A</v>
      </c>
      <c r="U1151" s="180" t="e">
        <f ca="1">OFFSET('ewc02'!$L$10,Y1151,0)</f>
        <v>#N/A</v>
      </c>
      <c r="V1151" s="180" t="e">
        <f ca="1">OFFSET('ewc02'!$M$10,Y1151,0)</f>
        <v>#N/A</v>
      </c>
      <c r="W1151" s="180" t="e">
        <f ca="1">OFFSET('ewc02'!$N$10,Y1151,0)</f>
        <v>#N/A</v>
      </c>
      <c r="X1151" s="180" t="e">
        <f ca="1">IF(AND(OFFSET('ewc02'!I$10,Y1151,0)=12,OR(G1151="2.3",G1151="2.6",G1151="2.7",G1151="2.9")),1,0)</f>
        <v>#N/A</v>
      </c>
      <c r="Y1151" s="180" t="e">
        <f t="shared" ca="1" si="309"/>
        <v>#N/A</v>
      </c>
      <c r="Z1151" s="37">
        <f t="shared" si="310"/>
        <v>0</v>
      </c>
      <c r="AA1151" s="180">
        <f ca="1">IF($Z1151=0,0, OFFSET(rd!$A$10,MATCH($Z1151,RD_tunnus,0),0))</f>
        <v>0</v>
      </c>
      <c r="AB1151" s="180" t="e">
        <f t="shared" si="317"/>
        <v>#N/A</v>
      </c>
      <c r="AC1151" s="180" t="e">
        <f t="shared" si="318"/>
        <v>#N/A</v>
      </c>
      <c r="AD1151" s="100">
        <f t="shared" si="319"/>
        <v>0</v>
      </c>
      <c r="AE1151" s="180" t="e">
        <f t="shared" ca="1" si="311"/>
        <v>#N/A</v>
      </c>
      <c r="AF1151" s="180" t="e">
        <f t="shared" ca="1" si="312"/>
        <v>#N/A</v>
      </c>
      <c r="AG1151" s="100" t="e">
        <f ca="1">OFFSET('Kuiva-aine'!$D$10,AE1151+AF1151-1,0)</f>
        <v>#N/A</v>
      </c>
      <c r="AH1151" s="100" t="e">
        <f ca="1">OFFSET('Kuiva-aine'!$E$10,AE1151+AF1151-1,0)</f>
        <v>#N/A</v>
      </c>
      <c r="AI1151" s="180" t="e">
        <f t="shared" ca="1" si="320"/>
        <v>#N/A</v>
      </c>
      <c r="AJ1151" s="180" t="e">
        <f t="shared" si="321"/>
        <v>#N/A</v>
      </c>
      <c r="AK1151" s="180" t="e">
        <f t="shared" si="322"/>
        <v>#N/A</v>
      </c>
      <c r="AL1151" s="180">
        <f t="shared" si="323"/>
        <v>0</v>
      </c>
    </row>
    <row r="1152" spans="1:38" x14ac:dyDescent="0.35">
      <c r="A1152" s="91"/>
      <c r="B1152" s="92"/>
      <c r="C1152" s="93"/>
      <c r="D1152" s="92"/>
      <c r="E1152" s="91"/>
      <c r="F1152" s="92"/>
      <c r="G1152" s="94"/>
      <c r="I1152" s="31">
        <f t="shared" ca="1" si="324"/>
        <v>0</v>
      </c>
      <c r="J1152" s="31">
        <f ca="1">IF(ISNA(MATCH($V1152,Hajoamiskertoimet!A$21:A$53,0)),0,$I1152*OFFSET(Hajoamiskertoimet!$C$20,MATCH($V1152,Hajoamiskertoimet!A$21:A$53,0),0))</f>
        <v>0</v>
      </c>
      <c r="L1152" s="181">
        <f t="shared" ca="1" si="313"/>
        <v>1</v>
      </c>
      <c r="M1152" s="180" t="e">
        <f ca="1">OFFSET('ewc02'!$H$10,MATCH($R1152,Ewc_ID,0),0)</f>
        <v>#N/A</v>
      </c>
      <c r="N1152" s="180" t="e">
        <f t="shared" ca="1" si="308"/>
        <v>#N/A</v>
      </c>
      <c r="O1152" s="180" t="e">
        <f ca="1">IF($L1152=0,-1,OFFSET('Kuiva-aine'!$C$10,AE1152+AF1152-1,0))</f>
        <v>#N/A</v>
      </c>
      <c r="P1152" s="180" t="e">
        <f t="shared" ca="1" si="314"/>
        <v>#N/A</v>
      </c>
      <c r="Q1152" s="180" t="e">
        <f ca="1">OFFSET('ewc02'!$A$10,MATCH($C1152,EWC_Koodi,0),0)</f>
        <v>#N/A</v>
      </c>
      <c r="R1152" s="180" t="e">
        <f t="shared" ca="1" si="315"/>
        <v>#N/A</v>
      </c>
      <c r="S1152" s="180" t="e">
        <f ca="1">OFFSET('ewc02'!$K$10,Y1152,0)</f>
        <v>#N/A</v>
      </c>
      <c r="T1152" s="180" t="e">
        <f t="shared" ca="1" si="316"/>
        <v>#N/A</v>
      </c>
      <c r="U1152" s="180" t="e">
        <f ca="1">OFFSET('ewc02'!$L$10,Y1152,0)</f>
        <v>#N/A</v>
      </c>
      <c r="V1152" s="180" t="e">
        <f ca="1">OFFSET('ewc02'!$M$10,Y1152,0)</f>
        <v>#N/A</v>
      </c>
      <c r="W1152" s="180" t="e">
        <f ca="1">OFFSET('ewc02'!$N$10,Y1152,0)</f>
        <v>#N/A</v>
      </c>
      <c r="X1152" s="180" t="e">
        <f ca="1">IF(AND(OFFSET('ewc02'!I$10,Y1152,0)=12,OR(G1152="2.3",G1152="2.6",G1152="2.7",G1152="2.9")),1,0)</f>
        <v>#N/A</v>
      </c>
      <c r="Y1152" s="180" t="e">
        <f t="shared" ca="1" si="309"/>
        <v>#N/A</v>
      </c>
      <c r="Z1152" s="37">
        <f t="shared" si="310"/>
        <v>0</v>
      </c>
      <c r="AA1152" s="180">
        <f ca="1">IF($Z1152=0,0, OFFSET(rd!$A$10,MATCH($Z1152,RD_tunnus,0),0))</f>
        <v>0</v>
      </c>
      <c r="AB1152" s="180" t="e">
        <f t="shared" si="317"/>
        <v>#N/A</v>
      </c>
      <c r="AC1152" s="180" t="e">
        <f t="shared" si="318"/>
        <v>#N/A</v>
      </c>
      <c r="AD1152" s="100">
        <f t="shared" si="319"/>
        <v>0</v>
      </c>
      <c r="AE1152" s="180" t="e">
        <f t="shared" ca="1" si="311"/>
        <v>#N/A</v>
      </c>
      <c r="AF1152" s="180" t="e">
        <f t="shared" ca="1" si="312"/>
        <v>#N/A</v>
      </c>
      <c r="AG1152" s="100" t="e">
        <f ca="1">OFFSET('Kuiva-aine'!$D$10,AE1152+AF1152-1,0)</f>
        <v>#N/A</v>
      </c>
      <c r="AH1152" s="100" t="e">
        <f ca="1">OFFSET('Kuiva-aine'!$E$10,AE1152+AF1152-1,0)</f>
        <v>#N/A</v>
      </c>
      <c r="AI1152" s="180" t="e">
        <f t="shared" ca="1" si="320"/>
        <v>#N/A</v>
      </c>
      <c r="AJ1152" s="180" t="e">
        <f t="shared" si="321"/>
        <v>#N/A</v>
      </c>
      <c r="AK1152" s="180" t="e">
        <f t="shared" si="322"/>
        <v>#N/A</v>
      </c>
      <c r="AL1152" s="180">
        <f t="shared" si="323"/>
        <v>0</v>
      </c>
    </row>
    <row r="1153" spans="1:38" x14ac:dyDescent="0.35">
      <c r="A1153" s="91"/>
      <c r="B1153" s="92"/>
      <c r="C1153" s="93"/>
      <c r="D1153" s="92"/>
      <c r="E1153" s="91"/>
      <c r="F1153" s="92"/>
      <c r="G1153" s="94"/>
      <c r="I1153" s="31">
        <f t="shared" ca="1" si="324"/>
        <v>0</v>
      </c>
      <c r="J1153" s="31">
        <f ca="1">IF(ISNA(MATCH($V1153,Hajoamiskertoimet!A$21:A$53,0)),0,$I1153*OFFSET(Hajoamiskertoimet!$C$20,MATCH($V1153,Hajoamiskertoimet!A$21:A$53,0),0))</f>
        <v>0</v>
      </c>
      <c r="L1153" s="181">
        <f t="shared" ca="1" si="313"/>
        <v>1</v>
      </c>
      <c r="M1153" s="180" t="e">
        <f ca="1">OFFSET('ewc02'!$H$10,MATCH($R1153,Ewc_ID,0),0)</f>
        <v>#N/A</v>
      </c>
      <c r="N1153" s="180" t="e">
        <f t="shared" ca="1" si="308"/>
        <v>#N/A</v>
      </c>
      <c r="O1153" s="180" t="e">
        <f ca="1">IF($L1153=0,-1,OFFSET('Kuiva-aine'!$C$10,AE1153+AF1153-1,0))</f>
        <v>#N/A</v>
      </c>
      <c r="P1153" s="180" t="e">
        <f t="shared" ca="1" si="314"/>
        <v>#N/A</v>
      </c>
      <c r="Q1153" s="180" t="e">
        <f ca="1">OFFSET('ewc02'!$A$10,MATCH($C1153,EWC_Koodi,0),0)</f>
        <v>#N/A</v>
      </c>
      <c r="R1153" s="180" t="e">
        <f t="shared" ca="1" si="315"/>
        <v>#N/A</v>
      </c>
      <c r="S1153" s="180" t="e">
        <f ca="1">OFFSET('ewc02'!$K$10,Y1153,0)</f>
        <v>#N/A</v>
      </c>
      <c r="T1153" s="180" t="e">
        <f t="shared" ca="1" si="316"/>
        <v>#N/A</v>
      </c>
      <c r="U1153" s="180" t="e">
        <f ca="1">OFFSET('ewc02'!$L$10,Y1153,0)</f>
        <v>#N/A</v>
      </c>
      <c r="V1153" s="180" t="e">
        <f ca="1">OFFSET('ewc02'!$M$10,Y1153,0)</f>
        <v>#N/A</v>
      </c>
      <c r="W1153" s="180" t="e">
        <f ca="1">OFFSET('ewc02'!$N$10,Y1153,0)</f>
        <v>#N/A</v>
      </c>
      <c r="X1153" s="180" t="e">
        <f ca="1">IF(AND(OFFSET('ewc02'!I$10,Y1153,0)=12,OR(G1153="2.3",G1153="2.6",G1153="2.7",G1153="2.9")),1,0)</f>
        <v>#N/A</v>
      </c>
      <c r="Y1153" s="180" t="e">
        <f t="shared" ca="1" si="309"/>
        <v>#N/A</v>
      </c>
      <c r="Z1153" s="37">
        <f t="shared" si="310"/>
        <v>0</v>
      </c>
      <c r="AA1153" s="180">
        <f ca="1">IF($Z1153=0,0, OFFSET(rd!$A$10,MATCH($Z1153,RD_tunnus,0),0))</f>
        <v>0</v>
      </c>
      <c r="AB1153" s="180" t="e">
        <f t="shared" si="317"/>
        <v>#N/A</v>
      </c>
      <c r="AC1153" s="180" t="e">
        <f t="shared" si="318"/>
        <v>#N/A</v>
      </c>
      <c r="AD1153" s="100">
        <f t="shared" si="319"/>
        <v>0</v>
      </c>
      <c r="AE1153" s="180" t="e">
        <f t="shared" ca="1" si="311"/>
        <v>#N/A</v>
      </c>
      <c r="AF1153" s="180" t="e">
        <f t="shared" ca="1" si="312"/>
        <v>#N/A</v>
      </c>
      <c r="AG1153" s="100" t="e">
        <f ca="1">OFFSET('Kuiva-aine'!$D$10,AE1153+AF1153-1,0)</f>
        <v>#N/A</v>
      </c>
      <c r="AH1153" s="100" t="e">
        <f ca="1">OFFSET('Kuiva-aine'!$E$10,AE1153+AF1153-1,0)</f>
        <v>#N/A</v>
      </c>
      <c r="AI1153" s="180" t="e">
        <f t="shared" ca="1" si="320"/>
        <v>#N/A</v>
      </c>
      <c r="AJ1153" s="180" t="e">
        <f t="shared" si="321"/>
        <v>#N/A</v>
      </c>
      <c r="AK1153" s="180" t="e">
        <f t="shared" si="322"/>
        <v>#N/A</v>
      </c>
      <c r="AL1153" s="180">
        <f t="shared" si="323"/>
        <v>0</v>
      </c>
    </row>
    <row r="1154" spans="1:38" x14ac:dyDescent="0.35">
      <c r="A1154" s="91"/>
      <c r="B1154" s="92"/>
      <c r="C1154" s="93"/>
      <c r="D1154" s="92"/>
      <c r="E1154" s="91"/>
      <c r="F1154" s="92"/>
      <c r="G1154" s="94"/>
      <c r="I1154" s="31">
        <f t="shared" ca="1" si="324"/>
        <v>0</v>
      </c>
      <c r="J1154" s="31">
        <f ca="1">IF(ISNA(MATCH($V1154,Hajoamiskertoimet!A$21:A$53,0)),0,$I1154*OFFSET(Hajoamiskertoimet!$C$20,MATCH($V1154,Hajoamiskertoimet!A$21:A$53,0),0))</f>
        <v>0</v>
      </c>
      <c r="L1154" s="181">
        <f t="shared" ca="1" si="313"/>
        <v>1</v>
      </c>
      <c r="M1154" s="180" t="e">
        <f ca="1">OFFSET('ewc02'!$H$10,MATCH($R1154,Ewc_ID,0),0)</f>
        <v>#N/A</v>
      </c>
      <c r="N1154" s="180" t="e">
        <f t="shared" ca="1" si="308"/>
        <v>#N/A</v>
      </c>
      <c r="O1154" s="180" t="e">
        <f ca="1">IF($L1154=0,-1,OFFSET('Kuiva-aine'!$C$10,AE1154+AF1154-1,0))</f>
        <v>#N/A</v>
      </c>
      <c r="P1154" s="180" t="e">
        <f t="shared" ca="1" si="314"/>
        <v>#N/A</v>
      </c>
      <c r="Q1154" s="180" t="e">
        <f ca="1">OFFSET('ewc02'!$A$10,MATCH($C1154,EWC_Koodi,0),0)</f>
        <v>#N/A</v>
      </c>
      <c r="R1154" s="180" t="e">
        <f t="shared" ca="1" si="315"/>
        <v>#N/A</v>
      </c>
      <c r="S1154" s="180" t="e">
        <f ca="1">OFFSET('ewc02'!$K$10,Y1154,0)</f>
        <v>#N/A</v>
      </c>
      <c r="T1154" s="180" t="e">
        <f t="shared" ca="1" si="316"/>
        <v>#N/A</v>
      </c>
      <c r="U1154" s="180" t="e">
        <f ca="1">OFFSET('ewc02'!$L$10,Y1154,0)</f>
        <v>#N/A</v>
      </c>
      <c r="V1154" s="180" t="e">
        <f ca="1">OFFSET('ewc02'!$M$10,Y1154,0)</f>
        <v>#N/A</v>
      </c>
      <c r="W1154" s="180" t="e">
        <f ca="1">OFFSET('ewc02'!$N$10,Y1154,0)</f>
        <v>#N/A</v>
      </c>
      <c r="X1154" s="180" t="e">
        <f ca="1">IF(AND(OFFSET('ewc02'!I$10,Y1154,0)=12,OR(G1154="2.3",G1154="2.6",G1154="2.7",G1154="2.9")),1,0)</f>
        <v>#N/A</v>
      </c>
      <c r="Y1154" s="180" t="e">
        <f t="shared" ca="1" si="309"/>
        <v>#N/A</v>
      </c>
      <c r="Z1154" s="37">
        <f t="shared" si="310"/>
        <v>0</v>
      </c>
      <c r="AA1154" s="180">
        <f ca="1">IF($Z1154=0,0, OFFSET(rd!$A$10,MATCH($Z1154,RD_tunnus,0),0))</f>
        <v>0</v>
      </c>
      <c r="AB1154" s="180" t="e">
        <f t="shared" si="317"/>
        <v>#N/A</v>
      </c>
      <c r="AC1154" s="180" t="e">
        <f t="shared" si="318"/>
        <v>#N/A</v>
      </c>
      <c r="AD1154" s="100">
        <f t="shared" si="319"/>
        <v>0</v>
      </c>
      <c r="AE1154" s="180" t="e">
        <f t="shared" ca="1" si="311"/>
        <v>#N/A</v>
      </c>
      <c r="AF1154" s="180" t="e">
        <f t="shared" ca="1" si="312"/>
        <v>#N/A</v>
      </c>
      <c r="AG1154" s="100" t="e">
        <f ca="1">OFFSET('Kuiva-aine'!$D$10,AE1154+AF1154-1,0)</f>
        <v>#N/A</v>
      </c>
      <c r="AH1154" s="100" t="e">
        <f ca="1">OFFSET('Kuiva-aine'!$E$10,AE1154+AF1154-1,0)</f>
        <v>#N/A</v>
      </c>
      <c r="AI1154" s="180" t="e">
        <f t="shared" ca="1" si="320"/>
        <v>#N/A</v>
      </c>
      <c r="AJ1154" s="180" t="e">
        <f t="shared" si="321"/>
        <v>#N/A</v>
      </c>
      <c r="AK1154" s="180" t="e">
        <f t="shared" si="322"/>
        <v>#N/A</v>
      </c>
      <c r="AL1154" s="180">
        <f t="shared" si="323"/>
        <v>0</v>
      </c>
    </row>
    <row r="1155" spans="1:38" x14ac:dyDescent="0.35">
      <c r="A1155" s="91"/>
      <c r="B1155" s="92"/>
      <c r="C1155" s="93"/>
      <c r="D1155" s="92"/>
      <c r="E1155" s="91"/>
      <c r="F1155" s="92"/>
      <c r="G1155" s="94"/>
      <c r="I1155" s="31">
        <f t="shared" ca="1" si="324"/>
        <v>0</v>
      </c>
      <c r="J1155" s="31">
        <f ca="1">IF(ISNA(MATCH($V1155,Hajoamiskertoimet!A$21:A$53,0)),0,$I1155*OFFSET(Hajoamiskertoimet!$C$20,MATCH($V1155,Hajoamiskertoimet!A$21:A$53,0),0))</f>
        <v>0</v>
      </c>
      <c r="L1155" s="181">
        <f t="shared" ca="1" si="313"/>
        <v>1</v>
      </c>
      <c r="M1155" s="180" t="e">
        <f ca="1">OFFSET('ewc02'!$H$10,MATCH($R1155,Ewc_ID,0),0)</f>
        <v>#N/A</v>
      </c>
      <c r="N1155" s="180" t="e">
        <f t="shared" ca="1" si="308"/>
        <v>#N/A</v>
      </c>
      <c r="O1155" s="180" t="e">
        <f ca="1">IF($L1155=0,-1,OFFSET('Kuiva-aine'!$C$10,AE1155+AF1155-1,0))</f>
        <v>#N/A</v>
      </c>
      <c r="P1155" s="180" t="e">
        <f t="shared" ca="1" si="314"/>
        <v>#N/A</v>
      </c>
      <c r="Q1155" s="180" t="e">
        <f ca="1">OFFSET('ewc02'!$A$10,MATCH($C1155,EWC_Koodi,0),0)</f>
        <v>#N/A</v>
      </c>
      <c r="R1155" s="180" t="e">
        <f t="shared" ca="1" si="315"/>
        <v>#N/A</v>
      </c>
      <c r="S1155" s="180" t="e">
        <f ca="1">OFFSET('ewc02'!$K$10,Y1155,0)</f>
        <v>#N/A</v>
      </c>
      <c r="T1155" s="180" t="e">
        <f t="shared" ca="1" si="316"/>
        <v>#N/A</v>
      </c>
      <c r="U1155" s="180" t="e">
        <f ca="1">OFFSET('ewc02'!$L$10,Y1155,0)</f>
        <v>#N/A</v>
      </c>
      <c r="V1155" s="180" t="e">
        <f ca="1">OFFSET('ewc02'!$M$10,Y1155,0)</f>
        <v>#N/A</v>
      </c>
      <c r="W1155" s="180" t="e">
        <f ca="1">OFFSET('ewc02'!$N$10,Y1155,0)</f>
        <v>#N/A</v>
      </c>
      <c r="X1155" s="180" t="e">
        <f ca="1">IF(AND(OFFSET('ewc02'!I$10,Y1155,0)=12,OR(G1155="2.3",G1155="2.6",G1155="2.7",G1155="2.9")),1,0)</f>
        <v>#N/A</v>
      </c>
      <c r="Y1155" s="180" t="e">
        <f t="shared" ca="1" si="309"/>
        <v>#N/A</v>
      </c>
      <c r="Z1155" s="37">
        <f t="shared" si="310"/>
        <v>0</v>
      </c>
      <c r="AA1155" s="180">
        <f ca="1">IF($Z1155=0,0, OFFSET(rd!$A$10,MATCH($Z1155,RD_tunnus,0),0))</f>
        <v>0</v>
      </c>
      <c r="AB1155" s="180" t="e">
        <f t="shared" si="317"/>
        <v>#N/A</v>
      </c>
      <c r="AC1155" s="180" t="e">
        <f t="shared" si="318"/>
        <v>#N/A</v>
      </c>
      <c r="AD1155" s="100">
        <f t="shared" si="319"/>
        <v>0</v>
      </c>
      <c r="AE1155" s="180" t="e">
        <f t="shared" ca="1" si="311"/>
        <v>#N/A</v>
      </c>
      <c r="AF1155" s="180" t="e">
        <f t="shared" ca="1" si="312"/>
        <v>#N/A</v>
      </c>
      <c r="AG1155" s="100" t="e">
        <f ca="1">OFFSET('Kuiva-aine'!$D$10,AE1155+AF1155-1,0)</f>
        <v>#N/A</v>
      </c>
      <c r="AH1155" s="100" t="e">
        <f ca="1">OFFSET('Kuiva-aine'!$E$10,AE1155+AF1155-1,0)</f>
        <v>#N/A</v>
      </c>
      <c r="AI1155" s="180" t="e">
        <f t="shared" ca="1" si="320"/>
        <v>#N/A</v>
      </c>
      <c r="AJ1155" s="180" t="e">
        <f t="shared" si="321"/>
        <v>#N/A</v>
      </c>
      <c r="AK1155" s="180" t="e">
        <f t="shared" si="322"/>
        <v>#N/A</v>
      </c>
      <c r="AL1155" s="180">
        <f t="shared" si="323"/>
        <v>0</v>
      </c>
    </row>
    <row r="1156" spans="1:38" x14ac:dyDescent="0.35">
      <c r="A1156" s="91"/>
      <c r="B1156" s="92"/>
      <c r="C1156" s="93"/>
      <c r="D1156" s="92"/>
      <c r="E1156" s="91"/>
      <c r="F1156" s="92"/>
      <c r="G1156" s="94"/>
      <c r="I1156" s="31">
        <f t="shared" ca="1" si="324"/>
        <v>0</v>
      </c>
      <c r="J1156" s="31">
        <f ca="1">IF(ISNA(MATCH($V1156,Hajoamiskertoimet!A$21:A$53,0)),0,$I1156*OFFSET(Hajoamiskertoimet!$C$20,MATCH($V1156,Hajoamiskertoimet!A$21:A$53,0),0))</f>
        <v>0</v>
      </c>
      <c r="L1156" s="181">
        <f t="shared" ca="1" si="313"/>
        <v>1</v>
      </c>
      <c r="M1156" s="180" t="e">
        <f ca="1">OFFSET('ewc02'!$H$10,MATCH($R1156,Ewc_ID,0),0)</f>
        <v>#N/A</v>
      </c>
      <c r="N1156" s="180" t="e">
        <f t="shared" ca="1" si="308"/>
        <v>#N/A</v>
      </c>
      <c r="O1156" s="180" t="e">
        <f ca="1">IF($L1156=0,-1,OFFSET('Kuiva-aine'!$C$10,AE1156+AF1156-1,0))</f>
        <v>#N/A</v>
      </c>
      <c r="P1156" s="180" t="e">
        <f t="shared" ca="1" si="314"/>
        <v>#N/A</v>
      </c>
      <c r="Q1156" s="180" t="e">
        <f ca="1">OFFSET('ewc02'!$A$10,MATCH($C1156,EWC_Koodi,0),0)</f>
        <v>#N/A</v>
      </c>
      <c r="R1156" s="180" t="e">
        <f t="shared" ca="1" si="315"/>
        <v>#N/A</v>
      </c>
      <c r="S1156" s="180" t="e">
        <f ca="1">OFFSET('ewc02'!$K$10,Y1156,0)</f>
        <v>#N/A</v>
      </c>
      <c r="T1156" s="180" t="e">
        <f t="shared" ca="1" si="316"/>
        <v>#N/A</v>
      </c>
      <c r="U1156" s="180" t="e">
        <f ca="1">OFFSET('ewc02'!$L$10,Y1156,0)</f>
        <v>#N/A</v>
      </c>
      <c r="V1156" s="180" t="e">
        <f ca="1">OFFSET('ewc02'!$M$10,Y1156,0)</f>
        <v>#N/A</v>
      </c>
      <c r="W1156" s="180" t="e">
        <f ca="1">OFFSET('ewc02'!$N$10,Y1156,0)</f>
        <v>#N/A</v>
      </c>
      <c r="X1156" s="180" t="e">
        <f ca="1">IF(AND(OFFSET('ewc02'!I$10,Y1156,0)=12,OR(G1156="2.3",G1156="2.6",G1156="2.7",G1156="2.9")),1,0)</f>
        <v>#N/A</v>
      </c>
      <c r="Y1156" s="180" t="e">
        <f t="shared" ca="1" si="309"/>
        <v>#N/A</v>
      </c>
      <c r="Z1156" s="37">
        <f t="shared" si="310"/>
        <v>0</v>
      </c>
      <c r="AA1156" s="180">
        <f ca="1">IF($Z1156=0,0, OFFSET(rd!$A$10,MATCH($Z1156,RD_tunnus,0),0))</f>
        <v>0</v>
      </c>
      <c r="AB1156" s="180" t="e">
        <f t="shared" si="317"/>
        <v>#N/A</v>
      </c>
      <c r="AC1156" s="180" t="e">
        <f t="shared" si="318"/>
        <v>#N/A</v>
      </c>
      <c r="AD1156" s="100">
        <f t="shared" si="319"/>
        <v>0</v>
      </c>
      <c r="AE1156" s="180" t="e">
        <f t="shared" ca="1" si="311"/>
        <v>#N/A</v>
      </c>
      <c r="AF1156" s="180" t="e">
        <f t="shared" ca="1" si="312"/>
        <v>#N/A</v>
      </c>
      <c r="AG1156" s="100" t="e">
        <f ca="1">OFFSET('Kuiva-aine'!$D$10,AE1156+AF1156-1,0)</f>
        <v>#N/A</v>
      </c>
      <c r="AH1156" s="100" t="e">
        <f ca="1">OFFSET('Kuiva-aine'!$E$10,AE1156+AF1156-1,0)</f>
        <v>#N/A</v>
      </c>
      <c r="AI1156" s="180" t="e">
        <f t="shared" ca="1" si="320"/>
        <v>#N/A</v>
      </c>
      <c r="AJ1156" s="180" t="e">
        <f t="shared" si="321"/>
        <v>#N/A</v>
      </c>
      <c r="AK1156" s="180" t="e">
        <f t="shared" si="322"/>
        <v>#N/A</v>
      </c>
      <c r="AL1156" s="180">
        <f t="shared" si="323"/>
        <v>0</v>
      </c>
    </row>
    <row r="1157" spans="1:38" x14ac:dyDescent="0.35">
      <c r="A1157" s="91"/>
      <c r="B1157" s="92"/>
      <c r="C1157" s="93"/>
      <c r="D1157" s="92"/>
      <c r="E1157" s="91"/>
      <c r="F1157" s="92"/>
      <c r="G1157" s="94"/>
      <c r="I1157" s="31">
        <f t="shared" ca="1" si="324"/>
        <v>0</v>
      </c>
      <c r="J1157" s="31">
        <f ca="1">IF(ISNA(MATCH($V1157,Hajoamiskertoimet!A$21:A$53,0)),0,$I1157*OFFSET(Hajoamiskertoimet!$C$20,MATCH($V1157,Hajoamiskertoimet!A$21:A$53,0),0))</f>
        <v>0</v>
      </c>
      <c r="L1157" s="181">
        <f t="shared" ca="1" si="313"/>
        <v>1</v>
      </c>
      <c r="M1157" s="180" t="e">
        <f ca="1">OFFSET('ewc02'!$H$10,MATCH($R1157,Ewc_ID,0),0)</f>
        <v>#N/A</v>
      </c>
      <c r="N1157" s="180" t="e">
        <f t="shared" ca="1" si="308"/>
        <v>#N/A</v>
      </c>
      <c r="O1157" s="180" t="e">
        <f ca="1">IF($L1157=0,-1,OFFSET('Kuiva-aine'!$C$10,AE1157+AF1157-1,0))</f>
        <v>#N/A</v>
      </c>
      <c r="P1157" s="180" t="e">
        <f t="shared" ca="1" si="314"/>
        <v>#N/A</v>
      </c>
      <c r="Q1157" s="180" t="e">
        <f ca="1">OFFSET('ewc02'!$A$10,MATCH($C1157,EWC_Koodi,0),0)</f>
        <v>#N/A</v>
      </c>
      <c r="R1157" s="180" t="e">
        <f t="shared" ca="1" si="315"/>
        <v>#N/A</v>
      </c>
      <c r="S1157" s="180" t="e">
        <f ca="1">OFFSET('ewc02'!$K$10,Y1157,0)</f>
        <v>#N/A</v>
      </c>
      <c r="T1157" s="180" t="e">
        <f t="shared" ca="1" si="316"/>
        <v>#N/A</v>
      </c>
      <c r="U1157" s="180" t="e">
        <f ca="1">OFFSET('ewc02'!$L$10,Y1157,0)</f>
        <v>#N/A</v>
      </c>
      <c r="V1157" s="180" t="e">
        <f ca="1">OFFSET('ewc02'!$M$10,Y1157,0)</f>
        <v>#N/A</v>
      </c>
      <c r="W1157" s="180" t="e">
        <f ca="1">OFFSET('ewc02'!$N$10,Y1157,0)</f>
        <v>#N/A</v>
      </c>
      <c r="X1157" s="180" t="e">
        <f ca="1">IF(AND(OFFSET('ewc02'!I$10,Y1157,0)=12,OR(G1157="2.3",G1157="2.6",G1157="2.7",G1157="2.9")),1,0)</f>
        <v>#N/A</v>
      </c>
      <c r="Y1157" s="180" t="e">
        <f t="shared" ca="1" si="309"/>
        <v>#N/A</v>
      </c>
      <c r="Z1157" s="37">
        <f t="shared" si="310"/>
        <v>0</v>
      </c>
      <c r="AA1157" s="180">
        <f ca="1">IF($Z1157=0,0, OFFSET(rd!$A$10,MATCH($Z1157,RD_tunnus,0),0))</f>
        <v>0</v>
      </c>
      <c r="AB1157" s="180" t="e">
        <f t="shared" si="317"/>
        <v>#N/A</v>
      </c>
      <c r="AC1157" s="180" t="e">
        <f t="shared" si="318"/>
        <v>#N/A</v>
      </c>
      <c r="AD1157" s="100">
        <f t="shared" si="319"/>
        <v>0</v>
      </c>
      <c r="AE1157" s="180" t="e">
        <f t="shared" ca="1" si="311"/>
        <v>#N/A</v>
      </c>
      <c r="AF1157" s="180" t="e">
        <f t="shared" ca="1" si="312"/>
        <v>#N/A</v>
      </c>
      <c r="AG1157" s="100" t="e">
        <f ca="1">OFFSET('Kuiva-aine'!$D$10,AE1157+AF1157-1,0)</f>
        <v>#N/A</v>
      </c>
      <c r="AH1157" s="100" t="e">
        <f ca="1">OFFSET('Kuiva-aine'!$E$10,AE1157+AF1157-1,0)</f>
        <v>#N/A</v>
      </c>
      <c r="AI1157" s="180" t="e">
        <f t="shared" ca="1" si="320"/>
        <v>#N/A</v>
      </c>
      <c r="AJ1157" s="180" t="e">
        <f t="shared" si="321"/>
        <v>#N/A</v>
      </c>
      <c r="AK1157" s="180" t="e">
        <f t="shared" si="322"/>
        <v>#N/A</v>
      </c>
      <c r="AL1157" s="180">
        <f t="shared" si="323"/>
        <v>0</v>
      </c>
    </row>
    <row r="1158" spans="1:38" x14ac:dyDescent="0.35">
      <c r="A1158" s="91"/>
      <c r="B1158" s="92"/>
      <c r="C1158" s="93"/>
      <c r="D1158" s="92"/>
      <c r="E1158" s="91"/>
      <c r="F1158" s="92"/>
      <c r="G1158" s="94"/>
      <c r="I1158" s="31">
        <f t="shared" ca="1" si="324"/>
        <v>0</v>
      </c>
      <c r="J1158" s="31">
        <f ca="1">IF(ISNA(MATCH($V1158,Hajoamiskertoimet!A$21:A$53,0)),0,$I1158*OFFSET(Hajoamiskertoimet!$C$20,MATCH($V1158,Hajoamiskertoimet!A$21:A$53,0),0))</f>
        <v>0</v>
      </c>
      <c r="L1158" s="181">
        <f t="shared" ca="1" si="313"/>
        <v>1</v>
      </c>
      <c r="M1158" s="180" t="e">
        <f ca="1">OFFSET('ewc02'!$H$10,MATCH($R1158,Ewc_ID,0),0)</f>
        <v>#N/A</v>
      </c>
      <c r="N1158" s="180" t="e">
        <f t="shared" ca="1" si="308"/>
        <v>#N/A</v>
      </c>
      <c r="O1158" s="180" t="e">
        <f ca="1">IF($L1158=0,-1,OFFSET('Kuiva-aine'!$C$10,AE1158+AF1158-1,0))</f>
        <v>#N/A</v>
      </c>
      <c r="P1158" s="180" t="e">
        <f t="shared" ca="1" si="314"/>
        <v>#N/A</v>
      </c>
      <c r="Q1158" s="180" t="e">
        <f ca="1">OFFSET('ewc02'!$A$10,MATCH($C1158,EWC_Koodi,0),0)</f>
        <v>#N/A</v>
      </c>
      <c r="R1158" s="180" t="e">
        <f t="shared" ca="1" si="315"/>
        <v>#N/A</v>
      </c>
      <c r="S1158" s="180" t="e">
        <f ca="1">OFFSET('ewc02'!$K$10,Y1158,0)</f>
        <v>#N/A</v>
      </c>
      <c r="T1158" s="180" t="e">
        <f t="shared" ca="1" si="316"/>
        <v>#N/A</v>
      </c>
      <c r="U1158" s="180" t="e">
        <f ca="1">OFFSET('ewc02'!$L$10,Y1158,0)</f>
        <v>#N/A</v>
      </c>
      <c r="V1158" s="180" t="e">
        <f ca="1">OFFSET('ewc02'!$M$10,Y1158,0)</f>
        <v>#N/A</v>
      </c>
      <c r="W1158" s="180" t="e">
        <f ca="1">OFFSET('ewc02'!$N$10,Y1158,0)</f>
        <v>#N/A</v>
      </c>
      <c r="X1158" s="180" t="e">
        <f ca="1">IF(AND(OFFSET('ewc02'!I$10,Y1158,0)=12,OR(G1158="2.3",G1158="2.6",G1158="2.7",G1158="2.9")),1,0)</f>
        <v>#N/A</v>
      </c>
      <c r="Y1158" s="180" t="e">
        <f t="shared" ca="1" si="309"/>
        <v>#N/A</v>
      </c>
      <c r="Z1158" s="37">
        <f t="shared" si="310"/>
        <v>0</v>
      </c>
      <c r="AA1158" s="180">
        <f ca="1">IF($Z1158=0,0, OFFSET(rd!$A$10,MATCH($Z1158,RD_tunnus,0),0))</f>
        <v>0</v>
      </c>
      <c r="AB1158" s="180" t="e">
        <f t="shared" si="317"/>
        <v>#N/A</v>
      </c>
      <c r="AC1158" s="180" t="e">
        <f t="shared" si="318"/>
        <v>#N/A</v>
      </c>
      <c r="AD1158" s="100">
        <f t="shared" si="319"/>
        <v>0</v>
      </c>
      <c r="AE1158" s="180" t="e">
        <f t="shared" ca="1" si="311"/>
        <v>#N/A</v>
      </c>
      <c r="AF1158" s="180" t="e">
        <f t="shared" ca="1" si="312"/>
        <v>#N/A</v>
      </c>
      <c r="AG1158" s="100" t="e">
        <f ca="1">OFFSET('Kuiva-aine'!$D$10,AE1158+AF1158-1,0)</f>
        <v>#N/A</v>
      </c>
      <c r="AH1158" s="100" t="e">
        <f ca="1">OFFSET('Kuiva-aine'!$E$10,AE1158+AF1158-1,0)</f>
        <v>#N/A</v>
      </c>
      <c r="AI1158" s="180" t="e">
        <f t="shared" ca="1" si="320"/>
        <v>#N/A</v>
      </c>
      <c r="AJ1158" s="180" t="e">
        <f t="shared" si="321"/>
        <v>#N/A</v>
      </c>
      <c r="AK1158" s="180" t="e">
        <f t="shared" si="322"/>
        <v>#N/A</v>
      </c>
      <c r="AL1158" s="180">
        <f t="shared" si="323"/>
        <v>0</v>
      </c>
    </row>
    <row r="1159" spans="1:38" x14ac:dyDescent="0.35">
      <c r="A1159" s="91"/>
      <c r="B1159" s="92"/>
      <c r="C1159" s="93"/>
      <c r="D1159" s="92"/>
      <c r="E1159" s="91"/>
      <c r="F1159" s="92"/>
      <c r="G1159" s="94"/>
      <c r="I1159" s="31">
        <f t="shared" ca="1" si="324"/>
        <v>0</v>
      </c>
      <c r="J1159" s="31">
        <f ca="1">IF(ISNA(MATCH($V1159,Hajoamiskertoimet!A$21:A$53,0)),0,$I1159*OFFSET(Hajoamiskertoimet!$C$20,MATCH($V1159,Hajoamiskertoimet!A$21:A$53,0),0))</f>
        <v>0</v>
      </c>
      <c r="L1159" s="181">
        <f t="shared" ca="1" si="313"/>
        <v>1</v>
      </c>
      <c r="M1159" s="180" t="e">
        <f ca="1">OFFSET('ewc02'!$H$10,MATCH($R1159,Ewc_ID,0),0)</f>
        <v>#N/A</v>
      </c>
      <c r="N1159" s="180" t="e">
        <f t="shared" ca="1" si="308"/>
        <v>#N/A</v>
      </c>
      <c r="O1159" s="180" t="e">
        <f ca="1">IF($L1159=0,-1,OFFSET('Kuiva-aine'!$C$10,AE1159+AF1159-1,0))</f>
        <v>#N/A</v>
      </c>
      <c r="P1159" s="180" t="e">
        <f t="shared" ca="1" si="314"/>
        <v>#N/A</v>
      </c>
      <c r="Q1159" s="180" t="e">
        <f ca="1">OFFSET('ewc02'!$A$10,MATCH($C1159,EWC_Koodi,0),0)</f>
        <v>#N/A</v>
      </c>
      <c r="R1159" s="180" t="e">
        <f t="shared" ca="1" si="315"/>
        <v>#N/A</v>
      </c>
      <c r="S1159" s="180" t="e">
        <f ca="1">OFFSET('ewc02'!$K$10,Y1159,0)</f>
        <v>#N/A</v>
      </c>
      <c r="T1159" s="180" t="e">
        <f t="shared" ca="1" si="316"/>
        <v>#N/A</v>
      </c>
      <c r="U1159" s="180" t="e">
        <f ca="1">OFFSET('ewc02'!$L$10,Y1159,0)</f>
        <v>#N/A</v>
      </c>
      <c r="V1159" s="180" t="e">
        <f ca="1">OFFSET('ewc02'!$M$10,Y1159,0)</f>
        <v>#N/A</v>
      </c>
      <c r="W1159" s="180" t="e">
        <f ca="1">OFFSET('ewc02'!$N$10,Y1159,0)</f>
        <v>#N/A</v>
      </c>
      <c r="X1159" s="180" t="e">
        <f ca="1">IF(AND(OFFSET('ewc02'!I$10,Y1159,0)=12,OR(G1159="2.3",G1159="2.6",G1159="2.7",G1159="2.9")),1,0)</f>
        <v>#N/A</v>
      </c>
      <c r="Y1159" s="180" t="e">
        <f t="shared" ca="1" si="309"/>
        <v>#N/A</v>
      </c>
      <c r="Z1159" s="37">
        <f t="shared" si="310"/>
        <v>0</v>
      </c>
      <c r="AA1159" s="180">
        <f ca="1">IF($Z1159=0,0, OFFSET(rd!$A$10,MATCH($Z1159,RD_tunnus,0),0))</f>
        <v>0</v>
      </c>
      <c r="AB1159" s="180" t="e">
        <f t="shared" si="317"/>
        <v>#N/A</v>
      </c>
      <c r="AC1159" s="180" t="e">
        <f t="shared" si="318"/>
        <v>#N/A</v>
      </c>
      <c r="AD1159" s="100">
        <f t="shared" si="319"/>
        <v>0</v>
      </c>
      <c r="AE1159" s="180" t="e">
        <f t="shared" ca="1" si="311"/>
        <v>#N/A</v>
      </c>
      <c r="AF1159" s="180" t="e">
        <f t="shared" ca="1" si="312"/>
        <v>#N/A</v>
      </c>
      <c r="AG1159" s="100" t="e">
        <f ca="1">OFFSET('Kuiva-aine'!$D$10,AE1159+AF1159-1,0)</f>
        <v>#N/A</v>
      </c>
      <c r="AH1159" s="100" t="e">
        <f ca="1">OFFSET('Kuiva-aine'!$E$10,AE1159+AF1159-1,0)</f>
        <v>#N/A</v>
      </c>
      <c r="AI1159" s="180" t="e">
        <f t="shared" ca="1" si="320"/>
        <v>#N/A</v>
      </c>
      <c r="AJ1159" s="180" t="e">
        <f t="shared" si="321"/>
        <v>#N/A</v>
      </c>
      <c r="AK1159" s="180" t="e">
        <f t="shared" si="322"/>
        <v>#N/A</v>
      </c>
      <c r="AL1159" s="180">
        <f t="shared" si="323"/>
        <v>0</v>
      </c>
    </row>
    <row r="1160" spans="1:38" x14ac:dyDescent="0.35">
      <c r="A1160" s="91"/>
      <c r="B1160" s="92"/>
      <c r="C1160" s="93"/>
      <c r="D1160" s="92"/>
      <c r="E1160" s="91"/>
      <c r="F1160" s="92"/>
      <c r="G1160" s="94"/>
      <c r="I1160" s="31">
        <f t="shared" ca="1" si="324"/>
        <v>0</v>
      </c>
      <c r="J1160" s="31">
        <f ca="1">IF(ISNA(MATCH($V1160,Hajoamiskertoimet!A$21:A$53,0)),0,$I1160*OFFSET(Hajoamiskertoimet!$C$20,MATCH($V1160,Hajoamiskertoimet!A$21:A$53,0),0))</f>
        <v>0</v>
      </c>
      <c r="L1160" s="181">
        <f t="shared" ca="1" si="313"/>
        <v>1</v>
      </c>
      <c r="M1160" s="180" t="e">
        <f ca="1">OFFSET('ewc02'!$H$10,MATCH($R1160,Ewc_ID,0),0)</f>
        <v>#N/A</v>
      </c>
      <c r="N1160" s="180" t="e">
        <f t="shared" ca="1" si="308"/>
        <v>#N/A</v>
      </c>
      <c r="O1160" s="180" t="e">
        <f ca="1">IF($L1160=0,-1,OFFSET('Kuiva-aine'!$C$10,AE1160+AF1160-1,0))</f>
        <v>#N/A</v>
      </c>
      <c r="P1160" s="180" t="e">
        <f t="shared" ca="1" si="314"/>
        <v>#N/A</v>
      </c>
      <c r="Q1160" s="180" t="e">
        <f ca="1">OFFSET('ewc02'!$A$10,MATCH($C1160,EWC_Koodi,0),0)</f>
        <v>#N/A</v>
      </c>
      <c r="R1160" s="180" t="e">
        <f t="shared" ca="1" si="315"/>
        <v>#N/A</v>
      </c>
      <c r="S1160" s="180" t="e">
        <f ca="1">OFFSET('ewc02'!$K$10,Y1160,0)</f>
        <v>#N/A</v>
      </c>
      <c r="T1160" s="180" t="e">
        <f t="shared" ca="1" si="316"/>
        <v>#N/A</v>
      </c>
      <c r="U1160" s="180" t="e">
        <f ca="1">OFFSET('ewc02'!$L$10,Y1160,0)</f>
        <v>#N/A</v>
      </c>
      <c r="V1160" s="180" t="e">
        <f ca="1">OFFSET('ewc02'!$M$10,Y1160,0)</f>
        <v>#N/A</v>
      </c>
      <c r="W1160" s="180" t="e">
        <f ca="1">OFFSET('ewc02'!$N$10,Y1160,0)</f>
        <v>#N/A</v>
      </c>
      <c r="X1160" s="180" t="e">
        <f ca="1">IF(AND(OFFSET('ewc02'!I$10,Y1160,0)=12,OR(G1160="2.3",G1160="2.6",G1160="2.7",G1160="2.9")),1,0)</f>
        <v>#N/A</v>
      </c>
      <c r="Y1160" s="180" t="e">
        <f t="shared" ca="1" si="309"/>
        <v>#N/A</v>
      </c>
      <c r="Z1160" s="37">
        <f t="shared" si="310"/>
        <v>0</v>
      </c>
      <c r="AA1160" s="180">
        <f ca="1">IF($Z1160=0,0, OFFSET(rd!$A$10,MATCH($Z1160,RD_tunnus,0),0))</f>
        <v>0</v>
      </c>
      <c r="AB1160" s="180" t="e">
        <f t="shared" si="317"/>
        <v>#N/A</v>
      </c>
      <c r="AC1160" s="180" t="e">
        <f t="shared" si="318"/>
        <v>#N/A</v>
      </c>
      <c r="AD1160" s="100">
        <f t="shared" si="319"/>
        <v>0</v>
      </c>
      <c r="AE1160" s="180" t="e">
        <f t="shared" ca="1" si="311"/>
        <v>#N/A</v>
      </c>
      <c r="AF1160" s="180" t="e">
        <f t="shared" ca="1" si="312"/>
        <v>#N/A</v>
      </c>
      <c r="AG1160" s="100" t="e">
        <f ca="1">OFFSET('Kuiva-aine'!$D$10,AE1160+AF1160-1,0)</f>
        <v>#N/A</v>
      </c>
      <c r="AH1160" s="100" t="e">
        <f ca="1">OFFSET('Kuiva-aine'!$E$10,AE1160+AF1160-1,0)</f>
        <v>#N/A</v>
      </c>
      <c r="AI1160" s="180" t="e">
        <f t="shared" ca="1" si="320"/>
        <v>#N/A</v>
      </c>
      <c r="AJ1160" s="180" t="e">
        <f t="shared" si="321"/>
        <v>#N/A</v>
      </c>
      <c r="AK1160" s="180" t="e">
        <f t="shared" si="322"/>
        <v>#N/A</v>
      </c>
      <c r="AL1160" s="180">
        <f t="shared" si="323"/>
        <v>0</v>
      </c>
    </row>
    <row r="1161" spans="1:38" x14ac:dyDescent="0.35">
      <c r="A1161" s="91"/>
      <c r="B1161" s="92"/>
      <c r="C1161" s="93"/>
      <c r="D1161" s="92"/>
      <c r="E1161" s="91"/>
      <c r="F1161" s="92"/>
      <c r="G1161" s="94"/>
      <c r="I1161" s="31">
        <f t="shared" ca="1" si="324"/>
        <v>0</v>
      </c>
      <c r="J1161" s="31">
        <f ca="1">IF(ISNA(MATCH($V1161,Hajoamiskertoimet!A$21:A$53,0)),0,$I1161*OFFSET(Hajoamiskertoimet!$C$20,MATCH($V1161,Hajoamiskertoimet!A$21:A$53,0),0))</f>
        <v>0</v>
      </c>
      <c r="L1161" s="181">
        <f t="shared" ca="1" si="313"/>
        <v>1</v>
      </c>
      <c r="M1161" s="180" t="e">
        <f ca="1">OFFSET('ewc02'!$H$10,MATCH($R1161,Ewc_ID,0),0)</f>
        <v>#N/A</v>
      </c>
      <c r="N1161" s="180" t="e">
        <f t="shared" ca="1" si="308"/>
        <v>#N/A</v>
      </c>
      <c r="O1161" s="180" t="e">
        <f ca="1">IF($L1161=0,-1,OFFSET('Kuiva-aine'!$C$10,AE1161+AF1161-1,0))</f>
        <v>#N/A</v>
      </c>
      <c r="P1161" s="180" t="e">
        <f t="shared" ca="1" si="314"/>
        <v>#N/A</v>
      </c>
      <c r="Q1161" s="180" t="e">
        <f ca="1">OFFSET('ewc02'!$A$10,MATCH($C1161,EWC_Koodi,0),0)</f>
        <v>#N/A</v>
      </c>
      <c r="R1161" s="180" t="e">
        <f t="shared" ca="1" si="315"/>
        <v>#N/A</v>
      </c>
      <c r="S1161" s="180" t="e">
        <f ca="1">OFFSET('ewc02'!$K$10,Y1161,0)</f>
        <v>#N/A</v>
      </c>
      <c r="T1161" s="180" t="e">
        <f t="shared" ca="1" si="316"/>
        <v>#N/A</v>
      </c>
      <c r="U1161" s="180" t="e">
        <f ca="1">OFFSET('ewc02'!$L$10,Y1161,0)</f>
        <v>#N/A</v>
      </c>
      <c r="V1161" s="180" t="e">
        <f ca="1">OFFSET('ewc02'!$M$10,Y1161,0)</f>
        <v>#N/A</v>
      </c>
      <c r="W1161" s="180" t="e">
        <f ca="1">OFFSET('ewc02'!$N$10,Y1161,0)</f>
        <v>#N/A</v>
      </c>
      <c r="X1161" s="180" t="e">
        <f ca="1">IF(AND(OFFSET('ewc02'!I$10,Y1161,0)=12,OR(G1161="2.3",G1161="2.6",G1161="2.7",G1161="2.9")),1,0)</f>
        <v>#N/A</v>
      </c>
      <c r="Y1161" s="180" t="e">
        <f t="shared" ca="1" si="309"/>
        <v>#N/A</v>
      </c>
      <c r="Z1161" s="37">
        <f t="shared" si="310"/>
        <v>0</v>
      </c>
      <c r="AA1161" s="180">
        <f ca="1">IF($Z1161=0,0, OFFSET(rd!$A$10,MATCH($Z1161,RD_tunnus,0),0))</f>
        <v>0</v>
      </c>
      <c r="AB1161" s="180" t="e">
        <f t="shared" si="317"/>
        <v>#N/A</v>
      </c>
      <c r="AC1161" s="180" t="e">
        <f t="shared" si="318"/>
        <v>#N/A</v>
      </c>
      <c r="AD1161" s="100">
        <f t="shared" si="319"/>
        <v>0</v>
      </c>
      <c r="AE1161" s="180" t="e">
        <f t="shared" ca="1" si="311"/>
        <v>#N/A</v>
      </c>
      <c r="AF1161" s="180" t="e">
        <f t="shared" ca="1" si="312"/>
        <v>#N/A</v>
      </c>
      <c r="AG1161" s="100" t="e">
        <f ca="1">OFFSET('Kuiva-aine'!$D$10,AE1161+AF1161-1,0)</f>
        <v>#N/A</v>
      </c>
      <c r="AH1161" s="100" t="e">
        <f ca="1">OFFSET('Kuiva-aine'!$E$10,AE1161+AF1161-1,0)</f>
        <v>#N/A</v>
      </c>
      <c r="AI1161" s="180" t="e">
        <f t="shared" ca="1" si="320"/>
        <v>#N/A</v>
      </c>
      <c r="AJ1161" s="180" t="e">
        <f t="shared" si="321"/>
        <v>#N/A</v>
      </c>
      <c r="AK1161" s="180" t="e">
        <f t="shared" si="322"/>
        <v>#N/A</v>
      </c>
      <c r="AL1161" s="180">
        <f t="shared" si="323"/>
        <v>0</v>
      </c>
    </row>
    <row r="1162" spans="1:38" x14ac:dyDescent="0.35">
      <c r="A1162" s="91"/>
      <c r="B1162" s="92"/>
      <c r="C1162" s="93"/>
      <c r="D1162" s="92"/>
      <c r="E1162" s="91"/>
      <c r="F1162" s="92"/>
      <c r="G1162" s="94"/>
      <c r="I1162" s="31">
        <f t="shared" ca="1" si="324"/>
        <v>0</v>
      </c>
      <c r="J1162" s="31">
        <f ca="1">IF(ISNA(MATCH($V1162,Hajoamiskertoimet!A$21:A$53,0)),0,$I1162*OFFSET(Hajoamiskertoimet!$C$20,MATCH($V1162,Hajoamiskertoimet!A$21:A$53,0),0))</f>
        <v>0</v>
      </c>
      <c r="L1162" s="181">
        <f t="shared" ca="1" si="313"/>
        <v>1</v>
      </c>
      <c r="M1162" s="180" t="e">
        <f ca="1">OFFSET('ewc02'!$H$10,MATCH($R1162,Ewc_ID,0),0)</f>
        <v>#N/A</v>
      </c>
      <c r="N1162" s="180" t="e">
        <f t="shared" ca="1" si="308"/>
        <v>#N/A</v>
      </c>
      <c r="O1162" s="180" t="e">
        <f ca="1">IF($L1162=0,-1,OFFSET('Kuiva-aine'!$C$10,AE1162+AF1162-1,0))</f>
        <v>#N/A</v>
      </c>
      <c r="P1162" s="180" t="e">
        <f t="shared" ca="1" si="314"/>
        <v>#N/A</v>
      </c>
      <c r="Q1162" s="180" t="e">
        <f ca="1">OFFSET('ewc02'!$A$10,MATCH($C1162,EWC_Koodi,0),0)</f>
        <v>#N/A</v>
      </c>
      <c r="R1162" s="180" t="e">
        <f t="shared" ca="1" si="315"/>
        <v>#N/A</v>
      </c>
      <c r="S1162" s="180" t="e">
        <f ca="1">OFFSET('ewc02'!$K$10,Y1162,0)</f>
        <v>#N/A</v>
      </c>
      <c r="T1162" s="180" t="e">
        <f t="shared" ca="1" si="316"/>
        <v>#N/A</v>
      </c>
      <c r="U1162" s="180" t="e">
        <f ca="1">OFFSET('ewc02'!$L$10,Y1162,0)</f>
        <v>#N/A</v>
      </c>
      <c r="V1162" s="180" t="e">
        <f ca="1">OFFSET('ewc02'!$M$10,Y1162,0)</f>
        <v>#N/A</v>
      </c>
      <c r="W1162" s="180" t="e">
        <f ca="1">OFFSET('ewc02'!$N$10,Y1162,0)</f>
        <v>#N/A</v>
      </c>
      <c r="X1162" s="180" t="e">
        <f ca="1">IF(AND(OFFSET('ewc02'!I$10,Y1162,0)=12,OR(G1162="2.3",G1162="2.6",G1162="2.7",G1162="2.9")),1,0)</f>
        <v>#N/A</v>
      </c>
      <c r="Y1162" s="180" t="e">
        <f t="shared" ca="1" si="309"/>
        <v>#N/A</v>
      </c>
      <c r="Z1162" s="37">
        <f t="shared" si="310"/>
        <v>0</v>
      </c>
      <c r="AA1162" s="180">
        <f ca="1">IF($Z1162=0,0, OFFSET(rd!$A$10,MATCH($Z1162,RD_tunnus,0),0))</f>
        <v>0</v>
      </c>
      <c r="AB1162" s="180" t="e">
        <f t="shared" si="317"/>
        <v>#N/A</v>
      </c>
      <c r="AC1162" s="180" t="e">
        <f t="shared" si="318"/>
        <v>#N/A</v>
      </c>
      <c r="AD1162" s="100">
        <f t="shared" si="319"/>
        <v>0</v>
      </c>
      <c r="AE1162" s="180" t="e">
        <f t="shared" ca="1" si="311"/>
        <v>#N/A</v>
      </c>
      <c r="AF1162" s="180" t="e">
        <f t="shared" ca="1" si="312"/>
        <v>#N/A</v>
      </c>
      <c r="AG1162" s="100" t="e">
        <f ca="1">OFFSET('Kuiva-aine'!$D$10,AE1162+AF1162-1,0)</f>
        <v>#N/A</v>
      </c>
      <c r="AH1162" s="100" t="e">
        <f ca="1">OFFSET('Kuiva-aine'!$E$10,AE1162+AF1162-1,0)</f>
        <v>#N/A</v>
      </c>
      <c r="AI1162" s="180" t="e">
        <f t="shared" ca="1" si="320"/>
        <v>#N/A</v>
      </c>
      <c r="AJ1162" s="180" t="e">
        <f t="shared" si="321"/>
        <v>#N/A</v>
      </c>
      <c r="AK1162" s="180" t="e">
        <f t="shared" si="322"/>
        <v>#N/A</v>
      </c>
      <c r="AL1162" s="180">
        <f t="shared" si="323"/>
        <v>0</v>
      </c>
    </row>
    <row r="1163" spans="1:38" x14ac:dyDescent="0.35">
      <c r="A1163" s="91"/>
      <c r="B1163" s="92"/>
      <c r="C1163" s="93"/>
      <c r="D1163" s="92"/>
      <c r="E1163" s="91"/>
      <c r="F1163" s="92"/>
      <c r="G1163" s="94"/>
      <c r="I1163" s="31">
        <f t="shared" ca="1" si="324"/>
        <v>0</v>
      </c>
      <c r="J1163" s="31">
        <f ca="1">IF(ISNA(MATCH($V1163,Hajoamiskertoimet!A$21:A$53,0)),0,$I1163*OFFSET(Hajoamiskertoimet!$C$20,MATCH($V1163,Hajoamiskertoimet!A$21:A$53,0),0))</f>
        <v>0</v>
      </c>
      <c r="L1163" s="181">
        <f t="shared" ca="1" si="313"/>
        <v>1</v>
      </c>
      <c r="M1163" s="180" t="e">
        <f ca="1">OFFSET('ewc02'!$H$10,MATCH($R1163,Ewc_ID,0),0)</f>
        <v>#N/A</v>
      </c>
      <c r="N1163" s="180" t="e">
        <f t="shared" ref="N1163:N1226" ca="1" si="325">A1163&amp;"_"&amp;O1163</f>
        <v>#N/A</v>
      </c>
      <c r="O1163" s="180" t="e">
        <f ca="1">IF($L1163=0,-1,OFFSET('Kuiva-aine'!$C$10,AE1163+AF1163-1,0))</f>
        <v>#N/A</v>
      </c>
      <c r="P1163" s="180" t="e">
        <f t="shared" ca="1" si="314"/>
        <v>#N/A</v>
      </c>
      <c r="Q1163" s="180" t="e">
        <f ca="1">OFFSET('ewc02'!$A$10,MATCH($C1163,EWC_Koodi,0),0)</f>
        <v>#N/A</v>
      </c>
      <c r="R1163" s="180" t="e">
        <f t="shared" ca="1" si="315"/>
        <v>#N/A</v>
      </c>
      <c r="S1163" s="180" t="e">
        <f ca="1">OFFSET('ewc02'!$K$10,Y1163,0)</f>
        <v>#N/A</v>
      </c>
      <c r="T1163" s="180" t="e">
        <f t="shared" ca="1" si="316"/>
        <v>#N/A</v>
      </c>
      <c r="U1163" s="180" t="e">
        <f ca="1">OFFSET('ewc02'!$L$10,Y1163,0)</f>
        <v>#N/A</v>
      </c>
      <c r="V1163" s="180" t="e">
        <f ca="1">OFFSET('ewc02'!$M$10,Y1163,0)</f>
        <v>#N/A</v>
      </c>
      <c r="W1163" s="180" t="e">
        <f ca="1">OFFSET('ewc02'!$N$10,Y1163,0)</f>
        <v>#N/A</v>
      </c>
      <c r="X1163" s="180" t="e">
        <f ca="1">IF(AND(OFFSET('ewc02'!I$10,Y1163,0)=12,OR(G1163="2.3",G1163="2.6",G1163="2.7",G1163="2.9")),1,0)</f>
        <v>#N/A</v>
      </c>
      <c r="Y1163" s="180" t="e">
        <f t="shared" ref="Y1163:Y1226" ca="1" si="326">MATCH($R1163,Ewc_ID,0)</f>
        <v>#N/A</v>
      </c>
      <c r="Z1163" s="37">
        <f t="shared" ref="Z1163:Z1226" si="327">IF(F1163="",0,TRIM(F1163))</f>
        <v>0</v>
      </c>
      <c r="AA1163" s="180">
        <f ca="1">IF($Z1163=0,0, OFFSET(rd!$A$10,MATCH($Z1163,RD_tunnus,0),0))</f>
        <v>0</v>
      </c>
      <c r="AB1163" s="180" t="e">
        <f t="shared" si="317"/>
        <v>#N/A</v>
      </c>
      <c r="AC1163" s="180" t="e">
        <f t="shared" si="318"/>
        <v>#N/A</v>
      </c>
      <c r="AD1163" s="100">
        <f t="shared" si="319"/>
        <v>0</v>
      </c>
      <c r="AE1163" s="180" t="e">
        <f t="shared" ref="AE1163:AE1226" ca="1" si="328">MATCH($T1163,Ryhma,0)</f>
        <v>#N/A</v>
      </c>
      <c r="AF1163" s="180" t="e">
        <f t="shared" ref="AF1163:AF1226" ca="1" si="329">MATCH(U1163,OFFSET(Ryhma2,AE1163-1,0,50,1),0)</f>
        <v>#N/A</v>
      </c>
      <c r="AG1163" s="100" t="e">
        <f ca="1">OFFSET('Kuiva-aine'!$D$10,AE1163+AF1163-1,0)</f>
        <v>#N/A</v>
      </c>
      <c r="AH1163" s="100" t="e">
        <f ca="1">OFFSET('Kuiva-aine'!$E$10,AE1163+AF1163-1,0)</f>
        <v>#N/A</v>
      </c>
      <c r="AI1163" s="180" t="e">
        <f t="shared" ca="1" si="320"/>
        <v>#N/A</v>
      </c>
      <c r="AJ1163" s="180" t="e">
        <f t="shared" si="321"/>
        <v>#N/A</v>
      </c>
      <c r="AK1163" s="180" t="e">
        <f t="shared" si="322"/>
        <v>#N/A</v>
      </c>
      <c r="AL1163" s="180">
        <f t="shared" si="323"/>
        <v>0</v>
      </c>
    </row>
    <row r="1164" spans="1:38" x14ac:dyDescent="0.35">
      <c r="A1164" s="91"/>
      <c r="B1164" s="92"/>
      <c r="C1164" s="93"/>
      <c r="D1164" s="92"/>
      <c r="E1164" s="91"/>
      <c r="F1164" s="92"/>
      <c r="G1164" s="94"/>
      <c r="I1164" s="31">
        <f t="shared" ca="1" si="324"/>
        <v>0</v>
      </c>
      <c r="J1164" s="31">
        <f ca="1">IF(ISNA(MATCH($V1164,Hajoamiskertoimet!A$21:A$53,0)),0,$I1164*OFFSET(Hajoamiskertoimet!$C$20,MATCH($V1164,Hajoamiskertoimet!A$21:A$53,0),0))</f>
        <v>0</v>
      </c>
      <c r="L1164" s="181">
        <f t="shared" ref="L1164:L1227" ca="1" si="330">IF(ISNA(AA1164),0,IF(OR(AA1164=0,AA1164=1,AA1164=4,AA1164=5,AA1164=12,AA1164=154,AA1164=157,AA1164=158,AA1164=165),1,0))</f>
        <v>1</v>
      </c>
      <c r="M1164" s="180" t="e">
        <f ca="1">OFFSET('ewc02'!$H$10,MATCH($R1164,Ewc_ID,0),0)</f>
        <v>#N/A</v>
      </c>
      <c r="N1164" s="180" t="e">
        <f t="shared" ca="1" si="325"/>
        <v>#N/A</v>
      </c>
      <c r="O1164" s="180" t="e">
        <f ca="1">IF($L1164=0,-1,OFFSET('Kuiva-aine'!$C$10,AE1164+AF1164-1,0))</f>
        <v>#N/A</v>
      </c>
      <c r="P1164" s="180" t="e">
        <f t="shared" ca="1" si="314"/>
        <v>#N/A</v>
      </c>
      <c r="Q1164" s="180" t="e">
        <f ca="1">OFFSET('ewc02'!$A$10,MATCH($C1164,EWC_Koodi,0),0)</f>
        <v>#N/A</v>
      </c>
      <c r="R1164" s="180" t="e">
        <f t="shared" ca="1" si="315"/>
        <v>#N/A</v>
      </c>
      <c r="S1164" s="180" t="e">
        <f ca="1">OFFSET('ewc02'!$K$10,Y1164,0)</f>
        <v>#N/A</v>
      </c>
      <c r="T1164" s="180" t="e">
        <f t="shared" ca="1" si="316"/>
        <v>#N/A</v>
      </c>
      <c r="U1164" s="180" t="e">
        <f ca="1">OFFSET('ewc02'!$L$10,Y1164,0)</f>
        <v>#N/A</v>
      </c>
      <c r="V1164" s="180" t="e">
        <f ca="1">OFFSET('ewc02'!$M$10,Y1164,0)</f>
        <v>#N/A</v>
      </c>
      <c r="W1164" s="180" t="e">
        <f ca="1">OFFSET('ewc02'!$N$10,Y1164,0)</f>
        <v>#N/A</v>
      </c>
      <c r="X1164" s="180" t="e">
        <f ca="1">IF(AND(OFFSET('ewc02'!I$10,Y1164,0)=12,OR(G1164="2.3",G1164="2.6",G1164="2.7",G1164="2.9")),1,0)</f>
        <v>#N/A</v>
      </c>
      <c r="Y1164" s="180" t="e">
        <f t="shared" ca="1" si="326"/>
        <v>#N/A</v>
      </c>
      <c r="Z1164" s="37">
        <f t="shared" si="327"/>
        <v>0</v>
      </c>
      <c r="AA1164" s="180">
        <f ca="1">IF($Z1164=0,0, OFFSET(rd!$A$10,MATCH($Z1164,RD_tunnus,0),0))</f>
        <v>0</v>
      </c>
      <c r="AB1164" s="180" t="e">
        <f t="shared" si="317"/>
        <v>#N/A</v>
      </c>
      <c r="AC1164" s="180" t="e">
        <f t="shared" si="318"/>
        <v>#N/A</v>
      </c>
      <c r="AD1164" s="100">
        <f t="shared" si="319"/>
        <v>0</v>
      </c>
      <c r="AE1164" s="180" t="e">
        <f t="shared" ca="1" si="328"/>
        <v>#N/A</v>
      </c>
      <c r="AF1164" s="180" t="e">
        <f t="shared" ca="1" si="329"/>
        <v>#N/A</v>
      </c>
      <c r="AG1164" s="100" t="e">
        <f ca="1">OFFSET('Kuiva-aine'!$D$10,AE1164+AF1164-1,0)</f>
        <v>#N/A</v>
      </c>
      <c r="AH1164" s="100" t="e">
        <f ca="1">OFFSET('Kuiva-aine'!$E$10,AE1164+AF1164-1,0)</f>
        <v>#N/A</v>
      </c>
      <c r="AI1164" s="180" t="e">
        <f t="shared" ca="1" si="320"/>
        <v>#N/A</v>
      </c>
      <c r="AJ1164" s="180" t="e">
        <f t="shared" si="321"/>
        <v>#N/A</v>
      </c>
      <c r="AK1164" s="180" t="e">
        <f t="shared" si="322"/>
        <v>#N/A</v>
      </c>
      <c r="AL1164" s="180">
        <f t="shared" si="323"/>
        <v>0</v>
      </c>
    </row>
    <row r="1165" spans="1:38" x14ac:dyDescent="0.35">
      <c r="A1165" s="91"/>
      <c r="B1165" s="92"/>
      <c r="C1165" s="93"/>
      <c r="D1165" s="92"/>
      <c r="E1165" s="91"/>
      <c r="F1165" s="92"/>
      <c r="G1165" s="94"/>
      <c r="I1165" s="31">
        <f t="shared" ca="1" si="324"/>
        <v>0</v>
      </c>
      <c r="J1165" s="31">
        <f ca="1">IF(ISNA(MATCH($V1165,Hajoamiskertoimet!A$21:A$53,0)),0,$I1165*OFFSET(Hajoamiskertoimet!$C$20,MATCH($V1165,Hajoamiskertoimet!A$21:A$53,0),0))</f>
        <v>0</v>
      </c>
      <c r="L1165" s="181">
        <f t="shared" ca="1" si="330"/>
        <v>1</v>
      </c>
      <c r="M1165" s="180" t="e">
        <f ca="1">OFFSET('ewc02'!$H$10,MATCH($R1165,Ewc_ID,0),0)</f>
        <v>#N/A</v>
      </c>
      <c r="N1165" s="180" t="e">
        <f t="shared" ca="1" si="325"/>
        <v>#N/A</v>
      </c>
      <c r="O1165" s="180" t="e">
        <f ca="1">IF($L1165=0,-1,OFFSET('Kuiva-aine'!$C$10,AE1165+AF1165-1,0))</f>
        <v>#N/A</v>
      </c>
      <c r="P1165" s="180" t="e">
        <f t="shared" ref="P1165:P1228" ca="1" si="331">IF(AND(E1165&gt;0,E1165&lt;100),E1165,AG1165)</f>
        <v>#N/A</v>
      </c>
      <c r="Q1165" s="180" t="e">
        <f ca="1">OFFSET('ewc02'!$A$10,MATCH($C1165,EWC_Koodi,0),0)</f>
        <v>#N/A</v>
      </c>
      <c r="R1165" s="180" t="e">
        <f t="shared" ref="R1165:R1228" ca="1" si="332">IF(OR(Q1165=77,Q1165=80,Q1165=89,Q1165=97),IF(AD1165=2,95,IF(AD1165=1,96,Q1165)),Q1165)</f>
        <v>#N/A</v>
      </c>
      <c r="S1165" s="180" t="e">
        <f ca="1">OFFSET('ewc02'!$K$10,Y1165,0)</f>
        <v>#N/A</v>
      </c>
      <c r="T1165" s="180" t="e">
        <f t="shared" ref="T1165:T1228" ca="1" si="333">IF(X1165=1,4,IF(AI1165=1,5,S1165))</f>
        <v>#N/A</v>
      </c>
      <c r="U1165" s="180" t="e">
        <f ca="1">OFFSET('ewc02'!$L$10,Y1165,0)</f>
        <v>#N/A</v>
      </c>
      <c r="V1165" s="180" t="e">
        <f ca="1">OFFSET('ewc02'!$M$10,Y1165,0)</f>
        <v>#N/A</v>
      </c>
      <c r="W1165" s="180" t="e">
        <f ca="1">OFFSET('ewc02'!$N$10,Y1165,0)</f>
        <v>#N/A</v>
      </c>
      <c r="X1165" s="180" t="e">
        <f ca="1">IF(AND(OFFSET('ewc02'!I$10,Y1165,0)=12,OR(G1165="2.3",G1165="2.6",G1165="2.7",G1165="2.9")),1,0)</f>
        <v>#N/A</v>
      </c>
      <c r="Y1165" s="180" t="e">
        <f t="shared" ca="1" si="326"/>
        <v>#N/A</v>
      </c>
      <c r="Z1165" s="37">
        <f t="shared" si="327"/>
        <v>0</v>
      </c>
      <c r="AA1165" s="180">
        <f ca="1">IF($Z1165=0,0, OFFSET(rd!$A$10,MATCH($Z1165,RD_tunnus,0),0))</f>
        <v>0</v>
      </c>
      <c r="AB1165" s="180" t="e">
        <f t="shared" ref="AB1165:AB1228" si="334">MATCH("*kuituliet*",B1165,0)</f>
        <v>#N/A</v>
      </c>
      <c r="AC1165" s="180" t="e">
        <f t="shared" ref="AC1165:AC1228" si="335">MATCH("*liet*",B1165,0)</f>
        <v>#N/A</v>
      </c>
      <c r="AD1165" s="100">
        <f t="shared" ref="AD1165:AD1228" si="336">IF(ISNA(AC1165),0,IF(ISNA(AB1165),1,2))</f>
        <v>0</v>
      </c>
      <c r="AE1165" s="180" t="e">
        <f t="shared" ca="1" si="328"/>
        <v>#N/A</v>
      </c>
      <c r="AF1165" s="180" t="e">
        <f t="shared" ca="1" si="329"/>
        <v>#N/A</v>
      </c>
      <c r="AG1165" s="100" t="e">
        <f ca="1">OFFSET('Kuiva-aine'!$D$10,AE1165+AF1165-1,0)</f>
        <v>#N/A</v>
      </c>
      <c r="AH1165" s="100" t="e">
        <f ca="1">OFFSET('Kuiva-aine'!$E$10,AE1165+AF1165-1,0)</f>
        <v>#N/A</v>
      </c>
      <c r="AI1165" s="180" t="e">
        <f t="shared" ref="AI1165:AI1228" ca="1" si="337">IF(AND(OR(R1165=918,R1165=919),OR(G1165="2.4",AL1165=1)),1,0)</f>
        <v>#N/A</v>
      </c>
      <c r="AJ1165" s="180" t="e">
        <f t="shared" ref="AJ1165:AJ1228" si="338">MATCH("*raken*",B1165,0)</f>
        <v>#N/A</v>
      </c>
      <c r="AK1165" s="180" t="e">
        <f t="shared" ref="AK1165:AK1228" si="339">MATCH("*rak.*",B1165,0)</f>
        <v>#N/A</v>
      </c>
      <c r="AL1165" s="180">
        <f t="shared" ref="AL1165:AL1228" si="340">IF(AND(ISNA(AJ1165),ISNA(AK1165)),0,1)</f>
        <v>0</v>
      </c>
    </row>
    <row r="1166" spans="1:38" x14ac:dyDescent="0.35">
      <c r="A1166" s="91"/>
      <c r="B1166" s="92"/>
      <c r="C1166" s="93"/>
      <c r="D1166" s="92"/>
      <c r="E1166" s="91"/>
      <c r="F1166" s="92"/>
      <c r="G1166" s="94"/>
      <c r="I1166" s="31">
        <f t="shared" ca="1" si="324"/>
        <v>0</v>
      </c>
      <c r="J1166" s="31">
        <f ca="1">IF(ISNA(MATCH($V1166,Hajoamiskertoimet!A$21:A$53,0)),0,$I1166*OFFSET(Hajoamiskertoimet!$C$20,MATCH($V1166,Hajoamiskertoimet!A$21:A$53,0),0))</f>
        <v>0</v>
      </c>
      <c r="L1166" s="181">
        <f t="shared" ca="1" si="330"/>
        <v>1</v>
      </c>
      <c r="M1166" s="180" t="e">
        <f ca="1">OFFSET('ewc02'!$H$10,MATCH($R1166,Ewc_ID,0),0)</f>
        <v>#N/A</v>
      </c>
      <c r="N1166" s="180" t="e">
        <f t="shared" ca="1" si="325"/>
        <v>#N/A</v>
      </c>
      <c r="O1166" s="180" t="e">
        <f ca="1">IF($L1166=0,-1,OFFSET('Kuiva-aine'!$C$10,AE1166+AF1166-1,0))</f>
        <v>#N/A</v>
      </c>
      <c r="P1166" s="180" t="e">
        <f t="shared" ca="1" si="331"/>
        <v>#N/A</v>
      </c>
      <c r="Q1166" s="180" t="e">
        <f ca="1">OFFSET('ewc02'!$A$10,MATCH($C1166,EWC_Koodi,0),0)</f>
        <v>#N/A</v>
      </c>
      <c r="R1166" s="180" t="e">
        <f t="shared" ca="1" si="332"/>
        <v>#N/A</v>
      </c>
      <c r="S1166" s="180" t="e">
        <f ca="1">OFFSET('ewc02'!$K$10,Y1166,0)</f>
        <v>#N/A</v>
      </c>
      <c r="T1166" s="180" t="e">
        <f t="shared" ca="1" si="333"/>
        <v>#N/A</v>
      </c>
      <c r="U1166" s="180" t="e">
        <f ca="1">OFFSET('ewc02'!$L$10,Y1166,0)</f>
        <v>#N/A</v>
      </c>
      <c r="V1166" s="180" t="e">
        <f ca="1">OFFSET('ewc02'!$M$10,Y1166,0)</f>
        <v>#N/A</v>
      </c>
      <c r="W1166" s="180" t="e">
        <f ca="1">OFFSET('ewc02'!$N$10,Y1166,0)</f>
        <v>#N/A</v>
      </c>
      <c r="X1166" s="180" t="e">
        <f ca="1">IF(AND(OFFSET('ewc02'!I$10,Y1166,0)=12,OR(G1166="2.3",G1166="2.6",G1166="2.7",G1166="2.9")),1,0)</f>
        <v>#N/A</v>
      </c>
      <c r="Y1166" s="180" t="e">
        <f t="shared" ca="1" si="326"/>
        <v>#N/A</v>
      </c>
      <c r="Z1166" s="37">
        <f t="shared" si="327"/>
        <v>0</v>
      </c>
      <c r="AA1166" s="180">
        <f ca="1">IF($Z1166=0,0, OFFSET(rd!$A$10,MATCH($Z1166,RD_tunnus,0),0))</f>
        <v>0</v>
      </c>
      <c r="AB1166" s="180" t="e">
        <f t="shared" si="334"/>
        <v>#N/A</v>
      </c>
      <c r="AC1166" s="180" t="e">
        <f t="shared" si="335"/>
        <v>#N/A</v>
      </c>
      <c r="AD1166" s="100">
        <f t="shared" si="336"/>
        <v>0</v>
      </c>
      <c r="AE1166" s="180" t="e">
        <f t="shared" ca="1" si="328"/>
        <v>#N/A</v>
      </c>
      <c r="AF1166" s="180" t="e">
        <f t="shared" ca="1" si="329"/>
        <v>#N/A</v>
      </c>
      <c r="AG1166" s="100" t="e">
        <f ca="1">OFFSET('Kuiva-aine'!$D$10,AE1166+AF1166-1,0)</f>
        <v>#N/A</v>
      </c>
      <c r="AH1166" s="100" t="e">
        <f ca="1">OFFSET('Kuiva-aine'!$E$10,AE1166+AF1166-1,0)</f>
        <v>#N/A</v>
      </c>
      <c r="AI1166" s="180" t="e">
        <f t="shared" ca="1" si="337"/>
        <v>#N/A</v>
      </c>
      <c r="AJ1166" s="180" t="e">
        <f t="shared" si="338"/>
        <v>#N/A</v>
      </c>
      <c r="AK1166" s="180" t="e">
        <f t="shared" si="339"/>
        <v>#N/A</v>
      </c>
      <c r="AL1166" s="180">
        <f t="shared" si="340"/>
        <v>0</v>
      </c>
    </row>
    <row r="1167" spans="1:38" x14ac:dyDescent="0.35">
      <c r="A1167" s="91"/>
      <c r="B1167" s="92"/>
      <c r="C1167" s="93"/>
      <c r="D1167" s="92"/>
      <c r="E1167" s="91"/>
      <c r="F1167" s="92"/>
      <c r="G1167" s="94"/>
      <c r="I1167" s="31">
        <f t="shared" ca="1" si="324"/>
        <v>0</v>
      </c>
      <c r="J1167" s="31">
        <f ca="1">IF(ISNA(MATCH($V1167,Hajoamiskertoimet!A$21:A$53,0)),0,$I1167*OFFSET(Hajoamiskertoimet!$C$20,MATCH($V1167,Hajoamiskertoimet!A$21:A$53,0),0))</f>
        <v>0</v>
      </c>
      <c r="L1167" s="181">
        <f t="shared" ca="1" si="330"/>
        <v>1</v>
      </c>
      <c r="M1167" s="180" t="e">
        <f ca="1">OFFSET('ewc02'!$H$10,MATCH($R1167,Ewc_ID,0),0)</f>
        <v>#N/A</v>
      </c>
      <c r="N1167" s="180" t="e">
        <f t="shared" ca="1" si="325"/>
        <v>#N/A</v>
      </c>
      <c r="O1167" s="180" t="e">
        <f ca="1">IF($L1167=0,-1,OFFSET('Kuiva-aine'!$C$10,AE1167+AF1167-1,0))</f>
        <v>#N/A</v>
      </c>
      <c r="P1167" s="180" t="e">
        <f t="shared" ca="1" si="331"/>
        <v>#N/A</v>
      </c>
      <c r="Q1167" s="180" t="e">
        <f ca="1">OFFSET('ewc02'!$A$10,MATCH($C1167,EWC_Koodi,0),0)</f>
        <v>#N/A</v>
      </c>
      <c r="R1167" s="180" t="e">
        <f t="shared" ca="1" si="332"/>
        <v>#N/A</v>
      </c>
      <c r="S1167" s="180" t="e">
        <f ca="1">OFFSET('ewc02'!$K$10,Y1167,0)</f>
        <v>#N/A</v>
      </c>
      <c r="T1167" s="180" t="e">
        <f t="shared" ca="1" si="333"/>
        <v>#N/A</v>
      </c>
      <c r="U1167" s="180" t="e">
        <f ca="1">OFFSET('ewc02'!$L$10,Y1167,0)</f>
        <v>#N/A</v>
      </c>
      <c r="V1167" s="180" t="e">
        <f ca="1">OFFSET('ewc02'!$M$10,Y1167,0)</f>
        <v>#N/A</v>
      </c>
      <c r="W1167" s="180" t="e">
        <f ca="1">OFFSET('ewc02'!$N$10,Y1167,0)</f>
        <v>#N/A</v>
      </c>
      <c r="X1167" s="180" t="e">
        <f ca="1">IF(AND(OFFSET('ewc02'!I$10,Y1167,0)=12,OR(G1167="2.3",G1167="2.6",G1167="2.7",G1167="2.9")),1,0)</f>
        <v>#N/A</v>
      </c>
      <c r="Y1167" s="180" t="e">
        <f t="shared" ca="1" si="326"/>
        <v>#N/A</v>
      </c>
      <c r="Z1167" s="37">
        <f t="shared" si="327"/>
        <v>0</v>
      </c>
      <c r="AA1167" s="180">
        <f ca="1">IF($Z1167=0,0, OFFSET(rd!$A$10,MATCH($Z1167,RD_tunnus,0),0))</f>
        <v>0</v>
      </c>
      <c r="AB1167" s="180" t="e">
        <f t="shared" si="334"/>
        <v>#N/A</v>
      </c>
      <c r="AC1167" s="180" t="e">
        <f t="shared" si="335"/>
        <v>#N/A</v>
      </c>
      <c r="AD1167" s="100">
        <f t="shared" si="336"/>
        <v>0</v>
      </c>
      <c r="AE1167" s="180" t="e">
        <f t="shared" ca="1" si="328"/>
        <v>#N/A</v>
      </c>
      <c r="AF1167" s="180" t="e">
        <f t="shared" ca="1" si="329"/>
        <v>#N/A</v>
      </c>
      <c r="AG1167" s="100" t="e">
        <f ca="1">OFFSET('Kuiva-aine'!$D$10,AE1167+AF1167-1,0)</f>
        <v>#N/A</v>
      </c>
      <c r="AH1167" s="100" t="e">
        <f ca="1">OFFSET('Kuiva-aine'!$E$10,AE1167+AF1167-1,0)</f>
        <v>#N/A</v>
      </c>
      <c r="AI1167" s="180" t="e">
        <f t="shared" ca="1" si="337"/>
        <v>#N/A</v>
      </c>
      <c r="AJ1167" s="180" t="e">
        <f t="shared" si="338"/>
        <v>#N/A</v>
      </c>
      <c r="AK1167" s="180" t="e">
        <f t="shared" si="339"/>
        <v>#N/A</v>
      </c>
      <c r="AL1167" s="180">
        <f t="shared" si="340"/>
        <v>0</v>
      </c>
    </row>
    <row r="1168" spans="1:38" x14ac:dyDescent="0.35">
      <c r="A1168" s="91"/>
      <c r="B1168" s="92"/>
      <c r="C1168" s="93"/>
      <c r="D1168" s="92"/>
      <c r="E1168" s="91"/>
      <c r="F1168" s="92"/>
      <c r="G1168" s="94"/>
      <c r="I1168" s="31">
        <f t="shared" ca="1" si="324"/>
        <v>0</v>
      </c>
      <c r="J1168" s="31">
        <f ca="1">IF(ISNA(MATCH($V1168,Hajoamiskertoimet!A$21:A$53,0)),0,$I1168*OFFSET(Hajoamiskertoimet!$C$20,MATCH($V1168,Hajoamiskertoimet!A$21:A$53,0),0))</f>
        <v>0</v>
      </c>
      <c r="L1168" s="181">
        <f t="shared" ca="1" si="330"/>
        <v>1</v>
      </c>
      <c r="M1168" s="180" t="e">
        <f ca="1">OFFSET('ewc02'!$H$10,MATCH($R1168,Ewc_ID,0),0)</f>
        <v>#N/A</v>
      </c>
      <c r="N1168" s="180" t="e">
        <f t="shared" ca="1" si="325"/>
        <v>#N/A</v>
      </c>
      <c r="O1168" s="180" t="e">
        <f ca="1">IF($L1168=0,-1,OFFSET('Kuiva-aine'!$C$10,AE1168+AF1168-1,0))</f>
        <v>#N/A</v>
      </c>
      <c r="P1168" s="180" t="e">
        <f t="shared" ca="1" si="331"/>
        <v>#N/A</v>
      </c>
      <c r="Q1168" s="180" t="e">
        <f ca="1">OFFSET('ewc02'!$A$10,MATCH($C1168,EWC_Koodi,0),0)</f>
        <v>#N/A</v>
      </c>
      <c r="R1168" s="180" t="e">
        <f t="shared" ca="1" si="332"/>
        <v>#N/A</v>
      </c>
      <c r="S1168" s="180" t="e">
        <f ca="1">OFFSET('ewc02'!$K$10,Y1168,0)</f>
        <v>#N/A</v>
      </c>
      <c r="T1168" s="180" t="e">
        <f t="shared" ca="1" si="333"/>
        <v>#N/A</v>
      </c>
      <c r="U1168" s="180" t="e">
        <f ca="1">OFFSET('ewc02'!$L$10,Y1168,0)</f>
        <v>#N/A</v>
      </c>
      <c r="V1168" s="180" t="e">
        <f ca="1">OFFSET('ewc02'!$M$10,Y1168,0)</f>
        <v>#N/A</v>
      </c>
      <c r="W1168" s="180" t="e">
        <f ca="1">OFFSET('ewc02'!$N$10,Y1168,0)</f>
        <v>#N/A</v>
      </c>
      <c r="X1168" s="180" t="e">
        <f ca="1">IF(AND(OFFSET('ewc02'!I$10,Y1168,0)=12,OR(G1168="2.3",G1168="2.6",G1168="2.7",G1168="2.9")),1,0)</f>
        <v>#N/A</v>
      </c>
      <c r="Y1168" s="180" t="e">
        <f t="shared" ca="1" si="326"/>
        <v>#N/A</v>
      </c>
      <c r="Z1168" s="37">
        <f t="shared" si="327"/>
        <v>0</v>
      </c>
      <c r="AA1168" s="180">
        <f ca="1">IF($Z1168=0,0, OFFSET(rd!$A$10,MATCH($Z1168,RD_tunnus,0),0))</f>
        <v>0</v>
      </c>
      <c r="AB1168" s="180" t="e">
        <f t="shared" si="334"/>
        <v>#N/A</v>
      </c>
      <c r="AC1168" s="180" t="e">
        <f t="shared" si="335"/>
        <v>#N/A</v>
      </c>
      <c r="AD1168" s="100">
        <f t="shared" si="336"/>
        <v>0</v>
      </c>
      <c r="AE1168" s="180" t="e">
        <f t="shared" ca="1" si="328"/>
        <v>#N/A</v>
      </c>
      <c r="AF1168" s="180" t="e">
        <f t="shared" ca="1" si="329"/>
        <v>#N/A</v>
      </c>
      <c r="AG1168" s="100" t="e">
        <f ca="1">OFFSET('Kuiva-aine'!$D$10,AE1168+AF1168-1,0)</f>
        <v>#N/A</v>
      </c>
      <c r="AH1168" s="100" t="e">
        <f ca="1">OFFSET('Kuiva-aine'!$E$10,AE1168+AF1168-1,0)</f>
        <v>#N/A</v>
      </c>
      <c r="AI1168" s="180" t="e">
        <f t="shared" ca="1" si="337"/>
        <v>#N/A</v>
      </c>
      <c r="AJ1168" s="180" t="e">
        <f t="shared" si="338"/>
        <v>#N/A</v>
      </c>
      <c r="AK1168" s="180" t="e">
        <f t="shared" si="339"/>
        <v>#N/A</v>
      </c>
      <c r="AL1168" s="180">
        <f t="shared" si="340"/>
        <v>0</v>
      </c>
    </row>
    <row r="1169" spans="1:38" x14ac:dyDescent="0.35">
      <c r="A1169" s="91"/>
      <c r="B1169" s="92"/>
      <c r="C1169" s="93"/>
      <c r="D1169" s="92"/>
      <c r="E1169" s="91"/>
      <c r="F1169" s="92"/>
      <c r="G1169" s="94"/>
      <c r="I1169" s="31">
        <f t="shared" ca="1" si="324"/>
        <v>0</v>
      </c>
      <c r="J1169" s="31">
        <f ca="1">IF(ISNA(MATCH($V1169,Hajoamiskertoimet!A$21:A$53,0)),0,$I1169*OFFSET(Hajoamiskertoimet!$C$20,MATCH($V1169,Hajoamiskertoimet!A$21:A$53,0),0))</f>
        <v>0</v>
      </c>
      <c r="L1169" s="181">
        <f t="shared" ca="1" si="330"/>
        <v>1</v>
      </c>
      <c r="M1169" s="180" t="e">
        <f ca="1">OFFSET('ewc02'!$H$10,MATCH($R1169,Ewc_ID,0),0)</f>
        <v>#N/A</v>
      </c>
      <c r="N1169" s="180" t="e">
        <f t="shared" ca="1" si="325"/>
        <v>#N/A</v>
      </c>
      <c r="O1169" s="180" t="e">
        <f ca="1">IF($L1169=0,-1,OFFSET('Kuiva-aine'!$C$10,AE1169+AF1169-1,0))</f>
        <v>#N/A</v>
      </c>
      <c r="P1169" s="180" t="e">
        <f t="shared" ca="1" si="331"/>
        <v>#N/A</v>
      </c>
      <c r="Q1169" s="180" t="e">
        <f ca="1">OFFSET('ewc02'!$A$10,MATCH($C1169,EWC_Koodi,0),0)</f>
        <v>#N/A</v>
      </c>
      <c r="R1169" s="180" t="e">
        <f t="shared" ca="1" si="332"/>
        <v>#N/A</v>
      </c>
      <c r="S1169" s="180" t="e">
        <f ca="1">OFFSET('ewc02'!$K$10,Y1169,0)</f>
        <v>#N/A</v>
      </c>
      <c r="T1169" s="180" t="e">
        <f t="shared" ca="1" si="333"/>
        <v>#N/A</v>
      </c>
      <c r="U1169" s="180" t="e">
        <f ca="1">OFFSET('ewc02'!$L$10,Y1169,0)</f>
        <v>#N/A</v>
      </c>
      <c r="V1169" s="180" t="e">
        <f ca="1">OFFSET('ewc02'!$M$10,Y1169,0)</f>
        <v>#N/A</v>
      </c>
      <c r="W1169" s="180" t="e">
        <f ca="1">OFFSET('ewc02'!$N$10,Y1169,0)</f>
        <v>#N/A</v>
      </c>
      <c r="X1169" s="180" t="e">
        <f ca="1">IF(AND(OFFSET('ewc02'!I$10,Y1169,0)=12,OR(G1169="2.3",G1169="2.6",G1169="2.7",G1169="2.9")),1,0)</f>
        <v>#N/A</v>
      </c>
      <c r="Y1169" s="180" t="e">
        <f t="shared" ca="1" si="326"/>
        <v>#N/A</v>
      </c>
      <c r="Z1169" s="37">
        <f t="shared" si="327"/>
        <v>0</v>
      </c>
      <c r="AA1169" s="180">
        <f ca="1">IF($Z1169=0,0, OFFSET(rd!$A$10,MATCH($Z1169,RD_tunnus,0),0))</f>
        <v>0</v>
      </c>
      <c r="AB1169" s="180" t="e">
        <f t="shared" si="334"/>
        <v>#N/A</v>
      </c>
      <c r="AC1169" s="180" t="e">
        <f t="shared" si="335"/>
        <v>#N/A</v>
      </c>
      <c r="AD1169" s="100">
        <f t="shared" si="336"/>
        <v>0</v>
      </c>
      <c r="AE1169" s="180" t="e">
        <f t="shared" ca="1" si="328"/>
        <v>#N/A</v>
      </c>
      <c r="AF1169" s="180" t="e">
        <f t="shared" ca="1" si="329"/>
        <v>#N/A</v>
      </c>
      <c r="AG1169" s="100" t="e">
        <f ca="1">OFFSET('Kuiva-aine'!$D$10,AE1169+AF1169-1,0)</f>
        <v>#N/A</v>
      </c>
      <c r="AH1169" s="100" t="e">
        <f ca="1">OFFSET('Kuiva-aine'!$E$10,AE1169+AF1169-1,0)</f>
        <v>#N/A</v>
      </c>
      <c r="AI1169" s="180" t="e">
        <f t="shared" ca="1" si="337"/>
        <v>#N/A</v>
      </c>
      <c r="AJ1169" s="180" t="e">
        <f t="shared" si="338"/>
        <v>#N/A</v>
      </c>
      <c r="AK1169" s="180" t="e">
        <f t="shared" si="339"/>
        <v>#N/A</v>
      </c>
      <c r="AL1169" s="180">
        <f t="shared" si="340"/>
        <v>0</v>
      </c>
    </row>
    <row r="1170" spans="1:38" x14ac:dyDescent="0.35">
      <c r="A1170" s="91"/>
      <c r="B1170" s="92"/>
      <c r="C1170" s="93"/>
      <c r="D1170" s="92"/>
      <c r="E1170" s="91"/>
      <c r="F1170" s="92"/>
      <c r="G1170" s="94"/>
      <c r="I1170" s="31">
        <f t="shared" ca="1" si="324"/>
        <v>0</v>
      </c>
      <c r="J1170" s="31">
        <f ca="1">IF(ISNA(MATCH($V1170,Hajoamiskertoimet!A$21:A$53,0)),0,$I1170*OFFSET(Hajoamiskertoimet!$C$20,MATCH($V1170,Hajoamiskertoimet!A$21:A$53,0),0))</f>
        <v>0</v>
      </c>
      <c r="L1170" s="181">
        <f t="shared" ca="1" si="330"/>
        <v>1</v>
      </c>
      <c r="M1170" s="180" t="e">
        <f ca="1">OFFSET('ewc02'!$H$10,MATCH($R1170,Ewc_ID,0),0)</f>
        <v>#N/A</v>
      </c>
      <c r="N1170" s="180" t="e">
        <f t="shared" ca="1" si="325"/>
        <v>#N/A</v>
      </c>
      <c r="O1170" s="180" t="e">
        <f ca="1">IF($L1170=0,-1,OFFSET('Kuiva-aine'!$C$10,AE1170+AF1170-1,0))</f>
        <v>#N/A</v>
      </c>
      <c r="P1170" s="180" t="e">
        <f t="shared" ca="1" si="331"/>
        <v>#N/A</v>
      </c>
      <c r="Q1170" s="180" t="e">
        <f ca="1">OFFSET('ewc02'!$A$10,MATCH($C1170,EWC_Koodi,0),0)</f>
        <v>#N/A</v>
      </c>
      <c r="R1170" s="180" t="e">
        <f t="shared" ca="1" si="332"/>
        <v>#N/A</v>
      </c>
      <c r="S1170" s="180" t="e">
        <f ca="1">OFFSET('ewc02'!$K$10,Y1170,0)</f>
        <v>#N/A</v>
      </c>
      <c r="T1170" s="180" t="e">
        <f t="shared" ca="1" si="333"/>
        <v>#N/A</v>
      </c>
      <c r="U1170" s="180" t="e">
        <f ca="1">OFFSET('ewc02'!$L$10,Y1170,0)</f>
        <v>#N/A</v>
      </c>
      <c r="V1170" s="180" t="e">
        <f ca="1">OFFSET('ewc02'!$M$10,Y1170,0)</f>
        <v>#N/A</v>
      </c>
      <c r="W1170" s="180" t="e">
        <f ca="1">OFFSET('ewc02'!$N$10,Y1170,0)</f>
        <v>#N/A</v>
      </c>
      <c r="X1170" s="180" t="e">
        <f ca="1">IF(AND(OFFSET('ewc02'!I$10,Y1170,0)=12,OR(G1170="2.3",G1170="2.6",G1170="2.7",G1170="2.9")),1,0)</f>
        <v>#N/A</v>
      </c>
      <c r="Y1170" s="180" t="e">
        <f t="shared" ca="1" si="326"/>
        <v>#N/A</v>
      </c>
      <c r="Z1170" s="37">
        <f t="shared" si="327"/>
        <v>0</v>
      </c>
      <c r="AA1170" s="180">
        <f ca="1">IF($Z1170=0,0, OFFSET(rd!$A$10,MATCH($Z1170,RD_tunnus,0),0))</f>
        <v>0</v>
      </c>
      <c r="AB1170" s="180" t="e">
        <f t="shared" si="334"/>
        <v>#N/A</v>
      </c>
      <c r="AC1170" s="180" t="e">
        <f t="shared" si="335"/>
        <v>#N/A</v>
      </c>
      <c r="AD1170" s="100">
        <f t="shared" si="336"/>
        <v>0</v>
      </c>
      <c r="AE1170" s="180" t="e">
        <f t="shared" ca="1" si="328"/>
        <v>#N/A</v>
      </c>
      <c r="AF1170" s="180" t="e">
        <f t="shared" ca="1" si="329"/>
        <v>#N/A</v>
      </c>
      <c r="AG1170" s="100" t="e">
        <f ca="1">OFFSET('Kuiva-aine'!$D$10,AE1170+AF1170-1,0)</f>
        <v>#N/A</v>
      </c>
      <c r="AH1170" s="100" t="e">
        <f ca="1">OFFSET('Kuiva-aine'!$E$10,AE1170+AF1170-1,0)</f>
        <v>#N/A</v>
      </c>
      <c r="AI1170" s="180" t="e">
        <f t="shared" ca="1" si="337"/>
        <v>#N/A</v>
      </c>
      <c r="AJ1170" s="180" t="e">
        <f t="shared" si="338"/>
        <v>#N/A</v>
      </c>
      <c r="AK1170" s="180" t="e">
        <f t="shared" si="339"/>
        <v>#N/A</v>
      </c>
      <c r="AL1170" s="180">
        <f t="shared" si="340"/>
        <v>0</v>
      </c>
    </row>
    <row r="1171" spans="1:38" x14ac:dyDescent="0.35">
      <c r="A1171" s="91"/>
      <c r="B1171" s="92"/>
      <c r="C1171" s="93"/>
      <c r="D1171" s="92"/>
      <c r="E1171" s="91"/>
      <c r="F1171" s="92"/>
      <c r="G1171" s="94"/>
      <c r="I1171" s="31">
        <f t="shared" ca="1" si="324"/>
        <v>0</v>
      </c>
      <c r="J1171" s="31">
        <f ca="1">IF(ISNA(MATCH($V1171,Hajoamiskertoimet!A$21:A$53,0)),0,$I1171*OFFSET(Hajoamiskertoimet!$C$20,MATCH($V1171,Hajoamiskertoimet!A$21:A$53,0),0))</f>
        <v>0</v>
      </c>
      <c r="L1171" s="181">
        <f t="shared" ca="1" si="330"/>
        <v>1</v>
      </c>
      <c r="M1171" s="180" t="e">
        <f ca="1">OFFSET('ewc02'!$H$10,MATCH($R1171,Ewc_ID,0),0)</f>
        <v>#N/A</v>
      </c>
      <c r="N1171" s="180" t="e">
        <f t="shared" ca="1" si="325"/>
        <v>#N/A</v>
      </c>
      <c r="O1171" s="180" t="e">
        <f ca="1">IF($L1171=0,-1,OFFSET('Kuiva-aine'!$C$10,AE1171+AF1171-1,0))</f>
        <v>#N/A</v>
      </c>
      <c r="P1171" s="180" t="e">
        <f t="shared" ca="1" si="331"/>
        <v>#N/A</v>
      </c>
      <c r="Q1171" s="180" t="e">
        <f ca="1">OFFSET('ewc02'!$A$10,MATCH($C1171,EWC_Koodi,0),0)</f>
        <v>#N/A</v>
      </c>
      <c r="R1171" s="180" t="e">
        <f t="shared" ca="1" si="332"/>
        <v>#N/A</v>
      </c>
      <c r="S1171" s="180" t="e">
        <f ca="1">OFFSET('ewc02'!$K$10,Y1171,0)</f>
        <v>#N/A</v>
      </c>
      <c r="T1171" s="180" t="e">
        <f t="shared" ca="1" si="333"/>
        <v>#N/A</v>
      </c>
      <c r="U1171" s="180" t="e">
        <f ca="1">OFFSET('ewc02'!$L$10,Y1171,0)</f>
        <v>#N/A</v>
      </c>
      <c r="V1171" s="180" t="e">
        <f ca="1">OFFSET('ewc02'!$M$10,Y1171,0)</f>
        <v>#N/A</v>
      </c>
      <c r="W1171" s="180" t="e">
        <f ca="1">OFFSET('ewc02'!$N$10,Y1171,0)</f>
        <v>#N/A</v>
      </c>
      <c r="X1171" s="180" t="e">
        <f ca="1">IF(AND(OFFSET('ewc02'!I$10,Y1171,0)=12,OR(G1171="2.3",G1171="2.6",G1171="2.7",G1171="2.9")),1,0)</f>
        <v>#N/A</v>
      </c>
      <c r="Y1171" s="180" t="e">
        <f t="shared" ca="1" si="326"/>
        <v>#N/A</v>
      </c>
      <c r="Z1171" s="37">
        <f t="shared" si="327"/>
        <v>0</v>
      </c>
      <c r="AA1171" s="180">
        <f ca="1">IF($Z1171=0,0, OFFSET(rd!$A$10,MATCH($Z1171,RD_tunnus,0),0))</f>
        <v>0</v>
      </c>
      <c r="AB1171" s="180" t="e">
        <f t="shared" si="334"/>
        <v>#N/A</v>
      </c>
      <c r="AC1171" s="180" t="e">
        <f t="shared" si="335"/>
        <v>#N/A</v>
      </c>
      <c r="AD1171" s="100">
        <f t="shared" si="336"/>
        <v>0</v>
      </c>
      <c r="AE1171" s="180" t="e">
        <f t="shared" ca="1" si="328"/>
        <v>#N/A</v>
      </c>
      <c r="AF1171" s="180" t="e">
        <f t="shared" ca="1" si="329"/>
        <v>#N/A</v>
      </c>
      <c r="AG1171" s="100" t="e">
        <f ca="1">OFFSET('Kuiva-aine'!$D$10,AE1171+AF1171-1,0)</f>
        <v>#N/A</v>
      </c>
      <c r="AH1171" s="100" t="e">
        <f ca="1">OFFSET('Kuiva-aine'!$E$10,AE1171+AF1171-1,0)</f>
        <v>#N/A</v>
      </c>
      <c r="AI1171" s="180" t="e">
        <f t="shared" ca="1" si="337"/>
        <v>#N/A</v>
      </c>
      <c r="AJ1171" s="180" t="e">
        <f t="shared" si="338"/>
        <v>#N/A</v>
      </c>
      <c r="AK1171" s="180" t="e">
        <f t="shared" si="339"/>
        <v>#N/A</v>
      </c>
      <c r="AL1171" s="180">
        <f t="shared" si="340"/>
        <v>0</v>
      </c>
    </row>
    <row r="1172" spans="1:38" x14ac:dyDescent="0.35">
      <c r="A1172" s="91"/>
      <c r="B1172" s="92"/>
      <c r="C1172" s="93"/>
      <c r="D1172" s="92"/>
      <c r="E1172" s="91"/>
      <c r="F1172" s="92"/>
      <c r="G1172" s="94"/>
      <c r="I1172" s="31">
        <f t="shared" ca="1" si="324"/>
        <v>0</v>
      </c>
      <c r="J1172" s="31">
        <f ca="1">IF(ISNA(MATCH($V1172,Hajoamiskertoimet!A$21:A$53,0)),0,$I1172*OFFSET(Hajoamiskertoimet!$C$20,MATCH($V1172,Hajoamiskertoimet!A$21:A$53,0),0))</f>
        <v>0</v>
      </c>
      <c r="L1172" s="181">
        <f t="shared" ca="1" si="330"/>
        <v>1</v>
      </c>
      <c r="M1172" s="180" t="e">
        <f ca="1">OFFSET('ewc02'!$H$10,MATCH($R1172,Ewc_ID,0),0)</f>
        <v>#N/A</v>
      </c>
      <c r="N1172" s="180" t="e">
        <f t="shared" ca="1" si="325"/>
        <v>#N/A</v>
      </c>
      <c r="O1172" s="180" t="e">
        <f ca="1">IF($L1172=0,-1,OFFSET('Kuiva-aine'!$C$10,AE1172+AF1172-1,0))</f>
        <v>#N/A</v>
      </c>
      <c r="P1172" s="180" t="e">
        <f t="shared" ca="1" si="331"/>
        <v>#N/A</v>
      </c>
      <c r="Q1172" s="180" t="e">
        <f ca="1">OFFSET('ewc02'!$A$10,MATCH($C1172,EWC_Koodi,0),0)</f>
        <v>#N/A</v>
      </c>
      <c r="R1172" s="180" t="e">
        <f t="shared" ca="1" si="332"/>
        <v>#N/A</v>
      </c>
      <c r="S1172" s="180" t="e">
        <f ca="1">OFFSET('ewc02'!$K$10,Y1172,0)</f>
        <v>#N/A</v>
      </c>
      <c r="T1172" s="180" t="e">
        <f t="shared" ca="1" si="333"/>
        <v>#N/A</v>
      </c>
      <c r="U1172" s="180" t="e">
        <f ca="1">OFFSET('ewc02'!$L$10,Y1172,0)</f>
        <v>#N/A</v>
      </c>
      <c r="V1172" s="180" t="e">
        <f ca="1">OFFSET('ewc02'!$M$10,Y1172,0)</f>
        <v>#N/A</v>
      </c>
      <c r="W1172" s="180" t="e">
        <f ca="1">OFFSET('ewc02'!$N$10,Y1172,0)</f>
        <v>#N/A</v>
      </c>
      <c r="X1172" s="180" t="e">
        <f ca="1">IF(AND(OFFSET('ewc02'!I$10,Y1172,0)=12,OR(G1172="2.3",G1172="2.6",G1172="2.7",G1172="2.9")),1,0)</f>
        <v>#N/A</v>
      </c>
      <c r="Y1172" s="180" t="e">
        <f t="shared" ca="1" si="326"/>
        <v>#N/A</v>
      </c>
      <c r="Z1172" s="37">
        <f t="shared" si="327"/>
        <v>0</v>
      </c>
      <c r="AA1172" s="180">
        <f ca="1">IF($Z1172=0,0, OFFSET(rd!$A$10,MATCH($Z1172,RD_tunnus,0),0))</f>
        <v>0</v>
      </c>
      <c r="AB1172" s="180" t="e">
        <f t="shared" si="334"/>
        <v>#N/A</v>
      </c>
      <c r="AC1172" s="180" t="e">
        <f t="shared" si="335"/>
        <v>#N/A</v>
      </c>
      <c r="AD1172" s="100">
        <f t="shared" si="336"/>
        <v>0</v>
      </c>
      <c r="AE1172" s="180" t="e">
        <f t="shared" ca="1" si="328"/>
        <v>#N/A</v>
      </c>
      <c r="AF1172" s="180" t="e">
        <f t="shared" ca="1" si="329"/>
        <v>#N/A</v>
      </c>
      <c r="AG1172" s="100" t="e">
        <f ca="1">OFFSET('Kuiva-aine'!$D$10,AE1172+AF1172-1,0)</f>
        <v>#N/A</v>
      </c>
      <c r="AH1172" s="100" t="e">
        <f ca="1">OFFSET('Kuiva-aine'!$E$10,AE1172+AF1172-1,0)</f>
        <v>#N/A</v>
      </c>
      <c r="AI1172" s="180" t="e">
        <f t="shared" ca="1" si="337"/>
        <v>#N/A</v>
      </c>
      <c r="AJ1172" s="180" t="e">
        <f t="shared" si="338"/>
        <v>#N/A</v>
      </c>
      <c r="AK1172" s="180" t="e">
        <f t="shared" si="339"/>
        <v>#N/A</v>
      </c>
      <c r="AL1172" s="180">
        <f t="shared" si="340"/>
        <v>0</v>
      </c>
    </row>
    <row r="1173" spans="1:38" x14ac:dyDescent="0.35">
      <c r="A1173" s="91"/>
      <c r="B1173" s="92"/>
      <c r="C1173" s="93"/>
      <c r="D1173" s="92"/>
      <c r="E1173" s="91"/>
      <c r="F1173" s="92"/>
      <c r="G1173" s="94"/>
      <c r="I1173" s="31">
        <f t="shared" ca="1" si="324"/>
        <v>0</v>
      </c>
      <c r="J1173" s="31">
        <f ca="1">IF(ISNA(MATCH($V1173,Hajoamiskertoimet!A$21:A$53,0)),0,$I1173*OFFSET(Hajoamiskertoimet!$C$20,MATCH($V1173,Hajoamiskertoimet!A$21:A$53,0),0))</f>
        <v>0</v>
      </c>
      <c r="L1173" s="181">
        <f t="shared" ca="1" si="330"/>
        <v>1</v>
      </c>
      <c r="M1173" s="180" t="e">
        <f ca="1">OFFSET('ewc02'!$H$10,MATCH($R1173,Ewc_ID,0),0)</f>
        <v>#N/A</v>
      </c>
      <c r="N1173" s="180" t="e">
        <f t="shared" ca="1" si="325"/>
        <v>#N/A</v>
      </c>
      <c r="O1173" s="180" t="e">
        <f ca="1">IF($L1173=0,-1,OFFSET('Kuiva-aine'!$C$10,AE1173+AF1173-1,0))</f>
        <v>#N/A</v>
      </c>
      <c r="P1173" s="180" t="e">
        <f t="shared" ca="1" si="331"/>
        <v>#N/A</v>
      </c>
      <c r="Q1173" s="180" t="e">
        <f ca="1">OFFSET('ewc02'!$A$10,MATCH($C1173,EWC_Koodi,0),0)</f>
        <v>#N/A</v>
      </c>
      <c r="R1173" s="180" t="e">
        <f t="shared" ca="1" si="332"/>
        <v>#N/A</v>
      </c>
      <c r="S1173" s="180" t="e">
        <f ca="1">OFFSET('ewc02'!$K$10,Y1173,0)</f>
        <v>#N/A</v>
      </c>
      <c r="T1173" s="180" t="e">
        <f t="shared" ca="1" si="333"/>
        <v>#N/A</v>
      </c>
      <c r="U1173" s="180" t="e">
        <f ca="1">OFFSET('ewc02'!$L$10,Y1173,0)</f>
        <v>#N/A</v>
      </c>
      <c r="V1173" s="180" t="e">
        <f ca="1">OFFSET('ewc02'!$M$10,Y1173,0)</f>
        <v>#N/A</v>
      </c>
      <c r="W1173" s="180" t="e">
        <f ca="1">OFFSET('ewc02'!$N$10,Y1173,0)</f>
        <v>#N/A</v>
      </c>
      <c r="X1173" s="180" t="e">
        <f ca="1">IF(AND(OFFSET('ewc02'!I$10,Y1173,0)=12,OR(G1173="2.3",G1173="2.6",G1173="2.7",G1173="2.9")),1,0)</f>
        <v>#N/A</v>
      </c>
      <c r="Y1173" s="180" t="e">
        <f t="shared" ca="1" si="326"/>
        <v>#N/A</v>
      </c>
      <c r="Z1173" s="37">
        <f t="shared" si="327"/>
        <v>0</v>
      </c>
      <c r="AA1173" s="180">
        <f ca="1">IF($Z1173=0,0, OFFSET(rd!$A$10,MATCH($Z1173,RD_tunnus,0),0))</f>
        <v>0</v>
      </c>
      <c r="AB1173" s="180" t="e">
        <f t="shared" si="334"/>
        <v>#N/A</v>
      </c>
      <c r="AC1173" s="180" t="e">
        <f t="shared" si="335"/>
        <v>#N/A</v>
      </c>
      <c r="AD1173" s="100">
        <f t="shared" si="336"/>
        <v>0</v>
      </c>
      <c r="AE1173" s="180" t="e">
        <f t="shared" ca="1" si="328"/>
        <v>#N/A</v>
      </c>
      <c r="AF1173" s="180" t="e">
        <f t="shared" ca="1" si="329"/>
        <v>#N/A</v>
      </c>
      <c r="AG1173" s="100" t="e">
        <f ca="1">OFFSET('Kuiva-aine'!$D$10,AE1173+AF1173-1,0)</f>
        <v>#N/A</v>
      </c>
      <c r="AH1173" s="100" t="e">
        <f ca="1">OFFSET('Kuiva-aine'!$E$10,AE1173+AF1173-1,0)</f>
        <v>#N/A</v>
      </c>
      <c r="AI1173" s="180" t="e">
        <f t="shared" ca="1" si="337"/>
        <v>#N/A</v>
      </c>
      <c r="AJ1173" s="180" t="e">
        <f t="shared" si="338"/>
        <v>#N/A</v>
      </c>
      <c r="AK1173" s="180" t="e">
        <f t="shared" si="339"/>
        <v>#N/A</v>
      </c>
      <c r="AL1173" s="180">
        <f t="shared" si="340"/>
        <v>0</v>
      </c>
    </row>
    <row r="1174" spans="1:38" x14ac:dyDescent="0.35">
      <c r="A1174" s="91"/>
      <c r="B1174" s="92"/>
      <c r="C1174" s="93"/>
      <c r="D1174" s="92"/>
      <c r="E1174" s="91"/>
      <c r="F1174" s="92"/>
      <c r="G1174" s="94"/>
      <c r="I1174" s="31">
        <f t="shared" ca="1" si="324"/>
        <v>0</v>
      </c>
      <c r="J1174" s="31">
        <f ca="1">IF(ISNA(MATCH($V1174,Hajoamiskertoimet!A$21:A$53,0)),0,$I1174*OFFSET(Hajoamiskertoimet!$C$20,MATCH($V1174,Hajoamiskertoimet!A$21:A$53,0),0))</f>
        <v>0</v>
      </c>
      <c r="L1174" s="181">
        <f t="shared" ca="1" si="330"/>
        <v>1</v>
      </c>
      <c r="M1174" s="180" t="e">
        <f ca="1">OFFSET('ewc02'!$H$10,MATCH($R1174,Ewc_ID,0),0)</f>
        <v>#N/A</v>
      </c>
      <c r="N1174" s="180" t="e">
        <f t="shared" ca="1" si="325"/>
        <v>#N/A</v>
      </c>
      <c r="O1174" s="180" t="e">
        <f ca="1">IF($L1174=0,-1,OFFSET('Kuiva-aine'!$C$10,AE1174+AF1174-1,0))</f>
        <v>#N/A</v>
      </c>
      <c r="P1174" s="180" t="e">
        <f t="shared" ca="1" si="331"/>
        <v>#N/A</v>
      </c>
      <c r="Q1174" s="180" t="e">
        <f ca="1">OFFSET('ewc02'!$A$10,MATCH($C1174,EWC_Koodi,0),0)</f>
        <v>#N/A</v>
      </c>
      <c r="R1174" s="180" t="e">
        <f t="shared" ca="1" si="332"/>
        <v>#N/A</v>
      </c>
      <c r="S1174" s="180" t="e">
        <f ca="1">OFFSET('ewc02'!$K$10,Y1174,0)</f>
        <v>#N/A</v>
      </c>
      <c r="T1174" s="180" t="e">
        <f t="shared" ca="1" si="333"/>
        <v>#N/A</v>
      </c>
      <c r="U1174" s="180" t="e">
        <f ca="1">OFFSET('ewc02'!$L$10,Y1174,0)</f>
        <v>#N/A</v>
      </c>
      <c r="V1174" s="180" t="e">
        <f ca="1">OFFSET('ewc02'!$M$10,Y1174,0)</f>
        <v>#N/A</v>
      </c>
      <c r="W1174" s="180" t="e">
        <f ca="1">OFFSET('ewc02'!$N$10,Y1174,0)</f>
        <v>#N/A</v>
      </c>
      <c r="X1174" s="180" t="e">
        <f ca="1">IF(AND(OFFSET('ewc02'!I$10,Y1174,0)=12,OR(G1174="2.3",G1174="2.6",G1174="2.7",G1174="2.9")),1,0)</f>
        <v>#N/A</v>
      </c>
      <c r="Y1174" s="180" t="e">
        <f t="shared" ca="1" si="326"/>
        <v>#N/A</v>
      </c>
      <c r="Z1174" s="37">
        <f t="shared" si="327"/>
        <v>0</v>
      </c>
      <c r="AA1174" s="180">
        <f ca="1">IF($Z1174=0,0, OFFSET(rd!$A$10,MATCH($Z1174,RD_tunnus,0),0))</f>
        <v>0</v>
      </c>
      <c r="AB1174" s="180" t="e">
        <f t="shared" si="334"/>
        <v>#N/A</v>
      </c>
      <c r="AC1174" s="180" t="e">
        <f t="shared" si="335"/>
        <v>#N/A</v>
      </c>
      <c r="AD1174" s="100">
        <f t="shared" si="336"/>
        <v>0</v>
      </c>
      <c r="AE1174" s="180" t="e">
        <f t="shared" ca="1" si="328"/>
        <v>#N/A</v>
      </c>
      <c r="AF1174" s="180" t="e">
        <f t="shared" ca="1" si="329"/>
        <v>#N/A</v>
      </c>
      <c r="AG1174" s="100" t="e">
        <f ca="1">OFFSET('Kuiva-aine'!$D$10,AE1174+AF1174-1,0)</f>
        <v>#N/A</v>
      </c>
      <c r="AH1174" s="100" t="e">
        <f ca="1">OFFSET('Kuiva-aine'!$E$10,AE1174+AF1174-1,0)</f>
        <v>#N/A</v>
      </c>
      <c r="AI1174" s="180" t="e">
        <f t="shared" ca="1" si="337"/>
        <v>#N/A</v>
      </c>
      <c r="AJ1174" s="180" t="e">
        <f t="shared" si="338"/>
        <v>#N/A</v>
      </c>
      <c r="AK1174" s="180" t="e">
        <f t="shared" si="339"/>
        <v>#N/A</v>
      </c>
      <c r="AL1174" s="180">
        <f t="shared" si="340"/>
        <v>0</v>
      </c>
    </row>
    <row r="1175" spans="1:38" x14ac:dyDescent="0.35">
      <c r="A1175" s="91"/>
      <c r="B1175" s="92"/>
      <c r="C1175" s="93"/>
      <c r="D1175" s="92"/>
      <c r="E1175" s="91"/>
      <c r="F1175" s="92"/>
      <c r="G1175" s="94"/>
      <c r="I1175" s="31">
        <f t="shared" ca="1" si="324"/>
        <v>0</v>
      </c>
      <c r="J1175" s="31">
        <f ca="1">IF(ISNA(MATCH($V1175,Hajoamiskertoimet!A$21:A$53,0)),0,$I1175*OFFSET(Hajoamiskertoimet!$C$20,MATCH($V1175,Hajoamiskertoimet!A$21:A$53,0),0))</f>
        <v>0</v>
      </c>
      <c r="L1175" s="181">
        <f t="shared" ca="1" si="330"/>
        <v>1</v>
      </c>
      <c r="M1175" s="180" t="e">
        <f ca="1">OFFSET('ewc02'!$H$10,MATCH($R1175,Ewc_ID,0),0)</f>
        <v>#N/A</v>
      </c>
      <c r="N1175" s="180" t="e">
        <f t="shared" ca="1" si="325"/>
        <v>#N/A</v>
      </c>
      <c r="O1175" s="180" t="e">
        <f ca="1">IF($L1175=0,-1,OFFSET('Kuiva-aine'!$C$10,AE1175+AF1175-1,0))</f>
        <v>#N/A</v>
      </c>
      <c r="P1175" s="180" t="e">
        <f t="shared" ca="1" si="331"/>
        <v>#N/A</v>
      </c>
      <c r="Q1175" s="180" t="e">
        <f ca="1">OFFSET('ewc02'!$A$10,MATCH($C1175,EWC_Koodi,0),0)</f>
        <v>#N/A</v>
      </c>
      <c r="R1175" s="180" t="e">
        <f t="shared" ca="1" si="332"/>
        <v>#N/A</v>
      </c>
      <c r="S1175" s="180" t="e">
        <f ca="1">OFFSET('ewc02'!$K$10,Y1175,0)</f>
        <v>#N/A</v>
      </c>
      <c r="T1175" s="180" t="e">
        <f t="shared" ca="1" si="333"/>
        <v>#N/A</v>
      </c>
      <c r="U1175" s="180" t="e">
        <f ca="1">OFFSET('ewc02'!$L$10,Y1175,0)</f>
        <v>#N/A</v>
      </c>
      <c r="V1175" s="180" t="e">
        <f ca="1">OFFSET('ewc02'!$M$10,Y1175,0)</f>
        <v>#N/A</v>
      </c>
      <c r="W1175" s="180" t="e">
        <f ca="1">OFFSET('ewc02'!$N$10,Y1175,0)</f>
        <v>#N/A</v>
      </c>
      <c r="X1175" s="180" t="e">
        <f ca="1">IF(AND(OFFSET('ewc02'!I$10,Y1175,0)=12,OR(G1175="2.3",G1175="2.6",G1175="2.7",G1175="2.9")),1,0)</f>
        <v>#N/A</v>
      </c>
      <c r="Y1175" s="180" t="e">
        <f t="shared" ca="1" si="326"/>
        <v>#N/A</v>
      </c>
      <c r="Z1175" s="37">
        <f t="shared" si="327"/>
        <v>0</v>
      </c>
      <c r="AA1175" s="180">
        <f ca="1">IF($Z1175=0,0, OFFSET(rd!$A$10,MATCH($Z1175,RD_tunnus,0),0))</f>
        <v>0</v>
      </c>
      <c r="AB1175" s="180" t="e">
        <f t="shared" si="334"/>
        <v>#N/A</v>
      </c>
      <c r="AC1175" s="180" t="e">
        <f t="shared" si="335"/>
        <v>#N/A</v>
      </c>
      <c r="AD1175" s="100">
        <f t="shared" si="336"/>
        <v>0</v>
      </c>
      <c r="AE1175" s="180" t="e">
        <f t="shared" ca="1" si="328"/>
        <v>#N/A</v>
      </c>
      <c r="AF1175" s="180" t="e">
        <f t="shared" ca="1" si="329"/>
        <v>#N/A</v>
      </c>
      <c r="AG1175" s="100" t="e">
        <f ca="1">OFFSET('Kuiva-aine'!$D$10,AE1175+AF1175-1,0)</f>
        <v>#N/A</v>
      </c>
      <c r="AH1175" s="100" t="e">
        <f ca="1">OFFSET('Kuiva-aine'!$E$10,AE1175+AF1175-1,0)</f>
        <v>#N/A</v>
      </c>
      <c r="AI1175" s="180" t="e">
        <f t="shared" ca="1" si="337"/>
        <v>#N/A</v>
      </c>
      <c r="AJ1175" s="180" t="e">
        <f t="shared" si="338"/>
        <v>#N/A</v>
      </c>
      <c r="AK1175" s="180" t="e">
        <f t="shared" si="339"/>
        <v>#N/A</v>
      </c>
      <c r="AL1175" s="180">
        <f t="shared" si="340"/>
        <v>0</v>
      </c>
    </row>
    <row r="1176" spans="1:38" x14ac:dyDescent="0.35">
      <c r="A1176" s="91"/>
      <c r="B1176" s="92"/>
      <c r="C1176" s="93"/>
      <c r="D1176" s="92"/>
      <c r="E1176" s="91"/>
      <c r="F1176" s="92"/>
      <c r="G1176" s="94"/>
      <c r="I1176" s="31">
        <f t="shared" ca="1" si="324"/>
        <v>0</v>
      </c>
      <c r="J1176" s="31">
        <f ca="1">IF(ISNA(MATCH($V1176,Hajoamiskertoimet!A$21:A$53,0)),0,$I1176*OFFSET(Hajoamiskertoimet!$C$20,MATCH($V1176,Hajoamiskertoimet!A$21:A$53,0),0))</f>
        <v>0</v>
      </c>
      <c r="L1176" s="181">
        <f t="shared" ca="1" si="330"/>
        <v>1</v>
      </c>
      <c r="M1176" s="180" t="e">
        <f ca="1">OFFSET('ewc02'!$H$10,MATCH($R1176,Ewc_ID,0),0)</f>
        <v>#N/A</v>
      </c>
      <c r="N1176" s="180" t="e">
        <f t="shared" ca="1" si="325"/>
        <v>#N/A</v>
      </c>
      <c r="O1176" s="180" t="e">
        <f ca="1">IF($L1176=0,-1,OFFSET('Kuiva-aine'!$C$10,AE1176+AF1176-1,0))</f>
        <v>#N/A</v>
      </c>
      <c r="P1176" s="180" t="e">
        <f t="shared" ca="1" si="331"/>
        <v>#N/A</v>
      </c>
      <c r="Q1176" s="180" t="e">
        <f ca="1">OFFSET('ewc02'!$A$10,MATCH($C1176,EWC_Koodi,0),0)</f>
        <v>#N/A</v>
      </c>
      <c r="R1176" s="180" t="e">
        <f t="shared" ca="1" si="332"/>
        <v>#N/A</v>
      </c>
      <c r="S1176" s="180" t="e">
        <f ca="1">OFFSET('ewc02'!$K$10,Y1176,0)</f>
        <v>#N/A</v>
      </c>
      <c r="T1176" s="180" t="e">
        <f t="shared" ca="1" si="333"/>
        <v>#N/A</v>
      </c>
      <c r="U1176" s="180" t="e">
        <f ca="1">OFFSET('ewc02'!$L$10,Y1176,0)</f>
        <v>#N/A</v>
      </c>
      <c r="V1176" s="180" t="e">
        <f ca="1">OFFSET('ewc02'!$M$10,Y1176,0)</f>
        <v>#N/A</v>
      </c>
      <c r="W1176" s="180" t="e">
        <f ca="1">OFFSET('ewc02'!$N$10,Y1176,0)</f>
        <v>#N/A</v>
      </c>
      <c r="X1176" s="180" t="e">
        <f ca="1">IF(AND(OFFSET('ewc02'!I$10,Y1176,0)=12,OR(G1176="2.3",G1176="2.6",G1176="2.7",G1176="2.9")),1,0)</f>
        <v>#N/A</v>
      </c>
      <c r="Y1176" s="180" t="e">
        <f t="shared" ca="1" si="326"/>
        <v>#N/A</v>
      </c>
      <c r="Z1176" s="37">
        <f t="shared" si="327"/>
        <v>0</v>
      </c>
      <c r="AA1176" s="180">
        <f ca="1">IF($Z1176=0,0, OFFSET(rd!$A$10,MATCH($Z1176,RD_tunnus,0),0))</f>
        <v>0</v>
      </c>
      <c r="AB1176" s="180" t="e">
        <f t="shared" si="334"/>
        <v>#N/A</v>
      </c>
      <c r="AC1176" s="180" t="e">
        <f t="shared" si="335"/>
        <v>#N/A</v>
      </c>
      <c r="AD1176" s="100">
        <f t="shared" si="336"/>
        <v>0</v>
      </c>
      <c r="AE1176" s="180" t="e">
        <f t="shared" ca="1" si="328"/>
        <v>#N/A</v>
      </c>
      <c r="AF1176" s="180" t="e">
        <f t="shared" ca="1" si="329"/>
        <v>#N/A</v>
      </c>
      <c r="AG1176" s="100" t="e">
        <f ca="1">OFFSET('Kuiva-aine'!$D$10,AE1176+AF1176-1,0)</f>
        <v>#N/A</v>
      </c>
      <c r="AH1176" s="100" t="e">
        <f ca="1">OFFSET('Kuiva-aine'!$E$10,AE1176+AF1176-1,0)</f>
        <v>#N/A</v>
      </c>
      <c r="AI1176" s="180" t="e">
        <f t="shared" ca="1" si="337"/>
        <v>#N/A</v>
      </c>
      <c r="AJ1176" s="180" t="e">
        <f t="shared" si="338"/>
        <v>#N/A</v>
      </c>
      <c r="AK1176" s="180" t="e">
        <f t="shared" si="339"/>
        <v>#N/A</v>
      </c>
      <c r="AL1176" s="180">
        <f t="shared" si="340"/>
        <v>0</v>
      </c>
    </row>
    <row r="1177" spans="1:38" x14ac:dyDescent="0.35">
      <c r="A1177" s="91"/>
      <c r="B1177" s="92"/>
      <c r="C1177" s="93"/>
      <c r="D1177" s="92"/>
      <c r="E1177" s="91"/>
      <c r="F1177" s="92"/>
      <c r="G1177" s="94"/>
      <c r="I1177" s="31">
        <f t="shared" ca="1" si="324"/>
        <v>0</v>
      </c>
      <c r="J1177" s="31">
        <f ca="1">IF(ISNA(MATCH($V1177,Hajoamiskertoimet!A$21:A$53,0)),0,$I1177*OFFSET(Hajoamiskertoimet!$C$20,MATCH($V1177,Hajoamiskertoimet!A$21:A$53,0),0))</f>
        <v>0</v>
      </c>
      <c r="L1177" s="181">
        <f t="shared" ca="1" si="330"/>
        <v>1</v>
      </c>
      <c r="M1177" s="180" t="e">
        <f ca="1">OFFSET('ewc02'!$H$10,MATCH($R1177,Ewc_ID,0),0)</f>
        <v>#N/A</v>
      </c>
      <c r="N1177" s="180" t="e">
        <f t="shared" ca="1" si="325"/>
        <v>#N/A</v>
      </c>
      <c r="O1177" s="180" t="e">
        <f ca="1">IF($L1177=0,-1,OFFSET('Kuiva-aine'!$C$10,AE1177+AF1177-1,0))</f>
        <v>#N/A</v>
      </c>
      <c r="P1177" s="180" t="e">
        <f t="shared" ca="1" si="331"/>
        <v>#N/A</v>
      </c>
      <c r="Q1177" s="180" t="e">
        <f ca="1">OFFSET('ewc02'!$A$10,MATCH($C1177,EWC_Koodi,0),0)</f>
        <v>#N/A</v>
      </c>
      <c r="R1177" s="180" t="e">
        <f t="shared" ca="1" si="332"/>
        <v>#N/A</v>
      </c>
      <c r="S1177" s="180" t="e">
        <f ca="1">OFFSET('ewc02'!$K$10,Y1177,0)</f>
        <v>#N/A</v>
      </c>
      <c r="T1177" s="180" t="e">
        <f t="shared" ca="1" si="333"/>
        <v>#N/A</v>
      </c>
      <c r="U1177" s="180" t="e">
        <f ca="1">OFFSET('ewc02'!$L$10,Y1177,0)</f>
        <v>#N/A</v>
      </c>
      <c r="V1177" s="180" t="e">
        <f ca="1">OFFSET('ewc02'!$M$10,Y1177,0)</f>
        <v>#N/A</v>
      </c>
      <c r="W1177" s="180" t="e">
        <f ca="1">OFFSET('ewc02'!$N$10,Y1177,0)</f>
        <v>#N/A</v>
      </c>
      <c r="X1177" s="180" t="e">
        <f ca="1">IF(AND(OFFSET('ewc02'!I$10,Y1177,0)=12,OR(G1177="2.3",G1177="2.6",G1177="2.7",G1177="2.9")),1,0)</f>
        <v>#N/A</v>
      </c>
      <c r="Y1177" s="180" t="e">
        <f t="shared" ca="1" si="326"/>
        <v>#N/A</v>
      </c>
      <c r="Z1177" s="37">
        <f t="shared" si="327"/>
        <v>0</v>
      </c>
      <c r="AA1177" s="180">
        <f ca="1">IF($Z1177=0,0, OFFSET(rd!$A$10,MATCH($Z1177,RD_tunnus,0),0))</f>
        <v>0</v>
      </c>
      <c r="AB1177" s="180" t="e">
        <f t="shared" si="334"/>
        <v>#N/A</v>
      </c>
      <c r="AC1177" s="180" t="e">
        <f t="shared" si="335"/>
        <v>#N/A</v>
      </c>
      <c r="AD1177" s="100">
        <f t="shared" si="336"/>
        <v>0</v>
      </c>
      <c r="AE1177" s="180" t="e">
        <f t="shared" ca="1" si="328"/>
        <v>#N/A</v>
      </c>
      <c r="AF1177" s="180" t="e">
        <f t="shared" ca="1" si="329"/>
        <v>#N/A</v>
      </c>
      <c r="AG1177" s="100" t="e">
        <f ca="1">OFFSET('Kuiva-aine'!$D$10,AE1177+AF1177-1,0)</f>
        <v>#N/A</v>
      </c>
      <c r="AH1177" s="100" t="e">
        <f ca="1">OFFSET('Kuiva-aine'!$E$10,AE1177+AF1177-1,0)</f>
        <v>#N/A</v>
      </c>
      <c r="AI1177" s="180" t="e">
        <f t="shared" ca="1" si="337"/>
        <v>#N/A</v>
      </c>
      <c r="AJ1177" s="180" t="e">
        <f t="shared" si="338"/>
        <v>#N/A</v>
      </c>
      <c r="AK1177" s="180" t="e">
        <f t="shared" si="339"/>
        <v>#N/A</v>
      </c>
      <c r="AL1177" s="180">
        <f t="shared" si="340"/>
        <v>0</v>
      </c>
    </row>
    <row r="1178" spans="1:38" x14ac:dyDescent="0.35">
      <c r="A1178" s="91"/>
      <c r="B1178" s="92"/>
      <c r="C1178" s="93"/>
      <c r="D1178" s="92"/>
      <c r="E1178" s="91"/>
      <c r="F1178" s="92"/>
      <c r="G1178" s="94"/>
      <c r="I1178" s="31">
        <f t="shared" ca="1" si="324"/>
        <v>0</v>
      </c>
      <c r="J1178" s="31">
        <f ca="1">IF(ISNA(MATCH($V1178,Hajoamiskertoimet!A$21:A$53,0)),0,$I1178*OFFSET(Hajoamiskertoimet!$C$20,MATCH($V1178,Hajoamiskertoimet!A$21:A$53,0),0))</f>
        <v>0</v>
      </c>
      <c r="L1178" s="181">
        <f t="shared" ca="1" si="330"/>
        <v>1</v>
      </c>
      <c r="M1178" s="180" t="e">
        <f ca="1">OFFSET('ewc02'!$H$10,MATCH($R1178,Ewc_ID,0),0)</f>
        <v>#N/A</v>
      </c>
      <c r="N1178" s="180" t="e">
        <f t="shared" ca="1" si="325"/>
        <v>#N/A</v>
      </c>
      <c r="O1178" s="180" t="e">
        <f ca="1">IF($L1178=0,-1,OFFSET('Kuiva-aine'!$C$10,AE1178+AF1178-1,0))</f>
        <v>#N/A</v>
      </c>
      <c r="P1178" s="180" t="e">
        <f t="shared" ca="1" si="331"/>
        <v>#N/A</v>
      </c>
      <c r="Q1178" s="180" t="e">
        <f ca="1">OFFSET('ewc02'!$A$10,MATCH($C1178,EWC_Koodi,0),0)</f>
        <v>#N/A</v>
      </c>
      <c r="R1178" s="180" t="e">
        <f t="shared" ca="1" si="332"/>
        <v>#N/A</v>
      </c>
      <c r="S1178" s="180" t="e">
        <f ca="1">OFFSET('ewc02'!$K$10,Y1178,0)</f>
        <v>#N/A</v>
      </c>
      <c r="T1178" s="180" t="e">
        <f t="shared" ca="1" si="333"/>
        <v>#N/A</v>
      </c>
      <c r="U1178" s="180" t="e">
        <f ca="1">OFFSET('ewc02'!$L$10,Y1178,0)</f>
        <v>#N/A</v>
      </c>
      <c r="V1178" s="180" t="e">
        <f ca="1">OFFSET('ewc02'!$M$10,Y1178,0)</f>
        <v>#N/A</v>
      </c>
      <c r="W1178" s="180" t="e">
        <f ca="1">OFFSET('ewc02'!$N$10,Y1178,0)</f>
        <v>#N/A</v>
      </c>
      <c r="X1178" s="180" t="e">
        <f ca="1">IF(AND(OFFSET('ewc02'!I$10,Y1178,0)=12,OR(G1178="2.3",G1178="2.6",G1178="2.7",G1178="2.9")),1,0)</f>
        <v>#N/A</v>
      </c>
      <c r="Y1178" s="180" t="e">
        <f t="shared" ca="1" si="326"/>
        <v>#N/A</v>
      </c>
      <c r="Z1178" s="37">
        <f t="shared" si="327"/>
        <v>0</v>
      </c>
      <c r="AA1178" s="180">
        <f ca="1">IF($Z1178=0,0, OFFSET(rd!$A$10,MATCH($Z1178,RD_tunnus,0),0))</f>
        <v>0</v>
      </c>
      <c r="AB1178" s="180" t="e">
        <f t="shared" si="334"/>
        <v>#N/A</v>
      </c>
      <c r="AC1178" s="180" t="e">
        <f t="shared" si="335"/>
        <v>#N/A</v>
      </c>
      <c r="AD1178" s="100">
        <f t="shared" si="336"/>
        <v>0</v>
      </c>
      <c r="AE1178" s="180" t="e">
        <f t="shared" ca="1" si="328"/>
        <v>#N/A</v>
      </c>
      <c r="AF1178" s="180" t="e">
        <f t="shared" ca="1" si="329"/>
        <v>#N/A</v>
      </c>
      <c r="AG1178" s="100" t="e">
        <f ca="1">OFFSET('Kuiva-aine'!$D$10,AE1178+AF1178-1,0)</f>
        <v>#N/A</v>
      </c>
      <c r="AH1178" s="100" t="e">
        <f ca="1">OFFSET('Kuiva-aine'!$E$10,AE1178+AF1178-1,0)</f>
        <v>#N/A</v>
      </c>
      <c r="AI1178" s="180" t="e">
        <f t="shared" ca="1" si="337"/>
        <v>#N/A</v>
      </c>
      <c r="AJ1178" s="180" t="e">
        <f t="shared" si="338"/>
        <v>#N/A</v>
      </c>
      <c r="AK1178" s="180" t="e">
        <f t="shared" si="339"/>
        <v>#N/A</v>
      </c>
      <c r="AL1178" s="180">
        <f t="shared" si="340"/>
        <v>0</v>
      </c>
    </row>
    <row r="1179" spans="1:38" x14ac:dyDescent="0.35">
      <c r="A1179" s="91"/>
      <c r="B1179" s="92"/>
      <c r="C1179" s="93"/>
      <c r="D1179" s="92"/>
      <c r="E1179" s="91"/>
      <c r="F1179" s="92"/>
      <c r="G1179" s="94"/>
      <c r="I1179" s="31">
        <f t="shared" ca="1" si="324"/>
        <v>0</v>
      </c>
      <c r="J1179" s="31">
        <f ca="1">IF(ISNA(MATCH($V1179,Hajoamiskertoimet!A$21:A$53,0)),0,$I1179*OFFSET(Hajoamiskertoimet!$C$20,MATCH($V1179,Hajoamiskertoimet!A$21:A$53,0),0))</f>
        <v>0</v>
      </c>
      <c r="L1179" s="181">
        <f t="shared" ca="1" si="330"/>
        <v>1</v>
      </c>
      <c r="M1179" s="180" t="e">
        <f ca="1">OFFSET('ewc02'!$H$10,MATCH($R1179,Ewc_ID,0),0)</f>
        <v>#N/A</v>
      </c>
      <c r="N1179" s="180" t="e">
        <f t="shared" ca="1" si="325"/>
        <v>#N/A</v>
      </c>
      <c r="O1179" s="180" t="e">
        <f ca="1">IF($L1179=0,-1,OFFSET('Kuiva-aine'!$C$10,AE1179+AF1179-1,0))</f>
        <v>#N/A</v>
      </c>
      <c r="P1179" s="180" t="e">
        <f t="shared" ca="1" si="331"/>
        <v>#N/A</v>
      </c>
      <c r="Q1179" s="180" t="e">
        <f ca="1">OFFSET('ewc02'!$A$10,MATCH($C1179,EWC_Koodi,0),0)</f>
        <v>#N/A</v>
      </c>
      <c r="R1179" s="180" t="e">
        <f t="shared" ca="1" si="332"/>
        <v>#N/A</v>
      </c>
      <c r="S1179" s="180" t="e">
        <f ca="1">OFFSET('ewc02'!$K$10,Y1179,0)</f>
        <v>#N/A</v>
      </c>
      <c r="T1179" s="180" t="e">
        <f t="shared" ca="1" si="333"/>
        <v>#N/A</v>
      </c>
      <c r="U1179" s="180" t="e">
        <f ca="1">OFFSET('ewc02'!$L$10,Y1179,0)</f>
        <v>#N/A</v>
      </c>
      <c r="V1179" s="180" t="e">
        <f ca="1">OFFSET('ewc02'!$M$10,Y1179,0)</f>
        <v>#N/A</v>
      </c>
      <c r="W1179" s="180" t="e">
        <f ca="1">OFFSET('ewc02'!$N$10,Y1179,0)</f>
        <v>#N/A</v>
      </c>
      <c r="X1179" s="180" t="e">
        <f ca="1">IF(AND(OFFSET('ewc02'!I$10,Y1179,0)=12,OR(G1179="2.3",G1179="2.6",G1179="2.7",G1179="2.9")),1,0)</f>
        <v>#N/A</v>
      </c>
      <c r="Y1179" s="180" t="e">
        <f t="shared" ca="1" si="326"/>
        <v>#N/A</v>
      </c>
      <c r="Z1179" s="37">
        <f t="shared" si="327"/>
        <v>0</v>
      </c>
      <c r="AA1179" s="180">
        <f ca="1">IF($Z1179=0,0, OFFSET(rd!$A$10,MATCH($Z1179,RD_tunnus,0),0))</f>
        <v>0</v>
      </c>
      <c r="AB1179" s="180" t="e">
        <f t="shared" si="334"/>
        <v>#N/A</v>
      </c>
      <c r="AC1179" s="180" t="e">
        <f t="shared" si="335"/>
        <v>#N/A</v>
      </c>
      <c r="AD1179" s="100">
        <f t="shared" si="336"/>
        <v>0</v>
      </c>
      <c r="AE1179" s="180" t="e">
        <f t="shared" ca="1" si="328"/>
        <v>#N/A</v>
      </c>
      <c r="AF1179" s="180" t="e">
        <f t="shared" ca="1" si="329"/>
        <v>#N/A</v>
      </c>
      <c r="AG1179" s="100" t="e">
        <f ca="1">OFFSET('Kuiva-aine'!$D$10,AE1179+AF1179-1,0)</f>
        <v>#N/A</v>
      </c>
      <c r="AH1179" s="100" t="e">
        <f ca="1">OFFSET('Kuiva-aine'!$E$10,AE1179+AF1179-1,0)</f>
        <v>#N/A</v>
      </c>
      <c r="AI1179" s="180" t="e">
        <f t="shared" ca="1" si="337"/>
        <v>#N/A</v>
      </c>
      <c r="AJ1179" s="180" t="e">
        <f t="shared" si="338"/>
        <v>#N/A</v>
      </c>
      <c r="AK1179" s="180" t="e">
        <f t="shared" si="339"/>
        <v>#N/A</v>
      </c>
      <c r="AL1179" s="180">
        <f t="shared" si="340"/>
        <v>0</v>
      </c>
    </row>
    <row r="1180" spans="1:38" x14ac:dyDescent="0.35">
      <c r="A1180" s="91"/>
      <c r="B1180" s="92"/>
      <c r="C1180" s="93"/>
      <c r="D1180" s="92"/>
      <c r="E1180" s="91"/>
      <c r="F1180" s="92"/>
      <c r="G1180" s="94"/>
      <c r="I1180" s="31">
        <f t="shared" ca="1" si="324"/>
        <v>0</v>
      </c>
      <c r="J1180" s="31">
        <f ca="1">IF(ISNA(MATCH($V1180,Hajoamiskertoimet!A$21:A$53,0)),0,$I1180*OFFSET(Hajoamiskertoimet!$C$20,MATCH($V1180,Hajoamiskertoimet!A$21:A$53,0),0))</f>
        <v>0</v>
      </c>
      <c r="L1180" s="181">
        <f t="shared" ca="1" si="330"/>
        <v>1</v>
      </c>
      <c r="M1180" s="180" t="e">
        <f ca="1">OFFSET('ewc02'!$H$10,MATCH($R1180,Ewc_ID,0),0)</f>
        <v>#N/A</v>
      </c>
      <c r="N1180" s="180" t="e">
        <f t="shared" ca="1" si="325"/>
        <v>#N/A</v>
      </c>
      <c r="O1180" s="180" t="e">
        <f ca="1">IF($L1180=0,-1,OFFSET('Kuiva-aine'!$C$10,AE1180+AF1180-1,0))</f>
        <v>#N/A</v>
      </c>
      <c r="P1180" s="180" t="e">
        <f t="shared" ca="1" si="331"/>
        <v>#N/A</v>
      </c>
      <c r="Q1180" s="180" t="e">
        <f ca="1">OFFSET('ewc02'!$A$10,MATCH($C1180,EWC_Koodi,0),0)</f>
        <v>#N/A</v>
      </c>
      <c r="R1180" s="180" t="e">
        <f t="shared" ca="1" si="332"/>
        <v>#N/A</v>
      </c>
      <c r="S1180" s="180" t="e">
        <f ca="1">OFFSET('ewc02'!$K$10,Y1180,0)</f>
        <v>#N/A</v>
      </c>
      <c r="T1180" s="180" t="e">
        <f t="shared" ca="1" si="333"/>
        <v>#N/A</v>
      </c>
      <c r="U1180" s="180" t="e">
        <f ca="1">OFFSET('ewc02'!$L$10,Y1180,0)</f>
        <v>#N/A</v>
      </c>
      <c r="V1180" s="180" t="e">
        <f ca="1">OFFSET('ewc02'!$M$10,Y1180,0)</f>
        <v>#N/A</v>
      </c>
      <c r="W1180" s="180" t="e">
        <f ca="1">OFFSET('ewc02'!$N$10,Y1180,0)</f>
        <v>#N/A</v>
      </c>
      <c r="X1180" s="180" t="e">
        <f ca="1">IF(AND(OFFSET('ewc02'!I$10,Y1180,0)=12,OR(G1180="2.3",G1180="2.6",G1180="2.7",G1180="2.9")),1,0)</f>
        <v>#N/A</v>
      </c>
      <c r="Y1180" s="180" t="e">
        <f t="shared" ca="1" si="326"/>
        <v>#N/A</v>
      </c>
      <c r="Z1180" s="37">
        <f t="shared" si="327"/>
        <v>0</v>
      </c>
      <c r="AA1180" s="180">
        <f ca="1">IF($Z1180=0,0, OFFSET(rd!$A$10,MATCH($Z1180,RD_tunnus,0),0))</f>
        <v>0</v>
      </c>
      <c r="AB1180" s="180" t="e">
        <f t="shared" si="334"/>
        <v>#N/A</v>
      </c>
      <c r="AC1180" s="180" t="e">
        <f t="shared" si="335"/>
        <v>#N/A</v>
      </c>
      <c r="AD1180" s="100">
        <f t="shared" si="336"/>
        <v>0</v>
      </c>
      <c r="AE1180" s="180" t="e">
        <f t="shared" ca="1" si="328"/>
        <v>#N/A</v>
      </c>
      <c r="AF1180" s="180" t="e">
        <f t="shared" ca="1" si="329"/>
        <v>#N/A</v>
      </c>
      <c r="AG1180" s="100" t="e">
        <f ca="1">OFFSET('Kuiva-aine'!$D$10,AE1180+AF1180-1,0)</f>
        <v>#N/A</v>
      </c>
      <c r="AH1180" s="100" t="e">
        <f ca="1">OFFSET('Kuiva-aine'!$E$10,AE1180+AF1180-1,0)</f>
        <v>#N/A</v>
      </c>
      <c r="AI1180" s="180" t="e">
        <f t="shared" ca="1" si="337"/>
        <v>#N/A</v>
      </c>
      <c r="AJ1180" s="180" t="e">
        <f t="shared" si="338"/>
        <v>#N/A</v>
      </c>
      <c r="AK1180" s="180" t="e">
        <f t="shared" si="339"/>
        <v>#N/A</v>
      </c>
      <c r="AL1180" s="180">
        <f t="shared" si="340"/>
        <v>0</v>
      </c>
    </row>
    <row r="1181" spans="1:38" x14ac:dyDescent="0.35">
      <c r="A1181" s="91"/>
      <c r="B1181" s="92"/>
      <c r="C1181" s="93"/>
      <c r="D1181" s="92"/>
      <c r="E1181" s="91"/>
      <c r="F1181" s="92"/>
      <c r="G1181" s="94"/>
      <c r="I1181" s="31">
        <f t="shared" ca="1" si="324"/>
        <v>0</v>
      </c>
      <c r="J1181" s="31">
        <f ca="1">IF(ISNA(MATCH($V1181,Hajoamiskertoimet!A$21:A$53,0)),0,$I1181*OFFSET(Hajoamiskertoimet!$C$20,MATCH($V1181,Hajoamiskertoimet!A$21:A$53,0),0))</f>
        <v>0</v>
      </c>
      <c r="L1181" s="181">
        <f t="shared" ca="1" si="330"/>
        <v>1</v>
      </c>
      <c r="M1181" s="180" t="e">
        <f ca="1">OFFSET('ewc02'!$H$10,MATCH($R1181,Ewc_ID,0),0)</f>
        <v>#N/A</v>
      </c>
      <c r="N1181" s="180" t="e">
        <f t="shared" ca="1" si="325"/>
        <v>#N/A</v>
      </c>
      <c r="O1181" s="180" t="e">
        <f ca="1">IF($L1181=0,-1,OFFSET('Kuiva-aine'!$C$10,AE1181+AF1181-1,0))</f>
        <v>#N/A</v>
      </c>
      <c r="P1181" s="180" t="e">
        <f t="shared" ca="1" si="331"/>
        <v>#N/A</v>
      </c>
      <c r="Q1181" s="180" t="e">
        <f ca="1">OFFSET('ewc02'!$A$10,MATCH($C1181,EWC_Koodi,0),0)</f>
        <v>#N/A</v>
      </c>
      <c r="R1181" s="180" t="e">
        <f t="shared" ca="1" si="332"/>
        <v>#N/A</v>
      </c>
      <c r="S1181" s="180" t="e">
        <f ca="1">OFFSET('ewc02'!$K$10,Y1181,0)</f>
        <v>#N/A</v>
      </c>
      <c r="T1181" s="180" t="e">
        <f t="shared" ca="1" si="333"/>
        <v>#N/A</v>
      </c>
      <c r="U1181" s="180" t="e">
        <f ca="1">OFFSET('ewc02'!$L$10,Y1181,0)</f>
        <v>#N/A</v>
      </c>
      <c r="V1181" s="180" t="e">
        <f ca="1">OFFSET('ewc02'!$M$10,Y1181,0)</f>
        <v>#N/A</v>
      </c>
      <c r="W1181" s="180" t="e">
        <f ca="1">OFFSET('ewc02'!$N$10,Y1181,0)</f>
        <v>#N/A</v>
      </c>
      <c r="X1181" s="180" t="e">
        <f ca="1">IF(AND(OFFSET('ewc02'!I$10,Y1181,0)=12,OR(G1181="2.3",G1181="2.6",G1181="2.7",G1181="2.9")),1,0)</f>
        <v>#N/A</v>
      </c>
      <c r="Y1181" s="180" t="e">
        <f t="shared" ca="1" si="326"/>
        <v>#N/A</v>
      </c>
      <c r="Z1181" s="37">
        <f t="shared" si="327"/>
        <v>0</v>
      </c>
      <c r="AA1181" s="180">
        <f ca="1">IF($Z1181=0,0, OFFSET(rd!$A$10,MATCH($Z1181,RD_tunnus,0),0))</f>
        <v>0</v>
      </c>
      <c r="AB1181" s="180" t="e">
        <f t="shared" si="334"/>
        <v>#N/A</v>
      </c>
      <c r="AC1181" s="180" t="e">
        <f t="shared" si="335"/>
        <v>#N/A</v>
      </c>
      <c r="AD1181" s="100">
        <f t="shared" si="336"/>
        <v>0</v>
      </c>
      <c r="AE1181" s="180" t="e">
        <f t="shared" ca="1" si="328"/>
        <v>#N/A</v>
      </c>
      <c r="AF1181" s="180" t="e">
        <f t="shared" ca="1" si="329"/>
        <v>#N/A</v>
      </c>
      <c r="AG1181" s="100" t="e">
        <f ca="1">OFFSET('Kuiva-aine'!$D$10,AE1181+AF1181-1,0)</f>
        <v>#N/A</v>
      </c>
      <c r="AH1181" s="100" t="e">
        <f ca="1">OFFSET('Kuiva-aine'!$E$10,AE1181+AF1181-1,0)</f>
        <v>#N/A</v>
      </c>
      <c r="AI1181" s="180" t="e">
        <f t="shared" ca="1" si="337"/>
        <v>#N/A</v>
      </c>
      <c r="AJ1181" s="180" t="e">
        <f t="shared" si="338"/>
        <v>#N/A</v>
      </c>
      <c r="AK1181" s="180" t="e">
        <f t="shared" si="339"/>
        <v>#N/A</v>
      </c>
      <c r="AL1181" s="180">
        <f t="shared" si="340"/>
        <v>0</v>
      </c>
    </row>
    <row r="1182" spans="1:38" x14ac:dyDescent="0.35">
      <c r="A1182" s="91"/>
      <c r="B1182" s="92"/>
      <c r="C1182" s="93"/>
      <c r="D1182" s="92"/>
      <c r="E1182" s="91"/>
      <c r="F1182" s="92"/>
      <c r="G1182" s="94"/>
      <c r="I1182" s="31">
        <f t="shared" ca="1" si="324"/>
        <v>0</v>
      </c>
      <c r="J1182" s="31">
        <f ca="1">IF(ISNA(MATCH($V1182,Hajoamiskertoimet!A$21:A$53,0)),0,$I1182*OFFSET(Hajoamiskertoimet!$C$20,MATCH($V1182,Hajoamiskertoimet!A$21:A$53,0),0))</f>
        <v>0</v>
      </c>
      <c r="L1182" s="181">
        <f t="shared" ca="1" si="330"/>
        <v>1</v>
      </c>
      <c r="M1182" s="180" t="e">
        <f ca="1">OFFSET('ewc02'!$H$10,MATCH($R1182,Ewc_ID,0),0)</f>
        <v>#N/A</v>
      </c>
      <c r="N1182" s="180" t="e">
        <f t="shared" ca="1" si="325"/>
        <v>#N/A</v>
      </c>
      <c r="O1182" s="180" t="e">
        <f ca="1">IF($L1182=0,-1,OFFSET('Kuiva-aine'!$C$10,AE1182+AF1182-1,0))</f>
        <v>#N/A</v>
      </c>
      <c r="P1182" s="180" t="e">
        <f t="shared" ca="1" si="331"/>
        <v>#N/A</v>
      </c>
      <c r="Q1182" s="180" t="e">
        <f ca="1">OFFSET('ewc02'!$A$10,MATCH($C1182,EWC_Koodi,0),0)</f>
        <v>#N/A</v>
      </c>
      <c r="R1182" s="180" t="e">
        <f t="shared" ca="1" si="332"/>
        <v>#N/A</v>
      </c>
      <c r="S1182" s="180" t="e">
        <f ca="1">OFFSET('ewc02'!$K$10,Y1182,0)</f>
        <v>#N/A</v>
      </c>
      <c r="T1182" s="180" t="e">
        <f t="shared" ca="1" si="333"/>
        <v>#N/A</v>
      </c>
      <c r="U1182" s="180" t="e">
        <f ca="1">OFFSET('ewc02'!$L$10,Y1182,0)</f>
        <v>#N/A</v>
      </c>
      <c r="V1182" s="180" t="e">
        <f ca="1">OFFSET('ewc02'!$M$10,Y1182,0)</f>
        <v>#N/A</v>
      </c>
      <c r="W1182" s="180" t="e">
        <f ca="1">OFFSET('ewc02'!$N$10,Y1182,0)</f>
        <v>#N/A</v>
      </c>
      <c r="X1182" s="180" t="e">
        <f ca="1">IF(AND(OFFSET('ewc02'!I$10,Y1182,0)=12,OR(G1182="2.3",G1182="2.6",G1182="2.7",G1182="2.9")),1,0)</f>
        <v>#N/A</v>
      </c>
      <c r="Y1182" s="180" t="e">
        <f t="shared" ca="1" si="326"/>
        <v>#N/A</v>
      </c>
      <c r="Z1182" s="37">
        <f t="shared" si="327"/>
        <v>0</v>
      </c>
      <c r="AA1182" s="180">
        <f ca="1">IF($Z1182=0,0, OFFSET(rd!$A$10,MATCH($Z1182,RD_tunnus,0),0))</f>
        <v>0</v>
      </c>
      <c r="AB1182" s="180" t="e">
        <f t="shared" si="334"/>
        <v>#N/A</v>
      </c>
      <c r="AC1182" s="180" t="e">
        <f t="shared" si="335"/>
        <v>#N/A</v>
      </c>
      <c r="AD1182" s="100">
        <f t="shared" si="336"/>
        <v>0</v>
      </c>
      <c r="AE1182" s="180" t="e">
        <f t="shared" ca="1" si="328"/>
        <v>#N/A</v>
      </c>
      <c r="AF1182" s="180" t="e">
        <f t="shared" ca="1" si="329"/>
        <v>#N/A</v>
      </c>
      <c r="AG1182" s="100" t="e">
        <f ca="1">OFFSET('Kuiva-aine'!$D$10,AE1182+AF1182-1,0)</f>
        <v>#N/A</v>
      </c>
      <c r="AH1182" s="100" t="e">
        <f ca="1">OFFSET('Kuiva-aine'!$E$10,AE1182+AF1182-1,0)</f>
        <v>#N/A</v>
      </c>
      <c r="AI1182" s="180" t="e">
        <f t="shared" ca="1" si="337"/>
        <v>#N/A</v>
      </c>
      <c r="AJ1182" s="180" t="e">
        <f t="shared" si="338"/>
        <v>#N/A</v>
      </c>
      <c r="AK1182" s="180" t="e">
        <f t="shared" si="339"/>
        <v>#N/A</v>
      </c>
      <c r="AL1182" s="180">
        <f t="shared" si="340"/>
        <v>0</v>
      </c>
    </row>
    <row r="1183" spans="1:38" x14ac:dyDescent="0.35">
      <c r="A1183" s="91"/>
      <c r="B1183" s="92"/>
      <c r="C1183" s="93"/>
      <c r="D1183" s="92"/>
      <c r="E1183" s="91"/>
      <c r="F1183" s="92"/>
      <c r="G1183" s="94"/>
      <c r="I1183" s="31">
        <f t="shared" ca="1" si="324"/>
        <v>0</v>
      </c>
      <c r="J1183" s="31">
        <f ca="1">IF(ISNA(MATCH($V1183,Hajoamiskertoimet!A$21:A$53,0)),0,$I1183*OFFSET(Hajoamiskertoimet!$C$20,MATCH($V1183,Hajoamiskertoimet!A$21:A$53,0),0))</f>
        <v>0</v>
      </c>
      <c r="L1183" s="181">
        <f t="shared" ca="1" si="330"/>
        <v>1</v>
      </c>
      <c r="M1183" s="180" t="e">
        <f ca="1">OFFSET('ewc02'!$H$10,MATCH($R1183,Ewc_ID,0),0)</f>
        <v>#N/A</v>
      </c>
      <c r="N1183" s="180" t="e">
        <f t="shared" ca="1" si="325"/>
        <v>#N/A</v>
      </c>
      <c r="O1183" s="180" t="e">
        <f ca="1">IF($L1183=0,-1,OFFSET('Kuiva-aine'!$C$10,AE1183+AF1183-1,0))</f>
        <v>#N/A</v>
      </c>
      <c r="P1183" s="180" t="e">
        <f t="shared" ca="1" si="331"/>
        <v>#N/A</v>
      </c>
      <c r="Q1183" s="180" t="e">
        <f ca="1">OFFSET('ewc02'!$A$10,MATCH($C1183,EWC_Koodi,0),0)</f>
        <v>#N/A</v>
      </c>
      <c r="R1183" s="180" t="e">
        <f t="shared" ca="1" si="332"/>
        <v>#N/A</v>
      </c>
      <c r="S1183" s="180" t="e">
        <f ca="1">OFFSET('ewc02'!$K$10,Y1183,0)</f>
        <v>#N/A</v>
      </c>
      <c r="T1183" s="180" t="e">
        <f t="shared" ca="1" si="333"/>
        <v>#N/A</v>
      </c>
      <c r="U1183" s="180" t="e">
        <f ca="1">OFFSET('ewc02'!$L$10,Y1183,0)</f>
        <v>#N/A</v>
      </c>
      <c r="V1183" s="180" t="e">
        <f ca="1">OFFSET('ewc02'!$M$10,Y1183,0)</f>
        <v>#N/A</v>
      </c>
      <c r="W1183" s="180" t="e">
        <f ca="1">OFFSET('ewc02'!$N$10,Y1183,0)</f>
        <v>#N/A</v>
      </c>
      <c r="X1183" s="180" t="e">
        <f ca="1">IF(AND(OFFSET('ewc02'!I$10,Y1183,0)=12,OR(G1183="2.3",G1183="2.6",G1183="2.7",G1183="2.9")),1,0)</f>
        <v>#N/A</v>
      </c>
      <c r="Y1183" s="180" t="e">
        <f t="shared" ca="1" si="326"/>
        <v>#N/A</v>
      </c>
      <c r="Z1183" s="37">
        <f t="shared" si="327"/>
        <v>0</v>
      </c>
      <c r="AA1183" s="180">
        <f ca="1">IF($Z1183=0,0, OFFSET(rd!$A$10,MATCH($Z1183,RD_tunnus,0),0))</f>
        <v>0</v>
      </c>
      <c r="AB1183" s="180" t="e">
        <f t="shared" si="334"/>
        <v>#N/A</v>
      </c>
      <c r="AC1183" s="180" t="e">
        <f t="shared" si="335"/>
        <v>#N/A</v>
      </c>
      <c r="AD1183" s="100">
        <f t="shared" si="336"/>
        <v>0</v>
      </c>
      <c r="AE1183" s="180" t="e">
        <f t="shared" ca="1" si="328"/>
        <v>#N/A</v>
      </c>
      <c r="AF1183" s="180" t="e">
        <f t="shared" ca="1" si="329"/>
        <v>#N/A</v>
      </c>
      <c r="AG1183" s="100" t="e">
        <f ca="1">OFFSET('Kuiva-aine'!$D$10,AE1183+AF1183-1,0)</f>
        <v>#N/A</v>
      </c>
      <c r="AH1183" s="100" t="e">
        <f ca="1">OFFSET('Kuiva-aine'!$E$10,AE1183+AF1183-1,0)</f>
        <v>#N/A</v>
      </c>
      <c r="AI1183" s="180" t="e">
        <f t="shared" ca="1" si="337"/>
        <v>#N/A</v>
      </c>
      <c r="AJ1183" s="180" t="e">
        <f t="shared" si="338"/>
        <v>#N/A</v>
      </c>
      <c r="AK1183" s="180" t="e">
        <f t="shared" si="339"/>
        <v>#N/A</v>
      </c>
      <c r="AL1183" s="180">
        <f t="shared" si="340"/>
        <v>0</v>
      </c>
    </row>
    <row r="1184" spans="1:38" x14ac:dyDescent="0.35">
      <c r="A1184" s="91"/>
      <c r="B1184" s="92"/>
      <c r="C1184" s="93"/>
      <c r="D1184" s="92"/>
      <c r="E1184" s="91"/>
      <c r="F1184" s="92"/>
      <c r="G1184" s="94"/>
      <c r="I1184" s="31">
        <f t="shared" ca="1" si="324"/>
        <v>0</v>
      </c>
      <c r="J1184" s="31">
        <f ca="1">IF(ISNA(MATCH($V1184,Hajoamiskertoimet!A$21:A$53,0)),0,$I1184*OFFSET(Hajoamiskertoimet!$C$20,MATCH($V1184,Hajoamiskertoimet!A$21:A$53,0),0))</f>
        <v>0</v>
      </c>
      <c r="L1184" s="181">
        <f t="shared" ca="1" si="330"/>
        <v>1</v>
      </c>
      <c r="M1184" s="180" t="e">
        <f ca="1">OFFSET('ewc02'!$H$10,MATCH($R1184,Ewc_ID,0),0)</f>
        <v>#N/A</v>
      </c>
      <c r="N1184" s="180" t="e">
        <f t="shared" ca="1" si="325"/>
        <v>#N/A</v>
      </c>
      <c r="O1184" s="180" t="e">
        <f ca="1">IF($L1184=0,-1,OFFSET('Kuiva-aine'!$C$10,AE1184+AF1184-1,0))</f>
        <v>#N/A</v>
      </c>
      <c r="P1184" s="180" t="e">
        <f t="shared" ca="1" si="331"/>
        <v>#N/A</v>
      </c>
      <c r="Q1184" s="180" t="e">
        <f ca="1">OFFSET('ewc02'!$A$10,MATCH($C1184,EWC_Koodi,0),0)</f>
        <v>#N/A</v>
      </c>
      <c r="R1184" s="180" t="e">
        <f t="shared" ca="1" si="332"/>
        <v>#N/A</v>
      </c>
      <c r="S1184" s="180" t="e">
        <f ca="1">OFFSET('ewc02'!$K$10,Y1184,0)</f>
        <v>#N/A</v>
      </c>
      <c r="T1184" s="180" t="e">
        <f t="shared" ca="1" si="333"/>
        <v>#N/A</v>
      </c>
      <c r="U1184" s="180" t="e">
        <f ca="1">OFFSET('ewc02'!$L$10,Y1184,0)</f>
        <v>#N/A</v>
      </c>
      <c r="V1184" s="180" t="e">
        <f ca="1">OFFSET('ewc02'!$M$10,Y1184,0)</f>
        <v>#N/A</v>
      </c>
      <c r="W1184" s="180" t="e">
        <f ca="1">OFFSET('ewc02'!$N$10,Y1184,0)</f>
        <v>#N/A</v>
      </c>
      <c r="X1184" s="180" t="e">
        <f ca="1">IF(AND(OFFSET('ewc02'!I$10,Y1184,0)=12,OR(G1184="2.3",G1184="2.6",G1184="2.7",G1184="2.9")),1,0)</f>
        <v>#N/A</v>
      </c>
      <c r="Y1184" s="180" t="e">
        <f t="shared" ca="1" si="326"/>
        <v>#N/A</v>
      </c>
      <c r="Z1184" s="37">
        <f t="shared" si="327"/>
        <v>0</v>
      </c>
      <c r="AA1184" s="180">
        <f ca="1">IF($Z1184=0,0, OFFSET(rd!$A$10,MATCH($Z1184,RD_tunnus,0),0))</f>
        <v>0</v>
      </c>
      <c r="AB1184" s="180" t="e">
        <f t="shared" si="334"/>
        <v>#N/A</v>
      </c>
      <c r="AC1184" s="180" t="e">
        <f t="shared" si="335"/>
        <v>#N/A</v>
      </c>
      <c r="AD1184" s="100">
        <f t="shared" si="336"/>
        <v>0</v>
      </c>
      <c r="AE1184" s="180" t="e">
        <f t="shared" ca="1" si="328"/>
        <v>#N/A</v>
      </c>
      <c r="AF1184" s="180" t="e">
        <f t="shared" ca="1" si="329"/>
        <v>#N/A</v>
      </c>
      <c r="AG1184" s="100" t="e">
        <f ca="1">OFFSET('Kuiva-aine'!$D$10,AE1184+AF1184-1,0)</f>
        <v>#N/A</v>
      </c>
      <c r="AH1184" s="100" t="e">
        <f ca="1">OFFSET('Kuiva-aine'!$E$10,AE1184+AF1184-1,0)</f>
        <v>#N/A</v>
      </c>
      <c r="AI1184" s="180" t="e">
        <f t="shared" ca="1" si="337"/>
        <v>#N/A</v>
      </c>
      <c r="AJ1184" s="180" t="e">
        <f t="shared" si="338"/>
        <v>#N/A</v>
      </c>
      <c r="AK1184" s="180" t="e">
        <f t="shared" si="339"/>
        <v>#N/A</v>
      </c>
      <c r="AL1184" s="180">
        <f t="shared" si="340"/>
        <v>0</v>
      </c>
    </row>
    <row r="1185" spans="1:38" x14ac:dyDescent="0.35">
      <c r="A1185" s="91"/>
      <c r="B1185" s="92"/>
      <c r="C1185" s="93"/>
      <c r="D1185" s="92"/>
      <c r="E1185" s="91"/>
      <c r="F1185" s="92"/>
      <c r="G1185" s="94"/>
      <c r="I1185" s="31">
        <f t="shared" ca="1" si="324"/>
        <v>0</v>
      </c>
      <c r="J1185" s="31">
        <f ca="1">IF(ISNA(MATCH($V1185,Hajoamiskertoimet!A$21:A$53,0)),0,$I1185*OFFSET(Hajoamiskertoimet!$C$20,MATCH($V1185,Hajoamiskertoimet!A$21:A$53,0),0))</f>
        <v>0</v>
      </c>
      <c r="L1185" s="181">
        <f t="shared" ca="1" si="330"/>
        <v>1</v>
      </c>
      <c r="M1185" s="180" t="e">
        <f ca="1">OFFSET('ewc02'!$H$10,MATCH($R1185,Ewc_ID,0),0)</f>
        <v>#N/A</v>
      </c>
      <c r="N1185" s="180" t="e">
        <f t="shared" ca="1" si="325"/>
        <v>#N/A</v>
      </c>
      <c r="O1185" s="180" t="e">
        <f ca="1">IF($L1185=0,-1,OFFSET('Kuiva-aine'!$C$10,AE1185+AF1185-1,0))</f>
        <v>#N/A</v>
      </c>
      <c r="P1185" s="180" t="e">
        <f t="shared" ca="1" si="331"/>
        <v>#N/A</v>
      </c>
      <c r="Q1185" s="180" t="e">
        <f ca="1">OFFSET('ewc02'!$A$10,MATCH($C1185,EWC_Koodi,0),0)</f>
        <v>#N/A</v>
      </c>
      <c r="R1185" s="180" t="e">
        <f t="shared" ca="1" si="332"/>
        <v>#N/A</v>
      </c>
      <c r="S1185" s="180" t="e">
        <f ca="1">OFFSET('ewc02'!$K$10,Y1185,0)</f>
        <v>#N/A</v>
      </c>
      <c r="T1185" s="180" t="e">
        <f t="shared" ca="1" si="333"/>
        <v>#N/A</v>
      </c>
      <c r="U1185" s="180" t="e">
        <f ca="1">OFFSET('ewc02'!$L$10,Y1185,0)</f>
        <v>#N/A</v>
      </c>
      <c r="V1185" s="180" t="e">
        <f ca="1">OFFSET('ewc02'!$M$10,Y1185,0)</f>
        <v>#N/A</v>
      </c>
      <c r="W1185" s="180" t="e">
        <f ca="1">OFFSET('ewc02'!$N$10,Y1185,0)</f>
        <v>#N/A</v>
      </c>
      <c r="X1185" s="180" t="e">
        <f ca="1">IF(AND(OFFSET('ewc02'!I$10,Y1185,0)=12,OR(G1185="2.3",G1185="2.6",G1185="2.7",G1185="2.9")),1,0)</f>
        <v>#N/A</v>
      </c>
      <c r="Y1185" s="180" t="e">
        <f t="shared" ca="1" si="326"/>
        <v>#N/A</v>
      </c>
      <c r="Z1185" s="37">
        <f t="shared" si="327"/>
        <v>0</v>
      </c>
      <c r="AA1185" s="180">
        <f ca="1">IF($Z1185=0,0, OFFSET(rd!$A$10,MATCH($Z1185,RD_tunnus,0),0))</f>
        <v>0</v>
      </c>
      <c r="AB1185" s="180" t="e">
        <f t="shared" si="334"/>
        <v>#N/A</v>
      </c>
      <c r="AC1185" s="180" t="e">
        <f t="shared" si="335"/>
        <v>#N/A</v>
      </c>
      <c r="AD1185" s="100">
        <f t="shared" si="336"/>
        <v>0</v>
      </c>
      <c r="AE1185" s="180" t="e">
        <f t="shared" ca="1" si="328"/>
        <v>#N/A</v>
      </c>
      <c r="AF1185" s="180" t="e">
        <f t="shared" ca="1" si="329"/>
        <v>#N/A</v>
      </c>
      <c r="AG1185" s="100" t="e">
        <f ca="1">OFFSET('Kuiva-aine'!$D$10,AE1185+AF1185-1,0)</f>
        <v>#N/A</v>
      </c>
      <c r="AH1185" s="100" t="e">
        <f ca="1">OFFSET('Kuiva-aine'!$E$10,AE1185+AF1185-1,0)</f>
        <v>#N/A</v>
      </c>
      <c r="AI1185" s="180" t="e">
        <f t="shared" ca="1" si="337"/>
        <v>#N/A</v>
      </c>
      <c r="AJ1185" s="180" t="e">
        <f t="shared" si="338"/>
        <v>#N/A</v>
      </c>
      <c r="AK1185" s="180" t="e">
        <f t="shared" si="339"/>
        <v>#N/A</v>
      </c>
      <c r="AL1185" s="180">
        <f t="shared" si="340"/>
        <v>0</v>
      </c>
    </row>
    <row r="1186" spans="1:38" x14ac:dyDescent="0.35">
      <c r="A1186" s="91"/>
      <c r="B1186" s="92"/>
      <c r="C1186" s="93"/>
      <c r="D1186" s="92"/>
      <c r="E1186" s="91"/>
      <c r="F1186" s="92"/>
      <c r="G1186" s="94"/>
      <c r="I1186" s="31">
        <f t="shared" ca="1" si="324"/>
        <v>0</v>
      </c>
      <c r="J1186" s="31">
        <f ca="1">IF(ISNA(MATCH($V1186,Hajoamiskertoimet!A$21:A$53,0)),0,$I1186*OFFSET(Hajoamiskertoimet!$C$20,MATCH($V1186,Hajoamiskertoimet!A$21:A$53,0),0))</f>
        <v>0</v>
      </c>
      <c r="L1186" s="181">
        <f t="shared" ca="1" si="330"/>
        <v>1</v>
      </c>
      <c r="M1186" s="180" t="e">
        <f ca="1">OFFSET('ewc02'!$H$10,MATCH($R1186,Ewc_ID,0),0)</f>
        <v>#N/A</v>
      </c>
      <c r="N1186" s="180" t="e">
        <f t="shared" ca="1" si="325"/>
        <v>#N/A</v>
      </c>
      <c r="O1186" s="180" t="e">
        <f ca="1">IF($L1186=0,-1,OFFSET('Kuiva-aine'!$C$10,AE1186+AF1186-1,0))</f>
        <v>#N/A</v>
      </c>
      <c r="P1186" s="180" t="e">
        <f t="shared" ca="1" si="331"/>
        <v>#N/A</v>
      </c>
      <c r="Q1186" s="180" t="e">
        <f ca="1">OFFSET('ewc02'!$A$10,MATCH($C1186,EWC_Koodi,0),0)</f>
        <v>#N/A</v>
      </c>
      <c r="R1186" s="180" t="e">
        <f t="shared" ca="1" si="332"/>
        <v>#N/A</v>
      </c>
      <c r="S1186" s="180" t="e">
        <f ca="1">OFFSET('ewc02'!$K$10,Y1186,0)</f>
        <v>#N/A</v>
      </c>
      <c r="T1186" s="180" t="e">
        <f t="shared" ca="1" si="333"/>
        <v>#N/A</v>
      </c>
      <c r="U1186" s="180" t="e">
        <f ca="1">OFFSET('ewc02'!$L$10,Y1186,0)</f>
        <v>#N/A</v>
      </c>
      <c r="V1186" s="180" t="e">
        <f ca="1">OFFSET('ewc02'!$M$10,Y1186,0)</f>
        <v>#N/A</v>
      </c>
      <c r="W1186" s="180" t="e">
        <f ca="1">OFFSET('ewc02'!$N$10,Y1186,0)</f>
        <v>#N/A</v>
      </c>
      <c r="X1186" s="180" t="e">
        <f ca="1">IF(AND(OFFSET('ewc02'!I$10,Y1186,0)=12,OR(G1186="2.3",G1186="2.6",G1186="2.7",G1186="2.9")),1,0)</f>
        <v>#N/A</v>
      </c>
      <c r="Y1186" s="180" t="e">
        <f t="shared" ca="1" si="326"/>
        <v>#N/A</v>
      </c>
      <c r="Z1186" s="37">
        <f t="shared" si="327"/>
        <v>0</v>
      </c>
      <c r="AA1186" s="180">
        <f ca="1">IF($Z1186=0,0, OFFSET(rd!$A$10,MATCH($Z1186,RD_tunnus,0),0))</f>
        <v>0</v>
      </c>
      <c r="AB1186" s="180" t="e">
        <f t="shared" si="334"/>
        <v>#N/A</v>
      </c>
      <c r="AC1186" s="180" t="e">
        <f t="shared" si="335"/>
        <v>#N/A</v>
      </c>
      <c r="AD1186" s="100">
        <f t="shared" si="336"/>
        <v>0</v>
      </c>
      <c r="AE1186" s="180" t="e">
        <f t="shared" ca="1" si="328"/>
        <v>#N/A</v>
      </c>
      <c r="AF1186" s="180" t="e">
        <f t="shared" ca="1" si="329"/>
        <v>#N/A</v>
      </c>
      <c r="AG1186" s="100" t="e">
        <f ca="1">OFFSET('Kuiva-aine'!$D$10,AE1186+AF1186-1,0)</f>
        <v>#N/A</v>
      </c>
      <c r="AH1186" s="100" t="e">
        <f ca="1">OFFSET('Kuiva-aine'!$E$10,AE1186+AF1186-1,0)</f>
        <v>#N/A</v>
      </c>
      <c r="AI1186" s="180" t="e">
        <f t="shared" ca="1" si="337"/>
        <v>#N/A</v>
      </c>
      <c r="AJ1186" s="180" t="e">
        <f t="shared" si="338"/>
        <v>#N/A</v>
      </c>
      <c r="AK1186" s="180" t="e">
        <f t="shared" si="339"/>
        <v>#N/A</v>
      </c>
      <c r="AL1186" s="180">
        <f t="shared" si="340"/>
        <v>0</v>
      </c>
    </row>
    <row r="1187" spans="1:38" x14ac:dyDescent="0.35">
      <c r="A1187" s="91"/>
      <c r="B1187" s="92"/>
      <c r="C1187" s="93"/>
      <c r="D1187" s="92"/>
      <c r="E1187" s="91"/>
      <c r="F1187" s="92"/>
      <c r="G1187" s="94"/>
      <c r="I1187" s="31">
        <f t="shared" ca="1" si="324"/>
        <v>0</v>
      </c>
      <c r="J1187" s="31">
        <f ca="1">IF(ISNA(MATCH($V1187,Hajoamiskertoimet!A$21:A$53,0)),0,$I1187*OFFSET(Hajoamiskertoimet!$C$20,MATCH($V1187,Hajoamiskertoimet!A$21:A$53,0),0))</f>
        <v>0</v>
      </c>
      <c r="L1187" s="181">
        <f t="shared" ca="1" si="330"/>
        <v>1</v>
      </c>
      <c r="M1187" s="180" t="e">
        <f ca="1">OFFSET('ewc02'!$H$10,MATCH($R1187,Ewc_ID,0),0)</f>
        <v>#N/A</v>
      </c>
      <c r="N1187" s="180" t="e">
        <f t="shared" ca="1" si="325"/>
        <v>#N/A</v>
      </c>
      <c r="O1187" s="180" t="e">
        <f ca="1">IF($L1187=0,-1,OFFSET('Kuiva-aine'!$C$10,AE1187+AF1187-1,0))</f>
        <v>#N/A</v>
      </c>
      <c r="P1187" s="180" t="e">
        <f t="shared" ca="1" si="331"/>
        <v>#N/A</v>
      </c>
      <c r="Q1187" s="180" t="e">
        <f ca="1">OFFSET('ewc02'!$A$10,MATCH($C1187,EWC_Koodi,0),0)</f>
        <v>#N/A</v>
      </c>
      <c r="R1187" s="180" t="e">
        <f t="shared" ca="1" si="332"/>
        <v>#N/A</v>
      </c>
      <c r="S1187" s="180" t="e">
        <f ca="1">OFFSET('ewc02'!$K$10,Y1187,0)</f>
        <v>#N/A</v>
      </c>
      <c r="T1187" s="180" t="e">
        <f t="shared" ca="1" si="333"/>
        <v>#N/A</v>
      </c>
      <c r="U1187" s="180" t="e">
        <f ca="1">OFFSET('ewc02'!$L$10,Y1187,0)</f>
        <v>#N/A</v>
      </c>
      <c r="V1187" s="180" t="e">
        <f ca="1">OFFSET('ewc02'!$M$10,Y1187,0)</f>
        <v>#N/A</v>
      </c>
      <c r="W1187" s="180" t="e">
        <f ca="1">OFFSET('ewc02'!$N$10,Y1187,0)</f>
        <v>#N/A</v>
      </c>
      <c r="X1187" s="180" t="e">
        <f ca="1">IF(AND(OFFSET('ewc02'!I$10,Y1187,0)=12,OR(G1187="2.3",G1187="2.6",G1187="2.7",G1187="2.9")),1,0)</f>
        <v>#N/A</v>
      </c>
      <c r="Y1187" s="180" t="e">
        <f t="shared" ca="1" si="326"/>
        <v>#N/A</v>
      </c>
      <c r="Z1187" s="37">
        <f t="shared" si="327"/>
        <v>0</v>
      </c>
      <c r="AA1187" s="180">
        <f ca="1">IF($Z1187=0,0, OFFSET(rd!$A$10,MATCH($Z1187,RD_tunnus,0),0))</f>
        <v>0</v>
      </c>
      <c r="AB1187" s="180" t="e">
        <f t="shared" si="334"/>
        <v>#N/A</v>
      </c>
      <c r="AC1187" s="180" t="e">
        <f t="shared" si="335"/>
        <v>#N/A</v>
      </c>
      <c r="AD1187" s="100">
        <f t="shared" si="336"/>
        <v>0</v>
      </c>
      <c r="AE1187" s="180" t="e">
        <f t="shared" ca="1" si="328"/>
        <v>#N/A</v>
      </c>
      <c r="AF1187" s="180" t="e">
        <f t="shared" ca="1" si="329"/>
        <v>#N/A</v>
      </c>
      <c r="AG1187" s="100" t="e">
        <f ca="1">OFFSET('Kuiva-aine'!$D$10,AE1187+AF1187-1,0)</f>
        <v>#N/A</v>
      </c>
      <c r="AH1187" s="100" t="e">
        <f ca="1">OFFSET('Kuiva-aine'!$E$10,AE1187+AF1187-1,0)</f>
        <v>#N/A</v>
      </c>
      <c r="AI1187" s="180" t="e">
        <f t="shared" ca="1" si="337"/>
        <v>#N/A</v>
      </c>
      <c r="AJ1187" s="180" t="e">
        <f t="shared" si="338"/>
        <v>#N/A</v>
      </c>
      <c r="AK1187" s="180" t="e">
        <f t="shared" si="339"/>
        <v>#N/A</v>
      </c>
      <c r="AL1187" s="180">
        <f t="shared" si="340"/>
        <v>0</v>
      </c>
    </row>
    <row r="1188" spans="1:38" x14ac:dyDescent="0.35">
      <c r="A1188" s="91"/>
      <c r="B1188" s="92"/>
      <c r="C1188" s="93"/>
      <c r="D1188" s="92"/>
      <c r="E1188" s="91"/>
      <c r="F1188" s="92"/>
      <c r="G1188" s="94"/>
      <c r="I1188" s="31">
        <f t="shared" ca="1" si="324"/>
        <v>0</v>
      </c>
      <c r="J1188" s="31">
        <f ca="1">IF(ISNA(MATCH($V1188,Hajoamiskertoimet!A$21:A$53,0)),0,$I1188*OFFSET(Hajoamiskertoimet!$C$20,MATCH($V1188,Hajoamiskertoimet!A$21:A$53,0),0))</f>
        <v>0</v>
      </c>
      <c r="L1188" s="181">
        <f t="shared" ca="1" si="330"/>
        <v>1</v>
      </c>
      <c r="M1188" s="180" t="e">
        <f ca="1">OFFSET('ewc02'!$H$10,MATCH($R1188,Ewc_ID,0),0)</f>
        <v>#N/A</v>
      </c>
      <c r="N1188" s="180" t="e">
        <f t="shared" ca="1" si="325"/>
        <v>#N/A</v>
      </c>
      <c r="O1188" s="180" t="e">
        <f ca="1">IF($L1188=0,-1,OFFSET('Kuiva-aine'!$C$10,AE1188+AF1188-1,0))</f>
        <v>#N/A</v>
      </c>
      <c r="P1188" s="180" t="e">
        <f t="shared" ca="1" si="331"/>
        <v>#N/A</v>
      </c>
      <c r="Q1188" s="180" t="e">
        <f ca="1">OFFSET('ewc02'!$A$10,MATCH($C1188,EWC_Koodi,0),0)</f>
        <v>#N/A</v>
      </c>
      <c r="R1188" s="180" t="e">
        <f t="shared" ca="1" si="332"/>
        <v>#N/A</v>
      </c>
      <c r="S1188" s="180" t="e">
        <f ca="1">OFFSET('ewc02'!$K$10,Y1188,0)</f>
        <v>#N/A</v>
      </c>
      <c r="T1188" s="180" t="e">
        <f t="shared" ca="1" si="333"/>
        <v>#N/A</v>
      </c>
      <c r="U1188" s="180" t="e">
        <f ca="1">OFFSET('ewc02'!$L$10,Y1188,0)</f>
        <v>#N/A</v>
      </c>
      <c r="V1188" s="180" t="e">
        <f ca="1">OFFSET('ewc02'!$M$10,Y1188,0)</f>
        <v>#N/A</v>
      </c>
      <c r="W1188" s="180" t="e">
        <f ca="1">OFFSET('ewc02'!$N$10,Y1188,0)</f>
        <v>#N/A</v>
      </c>
      <c r="X1188" s="180" t="e">
        <f ca="1">IF(AND(OFFSET('ewc02'!I$10,Y1188,0)=12,OR(G1188="2.3",G1188="2.6",G1188="2.7",G1188="2.9")),1,0)</f>
        <v>#N/A</v>
      </c>
      <c r="Y1188" s="180" t="e">
        <f t="shared" ca="1" si="326"/>
        <v>#N/A</v>
      </c>
      <c r="Z1188" s="37">
        <f t="shared" si="327"/>
        <v>0</v>
      </c>
      <c r="AA1188" s="180">
        <f ca="1">IF($Z1188=0,0, OFFSET(rd!$A$10,MATCH($Z1188,RD_tunnus,0),0))</f>
        <v>0</v>
      </c>
      <c r="AB1188" s="180" t="e">
        <f t="shared" si="334"/>
        <v>#N/A</v>
      </c>
      <c r="AC1188" s="180" t="e">
        <f t="shared" si="335"/>
        <v>#N/A</v>
      </c>
      <c r="AD1188" s="100">
        <f t="shared" si="336"/>
        <v>0</v>
      </c>
      <c r="AE1188" s="180" t="e">
        <f t="shared" ca="1" si="328"/>
        <v>#N/A</v>
      </c>
      <c r="AF1188" s="180" t="e">
        <f t="shared" ca="1" si="329"/>
        <v>#N/A</v>
      </c>
      <c r="AG1188" s="100" t="e">
        <f ca="1">OFFSET('Kuiva-aine'!$D$10,AE1188+AF1188-1,0)</f>
        <v>#N/A</v>
      </c>
      <c r="AH1188" s="100" t="e">
        <f ca="1">OFFSET('Kuiva-aine'!$E$10,AE1188+AF1188-1,0)</f>
        <v>#N/A</v>
      </c>
      <c r="AI1188" s="180" t="e">
        <f t="shared" ca="1" si="337"/>
        <v>#N/A</v>
      </c>
      <c r="AJ1188" s="180" t="e">
        <f t="shared" si="338"/>
        <v>#N/A</v>
      </c>
      <c r="AK1188" s="180" t="e">
        <f t="shared" si="339"/>
        <v>#N/A</v>
      </c>
      <c r="AL1188" s="180">
        <f t="shared" si="340"/>
        <v>0</v>
      </c>
    </row>
    <row r="1189" spans="1:38" x14ac:dyDescent="0.35">
      <c r="A1189" s="91"/>
      <c r="B1189" s="92"/>
      <c r="C1189" s="93"/>
      <c r="D1189" s="92"/>
      <c r="E1189" s="91"/>
      <c r="F1189" s="92"/>
      <c r="G1189" s="94"/>
      <c r="I1189" s="31">
        <f t="shared" ref="I1189:I1252" ca="1" si="341">IF(ISNA(P1189),0,D1189*P1189/IF(P1189&gt;AH1189,P1189,AH1189)*L1189)</f>
        <v>0</v>
      </c>
      <c r="J1189" s="31">
        <f ca="1">IF(ISNA(MATCH($V1189,Hajoamiskertoimet!A$21:A$53,0)),0,$I1189*OFFSET(Hajoamiskertoimet!$C$20,MATCH($V1189,Hajoamiskertoimet!A$21:A$53,0),0))</f>
        <v>0</v>
      </c>
      <c r="L1189" s="181">
        <f t="shared" ca="1" si="330"/>
        <v>1</v>
      </c>
      <c r="M1189" s="180" t="e">
        <f ca="1">OFFSET('ewc02'!$H$10,MATCH($R1189,Ewc_ID,0),0)</f>
        <v>#N/A</v>
      </c>
      <c r="N1189" s="180" t="e">
        <f t="shared" ca="1" si="325"/>
        <v>#N/A</v>
      </c>
      <c r="O1189" s="180" t="e">
        <f ca="1">IF($L1189=0,-1,OFFSET('Kuiva-aine'!$C$10,AE1189+AF1189-1,0))</f>
        <v>#N/A</v>
      </c>
      <c r="P1189" s="180" t="e">
        <f t="shared" ca="1" si="331"/>
        <v>#N/A</v>
      </c>
      <c r="Q1189" s="180" t="e">
        <f ca="1">OFFSET('ewc02'!$A$10,MATCH($C1189,EWC_Koodi,0),0)</f>
        <v>#N/A</v>
      </c>
      <c r="R1189" s="180" t="e">
        <f t="shared" ca="1" si="332"/>
        <v>#N/A</v>
      </c>
      <c r="S1189" s="180" t="e">
        <f ca="1">OFFSET('ewc02'!$K$10,Y1189,0)</f>
        <v>#N/A</v>
      </c>
      <c r="T1189" s="180" t="e">
        <f t="shared" ca="1" si="333"/>
        <v>#N/A</v>
      </c>
      <c r="U1189" s="180" t="e">
        <f ca="1">OFFSET('ewc02'!$L$10,Y1189,0)</f>
        <v>#N/A</v>
      </c>
      <c r="V1189" s="180" t="e">
        <f ca="1">OFFSET('ewc02'!$M$10,Y1189,0)</f>
        <v>#N/A</v>
      </c>
      <c r="W1189" s="180" t="e">
        <f ca="1">OFFSET('ewc02'!$N$10,Y1189,0)</f>
        <v>#N/A</v>
      </c>
      <c r="X1189" s="180" t="e">
        <f ca="1">IF(AND(OFFSET('ewc02'!I$10,Y1189,0)=12,OR(G1189="2.3",G1189="2.6",G1189="2.7",G1189="2.9")),1,0)</f>
        <v>#N/A</v>
      </c>
      <c r="Y1189" s="180" t="e">
        <f t="shared" ca="1" si="326"/>
        <v>#N/A</v>
      </c>
      <c r="Z1189" s="37">
        <f t="shared" si="327"/>
        <v>0</v>
      </c>
      <c r="AA1189" s="180">
        <f ca="1">IF($Z1189=0,0, OFFSET(rd!$A$10,MATCH($Z1189,RD_tunnus,0),0))</f>
        <v>0</v>
      </c>
      <c r="AB1189" s="180" t="e">
        <f t="shared" si="334"/>
        <v>#N/A</v>
      </c>
      <c r="AC1189" s="180" t="e">
        <f t="shared" si="335"/>
        <v>#N/A</v>
      </c>
      <c r="AD1189" s="100">
        <f t="shared" si="336"/>
        <v>0</v>
      </c>
      <c r="AE1189" s="180" t="e">
        <f t="shared" ca="1" si="328"/>
        <v>#N/A</v>
      </c>
      <c r="AF1189" s="180" t="e">
        <f t="shared" ca="1" si="329"/>
        <v>#N/A</v>
      </c>
      <c r="AG1189" s="100" t="e">
        <f ca="1">OFFSET('Kuiva-aine'!$D$10,AE1189+AF1189-1,0)</f>
        <v>#N/A</v>
      </c>
      <c r="AH1189" s="100" t="e">
        <f ca="1">OFFSET('Kuiva-aine'!$E$10,AE1189+AF1189-1,0)</f>
        <v>#N/A</v>
      </c>
      <c r="AI1189" s="180" t="e">
        <f t="shared" ca="1" si="337"/>
        <v>#N/A</v>
      </c>
      <c r="AJ1189" s="180" t="e">
        <f t="shared" si="338"/>
        <v>#N/A</v>
      </c>
      <c r="AK1189" s="180" t="e">
        <f t="shared" si="339"/>
        <v>#N/A</v>
      </c>
      <c r="AL1189" s="180">
        <f t="shared" si="340"/>
        <v>0</v>
      </c>
    </row>
    <row r="1190" spans="1:38" x14ac:dyDescent="0.35">
      <c r="A1190" s="91"/>
      <c r="B1190" s="92"/>
      <c r="C1190" s="93"/>
      <c r="D1190" s="92"/>
      <c r="E1190" s="91"/>
      <c r="F1190" s="92"/>
      <c r="G1190" s="94"/>
      <c r="I1190" s="31">
        <f t="shared" ca="1" si="341"/>
        <v>0</v>
      </c>
      <c r="J1190" s="31">
        <f ca="1">IF(ISNA(MATCH($V1190,Hajoamiskertoimet!A$21:A$53,0)),0,$I1190*OFFSET(Hajoamiskertoimet!$C$20,MATCH($V1190,Hajoamiskertoimet!A$21:A$53,0),0))</f>
        <v>0</v>
      </c>
      <c r="L1190" s="181">
        <f t="shared" ca="1" si="330"/>
        <v>1</v>
      </c>
      <c r="M1190" s="180" t="e">
        <f ca="1">OFFSET('ewc02'!$H$10,MATCH($R1190,Ewc_ID,0),0)</f>
        <v>#N/A</v>
      </c>
      <c r="N1190" s="180" t="e">
        <f t="shared" ca="1" si="325"/>
        <v>#N/A</v>
      </c>
      <c r="O1190" s="180" t="e">
        <f ca="1">IF($L1190=0,-1,OFFSET('Kuiva-aine'!$C$10,AE1190+AF1190-1,0))</f>
        <v>#N/A</v>
      </c>
      <c r="P1190" s="180" t="e">
        <f t="shared" ca="1" si="331"/>
        <v>#N/A</v>
      </c>
      <c r="Q1190" s="180" t="e">
        <f ca="1">OFFSET('ewc02'!$A$10,MATCH($C1190,EWC_Koodi,0),0)</f>
        <v>#N/A</v>
      </c>
      <c r="R1190" s="180" t="e">
        <f t="shared" ca="1" si="332"/>
        <v>#N/A</v>
      </c>
      <c r="S1190" s="180" t="e">
        <f ca="1">OFFSET('ewc02'!$K$10,Y1190,0)</f>
        <v>#N/A</v>
      </c>
      <c r="T1190" s="180" t="e">
        <f t="shared" ca="1" si="333"/>
        <v>#N/A</v>
      </c>
      <c r="U1190" s="180" t="e">
        <f ca="1">OFFSET('ewc02'!$L$10,Y1190,0)</f>
        <v>#N/A</v>
      </c>
      <c r="V1190" s="180" t="e">
        <f ca="1">OFFSET('ewc02'!$M$10,Y1190,0)</f>
        <v>#N/A</v>
      </c>
      <c r="W1190" s="180" t="e">
        <f ca="1">OFFSET('ewc02'!$N$10,Y1190,0)</f>
        <v>#N/A</v>
      </c>
      <c r="X1190" s="180" t="e">
        <f ca="1">IF(AND(OFFSET('ewc02'!I$10,Y1190,0)=12,OR(G1190="2.3",G1190="2.6",G1190="2.7",G1190="2.9")),1,0)</f>
        <v>#N/A</v>
      </c>
      <c r="Y1190" s="180" t="e">
        <f t="shared" ca="1" si="326"/>
        <v>#N/A</v>
      </c>
      <c r="Z1190" s="37">
        <f t="shared" si="327"/>
        <v>0</v>
      </c>
      <c r="AA1190" s="180">
        <f ca="1">IF($Z1190=0,0, OFFSET(rd!$A$10,MATCH($Z1190,RD_tunnus,0),0))</f>
        <v>0</v>
      </c>
      <c r="AB1190" s="180" t="e">
        <f t="shared" si="334"/>
        <v>#N/A</v>
      </c>
      <c r="AC1190" s="180" t="e">
        <f t="shared" si="335"/>
        <v>#N/A</v>
      </c>
      <c r="AD1190" s="100">
        <f t="shared" si="336"/>
        <v>0</v>
      </c>
      <c r="AE1190" s="180" t="e">
        <f t="shared" ca="1" si="328"/>
        <v>#N/A</v>
      </c>
      <c r="AF1190" s="180" t="e">
        <f t="shared" ca="1" si="329"/>
        <v>#N/A</v>
      </c>
      <c r="AG1190" s="100" t="e">
        <f ca="1">OFFSET('Kuiva-aine'!$D$10,AE1190+AF1190-1,0)</f>
        <v>#N/A</v>
      </c>
      <c r="AH1190" s="100" t="e">
        <f ca="1">OFFSET('Kuiva-aine'!$E$10,AE1190+AF1190-1,0)</f>
        <v>#N/A</v>
      </c>
      <c r="AI1190" s="180" t="e">
        <f t="shared" ca="1" si="337"/>
        <v>#N/A</v>
      </c>
      <c r="AJ1190" s="180" t="e">
        <f t="shared" si="338"/>
        <v>#N/A</v>
      </c>
      <c r="AK1190" s="180" t="e">
        <f t="shared" si="339"/>
        <v>#N/A</v>
      </c>
      <c r="AL1190" s="180">
        <f t="shared" si="340"/>
        <v>0</v>
      </c>
    </row>
    <row r="1191" spans="1:38" x14ac:dyDescent="0.35">
      <c r="A1191" s="91"/>
      <c r="B1191" s="92"/>
      <c r="C1191" s="93"/>
      <c r="D1191" s="92"/>
      <c r="E1191" s="91"/>
      <c r="F1191" s="92"/>
      <c r="G1191" s="94"/>
      <c r="I1191" s="31">
        <f t="shared" ca="1" si="341"/>
        <v>0</v>
      </c>
      <c r="J1191" s="31">
        <f ca="1">IF(ISNA(MATCH($V1191,Hajoamiskertoimet!A$21:A$53,0)),0,$I1191*OFFSET(Hajoamiskertoimet!$C$20,MATCH($V1191,Hajoamiskertoimet!A$21:A$53,0),0))</f>
        <v>0</v>
      </c>
      <c r="L1191" s="181">
        <f t="shared" ca="1" si="330"/>
        <v>1</v>
      </c>
      <c r="M1191" s="180" t="e">
        <f ca="1">OFFSET('ewc02'!$H$10,MATCH($R1191,Ewc_ID,0),0)</f>
        <v>#N/A</v>
      </c>
      <c r="N1191" s="180" t="e">
        <f t="shared" ca="1" si="325"/>
        <v>#N/A</v>
      </c>
      <c r="O1191" s="180" t="e">
        <f ca="1">IF($L1191=0,-1,OFFSET('Kuiva-aine'!$C$10,AE1191+AF1191-1,0))</f>
        <v>#N/A</v>
      </c>
      <c r="P1191" s="180" t="e">
        <f t="shared" ca="1" si="331"/>
        <v>#N/A</v>
      </c>
      <c r="Q1191" s="180" t="e">
        <f ca="1">OFFSET('ewc02'!$A$10,MATCH($C1191,EWC_Koodi,0),0)</f>
        <v>#N/A</v>
      </c>
      <c r="R1191" s="180" t="e">
        <f t="shared" ca="1" si="332"/>
        <v>#N/A</v>
      </c>
      <c r="S1191" s="180" t="e">
        <f ca="1">OFFSET('ewc02'!$K$10,Y1191,0)</f>
        <v>#N/A</v>
      </c>
      <c r="T1191" s="180" t="e">
        <f t="shared" ca="1" si="333"/>
        <v>#N/A</v>
      </c>
      <c r="U1191" s="180" t="e">
        <f ca="1">OFFSET('ewc02'!$L$10,Y1191,0)</f>
        <v>#N/A</v>
      </c>
      <c r="V1191" s="180" t="e">
        <f ca="1">OFFSET('ewc02'!$M$10,Y1191,0)</f>
        <v>#N/A</v>
      </c>
      <c r="W1191" s="180" t="e">
        <f ca="1">OFFSET('ewc02'!$N$10,Y1191,0)</f>
        <v>#N/A</v>
      </c>
      <c r="X1191" s="180" t="e">
        <f ca="1">IF(AND(OFFSET('ewc02'!I$10,Y1191,0)=12,OR(G1191="2.3",G1191="2.6",G1191="2.7",G1191="2.9")),1,0)</f>
        <v>#N/A</v>
      </c>
      <c r="Y1191" s="180" t="e">
        <f t="shared" ca="1" si="326"/>
        <v>#N/A</v>
      </c>
      <c r="Z1191" s="37">
        <f t="shared" si="327"/>
        <v>0</v>
      </c>
      <c r="AA1191" s="180">
        <f ca="1">IF($Z1191=0,0, OFFSET(rd!$A$10,MATCH($Z1191,RD_tunnus,0),0))</f>
        <v>0</v>
      </c>
      <c r="AB1191" s="180" t="e">
        <f t="shared" si="334"/>
        <v>#N/A</v>
      </c>
      <c r="AC1191" s="180" t="e">
        <f t="shared" si="335"/>
        <v>#N/A</v>
      </c>
      <c r="AD1191" s="100">
        <f t="shared" si="336"/>
        <v>0</v>
      </c>
      <c r="AE1191" s="180" t="e">
        <f t="shared" ca="1" si="328"/>
        <v>#N/A</v>
      </c>
      <c r="AF1191" s="180" t="e">
        <f t="shared" ca="1" si="329"/>
        <v>#N/A</v>
      </c>
      <c r="AG1191" s="100" t="e">
        <f ca="1">OFFSET('Kuiva-aine'!$D$10,AE1191+AF1191-1,0)</f>
        <v>#N/A</v>
      </c>
      <c r="AH1191" s="100" t="e">
        <f ca="1">OFFSET('Kuiva-aine'!$E$10,AE1191+AF1191-1,0)</f>
        <v>#N/A</v>
      </c>
      <c r="AI1191" s="180" t="e">
        <f t="shared" ca="1" si="337"/>
        <v>#N/A</v>
      </c>
      <c r="AJ1191" s="180" t="e">
        <f t="shared" si="338"/>
        <v>#N/A</v>
      </c>
      <c r="AK1191" s="180" t="e">
        <f t="shared" si="339"/>
        <v>#N/A</v>
      </c>
      <c r="AL1191" s="180">
        <f t="shared" si="340"/>
        <v>0</v>
      </c>
    </row>
    <row r="1192" spans="1:38" x14ac:dyDescent="0.35">
      <c r="A1192" s="91"/>
      <c r="B1192" s="92"/>
      <c r="C1192" s="93"/>
      <c r="D1192" s="92"/>
      <c r="E1192" s="91"/>
      <c r="F1192" s="92"/>
      <c r="G1192" s="94"/>
      <c r="I1192" s="31">
        <f t="shared" ca="1" si="341"/>
        <v>0</v>
      </c>
      <c r="J1192" s="31">
        <f ca="1">IF(ISNA(MATCH($V1192,Hajoamiskertoimet!A$21:A$53,0)),0,$I1192*OFFSET(Hajoamiskertoimet!$C$20,MATCH($V1192,Hajoamiskertoimet!A$21:A$53,0),0))</f>
        <v>0</v>
      </c>
      <c r="L1192" s="181">
        <f t="shared" ca="1" si="330"/>
        <v>1</v>
      </c>
      <c r="M1192" s="180" t="e">
        <f ca="1">OFFSET('ewc02'!$H$10,MATCH($R1192,Ewc_ID,0),0)</f>
        <v>#N/A</v>
      </c>
      <c r="N1192" s="180" t="e">
        <f t="shared" ca="1" si="325"/>
        <v>#N/A</v>
      </c>
      <c r="O1192" s="180" t="e">
        <f ca="1">IF($L1192=0,-1,OFFSET('Kuiva-aine'!$C$10,AE1192+AF1192-1,0))</f>
        <v>#N/A</v>
      </c>
      <c r="P1192" s="180" t="e">
        <f t="shared" ca="1" si="331"/>
        <v>#N/A</v>
      </c>
      <c r="Q1192" s="180" t="e">
        <f ca="1">OFFSET('ewc02'!$A$10,MATCH($C1192,EWC_Koodi,0),0)</f>
        <v>#N/A</v>
      </c>
      <c r="R1192" s="180" t="e">
        <f t="shared" ca="1" si="332"/>
        <v>#N/A</v>
      </c>
      <c r="S1192" s="180" t="e">
        <f ca="1">OFFSET('ewc02'!$K$10,Y1192,0)</f>
        <v>#N/A</v>
      </c>
      <c r="T1192" s="180" t="e">
        <f t="shared" ca="1" si="333"/>
        <v>#N/A</v>
      </c>
      <c r="U1192" s="180" t="e">
        <f ca="1">OFFSET('ewc02'!$L$10,Y1192,0)</f>
        <v>#N/A</v>
      </c>
      <c r="V1192" s="180" t="e">
        <f ca="1">OFFSET('ewc02'!$M$10,Y1192,0)</f>
        <v>#N/A</v>
      </c>
      <c r="W1192" s="180" t="e">
        <f ca="1">OFFSET('ewc02'!$N$10,Y1192,0)</f>
        <v>#N/A</v>
      </c>
      <c r="X1192" s="180" t="e">
        <f ca="1">IF(AND(OFFSET('ewc02'!I$10,Y1192,0)=12,OR(G1192="2.3",G1192="2.6",G1192="2.7",G1192="2.9")),1,0)</f>
        <v>#N/A</v>
      </c>
      <c r="Y1192" s="180" t="e">
        <f t="shared" ca="1" si="326"/>
        <v>#N/A</v>
      </c>
      <c r="Z1192" s="37">
        <f t="shared" si="327"/>
        <v>0</v>
      </c>
      <c r="AA1192" s="180">
        <f ca="1">IF($Z1192=0,0, OFFSET(rd!$A$10,MATCH($Z1192,RD_tunnus,0),0))</f>
        <v>0</v>
      </c>
      <c r="AB1192" s="180" t="e">
        <f t="shared" si="334"/>
        <v>#N/A</v>
      </c>
      <c r="AC1192" s="180" t="e">
        <f t="shared" si="335"/>
        <v>#N/A</v>
      </c>
      <c r="AD1192" s="100">
        <f t="shared" si="336"/>
        <v>0</v>
      </c>
      <c r="AE1192" s="180" t="e">
        <f t="shared" ca="1" si="328"/>
        <v>#N/A</v>
      </c>
      <c r="AF1192" s="180" t="e">
        <f t="shared" ca="1" si="329"/>
        <v>#N/A</v>
      </c>
      <c r="AG1192" s="100" t="e">
        <f ca="1">OFFSET('Kuiva-aine'!$D$10,AE1192+AF1192-1,0)</f>
        <v>#N/A</v>
      </c>
      <c r="AH1192" s="100" t="e">
        <f ca="1">OFFSET('Kuiva-aine'!$E$10,AE1192+AF1192-1,0)</f>
        <v>#N/A</v>
      </c>
      <c r="AI1192" s="180" t="e">
        <f t="shared" ca="1" si="337"/>
        <v>#N/A</v>
      </c>
      <c r="AJ1192" s="180" t="e">
        <f t="shared" si="338"/>
        <v>#N/A</v>
      </c>
      <c r="AK1192" s="180" t="e">
        <f t="shared" si="339"/>
        <v>#N/A</v>
      </c>
      <c r="AL1192" s="180">
        <f t="shared" si="340"/>
        <v>0</v>
      </c>
    </row>
    <row r="1193" spans="1:38" x14ac:dyDescent="0.35">
      <c r="A1193" s="91"/>
      <c r="B1193" s="92"/>
      <c r="C1193" s="93"/>
      <c r="D1193" s="92"/>
      <c r="E1193" s="91"/>
      <c r="F1193" s="92"/>
      <c r="G1193" s="94"/>
      <c r="I1193" s="31">
        <f t="shared" ca="1" si="341"/>
        <v>0</v>
      </c>
      <c r="J1193" s="31">
        <f ca="1">IF(ISNA(MATCH($V1193,Hajoamiskertoimet!A$21:A$53,0)),0,$I1193*OFFSET(Hajoamiskertoimet!$C$20,MATCH($V1193,Hajoamiskertoimet!A$21:A$53,0),0))</f>
        <v>0</v>
      </c>
      <c r="L1193" s="181">
        <f t="shared" ca="1" si="330"/>
        <v>1</v>
      </c>
      <c r="M1193" s="180" t="e">
        <f ca="1">OFFSET('ewc02'!$H$10,MATCH($R1193,Ewc_ID,0),0)</f>
        <v>#N/A</v>
      </c>
      <c r="N1193" s="180" t="e">
        <f t="shared" ca="1" si="325"/>
        <v>#N/A</v>
      </c>
      <c r="O1193" s="180" t="e">
        <f ca="1">IF($L1193=0,-1,OFFSET('Kuiva-aine'!$C$10,AE1193+AF1193-1,0))</f>
        <v>#N/A</v>
      </c>
      <c r="P1193" s="180" t="e">
        <f t="shared" ca="1" si="331"/>
        <v>#N/A</v>
      </c>
      <c r="Q1193" s="180" t="e">
        <f ca="1">OFFSET('ewc02'!$A$10,MATCH($C1193,EWC_Koodi,0),0)</f>
        <v>#N/A</v>
      </c>
      <c r="R1193" s="180" t="e">
        <f t="shared" ca="1" si="332"/>
        <v>#N/A</v>
      </c>
      <c r="S1193" s="180" t="e">
        <f ca="1">OFFSET('ewc02'!$K$10,Y1193,0)</f>
        <v>#N/A</v>
      </c>
      <c r="T1193" s="180" t="e">
        <f t="shared" ca="1" si="333"/>
        <v>#N/A</v>
      </c>
      <c r="U1193" s="180" t="e">
        <f ca="1">OFFSET('ewc02'!$L$10,Y1193,0)</f>
        <v>#N/A</v>
      </c>
      <c r="V1193" s="180" t="e">
        <f ca="1">OFFSET('ewc02'!$M$10,Y1193,0)</f>
        <v>#N/A</v>
      </c>
      <c r="W1193" s="180" t="e">
        <f ca="1">OFFSET('ewc02'!$N$10,Y1193,0)</f>
        <v>#N/A</v>
      </c>
      <c r="X1193" s="180" t="e">
        <f ca="1">IF(AND(OFFSET('ewc02'!I$10,Y1193,0)=12,OR(G1193="2.3",G1193="2.6",G1193="2.7",G1193="2.9")),1,0)</f>
        <v>#N/A</v>
      </c>
      <c r="Y1193" s="180" t="e">
        <f t="shared" ca="1" si="326"/>
        <v>#N/A</v>
      </c>
      <c r="Z1193" s="37">
        <f t="shared" si="327"/>
        <v>0</v>
      </c>
      <c r="AA1193" s="180">
        <f ca="1">IF($Z1193=0,0, OFFSET(rd!$A$10,MATCH($Z1193,RD_tunnus,0),0))</f>
        <v>0</v>
      </c>
      <c r="AB1193" s="180" t="e">
        <f t="shared" si="334"/>
        <v>#N/A</v>
      </c>
      <c r="AC1193" s="180" t="e">
        <f t="shared" si="335"/>
        <v>#N/A</v>
      </c>
      <c r="AD1193" s="100">
        <f t="shared" si="336"/>
        <v>0</v>
      </c>
      <c r="AE1193" s="180" t="e">
        <f t="shared" ca="1" si="328"/>
        <v>#N/A</v>
      </c>
      <c r="AF1193" s="180" t="e">
        <f t="shared" ca="1" si="329"/>
        <v>#N/A</v>
      </c>
      <c r="AG1193" s="100" t="e">
        <f ca="1">OFFSET('Kuiva-aine'!$D$10,AE1193+AF1193-1,0)</f>
        <v>#N/A</v>
      </c>
      <c r="AH1193" s="100" t="e">
        <f ca="1">OFFSET('Kuiva-aine'!$E$10,AE1193+AF1193-1,0)</f>
        <v>#N/A</v>
      </c>
      <c r="AI1193" s="180" t="e">
        <f t="shared" ca="1" si="337"/>
        <v>#N/A</v>
      </c>
      <c r="AJ1193" s="180" t="e">
        <f t="shared" si="338"/>
        <v>#N/A</v>
      </c>
      <c r="AK1193" s="180" t="e">
        <f t="shared" si="339"/>
        <v>#N/A</v>
      </c>
      <c r="AL1193" s="180">
        <f t="shared" si="340"/>
        <v>0</v>
      </c>
    </row>
    <row r="1194" spans="1:38" x14ac:dyDescent="0.35">
      <c r="A1194" s="91"/>
      <c r="B1194" s="92"/>
      <c r="C1194" s="93"/>
      <c r="D1194" s="92"/>
      <c r="E1194" s="91"/>
      <c r="F1194" s="92"/>
      <c r="G1194" s="94"/>
      <c r="I1194" s="31">
        <f t="shared" ca="1" si="341"/>
        <v>0</v>
      </c>
      <c r="J1194" s="31">
        <f ca="1">IF(ISNA(MATCH($V1194,Hajoamiskertoimet!A$21:A$53,0)),0,$I1194*OFFSET(Hajoamiskertoimet!$C$20,MATCH($V1194,Hajoamiskertoimet!A$21:A$53,0),0))</f>
        <v>0</v>
      </c>
      <c r="L1194" s="181">
        <f t="shared" ca="1" si="330"/>
        <v>1</v>
      </c>
      <c r="M1194" s="180" t="e">
        <f ca="1">OFFSET('ewc02'!$H$10,MATCH($R1194,Ewc_ID,0),0)</f>
        <v>#N/A</v>
      </c>
      <c r="N1194" s="180" t="e">
        <f t="shared" ca="1" si="325"/>
        <v>#N/A</v>
      </c>
      <c r="O1194" s="180" t="e">
        <f ca="1">IF($L1194=0,-1,OFFSET('Kuiva-aine'!$C$10,AE1194+AF1194-1,0))</f>
        <v>#N/A</v>
      </c>
      <c r="P1194" s="180" t="e">
        <f t="shared" ca="1" si="331"/>
        <v>#N/A</v>
      </c>
      <c r="Q1194" s="180" t="e">
        <f ca="1">OFFSET('ewc02'!$A$10,MATCH($C1194,EWC_Koodi,0),0)</f>
        <v>#N/A</v>
      </c>
      <c r="R1194" s="180" t="e">
        <f t="shared" ca="1" si="332"/>
        <v>#N/A</v>
      </c>
      <c r="S1194" s="180" t="e">
        <f ca="1">OFFSET('ewc02'!$K$10,Y1194,0)</f>
        <v>#N/A</v>
      </c>
      <c r="T1194" s="180" t="e">
        <f t="shared" ca="1" si="333"/>
        <v>#N/A</v>
      </c>
      <c r="U1194" s="180" t="e">
        <f ca="1">OFFSET('ewc02'!$L$10,Y1194,0)</f>
        <v>#N/A</v>
      </c>
      <c r="V1194" s="180" t="e">
        <f ca="1">OFFSET('ewc02'!$M$10,Y1194,0)</f>
        <v>#N/A</v>
      </c>
      <c r="W1194" s="180" t="e">
        <f ca="1">OFFSET('ewc02'!$N$10,Y1194,0)</f>
        <v>#N/A</v>
      </c>
      <c r="X1194" s="180" t="e">
        <f ca="1">IF(AND(OFFSET('ewc02'!I$10,Y1194,0)=12,OR(G1194="2.3",G1194="2.6",G1194="2.7",G1194="2.9")),1,0)</f>
        <v>#N/A</v>
      </c>
      <c r="Y1194" s="180" t="e">
        <f t="shared" ca="1" si="326"/>
        <v>#N/A</v>
      </c>
      <c r="Z1194" s="37">
        <f t="shared" si="327"/>
        <v>0</v>
      </c>
      <c r="AA1194" s="180">
        <f ca="1">IF($Z1194=0,0, OFFSET(rd!$A$10,MATCH($Z1194,RD_tunnus,0),0))</f>
        <v>0</v>
      </c>
      <c r="AB1194" s="180" t="e">
        <f t="shared" si="334"/>
        <v>#N/A</v>
      </c>
      <c r="AC1194" s="180" t="e">
        <f t="shared" si="335"/>
        <v>#N/A</v>
      </c>
      <c r="AD1194" s="100">
        <f t="shared" si="336"/>
        <v>0</v>
      </c>
      <c r="AE1194" s="180" t="e">
        <f t="shared" ca="1" si="328"/>
        <v>#N/A</v>
      </c>
      <c r="AF1194" s="180" t="e">
        <f t="shared" ca="1" si="329"/>
        <v>#N/A</v>
      </c>
      <c r="AG1194" s="100" t="e">
        <f ca="1">OFFSET('Kuiva-aine'!$D$10,AE1194+AF1194-1,0)</f>
        <v>#N/A</v>
      </c>
      <c r="AH1194" s="100" t="e">
        <f ca="1">OFFSET('Kuiva-aine'!$E$10,AE1194+AF1194-1,0)</f>
        <v>#N/A</v>
      </c>
      <c r="AI1194" s="180" t="e">
        <f t="shared" ca="1" si="337"/>
        <v>#N/A</v>
      </c>
      <c r="AJ1194" s="180" t="e">
        <f t="shared" si="338"/>
        <v>#N/A</v>
      </c>
      <c r="AK1194" s="180" t="e">
        <f t="shared" si="339"/>
        <v>#N/A</v>
      </c>
      <c r="AL1194" s="180">
        <f t="shared" si="340"/>
        <v>0</v>
      </c>
    </row>
    <row r="1195" spans="1:38" x14ac:dyDescent="0.35">
      <c r="A1195" s="91"/>
      <c r="B1195" s="92"/>
      <c r="C1195" s="93"/>
      <c r="D1195" s="92"/>
      <c r="E1195" s="91"/>
      <c r="F1195" s="92"/>
      <c r="G1195" s="94"/>
      <c r="I1195" s="31">
        <f t="shared" ca="1" si="341"/>
        <v>0</v>
      </c>
      <c r="J1195" s="31">
        <f ca="1">IF(ISNA(MATCH($V1195,Hajoamiskertoimet!A$21:A$53,0)),0,$I1195*OFFSET(Hajoamiskertoimet!$C$20,MATCH($V1195,Hajoamiskertoimet!A$21:A$53,0),0))</f>
        <v>0</v>
      </c>
      <c r="L1195" s="181">
        <f t="shared" ca="1" si="330"/>
        <v>1</v>
      </c>
      <c r="M1195" s="180" t="e">
        <f ca="1">OFFSET('ewc02'!$H$10,MATCH($R1195,Ewc_ID,0),0)</f>
        <v>#N/A</v>
      </c>
      <c r="N1195" s="180" t="e">
        <f t="shared" ca="1" si="325"/>
        <v>#N/A</v>
      </c>
      <c r="O1195" s="180" t="e">
        <f ca="1">IF($L1195=0,-1,OFFSET('Kuiva-aine'!$C$10,AE1195+AF1195-1,0))</f>
        <v>#N/A</v>
      </c>
      <c r="P1195" s="180" t="e">
        <f t="shared" ca="1" si="331"/>
        <v>#N/A</v>
      </c>
      <c r="Q1195" s="180" t="e">
        <f ca="1">OFFSET('ewc02'!$A$10,MATCH($C1195,EWC_Koodi,0),0)</f>
        <v>#N/A</v>
      </c>
      <c r="R1195" s="180" t="e">
        <f t="shared" ca="1" si="332"/>
        <v>#N/A</v>
      </c>
      <c r="S1195" s="180" t="e">
        <f ca="1">OFFSET('ewc02'!$K$10,Y1195,0)</f>
        <v>#N/A</v>
      </c>
      <c r="T1195" s="180" t="e">
        <f t="shared" ca="1" si="333"/>
        <v>#N/A</v>
      </c>
      <c r="U1195" s="180" t="e">
        <f ca="1">OFFSET('ewc02'!$L$10,Y1195,0)</f>
        <v>#N/A</v>
      </c>
      <c r="V1195" s="180" t="e">
        <f ca="1">OFFSET('ewc02'!$M$10,Y1195,0)</f>
        <v>#N/A</v>
      </c>
      <c r="W1195" s="180" t="e">
        <f ca="1">OFFSET('ewc02'!$N$10,Y1195,0)</f>
        <v>#N/A</v>
      </c>
      <c r="X1195" s="180" t="e">
        <f ca="1">IF(AND(OFFSET('ewc02'!I$10,Y1195,0)=12,OR(G1195="2.3",G1195="2.6",G1195="2.7",G1195="2.9")),1,0)</f>
        <v>#N/A</v>
      </c>
      <c r="Y1195" s="180" t="e">
        <f t="shared" ca="1" si="326"/>
        <v>#N/A</v>
      </c>
      <c r="Z1195" s="37">
        <f t="shared" si="327"/>
        <v>0</v>
      </c>
      <c r="AA1195" s="180">
        <f ca="1">IF($Z1195=0,0, OFFSET(rd!$A$10,MATCH($Z1195,RD_tunnus,0),0))</f>
        <v>0</v>
      </c>
      <c r="AB1195" s="180" t="e">
        <f t="shared" si="334"/>
        <v>#N/A</v>
      </c>
      <c r="AC1195" s="180" t="e">
        <f t="shared" si="335"/>
        <v>#N/A</v>
      </c>
      <c r="AD1195" s="100">
        <f t="shared" si="336"/>
        <v>0</v>
      </c>
      <c r="AE1195" s="180" t="e">
        <f t="shared" ca="1" si="328"/>
        <v>#N/A</v>
      </c>
      <c r="AF1195" s="180" t="e">
        <f t="shared" ca="1" si="329"/>
        <v>#N/A</v>
      </c>
      <c r="AG1195" s="100" t="e">
        <f ca="1">OFFSET('Kuiva-aine'!$D$10,AE1195+AF1195-1,0)</f>
        <v>#N/A</v>
      </c>
      <c r="AH1195" s="100" t="e">
        <f ca="1">OFFSET('Kuiva-aine'!$E$10,AE1195+AF1195-1,0)</f>
        <v>#N/A</v>
      </c>
      <c r="AI1195" s="180" t="e">
        <f t="shared" ca="1" si="337"/>
        <v>#N/A</v>
      </c>
      <c r="AJ1195" s="180" t="e">
        <f t="shared" si="338"/>
        <v>#N/A</v>
      </c>
      <c r="AK1195" s="180" t="e">
        <f t="shared" si="339"/>
        <v>#N/A</v>
      </c>
      <c r="AL1195" s="180">
        <f t="shared" si="340"/>
        <v>0</v>
      </c>
    </row>
    <row r="1196" spans="1:38" x14ac:dyDescent="0.35">
      <c r="A1196" s="91"/>
      <c r="B1196" s="92"/>
      <c r="C1196" s="93"/>
      <c r="D1196" s="92"/>
      <c r="E1196" s="91"/>
      <c r="F1196" s="92"/>
      <c r="G1196" s="94"/>
      <c r="I1196" s="31">
        <f t="shared" ca="1" si="341"/>
        <v>0</v>
      </c>
      <c r="J1196" s="31">
        <f ca="1">IF(ISNA(MATCH($V1196,Hajoamiskertoimet!A$21:A$53,0)),0,$I1196*OFFSET(Hajoamiskertoimet!$C$20,MATCH($V1196,Hajoamiskertoimet!A$21:A$53,0),0))</f>
        <v>0</v>
      </c>
      <c r="L1196" s="181">
        <f t="shared" ca="1" si="330"/>
        <v>1</v>
      </c>
      <c r="M1196" s="180" t="e">
        <f ca="1">OFFSET('ewc02'!$H$10,MATCH($R1196,Ewc_ID,0),0)</f>
        <v>#N/A</v>
      </c>
      <c r="N1196" s="180" t="e">
        <f t="shared" ca="1" si="325"/>
        <v>#N/A</v>
      </c>
      <c r="O1196" s="180" t="e">
        <f ca="1">IF($L1196=0,-1,OFFSET('Kuiva-aine'!$C$10,AE1196+AF1196-1,0))</f>
        <v>#N/A</v>
      </c>
      <c r="P1196" s="180" t="e">
        <f t="shared" ca="1" si="331"/>
        <v>#N/A</v>
      </c>
      <c r="Q1196" s="180" t="e">
        <f ca="1">OFFSET('ewc02'!$A$10,MATCH($C1196,EWC_Koodi,0),0)</f>
        <v>#N/A</v>
      </c>
      <c r="R1196" s="180" t="e">
        <f t="shared" ca="1" si="332"/>
        <v>#N/A</v>
      </c>
      <c r="S1196" s="180" t="e">
        <f ca="1">OFFSET('ewc02'!$K$10,Y1196,0)</f>
        <v>#N/A</v>
      </c>
      <c r="T1196" s="180" t="e">
        <f t="shared" ca="1" si="333"/>
        <v>#N/A</v>
      </c>
      <c r="U1196" s="180" t="e">
        <f ca="1">OFFSET('ewc02'!$L$10,Y1196,0)</f>
        <v>#N/A</v>
      </c>
      <c r="V1196" s="180" t="e">
        <f ca="1">OFFSET('ewc02'!$M$10,Y1196,0)</f>
        <v>#N/A</v>
      </c>
      <c r="W1196" s="180" t="e">
        <f ca="1">OFFSET('ewc02'!$N$10,Y1196,0)</f>
        <v>#N/A</v>
      </c>
      <c r="X1196" s="180" t="e">
        <f ca="1">IF(AND(OFFSET('ewc02'!I$10,Y1196,0)=12,OR(G1196="2.3",G1196="2.6",G1196="2.7",G1196="2.9")),1,0)</f>
        <v>#N/A</v>
      </c>
      <c r="Y1196" s="180" t="e">
        <f t="shared" ca="1" si="326"/>
        <v>#N/A</v>
      </c>
      <c r="Z1196" s="37">
        <f t="shared" si="327"/>
        <v>0</v>
      </c>
      <c r="AA1196" s="180">
        <f ca="1">IF($Z1196=0,0, OFFSET(rd!$A$10,MATCH($Z1196,RD_tunnus,0),0))</f>
        <v>0</v>
      </c>
      <c r="AB1196" s="180" t="e">
        <f t="shared" si="334"/>
        <v>#N/A</v>
      </c>
      <c r="AC1196" s="180" t="e">
        <f t="shared" si="335"/>
        <v>#N/A</v>
      </c>
      <c r="AD1196" s="100">
        <f t="shared" si="336"/>
        <v>0</v>
      </c>
      <c r="AE1196" s="180" t="e">
        <f t="shared" ca="1" si="328"/>
        <v>#N/A</v>
      </c>
      <c r="AF1196" s="180" t="e">
        <f t="shared" ca="1" si="329"/>
        <v>#N/A</v>
      </c>
      <c r="AG1196" s="100" t="e">
        <f ca="1">OFFSET('Kuiva-aine'!$D$10,AE1196+AF1196-1,0)</f>
        <v>#N/A</v>
      </c>
      <c r="AH1196" s="100" t="e">
        <f ca="1">OFFSET('Kuiva-aine'!$E$10,AE1196+AF1196-1,0)</f>
        <v>#N/A</v>
      </c>
      <c r="AI1196" s="180" t="e">
        <f t="shared" ca="1" si="337"/>
        <v>#N/A</v>
      </c>
      <c r="AJ1196" s="180" t="e">
        <f t="shared" si="338"/>
        <v>#N/A</v>
      </c>
      <c r="AK1196" s="180" t="e">
        <f t="shared" si="339"/>
        <v>#N/A</v>
      </c>
      <c r="AL1196" s="180">
        <f t="shared" si="340"/>
        <v>0</v>
      </c>
    </row>
    <row r="1197" spans="1:38" x14ac:dyDescent="0.35">
      <c r="A1197" s="91"/>
      <c r="B1197" s="92"/>
      <c r="C1197" s="93"/>
      <c r="D1197" s="92"/>
      <c r="E1197" s="91"/>
      <c r="F1197" s="92"/>
      <c r="G1197" s="94"/>
      <c r="I1197" s="31">
        <f t="shared" ca="1" si="341"/>
        <v>0</v>
      </c>
      <c r="J1197" s="31">
        <f ca="1">IF(ISNA(MATCH($V1197,Hajoamiskertoimet!A$21:A$53,0)),0,$I1197*OFFSET(Hajoamiskertoimet!$C$20,MATCH($V1197,Hajoamiskertoimet!A$21:A$53,0),0))</f>
        <v>0</v>
      </c>
      <c r="L1197" s="181">
        <f t="shared" ca="1" si="330"/>
        <v>1</v>
      </c>
      <c r="M1197" s="180" t="e">
        <f ca="1">OFFSET('ewc02'!$H$10,MATCH($R1197,Ewc_ID,0),0)</f>
        <v>#N/A</v>
      </c>
      <c r="N1197" s="180" t="e">
        <f t="shared" ca="1" si="325"/>
        <v>#N/A</v>
      </c>
      <c r="O1197" s="180" t="e">
        <f ca="1">IF($L1197=0,-1,OFFSET('Kuiva-aine'!$C$10,AE1197+AF1197-1,0))</f>
        <v>#N/A</v>
      </c>
      <c r="P1197" s="180" t="e">
        <f t="shared" ca="1" si="331"/>
        <v>#N/A</v>
      </c>
      <c r="Q1197" s="180" t="e">
        <f ca="1">OFFSET('ewc02'!$A$10,MATCH($C1197,EWC_Koodi,0),0)</f>
        <v>#N/A</v>
      </c>
      <c r="R1197" s="180" t="e">
        <f t="shared" ca="1" si="332"/>
        <v>#N/A</v>
      </c>
      <c r="S1197" s="180" t="e">
        <f ca="1">OFFSET('ewc02'!$K$10,Y1197,0)</f>
        <v>#N/A</v>
      </c>
      <c r="T1197" s="180" t="e">
        <f t="shared" ca="1" si="333"/>
        <v>#N/A</v>
      </c>
      <c r="U1197" s="180" t="e">
        <f ca="1">OFFSET('ewc02'!$L$10,Y1197,0)</f>
        <v>#N/A</v>
      </c>
      <c r="V1197" s="180" t="e">
        <f ca="1">OFFSET('ewc02'!$M$10,Y1197,0)</f>
        <v>#N/A</v>
      </c>
      <c r="W1197" s="180" t="e">
        <f ca="1">OFFSET('ewc02'!$N$10,Y1197,0)</f>
        <v>#N/A</v>
      </c>
      <c r="X1197" s="180" t="e">
        <f ca="1">IF(AND(OFFSET('ewc02'!I$10,Y1197,0)=12,OR(G1197="2.3",G1197="2.6",G1197="2.7",G1197="2.9")),1,0)</f>
        <v>#N/A</v>
      </c>
      <c r="Y1197" s="180" t="e">
        <f t="shared" ca="1" si="326"/>
        <v>#N/A</v>
      </c>
      <c r="Z1197" s="37">
        <f t="shared" si="327"/>
        <v>0</v>
      </c>
      <c r="AA1197" s="180">
        <f ca="1">IF($Z1197=0,0, OFFSET(rd!$A$10,MATCH($Z1197,RD_tunnus,0),0))</f>
        <v>0</v>
      </c>
      <c r="AB1197" s="180" t="e">
        <f t="shared" si="334"/>
        <v>#N/A</v>
      </c>
      <c r="AC1197" s="180" t="e">
        <f t="shared" si="335"/>
        <v>#N/A</v>
      </c>
      <c r="AD1197" s="100">
        <f t="shared" si="336"/>
        <v>0</v>
      </c>
      <c r="AE1197" s="180" t="e">
        <f t="shared" ca="1" si="328"/>
        <v>#N/A</v>
      </c>
      <c r="AF1197" s="180" t="e">
        <f t="shared" ca="1" si="329"/>
        <v>#N/A</v>
      </c>
      <c r="AG1197" s="100" t="e">
        <f ca="1">OFFSET('Kuiva-aine'!$D$10,AE1197+AF1197-1,0)</f>
        <v>#N/A</v>
      </c>
      <c r="AH1197" s="100" t="e">
        <f ca="1">OFFSET('Kuiva-aine'!$E$10,AE1197+AF1197-1,0)</f>
        <v>#N/A</v>
      </c>
      <c r="AI1197" s="180" t="e">
        <f t="shared" ca="1" si="337"/>
        <v>#N/A</v>
      </c>
      <c r="AJ1197" s="180" t="e">
        <f t="shared" si="338"/>
        <v>#N/A</v>
      </c>
      <c r="AK1197" s="180" t="e">
        <f t="shared" si="339"/>
        <v>#N/A</v>
      </c>
      <c r="AL1197" s="180">
        <f t="shared" si="340"/>
        <v>0</v>
      </c>
    </row>
    <row r="1198" spans="1:38" x14ac:dyDescent="0.35">
      <c r="A1198" s="91"/>
      <c r="B1198" s="92"/>
      <c r="C1198" s="93"/>
      <c r="D1198" s="92"/>
      <c r="E1198" s="91"/>
      <c r="F1198" s="92"/>
      <c r="G1198" s="94"/>
      <c r="I1198" s="31">
        <f t="shared" ca="1" si="341"/>
        <v>0</v>
      </c>
      <c r="J1198" s="31">
        <f ca="1">IF(ISNA(MATCH($V1198,Hajoamiskertoimet!A$21:A$53,0)),0,$I1198*OFFSET(Hajoamiskertoimet!$C$20,MATCH($V1198,Hajoamiskertoimet!A$21:A$53,0),0))</f>
        <v>0</v>
      </c>
      <c r="L1198" s="181">
        <f t="shared" ca="1" si="330"/>
        <v>1</v>
      </c>
      <c r="M1198" s="180" t="e">
        <f ca="1">OFFSET('ewc02'!$H$10,MATCH($R1198,Ewc_ID,0),0)</f>
        <v>#N/A</v>
      </c>
      <c r="N1198" s="180" t="e">
        <f t="shared" ca="1" si="325"/>
        <v>#N/A</v>
      </c>
      <c r="O1198" s="180" t="e">
        <f ca="1">IF($L1198=0,-1,OFFSET('Kuiva-aine'!$C$10,AE1198+AF1198-1,0))</f>
        <v>#N/A</v>
      </c>
      <c r="P1198" s="180" t="e">
        <f t="shared" ca="1" si="331"/>
        <v>#N/A</v>
      </c>
      <c r="Q1198" s="180" t="e">
        <f ca="1">OFFSET('ewc02'!$A$10,MATCH($C1198,EWC_Koodi,0),0)</f>
        <v>#N/A</v>
      </c>
      <c r="R1198" s="180" t="e">
        <f t="shared" ca="1" si="332"/>
        <v>#N/A</v>
      </c>
      <c r="S1198" s="180" t="e">
        <f ca="1">OFFSET('ewc02'!$K$10,Y1198,0)</f>
        <v>#N/A</v>
      </c>
      <c r="T1198" s="180" t="e">
        <f t="shared" ca="1" si="333"/>
        <v>#N/A</v>
      </c>
      <c r="U1198" s="180" t="e">
        <f ca="1">OFFSET('ewc02'!$L$10,Y1198,0)</f>
        <v>#N/A</v>
      </c>
      <c r="V1198" s="180" t="e">
        <f ca="1">OFFSET('ewc02'!$M$10,Y1198,0)</f>
        <v>#N/A</v>
      </c>
      <c r="W1198" s="180" t="e">
        <f ca="1">OFFSET('ewc02'!$N$10,Y1198,0)</f>
        <v>#N/A</v>
      </c>
      <c r="X1198" s="180" t="e">
        <f ca="1">IF(AND(OFFSET('ewc02'!I$10,Y1198,0)=12,OR(G1198="2.3",G1198="2.6",G1198="2.7",G1198="2.9")),1,0)</f>
        <v>#N/A</v>
      </c>
      <c r="Y1198" s="180" t="e">
        <f t="shared" ca="1" si="326"/>
        <v>#N/A</v>
      </c>
      <c r="Z1198" s="37">
        <f t="shared" si="327"/>
        <v>0</v>
      </c>
      <c r="AA1198" s="180">
        <f ca="1">IF($Z1198=0,0, OFFSET(rd!$A$10,MATCH($Z1198,RD_tunnus,0),0))</f>
        <v>0</v>
      </c>
      <c r="AB1198" s="180" t="e">
        <f t="shared" si="334"/>
        <v>#N/A</v>
      </c>
      <c r="AC1198" s="180" t="e">
        <f t="shared" si="335"/>
        <v>#N/A</v>
      </c>
      <c r="AD1198" s="100">
        <f t="shared" si="336"/>
        <v>0</v>
      </c>
      <c r="AE1198" s="180" t="e">
        <f t="shared" ca="1" si="328"/>
        <v>#N/A</v>
      </c>
      <c r="AF1198" s="180" t="e">
        <f t="shared" ca="1" si="329"/>
        <v>#N/A</v>
      </c>
      <c r="AG1198" s="100" t="e">
        <f ca="1">OFFSET('Kuiva-aine'!$D$10,AE1198+AF1198-1,0)</f>
        <v>#N/A</v>
      </c>
      <c r="AH1198" s="100" t="e">
        <f ca="1">OFFSET('Kuiva-aine'!$E$10,AE1198+AF1198-1,0)</f>
        <v>#N/A</v>
      </c>
      <c r="AI1198" s="180" t="e">
        <f t="shared" ca="1" si="337"/>
        <v>#N/A</v>
      </c>
      <c r="AJ1198" s="180" t="e">
        <f t="shared" si="338"/>
        <v>#N/A</v>
      </c>
      <c r="AK1198" s="180" t="e">
        <f t="shared" si="339"/>
        <v>#N/A</v>
      </c>
      <c r="AL1198" s="180">
        <f t="shared" si="340"/>
        <v>0</v>
      </c>
    </row>
    <row r="1199" spans="1:38" x14ac:dyDescent="0.35">
      <c r="A1199" s="91"/>
      <c r="B1199" s="92"/>
      <c r="C1199" s="93"/>
      <c r="D1199" s="92"/>
      <c r="E1199" s="91"/>
      <c r="F1199" s="92"/>
      <c r="G1199" s="94"/>
      <c r="I1199" s="31">
        <f t="shared" ca="1" si="341"/>
        <v>0</v>
      </c>
      <c r="J1199" s="31">
        <f ca="1">IF(ISNA(MATCH($V1199,Hajoamiskertoimet!A$21:A$53,0)),0,$I1199*OFFSET(Hajoamiskertoimet!$C$20,MATCH($V1199,Hajoamiskertoimet!A$21:A$53,0),0))</f>
        <v>0</v>
      </c>
      <c r="L1199" s="181">
        <f t="shared" ca="1" si="330"/>
        <v>1</v>
      </c>
      <c r="M1199" s="180" t="e">
        <f ca="1">OFFSET('ewc02'!$H$10,MATCH($R1199,Ewc_ID,0),0)</f>
        <v>#N/A</v>
      </c>
      <c r="N1199" s="180" t="e">
        <f t="shared" ca="1" si="325"/>
        <v>#N/A</v>
      </c>
      <c r="O1199" s="180" t="e">
        <f ca="1">IF($L1199=0,-1,OFFSET('Kuiva-aine'!$C$10,AE1199+AF1199-1,0))</f>
        <v>#N/A</v>
      </c>
      <c r="P1199" s="180" t="e">
        <f t="shared" ca="1" si="331"/>
        <v>#N/A</v>
      </c>
      <c r="Q1199" s="180" t="e">
        <f ca="1">OFFSET('ewc02'!$A$10,MATCH($C1199,EWC_Koodi,0),0)</f>
        <v>#N/A</v>
      </c>
      <c r="R1199" s="180" t="e">
        <f t="shared" ca="1" si="332"/>
        <v>#N/A</v>
      </c>
      <c r="S1199" s="180" t="e">
        <f ca="1">OFFSET('ewc02'!$K$10,Y1199,0)</f>
        <v>#N/A</v>
      </c>
      <c r="T1199" s="180" t="e">
        <f t="shared" ca="1" si="333"/>
        <v>#N/A</v>
      </c>
      <c r="U1199" s="180" t="e">
        <f ca="1">OFFSET('ewc02'!$L$10,Y1199,0)</f>
        <v>#N/A</v>
      </c>
      <c r="V1199" s="180" t="e">
        <f ca="1">OFFSET('ewc02'!$M$10,Y1199,0)</f>
        <v>#N/A</v>
      </c>
      <c r="W1199" s="180" t="e">
        <f ca="1">OFFSET('ewc02'!$N$10,Y1199,0)</f>
        <v>#N/A</v>
      </c>
      <c r="X1199" s="180" t="e">
        <f ca="1">IF(AND(OFFSET('ewc02'!I$10,Y1199,0)=12,OR(G1199="2.3",G1199="2.6",G1199="2.7",G1199="2.9")),1,0)</f>
        <v>#N/A</v>
      </c>
      <c r="Y1199" s="180" t="e">
        <f t="shared" ca="1" si="326"/>
        <v>#N/A</v>
      </c>
      <c r="Z1199" s="37">
        <f t="shared" si="327"/>
        <v>0</v>
      </c>
      <c r="AA1199" s="180">
        <f ca="1">IF($Z1199=0,0, OFFSET(rd!$A$10,MATCH($Z1199,RD_tunnus,0),0))</f>
        <v>0</v>
      </c>
      <c r="AB1199" s="180" t="e">
        <f t="shared" si="334"/>
        <v>#N/A</v>
      </c>
      <c r="AC1199" s="180" t="e">
        <f t="shared" si="335"/>
        <v>#N/A</v>
      </c>
      <c r="AD1199" s="100">
        <f t="shared" si="336"/>
        <v>0</v>
      </c>
      <c r="AE1199" s="180" t="e">
        <f t="shared" ca="1" si="328"/>
        <v>#N/A</v>
      </c>
      <c r="AF1199" s="180" t="e">
        <f t="shared" ca="1" si="329"/>
        <v>#N/A</v>
      </c>
      <c r="AG1199" s="100" t="e">
        <f ca="1">OFFSET('Kuiva-aine'!$D$10,AE1199+AF1199-1,0)</f>
        <v>#N/A</v>
      </c>
      <c r="AH1199" s="100" t="e">
        <f ca="1">OFFSET('Kuiva-aine'!$E$10,AE1199+AF1199-1,0)</f>
        <v>#N/A</v>
      </c>
      <c r="AI1199" s="180" t="e">
        <f t="shared" ca="1" si="337"/>
        <v>#N/A</v>
      </c>
      <c r="AJ1199" s="180" t="e">
        <f t="shared" si="338"/>
        <v>#N/A</v>
      </c>
      <c r="AK1199" s="180" t="e">
        <f t="shared" si="339"/>
        <v>#N/A</v>
      </c>
      <c r="AL1199" s="180">
        <f t="shared" si="340"/>
        <v>0</v>
      </c>
    </row>
    <row r="1200" spans="1:38" x14ac:dyDescent="0.35">
      <c r="A1200" s="91"/>
      <c r="B1200" s="92"/>
      <c r="C1200" s="93"/>
      <c r="D1200" s="92"/>
      <c r="E1200" s="91"/>
      <c r="F1200" s="92"/>
      <c r="G1200" s="94"/>
      <c r="I1200" s="31">
        <f t="shared" ca="1" si="341"/>
        <v>0</v>
      </c>
      <c r="J1200" s="31">
        <f ca="1">IF(ISNA(MATCH($V1200,Hajoamiskertoimet!A$21:A$53,0)),0,$I1200*OFFSET(Hajoamiskertoimet!$C$20,MATCH($V1200,Hajoamiskertoimet!A$21:A$53,0),0))</f>
        <v>0</v>
      </c>
      <c r="L1200" s="181">
        <f t="shared" ca="1" si="330"/>
        <v>1</v>
      </c>
      <c r="M1200" s="180" t="e">
        <f ca="1">OFFSET('ewc02'!$H$10,MATCH($R1200,Ewc_ID,0),0)</f>
        <v>#N/A</v>
      </c>
      <c r="N1200" s="180" t="e">
        <f t="shared" ca="1" si="325"/>
        <v>#N/A</v>
      </c>
      <c r="O1200" s="180" t="e">
        <f ca="1">IF($L1200=0,-1,OFFSET('Kuiva-aine'!$C$10,AE1200+AF1200-1,0))</f>
        <v>#N/A</v>
      </c>
      <c r="P1200" s="180" t="e">
        <f t="shared" ca="1" si="331"/>
        <v>#N/A</v>
      </c>
      <c r="Q1200" s="180" t="e">
        <f ca="1">OFFSET('ewc02'!$A$10,MATCH($C1200,EWC_Koodi,0),0)</f>
        <v>#N/A</v>
      </c>
      <c r="R1200" s="180" t="e">
        <f t="shared" ca="1" si="332"/>
        <v>#N/A</v>
      </c>
      <c r="S1200" s="180" t="e">
        <f ca="1">OFFSET('ewc02'!$K$10,Y1200,0)</f>
        <v>#N/A</v>
      </c>
      <c r="T1200" s="180" t="e">
        <f t="shared" ca="1" si="333"/>
        <v>#N/A</v>
      </c>
      <c r="U1200" s="180" t="e">
        <f ca="1">OFFSET('ewc02'!$L$10,Y1200,0)</f>
        <v>#N/A</v>
      </c>
      <c r="V1200" s="180" t="e">
        <f ca="1">OFFSET('ewc02'!$M$10,Y1200,0)</f>
        <v>#N/A</v>
      </c>
      <c r="W1200" s="180" t="e">
        <f ca="1">OFFSET('ewc02'!$N$10,Y1200,0)</f>
        <v>#N/A</v>
      </c>
      <c r="X1200" s="180" t="e">
        <f ca="1">IF(AND(OFFSET('ewc02'!I$10,Y1200,0)=12,OR(G1200="2.3",G1200="2.6",G1200="2.7",G1200="2.9")),1,0)</f>
        <v>#N/A</v>
      </c>
      <c r="Y1200" s="180" t="e">
        <f t="shared" ca="1" si="326"/>
        <v>#N/A</v>
      </c>
      <c r="Z1200" s="37">
        <f t="shared" si="327"/>
        <v>0</v>
      </c>
      <c r="AA1200" s="180">
        <f ca="1">IF($Z1200=0,0, OFFSET(rd!$A$10,MATCH($Z1200,RD_tunnus,0),0))</f>
        <v>0</v>
      </c>
      <c r="AB1200" s="180" t="e">
        <f t="shared" si="334"/>
        <v>#N/A</v>
      </c>
      <c r="AC1200" s="180" t="e">
        <f t="shared" si="335"/>
        <v>#N/A</v>
      </c>
      <c r="AD1200" s="100">
        <f t="shared" si="336"/>
        <v>0</v>
      </c>
      <c r="AE1200" s="180" t="e">
        <f t="shared" ca="1" si="328"/>
        <v>#N/A</v>
      </c>
      <c r="AF1200" s="180" t="e">
        <f t="shared" ca="1" si="329"/>
        <v>#N/A</v>
      </c>
      <c r="AG1200" s="100" t="e">
        <f ca="1">OFFSET('Kuiva-aine'!$D$10,AE1200+AF1200-1,0)</f>
        <v>#N/A</v>
      </c>
      <c r="AH1200" s="100" t="e">
        <f ca="1">OFFSET('Kuiva-aine'!$E$10,AE1200+AF1200-1,0)</f>
        <v>#N/A</v>
      </c>
      <c r="AI1200" s="180" t="e">
        <f t="shared" ca="1" si="337"/>
        <v>#N/A</v>
      </c>
      <c r="AJ1200" s="180" t="e">
        <f t="shared" si="338"/>
        <v>#N/A</v>
      </c>
      <c r="AK1200" s="180" t="e">
        <f t="shared" si="339"/>
        <v>#N/A</v>
      </c>
      <c r="AL1200" s="180">
        <f t="shared" si="340"/>
        <v>0</v>
      </c>
    </row>
    <row r="1201" spans="1:38" x14ac:dyDescent="0.35">
      <c r="A1201" s="91"/>
      <c r="B1201" s="92"/>
      <c r="C1201" s="93"/>
      <c r="D1201" s="92"/>
      <c r="E1201" s="91"/>
      <c r="F1201" s="92"/>
      <c r="G1201" s="94"/>
      <c r="I1201" s="31">
        <f t="shared" ca="1" si="341"/>
        <v>0</v>
      </c>
      <c r="J1201" s="31">
        <f ca="1">IF(ISNA(MATCH($V1201,Hajoamiskertoimet!A$21:A$53,0)),0,$I1201*OFFSET(Hajoamiskertoimet!$C$20,MATCH($V1201,Hajoamiskertoimet!A$21:A$53,0),0))</f>
        <v>0</v>
      </c>
      <c r="L1201" s="181">
        <f t="shared" ca="1" si="330"/>
        <v>1</v>
      </c>
      <c r="M1201" s="180" t="e">
        <f ca="1">OFFSET('ewc02'!$H$10,MATCH($R1201,Ewc_ID,0),0)</f>
        <v>#N/A</v>
      </c>
      <c r="N1201" s="180" t="e">
        <f t="shared" ca="1" si="325"/>
        <v>#N/A</v>
      </c>
      <c r="O1201" s="180" t="e">
        <f ca="1">IF($L1201=0,-1,OFFSET('Kuiva-aine'!$C$10,AE1201+AF1201-1,0))</f>
        <v>#N/A</v>
      </c>
      <c r="P1201" s="180" t="e">
        <f t="shared" ca="1" si="331"/>
        <v>#N/A</v>
      </c>
      <c r="Q1201" s="180" t="e">
        <f ca="1">OFFSET('ewc02'!$A$10,MATCH($C1201,EWC_Koodi,0),0)</f>
        <v>#N/A</v>
      </c>
      <c r="R1201" s="180" t="e">
        <f t="shared" ca="1" si="332"/>
        <v>#N/A</v>
      </c>
      <c r="S1201" s="180" t="e">
        <f ca="1">OFFSET('ewc02'!$K$10,Y1201,0)</f>
        <v>#N/A</v>
      </c>
      <c r="T1201" s="180" t="e">
        <f t="shared" ca="1" si="333"/>
        <v>#N/A</v>
      </c>
      <c r="U1201" s="180" t="e">
        <f ca="1">OFFSET('ewc02'!$L$10,Y1201,0)</f>
        <v>#N/A</v>
      </c>
      <c r="V1201" s="180" t="e">
        <f ca="1">OFFSET('ewc02'!$M$10,Y1201,0)</f>
        <v>#N/A</v>
      </c>
      <c r="W1201" s="180" t="e">
        <f ca="1">OFFSET('ewc02'!$N$10,Y1201,0)</f>
        <v>#N/A</v>
      </c>
      <c r="X1201" s="180" t="e">
        <f ca="1">IF(AND(OFFSET('ewc02'!I$10,Y1201,0)=12,OR(G1201="2.3",G1201="2.6",G1201="2.7",G1201="2.9")),1,0)</f>
        <v>#N/A</v>
      </c>
      <c r="Y1201" s="180" t="e">
        <f t="shared" ca="1" si="326"/>
        <v>#N/A</v>
      </c>
      <c r="Z1201" s="37">
        <f t="shared" si="327"/>
        <v>0</v>
      </c>
      <c r="AA1201" s="180">
        <f ca="1">IF($Z1201=0,0, OFFSET(rd!$A$10,MATCH($Z1201,RD_tunnus,0),0))</f>
        <v>0</v>
      </c>
      <c r="AB1201" s="180" t="e">
        <f t="shared" si="334"/>
        <v>#N/A</v>
      </c>
      <c r="AC1201" s="180" t="e">
        <f t="shared" si="335"/>
        <v>#N/A</v>
      </c>
      <c r="AD1201" s="100">
        <f t="shared" si="336"/>
        <v>0</v>
      </c>
      <c r="AE1201" s="180" t="e">
        <f t="shared" ca="1" si="328"/>
        <v>#N/A</v>
      </c>
      <c r="AF1201" s="180" t="e">
        <f t="shared" ca="1" si="329"/>
        <v>#N/A</v>
      </c>
      <c r="AG1201" s="100" t="e">
        <f ca="1">OFFSET('Kuiva-aine'!$D$10,AE1201+AF1201-1,0)</f>
        <v>#N/A</v>
      </c>
      <c r="AH1201" s="100" t="e">
        <f ca="1">OFFSET('Kuiva-aine'!$E$10,AE1201+AF1201-1,0)</f>
        <v>#N/A</v>
      </c>
      <c r="AI1201" s="180" t="e">
        <f t="shared" ca="1" si="337"/>
        <v>#N/A</v>
      </c>
      <c r="AJ1201" s="180" t="e">
        <f t="shared" si="338"/>
        <v>#N/A</v>
      </c>
      <c r="AK1201" s="180" t="e">
        <f t="shared" si="339"/>
        <v>#N/A</v>
      </c>
      <c r="AL1201" s="180">
        <f t="shared" si="340"/>
        <v>0</v>
      </c>
    </row>
    <row r="1202" spans="1:38" x14ac:dyDescent="0.35">
      <c r="A1202" s="91"/>
      <c r="B1202" s="92"/>
      <c r="C1202" s="93"/>
      <c r="D1202" s="92"/>
      <c r="E1202" s="91"/>
      <c r="F1202" s="92"/>
      <c r="G1202" s="94"/>
      <c r="I1202" s="31">
        <f t="shared" ca="1" si="341"/>
        <v>0</v>
      </c>
      <c r="J1202" s="31">
        <f ca="1">IF(ISNA(MATCH($V1202,Hajoamiskertoimet!A$21:A$53,0)),0,$I1202*OFFSET(Hajoamiskertoimet!$C$20,MATCH($V1202,Hajoamiskertoimet!A$21:A$53,0),0))</f>
        <v>0</v>
      </c>
      <c r="L1202" s="181">
        <f t="shared" ca="1" si="330"/>
        <v>1</v>
      </c>
      <c r="M1202" s="180" t="e">
        <f ca="1">OFFSET('ewc02'!$H$10,MATCH($R1202,Ewc_ID,0),0)</f>
        <v>#N/A</v>
      </c>
      <c r="N1202" s="180" t="e">
        <f t="shared" ca="1" si="325"/>
        <v>#N/A</v>
      </c>
      <c r="O1202" s="180" t="e">
        <f ca="1">IF($L1202=0,-1,OFFSET('Kuiva-aine'!$C$10,AE1202+AF1202-1,0))</f>
        <v>#N/A</v>
      </c>
      <c r="P1202" s="180" t="e">
        <f t="shared" ca="1" si="331"/>
        <v>#N/A</v>
      </c>
      <c r="Q1202" s="180" t="e">
        <f ca="1">OFFSET('ewc02'!$A$10,MATCH($C1202,EWC_Koodi,0),0)</f>
        <v>#N/A</v>
      </c>
      <c r="R1202" s="180" t="e">
        <f t="shared" ca="1" si="332"/>
        <v>#N/A</v>
      </c>
      <c r="S1202" s="180" t="e">
        <f ca="1">OFFSET('ewc02'!$K$10,Y1202,0)</f>
        <v>#N/A</v>
      </c>
      <c r="T1202" s="180" t="e">
        <f t="shared" ca="1" si="333"/>
        <v>#N/A</v>
      </c>
      <c r="U1202" s="180" t="e">
        <f ca="1">OFFSET('ewc02'!$L$10,Y1202,0)</f>
        <v>#N/A</v>
      </c>
      <c r="V1202" s="180" t="e">
        <f ca="1">OFFSET('ewc02'!$M$10,Y1202,0)</f>
        <v>#N/A</v>
      </c>
      <c r="W1202" s="180" t="e">
        <f ca="1">OFFSET('ewc02'!$N$10,Y1202,0)</f>
        <v>#N/A</v>
      </c>
      <c r="X1202" s="180" t="e">
        <f ca="1">IF(AND(OFFSET('ewc02'!I$10,Y1202,0)=12,OR(G1202="2.3",G1202="2.6",G1202="2.7",G1202="2.9")),1,0)</f>
        <v>#N/A</v>
      </c>
      <c r="Y1202" s="180" t="e">
        <f t="shared" ca="1" si="326"/>
        <v>#N/A</v>
      </c>
      <c r="Z1202" s="37">
        <f t="shared" si="327"/>
        <v>0</v>
      </c>
      <c r="AA1202" s="180">
        <f ca="1">IF($Z1202=0,0, OFFSET(rd!$A$10,MATCH($Z1202,RD_tunnus,0),0))</f>
        <v>0</v>
      </c>
      <c r="AB1202" s="180" t="e">
        <f t="shared" si="334"/>
        <v>#N/A</v>
      </c>
      <c r="AC1202" s="180" t="e">
        <f t="shared" si="335"/>
        <v>#N/A</v>
      </c>
      <c r="AD1202" s="100">
        <f t="shared" si="336"/>
        <v>0</v>
      </c>
      <c r="AE1202" s="180" t="e">
        <f t="shared" ca="1" si="328"/>
        <v>#N/A</v>
      </c>
      <c r="AF1202" s="180" t="e">
        <f t="shared" ca="1" si="329"/>
        <v>#N/A</v>
      </c>
      <c r="AG1202" s="100" t="e">
        <f ca="1">OFFSET('Kuiva-aine'!$D$10,AE1202+AF1202-1,0)</f>
        <v>#N/A</v>
      </c>
      <c r="AH1202" s="100" t="e">
        <f ca="1">OFFSET('Kuiva-aine'!$E$10,AE1202+AF1202-1,0)</f>
        <v>#N/A</v>
      </c>
      <c r="AI1202" s="180" t="e">
        <f t="shared" ca="1" si="337"/>
        <v>#N/A</v>
      </c>
      <c r="AJ1202" s="180" t="e">
        <f t="shared" si="338"/>
        <v>#N/A</v>
      </c>
      <c r="AK1202" s="180" t="e">
        <f t="shared" si="339"/>
        <v>#N/A</v>
      </c>
      <c r="AL1202" s="180">
        <f t="shared" si="340"/>
        <v>0</v>
      </c>
    </row>
    <row r="1203" spans="1:38" x14ac:dyDescent="0.35">
      <c r="A1203" s="91"/>
      <c r="B1203" s="92"/>
      <c r="C1203" s="93"/>
      <c r="D1203" s="92"/>
      <c r="E1203" s="91"/>
      <c r="F1203" s="92"/>
      <c r="G1203" s="94"/>
      <c r="I1203" s="31">
        <f t="shared" ca="1" si="341"/>
        <v>0</v>
      </c>
      <c r="J1203" s="31">
        <f ca="1">IF(ISNA(MATCH($V1203,Hajoamiskertoimet!A$21:A$53,0)),0,$I1203*OFFSET(Hajoamiskertoimet!$C$20,MATCH($V1203,Hajoamiskertoimet!A$21:A$53,0),0))</f>
        <v>0</v>
      </c>
      <c r="L1203" s="181">
        <f t="shared" ca="1" si="330"/>
        <v>1</v>
      </c>
      <c r="M1203" s="180" t="e">
        <f ca="1">OFFSET('ewc02'!$H$10,MATCH($R1203,Ewc_ID,0),0)</f>
        <v>#N/A</v>
      </c>
      <c r="N1203" s="180" t="e">
        <f t="shared" ca="1" si="325"/>
        <v>#N/A</v>
      </c>
      <c r="O1203" s="180" t="e">
        <f ca="1">IF($L1203=0,-1,OFFSET('Kuiva-aine'!$C$10,AE1203+AF1203-1,0))</f>
        <v>#N/A</v>
      </c>
      <c r="P1203" s="180" t="e">
        <f t="shared" ca="1" si="331"/>
        <v>#N/A</v>
      </c>
      <c r="Q1203" s="180" t="e">
        <f ca="1">OFFSET('ewc02'!$A$10,MATCH($C1203,EWC_Koodi,0),0)</f>
        <v>#N/A</v>
      </c>
      <c r="R1203" s="180" t="e">
        <f t="shared" ca="1" si="332"/>
        <v>#N/A</v>
      </c>
      <c r="S1203" s="180" t="e">
        <f ca="1">OFFSET('ewc02'!$K$10,Y1203,0)</f>
        <v>#N/A</v>
      </c>
      <c r="T1203" s="180" t="e">
        <f t="shared" ca="1" si="333"/>
        <v>#N/A</v>
      </c>
      <c r="U1203" s="180" t="e">
        <f ca="1">OFFSET('ewc02'!$L$10,Y1203,0)</f>
        <v>#N/A</v>
      </c>
      <c r="V1203" s="180" t="e">
        <f ca="1">OFFSET('ewc02'!$M$10,Y1203,0)</f>
        <v>#N/A</v>
      </c>
      <c r="W1203" s="180" t="e">
        <f ca="1">OFFSET('ewc02'!$N$10,Y1203,0)</f>
        <v>#N/A</v>
      </c>
      <c r="X1203" s="180" t="e">
        <f ca="1">IF(AND(OFFSET('ewc02'!I$10,Y1203,0)=12,OR(G1203="2.3",G1203="2.6",G1203="2.7",G1203="2.9")),1,0)</f>
        <v>#N/A</v>
      </c>
      <c r="Y1203" s="180" t="e">
        <f t="shared" ca="1" si="326"/>
        <v>#N/A</v>
      </c>
      <c r="Z1203" s="37">
        <f t="shared" si="327"/>
        <v>0</v>
      </c>
      <c r="AA1203" s="180">
        <f ca="1">IF($Z1203=0,0, OFFSET(rd!$A$10,MATCH($Z1203,RD_tunnus,0),0))</f>
        <v>0</v>
      </c>
      <c r="AB1203" s="180" t="e">
        <f t="shared" si="334"/>
        <v>#N/A</v>
      </c>
      <c r="AC1203" s="180" t="e">
        <f t="shared" si="335"/>
        <v>#N/A</v>
      </c>
      <c r="AD1203" s="100">
        <f t="shared" si="336"/>
        <v>0</v>
      </c>
      <c r="AE1203" s="180" t="e">
        <f t="shared" ca="1" si="328"/>
        <v>#N/A</v>
      </c>
      <c r="AF1203" s="180" t="e">
        <f t="shared" ca="1" si="329"/>
        <v>#N/A</v>
      </c>
      <c r="AG1203" s="100" t="e">
        <f ca="1">OFFSET('Kuiva-aine'!$D$10,AE1203+AF1203-1,0)</f>
        <v>#N/A</v>
      </c>
      <c r="AH1203" s="100" t="e">
        <f ca="1">OFFSET('Kuiva-aine'!$E$10,AE1203+AF1203-1,0)</f>
        <v>#N/A</v>
      </c>
      <c r="AI1203" s="180" t="e">
        <f t="shared" ca="1" si="337"/>
        <v>#N/A</v>
      </c>
      <c r="AJ1203" s="180" t="e">
        <f t="shared" si="338"/>
        <v>#N/A</v>
      </c>
      <c r="AK1203" s="180" t="e">
        <f t="shared" si="339"/>
        <v>#N/A</v>
      </c>
      <c r="AL1203" s="180">
        <f t="shared" si="340"/>
        <v>0</v>
      </c>
    </row>
    <row r="1204" spans="1:38" x14ac:dyDescent="0.35">
      <c r="A1204" s="91"/>
      <c r="B1204" s="92"/>
      <c r="C1204" s="93"/>
      <c r="D1204" s="92"/>
      <c r="E1204" s="91"/>
      <c r="F1204" s="92"/>
      <c r="G1204" s="94"/>
      <c r="I1204" s="31">
        <f t="shared" ca="1" si="341"/>
        <v>0</v>
      </c>
      <c r="J1204" s="31">
        <f ca="1">IF(ISNA(MATCH($V1204,Hajoamiskertoimet!A$21:A$53,0)),0,$I1204*OFFSET(Hajoamiskertoimet!$C$20,MATCH($V1204,Hajoamiskertoimet!A$21:A$53,0),0))</f>
        <v>0</v>
      </c>
      <c r="L1204" s="181">
        <f t="shared" ca="1" si="330"/>
        <v>1</v>
      </c>
      <c r="M1204" s="180" t="e">
        <f ca="1">OFFSET('ewc02'!$H$10,MATCH($R1204,Ewc_ID,0),0)</f>
        <v>#N/A</v>
      </c>
      <c r="N1204" s="180" t="e">
        <f t="shared" ca="1" si="325"/>
        <v>#N/A</v>
      </c>
      <c r="O1204" s="180" t="e">
        <f ca="1">IF($L1204=0,-1,OFFSET('Kuiva-aine'!$C$10,AE1204+AF1204-1,0))</f>
        <v>#N/A</v>
      </c>
      <c r="P1204" s="180" t="e">
        <f t="shared" ca="1" si="331"/>
        <v>#N/A</v>
      </c>
      <c r="Q1204" s="180" t="e">
        <f ca="1">OFFSET('ewc02'!$A$10,MATCH($C1204,EWC_Koodi,0),0)</f>
        <v>#N/A</v>
      </c>
      <c r="R1204" s="180" t="e">
        <f t="shared" ca="1" si="332"/>
        <v>#N/A</v>
      </c>
      <c r="S1204" s="180" t="e">
        <f ca="1">OFFSET('ewc02'!$K$10,Y1204,0)</f>
        <v>#N/A</v>
      </c>
      <c r="T1204" s="180" t="e">
        <f t="shared" ca="1" si="333"/>
        <v>#N/A</v>
      </c>
      <c r="U1204" s="180" t="e">
        <f ca="1">OFFSET('ewc02'!$L$10,Y1204,0)</f>
        <v>#N/A</v>
      </c>
      <c r="V1204" s="180" t="e">
        <f ca="1">OFFSET('ewc02'!$M$10,Y1204,0)</f>
        <v>#N/A</v>
      </c>
      <c r="W1204" s="180" t="e">
        <f ca="1">OFFSET('ewc02'!$N$10,Y1204,0)</f>
        <v>#N/A</v>
      </c>
      <c r="X1204" s="180" t="e">
        <f ca="1">IF(AND(OFFSET('ewc02'!I$10,Y1204,0)=12,OR(G1204="2.3",G1204="2.6",G1204="2.7",G1204="2.9")),1,0)</f>
        <v>#N/A</v>
      </c>
      <c r="Y1204" s="180" t="e">
        <f t="shared" ca="1" si="326"/>
        <v>#N/A</v>
      </c>
      <c r="Z1204" s="37">
        <f t="shared" si="327"/>
        <v>0</v>
      </c>
      <c r="AA1204" s="180">
        <f ca="1">IF($Z1204=0,0, OFFSET(rd!$A$10,MATCH($Z1204,RD_tunnus,0),0))</f>
        <v>0</v>
      </c>
      <c r="AB1204" s="180" t="e">
        <f t="shared" si="334"/>
        <v>#N/A</v>
      </c>
      <c r="AC1204" s="180" t="e">
        <f t="shared" si="335"/>
        <v>#N/A</v>
      </c>
      <c r="AD1204" s="100">
        <f t="shared" si="336"/>
        <v>0</v>
      </c>
      <c r="AE1204" s="180" t="e">
        <f t="shared" ca="1" si="328"/>
        <v>#N/A</v>
      </c>
      <c r="AF1204" s="180" t="e">
        <f t="shared" ca="1" si="329"/>
        <v>#N/A</v>
      </c>
      <c r="AG1204" s="100" t="e">
        <f ca="1">OFFSET('Kuiva-aine'!$D$10,AE1204+AF1204-1,0)</f>
        <v>#N/A</v>
      </c>
      <c r="AH1204" s="100" t="e">
        <f ca="1">OFFSET('Kuiva-aine'!$E$10,AE1204+AF1204-1,0)</f>
        <v>#N/A</v>
      </c>
      <c r="AI1204" s="180" t="e">
        <f t="shared" ca="1" si="337"/>
        <v>#N/A</v>
      </c>
      <c r="AJ1204" s="180" t="e">
        <f t="shared" si="338"/>
        <v>#N/A</v>
      </c>
      <c r="AK1204" s="180" t="e">
        <f t="shared" si="339"/>
        <v>#N/A</v>
      </c>
      <c r="AL1204" s="180">
        <f t="shared" si="340"/>
        <v>0</v>
      </c>
    </row>
    <row r="1205" spans="1:38" x14ac:dyDescent="0.35">
      <c r="A1205" s="91"/>
      <c r="B1205" s="92"/>
      <c r="C1205" s="93"/>
      <c r="D1205" s="92"/>
      <c r="E1205" s="91"/>
      <c r="F1205" s="92"/>
      <c r="G1205" s="94"/>
      <c r="I1205" s="31">
        <f t="shared" ca="1" si="341"/>
        <v>0</v>
      </c>
      <c r="J1205" s="31">
        <f ca="1">IF(ISNA(MATCH($V1205,Hajoamiskertoimet!A$21:A$53,0)),0,$I1205*OFFSET(Hajoamiskertoimet!$C$20,MATCH($V1205,Hajoamiskertoimet!A$21:A$53,0),0))</f>
        <v>0</v>
      </c>
      <c r="L1205" s="181">
        <f t="shared" ca="1" si="330"/>
        <v>1</v>
      </c>
      <c r="M1205" s="180" t="e">
        <f ca="1">OFFSET('ewc02'!$H$10,MATCH($R1205,Ewc_ID,0),0)</f>
        <v>#N/A</v>
      </c>
      <c r="N1205" s="180" t="e">
        <f t="shared" ca="1" si="325"/>
        <v>#N/A</v>
      </c>
      <c r="O1205" s="180" t="e">
        <f ca="1">IF($L1205=0,-1,OFFSET('Kuiva-aine'!$C$10,AE1205+AF1205-1,0))</f>
        <v>#N/A</v>
      </c>
      <c r="P1205" s="180" t="e">
        <f t="shared" ca="1" si="331"/>
        <v>#N/A</v>
      </c>
      <c r="Q1205" s="180" t="e">
        <f ca="1">OFFSET('ewc02'!$A$10,MATCH($C1205,EWC_Koodi,0),0)</f>
        <v>#N/A</v>
      </c>
      <c r="R1205" s="180" t="e">
        <f t="shared" ca="1" si="332"/>
        <v>#N/A</v>
      </c>
      <c r="S1205" s="180" t="e">
        <f ca="1">OFFSET('ewc02'!$K$10,Y1205,0)</f>
        <v>#N/A</v>
      </c>
      <c r="T1205" s="180" t="e">
        <f t="shared" ca="1" si="333"/>
        <v>#N/A</v>
      </c>
      <c r="U1205" s="180" t="e">
        <f ca="1">OFFSET('ewc02'!$L$10,Y1205,0)</f>
        <v>#N/A</v>
      </c>
      <c r="V1205" s="180" t="e">
        <f ca="1">OFFSET('ewc02'!$M$10,Y1205,0)</f>
        <v>#N/A</v>
      </c>
      <c r="W1205" s="180" t="e">
        <f ca="1">OFFSET('ewc02'!$N$10,Y1205,0)</f>
        <v>#N/A</v>
      </c>
      <c r="X1205" s="180" t="e">
        <f ca="1">IF(AND(OFFSET('ewc02'!I$10,Y1205,0)=12,OR(G1205="2.3",G1205="2.6",G1205="2.7",G1205="2.9")),1,0)</f>
        <v>#N/A</v>
      </c>
      <c r="Y1205" s="180" t="e">
        <f t="shared" ca="1" si="326"/>
        <v>#N/A</v>
      </c>
      <c r="Z1205" s="37">
        <f t="shared" si="327"/>
        <v>0</v>
      </c>
      <c r="AA1205" s="180">
        <f ca="1">IF($Z1205=0,0, OFFSET(rd!$A$10,MATCH($Z1205,RD_tunnus,0),0))</f>
        <v>0</v>
      </c>
      <c r="AB1205" s="180" t="e">
        <f t="shared" si="334"/>
        <v>#N/A</v>
      </c>
      <c r="AC1205" s="180" t="e">
        <f t="shared" si="335"/>
        <v>#N/A</v>
      </c>
      <c r="AD1205" s="100">
        <f t="shared" si="336"/>
        <v>0</v>
      </c>
      <c r="AE1205" s="180" t="e">
        <f t="shared" ca="1" si="328"/>
        <v>#N/A</v>
      </c>
      <c r="AF1205" s="180" t="e">
        <f t="shared" ca="1" si="329"/>
        <v>#N/A</v>
      </c>
      <c r="AG1205" s="100" t="e">
        <f ca="1">OFFSET('Kuiva-aine'!$D$10,AE1205+AF1205-1,0)</f>
        <v>#N/A</v>
      </c>
      <c r="AH1205" s="100" t="e">
        <f ca="1">OFFSET('Kuiva-aine'!$E$10,AE1205+AF1205-1,0)</f>
        <v>#N/A</v>
      </c>
      <c r="AI1205" s="180" t="e">
        <f t="shared" ca="1" si="337"/>
        <v>#N/A</v>
      </c>
      <c r="AJ1205" s="180" t="e">
        <f t="shared" si="338"/>
        <v>#N/A</v>
      </c>
      <c r="AK1205" s="180" t="e">
        <f t="shared" si="339"/>
        <v>#N/A</v>
      </c>
      <c r="AL1205" s="180">
        <f t="shared" si="340"/>
        <v>0</v>
      </c>
    </row>
    <row r="1206" spans="1:38" x14ac:dyDescent="0.35">
      <c r="A1206" s="91"/>
      <c r="B1206" s="92"/>
      <c r="C1206" s="93"/>
      <c r="D1206" s="92"/>
      <c r="E1206" s="91"/>
      <c r="F1206" s="92"/>
      <c r="G1206" s="94"/>
      <c r="I1206" s="31">
        <f t="shared" ca="1" si="341"/>
        <v>0</v>
      </c>
      <c r="J1206" s="31">
        <f ca="1">IF(ISNA(MATCH($V1206,Hajoamiskertoimet!A$21:A$53,0)),0,$I1206*OFFSET(Hajoamiskertoimet!$C$20,MATCH($V1206,Hajoamiskertoimet!A$21:A$53,0),0))</f>
        <v>0</v>
      </c>
      <c r="L1206" s="181">
        <f t="shared" ca="1" si="330"/>
        <v>1</v>
      </c>
      <c r="M1206" s="180" t="e">
        <f ca="1">OFFSET('ewc02'!$H$10,MATCH($R1206,Ewc_ID,0),0)</f>
        <v>#N/A</v>
      </c>
      <c r="N1206" s="180" t="e">
        <f t="shared" ca="1" si="325"/>
        <v>#N/A</v>
      </c>
      <c r="O1206" s="180" t="e">
        <f ca="1">IF($L1206=0,-1,OFFSET('Kuiva-aine'!$C$10,AE1206+AF1206-1,0))</f>
        <v>#N/A</v>
      </c>
      <c r="P1206" s="180" t="e">
        <f t="shared" ca="1" si="331"/>
        <v>#N/A</v>
      </c>
      <c r="Q1206" s="180" t="e">
        <f ca="1">OFFSET('ewc02'!$A$10,MATCH($C1206,EWC_Koodi,0),0)</f>
        <v>#N/A</v>
      </c>
      <c r="R1206" s="180" t="e">
        <f t="shared" ca="1" si="332"/>
        <v>#N/A</v>
      </c>
      <c r="S1206" s="180" t="e">
        <f ca="1">OFFSET('ewc02'!$K$10,Y1206,0)</f>
        <v>#N/A</v>
      </c>
      <c r="T1206" s="180" t="e">
        <f t="shared" ca="1" si="333"/>
        <v>#N/A</v>
      </c>
      <c r="U1206" s="180" t="e">
        <f ca="1">OFFSET('ewc02'!$L$10,Y1206,0)</f>
        <v>#N/A</v>
      </c>
      <c r="V1206" s="180" t="e">
        <f ca="1">OFFSET('ewc02'!$M$10,Y1206,0)</f>
        <v>#N/A</v>
      </c>
      <c r="W1206" s="180" t="e">
        <f ca="1">OFFSET('ewc02'!$N$10,Y1206,0)</f>
        <v>#N/A</v>
      </c>
      <c r="X1206" s="180" t="e">
        <f ca="1">IF(AND(OFFSET('ewc02'!I$10,Y1206,0)=12,OR(G1206="2.3",G1206="2.6",G1206="2.7",G1206="2.9")),1,0)</f>
        <v>#N/A</v>
      </c>
      <c r="Y1206" s="180" t="e">
        <f t="shared" ca="1" si="326"/>
        <v>#N/A</v>
      </c>
      <c r="Z1206" s="37">
        <f t="shared" si="327"/>
        <v>0</v>
      </c>
      <c r="AA1206" s="180">
        <f ca="1">IF($Z1206=0,0, OFFSET(rd!$A$10,MATCH($Z1206,RD_tunnus,0),0))</f>
        <v>0</v>
      </c>
      <c r="AB1206" s="180" t="e">
        <f t="shared" si="334"/>
        <v>#N/A</v>
      </c>
      <c r="AC1206" s="180" t="e">
        <f t="shared" si="335"/>
        <v>#N/A</v>
      </c>
      <c r="AD1206" s="100">
        <f t="shared" si="336"/>
        <v>0</v>
      </c>
      <c r="AE1206" s="180" t="e">
        <f t="shared" ca="1" si="328"/>
        <v>#N/A</v>
      </c>
      <c r="AF1206" s="180" t="e">
        <f t="shared" ca="1" si="329"/>
        <v>#N/A</v>
      </c>
      <c r="AG1206" s="100" t="e">
        <f ca="1">OFFSET('Kuiva-aine'!$D$10,AE1206+AF1206-1,0)</f>
        <v>#N/A</v>
      </c>
      <c r="AH1206" s="100" t="e">
        <f ca="1">OFFSET('Kuiva-aine'!$E$10,AE1206+AF1206-1,0)</f>
        <v>#N/A</v>
      </c>
      <c r="AI1206" s="180" t="e">
        <f t="shared" ca="1" si="337"/>
        <v>#N/A</v>
      </c>
      <c r="AJ1206" s="180" t="e">
        <f t="shared" si="338"/>
        <v>#N/A</v>
      </c>
      <c r="AK1206" s="180" t="e">
        <f t="shared" si="339"/>
        <v>#N/A</v>
      </c>
      <c r="AL1206" s="180">
        <f t="shared" si="340"/>
        <v>0</v>
      </c>
    </row>
    <row r="1207" spans="1:38" x14ac:dyDescent="0.35">
      <c r="A1207" s="91"/>
      <c r="B1207" s="92"/>
      <c r="C1207" s="93"/>
      <c r="D1207" s="92"/>
      <c r="E1207" s="91"/>
      <c r="F1207" s="92"/>
      <c r="G1207" s="94"/>
      <c r="I1207" s="31">
        <f t="shared" ca="1" si="341"/>
        <v>0</v>
      </c>
      <c r="J1207" s="31">
        <f ca="1">IF(ISNA(MATCH($V1207,Hajoamiskertoimet!A$21:A$53,0)),0,$I1207*OFFSET(Hajoamiskertoimet!$C$20,MATCH($V1207,Hajoamiskertoimet!A$21:A$53,0),0))</f>
        <v>0</v>
      </c>
      <c r="L1207" s="181">
        <f t="shared" ca="1" si="330"/>
        <v>1</v>
      </c>
      <c r="M1207" s="180" t="e">
        <f ca="1">OFFSET('ewc02'!$H$10,MATCH($R1207,Ewc_ID,0),0)</f>
        <v>#N/A</v>
      </c>
      <c r="N1207" s="180" t="e">
        <f t="shared" ca="1" si="325"/>
        <v>#N/A</v>
      </c>
      <c r="O1207" s="180" t="e">
        <f ca="1">IF($L1207=0,-1,OFFSET('Kuiva-aine'!$C$10,AE1207+AF1207-1,0))</f>
        <v>#N/A</v>
      </c>
      <c r="P1207" s="180" t="e">
        <f t="shared" ca="1" si="331"/>
        <v>#N/A</v>
      </c>
      <c r="Q1207" s="180" t="e">
        <f ca="1">OFFSET('ewc02'!$A$10,MATCH($C1207,EWC_Koodi,0),0)</f>
        <v>#N/A</v>
      </c>
      <c r="R1207" s="180" t="e">
        <f t="shared" ca="1" si="332"/>
        <v>#N/A</v>
      </c>
      <c r="S1207" s="180" t="e">
        <f ca="1">OFFSET('ewc02'!$K$10,Y1207,0)</f>
        <v>#N/A</v>
      </c>
      <c r="T1207" s="180" t="e">
        <f t="shared" ca="1" si="333"/>
        <v>#N/A</v>
      </c>
      <c r="U1207" s="180" t="e">
        <f ca="1">OFFSET('ewc02'!$L$10,Y1207,0)</f>
        <v>#N/A</v>
      </c>
      <c r="V1207" s="180" t="e">
        <f ca="1">OFFSET('ewc02'!$M$10,Y1207,0)</f>
        <v>#N/A</v>
      </c>
      <c r="W1207" s="180" t="e">
        <f ca="1">OFFSET('ewc02'!$N$10,Y1207,0)</f>
        <v>#N/A</v>
      </c>
      <c r="X1207" s="180" t="e">
        <f ca="1">IF(AND(OFFSET('ewc02'!I$10,Y1207,0)=12,OR(G1207="2.3",G1207="2.6",G1207="2.7",G1207="2.9")),1,0)</f>
        <v>#N/A</v>
      </c>
      <c r="Y1207" s="180" t="e">
        <f t="shared" ca="1" si="326"/>
        <v>#N/A</v>
      </c>
      <c r="Z1207" s="37">
        <f t="shared" si="327"/>
        <v>0</v>
      </c>
      <c r="AA1207" s="180">
        <f ca="1">IF($Z1207=0,0, OFFSET(rd!$A$10,MATCH($Z1207,RD_tunnus,0),0))</f>
        <v>0</v>
      </c>
      <c r="AB1207" s="180" t="e">
        <f t="shared" si="334"/>
        <v>#N/A</v>
      </c>
      <c r="AC1207" s="180" t="e">
        <f t="shared" si="335"/>
        <v>#N/A</v>
      </c>
      <c r="AD1207" s="100">
        <f t="shared" si="336"/>
        <v>0</v>
      </c>
      <c r="AE1207" s="180" t="e">
        <f t="shared" ca="1" si="328"/>
        <v>#N/A</v>
      </c>
      <c r="AF1207" s="180" t="e">
        <f t="shared" ca="1" si="329"/>
        <v>#N/A</v>
      </c>
      <c r="AG1207" s="100" t="e">
        <f ca="1">OFFSET('Kuiva-aine'!$D$10,AE1207+AF1207-1,0)</f>
        <v>#N/A</v>
      </c>
      <c r="AH1207" s="100" t="e">
        <f ca="1">OFFSET('Kuiva-aine'!$E$10,AE1207+AF1207-1,0)</f>
        <v>#N/A</v>
      </c>
      <c r="AI1207" s="180" t="e">
        <f t="shared" ca="1" si="337"/>
        <v>#N/A</v>
      </c>
      <c r="AJ1207" s="180" t="e">
        <f t="shared" si="338"/>
        <v>#N/A</v>
      </c>
      <c r="AK1207" s="180" t="e">
        <f t="shared" si="339"/>
        <v>#N/A</v>
      </c>
      <c r="AL1207" s="180">
        <f t="shared" si="340"/>
        <v>0</v>
      </c>
    </row>
    <row r="1208" spans="1:38" x14ac:dyDescent="0.35">
      <c r="A1208" s="91"/>
      <c r="B1208" s="92"/>
      <c r="C1208" s="93"/>
      <c r="D1208" s="92"/>
      <c r="E1208" s="91"/>
      <c r="F1208" s="92"/>
      <c r="G1208" s="94"/>
      <c r="I1208" s="31">
        <f t="shared" ca="1" si="341"/>
        <v>0</v>
      </c>
      <c r="J1208" s="31">
        <f ca="1">IF(ISNA(MATCH($V1208,Hajoamiskertoimet!A$21:A$53,0)),0,$I1208*OFFSET(Hajoamiskertoimet!$C$20,MATCH($V1208,Hajoamiskertoimet!A$21:A$53,0),0))</f>
        <v>0</v>
      </c>
      <c r="L1208" s="181">
        <f t="shared" ca="1" si="330"/>
        <v>1</v>
      </c>
      <c r="M1208" s="180" t="e">
        <f ca="1">OFFSET('ewc02'!$H$10,MATCH($R1208,Ewc_ID,0),0)</f>
        <v>#N/A</v>
      </c>
      <c r="N1208" s="180" t="e">
        <f t="shared" ca="1" si="325"/>
        <v>#N/A</v>
      </c>
      <c r="O1208" s="180" t="e">
        <f ca="1">IF($L1208=0,-1,OFFSET('Kuiva-aine'!$C$10,AE1208+AF1208-1,0))</f>
        <v>#N/A</v>
      </c>
      <c r="P1208" s="180" t="e">
        <f t="shared" ca="1" si="331"/>
        <v>#N/A</v>
      </c>
      <c r="Q1208" s="180" t="e">
        <f ca="1">OFFSET('ewc02'!$A$10,MATCH($C1208,EWC_Koodi,0),0)</f>
        <v>#N/A</v>
      </c>
      <c r="R1208" s="180" t="e">
        <f t="shared" ca="1" si="332"/>
        <v>#N/A</v>
      </c>
      <c r="S1208" s="180" t="e">
        <f ca="1">OFFSET('ewc02'!$K$10,Y1208,0)</f>
        <v>#N/A</v>
      </c>
      <c r="T1208" s="180" t="e">
        <f t="shared" ca="1" si="333"/>
        <v>#N/A</v>
      </c>
      <c r="U1208" s="180" t="e">
        <f ca="1">OFFSET('ewc02'!$L$10,Y1208,0)</f>
        <v>#N/A</v>
      </c>
      <c r="V1208" s="180" t="e">
        <f ca="1">OFFSET('ewc02'!$M$10,Y1208,0)</f>
        <v>#N/A</v>
      </c>
      <c r="W1208" s="180" t="e">
        <f ca="1">OFFSET('ewc02'!$N$10,Y1208,0)</f>
        <v>#N/A</v>
      </c>
      <c r="X1208" s="180" t="e">
        <f ca="1">IF(AND(OFFSET('ewc02'!I$10,Y1208,0)=12,OR(G1208="2.3",G1208="2.6",G1208="2.7",G1208="2.9")),1,0)</f>
        <v>#N/A</v>
      </c>
      <c r="Y1208" s="180" t="e">
        <f t="shared" ca="1" si="326"/>
        <v>#N/A</v>
      </c>
      <c r="Z1208" s="37">
        <f t="shared" si="327"/>
        <v>0</v>
      </c>
      <c r="AA1208" s="180">
        <f ca="1">IF($Z1208=0,0, OFFSET(rd!$A$10,MATCH($Z1208,RD_tunnus,0),0))</f>
        <v>0</v>
      </c>
      <c r="AB1208" s="180" t="e">
        <f t="shared" si="334"/>
        <v>#N/A</v>
      </c>
      <c r="AC1208" s="180" t="e">
        <f t="shared" si="335"/>
        <v>#N/A</v>
      </c>
      <c r="AD1208" s="100">
        <f t="shared" si="336"/>
        <v>0</v>
      </c>
      <c r="AE1208" s="180" t="e">
        <f t="shared" ca="1" si="328"/>
        <v>#N/A</v>
      </c>
      <c r="AF1208" s="180" t="e">
        <f t="shared" ca="1" si="329"/>
        <v>#N/A</v>
      </c>
      <c r="AG1208" s="100" t="e">
        <f ca="1">OFFSET('Kuiva-aine'!$D$10,AE1208+AF1208-1,0)</f>
        <v>#N/A</v>
      </c>
      <c r="AH1208" s="100" t="e">
        <f ca="1">OFFSET('Kuiva-aine'!$E$10,AE1208+AF1208-1,0)</f>
        <v>#N/A</v>
      </c>
      <c r="AI1208" s="180" t="e">
        <f t="shared" ca="1" si="337"/>
        <v>#N/A</v>
      </c>
      <c r="AJ1208" s="180" t="e">
        <f t="shared" si="338"/>
        <v>#N/A</v>
      </c>
      <c r="AK1208" s="180" t="e">
        <f t="shared" si="339"/>
        <v>#N/A</v>
      </c>
      <c r="AL1208" s="180">
        <f t="shared" si="340"/>
        <v>0</v>
      </c>
    </row>
    <row r="1209" spans="1:38" x14ac:dyDescent="0.35">
      <c r="A1209" s="91"/>
      <c r="B1209" s="92"/>
      <c r="C1209" s="93"/>
      <c r="D1209" s="92"/>
      <c r="E1209" s="91"/>
      <c r="F1209" s="92"/>
      <c r="G1209" s="94"/>
      <c r="I1209" s="31">
        <f t="shared" ca="1" si="341"/>
        <v>0</v>
      </c>
      <c r="J1209" s="31">
        <f ca="1">IF(ISNA(MATCH($V1209,Hajoamiskertoimet!A$21:A$53,0)),0,$I1209*OFFSET(Hajoamiskertoimet!$C$20,MATCH($V1209,Hajoamiskertoimet!A$21:A$53,0),0))</f>
        <v>0</v>
      </c>
      <c r="L1209" s="181">
        <f t="shared" ca="1" si="330"/>
        <v>1</v>
      </c>
      <c r="M1209" s="180" t="e">
        <f ca="1">OFFSET('ewc02'!$H$10,MATCH($R1209,Ewc_ID,0),0)</f>
        <v>#N/A</v>
      </c>
      <c r="N1209" s="180" t="e">
        <f t="shared" ca="1" si="325"/>
        <v>#N/A</v>
      </c>
      <c r="O1209" s="180" t="e">
        <f ca="1">IF($L1209=0,-1,OFFSET('Kuiva-aine'!$C$10,AE1209+AF1209-1,0))</f>
        <v>#N/A</v>
      </c>
      <c r="P1209" s="180" t="e">
        <f t="shared" ca="1" si="331"/>
        <v>#N/A</v>
      </c>
      <c r="Q1209" s="180" t="e">
        <f ca="1">OFFSET('ewc02'!$A$10,MATCH($C1209,EWC_Koodi,0),0)</f>
        <v>#N/A</v>
      </c>
      <c r="R1209" s="180" t="e">
        <f t="shared" ca="1" si="332"/>
        <v>#N/A</v>
      </c>
      <c r="S1209" s="180" t="e">
        <f ca="1">OFFSET('ewc02'!$K$10,Y1209,0)</f>
        <v>#N/A</v>
      </c>
      <c r="T1209" s="180" t="e">
        <f t="shared" ca="1" si="333"/>
        <v>#N/A</v>
      </c>
      <c r="U1209" s="180" t="e">
        <f ca="1">OFFSET('ewc02'!$L$10,Y1209,0)</f>
        <v>#N/A</v>
      </c>
      <c r="V1209" s="180" t="e">
        <f ca="1">OFFSET('ewc02'!$M$10,Y1209,0)</f>
        <v>#N/A</v>
      </c>
      <c r="W1209" s="180" t="e">
        <f ca="1">OFFSET('ewc02'!$N$10,Y1209,0)</f>
        <v>#N/A</v>
      </c>
      <c r="X1209" s="180" t="e">
        <f ca="1">IF(AND(OFFSET('ewc02'!I$10,Y1209,0)=12,OR(G1209="2.3",G1209="2.6",G1209="2.7",G1209="2.9")),1,0)</f>
        <v>#N/A</v>
      </c>
      <c r="Y1209" s="180" t="e">
        <f t="shared" ca="1" si="326"/>
        <v>#N/A</v>
      </c>
      <c r="Z1209" s="37">
        <f t="shared" si="327"/>
        <v>0</v>
      </c>
      <c r="AA1209" s="180">
        <f ca="1">IF($Z1209=0,0, OFFSET(rd!$A$10,MATCH($Z1209,RD_tunnus,0),0))</f>
        <v>0</v>
      </c>
      <c r="AB1209" s="180" t="e">
        <f t="shared" si="334"/>
        <v>#N/A</v>
      </c>
      <c r="AC1209" s="180" t="e">
        <f t="shared" si="335"/>
        <v>#N/A</v>
      </c>
      <c r="AD1209" s="100">
        <f t="shared" si="336"/>
        <v>0</v>
      </c>
      <c r="AE1209" s="180" t="e">
        <f t="shared" ca="1" si="328"/>
        <v>#N/A</v>
      </c>
      <c r="AF1209" s="180" t="e">
        <f t="shared" ca="1" si="329"/>
        <v>#N/A</v>
      </c>
      <c r="AG1209" s="100" t="e">
        <f ca="1">OFFSET('Kuiva-aine'!$D$10,AE1209+AF1209-1,0)</f>
        <v>#N/A</v>
      </c>
      <c r="AH1209" s="100" t="e">
        <f ca="1">OFFSET('Kuiva-aine'!$E$10,AE1209+AF1209-1,0)</f>
        <v>#N/A</v>
      </c>
      <c r="AI1209" s="180" t="e">
        <f t="shared" ca="1" si="337"/>
        <v>#N/A</v>
      </c>
      <c r="AJ1209" s="180" t="e">
        <f t="shared" si="338"/>
        <v>#N/A</v>
      </c>
      <c r="AK1209" s="180" t="e">
        <f t="shared" si="339"/>
        <v>#N/A</v>
      </c>
      <c r="AL1209" s="180">
        <f t="shared" si="340"/>
        <v>0</v>
      </c>
    </row>
    <row r="1210" spans="1:38" x14ac:dyDescent="0.35">
      <c r="A1210" s="91"/>
      <c r="B1210" s="92"/>
      <c r="C1210" s="93"/>
      <c r="D1210" s="92"/>
      <c r="E1210" s="91"/>
      <c r="F1210" s="92"/>
      <c r="G1210" s="94"/>
      <c r="I1210" s="31">
        <f t="shared" ca="1" si="341"/>
        <v>0</v>
      </c>
      <c r="J1210" s="31">
        <f ca="1">IF(ISNA(MATCH($V1210,Hajoamiskertoimet!A$21:A$53,0)),0,$I1210*OFFSET(Hajoamiskertoimet!$C$20,MATCH($V1210,Hajoamiskertoimet!A$21:A$53,0),0))</f>
        <v>0</v>
      </c>
      <c r="L1210" s="181">
        <f t="shared" ca="1" si="330"/>
        <v>1</v>
      </c>
      <c r="M1210" s="180" t="e">
        <f ca="1">OFFSET('ewc02'!$H$10,MATCH($R1210,Ewc_ID,0),0)</f>
        <v>#N/A</v>
      </c>
      <c r="N1210" s="180" t="e">
        <f t="shared" ca="1" si="325"/>
        <v>#N/A</v>
      </c>
      <c r="O1210" s="180" t="e">
        <f ca="1">IF($L1210=0,-1,OFFSET('Kuiva-aine'!$C$10,AE1210+AF1210-1,0))</f>
        <v>#N/A</v>
      </c>
      <c r="P1210" s="180" t="e">
        <f t="shared" ca="1" si="331"/>
        <v>#N/A</v>
      </c>
      <c r="Q1210" s="180" t="e">
        <f ca="1">OFFSET('ewc02'!$A$10,MATCH($C1210,EWC_Koodi,0),0)</f>
        <v>#N/A</v>
      </c>
      <c r="R1210" s="180" t="e">
        <f t="shared" ca="1" si="332"/>
        <v>#N/A</v>
      </c>
      <c r="S1210" s="180" t="e">
        <f ca="1">OFFSET('ewc02'!$K$10,Y1210,0)</f>
        <v>#N/A</v>
      </c>
      <c r="T1210" s="180" t="e">
        <f t="shared" ca="1" si="333"/>
        <v>#N/A</v>
      </c>
      <c r="U1210" s="180" t="e">
        <f ca="1">OFFSET('ewc02'!$L$10,Y1210,0)</f>
        <v>#N/A</v>
      </c>
      <c r="V1210" s="180" t="e">
        <f ca="1">OFFSET('ewc02'!$M$10,Y1210,0)</f>
        <v>#N/A</v>
      </c>
      <c r="W1210" s="180" t="e">
        <f ca="1">OFFSET('ewc02'!$N$10,Y1210,0)</f>
        <v>#N/A</v>
      </c>
      <c r="X1210" s="180" t="e">
        <f ca="1">IF(AND(OFFSET('ewc02'!I$10,Y1210,0)=12,OR(G1210="2.3",G1210="2.6",G1210="2.7",G1210="2.9")),1,0)</f>
        <v>#N/A</v>
      </c>
      <c r="Y1210" s="180" t="e">
        <f t="shared" ca="1" si="326"/>
        <v>#N/A</v>
      </c>
      <c r="Z1210" s="37">
        <f t="shared" si="327"/>
        <v>0</v>
      </c>
      <c r="AA1210" s="180">
        <f ca="1">IF($Z1210=0,0, OFFSET(rd!$A$10,MATCH($Z1210,RD_tunnus,0),0))</f>
        <v>0</v>
      </c>
      <c r="AB1210" s="180" t="e">
        <f t="shared" si="334"/>
        <v>#N/A</v>
      </c>
      <c r="AC1210" s="180" t="e">
        <f t="shared" si="335"/>
        <v>#N/A</v>
      </c>
      <c r="AD1210" s="100">
        <f t="shared" si="336"/>
        <v>0</v>
      </c>
      <c r="AE1210" s="180" t="e">
        <f t="shared" ca="1" si="328"/>
        <v>#N/A</v>
      </c>
      <c r="AF1210" s="180" t="e">
        <f t="shared" ca="1" si="329"/>
        <v>#N/A</v>
      </c>
      <c r="AG1210" s="100" t="e">
        <f ca="1">OFFSET('Kuiva-aine'!$D$10,AE1210+AF1210-1,0)</f>
        <v>#N/A</v>
      </c>
      <c r="AH1210" s="100" t="e">
        <f ca="1">OFFSET('Kuiva-aine'!$E$10,AE1210+AF1210-1,0)</f>
        <v>#N/A</v>
      </c>
      <c r="AI1210" s="180" t="e">
        <f t="shared" ca="1" si="337"/>
        <v>#N/A</v>
      </c>
      <c r="AJ1210" s="180" t="e">
        <f t="shared" si="338"/>
        <v>#N/A</v>
      </c>
      <c r="AK1210" s="180" t="e">
        <f t="shared" si="339"/>
        <v>#N/A</v>
      </c>
      <c r="AL1210" s="180">
        <f t="shared" si="340"/>
        <v>0</v>
      </c>
    </row>
    <row r="1211" spans="1:38" x14ac:dyDescent="0.35">
      <c r="A1211" s="91"/>
      <c r="B1211" s="92"/>
      <c r="C1211" s="93"/>
      <c r="D1211" s="92"/>
      <c r="E1211" s="91"/>
      <c r="F1211" s="92"/>
      <c r="G1211" s="94"/>
      <c r="I1211" s="31">
        <f t="shared" ca="1" si="341"/>
        <v>0</v>
      </c>
      <c r="J1211" s="31">
        <f ca="1">IF(ISNA(MATCH($V1211,Hajoamiskertoimet!A$21:A$53,0)),0,$I1211*OFFSET(Hajoamiskertoimet!$C$20,MATCH($V1211,Hajoamiskertoimet!A$21:A$53,0),0))</f>
        <v>0</v>
      </c>
      <c r="L1211" s="181">
        <f t="shared" ca="1" si="330"/>
        <v>1</v>
      </c>
      <c r="M1211" s="180" t="e">
        <f ca="1">OFFSET('ewc02'!$H$10,MATCH($R1211,Ewc_ID,0),0)</f>
        <v>#N/A</v>
      </c>
      <c r="N1211" s="180" t="e">
        <f t="shared" ca="1" si="325"/>
        <v>#N/A</v>
      </c>
      <c r="O1211" s="180" t="e">
        <f ca="1">IF($L1211=0,-1,OFFSET('Kuiva-aine'!$C$10,AE1211+AF1211-1,0))</f>
        <v>#N/A</v>
      </c>
      <c r="P1211" s="180" t="e">
        <f t="shared" ca="1" si="331"/>
        <v>#N/A</v>
      </c>
      <c r="Q1211" s="180" t="e">
        <f ca="1">OFFSET('ewc02'!$A$10,MATCH($C1211,EWC_Koodi,0),0)</f>
        <v>#N/A</v>
      </c>
      <c r="R1211" s="180" t="e">
        <f t="shared" ca="1" si="332"/>
        <v>#N/A</v>
      </c>
      <c r="S1211" s="180" t="e">
        <f ca="1">OFFSET('ewc02'!$K$10,Y1211,0)</f>
        <v>#N/A</v>
      </c>
      <c r="T1211" s="180" t="e">
        <f t="shared" ca="1" si="333"/>
        <v>#N/A</v>
      </c>
      <c r="U1211" s="180" t="e">
        <f ca="1">OFFSET('ewc02'!$L$10,Y1211,0)</f>
        <v>#N/A</v>
      </c>
      <c r="V1211" s="180" t="e">
        <f ca="1">OFFSET('ewc02'!$M$10,Y1211,0)</f>
        <v>#N/A</v>
      </c>
      <c r="W1211" s="180" t="e">
        <f ca="1">OFFSET('ewc02'!$N$10,Y1211,0)</f>
        <v>#N/A</v>
      </c>
      <c r="X1211" s="180" t="e">
        <f ca="1">IF(AND(OFFSET('ewc02'!I$10,Y1211,0)=12,OR(G1211="2.3",G1211="2.6",G1211="2.7",G1211="2.9")),1,0)</f>
        <v>#N/A</v>
      </c>
      <c r="Y1211" s="180" t="e">
        <f t="shared" ca="1" si="326"/>
        <v>#N/A</v>
      </c>
      <c r="Z1211" s="37">
        <f t="shared" si="327"/>
        <v>0</v>
      </c>
      <c r="AA1211" s="180">
        <f ca="1">IF($Z1211=0,0, OFFSET(rd!$A$10,MATCH($Z1211,RD_tunnus,0),0))</f>
        <v>0</v>
      </c>
      <c r="AB1211" s="180" t="e">
        <f t="shared" si="334"/>
        <v>#N/A</v>
      </c>
      <c r="AC1211" s="180" t="e">
        <f t="shared" si="335"/>
        <v>#N/A</v>
      </c>
      <c r="AD1211" s="100">
        <f t="shared" si="336"/>
        <v>0</v>
      </c>
      <c r="AE1211" s="180" t="e">
        <f t="shared" ca="1" si="328"/>
        <v>#N/A</v>
      </c>
      <c r="AF1211" s="180" t="e">
        <f t="shared" ca="1" si="329"/>
        <v>#N/A</v>
      </c>
      <c r="AG1211" s="100" t="e">
        <f ca="1">OFFSET('Kuiva-aine'!$D$10,AE1211+AF1211-1,0)</f>
        <v>#N/A</v>
      </c>
      <c r="AH1211" s="100" t="e">
        <f ca="1">OFFSET('Kuiva-aine'!$E$10,AE1211+AF1211-1,0)</f>
        <v>#N/A</v>
      </c>
      <c r="AI1211" s="180" t="e">
        <f t="shared" ca="1" si="337"/>
        <v>#N/A</v>
      </c>
      <c r="AJ1211" s="180" t="e">
        <f t="shared" si="338"/>
        <v>#N/A</v>
      </c>
      <c r="AK1211" s="180" t="e">
        <f t="shared" si="339"/>
        <v>#N/A</v>
      </c>
      <c r="AL1211" s="180">
        <f t="shared" si="340"/>
        <v>0</v>
      </c>
    </row>
    <row r="1212" spans="1:38" x14ac:dyDescent="0.35">
      <c r="A1212" s="91"/>
      <c r="B1212" s="92"/>
      <c r="C1212" s="93"/>
      <c r="D1212" s="92"/>
      <c r="E1212" s="91"/>
      <c r="F1212" s="92"/>
      <c r="G1212" s="94"/>
      <c r="I1212" s="31">
        <f t="shared" ca="1" si="341"/>
        <v>0</v>
      </c>
      <c r="J1212" s="31">
        <f ca="1">IF(ISNA(MATCH($V1212,Hajoamiskertoimet!A$21:A$53,0)),0,$I1212*OFFSET(Hajoamiskertoimet!$C$20,MATCH($V1212,Hajoamiskertoimet!A$21:A$53,0),0))</f>
        <v>0</v>
      </c>
      <c r="L1212" s="181">
        <f t="shared" ca="1" si="330"/>
        <v>1</v>
      </c>
      <c r="M1212" s="180" t="e">
        <f ca="1">OFFSET('ewc02'!$H$10,MATCH($R1212,Ewc_ID,0),0)</f>
        <v>#N/A</v>
      </c>
      <c r="N1212" s="180" t="e">
        <f t="shared" ca="1" si="325"/>
        <v>#N/A</v>
      </c>
      <c r="O1212" s="180" t="e">
        <f ca="1">IF($L1212=0,-1,OFFSET('Kuiva-aine'!$C$10,AE1212+AF1212-1,0))</f>
        <v>#N/A</v>
      </c>
      <c r="P1212" s="180" t="e">
        <f t="shared" ca="1" si="331"/>
        <v>#N/A</v>
      </c>
      <c r="Q1212" s="180" t="e">
        <f ca="1">OFFSET('ewc02'!$A$10,MATCH($C1212,EWC_Koodi,0),0)</f>
        <v>#N/A</v>
      </c>
      <c r="R1212" s="180" t="e">
        <f t="shared" ca="1" si="332"/>
        <v>#N/A</v>
      </c>
      <c r="S1212" s="180" t="e">
        <f ca="1">OFFSET('ewc02'!$K$10,Y1212,0)</f>
        <v>#N/A</v>
      </c>
      <c r="T1212" s="180" t="e">
        <f t="shared" ca="1" si="333"/>
        <v>#N/A</v>
      </c>
      <c r="U1212" s="180" t="e">
        <f ca="1">OFFSET('ewc02'!$L$10,Y1212,0)</f>
        <v>#N/A</v>
      </c>
      <c r="V1212" s="180" t="e">
        <f ca="1">OFFSET('ewc02'!$M$10,Y1212,0)</f>
        <v>#N/A</v>
      </c>
      <c r="W1212" s="180" t="e">
        <f ca="1">OFFSET('ewc02'!$N$10,Y1212,0)</f>
        <v>#N/A</v>
      </c>
      <c r="X1212" s="180" t="e">
        <f ca="1">IF(AND(OFFSET('ewc02'!I$10,Y1212,0)=12,OR(G1212="2.3",G1212="2.6",G1212="2.7",G1212="2.9")),1,0)</f>
        <v>#N/A</v>
      </c>
      <c r="Y1212" s="180" t="e">
        <f t="shared" ca="1" si="326"/>
        <v>#N/A</v>
      </c>
      <c r="Z1212" s="37">
        <f t="shared" si="327"/>
        <v>0</v>
      </c>
      <c r="AA1212" s="180">
        <f ca="1">IF($Z1212=0,0, OFFSET(rd!$A$10,MATCH($Z1212,RD_tunnus,0),0))</f>
        <v>0</v>
      </c>
      <c r="AB1212" s="180" t="e">
        <f t="shared" si="334"/>
        <v>#N/A</v>
      </c>
      <c r="AC1212" s="180" t="e">
        <f t="shared" si="335"/>
        <v>#N/A</v>
      </c>
      <c r="AD1212" s="100">
        <f t="shared" si="336"/>
        <v>0</v>
      </c>
      <c r="AE1212" s="180" t="e">
        <f t="shared" ca="1" si="328"/>
        <v>#N/A</v>
      </c>
      <c r="AF1212" s="180" t="e">
        <f t="shared" ca="1" si="329"/>
        <v>#N/A</v>
      </c>
      <c r="AG1212" s="100" t="e">
        <f ca="1">OFFSET('Kuiva-aine'!$D$10,AE1212+AF1212-1,0)</f>
        <v>#N/A</v>
      </c>
      <c r="AH1212" s="100" t="e">
        <f ca="1">OFFSET('Kuiva-aine'!$E$10,AE1212+AF1212-1,0)</f>
        <v>#N/A</v>
      </c>
      <c r="AI1212" s="180" t="e">
        <f t="shared" ca="1" si="337"/>
        <v>#N/A</v>
      </c>
      <c r="AJ1212" s="180" t="e">
        <f t="shared" si="338"/>
        <v>#N/A</v>
      </c>
      <c r="AK1212" s="180" t="e">
        <f t="shared" si="339"/>
        <v>#N/A</v>
      </c>
      <c r="AL1212" s="180">
        <f t="shared" si="340"/>
        <v>0</v>
      </c>
    </row>
    <row r="1213" spans="1:38" x14ac:dyDescent="0.35">
      <c r="A1213" s="91"/>
      <c r="B1213" s="92"/>
      <c r="C1213" s="93"/>
      <c r="D1213" s="92"/>
      <c r="E1213" s="91"/>
      <c r="F1213" s="92"/>
      <c r="G1213" s="94"/>
      <c r="I1213" s="31">
        <f t="shared" ca="1" si="341"/>
        <v>0</v>
      </c>
      <c r="J1213" s="31">
        <f ca="1">IF(ISNA(MATCH($V1213,Hajoamiskertoimet!A$21:A$53,0)),0,$I1213*OFFSET(Hajoamiskertoimet!$C$20,MATCH($V1213,Hajoamiskertoimet!A$21:A$53,0),0))</f>
        <v>0</v>
      </c>
      <c r="L1213" s="181">
        <f t="shared" ca="1" si="330"/>
        <v>1</v>
      </c>
      <c r="M1213" s="180" t="e">
        <f ca="1">OFFSET('ewc02'!$H$10,MATCH($R1213,Ewc_ID,0),0)</f>
        <v>#N/A</v>
      </c>
      <c r="N1213" s="180" t="e">
        <f t="shared" ca="1" si="325"/>
        <v>#N/A</v>
      </c>
      <c r="O1213" s="180" t="e">
        <f ca="1">IF($L1213=0,-1,OFFSET('Kuiva-aine'!$C$10,AE1213+AF1213-1,0))</f>
        <v>#N/A</v>
      </c>
      <c r="P1213" s="180" t="e">
        <f t="shared" ca="1" si="331"/>
        <v>#N/A</v>
      </c>
      <c r="Q1213" s="180" t="e">
        <f ca="1">OFFSET('ewc02'!$A$10,MATCH($C1213,EWC_Koodi,0),0)</f>
        <v>#N/A</v>
      </c>
      <c r="R1213" s="180" t="e">
        <f t="shared" ca="1" si="332"/>
        <v>#N/A</v>
      </c>
      <c r="S1213" s="180" t="e">
        <f ca="1">OFFSET('ewc02'!$K$10,Y1213,0)</f>
        <v>#N/A</v>
      </c>
      <c r="T1213" s="180" t="e">
        <f t="shared" ca="1" si="333"/>
        <v>#N/A</v>
      </c>
      <c r="U1213" s="180" t="e">
        <f ca="1">OFFSET('ewc02'!$L$10,Y1213,0)</f>
        <v>#N/A</v>
      </c>
      <c r="V1213" s="180" t="e">
        <f ca="1">OFFSET('ewc02'!$M$10,Y1213,0)</f>
        <v>#N/A</v>
      </c>
      <c r="W1213" s="180" t="e">
        <f ca="1">OFFSET('ewc02'!$N$10,Y1213,0)</f>
        <v>#N/A</v>
      </c>
      <c r="X1213" s="180" t="e">
        <f ca="1">IF(AND(OFFSET('ewc02'!I$10,Y1213,0)=12,OR(G1213="2.3",G1213="2.6",G1213="2.7",G1213="2.9")),1,0)</f>
        <v>#N/A</v>
      </c>
      <c r="Y1213" s="180" t="e">
        <f t="shared" ca="1" si="326"/>
        <v>#N/A</v>
      </c>
      <c r="Z1213" s="37">
        <f t="shared" si="327"/>
        <v>0</v>
      </c>
      <c r="AA1213" s="180">
        <f ca="1">IF($Z1213=0,0, OFFSET(rd!$A$10,MATCH($Z1213,RD_tunnus,0),0))</f>
        <v>0</v>
      </c>
      <c r="AB1213" s="180" t="e">
        <f t="shared" si="334"/>
        <v>#N/A</v>
      </c>
      <c r="AC1213" s="180" t="e">
        <f t="shared" si="335"/>
        <v>#N/A</v>
      </c>
      <c r="AD1213" s="100">
        <f t="shared" si="336"/>
        <v>0</v>
      </c>
      <c r="AE1213" s="180" t="e">
        <f t="shared" ca="1" si="328"/>
        <v>#N/A</v>
      </c>
      <c r="AF1213" s="180" t="e">
        <f t="shared" ca="1" si="329"/>
        <v>#N/A</v>
      </c>
      <c r="AG1213" s="100" t="e">
        <f ca="1">OFFSET('Kuiva-aine'!$D$10,AE1213+AF1213-1,0)</f>
        <v>#N/A</v>
      </c>
      <c r="AH1213" s="100" t="e">
        <f ca="1">OFFSET('Kuiva-aine'!$E$10,AE1213+AF1213-1,0)</f>
        <v>#N/A</v>
      </c>
      <c r="AI1213" s="180" t="e">
        <f t="shared" ca="1" si="337"/>
        <v>#N/A</v>
      </c>
      <c r="AJ1213" s="180" t="e">
        <f t="shared" si="338"/>
        <v>#N/A</v>
      </c>
      <c r="AK1213" s="180" t="e">
        <f t="shared" si="339"/>
        <v>#N/A</v>
      </c>
      <c r="AL1213" s="180">
        <f t="shared" si="340"/>
        <v>0</v>
      </c>
    </row>
    <row r="1214" spans="1:38" x14ac:dyDescent="0.35">
      <c r="A1214" s="91"/>
      <c r="B1214" s="92"/>
      <c r="C1214" s="93"/>
      <c r="D1214" s="92"/>
      <c r="E1214" s="91"/>
      <c r="F1214" s="92"/>
      <c r="G1214" s="94"/>
      <c r="I1214" s="31">
        <f t="shared" ca="1" si="341"/>
        <v>0</v>
      </c>
      <c r="J1214" s="31">
        <f ca="1">IF(ISNA(MATCH($V1214,Hajoamiskertoimet!A$21:A$53,0)),0,$I1214*OFFSET(Hajoamiskertoimet!$C$20,MATCH($V1214,Hajoamiskertoimet!A$21:A$53,0),0))</f>
        <v>0</v>
      </c>
      <c r="L1214" s="181">
        <f t="shared" ca="1" si="330"/>
        <v>1</v>
      </c>
      <c r="M1214" s="180" t="e">
        <f ca="1">OFFSET('ewc02'!$H$10,MATCH($R1214,Ewc_ID,0),0)</f>
        <v>#N/A</v>
      </c>
      <c r="N1214" s="180" t="e">
        <f t="shared" ca="1" si="325"/>
        <v>#N/A</v>
      </c>
      <c r="O1214" s="180" t="e">
        <f ca="1">IF($L1214=0,-1,OFFSET('Kuiva-aine'!$C$10,AE1214+AF1214-1,0))</f>
        <v>#N/A</v>
      </c>
      <c r="P1214" s="180" t="e">
        <f t="shared" ca="1" si="331"/>
        <v>#N/A</v>
      </c>
      <c r="Q1214" s="180" t="e">
        <f ca="1">OFFSET('ewc02'!$A$10,MATCH($C1214,EWC_Koodi,0),0)</f>
        <v>#N/A</v>
      </c>
      <c r="R1214" s="180" t="e">
        <f t="shared" ca="1" si="332"/>
        <v>#N/A</v>
      </c>
      <c r="S1214" s="180" t="e">
        <f ca="1">OFFSET('ewc02'!$K$10,Y1214,0)</f>
        <v>#N/A</v>
      </c>
      <c r="T1214" s="180" t="e">
        <f t="shared" ca="1" si="333"/>
        <v>#N/A</v>
      </c>
      <c r="U1214" s="180" t="e">
        <f ca="1">OFFSET('ewc02'!$L$10,Y1214,0)</f>
        <v>#N/A</v>
      </c>
      <c r="V1214" s="180" t="e">
        <f ca="1">OFFSET('ewc02'!$M$10,Y1214,0)</f>
        <v>#N/A</v>
      </c>
      <c r="W1214" s="180" t="e">
        <f ca="1">OFFSET('ewc02'!$N$10,Y1214,0)</f>
        <v>#N/A</v>
      </c>
      <c r="X1214" s="180" t="e">
        <f ca="1">IF(AND(OFFSET('ewc02'!I$10,Y1214,0)=12,OR(G1214="2.3",G1214="2.6",G1214="2.7",G1214="2.9")),1,0)</f>
        <v>#N/A</v>
      </c>
      <c r="Y1214" s="180" t="e">
        <f t="shared" ca="1" si="326"/>
        <v>#N/A</v>
      </c>
      <c r="Z1214" s="37">
        <f t="shared" si="327"/>
        <v>0</v>
      </c>
      <c r="AA1214" s="180">
        <f ca="1">IF($Z1214=0,0, OFFSET(rd!$A$10,MATCH($Z1214,RD_tunnus,0),0))</f>
        <v>0</v>
      </c>
      <c r="AB1214" s="180" t="e">
        <f t="shared" si="334"/>
        <v>#N/A</v>
      </c>
      <c r="AC1214" s="180" t="e">
        <f t="shared" si="335"/>
        <v>#N/A</v>
      </c>
      <c r="AD1214" s="100">
        <f t="shared" si="336"/>
        <v>0</v>
      </c>
      <c r="AE1214" s="180" t="e">
        <f t="shared" ca="1" si="328"/>
        <v>#N/A</v>
      </c>
      <c r="AF1214" s="180" t="e">
        <f t="shared" ca="1" si="329"/>
        <v>#N/A</v>
      </c>
      <c r="AG1214" s="100" t="e">
        <f ca="1">OFFSET('Kuiva-aine'!$D$10,AE1214+AF1214-1,0)</f>
        <v>#N/A</v>
      </c>
      <c r="AH1214" s="100" t="e">
        <f ca="1">OFFSET('Kuiva-aine'!$E$10,AE1214+AF1214-1,0)</f>
        <v>#N/A</v>
      </c>
      <c r="AI1214" s="180" t="e">
        <f t="shared" ca="1" si="337"/>
        <v>#N/A</v>
      </c>
      <c r="AJ1214" s="180" t="e">
        <f t="shared" si="338"/>
        <v>#N/A</v>
      </c>
      <c r="AK1214" s="180" t="e">
        <f t="shared" si="339"/>
        <v>#N/A</v>
      </c>
      <c r="AL1214" s="180">
        <f t="shared" si="340"/>
        <v>0</v>
      </c>
    </row>
    <row r="1215" spans="1:38" x14ac:dyDescent="0.35">
      <c r="A1215" s="91"/>
      <c r="B1215" s="92"/>
      <c r="C1215" s="93"/>
      <c r="D1215" s="92"/>
      <c r="E1215" s="91"/>
      <c r="F1215" s="92"/>
      <c r="G1215" s="94"/>
      <c r="I1215" s="31">
        <f t="shared" ca="1" si="341"/>
        <v>0</v>
      </c>
      <c r="J1215" s="31">
        <f ca="1">IF(ISNA(MATCH($V1215,Hajoamiskertoimet!A$21:A$53,0)),0,$I1215*OFFSET(Hajoamiskertoimet!$C$20,MATCH($V1215,Hajoamiskertoimet!A$21:A$53,0),0))</f>
        <v>0</v>
      </c>
      <c r="L1215" s="181">
        <f t="shared" ca="1" si="330"/>
        <v>1</v>
      </c>
      <c r="M1215" s="180" t="e">
        <f ca="1">OFFSET('ewc02'!$H$10,MATCH($R1215,Ewc_ID,0),0)</f>
        <v>#N/A</v>
      </c>
      <c r="N1215" s="180" t="e">
        <f t="shared" ca="1" si="325"/>
        <v>#N/A</v>
      </c>
      <c r="O1215" s="180" t="e">
        <f ca="1">IF($L1215=0,-1,OFFSET('Kuiva-aine'!$C$10,AE1215+AF1215-1,0))</f>
        <v>#N/A</v>
      </c>
      <c r="P1215" s="180" t="e">
        <f t="shared" ca="1" si="331"/>
        <v>#N/A</v>
      </c>
      <c r="Q1215" s="180" t="e">
        <f ca="1">OFFSET('ewc02'!$A$10,MATCH($C1215,EWC_Koodi,0),0)</f>
        <v>#N/A</v>
      </c>
      <c r="R1215" s="180" t="e">
        <f t="shared" ca="1" si="332"/>
        <v>#N/A</v>
      </c>
      <c r="S1215" s="180" t="e">
        <f ca="1">OFFSET('ewc02'!$K$10,Y1215,0)</f>
        <v>#N/A</v>
      </c>
      <c r="T1215" s="180" t="e">
        <f t="shared" ca="1" si="333"/>
        <v>#N/A</v>
      </c>
      <c r="U1215" s="180" t="e">
        <f ca="1">OFFSET('ewc02'!$L$10,Y1215,0)</f>
        <v>#N/A</v>
      </c>
      <c r="V1215" s="180" t="e">
        <f ca="1">OFFSET('ewc02'!$M$10,Y1215,0)</f>
        <v>#N/A</v>
      </c>
      <c r="W1215" s="180" t="e">
        <f ca="1">OFFSET('ewc02'!$N$10,Y1215,0)</f>
        <v>#N/A</v>
      </c>
      <c r="X1215" s="180" t="e">
        <f ca="1">IF(AND(OFFSET('ewc02'!I$10,Y1215,0)=12,OR(G1215="2.3",G1215="2.6",G1215="2.7",G1215="2.9")),1,0)</f>
        <v>#N/A</v>
      </c>
      <c r="Y1215" s="180" t="e">
        <f t="shared" ca="1" si="326"/>
        <v>#N/A</v>
      </c>
      <c r="Z1215" s="37">
        <f t="shared" si="327"/>
        <v>0</v>
      </c>
      <c r="AA1215" s="180">
        <f ca="1">IF($Z1215=0,0, OFFSET(rd!$A$10,MATCH($Z1215,RD_tunnus,0),0))</f>
        <v>0</v>
      </c>
      <c r="AB1215" s="180" t="e">
        <f t="shared" si="334"/>
        <v>#N/A</v>
      </c>
      <c r="AC1215" s="180" t="e">
        <f t="shared" si="335"/>
        <v>#N/A</v>
      </c>
      <c r="AD1215" s="100">
        <f t="shared" si="336"/>
        <v>0</v>
      </c>
      <c r="AE1215" s="180" t="e">
        <f t="shared" ca="1" si="328"/>
        <v>#N/A</v>
      </c>
      <c r="AF1215" s="180" t="e">
        <f t="shared" ca="1" si="329"/>
        <v>#N/A</v>
      </c>
      <c r="AG1215" s="100" t="e">
        <f ca="1">OFFSET('Kuiva-aine'!$D$10,AE1215+AF1215-1,0)</f>
        <v>#N/A</v>
      </c>
      <c r="AH1215" s="100" t="e">
        <f ca="1">OFFSET('Kuiva-aine'!$E$10,AE1215+AF1215-1,0)</f>
        <v>#N/A</v>
      </c>
      <c r="AI1215" s="180" t="e">
        <f t="shared" ca="1" si="337"/>
        <v>#N/A</v>
      </c>
      <c r="AJ1215" s="180" t="e">
        <f t="shared" si="338"/>
        <v>#N/A</v>
      </c>
      <c r="AK1215" s="180" t="e">
        <f t="shared" si="339"/>
        <v>#N/A</v>
      </c>
      <c r="AL1215" s="180">
        <f t="shared" si="340"/>
        <v>0</v>
      </c>
    </row>
    <row r="1216" spans="1:38" x14ac:dyDescent="0.35">
      <c r="A1216" s="91"/>
      <c r="B1216" s="92"/>
      <c r="C1216" s="93"/>
      <c r="D1216" s="92"/>
      <c r="E1216" s="91"/>
      <c r="F1216" s="92"/>
      <c r="G1216" s="94"/>
      <c r="I1216" s="31">
        <f t="shared" ca="1" si="341"/>
        <v>0</v>
      </c>
      <c r="J1216" s="31">
        <f ca="1">IF(ISNA(MATCH($V1216,Hajoamiskertoimet!A$21:A$53,0)),0,$I1216*OFFSET(Hajoamiskertoimet!$C$20,MATCH($V1216,Hajoamiskertoimet!A$21:A$53,0),0))</f>
        <v>0</v>
      </c>
      <c r="L1216" s="181">
        <f t="shared" ca="1" si="330"/>
        <v>1</v>
      </c>
      <c r="M1216" s="180" t="e">
        <f ca="1">OFFSET('ewc02'!$H$10,MATCH($R1216,Ewc_ID,0),0)</f>
        <v>#N/A</v>
      </c>
      <c r="N1216" s="180" t="e">
        <f t="shared" ca="1" si="325"/>
        <v>#N/A</v>
      </c>
      <c r="O1216" s="180" t="e">
        <f ca="1">IF($L1216=0,-1,OFFSET('Kuiva-aine'!$C$10,AE1216+AF1216-1,0))</f>
        <v>#N/A</v>
      </c>
      <c r="P1216" s="180" t="e">
        <f t="shared" ca="1" si="331"/>
        <v>#N/A</v>
      </c>
      <c r="Q1216" s="180" t="e">
        <f ca="1">OFFSET('ewc02'!$A$10,MATCH($C1216,EWC_Koodi,0),0)</f>
        <v>#N/A</v>
      </c>
      <c r="R1216" s="180" t="e">
        <f t="shared" ca="1" si="332"/>
        <v>#N/A</v>
      </c>
      <c r="S1216" s="180" t="e">
        <f ca="1">OFFSET('ewc02'!$K$10,Y1216,0)</f>
        <v>#N/A</v>
      </c>
      <c r="T1216" s="180" t="e">
        <f t="shared" ca="1" si="333"/>
        <v>#N/A</v>
      </c>
      <c r="U1216" s="180" t="e">
        <f ca="1">OFFSET('ewc02'!$L$10,Y1216,0)</f>
        <v>#N/A</v>
      </c>
      <c r="V1216" s="180" t="e">
        <f ca="1">OFFSET('ewc02'!$M$10,Y1216,0)</f>
        <v>#N/A</v>
      </c>
      <c r="W1216" s="180" t="e">
        <f ca="1">OFFSET('ewc02'!$N$10,Y1216,0)</f>
        <v>#N/A</v>
      </c>
      <c r="X1216" s="180" t="e">
        <f ca="1">IF(AND(OFFSET('ewc02'!I$10,Y1216,0)=12,OR(G1216="2.3",G1216="2.6",G1216="2.7",G1216="2.9")),1,0)</f>
        <v>#N/A</v>
      </c>
      <c r="Y1216" s="180" t="e">
        <f t="shared" ca="1" si="326"/>
        <v>#N/A</v>
      </c>
      <c r="Z1216" s="37">
        <f t="shared" si="327"/>
        <v>0</v>
      </c>
      <c r="AA1216" s="180">
        <f ca="1">IF($Z1216=0,0, OFFSET(rd!$A$10,MATCH($Z1216,RD_tunnus,0),0))</f>
        <v>0</v>
      </c>
      <c r="AB1216" s="180" t="e">
        <f t="shared" si="334"/>
        <v>#N/A</v>
      </c>
      <c r="AC1216" s="180" t="e">
        <f t="shared" si="335"/>
        <v>#N/A</v>
      </c>
      <c r="AD1216" s="100">
        <f t="shared" si="336"/>
        <v>0</v>
      </c>
      <c r="AE1216" s="180" t="e">
        <f t="shared" ca="1" si="328"/>
        <v>#N/A</v>
      </c>
      <c r="AF1216" s="180" t="e">
        <f t="shared" ca="1" si="329"/>
        <v>#N/A</v>
      </c>
      <c r="AG1216" s="100" t="e">
        <f ca="1">OFFSET('Kuiva-aine'!$D$10,AE1216+AF1216-1,0)</f>
        <v>#N/A</v>
      </c>
      <c r="AH1216" s="100" t="e">
        <f ca="1">OFFSET('Kuiva-aine'!$E$10,AE1216+AF1216-1,0)</f>
        <v>#N/A</v>
      </c>
      <c r="AI1216" s="180" t="e">
        <f t="shared" ca="1" si="337"/>
        <v>#N/A</v>
      </c>
      <c r="AJ1216" s="180" t="e">
        <f t="shared" si="338"/>
        <v>#N/A</v>
      </c>
      <c r="AK1216" s="180" t="e">
        <f t="shared" si="339"/>
        <v>#N/A</v>
      </c>
      <c r="AL1216" s="180">
        <f t="shared" si="340"/>
        <v>0</v>
      </c>
    </row>
    <row r="1217" spans="1:38" x14ac:dyDescent="0.35">
      <c r="A1217" s="91"/>
      <c r="B1217" s="92"/>
      <c r="C1217" s="93"/>
      <c r="D1217" s="92"/>
      <c r="E1217" s="91"/>
      <c r="F1217" s="92"/>
      <c r="G1217" s="94"/>
      <c r="I1217" s="31">
        <f t="shared" ca="1" si="341"/>
        <v>0</v>
      </c>
      <c r="J1217" s="31">
        <f ca="1">IF(ISNA(MATCH($V1217,Hajoamiskertoimet!A$21:A$53,0)),0,$I1217*OFFSET(Hajoamiskertoimet!$C$20,MATCH($V1217,Hajoamiskertoimet!A$21:A$53,0),0))</f>
        <v>0</v>
      </c>
      <c r="L1217" s="181">
        <f t="shared" ca="1" si="330"/>
        <v>1</v>
      </c>
      <c r="M1217" s="180" t="e">
        <f ca="1">OFFSET('ewc02'!$H$10,MATCH($R1217,Ewc_ID,0),0)</f>
        <v>#N/A</v>
      </c>
      <c r="N1217" s="180" t="e">
        <f t="shared" ca="1" si="325"/>
        <v>#N/A</v>
      </c>
      <c r="O1217" s="180" t="e">
        <f ca="1">IF($L1217=0,-1,OFFSET('Kuiva-aine'!$C$10,AE1217+AF1217-1,0))</f>
        <v>#N/A</v>
      </c>
      <c r="P1217" s="180" t="e">
        <f t="shared" ca="1" si="331"/>
        <v>#N/A</v>
      </c>
      <c r="Q1217" s="180" t="e">
        <f ca="1">OFFSET('ewc02'!$A$10,MATCH($C1217,EWC_Koodi,0),0)</f>
        <v>#N/A</v>
      </c>
      <c r="R1217" s="180" t="e">
        <f t="shared" ca="1" si="332"/>
        <v>#N/A</v>
      </c>
      <c r="S1217" s="180" t="e">
        <f ca="1">OFFSET('ewc02'!$K$10,Y1217,0)</f>
        <v>#N/A</v>
      </c>
      <c r="T1217" s="180" t="e">
        <f t="shared" ca="1" si="333"/>
        <v>#N/A</v>
      </c>
      <c r="U1217" s="180" t="e">
        <f ca="1">OFFSET('ewc02'!$L$10,Y1217,0)</f>
        <v>#N/A</v>
      </c>
      <c r="V1217" s="180" t="e">
        <f ca="1">OFFSET('ewc02'!$M$10,Y1217,0)</f>
        <v>#N/A</v>
      </c>
      <c r="W1217" s="180" t="e">
        <f ca="1">OFFSET('ewc02'!$N$10,Y1217,0)</f>
        <v>#N/A</v>
      </c>
      <c r="X1217" s="180" t="e">
        <f ca="1">IF(AND(OFFSET('ewc02'!I$10,Y1217,0)=12,OR(G1217="2.3",G1217="2.6",G1217="2.7",G1217="2.9")),1,0)</f>
        <v>#N/A</v>
      </c>
      <c r="Y1217" s="180" t="e">
        <f t="shared" ca="1" si="326"/>
        <v>#N/A</v>
      </c>
      <c r="Z1217" s="37">
        <f t="shared" si="327"/>
        <v>0</v>
      </c>
      <c r="AA1217" s="180">
        <f ca="1">IF($Z1217=0,0, OFFSET(rd!$A$10,MATCH($Z1217,RD_tunnus,0),0))</f>
        <v>0</v>
      </c>
      <c r="AB1217" s="180" t="e">
        <f t="shared" si="334"/>
        <v>#N/A</v>
      </c>
      <c r="AC1217" s="180" t="e">
        <f t="shared" si="335"/>
        <v>#N/A</v>
      </c>
      <c r="AD1217" s="100">
        <f t="shared" si="336"/>
        <v>0</v>
      </c>
      <c r="AE1217" s="180" t="e">
        <f t="shared" ca="1" si="328"/>
        <v>#N/A</v>
      </c>
      <c r="AF1217" s="180" t="e">
        <f t="shared" ca="1" si="329"/>
        <v>#N/A</v>
      </c>
      <c r="AG1217" s="100" t="e">
        <f ca="1">OFFSET('Kuiva-aine'!$D$10,AE1217+AF1217-1,0)</f>
        <v>#N/A</v>
      </c>
      <c r="AH1217" s="100" t="e">
        <f ca="1">OFFSET('Kuiva-aine'!$E$10,AE1217+AF1217-1,0)</f>
        <v>#N/A</v>
      </c>
      <c r="AI1217" s="180" t="e">
        <f t="shared" ca="1" si="337"/>
        <v>#N/A</v>
      </c>
      <c r="AJ1217" s="180" t="e">
        <f t="shared" si="338"/>
        <v>#N/A</v>
      </c>
      <c r="AK1217" s="180" t="e">
        <f t="shared" si="339"/>
        <v>#N/A</v>
      </c>
      <c r="AL1217" s="180">
        <f t="shared" si="340"/>
        <v>0</v>
      </c>
    </row>
    <row r="1218" spans="1:38" x14ac:dyDescent="0.35">
      <c r="A1218" s="91"/>
      <c r="B1218" s="92"/>
      <c r="C1218" s="93"/>
      <c r="D1218" s="92"/>
      <c r="E1218" s="91"/>
      <c r="F1218" s="92"/>
      <c r="G1218" s="94"/>
      <c r="I1218" s="31">
        <f t="shared" ca="1" si="341"/>
        <v>0</v>
      </c>
      <c r="J1218" s="31">
        <f ca="1">IF(ISNA(MATCH($V1218,Hajoamiskertoimet!A$21:A$53,0)),0,$I1218*OFFSET(Hajoamiskertoimet!$C$20,MATCH($V1218,Hajoamiskertoimet!A$21:A$53,0),0))</f>
        <v>0</v>
      </c>
      <c r="L1218" s="181">
        <f t="shared" ca="1" si="330"/>
        <v>1</v>
      </c>
      <c r="M1218" s="180" t="e">
        <f ca="1">OFFSET('ewc02'!$H$10,MATCH($R1218,Ewc_ID,0),0)</f>
        <v>#N/A</v>
      </c>
      <c r="N1218" s="180" t="e">
        <f t="shared" ca="1" si="325"/>
        <v>#N/A</v>
      </c>
      <c r="O1218" s="180" t="e">
        <f ca="1">IF($L1218=0,-1,OFFSET('Kuiva-aine'!$C$10,AE1218+AF1218-1,0))</f>
        <v>#N/A</v>
      </c>
      <c r="P1218" s="180" t="e">
        <f t="shared" ca="1" si="331"/>
        <v>#N/A</v>
      </c>
      <c r="Q1218" s="180" t="e">
        <f ca="1">OFFSET('ewc02'!$A$10,MATCH($C1218,EWC_Koodi,0),0)</f>
        <v>#N/A</v>
      </c>
      <c r="R1218" s="180" t="e">
        <f t="shared" ca="1" si="332"/>
        <v>#N/A</v>
      </c>
      <c r="S1218" s="180" t="e">
        <f ca="1">OFFSET('ewc02'!$K$10,Y1218,0)</f>
        <v>#N/A</v>
      </c>
      <c r="T1218" s="180" t="e">
        <f t="shared" ca="1" si="333"/>
        <v>#N/A</v>
      </c>
      <c r="U1218" s="180" t="e">
        <f ca="1">OFFSET('ewc02'!$L$10,Y1218,0)</f>
        <v>#N/A</v>
      </c>
      <c r="V1218" s="180" t="e">
        <f ca="1">OFFSET('ewc02'!$M$10,Y1218,0)</f>
        <v>#N/A</v>
      </c>
      <c r="W1218" s="180" t="e">
        <f ca="1">OFFSET('ewc02'!$N$10,Y1218,0)</f>
        <v>#N/A</v>
      </c>
      <c r="X1218" s="180" t="e">
        <f ca="1">IF(AND(OFFSET('ewc02'!I$10,Y1218,0)=12,OR(G1218="2.3",G1218="2.6",G1218="2.7",G1218="2.9")),1,0)</f>
        <v>#N/A</v>
      </c>
      <c r="Y1218" s="180" t="e">
        <f t="shared" ca="1" si="326"/>
        <v>#N/A</v>
      </c>
      <c r="Z1218" s="37">
        <f t="shared" si="327"/>
        <v>0</v>
      </c>
      <c r="AA1218" s="180">
        <f ca="1">IF($Z1218=0,0, OFFSET(rd!$A$10,MATCH($Z1218,RD_tunnus,0),0))</f>
        <v>0</v>
      </c>
      <c r="AB1218" s="180" t="e">
        <f t="shared" si="334"/>
        <v>#N/A</v>
      </c>
      <c r="AC1218" s="180" t="e">
        <f t="shared" si="335"/>
        <v>#N/A</v>
      </c>
      <c r="AD1218" s="100">
        <f t="shared" si="336"/>
        <v>0</v>
      </c>
      <c r="AE1218" s="180" t="e">
        <f t="shared" ca="1" si="328"/>
        <v>#N/A</v>
      </c>
      <c r="AF1218" s="180" t="e">
        <f t="shared" ca="1" si="329"/>
        <v>#N/A</v>
      </c>
      <c r="AG1218" s="100" t="e">
        <f ca="1">OFFSET('Kuiva-aine'!$D$10,AE1218+AF1218-1,0)</f>
        <v>#N/A</v>
      </c>
      <c r="AH1218" s="100" t="e">
        <f ca="1">OFFSET('Kuiva-aine'!$E$10,AE1218+AF1218-1,0)</f>
        <v>#N/A</v>
      </c>
      <c r="AI1218" s="180" t="e">
        <f t="shared" ca="1" si="337"/>
        <v>#N/A</v>
      </c>
      <c r="AJ1218" s="180" t="e">
        <f t="shared" si="338"/>
        <v>#N/A</v>
      </c>
      <c r="AK1218" s="180" t="e">
        <f t="shared" si="339"/>
        <v>#N/A</v>
      </c>
      <c r="AL1218" s="180">
        <f t="shared" si="340"/>
        <v>0</v>
      </c>
    </row>
    <row r="1219" spans="1:38" x14ac:dyDescent="0.35">
      <c r="A1219" s="91"/>
      <c r="B1219" s="92"/>
      <c r="C1219" s="93"/>
      <c r="D1219" s="92"/>
      <c r="E1219" s="91"/>
      <c r="F1219" s="92"/>
      <c r="G1219" s="94"/>
      <c r="I1219" s="31">
        <f t="shared" ca="1" si="341"/>
        <v>0</v>
      </c>
      <c r="J1219" s="31">
        <f ca="1">IF(ISNA(MATCH($V1219,Hajoamiskertoimet!A$21:A$53,0)),0,$I1219*OFFSET(Hajoamiskertoimet!$C$20,MATCH($V1219,Hajoamiskertoimet!A$21:A$53,0),0))</f>
        <v>0</v>
      </c>
      <c r="L1219" s="181">
        <f t="shared" ca="1" si="330"/>
        <v>1</v>
      </c>
      <c r="M1219" s="180" t="e">
        <f ca="1">OFFSET('ewc02'!$H$10,MATCH($R1219,Ewc_ID,0),0)</f>
        <v>#N/A</v>
      </c>
      <c r="N1219" s="180" t="e">
        <f t="shared" ca="1" si="325"/>
        <v>#N/A</v>
      </c>
      <c r="O1219" s="180" t="e">
        <f ca="1">IF($L1219=0,-1,OFFSET('Kuiva-aine'!$C$10,AE1219+AF1219-1,0))</f>
        <v>#N/A</v>
      </c>
      <c r="P1219" s="180" t="e">
        <f t="shared" ca="1" si="331"/>
        <v>#N/A</v>
      </c>
      <c r="Q1219" s="180" t="e">
        <f ca="1">OFFSET('ewc02'!$A$10,MATCH($C1219,EWC_Koodi,0),0)</f>
        <v>#N/A</v>
      </c>
      <c r="R1219" s="180" t="e">
        <f t="shared" ca="1" si="332"/>
        <v>#N/A</v>
      </c>
      <c r="S1219" s="180" t="e">
        <f ca="1">OFFSET('ewc02'!$K$10,Y1219,0)</f>
        <v>#N/A</v>
      </c>
      <c r="T1219" s="180" t="e">
        <f t="shared" ca="1" si="333"/>
        <v>#N/A</v>
      </c>
      <c r="U1219" s="180" t="e">
        <f ca="1">OFFSET('ewc02'!$L$10,Y1219,0)</f>
        <v>#N/A</v>
      </c>
      <c r="V1219" s="180" t="e">
        <f ca="1">OFFSET('ewc02'!$M$10,Y1219,0)</f>
        <v>#N/A</v>
      </c>
      <c r="W1219" s="180" t="e">
        <f ca="1">OFFSET('ewc02'!$N$10,Y1219,0)</f>
        <v>#N/A</v>
      </c>
      <c r="X1219" s="180" t="e">
        <f ca="1">IF(AND(OFFSET('ewc02'!I$10,Y1219,0)=12,OR(G1219="2.3",G1219="2.6",G1219="2.7",G1219="2.9")),1,0)</f>
        <v>#N/A</v>
      </c>
      <c r="Y1219" s="180" t="e">
        <f t="shared" ca="1" si="326"/>
        <v>#N/A</v>
      </c>
      <c r="Z1219" s="37">
        <f t="shared" si="327"/>
        <v>0</v>
      </c>
      <c r="AA1219" s="180">
        <f ca="1">IF($Z1219=0,0, OFFSET(rd!$A$10,MATCH($Z1219,RD_tunnus,0),0))</f>
        <v>0</v>
      </c>
      <c r="AB1219" s="180" t="e">
        <f t="shared" si="334"/>
        <v>#N/A</v>
      </c>
      <c r="AC1219" s="180" t="e">
        <f t="shared" si="335"/>
        <v>#N/A</v>
      </c>
      <c r="AD1219" s="100">
        <f t="shared" si="336"/>
        <v>0</v>
      </c>
      <c r="AE1219" s="180" t="e">
        <f t="shared" ca="1" si="328"/>
        <v>#N/A</v>
      </c>
      <c r="AF1219" s="180" t="e">
        <f t="shared" ca="1" si="329"/>
        <v>#N/A</v>
      </c>
      <c r="AG1219" s="100" t="e">
        <f ca="1">OFFSET('Kuiva-aine'!$D$10,AE1219+AF1219-1,0)</f>
        <v>#N/A</v>
      </c>
      <c r="AH1219" s="100" t="e">
        <f ca="1">OFFSET('Kuiva-aine'!$E$10,AE1219+AF1219-1,0)</f>
        <v>#N/A</v>
      </c>
      <c r="AI1219" s="180" t="e">
        <f t="shared" ca="1" si="337"/>
        <v>#N/A</v>
      </c>
      <c r="AJ1219" s="180" t="e">
        <f t="shared" si="338"/>
        <v>#N/A</v>
      </c>
      <c r="AK1219" s="180" t="e">
        <f t="shared" si="339"/>
        <v>#N/A</v>
      </c>
      <c r="AL1219" s="180">
        <f t="shared" si="340"/>
        <v>0</v>
      </c>
    </row>
    <row r="1220" spans="1:38" x14ac:dyDescent="0.35">
      <c r="A1220" s="91"/>
      <c r="B1220" s="92"/>
      <c r="C1220" s="93"/>
      <c r="D1220" s="92"/>
      <c r="E1220" s="91"/>
      <c r="F1220" s="92"/>
      <c r="G1220" s="94"/>
      <c r="I1220" s="31">
        <f t="shared" ca="1" si="341"/>
        <v>0</v>
      </c>
      <c r="J1220" s="31">
        <f ca="1">IF(ISNA(MATCH($V1220,Hajoamiskertoimet!A$21:A$53,0)),0,$I1220*OFFSET(Hajoamiskertoimet!$C$20,MATCH($V1220,Hajoamiskertoimet!A$21:A$53,0),0))</f>
        <v>0</v>
      </c>
      <c r="L1220" s="181">
        <f t="shared" ca="1" si="330"/>
        <v>1</v>
      </c>
      <c r="M1220" s="180" t="e">
        <f ca="1">OFFSET('ewc02'!$H$10,MATCH($R1220,Ewc_ID,0),0)</f>
        <v>#N/A</v>
      </c>
      <c r="N1220" s="180" t="e">
        <f t="shared" ca="1" si="325"/>
        <v>#N/A</v>
      </c>
      <c r="O1220" s="180" t="e">
        <f ca="1">IF($L1220=0,-1,OFFSET('Kuiva-aine'!$C$10,AE1220+AF1220-1,0))</f>
        <v>#N/A</v>
      </c>
      <c r="P1220" s="180" t="e">
        <f t="shared" ca="1" si="331"/>
        <v>#N/A</v>
      </c>
      <c r="Q1220" s="180" t="e">
        <f ca="1">OFFSET('ewc02'!$A$10,MATCH($C1220,EWC_Koodi,0),0)</f>
        <v>#N/A</v>
      </c>
      <c r="R1220" s="180" t="e">
        <f t="shared" ca="1" si="332"/>
        <v>#N/A</v>
      </c>
      <c r="S1220" s="180" t="e">
        <f ca="1">OFFSET('ewc02'!$K$10,Y1220,0)</f>
        <v>#N/A</v>
      </c>
      <c r="T1220" s="180" t="e">
        <f t="shared" ca="1" si="333"/>
        <v>#N/A</v>
      </c>
      <c r="U1220" s="180" t="e">
        <f ca="1">OFFSET('ewc02'!$L$10,Y1220,0)</f>
        <v>#N/A</v>
      </c>
      <c r="V1220" s="180" t="e">
        <f ca="1">OFFSET('ewc02'!$M$10,Y1220,0)</f>
        <v>#N/A</v>
      </c>
      <c r="W1220" s="180" t="e">
        <f ca="1">OFFSET('ewc02'!$N$10,Y1220,0)</f>
        <v>#N/A</v>
      </c>
      <c r="X1220" s="180" t="e">
        <f ca="1">IF(AND(OFFSET('ewc02'!I$10,Y1220,0)=12,OR(G1220="2.3",G1220="2.6",G1220="2.7",G1220="2.9")),1,0)</f>
        <v>#N/A</v>
      </c>
      <c r="Y1220" s="180" t="e">
        <f t="shared" ca="1" si="326"/>
        <v>#N/A</v>
      </c>
      <c r="Z1220" s="37">
        <f t="shared" si="327"/>
        <v>0</v>
      </c>
      <c r="AA1220" s="180">
        <f ca="1">IF($Z1220=0,0, OFFSET(rd!$A$10,MATCH($Z1220,RD_tunnus,0),0))</f>
        <v>0</v>
      </c>
      <c r="AB1220" s="180" t="e">
        <f t="shared" si="334"/>
        <v>#N/A</v>
      </c>
      <c r="AC1220" s="180" t="e">
        <f t="shared" si="335"/>
        <v>#N/A</v>
      </c>
      <c r="AD1220" s="100">
        <f t="shared" si="336"/>
        <v>0</v>
      </c>
      <c r="AE1220" s="180" t="e">
        <f t="shared" ca="1" si="328"/>
        <v>#N/A</v>
      </c>
      <c r="AF1220" s="180" t="e">
        <f t="shared" ca="1" si="329"/>
        <v>#N/A</v>
      </c>
      <c r="AG1220" s="100" t="e">
        <f ca="1">OFFSET('Kuiva-aine'!$D$10,AE1220+AF1220-1,0)</f>
        <v>#N/A</v>
      </c>
      <c r="AH1220" s="100" t="e">
        <f ca="1">OFFSET('Kuiva-aine'!$E$10,AE1220+AF1220-1,0)</f>
        <v>#N/A</v>
      </c>
      <c r="AI1220" s="180" t="e">
        <f t="shared" ca="1" si="337"/>
        <v>#N/A</v>
      </c>
      <c r="AJ1220" s="180" t="e">
        <f t="shared" si="338"/>
        <v>#N/A</v>
      </c>
      <c r="AK1220" s="180" t="e">
        <f t="shared" si="339"/>
        <v>#N/A</v>
      </c>
      <c r="AL1220" s="180">
        <f t="shared" si="340"/>
        <v>0</v>
      </c>
    </row>
    <row r="1221" spans="1:38" x14ac:dyDescent="0.35">
      <c r="A1221" s="91"/>
      <c r="B1221" s="92"/>
      <c r="C1221" s="93"/>
      <c r="D1221" s="92"/>
      <c r="E1221" s="91"/>
      <c r="F1221" s="92"/>
      <c r="G1221" s="94"/>
      <c r="I1221" s="31">
        <f t="shared" ca="1" si="341"/>
        <v>0</v>
      </c>
      <c r="J1221" s="31">
        <f ca="1">IF(ISNA(MATCH($V1221,Hajoamiskertoimet!A$21:A$53,0)),0,$I1221*OFFSET(Hajoamiskertoimet!$C$20,MATCH($V1221,Hajoamiskertoimet!A$21:A$53,0),0))</f>
        <v>0</v>
      </c>
      <c r="L1221" s="181">
        <f t="shared" ca="1" si="330"/>
        <v>1</v>
      </c>
      <c r="M1221" s="180" t="e">
        <f ca="1">OFFSET('ewc02'!$H$10,MATCH($R1221,Ewc_ID,0),0)</f>
        <v>#N/A</v>
      </c>
      <c r="N1221" s="180" t="e">
        <f t="shared" ca="1" si="325"/>
        <v>#N/A</v>
      </c>
      <c r="O1221" s="180" t="e">
        <f ca="1">IF($L1221=0,-1,OFFSET('Kuiva-aine'!$C$10,AE1221+AF1221-1,0))</f>
        <v>#N/A</v>
      </c>
      <c r="P1221" s="180" t="e">
        <f t="shared" ca="1" si="331"/>
        <v>#N/A</v>
      </c>
      <c r="Q1221" s="180" t="e">
        <f ca="1">OFFSET('ewc02'!$A$10,MATCH($C1221,EWC_Koodi,0),0)</f>
        <v>#N/A</v>
      </c>
      <c r="R1221" s="180" t="e">
        <f t="shared" ca="1" si="332"/>
        <v>#N/A</v>
      </c>
      <c r="S1221" s="180" t="e">
        <f ca="1">OFFSET('ewc02'!$K$10,Y1221,0)</f>
        <v>#N/A</v>
      </c>
      <c r="T1221" s="180" t="e">
        <f t="shared" ca="1" si="333"/>
        <v>#N/A</v>
      </c>
      <c r="U1221" s="180" t="e">
        <f ca="1">OFFSET('ewc02'!$L$10,Y1221,0)</f>
        <v>#N/A</v>
      </c>
      <c r="V1221" s="180" t="e">
        <f ca="1">OFFSET('ewc02'!$M$10,Y1221,0)</f>
        <v>#N/A</v>
      </c>
      <c r="W1221" s="180" t="e">
        <f ca="1">OFFSET('ewc02'!$N$10,Y1221,0)</f>
        <v>#N/A</v>
      </c>
      <c r="X1221" s="180" t="e">
        <f ca="1">IF(AND(OFFSET('ewc02'!I$10,Y1221,0)=12,OR(G1221="2.3",G1221="2.6",G1221="2.7",G1221="2.9")),1,0)</f>
        <v>#N/A</v>
      </c>
      <c r="Y1221" s="180" t="e">
        <f t="shared" ca="1" si="326"/>
        <v>#N/A</v>
      </c>
      <c r="Z1221" s="37">
        <f t="shared" si="327"/>
        <v>0</v>
      </c>
      <c r="AA1221" s="180">
        <f ca="1">IF($Z1221=0,0, OFFSET(rd!$A$10,MATCH($Z1221,RD_tunnus,0),0))</f>
        <v>0</v>
      </c>
      <c r="AB1221" s="180" t="e">
        <f t="shared" si="334"/>
        <v>#N/A</v>
      </c>
      <c r="AC1221" s="180" t="e">
        <f t="shared" si="335"/>
        <v>#N/A</v>
      </c>
      <c r="AD1221" s="100">
        <f t="shared" si="336"/>
        <v>0</v>
      </c>
      <c r="AE1221" s="180" t="e">
        <f t="shared" ca="1" si="328"/>
        <v>#N/A</v>
      </c>
      <c r="AF1221" s="180" t="e">
        <f t="shared" ca="1" si="329"/>
        <v>#N/A</v>
      </c>
      <c r="AG1221" s="100" t="e">
        <f ca="1">OFFSET('Kuiva-aine'!$D$10,AE1221+AF1221-1,0)</f>
        <v>#N/A</v>
      </c>
      <c r="AH1221" s="100" t="e">
        <f ca="1">OFFSET('Kuiva-aine'!$E$10,AE1221+AF1221-1,0)</f>
        <v>#N/A</v>
      </c>
      <c r="AI1221" s="180" t="e">
        <f t="shared" ca="1" si="337"/>
        <v>#N/A</v>
      </c>
      <c r="AJ1221" s="180" t="e">
        <f t="shared" si="338"/>
        <v>#N/A</v>
      </c>
      <c r="AK1221" s="180" t="e">
        <f t="shared" si="339"/>
        <v>#N/A</v>
      </c>
      <c r="AL1221" s="180">
        <f t="shared" si="340"/>
        <v>0</v>
      </c>
    </row>
    <row r="1222" spans="1:38" x14ac:dyDescent="0.35">
      <c r="A1222" s="91"/>
      <c r="B1222" s="92"/>
      <c r="C1222" s="93"/>
      <c r="D1222" s="92"/>
      <c r="E1222" s="91"/>
      <c r="F1222" s="92"/>
      <c r="G1222" s="94"/>
      <c r="I1222" s="31">
        <f t="shared" ca="1" si="341"/>
        <v>0</v>
      </c>
      <c r="J1222" s="31">
        <f ca="1">IF(ISNA(MATCH($V1222,Hajoamiskertoimet!A$21:A$53,0)),0,$I1222*OFFSET(Hajoamiskertoimet!$C$20,MATCH($V1222,Hajoamiskertoimet!A$21:A$53,0),0))</f>
        <v>0</v>
      </c>
      <c r="L1222" s="181">
        <f t="shared" ca="1" si="330"/>
        <v>1</v>
      </c>
      <c r="M1222" s="180" t="e">
        <f ca="1">OFFSET('ewc02'!$H$10,MATCH($R1222,Ewc_ID,0),0)</f>
        <v>#N/A</v>
      </c>
      <c r="N1222" s="180" t="e">
        <f t="shared" ca="1" si="325"/>
        <v>#N/A</v>
      </c>
      <c r="O1222" s="180" t="e">
        <f ca="1">IF($L1222=0,-1,OFFSET('Kuiva-aine'!$C$10,AE1222+AF1222-1,0))</f>
        <v>#N/A</v>
      </c>
      <c r="P1222" s="180" t="e">
        <f t="shared" ca="1" si="331"/>
        <v>#N/A</v>
      </c>
      <c r="Q1222" s="180" t="e">
        <f ca="1">OFFSET('ewc02'!$A$10,MATCH($C1222,EWC_Koodi,0),0)</f>
        <v>#N/A</v>
      </c>
      <c r="R1222" s="180" t="e">
        <f t="shared" ca="1" si="332"/>
        <v>#N/A</v>
      </c>
      <c r="S1222" s="180" t="e">
        <f ca="1">OFFSET('ewc02'!$K$10,Y1222,0)</f>
        <v>#N/A</v>
      </c>
      <c r="T1222" s="180" t="e">
        <f t="shared" ca="1" si="333"/>
        <v>#N/A</v>
      </c>
      <c r="U1222" s="180" t="e">
        <f ca="1">OFFSET('ewc02'!$L$10,Y1222,0)</f>
        <v>#N/A</v>
      </c>
      <c r="V1222" s="180" t="e">
        <f ca="1">OFFSET('ewc02'!$M$10,Y1222,0)</f>
        <v>#N/A</v>
      </c>
      <c r="W1222" s="180" t="e">
        <f ca="1">OFFSET('ewc02'!$N$10,Y1222,0)</f>
        <v>#N/A</v>
      </c>
      <c r="X1222" s="180" t="e">
        <f ca="1">IF(AND(OFFSET('ewc02'!I$10,Y1222,0)=12,OR(G1222="2.3",G1222="2.6",G1222="2.7",G1222="2.9")),1,0)</f>
        <v>#N/A</v>
      </c>
      <c r="Y1222" s="180" t="e">
        <f t="shared" ca="1" si="326"/>
        <v>#N/A</v>
      </c>
      <c r="Z1222" s="37">
        <f t="shared" si="327"/>
        <v>0</v>
      </c>
      <c r="AA1222" s="180">
        <f ca="1">IF($Z1222=0,0, OFFSET(rd!$A$10,MATCH($Z1222,RD_tunnus,0),0))</f>
        <v>0</v>
      </c>
      <c r="AB1222" s="180" t="e">
        <f t="shared" si="334"/>
        <v>#N/A</v>
      </c>
      <c r="AC1222" s="180" t="e">
        <f t="shared" si="335"/>
        <v>#N/A</v>
      </c>
      <c r="AD1222" s="100">
        <f t="shared" si="336"/>
        <v>0</v>
      </c>
      <c r="AE1222" s="180" t="e">
        <f t="shared" ca="1" si="328"/>
        <v>#N/A</v>
      </c>
      <c r="AF1222" s="180" t="e">
        <f t="shared" ca="1" si="329"/>
        <v>#N/A</v>
      </c>
      <c r="AG1222" s="100" t="e">
        <f ca="1">OFFSET('Kuiva-aine'!$D$10,AE1222+AF1222-1,0)</f>
        <v>#N/A</v>
      </c>
      <c r="AH1222" s="100" t="e">
        <f ca="1">OFFSET('Kuiva-aine'!$E$10,AE1222+AF1222-1,0)</f>
        <v>#N/A</v>
      </c>
      <c r="AI1222" s="180" t="e">
        <f t="shared" ca="1" si="337"/>
        <v>#N/A</v>
      </c>
      <c r="AJ1222" s="180" t="e">
        <f t="shared" si="338"/>
        <v>#N/A</v>
      </c>
      <c r="AK1222" s="180" t="e">
        <f t="shared" si="339"/>
        <v>#N/A</v>
      </c>
      <c r="AL1222" s="180">
        <f t="shared" si="340"/>
        <v>0</v>
      </c>
    </row>
    <row r="1223" spans="1:38" x14ac:dyDescent="0.35">
      <c r="A1223" s="91"/>
      <c r="B1223" s="92"/>
      <c r="C1223" s="93"/>
      <c r="D1223" s="92"/>
      <c r="E1223" s="91"/>
      <c r="F1223" s="92"/>
      <c r="G1223" s="94"/>
      <c r="I1223" s="31">
        <f t="shared" ca="1" si="341"/>
        <v>0</v>
      </c>
      <c r="J1223" s="31">
        <f ca="1">IF(ISNA(MATCH($V1223,Hajoamiskertoimet!A$21:A$53,0)),0,$I1223*OFFSET(Hajoamiskertoimet!$C$20,MATCH($V1223,Hajoamiskertoimet!A$21:A$53,0),0))</f>
        <v>0</v>
      </c>
      <c r="L1223" s="181">
        <f t="shared" ca="1" si="330"/>
        <v>1</v>
      </c>
      <c r="M1223" s="180" t="e">
        <f ca="1">OFFSET('ewc02'!$H$10,MATCH($R1223,Ewc_ID,0),0)</f>
        <v>#N/A</v>
      </c>
      <c r="N1223" s="180" t="e">
        <f t="shared" ca="1" si="325"/>
        <v>#N/A</v>
      </c>
      <c r="O1223" s="180" t="e">
        <f ca="1">IF($L1223=0,-1,OFFSET('Kuiva-aine'!$C$10,AE1223+AF1223-1,0))</f>
        <v>#N/A</v>
      </c>
      <c r="P1223" s="180" t="e">
        <f t="shared" ca="1" si="331"/>
        <v>#N/A</v>
      </c>
      <c r="Q1223" s="180" t="e">
        <f ca="1">OFFSET('ewc02'!$A$10,MATCH($C1223,EWC_Koodi,0),0)</f>
        <v>#N/A</v>
      </c>
      <c r="R1223" s="180" t="e">
        <f t="shared" ca="1" si="332"/>
        <v>#N/A</v>
      </c>
      <c r="S1223" s="180" t="e">
        <f ca="1">OFFSET('ewc02'!$K$10,Y1223,0)</f>
        <v>#N/A</v>
      </c>
      <c r="T1223" s="180" t="e">
        <f t="shared" ca="1" si="333"/>
        <v>#N/A</v>
      </c>
      <c r="U1223" s="180" t="e">
        <f ca="1">OFFSET('ewc02'!$L$10,Y1223,0)</f>
        <v>#N/A</v>
      </c>
      <c r="V1223" s="180" t="e">
        <f ca="1">OFFSET('ewc02'!$M$10,Y1223,0)</f>
        <v>#N/A</v>
      </c>
      <c r="W1223" s="180" t="e">
        <f ca="1">OFFSET('ewc02'!$N$10,Y1223,0)</f>
        <v>#N/A</v>
      </c>
      <c r="X1223" s="180" t="e">
        <f ca="1">IF(AND(OFFSET('ewc02'!I$10,Y1223,0)=12,OR(G1223="2.3",G1223="2.6",G1223="2.7",G1223="2.9")),1,0)</f>
        <v>#N/A</v>
      </c>
      <c r="Y1223" s="180" t="e">
        <f t="shared" ca="1" si="326"/>
        <v>#N/A</v>
      </c>
      <c r="Z1223" s="37">
        <f t="shared" si="327"/>
        <v>0</v>
      </c>
      <c r="AA1223" s="180">
        <f ca="1">IF($Z1223=0,0, OFFSET(rd!$A$10,MATCH($Z1223,RD_tunnus,0),0))</f>
        <v>0</v>
      </c>
      <c r="AB1223" s="180" t="e">
        <f t="shared" si="334"/>
        <v>#N/A</v>
      </c>
      <c r="AC1223" s="180" t="e">
        <f t="shared" si="335"/>
        <v>#N/A</v>
      </c>
      <c r="AD1223" s="100">
        <f t="shared" si="336"/>
        <v>0</v>
      </c>
      <c r="AE1223" s="180" t="e">
        <f t="shared" ca="1" si="328"/>
        <v>#N/A</v>
      </c>
      <c r="AF1223" s="180" t="e">
        <f t="shared" ca="1" si="329"/>
        <v>#N/A</v>
      </c>
      <c r="AG1223" s="100" t="e">
        <f ca="1">OFFSET('Kuiva-aine'!$D$10,AE1223+AF1223-1,0)</f>
        <v>#N/A</v>
      </c>
      <c r="AH1223" s="100" t="e">
        <f ca="1">OFFSET('Kuiva-aine'!$E$10,AE1223+AF1223-1,0)</f>
        <v>#N/A</v>
      </c>
      <c r="AI1223" s="180" t="e">
        <f t="shared" ca="1" si="337"/>
        <v>#N/A</v>
      </c>
      <c r="AJ1223" s="180" t="e">
        <f t="shared" si="338"/>
        <v>#N/A</v>
      </c>
      <c r="AK1223" s="180" t="e">
        <f t="shared" si="339"/>
        <v>#N/A</v>
      </c>
      <c r="AL1223" s="180">
        <f t="shared" si="340"/>
        <v>0</v>
      </c>
    </row>
    <row r="1224" spans="1:38" x14ac:dyDescent="0.35">
      <c r="A1224" s="91"/>
      <c r="B1224" s="92"/>
      <c r="C1224" s="93"/>
      <c r="D1224" s="92"/>
      <c r="E1224" s="91"/>
      <c r="F1224" s="92"/>
      <c r="G1224" s="94"/>
      <c r="I1224" s="31">
        <f t="shared" ca="1" si="341"/>
        <v>0</v>
      </c>
      <c r="J1224" s="31">
        <f ca="1">IF(ISNA(MATCH($V1224,Hajoamiskertoimet!A$21:A$53,0)),0,$I1224*OFFSET(Hajoamiskertoimet!$C$20,MATCH($V1224,Hajoamiskertoimet!A$21:A$53,0),0))</f>
        <v>0</v>
      </c>
      <c r="L1224" s="181">
        <f t="shared" ca="1" si="330"/>
        <v>1</v>
      </c>
      <c r="M1224" s="180" t="e">
        <f ca="1">OFFSET('ewc02'!$H$10,MATCH($R1224,Ewc_ID,0),0)</f>
        <v>#N/A</v>
      </c>
      <c r="N1224" s="180" t="e">
        <f t="shared" ca="1" si="325"/>
        <v>#N/A</v>
      </c>
      <c r="O1224" s="180" t="e">
        <f ca="1">IF($L1224=0,-1,OFFSET('Kuiva-aine'!$C$10,AE1224+AF1224-1,0))</f>
        <v>#N/A</v>
      </c>
      <c r="P1224" s="180" t="e">
        <f t="shared" ca="1" si="331"/>
        <v>#N/A</v>
      </c>
      <c r="Q1224" s="180" t="e">
        <f ca="1">OFFSET('ewc02'!$A$10,MATCH($C1224,EWC_Koodi,0),0)</f>
        <v>#N/A</v>
      </c>
      <c r="R1224" s="180" t="e">
        <f t="shared" ca="1" si="332"/>
        <v>#N/A</v>
      </c>
      <c r="S1224" s="180" t="e">
        <f ca="1">OFFSET('ewc02'!$K$10,Y1224,0)</f>
        <v>#N/A</v>
      </c>
      <c r="T1224" s="180" t="e">
        <f t="shared" ca="1" si="333"/>
        <v>#N/A</v>
      </c>
      <c r="U1224" s="180" t="e">
        <f ca="1">OFFSET('ewc02'!$L$10,Y1224,0)</f>
        <v>#N/A</v>
      </c>
      <c r="V1224" s="180" t="e">
        <f ca="1">OFFSET('ewc02'!$M$10,Y1224,0)</f>
        <v>#N/A</v>
      </c>
      <c r="W1224" s="180" t="e">
        <f ca="1">OFFSET('ewc02'!$N$10,Y1224,0)</f>
        <v>#N/A</v>
      </c>
      <c r="X1224" s="180" t="e">
        <f ca="1">IF(AND(OFFSET('ewc02'!I$10,Y1224,0)=12,OR(G1224="2.3",G1224="2.6",G1224="2.7",G1224="2.9")),1,0)</f>
        <v>#N/A</v>
      </c>
      <c r="Y1224" s="180" t="e">
        <f t="shared" ca="1" si="326"/>
        <v>#N/A</v>
      </c>
      <c r="Z1224" s="37">
        <f t="shared" si="327"/>
        <v>0</v>
      </c>
      <c r="AA1224" s="180">
        <f ca="1">IF($Z1224=0,0, OFFSET(rd!$A$10,MATCH($Z1224,RD_tunnus,0),0))</f>
        <v>0</v>
      </c>
      <c r="AB1224" s="180" t="e">
        <f t="shared" si="334"/>
        <v>#N/A</v>
      </c>
      <c r="AC1224" s="180" t="e">
        <f t="shared" si="335"/>
        <v>#N/A</v>
      </c>
      <c r="AD1224" s="100">
        <f t="shared" si="336"/>
        <v>0</v>
      </c>
      <c r="AE1224" s="180" t="e">
        <f t="shared" ca="1" si="328"/>
        <v>#N/A</v>
      </c>
      <c r="AF1224" s="180" t="e">
        <f t="shared" ca="1" si="329"/>
        <v>#N/A</v>
      </c>
      <c r="AG1224" s="100" t="e">
        <f ca="1">OFFSET('Kuiva-aine'!$D$10,AE1224+AF1224-1,0)</f>
        <v>#N/A</v>
      </c>
      <c r="AH1224" s="100" t="e">
        <f ca="1">OFFSET('Kuiva-aine'!$E$10,AE1224+AF1224-1,0)</f>
        <v>#N/A</v>
      </c>
      <c r="AI1224" s="180" t="e">
        <f t="shared" ca="1" si="337"/>
        <v>#N/A</v>
      </c>
      <c r="AJ1224" s="180" t="e">
        <f t="shared" si="338"/>
        <v>#N/A</v>
      </c>
      <c r="AK1224" s="180" t="e">
        <f t="shared" si="339"/>
        <v>#N/A</v>
      </c>
      <c r="AL1224" s="180">
        <f t="shared" si="340"/>
        <v>0</v>
      </c>
    </row>
    <row r="1225" spans="1:38" x14ac:dyDescent="0.35">
      <c r="A1225" s="91"/>
      <c r="B1225" s="92"/>
      <c r="C1225" s="93"/>
      <c r="D1225" s="92"/>
      <c r="E1225" s="91"/>
      <c r="F1225" s="92"/>
      <c r="G1225" s="94"/>
      <c r="I1225" s="31">
        <f t="shared" ca="1" si="341"/>
        <v>0</v>
      </c>
      <c r="J1225" s="31">
        <f ca="1">IF(ISNA(MATCH($V1225,Hajoamiskertoimet!A$21:A$53,0)),0,$I1225*OFFSET(Hajoamiskertoimet!$C$20,MATCH($V1225,Hajoamiskertoimet!A$21:A$53,0),0))</f>
        <v>0</v>
      </c>
      <c r="L1225" s="181">
        <f t="shared" ca="1" si="330"/>
        <v>1</v>
      </c>
      <c r="M1225" s="180" t="e">
        <f ca="1">OFFSET('ewc02'!$H$10,MATCH($R1225,Ewc_ID,0),0)</f>
        <v>#N/A</v>
      </c>
      <c r="N1225" s="180" t="e">
        <f t="shared" ca="1" si="325"/>
        <v>#N/A</v>
      </c>
      <c r="O1225" s="180" t="e">
        <f ca="1">IF($L1225=0,-1,OFFSET('Kuiva-aine'!$C$10,AE1225+AF1225-1,0))</f>
        <v>#N/A</v>
      </c>
      <c r="P1225" s="180" t="e">
        <f t="shared" ca="1" si="331"/>
        <v>#N/A</v>
      </c>
      <c r="Q1225" s="180" t="e">
        <f ca="1">OFFSET('ewc02'!$A$10,MATCH($C1225,EWC_Koodi,0),0)</f>
        <v>#N/A</v>
      </c>
      <c r="R1225" s="180" t="e">
        <f t="shared" ca="1" si="332"/>
        <v>#N/A</v>
      </c>
      <c r="S1225" s="180" t="e">
        <f ca="1">OFFSET('ewc02'!$K$10,Y1225,0)</f>
        <v>#N/A</v>
      </c>
      <c r="T1225" s="180" t="e">
        <f t="shared" ca="1" si="333"/>
        <v>#N/A</v>
      </c>
      <c r="U1225" s="180" t="e">
        <f ca="1">OFFSET('ewc02'!$L$10,Y1225,0)</f>
        <v>#N/A</v>
      </c>
      <c r="V1225" s="180" t="e">
        <f ca="1">OFFSET('ewc02'!$M$10,Y1225,0)</f>
        <v>#N/A</v>
      </c>
      <c r="W1225" s="180" t="e">
        <f ca="1">OFFSET('ewc02'!$N$10,Y1225,0)</f>
        <v>#N/A</v>
      </c>
      <c r="X1225" s="180" t="e">
        <f ca="1">IF(AND(OFFSET('ewc02'!I$10,Y1225,0)=12,OR(G1225="2.3",G1225="2.6",G1225="2.7",G1225="2.9")),1,0)</f>
        <v>#N/A</v>
      </c>
      <c r="Y1225" s="180" t="e">
        <f t="shared" ca="1" si="326"/>
        <v>#N/A</v>
      </c>
      <c r="Z1225" s="37">
        <f t="shared" si="327"/>
        <v>0</v>
      </c>
      <c r="AA1225" s="180">
        <f ca="1">IF($Z1225=0,0, OFFSET(rd!$A$10,MATCH($Z1225,RD_tunnus,0),0))</f>
        <v>0</v>
      </c>
      <c r="AB1225" s="180" t="e">
        <f t="shared" si="334"/>
        <v>#N/A</v>
      </c>
      <c r="AC1225" s="180" t="e">
        <f t="shared" si="335"/>
        <v>#N/A</v>
      </c>
      <c r="AD1225" s="100">
        <f t="shared" si="336"/>
        <v>0</v>
      </c>
      <c r="AE1225" s="180" t="e">
        <f t="shared" ca="1" si="328"/>
        <v>#N/A</v>
      </c>
      <c r="AF1225" s="180" t="e">
        <f t="shared" ca="1" si="329"/>
        <v>#N/A</v>
      </c>
      <c r="AG1225" s="100" t="e">
        <f ca="1">OFFSET('Kuiva-aine'!$D$10,AE1225+AF1225-1,0)</f>
        <v>#N/A</v>
      </c>
      <c r="AH1225" s="100" t="e">
        <f ca="1">OFFSET('Kuiva-aine'!$E$10,AE1225+AF1225-1,0)</f>
        <v>#N/A</v>
      </c>
      <c r="AI1225" s="180" t="e">
        <f t="shared" ca="1" si="337"/>
        <v>#N/A</v>
      </c>
      <c r="AJ1225" s="180" t="e">
        <f t="shared" si="338"/>
        <v>#N/A</v>
      </c>
      <c r="AK1225" s="180" t="e">
        <f t="shared" si="339"/>
        <v>#N/A</v>
      </c>
      <c r="AL1225" s="180">
        <f t="shared" si="340"/>
        <v>0</v>
      </c>
    </row>
    <row r="1226" spans="1:38" x14ac:dyDescent="0.35">
      <c r="A1226" s="91"/>
      <c r="B1226" s="92"/>
      <c r="C1226" s="93"/>
      <c r="D1226" s="92"/>
      <c r="E1226" s="91"/>
      <c r="F1226" s="92"/>
      <c r="G1226" s="94"/>
      <c r="I1226" s="31">
        <f t="shared" ca="1" si="341"/>
        <v>0</v>
      </c>
      <c r="J1226" s="31">
        <f ca="1">IF(ISNA(MATCH($V1226,Hajoamiskertoimet!A$21:A$53,0)),0,$I1226*OFFSET(Hajoamiskertoimet!$C$20,MATCH($V1226,Hajoamiskertoimet!A$21:A$53,0),0))</f>
        <v>0</v>
      </c>
      <c r="L1226" s="181">
        <f t="shared" ca="1" si="330"/>
        <v>1</v>
      </c>
      <c r="M1226" s="180" t="e">
        <f ca="1">OFFSET('ewc02'!$H$10,MATCH($R1226,Ewc_ID,0),0)</f>
        <v>#N/A</v>
      </c>
      <c r="N1226" s="180" t="e">
        <f t="shared" ca="1" si="325"/>
        <v>#N/A</v>
      </c>
      <c r="O1226" s="180" t="e">
        <f ca="1">IF($L1226=0,-1,OFFSET('Kuiva-aine'!$C$10,AE1226+AF1226-1,0))</f>
        <v>#N/A</v>
      </c>
      <c r="P1226" s="180" t="e">
        <f t="shared" ca="1" si="331"/>
        <v>#N/A</v>
      </c>
      <c r="Q1226" s="180" t="e">
        <f ca="1">OFFSET('ewc02'!$A$10,MATCH($C1226,EWC_Koodi,0),0)</f>
        <v>#N/A</v>
      </c>
      <c r="R1226" s="180" t="e">
        <f t="shared" ca="1" si="332"/>
        <v>#N/A</v>
      </c>
      <c r="S1226" s="180" t="e">
        <f ca="1">OFFSET('ewc02'!$K$10,Y1226,0)</f>
        <v>#N/A</v>
      </c>
      <c r="T1226" s="180" t="e">
        <f t="shared" ca="1" si="333"/>
        <v>#N/A</v>
      </c>
      <c r="U1226" s="180" t="e">
        <f ca="1">OFFSET('ewc02'!$L$10,Y1226,0)</f>
        <v>#N/A</v>
      </c>
      <c r="V1226" s="180" t="e">
        <f ca="1">OFFSET('ewc02'!$M$10,Y1226,0)</f>
        <v>#N/A</v>
      </c>
      <c r="W1226" s="180" t="e">
        <f ca="1">OFFSET('ewc02'!$N$10,Y1226,0)</f>
        <v>#N/A</v>
      </c>
      <c r="X1226" s="180" t="e">
        <f ca="1">IF(AND(OFFSET('ewc02'!I$10,Y1226,0)=12,OR(G1226="2.3",G1226="2.6",G1226="2.7",G1226="2.9")),1,0)</f>
        <v>#N/A</v>
      </c>
      <c r="Y1226" s="180" t="e">
        <f t="shared" ca="1" si="326"/>
        <v>#N/A</v>
      </c>
      <c r="Z1226" s="37">
        <f t="shared" si="327"/>
        <v>0</v>
      </c>
      <c r="AA1226" s="180">
        <f ca="1">IF($Z1226=0,0, OFFSET(rd!$A$10,MATCH($Z1226,RD_tunnus,0),0))</f>
        <v>0</v>
      </c>
      <c r="AB1226" s="180" t="e">
        <f t="shared" si="334"/>
        <v>#N/A</v>
      </c>
      <c r="AC1226" s="180" t="e">
        <f t="shared" si="335"/>
        <v>#N/A</v>
      </c>
      <c r="AD1226" s="100">
        <f t="shared" si="336"/>
        <v>0</v>
      </c>
      <c r="AE1226" s="180" t="e">
        <f t="shared" ca="1" si="328"/>
        <v>#N/A</v>
      </c>
      <c r="AF1226" s="180" t="e">
        <f t="shared" ca="1" si="329"/>
        <v>#N/A</v>
      </c>
      <c r="AG1226" s="100" t="e">
        <f ca="1">OFFSET('Kuiva-aine'!$D$10,AE1226+AF1226-1,0)</f>
        <v>#N/A</v>
      </c>
      <c r="AH1226" s="100" t="e">
        <f ca="1">OFFSET('Kuiva-aine'!$E$10,AE1226+AF1226-1,0)</f>
        <v>#N/A</v>
      </c>
      <c r="AI1226" s="180" t="e">
        <f t="shared" ca="1" si="337"/>
        <v>#N/A</v>
      </c>
      <c r="AJ1226" s="180" t="e">
        <f t="shared" si="338"/>
        <v>#N/A</v>
      </c>
      <c r="AK1226" s="180" t="e">
        <f t="shared" si="339"/>
        <v>#N/A</v>
      </c>
      <c r="AL1226" s="180">
        <f t="shared" si="340"/>
        <v>0</v>
      </c>
    </row>
    <row r="1227" spans="1:38" x14ac:dyDescent="0.35">
      <c r="A1227" s="91"/>
      <c r="B1227" s="92"/>
      <c r="C1227" s="93"/>
      <c r="D1227" s="92"/>
      <c r="E1227" s="91"/>
      <c r="F1227" s="92"/>
      <c r="G1227" s="94"/>
      <c r="I1227" s="31">
        <f t="shared" ca="1" si="341"/>
        <v>0</v>
      </c>
      <c r="J1227" s="31">
        <f ca="1">IF(ISNA(MATCH($V1227,Hajoamiskertoimet!A$21:A$53,0)),0,$I1227*OFFSET(Hajoamiskertoimet!$C$20,MATCH($V1227,Hajoamiskertoimet!A$21:A$53,0),0))</f>
        <v>0</v>
      </c>
      <c r="L1227" s="181">
        <f t="shared" ca="1" si="330"/>
        <v>1</v>
      </c>
      <c r="M1227" s="180" t="e">
        <f ca="1">OFFSET('ewc02'!$H$10,MATCH($R1227,Ewc_ID,0),0)</f>
        <v>#N/A</v>
      </c>
      <c r="N1227" s="180" t="e">
        <f t="shared" ref="N1227:N1290" ca="1" si="342">A1227&amp;"_"&amp;O1227</f>
        <v>#N/A</v>
      </c>
      <c r="O1227" s="180" t="e">
        <f ca="1">IF($L1227=0,-1,OFFSET('Kuiva-aine'!$C$10,AE1227+AF1227-1,0))</f>
        <v>#N/A</v>
      </c>
      <c r="P1227" s="180" t="e">
        <f t="shared" ca="1" si="331"/>
        <v>#N/A</v>
      </c>
      <c r="Q1227" s="180" t="e">
        <f ca="1">OFFSET('ewc02'!$A$10,MATCH($C1227,EWC_Koodi,0),0)</f>
        <v>#N/A</v>
      </c>
      <c r="R1227" s="180" t="e">
        <f t="shared" ca="1" si="332"/>
        <v>#N/A</v>
      </c>
      <c r="S1227" s="180" t="e">
        <f ca="1">OFFSET('ewc02'!$K$10,Y1227,0)</f>
        <v>#N/A</v>
      </c>
      <c r="T1227" s="180" t="e">
        <f t="shared" ca="1" si="333"/>
        <v>#N/A</v>
      </c>
      <c r="U1227" s="180" t="e">
        <f ca="1">OFFSET('ewc02'!$L$10,Y1227,0)</f>
        <v>#N/A</v>
      </c>
      <c r="V1227" s="180" t="e">
        <f ca="1">OFFSET('ewc02'!$M$10,Y1227,0)</f>
        <v>#N/A</v>
      </c>
      <c r="W1227" s="180" t="e">
        <f ca="1">OFFSET('ewc02'!$N$10,Y1227,0)</f>
        <v>#N/A</v>
      </c>
      <c r="X1227" s="180" t="e">
        <f ca="1">IF(AND(OFFSET('ewc02'!I$10,Y1227,0)=12,OR(G1227="2.3",G1227="2.6",G1227="2.7",G1227="2.9")),1,0)</f>
        <v>#N/A</v>
      </c>
      <c r="Y1227" s="180" t="e">
        <f t="shared" ref="Y1227:Y1290" ca="1" si="343">MATCH($R1227,Ewc_ID,0)</f>
        <v>#N/A</v>
      </c>
      <c r="Z1227" s="37">
        <f t="shared" ref="Z1227:Z1290" si="344">IF(F1227="",0,TRIM(F1227))</f>
        <v>0</v>
      </c>
      <c r="AA1227" s="180">
        <f ca="1">IF($Z1227=0,0, OFFSET(rd!$A$10,MATCH($Z1227,RD_tunnus,0),0))</f>
        <v>0</v>
      </c>
      <c r="AB1227" s="180" t="e">
        <f t="shared" si="334"/>
        <v>#N/A</v>
      </c>
      <c r="AC1227" s="180" t="e">
        <f t="shared" si="335"/>
        <v>#N/A</v>
      </c>
      <c r="AD1227" s="100">
        <f t="shared" si="336"/>
        <v>0</v>
      </c>
      <c r="AE1227" s="180" t="e">
        <f t="shared" ref="AE1227:AE1290" ca="1" si="345">MATCH($T1227,Ryhma,0)</f>
        <v>#N/A</v>
      </c>
      <c r="AF1227" s="180" t="e">
        <f t="shared" ref="AF1227:AF1290" ca="1" si="346">MATCH(U1227,OFFSET(Ryhma2,AE1227-1,0,50,1),0)</f>
        <v>#N/A</v>
      </c>
      <c r="AG1227" s="100" t="e">
        <f ca="1">OFFSET('Kuiva-aine'!$D$10,AE1227+AF1227-1,0)</f>
        <v>#N/A</v>
      </c>
      <c r="AH1227" s="100" t="e">
        <f ca="1">OFFSET('Kuiva-aine'!$E$10,AE1227+AF1227-1,0)</f>
        <v>#N/A</v>
      </c>
      <c r="AI1227" s="180" t="e">
        <f t="shared" ca="1" si="337"/>
        <v>#N/A</v>
      </c>
      <c r="AJ1227" s="180" t="e">
        <f t="shared" si="338"/>
        <v>#N/A</v>
      </c>
      <c r="AK1227" s="180" t="e">
        <f t="shared" si="339"/>
        <v>#N/A</v>
      </c>
      <c r="AL1227" s="180">
        <f t="shared" si="340"/>
        <v>0</v>
      </c>
    </row>
    <row r="1228" spans="1:38" x14ac:dyDescent="0.35">
      <c r="A1228" s="91"/>
      <c r="B1228" s="92"/>
      <c r="C1228" s="93"/>
      <c r="D1228" s="92"/>
      <c r="E1228" s="91"/>
      <c r="F1228" s="92"/>
      <c r="G1228" s="94"/>
      <c r="I1228" s="31">
        <f t="shared" ca="1" si="341"/>
        <v>0</v>
      </c>
      <c r="J1228" s="31">
        <f ca="1">IF(ISNA(MATCH($V1228,Hajoamiskertoimet!A$21:A$53,0)),0,$I1228*OFFSET(Hajoamiskertoimet!$C$20,MATCH($V1228,Hajoamiskertoimet!A$21:A$53,0),0))</f>
        <v>0</v>
      </c>
      <c r="L1228" s="181">
        <f t="shared" ref="L1228:L1291" ca="1" si="347">IF(ISNA(AA1228),0,IF(OR(AA1228=0,AA1228=1,AA1228=4,AA1228=5,AA1228=12,AA1228=154,AA1228=157,AA1228=158,AA1228=165),1,0))</f>
        <v>1</v>
      </c>
      <c r="M1228" s="180" t="e">
        <f ca="1">OFFSET('ewc02'!$H$10,MATCH($R1228,Ewc_ID,0),0)</f>
        <v>#N/A</v>
      </c>
      <c r="N1228" s="180" t="e">
        <f t="shared" ca="1" si="342"/>
        <v>#N/A</v>
      </c>
      <c r="O1228" s="180" t="e">
        <f ca="1">IF($L1228=0,-1,OFFSET('Kuiva-aine'!$C$10,AE1228+AF1228-1,0))</f>
        <v>#N/A</v>
      </c>
      <c r="P1228" s="180" t="e">
        <f t="shared" ca="1" si="331"/>
        <v>#N/A</v>
      </c>
      <c r="Q1228" s="180" t="e">
        <f ca="1">OFFSET('ewc02'!$A$10,MATCH($C1228,EWC_Koodi,0),0)</f>
        <v>#N/A</v>
      </c>
      <c r="R1228" s="180" t="e">
        <f t="shared" ca="1" si="332"/>
        <v>#N/A</v>
      </c>
      <c r="S1228" s="180" t="e">
        <f ca="1">OFFSET('ewc02'!$K$10,Y1228,0)</f>
        <v>#N/A</v>
      </c>
      <c r="T1228" s="180" t="e">
        <f t="shared" ca="1" si="333"/>
        <v>#N/A</v>
      </c>
      <c r="U1228" s="180" t="e">
        <f ca="1">OFFSET('ewc02'!$L$10,Y1228,0)</f>
        <v>#N/A</v>
      </c>
      <c r="V1228" s="180" t="e">
        <f ca="1">OFFSET('ewc02'!$M$10,Y1228,0)</f>
        <v>#N/A</v>
      </c>
      <c r="W1228" s="180" t="e">
        <f ca="1">OFFSET('ewc02'!$N$10,Y1228,0)</f>
        <v>#N/A</v>
      </c>
      <c r="X1228" s="180" t="e">
        <f ca="1">IF(AND(OFFSET('ewc02'!I$10,Y1228,0)=12,OR(G1228="2.3",G1228="2.6",G1228="2.7",G1228="2.9")),1,0)</f>
        <v>#N/A</v>
      </c>
      <c r="Y1228" s="180" t="e">
        <f t="shared" ca="1" si="343"/>
        <v>#N/A</v>
      </c>
      <c r="Z1228" s="37">
        <f t="shared" si="344"/>
        <v>0</v>
      </c>
      <c r="AA1228" s="180">
        <f ca="1">IF($Z1228=0,0, OFFSET(rd!$A$10,MATCH($Z1228,RD_tunnus,0),0))</f>
        <v>0</v>
      </c>
      <c r="AB1228" s="180" t="e">
        <f t="shared" si="334"/>
        <v>#N/A</v>
      </c>
      <c r="AC1228" s="180" t="e">
        <f t="shared" si="335"/>
        <v>#N/A</v>
      </c>
      <c r="AD1228" s="100">
        <f t="shared" si="336"/>
        <v>0</v>
      </c>
      <c r="AE1228" s="180" t="e">
        <f t="shared" ca="1" si="345"/>
        <v>#N/A</v>
      </c>
      <c r="AF1228" s="180" t="e">
        <f t="shared" ca="1" si="346"/>
        <v>#N/A</v>
      </c>
      <c r="AG1228" s="100" t="e">
        <f ca="1">OFFSET('Kuiva-aine'!$D$10,AE1228+AF1228-1,0)</f>
        <v>#N/A</v>
      </c>
      <c r="AH1228" s="100" t="e">
        <f ca="1">OFFSET('Kuiva-aine'!$E$10,AE1228+AF1228-1,0)</f>
        <v>#N/A</v>
      </c>
      <c r="AI1228" s="180" t="e">
        <f t="shared" ca="1" si="337"/>
        <v>#N/A</v>
      </c>
      <c r="AJ1228" s="180" t="e">
        <f t="shared" si="338"/>
        <v>#N/A</v>
      </c>
      <c r="AK1228" s="180" t="e">
        <f t="shared" si="339"/>
        <v>#N/A</v>
      </c>
      <c r="AL1228" s="180">
        <f t="shared" si="340"/>
        <v>0</v>
      </c>
    </row>
    <row r="1229" spans="1:38" x14ac:dyDescent="0.35">
      <c r="A1229" s="91"/>
      <c r="B1229" s="92"/>
      <c r="C1229" s="93"/>
      <c r="D1229" s="92"/>
      <c r="E1229" s="91"/>
      <c r="F1229" s="92"/>
      <c r="G1229" s="94"/>
      <c r="I1229" s="31">
        <f t="shared" ca="1" si="341"/>
        <v>0</v>
      </c>
      <c r="J1229" s="31">
        <f ca="1">IF(ISNA(MATCH($V1229,Hajoamiskertoimet!A$21:A$53,0)),0,$I1229*OFFSET(Hajoamiskertoimet!$C$20,MATCH($V1229,Hajoamiskertoimet!A$21:A$53,0),0))</f>
        <v>0</v>
      </c>
      <c r="L1229" s="181">
        <f t="shared" ca="1" si="347"/>
        <v>1</v>
      </c>
      <c r="M1229" s="180" t="e">
        <f ca="1">OFFSET('ewc02'!$H$10,MATCH($R1229,Ewc_ID,0),0)</f>
        <v>#N/A</v>
      </c>
      <c r="N1229" s="180" t="e">
        <f t="shared" ca="1" si="342"/>
        <v>#N/A</v>
      </c>
      <c r="O1229" s="180" t="e">
        <f ca="1">IF($L1229=0,-1,OFFSET('Kuiva-aine'!$C$10,AE1229+AF1229-1,0))</f>
        <v>#N/A</v>
      </c>
      <c r="P1229" s="180" t="e">
        <f t="shared" ref="P1229:P1292" ca="1" si="348">IF(AND(E1229&gt;0,E1229&lt;100),E1229,AG1229)</f>
        <v>#N/A</v>
      </c>
      <c r="Q1229" s="180" t="e">
        <f ca="1">OFFSET('ewc02'!$A$10,MATCH($C1229,EWC_Koodi,0),0)</f>
        <v>#N/A</v>
      </c>
      <c r="R1229" s="180" t="e">
        <f t="shared" ref="R1229:R1292" ca="1" si="349">IF(OR(Q1229=77,Q1229=80,Q1229=89,Q1229=97),IF(AD1229=2,95,IF(AD1229=1,96,Q1229)),Q1229)</f>
        <v>#N/A</v>
      </c>
      <c r="S1229" s="180" t="e">
        <f ca="1">OFFSET('ewc02'!$K$10,Y1229,0)</f>
        <v>#N/A</v>
      </c>
      <c r="T1229" s="180" t="e">
        <f t="shared" ref="T1229:T1292" ca="1" si="350">IF(X1229=1,4,IF(AI1229=1,5,S1229))</f>
        <v>#N/A</v>
      </c>
      <c r="U1229" s="180" t="e">
        <f ca="1">OFFSET('ewc02'!$L$10,Y1229,0)</f>
        <v>#N/A</v>
      </c>
      <c r="V1229" s="180" t="e">
        <f ca="1">OFFSET('ewc02'!$M$10,Y1229,0)</f>
        <v>#N/A</v>
      </c>
      <c r="W1229" s="180" t="e">
        <f ca="1">OFFSET('ewc02'!$N$10,Y1229,0)</f>
        <v>#N/A</v>
      </c>
      <c r="X1229" s="180" t="e">
        <f ca="1">IF(AND(OFFSET('ewc02'!I$10,Y1229,0)=12,OR(G1229="2.3",G1229="2.6",G1229="2.7",G1229="2.9")),1,0)</f>
        <v>#N/A</v>
      </c>
      <c r="Y1229" s="180" t="e">
        <f t="shared" ca="1" si="343"/>
        <v>#N/A</v>
      </c>
      <c r="Z1229" s="37">
        <f t="shared" si="344"/>
        <v>0</v>
      </c>
      <c r="AA1229" s="180">
        <f ca="1">IF($Z1229=0,0, OFFSET(rd!$A$10,MATCH($Z1229,RD_tunnus,0),0))</f>
        <v>0</v>
      </c>
      <c r="AB1229" s="180" t="e">
        <f t="shared" ref="AB1229:AB1292" si="351">MATCH("*kuituliet*",B1229,0)</f>
        <v>#N/A</v>
      </c>
      <c r="AC1229" s="180" t="e">
        <f t="shared" ref="AC1229:AC1292" si="352">MATCH("*liet*",B1229,0)</f>
        <v>#N/A</v>
      </c>
      <c r="AD1229" s="100">
        <f t="shared" ref="AD1229:AD1292" si="353">IF(ISNA(AC1229),0,IF(ISNA(AB1229),1,2))</f>
        <v>0</v>
      </c>
      <c r="AE1229" s="180" t="e">
        <f t="shared" ca="1" si="345"/>
        <v>#N/A</v>
      </c>
      <c r="AF1229" s="180" t="e">
        <f t="shared" ca="1" si="346"/>
        <v>#N/A</v>
      </c>
      <c r="AG1229" s="100" t="e">
        <f ca="1">OFFSET('Kuiva-aine'!$D$10,AE1229+AF1229-1,0)</f>
        <v>#N/A</v>
      </c>
      <c r="AH1229" s="100" t="e">
        <f ca="1">OFFSET('Kuiva-aine'!$E$10,AE1229+AF1229-1,0)</f>
        <v>#N/A</v>
      </c>
      <c r="AI1229" s="180" t="e">
        <f t="shared" ref="AI1229:AI1292" ca="1" si="354">IF(AND(OR(R1229=918,R1229=919),OR(G1229="2.4",AL1229=1)),1,0)</f>
        <v>#N/A</v>
      </c>
      <c r="AJ1229" s="180" t="e">
        <f t="shared" ref="AJ1229:AJ1292" si="355">MATCH("*raken*",B1229,0)</f>
        <v>#N/A</v>
      </c>
      <c r="AK1229" s="180" t="e">
        <f t="shared" ref="AK1229:AK1292" si="356">MATCH("*rak.*",B1229,0)</f>
        <v>#N/A</v>
      </c>
      <c r="AL1229" s="180">
        <f t="shared" ref="AL1229:AL1292" si="357">IF(AND(ISNA(AJ1229),ISNA(AK1229)),0,1)</f>
        <v>0</v>
      </c>
    </row>
    <row r="1230" spans="1:38" x14ac:dyDescent="0.35">
      <c r="A1230" s="91"/>
      <c r="B1230" s="92"/>
      <c r="C1230" s="93"/>
      <c r="D1230" s="92"/>
      <c r="E1230" s="91"/>
      <c r="F1230" s="92"/>
      <c r="G1230" s="94"/>
      <c r="I1230" s="31">
        <f t="shared" ca="1" si="341"/>
        <v>0</v>
      </c>
      <c r="J1230" s="31">
        <f ca="1">IF(ISNA(MATCH($V1230,Hajoamiskertoimet!A$21:A$53,0)),0,$I1230*OFFSET(Hajoamiskertoimet!$C$20,MATCH($V1230,Hajoamiskertoimet!A$21:A$53,0),0))</f>
        <v>0</v>
      </c>
      <c r="L1230" s="181">
        <f t="shared" ca="1" si="347"/>
        <v>1</v>
      </c>
      <c r="M1230" s="180" t="e">
        <f ca="1">OFFSET('ewc02'!$H$10,MATCH($R1230,Ewc_ID,0),0)</f>
        <v>#N/A</v>
      </c>
      <c r="N1230" s="180" t="e">
        <f t="shared" ca="1" si="342"/>
        <v>#N/A</v>
      </c>
      <c r="O1230" s="180" t="e">
        <f ca="1">IF($L1230=0,-1,OFFSET('Kuiva-aine'!$C$10,AE1230+AF1230-1,0))</f>
        <v>#N/A</v>
      </c>
      <c r="P1230" s="180" t="e">
        <f t="shared" ca="1" si="348"/>
        <v>#N/A</v>
      </c>
      <c r="Q1230" s="180" t="e">
        <f ca="1">OFFSET('ewc02'!$A$10,MATCH($C1230,EWC_Koodi,0),0)</f>
        <v>#N/A</v>
      </c>
      <c r="R1230" s="180" t="e">
        <f t="shared" ca="1" si="349"/>
        <v>#N/A</v>
      </c>
      <c r="S1230" s="180" t="e">
        <f ca="1">OFFSET('ewc02'!$K$10,Y1230,0)</f>
        <v>#N/A</v>
      </c>
      <c r="T1230" s="180" t="e">
        <f t="shared" ca="1" si="350"/>
        <v>#N/A</v>
      </c>
      <c r="U1230" s="180" t="e">
        <f ca="1">OFFSET('ewc02'!$L$10,Y1230,0)</f>
        <v>#N/A</v>
      </c>
      <c r="V1230" s="180" t="e">
        <f ca="1">OFFSET('ewc02'!$M$10,Y1230,0)</f>
        <v>#N/A</v>
      </c>
      <c r="W1230" s="180" t="e">
        <f ca="1">OFFSET('ewc02'!$N$10,Y1230,0)</f>
        <v>#N/A</v>
      </c>
      <c r="X1230" s="180" t="e">
        <f ca="1">IF(AND(OFFSET('ewc02'!I$10,Y1230,0)=12,OR(G1230="2.3",G1230="2.6",G1230="2.7",G1230="2.9")),1,0)</f>
        <v>#N/A</v>
      </c>
      <c r="Y1230" s="180" t="e">
        <f t="shared" ca="1" si="343"/>
        <v>#N/A</v>
      </c>
      <c r="Z1230" s="37">
        <f t="shared" si="344"/>
        <v>0</v>
      </c>
      <c r="AA1230" s="180">
        <f ca="1">IF($Z1230=0,0, OFFSET(rd!$A$10,MATCH($Z1230,RD_tunnus,0),0))</f>
        <v>0</v>
      </c>
      <c r="AB1230" s="180" t="e">
        <f t="shared" si="351"/>
        <v>#N/A</v>
      </c>
      <c r="AC1230" s="180" t="e">
        <f t="shared" si="352"/>
        <v>#N/A</v>
      </c>
      <c r="AD1230" s="100">
        <f t="shared" si="353"/>
        <v>0</v>
      </c>
      <c r="AE1230" s="180" t="e">
        <f t="shared" ca="1" si="345"/>
        <v>#N/A</v>
      </c>
      <c r="AF1230" s="180" t="e">
        <f t="shared" ca="1" si="346"/>
        <v>#N/A</v>
      </c>
      <c r="AG1230" s="100" t="e">
        <f ca="1">OFFSET('Kuiva-aine'!$D$10,AE1230+AF1230-1,0)</f>
        <v>#N/A</v>
      </c>
      <c r="AH1230" s="100" t="e">
        <f ca="1">OFFSET('Kuiva-aine'!$E$10,AE1230+AF1230-1,0)</f>
        <v>#N/A</v>
      </c>
      <c r="AI1230" s="180" t="e">
        <f t="shared" ca="1" si="354"/>
        <v>#N/A</v>
      </c>
      <c r="AJ1230" s="180" t="e">
        <f t="shared" si="355"/>
        <v>#N/A</v>
      </c>
      <c r="AK1230" s="180" t="e">
        <f t="shared" si="356"/>
        <v>#N/A</v>
      </c>
      <c r="AL1230" s="180">
        <f t="shared" si="357"/>
        <v>0</v>
      </c>
    </row>
    <row r="1231" spans="1:38" x14ac:dyDescent="0.35">
      <c r="A1231" s="91"/>
      <c r="B1231" s="92"/>
      <c r="C1231" s="93"/>
      <c r="D1231" s="92"/>
      <c r="E1231" s="91"/>
      <c r="F1231" s="92"/>
      <c r="G1231" s="94"/>
      <c r="I1231" s="31">
        <f t="shared" ca="1" si="341"/>
        <v>0</v>
      </c>
      <c r="J1231" s="31">
        <f ca="1">IF(ISNA(MATCH($V1231,Hajoamiskertoimet!A$21:A$53,0)),0,$I1231*OFFSET(Hajoamiskertoimet!$C$20,MATCH($V1231,Hajoamiskertoimet!A$21:A$53,0),0))</f>
        <v>0</v>
      </c>
      <c r="L1231" s="181">
        <f t="shared" ca="1" si="347"/>
        <v>1</v>
      </c>
      <c r="M1231" s="180" t="e">
        <f ca="1">OFFSET('ewc02'!$H$10,MATCH($R1231,Ewc_ID,0),0)</f>
        <v>#N/A</v>
      </c>
      <c r="N1231" s="180" t="e">
        <f t="shared" ca="1" si="342"/>
        <v>#N/A</v>
      </c>
      <c r="O1231" s="180" t="e">
        <f ca="1">IF($L1231=0,-1,OFFSET('Kuiva-aine'!$C$10,AE1231+AF1231-1,0))</f>
        <v>#N/A</v>
      </c>
      <c r="P1231" s="180" t="e">
        <f t="shared" ca="1" si="348"/>
        <v>#N/A</v>
      </c>
      <c r="Q1231" s="180" t="e">
        <f ca="1">OFFSET('ewc02'!$A$10,MATCH($C1231,EWC_Koodi,0),0)</f>
        <v>#N/A</v>
      </c>
      <c r="R1231" s="180" t="e">
        <f t="shared" ca="1" si="349"/>
        <v>#N/A</v>
      </c>
      <c r="S1231" s="180" t="e">
        <f ca="1">OFFSET('ewc02'!$K$10,Y1231,0)</f>
        <v>#N/A</v>
      </c>
      <c r="T1231" s="180" t="e">
        <f t="shared" ca="1" si="350"/>
        <v>#N/A</v>
      </c>
      <c r="U1231" s="180" t="e">
        <f ca="1">OFFSET('ewc02'!$L$10,Y1231,0)</f>
        <v>#N/A</v>
      </c>
      <c r="V1231" s="180" t="e">
        <f ca="1">OFFSET('ewc02'!$M$10,Y1231,0)</f>
        <v>#N/A</v>
      </c>
      <c r="W1231" s="180" t="e">
        <f ca="1">OFFSET('ewc02'!$N$10,Y1231,0)</f>
        <v>#N/A</v>
      </c>
      <c r="X1231" s="180" t="e">
        <f ca="1">IF(AND(OFFSET('ewc02'!I$10,Y1231,0)=12,OR(G1231="2.3",G1231="2.6",G1231="2.7",G1231="2.9")),1,0)</f>
        <v>#N/A</v>
      </c>
      <c r="Y1231" s="180" t="e">
        <f t="shared" ca="1" si="343"/>
        <v>#N/A</v>
      </c>
      <c r="Z1231" s="37">
        <f t="shared" si="344"/>
        <v>0</v>
      </c>
      <c r="AA1231" s="180">
        <f ca="1">IF($Z1231=0,0, OFFSET(rd!$A$10,MATCH($Z1231,RD_tunnus,0),0))</f>
        <v>0</v>
      </c>
      <c r="AB1231" s="180" t="e">
        <f t="shared" si="351"/>
        <v>#N/A</v>
      </c>
      <c r="AC1231" s="180" t="e">
        <f t="shared" si="352"/>
        <v>#N/A</v>
      </c>
      <c r="AD1231" s="100">
        <f t="shared" si="353"/>
        <v>0</v>
      </c>
      <c r="AE1231" s="180" t="e">
        <f t="shared" ca="1" si="345"/>
        <v>#N/A</v>
      </c>
      <c r="AF1231" s="180" t="e">
        <f t="shared" ca="1" si="346"/>
        <v>#N/A</v>
      </c>
      <c r="AG1231" s="100" t="e">
        <f ca="1">OFFSET('Kuiva-aine'!$D$10,AE1231+AF1231-1,0)</f>
        <v>#N/A</v>
      </c>
      <c r="AH1231" s="100" t="e">
        <f ca="1">OFFSET('Kuiva-aine'!$E$10,AE1231+AF1231-1,0)</f>
        <v>#N/A</v>
      </c>
      <c r="AI1231" s="180" t="e">
        <f t="shared" ca="1" si="354"/>
        <v>#N/A</v>
      </c>
      <c r="AJ1231" s="180" t="e">
        <f t="shared" si="355"/>
        <v>#N/A</v>
      </c>
      <c r="AK1231" s="180" t="e">
        <f t="shared" si="356"/>
        <v>#N/A</v>
      </c>
      <c r="AL1231" s="180">
        <f t="shared" si="357"/>
        <v>0</v>
      </c>
    </row>
    <row r="1232" spans="1:38" x14ac:dyDescent="0.35">
      <c r="A1232" s="91"/>
      <c r="B1232" s="92"/>
      <c r="C1232" s="93"/>
      <c r="D1232" s="92"/>
      <c r="E1232" s="91"/>
      <c r="F1232" s="92"/>
      <c r="G1232" s="94"/>
      <c r="I1232" s="31">
        <f t="shared" ca="1" si="341"/>
        <v>0</v>
      </c>
      <c r="J1232" s="31">
        <f ca="1">IF(ISNA(MATCH($V1232,Hajoamiskertoimet!A$21:A$53,0)),0,$I1232*OFFSET(Hajoamiskertoimet!$C$20,MATCH($V1232,Hajoamiskertoimet!A$21:A$53,0),0))</f>
        <v>0</v>
      </c>
      <c r="L1232" s="181">
        <f t="shared" ca="1" si="347"/>
        <v>1</v>
      </c>
      <c r="M1232" s="180" t="e">
        <f ca="1">OFFSET('ewc02'!$H$10,MATCH($R1232,Ewc_ID,0),0)</f>
        <v>#N/A</v>
      </c>
      <c r="N1232" s="180" t="e">
        <f t="shared" ca="1" si="342"/>
        <v>#N/A</v>
      </c>
      <c r="O1232" s="180" t="e">
        <f ca="1">IF($L1232=0,-1,OFFSET('Kuiva-aine'!$C$10,AE1232+AF1232-1,0))</f>
        <v>#N/A</v>
      </c>
      <c r="P1232" s="180" t="e">
        <f t="shared" ca="1" si="348"/>
        <v>#N/A</v>
      </c>
      <c r="Q1232" s="180" t="e">
        <f ca="1">OFFSET('ewc02'!$A$10,MATCH($C1232,EWC_Koodi,0),0)</f>
        <v>#N/A</v>
      </c>
      <c r="R1232" s="180" t="e">
        <f t="shared" ca="1" si="349"/>
        <v>#N/A</v>
      </c>
      <c r="S1232" s="180" t="e">
        <f ca="1">OFFSET('ewc02'!$K$10,Y1232,0)</f>
        <v>#N/A</v>
      </c>
      <c r="T1232" s="180" t="e">
        <f t="shared" ca="1" si="350"/>
        <v>#N/A</v>
      </c>
      <c r="U1232" s="180" t="e">
        <f ca="1">OFFSET('ewc02'!$L$10,Y1232,0)</f>
        <v>#N/A</v>
      </c>
      <c r="V1232" s="180" t="e">
        <f ca="1">OFFSET('ewc02'!$M$10,Y1232,0)</f>
        <v>#N/A</v>
      </c>
      <c r="W1232" s="180" t="e">
        <f ca="1">OFFSET('ewc02'!$N$10,Y1232,0)</f>
        <v>#N/A</v>
      </c>
      <c r="X1232" s="180" t="e">
        <f ca="1">IF(AND(OFFSET('ewc02'!I$10,Y1232,0)=12,OR(G1232="2.3",G1232="2.6",G1232="2.7",G1232="2.9")),1,0)</f>
        <v>#N/A</v>
      </c>
      <c r="Y1232" s="180" t="e">
        <f t="shared" ca="1" si="343"/>
        <v>#N/A</v>
      </c>
      <c r="Z1232" s="37">
        <f t="shared" si="344"/>
        <v>0</v>
      </c>
      <c r="AA1232" s="180">
        <f ca="1">IF($Z1232=0,0, OFFSET(rd!$A$10,MATCH($Z1232,RD_tunnus,0),0))</f>
        <v>0</v>
      </c>
      <c r="AB1232" s="180" t="e">
        <f t="shared" si="351"/>
        <v>#N/A</v>
      </c>
      <c r="AC1232" s="180" t="e">
        <f t="shared" si="352"/>
        <v>#N/A</v>
      </c>
      <c r="AD1232" s="100">
        <f t="shared" si="353"/>
        <v>0</v>
      </c>
      <c r="AE1232" s="180" t="e">
        <f t="shared" ca="1" si="345"/>
        <v>#N/A</v>
      </c>
      <c r="AF1232" s="180" t="e">
        <f t="shared" ca="1" si="346"/>
        <v>#N/A</v>
      </c>
      <c r="AG1232" s="100" t="e">
        <f ca="1">OFFSET('Kuiva-aine'!$D$10,AE1232+AF1232-1,0)</f>
        <v>#N/A</v>
      </c>
      <c r="AH1232" s="100" t="e">
        <f ca="1">OFFSET('Kuiva-aine'!$E$10,AE1232+AF1232-1,0)</f>
        <v>#N/A</v>
      </c>
      <c r="AI1232" s="180" t="e">
        <f t="shared" ca="1" si="354"/>
        <v>#N/A</v>
      </c>
      <c r="AJ1232" s="180" t="e">
        <f t="shared" si="355"/>
        <v>#N/A</v>
      </c>
      <c r="AK1232" s="180" t="e">
        <f t="shared" si="356"/>
        <v>#N/A</v>
      </c>
      <c r="AL1232" s="180">
        <f t="shared" si="357"/>
        <v>0</v>
      </c>
    </row>
    <row r="1233" spans="1:38" x14ac:dyDescent="0.35">
      <c r="A1233" s="91"/>
      <c r="B1233" s="92"/>
      <c r="C1233" s="93"/>
      <c r="D1233" s="92"/>
      <c r="E1233" s="91"/>
      <c r="F1233" s="92"/>
      <c r="G1233" s="94"/>
      <c r="I1233" s="31">
        <f t="shared" ca="1" si="341"/>
        <v>0</v>
      </c>
      <c r="J1233" s="31">
        <f ca="1">IF(ISNA(MATCH($V1233,Hajoamiskertoimet!A$21:A$53,0)),0,$I1233*OFFSET(Hajoamiskertoimet!$C$20,MATCH($V1233,Hajoamiskertoimet!A$21:A$53,0),0))</f>
        <v>0</v>
      </c>
      <c r="L1233" s="181">
        <f t="shared" ca="1" si="347"/>
        <v>1</v>
      </c>
      <c r="M1233" s="180" t="e">
        <f ca="1">OFFSET('ewc02'!$H$10,MATCH($R1233,Ewc_ID,0),0)</f>
        <v>#N/A</v>
      </c>
      <c r="N1233" s="180" t="e">
        <f t="shared" ca="1" si="342"/>
        <v>#N/A</v>
      </c>
      <c r="O1233" s="180" t="e">
        <f ca="1">IF($L1233=0,-1,OFFSET('Kuiva-aine'!$C$10,AE1233+AF1233-1,0))</f>
        <v>#N/A</v>
      </c>
      <c r="P1233" s="180" t="e">
        <f t="shared" ca="1" si="348"/>
        <v>#N/A</v>
      </c>
      <c r="Q1233" s="180" t="e">
        <f ca="1">OFFSET('ewc02'!$A$10,MATCH($C1233,EWC_Koodi,0),0)</f>
        <v>#N/A</v>
      </c>
      <c r="R1233" s="180" t="e">
        <f t="shared" ca="1" si="349"/>
        <v>#N/A</v>
      </c>
      <c r="S1233" s="180" t="e">
        <f ca="1">OFFSET('ewc02'!$K$10,Y1233,0)</f>
        <v>#N/A</v>
      </c>
      <c r="T1233" s="180" t="e">
        <f t="shared" ca="1" si="350"/>
        <v>#N/A</v>
      </c>
      <c r="U1233" s="180" t="e">
        <f ca="1">OFFSET('ewc02'!$L$10,Y1233,0)</f>
        <v>#N/A</v>
      </c>
      <c r="V1233" s="180" t="e">
        <f ca="1">OFFSET('ewc02'!$M$10,Y1233,0)</f>
        <v>#N/A</v>
      </c>
      <c r="W1233" s="180" t="e">
        <f ca="1">OFFSET('ewc02'!$N$10,Y1233,0)</f>
        <v>#N/A</v>
      </c>
      <c r="X1233" s="180" t="e">
        <f ca="1">IF(AND(OFFSET('ewc02'!I$10,Y1233,0)=12,OR(G1233="2.3",G1233="2.6",G1233="2.7",G1233="2.9")),1,0)</f>
        <v>#N/A</v>
      </c>
      <c r="Y1233" s="180" t="e">
        <f t="shared" ca="1" si="343"/>
        <v>#N/A</v>
      </c>
      <c r="Z1233" s="37">
        <f t="shared" si="344"/>
        <v>0</v>
      </c>
      <c r="AA1233" s="180">
        <f ca="1">IF($Z1233=0,0, OFFSET(rd!$A$10,MATCH($Z1233,RD_tunnus,0),0))</f>
        <v>0</v>
      </c>
      <c r="AB1233" s="180" t="e">
        <f t="shared" si="351"/>
        <v>#N/A</v>
      </c>
      <c r="AC1233" s="180" t="e">
        <f t="shared" si="352"/>
        <v>#N/A</v>
      </c>
      <c r="AD1233" s="100">
        <f t="shared" si="353"/>
        <v>0</v>
      </c>
      <c r="AE1233" s="180" t="e">
        <f t="shared" ca="1" si="345"/>
        <v>#N/A</v>
      </c>
      <c r="AF1233" s="180" t="e">
        <f t="shared" ca="1" si="346"/>
        <v>#N/A</v>
      </c>
      <c r="AG1233" s="100" t="e">
        <f ca="1">OFFSET('Kuiva-aine'!$D$10,AE1233+AF1233-1,0)</f>
        <v>#N/A</v>
      </c>
      <c r="AH1233" s="100" t="e">
        <f ca="1">OFFSET('Kuiva-aine'!$E$10,AE1233+AF1233-1,0)</f>
        <v>#N/A</v>
      </c>
      <c r="AI1233" s="180" t="e">
        <f t="shared" ca="1" si="354"/>
        <v>#N/A</v>
      </c>
      <c r="AJ1233" s="180" t="e">
        <f t="shared" si="355"/>
        <v>#N/A</v>
      </c>
      <c r="AK1233" s="180" t="e">
        <f t="shared" si="356"/>
        <v>#N/A</v>
      </c>
      <c r="AL1233" s="180">
        <f t="shared" si="357"/>
        <v>0</v>
      </c>
    </row>
    <row r="1234" spans="1:38" x14ac:dyDescent="0.35">
      <c r="A1234" s="91"/>
      <c r="B1234" s="92"/>
      <c r="C1234" s="93"/>
      <c r="D1234" s="92"/>
      <c r="E1234" s="91"/>
      <c r="F1234" s="92"/>
      <c r="G1234" s="94"/>
      <c r="I1234" s="31">
        <f t="shared" ca="1" si="341"/>
        <v>0</v>
      </c>
      <c r="J1234" s="31">
        <f ca="1">IF(ISNA(MATCH($V1234,Hajoamiskertoimet!A$21:A$53,0)),0,$I1234*OFFSET(Hajoamiskertoimet!$C$20,MATCH($V1234,Hajoamiskertoimet!A$21:A$53,0),0))</f>
        <v>0</v>
      </c>
      <c r="L1234" s="181">
        <f t="shared" ca="1" si="347"/>
        <v>1</v>
      </c>
      <c r="M1234" s="180" t="e">
        <f ca="1">OFFSET('ewc02'!$H$10,MATCH($R1234,Ewc_ID,0),0)</f>
        <v>#N/A</v>
      </c>
      <c r="N1234" s="180" t="e">
        <f t="shared" ca="1" si="342"/>
        <v>#N/A</v>
      </c>
      <c r="O1234" s="180" t="e">
        <f ca="1">IF($L1234=0,-1,OFFSET('Kuiva-aine'!$C$10,AE1234+AF1234-1,0))</f>
        <v>#N/A</v>
      </c>
      <c r="P1234" s="180" t="e">
        <f t="shared" ca="1" si="348"/>
        <v>#N/A</v>
      </c>
      <c r="Q1234" s="180" t="e">
        <f ca="1">OFFSET('ewc02'!$A$10,MATCH($C1234,EWC_Koodi,0),0)</f>
        <v>#N/A</v>
      </c>
      <c r="R1234" s="180" t="e">
        <f t="shared" ca="1" si="349"/>
        <v>#N/A</v>
      </c>
      <c r="S1234" s="180" t="e">
        <f ca="1">OFFSET('ewc02'!$K$10,Y1234,0)</f>
        <v>#N/A</v>
      </c>
      <c r="T1234" s="180" t="e">
        <f t="shared" ca="1" si="350"/>
        <v>#N/A</v>
      </c>
      <c r="U1234" s="180" t="e">
        <f ca="1">OFFSET('ewc02'!$L$10,Y1234,0)</f>
        <v>#N/A</v>
      </c>
      <c r="V1234" s="180" t="e">
        <f ca="1">OFFSET('ewc02'!$M$10,Y1234,0)</f>
        <v>#N/A</v>
      </c>
      <c r="W1234" s="180" t="e">
        <f ca="1">OFFSET('ewc02'!$N$10,Y1234,0)</f>
        <v>#N/A</v>
      </c>
      <c r="X1234" s="180" t="e">
        <f ca="1">IF(AND(OFFSET('ewc02'!I$10,Y1234,0)=12,OR(G1234="2.3",G1234="2.6",G1234="2.7",G1234="2.9")),1,0)</f>
        <v>#N/A</v>
      </c>
      <c r="Y1234" s="180" t="e">
        <f t="shared" ca="1" si="343"/>
        <v>#N/A</v>
      </c>
      <c r="Z1234" s="37">
        <f t="shared" si="344"/>
        <v>0</v>
      </c>
      <c r="AA1234" s="180">
        <f ca="1">IF($Z1234=0,0, OFFSET(rd!$A$10,MATCH($Z1234,RD_tunnus,0),0))</f>
        <v>0</v>
      </c>
      <c r="AB1234" s="180" t="e">
        <f t="shared" si="351"/>
        <v>#N/A</v>
      </c>
      <c r="AC1234" s="180" t="e">
        <f t="shared" si="352"/>
        <v>#N/A</v>
      </c>
      <c r="AD1234" s="100">
        <f t="shared" si="353"/>
        <v>0</v>
      </c>
      <c r="AE1234" s="180" t="e">
        <f t="shared" ca="1" si="345"/>
        <v>#N/A</v>
      </c>
      <c r="AF1234" s="180" t="e">
        <f t="shared" ca="1" si="346"/>
        <v>#N/A</v>
      </c>
      <c r="AG1234" s="100" t="e">
        <f ca="1">OFFSET('Kuiva-aine'!$D$10,AE1234+AF1234-1,0)</f>
        <v>#N/A</v>
      </c>
      <c r="AH1234" s="100" t="e">
        <f ca="1">OFFSET('Kuiva-aine'!$E$10,AE1234+AF1234-1,0)</f>
        <v>#N/A</v>
      </c>
      <c r="AI1234" s="180" t="e">
        <f t="shared" ca="1" si="354"/>
        <v>#N/A</v>
      </c>
      <c r="AJ1234" s="180" t="e">
        <f t="shared" si="355"/>
        <v>#N/A</v>
      </c>
      <c r="AK1234" s="180" t="e">
        <f t="shared" si="356"/>
        <v>#N/A</v>
      </c>
      <c r="AL1234" s="180">
        <f t="shared" si="357"/>
        <v>0</v>
      </c>
    </row>
    <row r="1235" spans="1:38" x14ac:dyDescent="0.35">
      <c r="A1235" s="91"/>
      <c r="B1235" s="92"/>
      <c r="C1235" s="93"/>
      <c r="D1235" s="92"/>
      <c r="E1235" s="91"/>
      <c r="F1235" s="92"/>
      <c r="G1235" s="94"/>
      <c r="I1235" s="31">
        <f t="shared" ca="1" si="341"/>
        <v>0</v>
      </c>
      <c r="J1235" s="31">
        <f ca="1">IF(ISNA(MATCH($V1235,Hajoamiskertoimet!A$21:A$53,0)),0,$I1235*OFFSET(Hajoamiskertoimet!$C$20,MATCH($V1235,Hajoamiskertoimet!A$21:A$53,0),0))</f>
        <v>0</v>
      </c>
      <c r="L1235" s="181">
        <f t="shared" ca="1" si="347"/>
        <v>1</v>
      </c>
      <c r="M1235" s="180" t="e">
        <f ca="1">OFFSET('ewc02'!$H$10,MATCH($R1235,Ewc_ID,0),0)</f>
        <v>#N/A</v>
      </c>
      <c r="N1235" s="180" t="e">
        <f t="shared" ca="1" si="342"/>
        <v>#N/A</v>
      </c>
      <c r="O1235" s="180" t="e">
        <f ca="1">IF($L1235=0,-1,OFFSET('Kuiva-aine'!$C$10,AE1235+AF1235-1,0))</f>
        <v>#N/A</v>
      </c>
      <c r="P1235" s="180" t="e">
        <f t="shared" ca="1" si="348"/>
        <v>#N/A</v>
      </c>
      <c r="Q1235" s="180" t="e">
        <f ca="1">OFFSET('ewc02'!$A$10,MATCH($C1235,EWC_Koodi,0),0)</f>
        <v>#N/A</v>
      </c>
      <c r="R1235" s="180" t="e">
        <f t="shared" ca="1" si="349"/>
        <v>#N/A</v>
      </c>
      <c r="S1235" s="180" t="e">
        <f ca="1">OFFSET('ewc02'!$K$10,Y1235,0)</f>
        <v>#N/A</v>
      </c>
      <c r="T1235" s="180" t="e">
        <f t="shared" ca="1" si="350"/>
        <v>#N/A</v>
      </c>
      <c r="U1235" s="180" t="e">
        <f ca="1">OFFSET('ewc02'!$L$10,Y1235,0)</f>
        <v>#N/A</v>
      </c>
      <c r="V1235" s="180" t="e">
        <f ca="1">OFFSET('ewc02'!$M$10,Y1235,0)</f>
        <v>#N/A</v>
      </c>
      <c r="W1235" s="180" t="e">
        <f ca="1">OFFSET('ewc02'!$N$10,Y1235,0)</f>
        <v>#N/A</v>
      </c>
      <c r="X1235" s="180" t="e">
        <f ca="1">IF(AND(OFFSET('ewc02'!I$10,Y1235,0)=12,OR(G1235="2.3",G1235="2.6",G1235="2.7",G1235="2.9")),1,0)</f>
        <v>#N/A</v>
      </c>
      <c r="Y1235" s="180" t="e">
        <f t="shared" ca="1" si="343"/>
        <v>#N/A</v>
      </c>
      <c r="Z1235" s="37">
        <f t="shared" si="344"/>
        <v>0</v>
      </c>
      <c r="AA1235" s="180">
        <f ca="1">IF($Z1235=0,0, OFFSET(rd!$A$10,MATCH($Z1235,RD_tunnus,0),0))</f>
        <v>0</v>
      </c>
      <c r="AB1235" s="180" t="e">
        <f t="shared" si="351"/>
        <v>#N/A</v>
      </c>
      <c r="AC1235" s="180" t="e">
        <f t="shared" si="352"/>
        <v>#N/A</v>
      </c>
      <c r="AD1235" s="100">
        <f t="shared" si="353"/>
        <v>0</v>
      </c>
      <c r="AE1235" s="180" t="e">
        <f t="shared" ca="1" si="345"/>
        <v>#N/A</v>
      </c>
      <c r="AF1235" s="180" t="e">
        <f t="shared" ca="1" si="346"/>
        <v>#N/A</v>
      </c>
      <c r="AG1235" s="100" t="e">
        <f ca="1">OFFSET('Kuiva-aine'!$D$10,AE1235+AF1235-1,0)</f>
        <v>#N/A</v>
      </c>
      <c r="AH1235" s="100" t="e">
        <f ca="1">OFFSET('Kuiva-aine'!$E$10,AE1235+AF1235-1,0)</f>
        <v>#N/A</v>
      </c>
      <c r="AI1235" s="180" t="e">
        <f t="shared" ca="1" si="354"/>
        <v>#N/A</v>
      </c>
      <c r="AJ1235" s="180" t="e">
        <f t="shared" si="355"/>
        <v>#N/A</v>
      </c>
      <c r="AK1235" s="180" t="e">
        <f t="shared" si="356"/>
        <v>#N/A</v>
      </c>
      <c r="AL1235" s="180">
        <f t="shared" si="357"/>
        <v>0</v>
      </c>
    </row>
    <row r="1236" spans="1:38" x14ac:dyDescent="0.35">
      <c r="A1236" s="91"/>
      <c r="B1236" s="92"/>
      <c r="C1236" s="93"/>
      <c r="D1236" s="92"/>
      <c r="E1236" s="91"/>
      <c r="F1236" s="92"/>
      <c r="G1236" s="94"/>
      <c r="I1236" s="31">
        <f t="shared" ca="1" si="341"/>
        <v>0</v>
      </c>
      <c r="J1236" s="31">
        <f ca="1">IF(ISNA(MATCH($V1236,Hajoamiskertoimet!A$21:A$53,0)),0,$I1236*OFFSET(Hajoamiskertoimet!$C$20,MATCH($V1236,Hajoamiskertoimet!A$21:A$53,0),0))</f>
        <v>0</v>
      </c>
      <c r="L1236" s="181">
        <f t="shared" ca="1" si="347"/>
        <v>1</v>
      </c>
      <c r="M1236" s="180" t="e">
        <f ca="1">OFFSET('ewc02'!$H$10,MATCH($R1236,Ewc_ID,0),0)</f>
        <v>#N/A</v>
      </c>
      <c r="N1236" s="180" t="e">
        <f t="shared" ca="1" si="342"/>
        <v>#N/A</v>
      </c>
      <c r="O1236" s="180" t="e">
        <f ca="1">IF($L1236=0,-1,OFFSET('Kuiva-aine'!$C$10,AE1236+AF1236-1,0))</f>
        <v>#N/A</v>
      </c>
      <c r="P1236" s="180" t="e">
        <f t="shared" ca="1" si="348"/>
        <v>#N/A</v>
      </c>
      <c r="Q1236" s="180" t="e">
        <f ca="1">OFFSET('ewc02'!$A$10,MATCH($C1236,EWC_Koodi,0),0)</f>
        <v>#N/A</v>
      </c>
      <c r="R1236" s="180" t="e">
        <f t="shared" ca="1" si="349"/>
        <v>#N/A</v>
      </c>
      <c r="S1236" s="180" t="e">
        <f ca="1">OFFSET('ewc02'!$K$10,Y1236,0)</f>
        <v>#N/A</v>
      </c>
      <c r="T1236" s="180" t="e">
        <f t="shared" ca="1" si="350"/>
        <v>#N/A</v>
      </c>
      <c r="U1236" s="180" t="e">
        <f ca="1">OFFSET('ewc02'!$L$10,Y1236,0)</f>
        <v>#N/A</v>
      </c>
      <c r="V1236" s="180" t="e">
        <f ca="1">OFFSET('ewc02'!$M$10,Y1236,0)</f>
        <v>#N/A</v>
      </c>
      <c r="W1236" s="180" t="e">
        <f ca="1">OFFSET('ewc02'!$N$10,Y1236,0)</f>
        <v>#N/A</v>
      </c>
      <c r="X1236" s="180" t="e">
        <f ca="1">IF(AND(OFFSET('ewc02'!I$10,Y1236,0)=12,OR(G1236="2.3",G1236="2.6",G1236="2.7",G1236="2.9")),1,0)</f>
        <v>#N/A</v>
      </c>
      <c r="Y1236" s="180" t="e">
        <f t="shared" ca="1" si="343"/>
        <v>#N/A</v>
      </c>
      <c r="Z1236" s="37">
        <f t="shared" si="344"/>
        <v>0</v>
      </c>
      <c r="AA1236" s="180">
        <f ca="1">IF($Z1236=0,0, OFFSET(rd!$A$10,MATCH($Z1236,RD_tunnus,0),0))</f>
        <v>0</v>
      </c>
      <c r="AB1236" s="180" t="e">
        <f t="shared" si="351"/>
        <v>#N/A</v>
      </c>
      <c r="AC1236" s="180" t="e">
        <f t="shared" si="352"/>
        <v>#N/A</v>
      </c>
      <c r="AD1236" s="100">
        <f t="shared" si="353"/>
        <v>0</v>
      </c>
      <c r="AE1236" s="180" t="e">
        <f t="shared" ca="1" si="345"/>
        <v>#N/A</v>
      </c>
      <c r="AF1236" s="180" t="e">
        <f t="shared" ca="1" si="346"/>
        <v>#N/A</v>
      </c>
      <c r="AG1236" s="100" t="e">
        <f ca="1">OFFSET('Kuiva-aine'!$D$10,AE1236+AF1236-1,0)</f>
        <v>#N/A</v>
      </c>
      <c r="AH1236" s="100" t="e">
        <f ca="1">OFFSET('Kuiva-aine'!$E$10,AE1236+AF1236-1,0)</f>
        <v>#N/A</v>
      </c>
      <c r="AI1236" s="180" t="e">
        <f t="shared" ca="1" si="354"/>
        <v>#N/A</v>
      </c>
      <c r="AJ1236" s="180" t="e">
        <f t="shared" si="355"/>
        <v>#N/A</v>
      </c>
      <c r="AK1236" s="180" t="e">
        <f t="shared" si="356"/>
        <v>#N/A</v>
      </c>
      <c r="AL1236" s="180">
        <f t="shared" si="357"/>
        <v>0</v>
      </c>
    </row>
    <row r="1237" spans="1:38" x14ac:dyDescent="0.35">
      <c r="A1237" s="91"/>
      <c r="B1237" s="92"/>
      <c r="C1237" s="93"/>
      <c r="D1237" s="92"/>
      <c r="E1237" s="91"/>
      <c r="F1237" s="92"/>
      <c r="G1237" s="94"/>
      <c r="I1237" s="31">
        <f t="shared" ca="1" si="341"/>
        <v>0</v>
      </c>
      <c r="J1237" s="31">
        <f ca="1">IF(ISNA(MATCH($V1237,Hajoamiskertoimet!A$21:A$53,0)),0,$I1237*OFFSET(Hajoamiskertoimet!$C$20,MATCH($V1237,Hajoamiskertoimet!A$21:A$53,0),0))</f>
        <v>0</v>
      </c>
      <c r="L1237" s="181">
        <f t="shared" ca="1" si="347"/>
        <v>1</v>
      </c>
      <c r="M1237" s="180" t="e">
        <f ca="1">OFFSET('ewc02'!$H$10,MATCH($R1237,Ewc_ID,0),0)</f>
        <v>#N/A</v>
      </c>
      <c r="N1237" s="180" t="e">
        <f t="shared" ca="1" si="342"/>
        <v>#N/A</v>
      </c>
      <c r="O1237" s="180" t="e">
        <f ca="1">IF($L1237=0,-1,OFFSET('Kuiva-aine'!$C$10,AE1237+AF1237-1,0))</f>
        <v>#N/A</v>
      </c>
      <c r="P1237" s="180" t="e">
        <f t="shared" ca="1" si="348"/>
        <v>#N/A</v>
      </c>
      <c r="Q1237" s="180" t="e">
        <f ca="1">OFFSET('ewc02'!$A$10,MATCH($C1237,EWC_Koodi,0),0)</f>
        <v>#N/A</v>
      </c>
      <c r="R1237" s="180" t="e">
        <f t="shared" ca="1" si="349"/>
        <v>#N/A</v>
      </c>
      <c r="S1237" s="180" t="e">
        <f ca="1">OFFSET('ewc02'!$K$10,Y1237,0)</f>
        <v>#N/A</v>
      </c>
      <c r="T1237" s="180" t="e">
        <f t="shared" ca="1" si="350"/>
        <v>#N/A</v>
      </c>
      <c r="U1237" s="180" t="e">
        <f ca="1">OFFSET('ewc02'!$L$10,Y1237,0)</f>
        <v>#N/A</v>
      </c>
      <c r="V1237" s="180" t="e">
        <f ca="1">OFFSET('ewc02'!$M$10,Y1237,0)</f>
        <v>#N/A</v>
      </c>
      <c r="W1237" s="180" t="e">
        <f ca="1">OFFSET('ewc02'!$N$10,Y1237,0)</f>
        <v>#N/A</v>
      </c>
      <c r="X1237" s="180" t="e">
        <f ca="1">IF(AND(OFFSET('ewc02'!I$10,Y1237,0)=12,OR(G1237="2.3",G1237="2.6",G1237="2.7",G1237="2.9")),1,0)</f>
        <v>#N/A</v>
      </c>
      <c r="Y1237" s="180" t="e">
        <f t="shared" ca="1" si="343"/>
        <v>#N/A</v>
      </c>
      <c r="Z1237" s="37">
        <f t="shared" si="344"/>
        <v>0</v>
      </c>
      <c r="AA1237" s="180">
        <f ca="1">IF($Z1237=0,0, OFFSET(rd!$A$10,MATCH($Z1237,RD_tunnus,0),0))</f>
        <v>0</v>
      </c>
      <c r="AB1237" s="180" t="e">
        <f t="shared" si="351"/>
        <v>#N/A</v>
      </c>
      <c r="AC1237" s="180" t="e">
        <f t="shared" si="352"/>
        <v>#N/A</v>
      </c>
      <c r="AD1237" s="100">
        <f t="shared" si="353"/>
        <v>0</v>
      </c>
      <c r="AE1237" s="180" t="e">
        <f t="shared" ca="1" si="345"/>
        <v>#N/A</v>
      </c>
      <c r="AF1237" s="180" t="e">
        <f t="shared" ca="1" si="346"/>
        <v>#N/A</v>
      </c>
      <c r="AG1237" s="100" t="e">
        <f ca="1">OFFSET('Kuiva-aine'!$D$10,AE1237+AF1237-1,0)</f>
        <v>#N/A</v>
      </c>
      <c r="AH1237" s="100" t="e">
        <f ca="1">OFFSET('Kuiva-aine'!$E$10,AE1237+AF1237-1,0)</f>
        <v>#N/A</v>
      </c>
      <c r="AI1237" s="180" t="e">
        <f t="shared" ca="1" si="354"/>
        <v>#N/A</v>
      </c>
      <c r="AJ1237" s="180" t="e">
        <f t="shared" si="355"/>
        <v>#N/A</v>
      </c>
      <c r="AK1237" s="180" t="e">
        <f t="shared" si="356"/>
        <v>#N/A</v>
      </c>
      <c r="AL1237" s="180">
        <f t="shared" si="357"/>
        <v>0</v>
      </c>
    </row>
    <row r="1238" spans="1:38" x14ac:dyDescent="0.35">
      <c r="A1238" s="91"/>
      <c r="B1238" s="92"/>
      <c r="C1238" s="93"/>
      <c r="D1238" s="92"/>
      <c r="E1238" s="91"/>
      <c r="F1238" s="92"/>
      <c r="G1238" s="94"/>
      <c r="I1238" s="31">
        <f t="shared" ca="1" si="341"/>
        <v>0</v>
      </c>
      <c r="J1238" s="31">
        <f ca="1">IF(ISNA(MATCH($V1238,Hajoamiskertoimet!A$21:A$53,0)),0,$I1238*OFFSET(Hajoamiskertoimet!$C$20,MATCH($V1238,Hajoamiskertoimet!A$21:A$53,0),0))</f>
        <v>0</v>
      </c>
      <c r="L1238" s="181">
        <f t="shared" ca="1" si="347"/>
        <v>1</v>
      </c>
      <c r="M1238" s="180" t="e">
        <f ca="1">OFFSET('ewc02'!$H$10,MATCH($R1238,Ewc_ID,0),0)</f>
        <v>#N/A</v>
      </c>
      <c r="N1238" s="180" t="e">
        <f t="shared" ca="1" si="342"/>
        <v>#N/A</v>
      </c>
      <c r="O1238" s="180" t="e">
        <f ca="1">IF($L1238=0,-1,OFFSET('Kuiva-aine'!$C$10,AE1238+AF1238-1,0))</f>
        <v>#N/A</v>
      </c>
      <c r="P1238" s="180" t="e">
        <f t="shared" ca="1" si="348"/>
        <v>#N/A</v>
      </c>
      <c r="Q1238" s="180" t="e">
        <f ca="1">OFFSET('ewc02'!$A$10,MATCH($C1238,EWC_Koodi,0),0)</f>
        <v>#N/A</v>
      </c>
      <c r="R1238" s="180" t="e">
        <f t="shared" ca="1" si="349"/>
        <v>#N/A</v>
      </c>
      <c r="S1238" s="180" t="e">
        <f ca="1">OFFSET('ewc02'!$K$10,Y1238,0)</f>
        <v>#N/A</v>
      </c>
      <c r="T1238" s="180" t="e">
        <f t="shared" ca="1" si="350"/>
        <v>#N/A</v>
      </c>
      <c r="U1238" s="180" t="e">
        <f ca="1">OFFSET('ewc02'!$L$10,Y1238,0)</f>
        <v>#N/A</v>
      </c>
      <c r="V1238" s="180" t="e">
        <f ca="1">OFFSET('ewc02'!$M$10,Y1238,0)</f>
        <v>#N/A</v>
      </c>
      <c r="W1238" s="180" t="e">
        <f ca="1">OFFSET('ewc02'!$N$10,Y1238,0)</f>
        <v>#N/A</v>
      </c>
      <c r="X1238" s="180" t="e">
        <f ca="1">IF(AND(OFFSET('ewc02'!I$10,Y1238,0)=12,OR(G1238="2.3",G1238="2.6",G1238="2.7",G1238="2.9")),1,0)</f>
        <v>#N/A</v>
      </c>
      <c r="Y1238" s="180" t="e">
        <f t="shared" ca="1" si="343"/>
        <v>#N/A</v>
      </c>
      <c r="Z1238" s="37">
        <f t="shared" si="344"/>
        <v>0</v>
      </c>
      <c r="AA1238" s="180">
        <f ca="1">IF($Z1238=0,0, OFFSET(rd!$A$10,MATCH($Z1238,RD_tunnus,0),0))</f>
        <v>0</v>
      </c>
      <c r="AB1238" s="180" t="e">
        <f t="shared" si="351"/>
        <v>#N/A</v>
      </c>
      <c r="AC1238" s="180" t="e">
        <f t="shared" si="352"/>
        <v>#N/A</v>
      </c>
      <c r="AD1238" s="100">
        <f t="shared" si="353"/>
        <v>0</v>
      </c>
      <c r="AE1238" s="180" t="e">
        <f t="shared" ca="1" si="345"/>
        <v>#N/A</v>
      </c>
      <c r="AF1238" s="180" t="e">
        <f t="shared" ca="1" si="346"/>
        <v>#N/A</v>
      </c>
      <c r="AG1238" s="100" t="e">
        <f ca="1">OFFSET('Kuiva-aine'!$D$10,AE1238+AF1238-1,0)</f>
        <v>#N/A</v>
      </c>
      <c r="AH1238" s="100" t="e">
        <f ca="1">OFFSET('Kuiva-aine'!$E$10,AE1238+AF1238-1,0)</f>
        <v>#N/A</v>
      </c>
      <c r="AI1238" s="180" t="e">
        <f t="shared" ca="1" si="354"/>
        <v>#N/A</v>
      </c>
      <c r="AJ1238" s="180" t="e">
        <f t="shared" si="355"/>
        <v>#N/A</v>
      </c>
      <c r="AK1238" s="180" t="e">
        <f t="shared" si="356"/>
        <v>#N/A</v>
      </c>
      <c r="AL1238" s="180">
        <f t="shared" si="357"/>
        <v>0</v>
      </c>
    </row>
    <row r="1239" spans="1:38" x14ac:dyDescent="0.35">
      <c r="A1239" s="91"/>
      <c r="B1239" s="92"/>
      <c r="C1239" s="93"/>
      <c r="D1239" s="92"/>
      <c r="E1239" s="91"/>
      <c r="F1239" s="92"/>
      <c r="G1239" s="94"/>
      <c r="I1239" s="31">
        <f t="shared" ca="1" si="341"/>
        <v>0</v>
      </c>
      <c r="J1239" s="31">
        <f ca="1">IF(ISNA(MATCH($V1239,Hajoamiskertoimet!A$21:A$53,0)),0,$I1239*OFFSET(Hajoamiskertoimet!$C$20,MATCH($V1239,Hajoamiskertoimet!A$21:A$53,0),0))</f>
        <v>0</v>
      </c>
      <c r="L1239" s="181">
        <f t="shared" ca="1" si="347"/>
        <v>1</v>
      </c>
      <c r="M1239" s="180" t="e">
        <f ca="1">OFFSET('ewc02'!$H$10,MATCH($R1239,Ewc_ID,0),0)</f>
        <v>#N/A</v>
      </c>
      <c r="N1239" s="180" t="e">
        <f t="shared" ca="1" si="342"/>
        <v>#N/A</v>
      </c>
      <c r="O1239" s="180" t="e">
        <f ca="1">IF($L1239=0,-1,OFFSET('Kuiva-aine'!$C$10,AE1239+AF1239-1,0))</f>
        <v>#N/A</v>
      </c>
      <c r="P1239" s="180" t="e">
        <f t="shared" ca="1" si="348"/>
        <v>#N/A</v>
      </c>
      <c r="Q1239" s="180" t="e">
        <f ca="1">OFFSET('ewc02'!$A$10,MATCH($C1239,EWC_Koodi,0),0)</f>
        <v>#N/A</v>
      </c>
      <c r="R1239" s="180" t="e">
        <f t="shared" ca="1" si="349"/>
        <v>#N/A</v>
      </c>
      <c r="S1239" s="180" t="e">
        <f ca="1">OFFSET('ewc02'!$K$10,Y1239,0)</f>
        <v>#N/A</v>
      </c>
      <c r="T1239" s="180" t="e">
        <f t="shared" ca="1" si="350"/>
        <v>#N/A</v>
      </c>
      <c r="U1239" s="180" t="e">
        <f ca="1">OFFSET('ewc02'!$L$10,Y1239,0)</f>
        <v>#N/A</v>
      </c>
      <c r="V1239" s="180" t="e">
        <f ca="1">OFFSET('ewc02'!$M$10,Y1239,0)</f>
        <v>#N/A</v>
      </c>
      <c r="W1239" s="180" t="e">
        <f ca="1">OFFSET('ewc02'!$N$10,Y1239,0)</f>
        <v>#N/A</v>
      </c>
      <c r="X1239" s="180" t="e">
        <f ca="1">IF(AND(OFFSET('ewc02'!I$10,Y1239,0)=12,OR(G1239="2.3",G1239="2.6",G1239="2.7",G1239="2.9")),1,0)</f>
        <v>#N/A</v>
      </c>
      <c r="Y1239" s="180" t="e">
        <f t="shared" ca="1" si="343"/>
        <v>#N/A</v>
      </c>
      <c r="Z1239" s="37">
        <f t="shared" si="344"/>
        <v>0</v>
      </c>
      <c r="AA1239" s="180">
        <f ca="1">IF($Z1239=0,0, OFFSET(rd!$A$10,MATCH($Z1239,RD_tunnus,0),0))</f>
        <v>0</v>
      </c>
      <c r="AB1239" s="180" t="e">
        <f t="shared" si="351"/>
        <v>#N/A</v>
      </c>
      <c r="AC1239" s="180" t="e">
        <f t="shared" si="352"/>
        <v>#N/A</v>
      </c>
      <c r="AD1239" s="100">
        <f t="shared" si="353"/>
        <v>0</v>
      </c>
      <c r="AE1239" s="180" t="e">
        <f t="shared" ca="1" si="345"/>
        <v>#N/A</v>
      </c>
      <c r="AF1239" s="180" t="e">
        <f t="shared" ca="1" si="346"/>
        <v>#N/A</v>
      </c>
      <c r="AG1239" s="100" t="e">
        <f ca="1">OFFSET('Kuiva-aine'!$D$10,AE1239+AF1239-1,0)</f>
        <v>#N/A</v>
      </c>
      <c r="AH1239" s="100" t="e">
        <f ca="1">OFFSET('Kuiva-aine'!$E$10,AE1239+AF1239-1,0)</f>
        <v>#N/A</v>
      </c>
      <c r="AI1239" s="180" t="e">
        <f t="shared" ca="1" si="354"/>
        <v>#N/A</v>
      </c>
      <c r="AJ1239" s="180" t="e">
        <f t="shared" si="355"/>
        <v>#N/A</v>
      </c>
      <c r="AK1239" s="180" t="e">
        <f t="shared" si="356"/>
        <v>#N/A</v>
      </c>
      <c r="AL1239" s="180">
        <f t="shared" si="357"/>
        <v>0</v>
      </c>
    </row>
    <row r="1240" spans="1:38" x14ac:dyDescent="0.35">
      <c r="A1240" s="91"/>
      <c r="B1240" s="92"/>
      <c r="C1240" s="93"/>
      <c r="D1240" s="92"/>
      <c r="E1240" s="91"/>
      <c r="F1240" s="92"/>
      <c r="G1240" s="94"/>
      <c r="I1240" s="31">
        <f t="shared" ca="1" si="341"/>
        <v>0</v>
      </c>
      <c r="J1240" s="31">
        <f ca="1">IF(ISNA(MATCH($V1240,Hajoamiskertoimet!A$21:A$53,0)),0,$I1240*OFFSET(Hajoamiskertoimet!$C$20,MATCH($V1240,Hajoamiskertoimet!A$21:A$53,0),0))</f>
        <v>0</v>
      </c>
      <c r="L1240" s="181">
        <f t="shared" ca="1" si="347"/>
        <v>1</v>
      </c>
      <c r="M1240" s="180" t="e">
        <f ca="1">OFFSET('ewc02'!$H$10,MATCH($R1240,Ewc_ID,0),0)</f>
        <v>#N/A</v>
      </c>
      <c r="N1240" s="180" t="e">
        <f t="shared" ca="1" si="342"/>
        <v>#N/A</v>
      </c>
      <c r="O1240" s="180" t="e">
        <f ca="1">IF($L1240=0,-1,OFFSET('Kuiva-aine'!$C$10,AE1240+AF1240-1,0))</f>
        <v>#N/A</v>
      </c>
      <c r="P1240" s="180" t="e">
        <f t="shared" ca="1" si="348"/>
        <v>#N/A</v>
      </c>
      <c r="Q1240" s="180" t="e">
        <f ca="1">OFFSET('ewc02'!$A$10,MATCH($C1240,EWC_Koodi,0),0)</f>
        <v>#N/A</v>
      </c>
      <c r="R1240" s="180" t="e">
        <f t="shared" ca="1" si="349"/>
        <v>#N/A</v>
      </c>
      <c r="S1240" s="180" t="e">
        <f ca="1">OFFSET('ewc02'!$K$10,Y1240,0)</f>
        <v>#N/A</v>
      </c>
      <c r="T1240" s="180" t="e">
        <f t="shared" ca="1" si="350"/>
        <v>#N/A</v>
      </c>
      <c r="U1240" s="180" t="e">
        <f ca="1">OFFSET('ewc02'!$L$10,Y1240,0)</f>
        <v>#N/A</v>
      </c>
      <c r="V1240" s="180" t="e">
        <f ca="1">OFFSET('ewc02'!$M$10,Y1240,0)</f>
        <v>#N/A</v>
      </c>
      <c r="W1240" s="180" t="e">
        <f ca="1">OFFSET('ewc02'!$N$10,Y1240,0)</f>
        <v>#N/A</v>
      </c>
      <c r="X1240" s="180" t="e">
        <f ca="1">IF(AND(OFFSET('ewc02'!I$10,Y1240,0)=12,OR(G1240="2.3",G1240="2.6",G1240="2.7",G1240="2.9")),1,0)</f>
        <v>#N/A</v>
      </c>
      <c r="Y1240" s="180" t="e">
        <f t="shared" ca="1" si="343"/>
        <v>#N/A</v>
      </c>
      <c r="Z1240" s="37">
        <f t="shared" si="344"/>
        <v>0</v>
      </c>
      <c r="AA1240" s="180">
        <f ca="1">IF($Z1240=0,0, OFFSET(rd!$A$10,MATCH($Z1240,RD_tunnus,0),0))</f>
        <v>0</v>
      </c>
      <c r="AB1240" s="180" t="e">
        <f t="shared" si="351"/>
        <v>#N/A</v>
      </c>
      <c r="AC1240" s="180" t="e">
        <f t="shared" si="352"/>
        <v>#N/A</v>
      </c>
      <c r="AD1240" s="100">
        <f t="shared" si="353"/>
        <v>0</v>
      </c>
      <c r="AE1240" s="180" t="e">
        <f t="shared" ca="1" si="345"/>
        <v>#N/A</v>
      </c>
      <c r="AF1240" s="180" t="e">
        <f t="shared" ca="1" si="346"/>
        <v>#N/A</v>
      </c>
      <c r="AG1240" s="100" t="e">
        <f ca="1">OFFSET('Kuiva-aine'!$D$10,AE1240+AF1240-1,0)</f>
        <v>#N/A</v>
      </c>
      <c r="AH1240" s="100" t="e">
        <f ca="1">OFFSET('Kuiva-aine'!$E$10,AE1240+AF1240-1,0)</f>
        <v>#N/A</v>
      </c>
      <c r="AI1240" s="180" t="e">
        <f t="shared" ca="1" si="354"/>
        <v>#N/A</v>
      </c>
      <c r="AJ1240" s="180" t="e">
        <f t="shared" si="355"/>
        <v>#N/A</v>
      </c>
      <c r="AK1240" s="180" t="e">
        <f t="shared" si="356"/>
        <v>#N/A</v>
      </c>
      <c r="AL1240" s="180">
        <f t="shared" si="357"/>
        <v>0</v>
      </c>
    </row>
    <row r="1241" spans="1:38" x14ac:dyDescent="0.35">
      <c r="A1241" s="91"/>
      <c r="B1241" s="92"/>
      <c r="C1241" s="93"/>
      <c r="D1241" s="92"/>
      <c r="E1241" s="91"/>
      <c r="F1241" s="92"/>
      <c r="G1241" s="94"/>
      <c r="I1241" s="31">
        <f t="shared" ca="1" si="341"/>
        <v>0</v>
      </c>
      <c r="J1241" s="31">
        <f ca="1">IF(ISNA(MATCH($V1241,Hajoamiskertoimet!A$21:A$53,0)),0,$I1241*OFFSET(Hajoamiskertoimet!$C$20,MATCH($V1241,Hajoamiskertoimet!A$21:A$53,0),0))</f>
        <v>0</v>
      </c>
      <c r="L1241" s="181">
        <f t="shared" ca="1" si="347"/>
        <v>1</v>
      </c>
      <c r="M1241" s="180" t="e">
        <f ca="1">OFFSET('ewc02'!$H$10,MATCH($R1241,Ewc_ID,0),0)</f>
        <v>#N/A</v>
      </c>
      <c r="N1241" s="180" t="e">
        <f t="shared" ca="1" si="342"/>
        <v>#N/A</v>
      </c>
      <c r="O1241" s="180" t="e">
        <f ca="1">IF($L1241=0,-1,OFFSET('Kuiva-aine'!$C$10,AE1241+AF1241-1,0))</f>
        <v>#N/A</v>
      </c>
      <c r="P1241" s="180" t="e">
        <f t="shared" ca="1" si="348"/>
        <v>#N/A</v>
      </c>
      <c r="Q1241" s="180" t="e">
        <f ca="1">OFFSET('ewc02'!$A$10,MATCH($C1241,EWC_Koodi,0),0)</f>
        <v>#N/A</v>
      </c>
      <c r="R1241" s="180" t="e">
        <f t="shared" ca="1" si="349"/>
        <v>#N/A</v>
      </c>
      <c r="S1241" s="180" t="e">
        <f ca="1">OFFSET('ewc02'!$K$10,Y1241,0)</f>
        <v>#N/A</v>
      </c>
      <c r="T1241" s="180" t="e">
        <f t="shared" ca="1" si="350"/>
        <v>#N/A</v>
      </c>
      <c r="U1241" s="180" t="e">
        <f ca="1">OFFSET('ewc02'!$L$10,Y1241,0)</f>
        <v>#N/A</v>
      </c>
      <c r="V1241" s="180" t="e">
        <f ca="1">OFFSET('ewc02'!$M$10,Y1241,0)</f>
        <v>#N/A</v>
      </c>
      <c r="W1241" s="180" t="e">
        <f ca="1">OFFSET('ewc02'!$N$10,Y1241,0)</f>
        <v>#N/A</v>
      </c>
      <c r="X1241" s="180" t="e">
        <f ca="1">IF(AND(OFFSET('ewc02'!I$10,Y1241,0)=12,OR(G1241="2.3",G1241="2.6",G1241="2.7",G1241="2.9")),1,0)</f>
        <v>#N/A</v>
      </c>
      <c r="Y1241" s="180" t="e">
        <f t="shared" ca="1" si="343"/>
        <v>#N/A</v>
      </c>
      <c r="Z1241" s="37">
        <f t="shared" si="344"/>
        <v>0</v>
      </c>
      <c r="AA1241" s="180">
        <f ca="1">IF($Z1241=0,0, OFFSET(rd!$A$10,MATCH($Z1241,RD_tunnus,0),0))</f>
        <v>0</v>
      </c>
      <c r="AB1241" s="180" t="e">
        <f t="shared" si="351"/>
        <v>#N/A</v>
      </c>
      <c r="AC1241" s="180" t="e">
        <f t="shared" si="352"/>
        <v>#N/A</v>
      </c>
      <c r="AD1241" s="100">
        <f t="shared" si="353"/>
        <v>0</v>
      </c>
      <c r="AE1241" s="180" t="e">
        <f t="shared" ca="1" si="345"/>
        <v>#N/A</v>
      </c>
      <c r="AF1241" s="180" t="e">
        <f t="shared" ca="1" si="346"/>
        <v>#N/A</v>
      </c>
      <c r="AG1241" s="100" t="e">
        <f ca="1">OFFSET('Kuiva-aine'!$D$10,AE1241+AF1241-1,0)</f>
        <v>#N/A</v>
      </c>
      <c r="AH1241" s="100" t="e">
        <f ca="1">OFFSET('Kuiva-aine'!$E$10,AE1241+AF1241-1,0)</f>
        <v>#N/A</v>
      </c>
      <c r="AI1241" s="180" t="e">
        <f t="shared" ca="1" si="354"/>
        <v>#N/A</v>
      </c>
      <c r="AJ1241" s="180" t="e">
        <f t="shared" si="355"/>
        <v>#N/A</v>
      </c>
      <c r="AK1241" s="180" t="e">
        <f t="shared" si="356"/>
        <v>#N/A</v>
      </c>
      <c r="AL1241" s="180">
        <f t="shared" si="357"/>
        <v>0</v>
      </c>
    </row>
    <row r="1242" spans="1:38" x14ac:dyDescent="0.35">
      <c r="A1242" s="91"/>
      <c r="B1242" s="92"/>
      <c r="C1242" s="93"/>
      <c r="D1242" s="92"/>
      <c r="E1242" s="91"/>
      <c r="F1242" s="92"/>
      <c r="G1242" s="94"/>
      <c r="I1242" s="31">
        <f t="shared" ca="1" si="341"/>
        <v>0</v>
      </c>
      <c r="J1242" s="31">
        <f ca="1">IF(ISNA(MATCH($V1242,Hajoamiskertoimet!A$21:A$53,0)),0,$I1242*OFFSET(Hajoamiskertoimet!$C$20,MATCH($V1242,Hajoamiskertoimet!A$21:A$53,0),0))</f>
        <v>0</v>
      </c>
      <c r="L1242" s="181">
        <f t="shared" ca="1" si="347"/>
        <v>1</v>
      </c>
      <c r="M1242" s="180" t="e">
        <f ca="1">OFFSET('ewc02'!$H$10,MATCH($R1242,Ewc_ID,0),0)</f>
        <v>#N/A</v>
      </c>
      <c r="N1242" s="180" t="e">
        <f t="shared" ca="1" si="342"/>
        <v>#N/A</v>
      </c>
      <c r="O1242" s="180" t="e">
        <f ca="1">IF($L1242=0,-1,OFFSET('Kuiva-aine'!$C$10,AE1242+AF1242-1,0))</f>
        <v>#N/A</v>
      </c>
      <c r="P1242" s="180" t="e">
        <f t="shared" ca="1" si="348"/>
        <v>#N/A</v>
      </c>
      <c r="Q1242" s="180" t="e">
        <f ca="1">OFFSET('ewc02'!$A$10,MATCH($C1242,EWC_Koodi,0),0)</f>
        <v>#N/A</v>
      </c>
      <c r="R1242" s="180" t="e">
        <f t="shared" ca="1" si="349"/>
        <v>#N/A</v>
      </c>
      <c r="S1242" s="180" t="e">
        <f ca="1">OFFSET('ewc02'!$K$10,Y1242,0)</f>
        <v>#N/A</v>
      </c>
      <c r="T1242" s="180" t="e">
        <f t="shared" ca="1" si="350"/>
        <v>#N/A</v>
      </c>
      <c r="U1242" s="180" t="e">
        <f ca="1">OFFSET('ewc02'!$L$10,Y1242,0)</f>
        <v>#N/A</v>
      </c>
      <c r="V1242" s="180" t="e">
        <f ca="1">OFFSET('ewc02'!$M$10,Y1242,0)</f>
        <v>#N/A</v>
      </c>
      <c r="W1242" s="180" t="e">
        <f ca="1">OFFSET('ewc02'!$N$10,Y1242,0)</f>
        <v>#N/A</v>
      </c>
      <c r="X1242" s="180" t="e">
        <f ca="1">IF(AND(OFFSET('ewc02'!I$10,Y1242,0)=12,OR(G1242="2.3",G1242="2.6",G1242="2.7",G1242="2.9")),1,0)</f>
        <v>#N/A</v>
      </c>
      <c r="Y1242" s="180" t="e">
        <f t="shared" ca="1" si="343"/>
        <v>#N/A</v>
      </c>
      <c r="Z1242" s="37">
        <f t="shared" si="344"/>
        <v>0</v>
      </c>
      <c r="AA1242" s="180">
        <f ca="1">IF($Z1242=0,0, OFFSET(rd!$A$10,MATCH($Z1242,RD_tunnus,0),0))</f>
        <v>0</v>
      </c>
      <c r="AB1242" s="180" t="e">
        <f t="shared" si="351"/>
        <v>#N/A</v>
      </c>
      <c r="AC1242" s="180" t="e">
        <f t="shared" si="352"/>
        <v>#N/A</v>
      </c>
      <c r="AD1242" s="100">
        <f t="shared" si="353"/>
        <v>0</v>
      </c>
      <c r="AE1242" s="180" t="e">
        <f t="shared" ca="1" si="345"/>
        <v>#N/A</v>
      </c>
      <c r="AF1242" s="180" t="e">
        <f t="shared" ca="1" si="346"/>
        <v>#N/A</v>
      </c>
      <c r="AG1242" s="100" t="e">
        <f ca="1">OFFSET('Kuiva-aine'!$D$10,AE1242+AF1242-1,0)</f>
        <v>#N/A</v>
      </c>
      <c r="AH1242" s="100" t="e">
        <f ca="1">OFFSET('Kuiva-aine'!$E$10,AE1242+AF1242-1,0)</f>
        <v>#N/A</v>
      </c>
      <c r="AI1242" s="180" t="e">
        <f t="shared" ca="1" si="354"/>
        <v>#N/A</v>
      </c>
      <c r="AJ1242" s="180" t="e">
        <f t="shared" si="355"/>
        <v>#N/A</v>
      </c>
      <c r="AK1242" s="180" t="e">
        <f t="shared" si="356"/>
        <v>#N/A</v>
      </c>
      <c r="AL1242" s="180">
        <f t="shared" si="357"/>
        <v>0</v>
      </c>
    </row>
    <row r="1243" spans="1:38" x14ac:dyDescent="0.35">
      <c r="A1243" s="91"/>
      <c r="B1243" s="92"/>
      <c r="C1243" s="93"/>
      <c r="D1243" s="92"/>
      <c r="E1243" s="91"/>
      <c r="F1243" s="92"/>
      <c r="G1243" s="94"/>
      <c r="I1243" s="31">
        <f t="shared" ca="1" si="341"/>
        <v>0</v>
      </c>
      <c r="J1243" s="31">
        <f ca="1">IF(ISNA(MATCH($V1243,Hajoamiskertoimet!A$21:A$53,0)),0,$I1243*OFFSET(Hajoamiskertoimet!$C$20,MATCH($V1243,Hajoamiskertoimet!A$21:A$53,0),0))</f>
        <v>0</v>
      </c>
      <c r="L1243" s="181">
        <f t="shared" ca="1" si="347"/>
        <v>1</v>
      </c>
      <c r="M1243" s="180" t="e">
        <f ca="1">OFFSET('ewc02'!$H$10,MATCH($R1243,Ewc_ID,0),0)</f>
        <v>#N/A</v>
      </c>
      <c r="N1243" s="180" t="e">
        <f t="shared" ca="1" si="342"/>
        <v>#N/A</v>
      </c>
      <c r="O1243" s="180" t="e">
        <f ca="1">IF($L1243=0,-1,OFFSET('Kuiva-aine'!$C$10,AE1243+AF1243-1,0))</f>
        <v>#N/A</v>
      </c>
      <c r="P1243" s="180" t="e">
        <f t="shared" ca="1" si="348"/>
        <v>#N/A</v>
      </c>
      <c r="Q1243" s="180" t="e">
        <f ca="1">OFFSET('ewc02'!$A$10,MATCH($C1243,EWC_Koodi,0),0)</f>
        <v>#N/A</v>
      </c>
      <c r="R1243" s="180" t="e">
        <f t="shared" ca="1" si="349"/>
        <v>#N/A</v>
      </c>
      <c r="S1243" s="180" t="e">
        <f ca="1">OFFSET('ewc02'!$K$10,Y1243,0)</f>
        <v>#N/A</v>
      </c>
      <c r="T1243" s="180" t="e">
        <f t="shared" ca="1" si="350"/>
        <v>#N/A</v>
      </c>
      <c r="U1243" s="180" t="e">
        <f ca="1">OFFSET('ewc02'!$L$10,Y1243,0)</f>
        <v>#N/A</v>
      </c>
      <c r="V1243" s="180" t="e">
        <f ca="1">OFFSET('ewc02'!$M$10,Y1243,0)</f>
        <v>#N/A</v>
      </c>
      <c r="W1243" s="180" t="e">
        <f ca="1">OFFSET('ewc02'!$N$10,Y1243,0)</f>
        <v>#N/A</v>
      </c>
      <c r="X1243" s="180" t="e">
        <f ca="1">IF(AND(OFFSET('ewc02'!I$10,Y1243,0)=12,OR(G1243="2.3",G1243="2.6",G1243="2.7",G1243="2.9")),1,0)</f>
        <v>#N/A</v>
      </c>
      <c r="Y1243" s="180" t="e">
        <f t="shared" ca="1" si="343"/>
        <v>#N/A</v>
      </c>
      <c r="Z1243" s="37">
        <f t="shared" si="344"/>
        <v>0</v>
      </c>
      <c r="AA1243" s="180">
        <f ca="1">IF($Z1243=0,0, OFFSET(rd!$A$10,MATCH($Z1243,RD_tunnus,0),0))</f>
        <v>0</v>
      </c>
      <c r="AB1243" s="180" t="e">
        <f t="shared" si="351"/>
        <v>#N/A</v>
      </c>
      <c r="AC1243" s="180" t="e">
        <f t="shared" si="352"/>
        <v>#N/A</v>
      </c>
      <c r="AD1243" s="100">
        <f t="shared" si="353"/>
        <v>0</v>
      </c>
      <c r="AE1243" s="180" t="e">
        <f t="shared" ca="1" si="345"/>
        <v>#N/A</v>
      </c>
      <c r="AF1243" s="180" t="e">
        <f t="shared" ca="1" si="346"/>
        <v>#N/A</v>
      </c>
      <c r="AG1243" s="100" t="e">
        <f ca="1">OFFSET('Kuiva-aine'!$D$10,AE1243+AF1243-1,0)</f>
        <v>#N/A</v>
      </c>
      <c r="AH1243" s="100" t="e">
        <f ca="1">OFFSET('Kuiva-aine'!$E$10,AE1243+AF1243-1,0)</f>
        <v>#N/A</v>
      </c>
      <c r="AI1243" s="180" t="e">
        <f t="shared" ca="1" si="354"/>
        <v>#N/A</v>
      </c>
      <c r="AJ1243" s="180" t="e">
        <f t="shared" si="355"/>
        <v>#N/A</v>
      </c>
      <c r="AK1243" s="180" t="e">
        <f t="shared" si="356"/>
        <v>#N/A</v>
      </c>
      <c r="AL1243" s="180">
        <f t="shared" si="357"/>
        <v>0</v>
      </c>
    </row>
    <row r="1244" spans="1:38" x14ac:dyDescent="0.35">
      <c r="A1244" s="91"/>
      <c r="B1244" s="92"/>
      <c r="C1244" s="93"/>
      <c r="D1244" s="92"/>
      <c r="E1244" s="91"/>
      <c r="F1244" s="92"/>
      <c r="G1244" s="94"/>
      <c r="I1244" s="31">
        <f t="shared" ca="1" si="341"/>
        <v>0</v>
      </c>
      <c r="J1244" s="31">
        <f ca="1">IF(ISNA(MATCH($V1244,Hajoamiskertoimet!A$21:A$53,0)),0,$I1244*OFFSET(Hajoamiskertoimet!$C$20,MATCH($V1244,Hajoamiskertoimet!A$21:A$53,0),0))</f>
        <v>0</v>
      </c>
      <c r="L1244" s="181">
        <f t="shared" ca="1" si="347"/>
        <v>1</v>
      </c>
      <c r="M1244" s="180" t="e">
        <f ca="1">OFFSET('ewc02'!$H$10,MATCH($R1244,Ewc_ID,0),0)</f>
        <v>#N/A</v>
      </c>
      <c r="N1244" s="180" t="e">
        <f t="shared" ca="1" si="342"/>
        <v>#N/A</v>
      </c>
      <c r="O1244" s="180" t="e">
        <f ca="1">IF($L1244=0,-1,OFFSET('Kuiva-aine'!$C$10,AE1244+AF1244-1,0))</f>
        <v>#N/A</v>
      </c>
      <c r="P1244" s="180" t="e">
        <f t="shared" ca="1" si="348"/>
        <v>#N/A</v>
      </c>
      <c r="Q1244" s="180" t="e">
        <f ca="1">OFFSET('ewc02'!$A$10,MATCH($C1244,EWC_Koodi,0),0)</f>
        <v>#N/A</v>
      </c>
      <c r="R1244" s="180" t="e">
        <f t="shared" ca="1" si="349"/>
        <v>#N/A</v>
      </c>
      <c r="S1244" s="180" t="e">
        <f ca="1">OFFSET('ewc02'!$K$10,Y1244,0)</f>
        <v>#N/A</v>
      </c>
      <c r="T1244" s="180" t="e">
        <f t="shared" ca="1" si="350"/>
        <v>#N/A</v>
      </c>
      <c r="U1244" s="180" t="e">
        <f ca="1">OFFSET('ewc02'!$L$10,Y1244,0)</f>
        <v>#N/A</v>
      </c>
      <c r="V1244" s="180" t="e">
        <f ca="1">OFFSET('ewc02'!$M$10,Y1244,0)</f>
        <v>#N/A</v>
      </c>
      <c r="W1244" s="180" t="e">
        <f ca="1">OFFSET('ewc02'!$N$10,Y1244,0)</f>
        <v>#N/A</v>
      </c>
      <c r="X1244" s="180" t="e">
        <f ca="1">IF(AND(OFFSET('ewc02'!I$10,Y1244,0)=12,OR(G1244="2.3",G1244="2.6",G1244="2.7",G1244="2.9")),1,0)</f>
        <v>#N/A</v>
      </c>
      <c r="Y1244" s="180" t="e">
        <f t="shared" ca="1" si="343"/>
        <v>#N/A</v>
      </c>
      <c r="Z1244" s="37">
        <f t="shared" si="344"/>
        <v>0</v>
      </c>
      <c r="AA1244" s="180">
        <f ca="1">IF($Z1244=0,0, OFFSET(rd!$A$10,MATCH($Z1244,RD_tunnus,0),0))</f>
        <v>0</v>
      </c>
      <c r="AB1244" s="180" t="e">
        <f t="shared" si="351"/>
        <v>#N/A</v>
      </c>
      <c r="AC1244" s="180" t="e">
        <f t="shared" si="352"/>
        <v>#N/A</v>
      </c>
      <c r="AD1244" s="100">
        <f t="shared" si="353"/>
        <v>0</v>
      </c>
      <c r="AE1244" s="180" t="e">
        <f t="shared" ca="1" si="345"/>
        <v>#N/A</v>
      </c>
      <c r="AF1244" s="180" t="e">
        <f t="shared" ca="1" si="346"/>
        <v>#N/A</v>
      </c>
      <c r="AG1244" s="100" t="e">
        <f ca="1">OFFSET('Kuiva-aine'!$D$10,AE1244+AF1244-1,0)</f>
        <v>#N/A</v>
      </c>
      <c r="AH1244" s="100" t="e">
        <f ca="1">OFFSET('Kuiva-aine'!$E$10,AE1244+AF1244-1,0)</f>
        <v>#N/A</v>
      </c>
      <c r="AI1244" s="180" t="e">
        <f t="shared" ca="1" si="354"/>
        <v>#N/A</v>
      </c>
      <c r="AJ1244" s="180" t="e">
        <f t="shared" si="355"/>
        <v>#N/A</v>
      </c>
      <c r="AK1244" s="180" t="e">
        <f t="shared" si="356"/>
        <v>#N/A</v>
      </c>
      <c r="AL1244" s="180">
        <f t="shared" si="357"/>
        <v>0</v>
      </c>
    </row>
    <row r="1245" spans="1:38" x14ac:dyDescent="0.35">
      <c r="A1245" s="91"/>
      <c r="B1245" s="92"/>
      <c r="C1245" s="93"/>
      <c r="D1245" s="92"/>
      <c r="E1245" s="91"/>
      <c r="F1245" s="92"/>
      <c r="G1245" s="94"/>
      <c r="I1245" s="31">
        <f t="shared" ca="1" si="341"/>
        <v>0</v>
      </c>
      <c r="J1245" s="31">
        <f ca="1">IF(ISNA(MATCH($V1245,Hajoamiskertoimet!A$21:A$53,0)),0,$I1245*OFFSET(Hajoamiskertoimet!$C$20,MATCH($V1245,Hajoamiskertoimet!A$21:A$53,0),0))</f>
        <v>0</v>
      </c>
      <c r="L1245" s="181">
        <f t="shared" ca="1" si="347"/>
        <v>1</v>
      </c>
      <c r="M1245" s="180" t="e">
        <f ca="1">OFFSET('ewc02'!$H$10,MATCH($R1245,Ewc_ID,0),0)</f>
        <v>#N/A</v>
      </c>
      <c r="N1245" s="180" t="e">
        <f t="shared" ca="1" si="342"/>
        <v>#N/A</v>
      </c>
      <c r="O1245" s="180" t="e">
        <f ca="1">IF($L1245=0,-1,OFFSET('Kuiva-aine'!$C$10,AE1245+AF1245-1,0))</f>
        <v>#N/A</v>
      </c>
      <c r="P1245" s="180" t="e">
        <f t="shared" ca="1" si="348"/>
        <v>#N/A</v>
      </c>
      <c r="Q1245" s="180" t="e">
        <f ca="1">OFFSET('ewc02'!$A$10,MATCH($C1245,EWC_Koodi,0),0)</f>
        <v>#N/A</v>
      </c>
      <c r="R1245" s="180" t="e">
        <f t="shared" ca="1" si="349"/>
        <v>#N/A</v>
      </c>
      <c r="S1245" s="180" t="e">
        <f ca="1">OFFSET('ewc02'!$K$10,Y1245,0)</f>
        <v>#N/A</v>
      </c>
      <c r="T1245" s="180" t="e">
        <f t="shared" ca="1" si="350"/>
        <v>#N/A</v>
      </c>
      <c r="U1245" s="180" t="e">
        <f ca="1">OFFSET('ewc02'!$L$10,Y1245,0)</f>
        <v>#N/A</v>
      </c>
      <c r="V1245" s="180" t="e">
        <f ca="1">OFFSET('ewc02'!$M$10,Y1245,0)</f>
        <v>#N/A</v>
      </c>
      <c r="W1245" s="180" t="e">
        <f ca="1">OFFSET('ewc02'!$N$10,Y1245,0)</f>
        <v>#N/A</v>
      </c>
      <c r="X1245" s="180" t="e">
        <f ca="1">IF(AND(OFFSET('ewc02'!I$10,Y1245,0)=12,OR(G1245="2.3",G1245="2.6",G1245="2.7",G1245="2.9")),1,0)</f>
        <v>#N/A</v>
      </c>
      <c r="Y1245" s="180" t="e">
        <f t="shared" ca="1" si="343"/>
        <v>#N/A</v>
      </c>
      <c r="Z1245" s="37">
        <f t="shared" si="344"/>
        <v>0</v>
      </c>
      <c r="AA1245" s="180">
        <f ca="1">IF($Z1245=0,0, OFFSET(rd!$A$10,MATCH($Z1245,RD_tunnus,0),0))</f>
        <v>0</v>
      </c>
      <c r="AB1245" s="180" t="e">
        <f t="shared" si="351"/>
        <v>#N/A</v>
      </c>
      <c r="AC1245" s="180" t="e">
        <f t="shared" si="352"/>
        <v>#N/A</v>
      </c>
      <c r="AD1245" s="100">
        <f t="shared" si="353"/>
        <v>0</v>
      </c>
      <c r="AE1245" s="180" t="e">
        <f t="shared" ca="1" si="345"/>
        <v>#N/A</v>
      </c>
      <c r="AF1245" s="180" t="e">
        <f t="shared" ca="1" si="346"/>
        <v>#N/A</v>
      </c>
      <c r="AG1245" s="100" t="e">
        <f ca="1">OFFSET('Kuiva-aine'!$D$10,AE1245+AF1245-1,0)</f>
        <v>#N/A</v>
      </c>
      <c r="AH1245" s="100" t="e">
        <f ca="1">OFFSET('Kuiva-aine'!$E$10,AE1245+AF1245-1,0)</f>
        <v>#N/A</v>
      </c>
      <c r="AI1245" s="180" t="e">
        <f t="shared" ca="1" si="354"/>
        <v>#N/A</v>
      </c>
      <c r="AJ1245" s="180" t="e">
        <f t="shared" si="355"/>
        <v>#N/A</v>
      </c>
      <c r="AK1245" s="180" t="e">
        <f t="shared" si="356"/>
        <v>#N/A</v>
      </c>
      <c r="AL1245" s="180">
        <f t="shared" si="357"/>
        <v>0</v>
      </c>
    </row>
    <row r="1246" spans="1:38" x14ac:dyDescent="0.35">
      <c r="A1246" s="91"/>
      <c r="B1246" s="92"/>
      <c r="C1246" s="93"/>
      <c r="D1246" s="92"/>
      <c r="E1246" s="91"/>
      <c r="F1246" s="92"/>
      <c r="G1246" s="94"/>
      <c r="I1246" s="31">
        <f t="shared" ca="1" si="341"/>
        <v>0</v>
      </c>
      <c r="J1246" s="31">
        <f ca="1">IF(ISNA(MATCH($V1246,Hajoamiskertoimet!A$21:A$53,0)),0,$I1246*OFFSET(Hajoamiskertoimet!$C$20,MATCH($V1246,Hajoamiskertoimet!A$21:A$53,0),0))</f>
        <v>0</v>
      </c>
      <c r="L1246" s="181">
        <f t="shared" ca="1" si="347"/>
        <v>1</v>
      </c>
      <c r="M1246" s="180" t="e">
        <f ca="1">OFFSET('ewc02'!$H$10,MATCH($R1246,Ewc_ID,0),0)</f>
        <v>#N/A</v>
      </c>
      <c r="N1246" s="180" t="e">
        <f t="shared" ca="1" si="342"/>
        <v>#N/A</v>
      </c>
      <c r="O1246" s="180" t="e">
        <f ca="1">IF($L1246=0,-1,OFFSET('Kuiva-aine'!$C$10,AE1246+AF1246-1,0))</f>
        <v>#N/A</v>
      </c>
      <c r="P1246" s="180" t="e">
        <f t="shared" ca="1" si="348"/>
        <v>#N/A</v>
      </c>
      <c r="Q1246" s="180" t="e">
        <f ca="1">OFFSET('ewc02'!$A$10,MATCH($C1246,EWC_Koodi,0),0)</f>
        <v>#N/A</v>
      </c>
      <c r="R1246" s="180" t="e">
        <f t="shared" ca="1" si="349"/>
        <v>#N/A</v>
      </c>
      <c r="S1246" s="180" t="e">
        <f ca="1">OFFSET('ewc02'!$K$10,Y1246,0)</f>
        <v>#N/A</v>
      </c>
      <c r="T1246" s="180" t="e">
        <f t="shared" ca="1" si="350"/>
        <v>#N/A</v>
      </c>
      <c r="U1246" s="180" t="e">
        <f ca="1">OFFSET('ewc02'!$L$10,Y1246,0)</f>
        <v>#N/A</v>
      </c>
      <c r="V1246" s="180" t="e">
        <f ca="1">OFFSET('ewc02'!$M$10,Y1246,0)</f>
        <v>#N/A</v>
      </c>
      <c r="W1246" s="180" t="e">
        <f ca="1">OFFSET('ewc02'!$N$10,Y1246,0)</f>
        <v>#N/A</v>
      </c>
      <c r="X1246" s="180" t="e">
        <f ca="1">IF(AND(OFFSET('ewc02'!I$10,Y1246,0)=12,OR(G1246="2.3",G1246="2.6",G1246="2.7",G1246="2.9")),1,0)</f>
        <v>#N/A</v>
      </c>
      <c r="Y1246" s="180" t="e">
        <f t="shared" ca="1" si="343"/>
        <v>#N/A</v>
      </c>
      <c r="Z1246" s="37">
        <f t="shared" si="344"/>
        <v>0</v>
      </c>
      <c r="AA1246" s="180">
        <f ca="1">IF($Z1246=0,0, OFFSET(rd!$A$10,MATCH($Z1246,RD_tunnus,0),0))</f>
        <v>0</v>
      </c>
      <c r="AB1246" s="180" t="e">
        <f t="shared" si="351"/>
        <v>#N/A</v>
      </c>
      <c r="AC1246" s="180" t="e">
        <f t="shared" si="352"/>
        <v>#N/A</v>
      </c>
      <c r="AD1246" s="100">
        <f t="shared" si="353"/>
        <v>0</v>
      </c>
      <c r="AE1246" s="180" t="e">
        <f t="shared" ca="1" si="345"/>
        <v>#N/A</v>
      </c>
      <c r="AF1246" s="180" t="e">
        <f t="shared" ca="1" si="346"/>
        <v>#N/A</v>
      </c>
      <c r="AG1246" s="100" t="e">
        <f ca="1">OFFSET('Kuiva-aine'!$D$10,AE1246+AF1246-1,0)</f>
        <v>#N/A</v>
      </c>
      <c r="AH1246" s="100" t="e">
        <f ca="1">OFFSET('Kuiva-aine'!$E$10,AE1246+AF1246-1,0)</f>
        <v>#N/A</v>
      </c>
      <c r="AI1246" s="180" t="e">
        <f t="shared" ca="1" si="354"/>
        <v>#N/A</v>
      </c>
      <c r="AJ1246" s="180" t="e">
        <f t="shared" si="355"/>
        <v>#N/A</v>
      </c>
      <c r="AK1246" s="180" t="e">
        <f t="shared" si="356"/>
        <v>#N/A</v>
      </c>
      <c r="AL1246" s="180">
        <f t="shared" si="357"/>
        <v>0</v>
      </c>
    </row>
    <row r="1247" spans="1:38" x14ac:dyDescent="0.35">
      <c r="A1247" s="91"/>
      <c r="B1247" s="92"/>
      <c r="C1247" s="93"/>
      <c r="D1247" s="92"/>
      <c r="E1247" s="91"/>
      <c r="F1247" s="92"/>
      <c r="G1247" s="94"/>
      <c r="I1247" s="31">
        <f t="shared" ca="1" si="341"/>
        <v>0</v>
      </c>
      <c r="J1247" s="31">
        <f ca="1">IF(ISNA(MATCH($V1247,Hajoamiskertoimet!A$21:A$53,0)),0,$I1247*OFFSET(Hajoamiskertoimet!$C$20,MATCH($V1247,Hajoamiskertoimet!A$21:A$53,0),0))</f>
        <v>0</v>
      </c>
      <c r="L1247" s="181">
        <f t="shared" ca="1" si="347"/>
        <v>1</v>
      </c>
      <c r="M1247" s="180" t="e">
        <f ca="1">OFFSET('ewc02'!$H$10,MATCH($R1247,Ewc_ID,0),0)</f>
        <v>#N/A</v>
      </c>
      <c r="N1247" s="180" t="e">
        <f t="shared" ca="1" si="342"/>
        <v>#N/A</v>
      </c>
      <c r="O1247" s="180" t="e">
        <f ca="1">IF($L1247=0,-1,OFFSET('Kuiva-aine'!$C$10,AE1247+AF1247-1,0))</f>
        <v>#N/A</v>
      </c>
      <c r="P1247" s="180" t="e">
        <f t="shared" ca="1" si="348"/>
        <v>#N/A</v>
      </c>
      <c r="Q1247" s="180" t="e">
        <f ca="1">OFFSET('ewc02'!$A$10,MATCH($C1247,EWC_Koodi,0),0)</f>
        <v>#N/A</v>
      </c>
      <c r="R1247" s="180" t="e">
        <f t="shared" ca="1" si="349"/>
        <v>#N/A</v>
      </c>
      <c r="S1247" s="180" t="e">
        <f ca="1">OFFSET('ewc02'!$K$10,Y1247,0)</f>
        <v>#N/A</v>
      </c>
      <c r="T1247" s="180" t="e">
        <f t="shared" ca="1" si="350"/>
        <v>#N/A</v>
      </c>
      <c r="U1247" s="180" t="e">
        <f ca="1">OFFSET('ewc02'!$L$10,Y1247,0)</f>
        <v>#N/A</v>
      </c>
      <c r="V1247" s="180" t="e">
        <f ca="1">OFFSET('ewc02'!$M$10,Y1247,0)</f>
        <v>#N/A</v>
      </c>
      <c r="W1247" s="180" t="e">
        <f ca="1">OFFSET('ewc02'!$N$10,Y1247,0)</f>
        <v>#N/A</v>
      </c>
      <c r="X1247" s="180" t="e">
        <f ca="1">IF(AND(OFFSET('ewc02'!I$10,Y1247,0)=12,OR(G1247="2.3",G1247="2.6",G1247="2.7",G1247="2.9")),1,0)</f>
        <v>#N/A</v>
      </c>
      <c r="Y1247" s="180" t="e">
        <f t="shared" ca="1" si="343"/>
        <v>#N/A</v>
      </c>
      <c r="Z1247" s="37">
        <f t="shared" si="344"/>
        <v>0</v>
      </c>
      <c r="AA1247" s="180">
        <f ca="1">IF($Z1247=0,0, OFFSET(rd!$A$10,MATCH($Z1247,RD_tunnus,0),0))</f>
        <v>0</v>
      </c>
      <c r="AB1247" s="180" t="e">
        <f t="shared" si="351"/>
        <v>#N/A</v>
      </c>
      <c r="AC1247" s="180" t="e">
        <f t="shared" si="352"/>
        <v>#N/A</v>
      </c>
      <c r="AD1247" s="100">
        <f t="shared" si="353"/>
        <v>0</v>
      </c>
      <c r="AE1247" s="180" t="e">
        <f t="shared" ca="1" si="345"/>
        <v>#N/A</v>
      </c>
      <c r="AF1247" s="180" t="e">
        <f t="shared" ca="1" si="346"/>
        <v>#N/A</v>
      </c>
      <c r="AG1247" s="100" t="e">
        <f ca="1">OFFSET('Kuiva-aine'!$D$10,AE1247+AF1247-1,0)</f>
        <v>#N/A</v>
      </c>
      <c r="AH1247" s="100" t="e">
        <f ca="1">OFFSET('Kuiva-aine'!$E$10,AE1247+AF1247-1,0)</f>
        <v>#N/A</v>
      </c>
      <c r="AI1247" s="180" t="e">
        <f t="shared" ca="1" si="354"/>
        <v>#N/A</v>
      </c>
      <c r="AJ1247" s="180" t="e">
        <f t="shared" si="355"/>
        <v>#N/A</v>
      </c>
      <c r="AK1247" s="180" t="e">
        <f t="shared" si="356"/>
        <v>#N/A</v>
      </c>
      <c r="AL1247" s="180">
        <f t="shared" si="357"/>
        <v>0</v>
      </c>
    </row>
    <row r="1248" spans="1:38" x14ac:dyDescent="0.35">
      <c r="A1248" s="91"/>
      <c r="B1248" s="92"/>
      <c r="C1248" s="93"/>
      <c r="D1248" s="92"/>
      <c r="E1248" s="91"/>
      <c r="F1248" s="92"/>
      <c r="G1248" s="94"/>
      <c r="I1248" s="31">
        <f t="shared" ca="1" si="341"/>
        <v>0</v>
      </c>
      <c r="J1248" s="31">
        <f ca="1">IF(ISNA(MATCH($V1248,Hajoamiskertoimet!A$21:A$53,0)),0,$I1248*OFFSET(Hajoamiskertoimet!$C$20,MATCH($V1248,Hajoamiskertoimet!A$21:A$53,0),0))</f>
        <v>0</v>
      </c>
      <c r="L1248" s="181">
        <f t="shared" ca="1" si="347"/>
        <v>1</v>
      </c>
      <c r="M1248" s="180" t="e">
        <f ca="1">OFFSET('ewc02'!$H$10,MATCH($R1248,Ewc_ID,0),0)</f>
        <v>#N/A</v>
      </c>
      <c r="N1248" s="180" t="e">
        <f t="shared" ca="1" si="342"/>
        <v>#N/A</v>
      </c>
      <c r="O1248" s="180" t="e">
        <f ca="1">IF($L1248=0,-1,OFFSET('Kuiva-aine'!$C$10,AE1248+AF1248-1,0))</f>
        <v>#N/A</v>
      </c>
      <c r="P1248" s="180" t="e">
        <f t="shared" ca="1" si="348"/>
        <v>#N/A</v>
      </c>
      <c r="Q1248" s="180" t="e">
        <f ca="1">OFFSET('ewc02'!$A$10,MATCH($C1248,EWC_Koodi,0),0)</f>
        <v>#N/A</v>
      </c>
      <c r="R1248" s="180" t="e">
        <f t="shared" ca="1" si="349"/>
        <v>#N/A</v>
      </c>
      <c r="S1248" s="180" t="e">
        <f ca="1">OFFSET('ewc02'!$K$10,Y1248,0)</f>
        <v>#N/A</v>
      </c>
      <c r="T1248" s="180" t="e">
        <f t="shared" ca="1" si="350"/>
        <v>#N/A</v>
      </c>
      <c r="U1248" s="180" t="e">
        <f ca="1">OFFSET('ewc02'!$L$10,Y1248,0)</f>
        <v>#N/A</v>
      </c>
      <c r="V1248" s="180" t="e">
        <f ca="1">OFFSET('ewc02'!$M$10,Y1248,0)</f>
        <v>#N/A</v>
      </c>
      <c r="W1248" s="180" t="e">
        <f ca="1">OFFSET('ewc02'!$N$10,Y1248,0)</f>
        <v>#N/A</v>
      </c>
      <c r="X1248" s="180" t="e">
        <f ca="1">IF(AND(OFFSET('ewc02'!I$10,Y1248,0)=12,OR(G1248="2.3",G1248="2.6",G1248="2.7",G1248="2.9")),1,0)</f>
        <v>#N/A</v>
      </c>
      <c r="Y1248" s="180" t="e">
        <f t="shared" ca="1" si="343"/>
        <v>#N/A</v>
      </c>
      <c r="Z1248" s="37">
        <f t="shared" si="344"/>
        <v>0</v>
      </c>
      <c r="AA1248" s="180">
        <f ca="1">IF($Z1248=0,0, OFFSET(rd!$A$10,MATCH($Z1248,RD_tunnus,0),0))</f>
        <v>0</v>
      </c>
      <c r="AB1248" s="180" t="e">
        <f t="shared" si="351"/>
        <v>#N/A</v>
      </c>
      <c r="AC1248" s="180" t="e">
        <f t="shared" si="352"/>
        <v>#N/A</v>
      </c>
      <c r="AD1248" s="100">
        <f t="shared" si="353"/>
        <v>0</v>
      </c>
      <c r="AE1248" s="180" t="e">
        <f t="shared" ca="1" si="345"/>
        <v>#N/A</v>
      </c>
      <c r="AF1248" s="180" t="e">
        <f t="shared" ca="1" si="346"/>
        <v>#N/A</v>
      </c>
      <c r="AG1248" s="100" t="e">
        <f ca="1">OFFSET('Kuiva-aine'!$D$10,AE1248+AF1248-1,0)</f>
        <v>#N/A</v>
      </c>
      <c r="AH1248" s="100" t="e">
        <f ca="1">OFFSET('Kuiva-aine'!$E$10,AE1248+AF1248-1,0)</f>
        <v>#N/A</v>
      </c>
      <c r="AI1248" s="180" t="e">
        <f t="shared" ca="1" si="354"/>
        <v>#N/A</v>
      </c>
      <c r="AJ1248" s="180" t="e">
        <f t="shared" si="355"/>
        <v>#N/A</v>
      </c>
      <c r="AK1248" s="180" t="e">
        <f t="shared" si="356"/>
        <v>#N/A</v>
      </c>
      <c r="AL1248" s="180">
        <f t="shared" si="357"/>
        <v>0</v>
      </c>
    </row>
    <row r="1249" spans="1:38" x14ac:dyDescent="0.35">
      <c r="A1249" s="91"/>
      <c r="B1249" s="92"/>
      <c r="C1249" s="93"/>
      <c r="D1249" s="92"/>
      <c r="E1249" s="91"/>
      <c r="F1249" s="92"/>
      <c r="G1249" s="94"/>
      <c r="I1249" s="31">
        <f t="shared" ca="1" si="341"/>
        <v>0</v>
      </c>
      <c r="J1249" s="31">
        <f ca="1">IF(ISNA(MATCH($V1249,Hajoamiskertoimet!A$21:A$53,0)),0,$I1249*OFFSET(Hajoamiskertoimet!$C$20,MATCH($V1249,Hajoamiskertoimet!A$21:A$53,0),0))</f>
        <v>0</v>
      </c>
      <c r="L1249" s="181">
        <f t="shared" ca="1" si="347"/>
        <v>1</v>
      </c>
      <c r="M1249" s="180" t="e">
        <f ca="1">OFFSET('ewc02'!$H$10,MATCH($R1249,Ewc_ID,0),0)</f>
        <v>#N/A</v>
      </c>
      <c r="N1249" s="180" t="e">
        <f t="shared" ca="1" si="342"/>
        <v>#N/A</v>
      </c>
      <c r="O1249" s="180" t="e">
        <f ca="1">IF($L1249=0,-1,OFFSET('Kuiva-aine'!$C$10,AE1249+AF1249-1,0))</f>
        <v>#N/A</v>
      </c>
      <c r="P1249" s="180" t="e">
        <f t="shared" ca="1" si="348"/>
        <v>#N/A</v>
      </c>
      <c r="Q1249" s="180" t="e">
        <f ca="1">OFFSET('ewc02'!$A$10,MATCH($C1249,EWC_Koodi,0),0)</f>
        <v>#N/A</v>
      </c>
      <c r="R1249" s="180" t="e">
        <f t="shared" ca="1" si="349"/>
        <v>#N/A</v>
      </c>
      <c r="S1249" s="180" t="e">
        <f ca="1">OFFSET('ewc02'!$K$10,Y1249,0)</f>
        <v>#N/A</v>
      </c>
      <c r="T1249" s="180" t="e">
        <f t="shared" ca="1" si="350"/>
        <v>#N/A</v>
      </c>
      <c r="U1249" s="180" t="e">
        <f ca="1">OFFSET('ewc02'!$L$10,Y1249,0)</f>
        <v>#N/A</v>
      </c>
      <c r="V1249" s="180" t="e">
        <f ca="1">OFFSET('ewc02'!$M$10,Y1249,0)</f>
        <v>#N/A</v>
      </c>
      <c r="W1249" s="180" t="e">
        <f ca="1">OFFSET('ewc02'!$N$10,Y1249,0)</f>
        <v>#N/A</v>
      </c>
      <c r="X1249" s="180" t="e">
        <f ca="1">IF(AND(OFFSET('ewc02'!I$10,Y1249,0)=12,OR(G1249="2.3",G1249="2.6",G1249="2.7",G1249="2.9")),1,0)</f>
        <v>#N/A</v>
      </c>
      <c r="Y1249" s="180" t="e">
        <f t="shared" ca="1" si="343"/>
        <v>#N/A</v>
      </c>
      <c r="Z1249" s="37">
        <f t="shared" si="344"/>
        <v>0</v>
      </c>
      <c r="AA1249" s="180">
        <f ca="1">IF($Z1249=0,0, OFFSET(rd!$A$10,MATCH($Z1249,RD_tunnus,0),0))</f>
        <v>0</v>
      </c>
      <c r="AB1249" s="180" t="e">
        <f t="shared" si="351"/>
        <v>#N/A</v>
      </c>
      <c r="AC1249" s="180" t="e">
        <f t="shared" si="352"/>
        <v>#N/A</v>
      </c>
      <c r="AD1249" s="100">
        <f t="shared" si="353"/>
        <v>0</v>
      </c>
      <c r="AE1249" s="180" t="e">
        <f t="shared" ca="1" si="345"/>
        <v>#N/A</v>
      </c>
      <c r="AF1249" s="180" t="e">
        <f t="shared" ca="1" si="346"/>
        <v>#N/A</v>
      </c>
      <c r="AG1249" s="100" t="e">
        <f ca="1">OFFSET('Kuiva-aine'!$D$10,AE1249+AF1249-1,0)</f>
        <v>#N/A</v>
      </c>
      <c r="AH1249" s="100" t="e">
        <f ca="1">OFFSET('Kuiva-aine'!$E$10,AE1249+AF1249-1,0)</f>
        <v>#N/A</v>
      </c>
      <c r="AI1249" s="180" t="e">
        <f t="shared" ca="1" si="354"/>
        <v>#N/A</v>
      </c>
      <c r="AJ1249" s="180" t="e">
        <f t="shared" si="355"/>
        <v>#N/A</v>
      </c>
      <c r="AK1249" s="180" t="e">
        <f t="shared" si="356"/>
        <v>#N/A</v>
      </c>
      <c r="AL1249" s="180">
        <f t="shared" si="357"/>
        <v>0</v>
      </c>
    </row>
    <row r="1250" spans="1:38" x14ac:dyDescent="0.35">
      <c r="A1250" s="91"/>
      <c r="B1250" s="92"/>
      <c r="C1250" s="93"/>
      <c r="D1250" s="92"/>
      <c r="E1250" s="91"/>
      <c r="F1250" s="92"/>
      <c r="G1250" s="94"/>
      <c r="I1250" s="31">
        <f t="shared" ca="1" si="341"/>
        <v>0</v>
      </c>
      <c r="J1250" s="31">
        <f ca="1">IF(ISNA(MATCH($V1250,Hajoamiskertoimet!A$21:A$53,0)),0,$I1250*OFFSET(Hajoamiskertoimet!$C$20,MATCH($V1250,Hajoamiskertoimet!A$21:A$53,0),0))</f>
        <v>0</v>
      </c>
      <c r="L1250" s="181">
        <f t="shared" ca="1" si="347"/>
        <v>1</v>
      </c>
      <c r="M1250" s="180" t="e">
        <f ca="1">OFFSET('ewc02'!$H$10,MATCH($R1250,Ewc_ID,0),0)</f>
        <v>#N/A</v>
      </c>
      <c r="N1250" s="180" t="e">
        <f t="shared" ca="1" si="342"/>
        <v>#N/A</v>
      </c>
      <c r="O1250" s="180" t="e">
        <f ca="1">IF($L1250=0,-1,OFFSET('Kuiva-aine'!$C$10,AE1250+AF1250-1,0))</f>
        <v>#N/A</v>
      </c>
      <c r="P1250" s="180" t="e">
        <f t="shared" ca="1" si="348"/>
        <v>#N/A</v>
      </c>
      <c r="Q1250" s="180" t="e">
        <f ca="1">OFFSET('ewc02'!$A$10,MATCH($C1250,EWC_Koodi,0),0)</f>
        <v>#N/A</v>
      </c>
      <c r="R1250" s="180" t="e">
        <f t="shared" ca="1" si="349"/>
        <v>#N/A</v>
      </c>
      <c r="S1250" s="180" t="e">
        <f ca="1">OFFSET('ewc02'!$K$10,Y1250,0)</f>
        <v>#N/A</v>
      </c>
      <c r="T1250" s="180" t="e">
        <f t="shared" ca="1" si="350"/>
        <v>#N/A</v>
      </c>
      <c r="U1250" s="180" t="e">
        <f ca="1">OFFSET('ewc02'!$L$10,Y1250,0)</f>
        <v>#N/A</v>
      </c>
      <c r="V1250" s="180" t="e">
        <f ca="1">OFFSET('ewc02'!$M$10,Y1250,0)</f>
        <v>#N/A</v>
      </c>
      <c r="W1250" s="180" t="e">
        <f ca="1">OFFSET('ewc02'!$N$10,Y1250,0)</f>
        <v>#N/A</v>
      </c>
      <c r="X1250" s="180" t="e">
        <f ca="1">IF(AND(OFFSET('ewc02'!I$10,Y1250,0)=12,OR(G1250="2.3",G1250="2.6",G1250="2.7",G1250="2.9")),1,0)</f>
        <v>#N/A</v>
      </c>
      <c r="Y1250" s="180" t="e">
        <f t="shared" ca="1" si="343"/>
        <v>#N/A</v>
      </c>
      <c r="Z1250" s="37">
        <f t="shared" si="344"/>
        <v>0</v>
      </c>
      <c r="AA1250" s="180">
        <f ca="1">IF($Z1250=0,0, OFFSET(rd!$A$10,MATCH($Z1250,RD_tunnus,0),0))</f>
        <v>0</v>
      </c>
      <c r="AB1250" s="180" t="e">
        <f t="shared" si="351"/>
        <v>#N/A</v>
      </c>
      <c r="AC1250" s="180" t="e">
        <f t="shared" si="352"/>
        <v>#N/A</v>
      </c>
      <c r="AD1250" s="100">
        <f t="shared" si="353"/>
        <v>0</v>
      </c>
      <c r="AE1250" s="180" t="e">
        <f t="shared" ca="1" si="345"/>
        <v>#N/A</v>
      </c>
      <c r="AF1250" s="180" t="e">
        <f t="shared" ca="1" si="346"/>
        <v>#N/A</v>
      </c>
      <c r="AG1250" s="100" t="e">
        <f ca="1">OFFSET('Kuiva-aine'!$D$10,AE1250+AF1250-1,0)</f>
        <v>#N/A</v>
      </c>
      <c r="AH1250" s="100" t="e">
        <f ca="1">OFFSET('Kuiva-aine'!$E$10,AE1250+AF1250-1,0)</f>
        <v>#N/A</v>
      </c>
      <c r="AI1250" s="180" t="e">
        <f t="shared" ca="1" si="354"/>
        <v>#N/A</v>
      </c>
      <c r="AJ1250" s="180" t="e">
        <f t="shared" si="355"/>
        <v>#N/A</v>
      </c>
      <c r="AK1250" s="180" t="e">
        <f t="shared" si="356"/>
        <v>#N/A</v>
      </c>
      <c r="AL1250" s="180">
        <f t="shared" si="357"/>
        <v>0</v>
      </c>
    </row>
    <row r="1251" spans="1:38" x14ac:dyDescent="0.35">
      <c r="A1251" s="91"/>
      <c r="B1251" s="92"/>
      <c r="C1251" s="93"/>
      <c r="D1251" s="92"/>
      <c r="E1251" s="91"/>
      <c r="F1251" s="92"/>
      <c r="G1251" s="94"/>
      <c r="I1251" s="31">
        <f t="shared" ca="1" si="341"/>
        <v>0</v>
      </c>
      <c r="J1251" s="31">
        <f ca="1">IF(ISNA(MATCH($V1251,Hajoamiskertoimet!A$21:A$53,0)),0,$I1251*OFFSET(Hajoamiskertoimet!$C$20,MATCH($V1251,Hajoamiskertoimet!A$21:A$53,0),0))</f>
        <v>0</v>
      </c>
      <c r="L1251" s="181">
        <f t="shared" ca="1" si="347"/>
        <v>1</v>
      </c>
      <c r="M1251" s="180" t="e">
        <f ca="1">OFFSET('ewc02'!$H$10,MATCH($R1251,Ewc_ID,0),0)</f>
        <v>#N/A</v>
      </c>
      <c r="N1251" s="180" t="e">
        <f t="shared" ca="1" si="342"/>
        <v>#N/A</v>
      </c>
      <c r="O1251" s="180" t="e">
        <f ca="1">IF($L1251=0,-1,OFFSET('Kuiva-aine'!$C$10,AE1251+AF1251-1,0))</f>
        <v>#N/A</v>
      </c>
      <c r="P1251" s="180" t="e">
        <f t="shared" ca="1" si="348"/>
        <v>#N/A</v>
      </c>
      <c r="Q1251" s="180" t="e">
        <f ca="1">OFFSET('ewc02'!$A$10,MATCH($C1251,EWC_Koodi,0),0)</f>
        <v>#N/A</v>
      </c>
      <c r="R1251" s="180" t="e">
        <f t="shared" ca="1" si="349"/>
        <v>#N/A</v>
      </c>
      <c r="S1251" s="180" t="e">
        <f ca="1">OFFSET('ewc02'!$K$10,Y1251,0)</f>
        <v>#N/A</v>
      </c>
      <c r="T1251" s="180" t="e">
        <f t="shared" ca="1" si="350"/>
        <v>#N/A</v>
      </c>
      <c r="U1251" s="180" t="e">
        <f ca="1">OFFSET('ewc02'!$L$10,Y1251,0)</f>
        <v>#N/A</v>
      </c>
      <c r="V1251" s="180" t="e">
        <f ca="1">OFFSET('ewc02'!$M$10,Y1251,0)</f>
        <v>#N/A</v>
      </c>
      <c r="W1251" s="180" t="e">
        <f ca="1">OFFSET('ewc02'!$N$10,Y1251,0)</f>
        <v>#N/A</v>
      </c>
      <c r="X1251" s="180" t="e">
        <f ca="1">IF(AND(OFFSET('ewc02'!I$10,Y1251,0)=12,OR(G1251="2.3",G1251="2.6",G1251="2.7",G1251="2.9")),1,0)</f>
        <v>#N/A</v>
      </c>
      <c r="Y1251" s="180" t="e">
        <f t="shared" ca="1" si="343"/>
        <v>#N/A</v>
      </c>
      <c r="Z1251" s="37">
        <f t="shared" si="344"/>
        <v>0</v>
      </c>
      <c r="AA1251" s="180">
        <f ca="1">IF($Z1251=0,0, OFFSET(rd!$A$10,MATCH($Z1251,RD_tunnus,0),0))</f>
        <v>0</v>
      </c>
      <c r="AB1251" s="180" t="e">
        <f t="shared" si="351"/>
        <v>#N/A</v>
      </c>
      <c r="AC1251" s="180" t="e">
        <f t="shared" si="352"/>
        <v>#N/A</v>
      </c>
      <c r="AD1251" s="100">
        <f t="shared" si="353"/>
        <v>0</v>
      </c>
      <c r="AE1251" s="180" t="e">
        <f t="shared" ca="1" si="345"/>
        <v>#N/A</v>
      </c>
      <c r="AF1251" s="180" t="e">
        <f t="shared" ca="1" si="346"/>
        <v>#N/A</v>
      </c>
      <c r="AG1251" s="100" t="e">
        <f ca="1">OFFSET('Kuiva-aine'!$D$10,AE1251+AF1251-1,0)</f>
        <v>#N/A</v>
      </c>
      <c r="AH1251" s="100" t="e">
        <f ca="1">OFFSET('Kuiva-aine'!$E$10,AE1251+AF1251-1,0)</f>
        <v>#N/A</v>
      </c>
      <c r="AI1251" s="180" t="e">
        <f t="shared" ca="1" si="354"/>
        <v>#N/A</v>
      </c>
      <c r="AJ1251" s="180" t="e">
        <f t="shared" si="355"/>
        <v>#N/A</v>
      </c>
      <c r="AK1251" s="180" t="e">
        <f t="shared" si="356"/>
        <v>#N/A</v>
      </c>
      <c r="AL1251" s="180">
        <f t="shared" si="357"/>
        <v>0</v>
      </c>
    </row>
    <row r="1252" spans="1:38" x14ac:dyDescent="0.35">
      <c r="A1252" s="91"/>
      <c r="B1252" s="92"/>
      <c r="C1252" s="93"/>
      <c r="D1252" s="92"/>
      <c r="E1252" s="91"/>
      <c r="F1252" s="92"/>
      <c r="G1252" s="94"/>
      <c r="I1252" s="31">
        <f t="shared" ca="1" si="341"/>
        <v>0</v>
      </c>
      <c r="J1252" s="31">
        <f ca="1">IF(ISNA(MATCH($V1252,Hajoamiskertoimet!A$21:A$53,0)),0,$I1252*OFFSET(Hajoamiskertoimet!$C$20,MATCH($V1252,Hajoamiskertoimet!A$21:A$53,0),0))</f>
        <v>0</v>
      </c>
      <c r="L1252" s="181">
        <f t="shared" ca="1" si="347"/>
        <v>1</v>
      </c>
      <c r="M1252" s="180" t="e">
        <f ca="1">OFFSET('ewc02'!$H$10,MATCH($R1252,Ewc_ID,0),0)</f>
        <v>#N/A</v>
      </c>
      <c r="N1252" s="180" t="e">
        <f t="shared" ca="1" si="342"/>
        <v>#N/A</v>
      </c>
      <c r="O1252" s="180" t="e">
        <f ca="1">IF($L1252=0,-1,OFFSET('Kuiva-aine'!$C$10,AE1252+AF1252-1,0))</f>
        <v>#N/A</v>
      </c>
      <c r="P1252" s="180" t="e">
        <f t="shared" ca="1" si="348"/>
        <v>#N/A</v>
      </c>
      <c r="Q1252" s="180" t="e">
        <f ca="1">OFFSET('ewc02'!$A$10,MATCH($C1252,EWC_Koodi,0),0)</f>
        <v>#N/A</v>
      </c>
      <c r="R1252" s="180" t="e">
        <f t="shared" ca="1" si="349"/>
        <v>#N/A</v>
      </c>
      <c r="S1252" s="180" t="e">
        <f ca="1">OFFSET('ewc02'!$K$10,Y1252,0)</f>
        <v>#N/A</v>
      </c>
      <c r="T1252" s="180" t="e">
        <f t="shared" ca="1" si="350"/>
        <v>#N/A</v>
      </c>
      <c r="U1252" s="180" t="e">
        <f ca="1">OFFSET('ewc02'!$L$10,Y1252,0)</f>
        <v>#N/A</v>
      </c>
      <c r="V1252" s="180" t="e">
        <f ca="1">OFFSET('ewc02'!$M$10,Y1252,0)</f>
        <v>#N/A</v>
      </c>
      <c r="W1252" s="180" t="e">
        <f ca="1">OFFSET('ewc02'!$N$10,Y1252,0)</f>
        <v>#N/A</v>
      </c>
      <c r="X1252" s="180" t="e">
        <f ca="1">IF(AND(OFFSET('ewc02'!I$10,Y1252,0)=12,OR(G1252="2.3",G1252="2.6",G1252="2.7",G1252="2.9")),1,0)</f>
        <v>#N/A</v>
      </c>
      <c r="Y1252" s="180" t="e">
        <f t="shared" ca="1" si="343"/>
        <v>#N/A</v>
      </c>
      <c r="Z1252" s="37">
        <f t="shared" si="344"/>
        <v>0</v>
      </c>
      <c r="AA1252" s="180">
        <f ca="1">IF($Z1252=0,0, OFFSET(rd!$A$10,MATCH($Z1252,RD_tunnus,0),0))</f>
        <v>0</v>
      </c>
      <c r="AB1252" s="180" t="e">
        <f t="shared" si="351"/>
        <v>#N/A</v>
      </c>
      <c r="AC1252" s="180" t="e">
        <f t="shared" si="352"/>
        <v>#N/A</v>
      </c>
      <c r="AD1252" s="100">
        <f t="shared" si="353"/>
        <v>0</v>
      </c>
      <c r="AE1252" s="180" t="e">
        <f t="shared" ca="1" si="345"/>
        <v>#N/A</v>
      </c>
      <c r="AF1252" s="180" t="e">
        <f t="shared" ca="1" si="346"/>
        <v>#N/A</v>
      </c>
      <c r="AG1252" s="100" t="e">
        <f ca="1">OFFSET('Kuiva-aine'!$D$10,AE1252+AF1252-1,0)</f>
        <v>#N/A</v>
      </c>
      <c r="AH1252" s="100" t="e">
        <f ca="1">OFFSET('Kuiva-aine'!$E$10,AE1252+AF1252-1,0)</f>
        <v>#N/A</v>
      </c>
      <c r="AI1252" s="180" t="e">
        <f t="shared" ca="1" si="354"/>
        <v>#N/A</v>
      </c>
      <c r="AJ1252" s="180" t="e">
        <f t="shared" si="355"/>
        <v>#N/A</v>
      </c>
      <c r="AK1252" s="180" t="e">
        <f t="shared" si="356"/>
        <v>#N/A</v>
      </c>
      <c r="AL1252" s="180">
        <f t="shared" si="357"/>
        <v>0</v>
      </c>
    </row>
    <row r="1253" spans="1:38" x14ac:dyDescent="0.35">
      <c r="A1253" s="91"/>
      <c r="B1253" s="92"/>
      <c r="C1253" s="93"/>
      <c r="D1253" s="92"/>
      <c r="E1253" s="91"/>
      <c r="F1253" s="92"/>
      <c r="G1253" s="94"/>
      <c r="I1253" s="31">
        <f t="shared" ref="I1253:I1316" ca="1" si="358">IF(ISNA(P1253),0,D1253*P1253/IF(P1253&gt;AH1253,P1253,AH1253)*L1253)</f>
        <v>0</v>
      </c>
      <c r="J1253" s="31">
        <f ca="1">IF(ISNA(MATCH($V1253,Hajoamiskertoimet!A$21:A$53,0)),0,$I1253*OFFSET(Hajoamiskertoimet!$C$20,MATCH($V1253,Hajoamiskertoimet!A$21:A$53,0),0))</f>
        <v>0</v>
      </c>
      <c r="L1253" s="181">
        <f t="shared" ca="1" si="347"/>
        <v>1</v>
      </c>
      <c r="M1253" s="180" t="e">
        <f ca="1">OFFSET('ewc02'!$H$10,MATCH($R1253,Ewc_ID,0),0)</f>
        <v>#N/A</v>
      </c>
      <c r="N1253" s="180" t="e">
        <f t="shared" ca="1" si="342"/>
        <v>#N/A</v>
      </c>
      <c r="O1253" s="180" t="e">
        <f ca="1">IF($L1253=0,-1,OFFSET('Kuiva-aine'!$C$10,AE1253+AF1253-1,0))</f>
        <v>#N/A</v>
      </c>
      <c r="P1253" s="180" t="e">
        <f t="shared" ca="1" si="348"/>
        <v>#N/A</v>
      </c>
      <c r="Q1253" s="180" t="e">
        <f ca="1">OFFSET('ewc02'!$A$10,MATCH($C1253,EWC_Koodi,0),0)</f>
        <v>#N/A</v>
      </c>
      <c r="R1253" s="180" t="e">
        <f t="shared" ca="1" si="349"/>
        <v>#N/A</v>
      </c>
      <c r="S1253" s="180" t="e">
        <f ca="1">OFFSET('ewc02'!$K$10,Y1253,0)</f>
        <v>#N/A</v>
      </c>
      <c r="T1253" s="180" t="e">
        <f t="shared" ca="1" si="350"/>
        <v>#N/A</v>
      </c>
      <c r="U1253" s="180" t="e">
        <f ca="1">OFFSET('ewc02'!$L$10,Y1253,0)</f>
        <v>#N/A</v>
      </c>
      <c r="V1253" s="180" t="e">
        <f ca="1">OFFSET('ewc02'!$M$10,Y1253,0)</f>
        <v>#N/A</v>
      </c>
      <c r="W1253" s="180" t="e">
        <f ca="1">OFFSET('ewc02'!$N$10,Y1253,0)</f>
        <v>#N/A</v>
      </c>
      <c r="X1253" s="180" t="e">
        <f ca="1">IF(AND(OFFSET('ewc02'!I$10,Y1253,0)=12,OR(G1253="2.3",G1253="2.6",G1253="2.7",G1253="2.9")),1,0)</f>
        <v>#N/A</v>
      </c>
      <c r="Y1253" s="180" t="e">
        <f t="shared" ca="1" si="343"/>
        <v>#N/A</v>
      </c>
      <c r="Z1253" s="37">
        <f t="shared" si="344"/>
        <v>0</v>
      </c>
      <c r="AA1253" s="180">
        <f ca="1">IF($Z1253=0,0, OFFSET(rd!$A$10,MATCH($Z1253,RD_tunnus,0),0))</f>
        <v>0</v>
      </c>
      <c r="AB1253" s="180" t="e">
        <f t="shared" si="351"/>
        <v>#N/A</v>
      </c>
      <c r="AC1253" s="180" t="e">
        <f t="shared" si="352"/>
        <v>#N/A</v>
      </c>
      <c r="AD1253" s="100">
        <f t="shared" si="353"/>
        <v>0</v>
      </c>
      <c r="AE1253" s="180" t="e">
        <f t="shared" ca="1" si="345"/>
        <v>#N/A</v>
      </c>
      <c r="AF1253" s="180" t="e">
        <f t="shared" ca="1" si="346"/>
        <v>#N/A</v>
      </c>
      <c r="AG1253" s="100" t="e">
        <f ca="1">OFFSET('Kuiva-aine'!$D$10,AE1253+AF1253-1,0)</f>
        <v>#N/A</v>
      </c>
      <c r="AH1253" s="100" t="e">
        <f ca="1">OFFSET('Kuiva-aine'!$E$10,AE1253+AF1253-1,0)</f>
        <v>#N/A</v>
      </c>
      <c r="AI1253" s="180" t="e">
        <f t="shared" ca="1" si="354"/>
        <v>#N/A</v>
      </c>
      <c r="AJ1253" s="180" t="e">
        <f t="shared" si="355"/>
        <v>#N/A</v>
      </c>
      <c r="AK1253" s="180" t="e">
        <f t="shared" si="356"/>
        <v>#N/A</v>
      </c>
      <c r="AL1253" s="180">
        <f t="shared" si="357"/>
        <v>0</v>
      </c>
    </row>
    <row r="1254" spans="1:38" x14ac:dyDescent="0.35">
      <c r="A1254" s="91"/>
      <c r="B1254" s="92"/>
      <c r="C1254" s="93"/>
      <c r="D1254" s="92"/>
      <c r="E1254" s="91"/>
      <c r="F1254" s="92"/>
      <c r="G1254" s="94"/>
      <c r="I1254" s="31">
        <f t="shared" ca="1" si="358"/>
        <v>0</v>
      </c>
      <c r="J1254" s="31">
        <f ca="1">IF(ISNA(MATCH($V1254,Hajoamiskertoimet!A$21:A$53,0)),0,$I1254*OFFSET(Hajoamiskertoimet!$C$20,MATCH($V1254,Hajoamiskertoimet!A$21:A$53,0),0))</f>
        <v>0</v>
      </c>
      <c r="L1254" s="181">
        <f t="shared" ca="1" si="347"/>
        <v>1</v>
      </c>
      <c r="M1254" s="180" t="e">
        <f ca="1">OFFSET('ewc02'!$H$10,MATCH($R1254,Ewc_ID,0),0)</f>
        <v>#N/A</v>
      </c>
      <c r="N1254" s="180" t="e">
        <f t="shared" ca="1" si="342"/>
        <v>#N/A</v>
      </c>
      <c r="O1254" s="180" t="e">
        <f ca="1">IF($L1254=0,-1,OFFSET('Kuiva-aine'!$C$10,AE1254+AF1254-1,0))</f>
        <v>#N/A</v>
      </c>
      <c r="P1254" s="180" t="e">
        <f t="shared" ca="1" si="348"/>
        <v>#N/A</v>
      </c>
      <c r="Q1254" s="180" t="e">
        <f ca="1">OFFSET('ewc02'!$A$10,MATCH($C1254,EWC_Koodi,0),0)</f>
        <v>#N/A</v>
      </c>
      <c r="R1254" s="180" t="e">
        <f t="shared" ca="1" si="349"/>
        <v>#N/A</v>
      </c>
      <c r="S1254" s="180" t="e">
        <f ca="1">OFFSET('ewc02'!$K$10,Y1254,0)</f>
        <v>#N/A</v>
      </c>
      <c r="T1254" s="180" t="e">
        <f t="shared" ca="1" si="350"/>
        <v>#N/A</v>
      </c>
      <c r="U1254" s="180" t="e">
        <f ca="1">OFFSET('ewc02'!$L$10,Y1254,0)</f>
        <v>#N/A</v>
      </c>
      <c r="V1254" s="180" t="e">
        <f ca="1">OFFSET('ewc02'!$M$10,Y1254,0)</f>
        <v>#N/A</v>
      </c>
      <c r="W1254" s="180" t="e">
        <f ca="1">OFFSET('ewc02'!$N$10,Y1254,0)</f>
        <v>#N/A</v>
      </c>
      <c r="X1254" s="180" t="e">
        <f ca="1">IF(AND(OFFSET('ewc02'!I$10,Y1254,0)=12,OR(G1254="2.3",G1254="2.6",G1254="2.7",G1254="2.9")),1,0)</f>
        <v>#N/A</v>
      </c>
      <c r="Y1254" s="180" t="e">
        <f t="shared" ca="1" si="343"/>
        <v>#N/A</v>
      </c>
      <c r="Z1254" s="37">
        <f t="shared" si="344"/>
        <v>0</v>
      </c>
      <c r="AA1254" s="180">
        <f ca="1">IF($Z1254=0,0, OFFSET(rd!$A$10,MATCH($Z1254,RD_tunnus,0),0))</f>
        <v>0</v>
      </c>
      <c r="AB1254" s="180" t="e">
        <f t="shared" si="351"/>
        <v>#N/A</v>
      </c>
      <c r="AC1254" s="180" t="e">
        <f t="shared" si="352"/>
        <v>#N/A</v>
      </c>
      <c r="AD1254" s="100">
        <f t="shared" si="353"/>
        <v>0</v>
      </c>
      <c r="AE1254" s="180" t="e">
        <f t="shared" ca="1" si="345"/>
        <v>#N/A</v>
      </c>
      <c r="AF1254" s="180" t="e">
        <f t="shared" ca="1" si="346"/>
        <v>#N/A</v>
      </c>
      <c r="AG1254" s="100" t="e">
        <f ca="1">OFFSET('Kuiva-aine'!$D$10,AE1254+AF1254-1,0)</f>
        <v>#N/A</v>
      </c>
      <c r="AH1254" s="100" t="e">
        <f ca="1">OFFSET('Kuiva-aine'!$E$10,AE1254+AF1254-1,0)</f>
        <v>#N/A</v>
      </c>
      <c r="AI1254" s="180" t="e">
        <f t="shared" ca="1" si="354"/>
        <v>#N/A</v>
      </c>
      <c r="AJ1254" s="180" t="e">
        <f t="shared" si="355"/>
        <v>#N/A</v>
      </c>
      <c r="AK1254" s="180" t="e">
        <f t="shared" si="356"/>
        <v>#N/A</v>
      </c>
      <c r="AL1254" s="180">
        <f t="shared" si="357"/>
        <v>0</v>
      </c>
    </row>
    <row r="1255" spans="1:38" x14ac:dyDescent="0.35">
      <c r="A1255" s="91"/>
      <c r="B1255" s="92"/>
      <c r="C1255" s="93"/>
      <c r="D1255" s="92"/>
      <c r="E1255" s="91"/>
      <c r="F1255" s="92"/>
      <c r="G1255" s="94"/>
      <c r="I1255" s="31">
        <f t="shared" ca="1" si="358"/>
        <v>0</v>
      </c>
      <c r="J1255" s="31">
        <f ca="1">IF(ISNA(MATCH($V1255,Hajoamiskertoimet!A$21:A$53,0)),0,$I1255*OFFSET(Hajoamiskertoimet!$C$20,MATCH($V1255,Hajoamiskertoimet!A$21:A$53,0),0))</f>
        <v>0</v>
      </c>
      <c r="L1255" s="181">
        <f t="shared" ca="1" si="347"/>
        <v>1</v>
      </c>
      <c r="M1255" s="180" t="e">
        <f ca="1">OFFSET('ewc02'!$H$10,MATCH($R1255,Ewc_ID,0),0)</f>
        <v>#N/A</v>
      </c>
      <c r="N1255" s="180" t="e">
        <f t="shared" ca="1" si="342"/>
        <v>#N/A</v>
      </c>
      <c r="O1255" s="180" t="e">
        <f ca="1">IF($L1255=0,-1,OFFSET('Kuiva-aine'!$C$10,AE1255+AF1255-1,0))</f>
        <v>#N/A</v>
      </c>
      <c r="P1255" s="180" t="e">
        <f t="shared" ca="1" si="348"/>
        <v>#N/A</v>
      </c>
      <c r="Q1255" s="180" t="e">
        <f ca="1">OFFSET('ewc02'!$A$10,MATCH($C1255,EWC_Koodi,0),0)</f>
        <v>#N/A</v>
      </c>
      <c r="R1255" s="180" t="e">
        <f t="shared" ca="1" si="349"/>
        <v>#N/A</v>
      </c>
      <c r="S1255" s="180" t="e">
        <f ca="1">OFFSET('ewc02'!$K$10,Y1255,0)</f>
        <v>#N/A</v>
      </c>
      <c r="T1255" s="180" t="e">
        <f t="shared" ca="1" si="350"/>
        <v>#N/A</v>
      </c>
      <c r="U1255" s="180" t="e">
        <f ca="1">OFFSET('ewc02'!$L$10,Y1255,0)</f>
        <v>#N/A</v>
      </c>
      <c r="V1255" s="180" t="e">
        <f ca="1">OFFSET('ewc02'!$M$10,Y1255,0)</f>
        <v>#N/A</v>
      </c>
      <c r="W1255" s="180" t="e">
        <f ca="1">OFFSET('ewc02'!$N$10,Y1255,0)</f>
        <v>#N/A</v>
      </c>
      <c r="X1255" s="180" t="e">
        <f ca="1">IF(AND(OFFSET('ewc02'!I$10,Y1255,0)=12,OR(G1255="2.3",G1255="2.6",G1255="2.7",G1255="2.9")),1,0)</f>
        <v>#N/A</v>
      </c>
      <c r="Y1255" s="180" t="e">
        <f t="shared" ca="1" si="343"/>
        <v>#N/A</v>
      </c>
      <c r="Z1255" s="37">
        <f t="shared" si="344"/>
        <v>0</v>
      </c>
      <c r="AA1255" s="180">
        <f ca="1">IF($Z1255=0,0, OFFSET(rd!$A$10,MATCH($Z1255,RD_tunnus,0),0))</f>
        <v>0</v>
      </c>
      <c r="AB1255" s="180" t="e">
        <f t="shared" si="351"/>
        <v>#N/A</v>
      </c>
      <c r="AC1255" s="180" t="e">
        <f t="shared" si="352"/>
        <v>#N/A</v>
      </c>
      <c r="AD1255" s="100">
        <f t="shared" si="353"/>
        <v>0</v>
      </c>
      <c r="AE1255" s="180" t="e">
        <f t="shared" ca="1" si="345"/>
        <v>#N/A</v>
      </c>
      <c r="AF1255" s="180" t="e">
        <f t="shared" ca="1" si="346"/>
        <v>#N/A</v>
      </c>
      <c r="AG1255" s="100" t="e">
        <f ca="1">OFFSET('Kuiva-aine'!$D$10,AE1255+AF1255-1,0)</f>
        <v>#N/A</v>
      </c>
      <c r="AH1255" s="100" t="e">
        <f ca="1">OFFSET('Kuiva-aine'!$E$10,AE1255+AF1255-1,0)</f>
        <v>#N/A</v>
      </c>
      <c r="AI1255" s="180" t="e">
        <f t="shared" ca="1" si="354"/>
        <v>#N/A</v>
      </c>
      <c r="AJ1255" s="180" t="e">
        <f t="shared" si="355"/>
        <v>#N/A</v>
      </c>
      <c r="AK1255" s="180" t="e">
        <f t="shared" si="356"/>
        <v>#N/A</v>
      </c>
      <c r="AL1255" s="180">
        <f t="shared" si="357"/>
        <v>0</v>
      </c>
    </row>
    <row r="1256" spans="1:38" x14ac:dyDescent="0.35">
      <c r="A1256" s="91"/>
      <c r="B1256" s="92"/>
      <c r="C1256" s="93"/>
      <c r="D1256" s="92"/>
      <c r="E1256" s="91"/>
      <c r="F1256" s="92"/>
      <c r="G1256" s="94"/>
      <c r="I1256" s="31">
        <f t="shared" ca="1" si="358"/>
        <v>0</v>
      </c>
      <c r="J1256" s="31">
        <f ca="1">IF(ISNA(MATCH($V1256,Hajoamiskertoimet!A$21:A$53,0)),0,$I1256*OFFSET(Hajoamiskertoimet!$C$20,MATCH($V1256,Hajoamiskertoimet!A$21:A$53,0),0))</f>
        <v>0</v>
      </c>
      <c r="L1256" s="181">
        <f t="shared" ca="1" si="347"/>
        <v>1</v>
      </c>
      <c r="M1256" s="180" t="e">
        <f ca="1">OFFSET('ewc02'!$H$10,MATCH($R1256,Ewc_ID,0),0)</f>
        <v>#N/A</v>
      </c>
      <c r="N1256" s="180" t="e">
        <f t="shared" ca="1" si="342"/>
        <v>#N/A</v>
      </c>
      <c r="O1256" s="180" t="e">
        <f ca="1">IF($L1256=0,-1,OFFSET('Kuiva-aine'!$C$10,AE1256+AF1256-1,0))</f>
        <v>#N/A</v>
      </c>
      <c r="P1256" s="180" t="e">
        <f t="shared" ca="1" si="348"/>
        <v>#N/A</v>
      </c>
      <c r="Q1256" s="180" t="e">
        <f ca="1">OFFSET('ewc02'!$A$10,MATCH($C1256,EWC_Koodi,0),0)</f>
        <v>#N/A</v>
      </c>
      <c r="R1256" s="180" t="e">
        <f t="shared" ca="1" si="349"/>
        <v>#N/A</v>
      </c>
      <c r="S1256" s="180" t="e">
        <f ca="1">OFFSET('ewc02'!$K$10,Y1256,0)</f>
        <v>#N/A</v>
      </c>
      <c r="T1256" s="180" t="e">
        <f t="shared" ca="1" si="350"/>
        <v>#N/A</v>
      </c>
      <c r="U1256" s="180" t="e">
        <f ca="1">OFFSET('ewc02'!$L$10,Y1256,0)</f>
        <v>#N/A</v>
      </c>
      <c r="V1256" s="180" t="e">
        <f ca="1">OFFSET('ewc02'!$M$10,Y1256,0)</f>
        <v>#N/A</v>
      </c>
      <c r="W1256" s="180" t="e">
        <f ca="1">OFFSET('ewc02'!$N$10,Y1256,0)</f>
        <v>#N/A</v>
      </c>
      <c r="X1256" s="180" t="e">
        <f ca="1">IF(AND(OFFSET('ewc02'!I$10,Y1256,0)=12,OR(G1256="2.3",G1256="2.6",G1256="2.7",G1256="2.9")),1,0)</f>
        <v>#N/A</v>
      </c>
      <c r="Y1256" s="180" t="e">
        <f t="shared" ca="1" si="343"/>
        <v>#N/A</v>
      </c>
      <c r="Z1256" s="37">
        <f t="shared" si="344"/>
        <v>0</v>
      </c>
      <c r="AA1256" s="180">
        <f ca="1">IF($Z1256=0,0, OFFSET(rd!$A$10,MATCH($Z1256,RD_tunnus,0),0))</f>
        <v>0</v>
      </c>
      <c r="AB1256" s="180" t="e">
        <f t="shared" si="351"/>
        <v>#N/A</v>
      </c>
      <c r="AC1256" s="180" t="e">
        <f t="shared" si="352"/>
        <v>#N/A</v>
      </c>
      <c r="AD1256" s="100">
        <f t="shared" si="353"/>
        <v>0</v>
      </c>
      <c r="AE1256" s="180" t="e">
        <f t="shared" ca="1" si="345"/>
        <v>#N/A</v>
      </c>
      <c r="AF1256" s="180" t="e">
        <f t="shared" ca="1" si="346"/>
        <v>#N/A</v>
      </c>
      <c r="AG1256" s="100" t="e">
        <f ca="1">OFFSET('Kuiva-aine'!$D$10,AE1256+AF1256-1,0)</f>
        <v>#N/A</v>
      </c>
      <c r="AH1256" s="100" t="e">
        <f ca="1">OFFSET('Kuiva-aine'!$E$10,AE1256+AF1256-1,0)</f>
        <v>#N/A</v>
      </c>
      <c r="AI1256" s="180" t="e">
        <f t="shared" ca="1" si="354"/>
        <v>#N/A</v>
      </c>
      <c r="AJ1256" s="180" t="e">
        <f t="shared" si="355"/>
        <v>#N/A</v>
      </c>
      <c r="AK1256" s="180" t="e">
        <f t="shared" si="356"/>
        <v>#N/A</v>
      </c>
      <c r="AL1256" s="180">
        <f t="shared" si="357"/>
        <v>0</v>
      </c>
    </row>
    <row r="1257" spans="1:38" x14ac:dyDescent="0.35">
      <c r="A1257" s="91"/>
      <c r="B1257" s="92"/>
      <c r="C1257" s="93"/>
      <c r="D1257" s="92"/>
      <c r="E1257" s="91"/>
      <c r="F1257" s="92"/>
      <c r="G1257" s="94"/>
      <c r="I1257" s="31">
        <f t="shared" ca="1" si="358"/>
        <v>0</v>
      </c>
      <c r="J1257" s="31">
        <f ca="1">IF(ISNA(MATCH($V1257,Hajoamiskertoimet!A$21:A$53,0)),0,$I1257*OFFSET(Hajoamiskertoimet!$C$20,MATCH($V1257,Hajoamiskertoimet!A$21:A$53,0),0))</f>
        <v>0</v>
      </c>
      <c r="L1257" s="181">
        <f t="shared" ca="1" si="347"/>
        <v>1</v>
      </c>
      <c r="M1257" s="180" t="e">
        <f ca="1">OFFSET('ewc02'!$H$10,MATCH($R1257,Ewc_ID,0),0)</f>
        <v>#N/A</v>
      </c>
      <c r="N1257" s="180" t="e">
        <f t="shared" ca="1" si="342"/>
        <v>#N/A</v>
      </c>
      <c r="O1257" s="180" t="e">
        <f ca="1">IF($L1257=0,-1,OFFSET('Kuiva-aine'!$C$10,AE1257+AF1257-1,0))</f>
        <v>#N/A</v>
      </c>
      <c r="P1257" s="180" t="e">
        <f t="shared" ca="1" si="348"/>
        <v>#N/A</v>
      </c>
      <c r="Q1257" s="180" t="e">
        <f ca="1">OFFSET('ewc02'!$A$10,MATCH($C1257,EWC_Koodi,0),0)</f>
        <v>#N/A</v>
      </c>
      <c r="R1257" s="180" t="e">
        <f t="shared" ca="1" si="349"/>
        <v>#N/A</v>
      </c>
      <c r="S1257" s="180" t="e">
        <f ca="1">OFFSET('ewc02'!$K$10,Y1257,0)</f>
        <v>#N/A</v>
      </c>
      <c r="T1257" s="180" t="e">
        <f t="shared" ca="1" si="350"/>
        <v>#N/A</v>
      </c>
      <c r="U1257" s="180" t="e">
        <f ca="1">OFFSET('ewc02'!$L$10,Y1257,0)</f>
        <v>#N/A</v>
      </c>
      <c r="V1257" s="180" t="e">
        <f ca="1">OFFSET('ewc02'!$M$10,Y1257,0)</f>
        <v>#N/A</v>
      </c>
      <c r="W1257" s="180" t="e">
        <f ca="1">OFFSET('ewc02'!$N$10,Y1257,0)</f>
        <v>#N/A</v>
      </c>
      <c r="X1257" s="180" t="e">
        <f ca="1">IF(AND(OFFSET('ewc02'!I$10,Y1257,0)=12,OR(G1257="2.3",G1257="2.6",G1257="2.7",G1257="2.9")),1,0)</f>
        <v>#N/A</v>
      </c>
      <c r="Y1257" s="180" t="e">
        <f t="shared" ca="1" si="343"/>
        <v>#N/A</v>
      </c>
      <c r="Z1257" s="37">
        <f t="shared" si="344"/>
        <v>0</v>
      </c>
      <c r="AA1257" s="180">
        <f ca="1">IF($Z1257=0,0, OFFSET(rd!$A$10,MATCH($Z1257,RD_tunnus,0),0))</f>
        <v>0</v>
      </c>
      <c r="AB1257" s="180" t="e">
        <f t="shared" si="351"/>
        <v>#N/A</v>
      </c>
      <c r="AC1257" s="180" t="e">
        <f t="shared" si="352"/>
        <v>#N/A</v>
      </c>
      <c r="AD1257" s="100">
        <f t="shared" si="353"/>
        <v>0</v>
      </c>
      <c r="AE1257" s="180" t="e">
        <f t="shared" ca="1" si="345"/>
        <v>#N/A</v>
      </c>
      <c r="AF1257" s="180" t="e">
        <f t="shared" ca="1" si="346"/>
        <v>#N/A</v>
      </c>
      <c r="AG1257" s="100" t="e">
        <f ca="1">OFFSET('Kuiva-aine'!$D$10,AE1257+AF1257-1,0)</f>
        <v>#N/A</v>
      </c>
      <c r="AH1257" s="100" t="e">
        <f ca="1">OFFSET('Kuiva-aine'!$E$10,AE1257+AF1257-1,0)</f>
        <v>#N/A</v>
      </c>
      <c r="AI1257" s="180" t="e">
        <f t="shared" ca="1" si="354"/>
        <v>#N/A</v>
      </c>
      <c r="AJ1257" s="180" t="e">
        <f t="shared" si="355"/>
        <v>#N/A</v>
      </c>
      <c r="AK1257" s="180" t="e">
        <f t="shared" si="356"/>
        <v>#N/A</v>
      </c>
      <c r="AL1257" s="180">
        <f t="shared" si="357"/>
        <v>0</v>
      </c>
    </row>
    <row r="1258" spans="1:38" x14ac:dyDescent="0.35">
      <c r="A1258" s="91"/>
      <c r="B1258" s="92"/>
      <c r="C1258" s="93"/>
      <c r="D1258" s="92"/>
      <c r="E1258" s="91"/>
      <c r="F1258" s="92"/>
      <c r="G1258" s="94"/>
      <c r="I1258" s="31">
        <f t="shared" ca="1" si="358"/>
        <v>0</v>
      </c>
      <c r="J1258" s="31">
        <f ca="1">IF(ISNA(MATCH($V1258,Hajoamiskertoimet!A$21:A$53,0)),0,$I1258*OFFSET(Hajoamiskertoimet!$C$20,MATCH($V1258,Hajoamiskertoimet!A$21:A$53,0),0))</f>
        <v>0</v>
      </c>
      <c r="L1258" s="181">
        <f t="shared" ca="1" si="347"/>
        <v>1</v>
      </c>
      <c r="M1258" s="180" t="e">
        <f ca="1">OFFSET('ewc02'!$H$10,MATCH($R1258,Ewc_ID,0),0)</f>
        <v>#N/A</v>
      </c>
      <c r="N1258" s="180" t="e">
        <f t="shared" ca="1" si="342"/>
        <v>#N/A</v>
      </c>
      <c r="O1258" s="180" t="e">
        <f ca="1">IF($L1258=0,-1,OFFSET('Kuiva-aine'!$C$10,AE1258+AF1258-1,0))</f>
        <v>#N/A</v>
      </c>
      <c r="P1258" s="180" t="e">
        <f t="shared" ca="1" si="348"/>
        <v>#N/A</v>
      </c>
      <c r="Q1258" s="180" t="e">
        <f ca="1">OFFSET('ewc02'!$A$10,MATCH($C1258,EWC_Koodi,0),0)</f>
        <v>#N/A</v>
      </c>
      <c r="R1258" s="180" t="e">
        <f t="shared" ca="1" si="349"/>
        <v>#N/A</v>
      </c>
      <c r="S1258" s="180" t="e">
        <f ca="1">OFFSET('ewc02'!$K$10,Y1258,0)</f>
        <v>#N/A</v>
      </c>
      <c r="T1258" s="180" t="e">
        <f t="shared" ca="1" si="350"/>
        <v>#N/A</v>
      </c>
      <c r="U1258" s="180" t="e">
        <f ca="1">OFFSET('ewc02'!$L$10,Y1258,0)</f>
        <v>#N/A</v>
      </c>
      <c r="V1258" s="180" t="e">
        <f ca="1">OFFSET('ewc02'!$M$10,Y1258,0)</f>
        <v>#N/A</v>
      </c>
      <c r="W1258" s="180" t="e">
        <f ca="1">OFFSET('ewc02'!$N$10,Y1258,0)</f>
        <v>#N/A</v>
      </c>
      <c r="X1258" s="180" t="e">
        <f ca="1">IF(AND(OFFSET('ewc02'!I$10,Y1258,0)=12,OR(G1258="2.3",G1258="2.6",G1258="2.7",G1258="2.9")),1,0)</f>
        <v>#N/A</v>
      </c>
      <c r="Y1258" s="180" t="e">
        <f t="shared" ca="1" si="343"/>
        <v>#N/A</v>
      </c>
      <c r="Z1258" s="37">
        <f t="shared" si="344"/>
        <v>0</v>
      </c>
      <c r="AA1258" s="180">
        <f ca="1">IF($Z1258=0,0, OFFSET(rd!$A$10,MATCH($Z1258,RD_tunnus,0),0))</f>
        <v>0</v>
      </c>
      <c r="AB1258" s="180" t="e">
        <f t="shared" si="351"/>
        <v>#N/A</v>
      </c>
      <c r="AC1258" s="180" t="e">
        <f t="shared" si="352"/>
        <v>#N/A</v>
      </c>
      <c r="AD1258" s="100">
        <f t="shared" si="353"/>
        <v>0</v>
      </c>
      <c r="AE1258" s="180" t="e">
        <f t="shared" ca="1" si="345"/>
        <v>#N/A</v>
      </c>
      <c r="AF1258" s="180" t="e">
        <f t="shared" ca="1" si="346"/>
        <v>#N/A</v>
      </c>
      <c r="AG1258" s="100" t="e">
        <f ca="1">OFFSET('Kuiva-aine'!$D$10,AE1258+AF1258-1,0)</f>
        <v>#N/A</v>
      </c>
      <c r="AH1258" s="100" t="e">
        <f ca="1">OFFSET('Kuiva-aine'!$E$10,AE1258+AF1258-1,0)</f>
        <v>#N/A</v>
      </c>
      <c r="AI1258" s="180" t="e">
        <f t="shared" ca="1" si="354"/>
        <v>#N/A</v>
      </c>
      <c r="AJ1258" s="180" t="e">
        <f t="shared" si="355"/>
        <v>#N/A</v>
      </c>
      <c r="AK1258" s="180" t="e">
        <f t="shared" si="356"/>
        <v>#N/A</v>
      </c>
      <c r="AL1258" s="180">
        <f t="shared" si="357"/>
        <v>0</v>
      </c>
    </row>
    <row r="1259" spans="1:38" x14ac:dyDescent="0.35">
      <c r="A1259" s="91"/>
      <c r="B1259" s="92"/>
      <c r="C1259" s="93"/>
      <c r="D1259" s="92"/>
      <c r="E1259" s="91"/>
      <c r="F1259" s="92"/>
      <c r="G1259" s="94"/>
      <c r="I1259" s="31">
        <f t="shared" ca="1" si="358"/>
        <v>0</v>
      </c>
      <c r="J1259" s="31">
        <f ca="1">IF(ISNA(MATCH($V1259,Hajoamiskertoimet!A$21:A$53,0)),0,$I1259*OFFSET(Hajoamiskertoimet!$C$20,MATCH($V1259,Hajoamiskertoimet!A$21:A$53,0),0))</f>
        <v>0</v>
      </c>
      <c r="L1259" s="181">
        <f t="shared" ca="1" si="347"/>
        <v>1</v>
      </c>
      <c r="M1259" s="180" t="e">
        <f ca="1">OFFSET('ewc02'!$H$10,MATCH($R1259,Ewc_ID,0),0)</f>
        <v>#N/A</v>
      </c>
      <c r="N1259" s="180" t="e">
        <f t="shared" ca="1" si="342"/>
        <v>#N/A</v>
      </c>
      <c r="O1259" s="180" t="e">
        <f ca="1">IF($L1259=0,-1,OFFSET('Kuiva-aine'!$C$10,AE1259+AF1259-1,0))</f>
        <v>#N/A</v>
      </c>
      <c r="P1259" s="180" t="e">
        <f t="shared" ca="1" si="348"/>
        <v>#N/A</v>
      </c>
      <c r="Q1259" s="180" t="e">
        <f ca="1">OFFSET('ewc02'!$A$10,MATCH($C1259,EWC_Koodi,0),0)</f>
        <v>#N/A</v>
      </c>
      <c r="R1259" s="180" t="e">
        <f t="shared" ca="1" si="349"/>
        <v>#N/A</v>
      </c>
      <c r="S1259" s="180" t="e">
        <f ca="1">OFFSET('ewc02'!$K$10,Y1259,0)</f>
        <v>#N/A</v>
      </c>
      <c r="T1259" s="180" t="e">
        <f t="shared" ca="1" si="350"/>
        <v>#N/A</v>
      </c>
      <c r="U1259" s="180" t="e">
        <f ca="1">OFFSET('ewc02'!$L$10,Y1259,0)</f>
        <v>#N/A</v>
      </c>
      <c r="V1259" s="180" t="e">
        <f ca="1">OFFSET('ewc02'!$M$10,Y1259,0)</f>
        <v>#N/A</v>
      </c>
      <c r="W1259" s="180" t="e">
        <f ca="1">OFFSET('ewc02'!$N$10,Y1259,0)</f>
        <v>#N/A</v>
      </c>
      <c r="X1259" s="180" t="e">
        <f ca="1">IF(AND(OFFSET('ewc02'!I$10,Y1259,0)=12,OR(G1259="2.3",G1259="2.6",G1259="2.7",G1259="2.9")),1,0)</f>
        <v>#N/A</v>
      </c>
      <c r="Y1259" s="180" t="e">
        <f t="shared" ca="1" si="343"/>
        <v>#N/A</v>
      </c>
      <c r="Z1259" s="37">
        <f t="shared" si="344"/>
        <v>0</v>
      </c>
      <c r="AA1259" s="180">
        <f ca="1">IF($Z1259=0,0, OFFSET(rd!$A$10,MATCH($Z1259,RD_tunnus,0),0))</f>
        <v>0</v>
      </c>
      <c r="AB1259" s="180" t="e">
        <f t="shared" si="351"/>
        <v>#N/A</v>
      </c>
      <c r="AC1259" s="180" t="e">
        <f t="shared" si="352"/>
        <v>#N/A</v>
      </c>
      <c r="AD1259" s="100">
        <f t="shared" si="353"/>
        <v>0</v>
      </c>
      <c r="AE1259" s="180" t="e">
        <f t="shared" ca="1" si="345"/>
        <v>#N/A</v>
      </c>
      <c r="AF1259" s="180" t="e">
        <f t="shared" ca="1" si="346"/>
        <v>#N/A</v>
      </c>
      <c r="AG1259" s="100" t="e">
        <f ca="1">OFFSET('Kuiva-aine'!$D$10,AE1259+AF1259-1,0)</f>
        <v>#N/A</v>
      </c>
      <c r="AH1259" s="100" t="e">
        <f ca="1">OFFSET('Kuiva-aine'!$E$10,AE1259+AF1259-1,0)</f>
        <v>#N/A</v>
      </c>
      <c r="AI1259" s="180" t="e">
        <f t="shared" ca="1" si="354"/>
        <v>#N/A</v>
      </c>
      <c r="AJ1259" s="180" t="e">
        <f t="shared" si="355"/>
        <v>#N/A</v>
      </c>
      <c r="AK1259" s="180" t="e">
        <f t="shared" si="356"/>
        <v>#N/A</v>
      </c>
      <c r="AL1259" s="180">
        <f t="shared" si="357"/>
        <v>0</v>
      </c>
    </row>
    <row r="1260" spans="1:38" x14ac:dyDescent="0.35">
      <c r="A1260" s="91"/>
      <c r="B1260" s="92"/>
      <c r="C1260" s="93"/>
      <c r="D1260" s="92"/>
      <c r="E1260" s="91"/>
      <c r="F1260" s="92"/>
      <c r="G1260" s="94"/>
      <c r="I1260" s="31">
        <f t="shared" ca="1" si="358"/>
        <v>0</v>
      </c>
      <c r="J1260" s="31">
        <f ca="1">IF(ISNA(MATCH($V1260,Hajoamiskertoimet!A$21:A$53,0)),0,$I1260*OFFSET(Hajoamiskertoimet!$C$20,MATCH($V1260,Hajoamiskertoimet!A$21:A$53,0),0))</f>
        <v>0</v>
      </c>
      <c r="L1260" s="181">
        <f t="shared" ca="1" si="347"/>
        <v>1</v>
      </c>
      <c r="M1260" s="180" t="e">
        <f ca="1">OFFSET('ewc02'!$H$10,MATCH($R1260,Ewc_ID,0),0)</f>
        <v>#N/A</v>
      </c>
      <c r="N1260" s="180" t="e">
        <f t="shared" ca="1" si="342"/>
        <v>#N/A</v>
      </c>
      <c r="O1260" s="180" t="e">
        <f ca="1">IF($L1260=0,-1,OFFSET('Kuiva-aine'!$C$10,AE1260+AF1260-1,0))</f>
        <v>#N/A</v>
      </c>
      <c r="P1260" s="180" t="e">
        <f t="shared" ca="1" si="348"/>
        <v>#N/A</v>
      </c>
      <c r="Q1260" s="180" t="e">
        <f ca="1">OFFSET('ewc02'!$A$10,MATCH($C1260,EWC_Koodi,0),0)</f>
        <v>#N/A</v>
      </c>
      <c r="R1260" s="180" t="e">
        <f t="shared" ca="1" si="349"/>
        <v>#N/A</v>
      </c>
      <c r="S1260" s="180" t="e">
        <f ca="1">OFFSET('ewc02'!$K$10,Y1260,0)</f>
        <v>#N/A</v>
      </c>
      <c r="T1260" s="180" t="e">
        <f t="shared" ca="1" si="350"/>
        <v>#N/A</v>
      </c>
      <c r="U1260" s="180" t="e">
        <f ca="1">OFFSET('ewc02'!$L$10,Y1260,0)</f>
        <v>#N/A</v>
      </c>
      <c r="V1260" s="180" t="e">
        <f ca="1">OFFSET('ewc02'!$M$10,Y1260,0)</f>
        <v>#N/A</v>
      </c>
      <c r="W1260" s="180" t="e">
        <f ca="1">OFFSET('ewc02'!$N$10,Y1260,0)</f>
        <v>#N/A</v>
      </c>
      <c r="X1260" s="180" t="e">
        <f ca="1">IF(AND(OFFSET('ewc02'!I$10,Y1260,0)=12,OR(G1260="2.3",G1260="2.6",G1260="2.7",G1260="2.9")),1,0)</f>
        <v>#N/A</v>
      </c>
      <c r="Y1260" s="180" t="e">
        <f t="shared" ca="1" si="343"/>
        <v>#N/A</v>
      </c>
      <c r="Z1260" s="37">
        <f t="shared" si="344"/>
        <v>0</v>
      </c>
      <c r="AA1260" s="180">
        <f ca="1">IF($Z1260=0,0, OFFSET(rd!$A$10,MATCH($Z1260,RD_tunnus,0),0))</f>
        <v>0</v>
      </c>
      <c r="AB1260" s="180" t="e">
        <f t="shared" si="351"/>
        <v>#N/A</v>
      </c>
      <c r="AC1260" s="180" t="e">
        <f t="shared" si="352"/>
        <v>#N/A</v>
      </c>
      <c r="AD1260" s="100">
        <f t="shared" si="353"/>
        <v>0</v>
      </c>
      <c r="AE1260" s="180" t="e">
        <f t="shared" ca="1" si="345"/>
        <v>#N/A</v>
      </c>
      <c r="AF1260" s="180" t="e">
        <f t="shared" ca="1" si="346"/>
        <v>#N/A</v>
      </c>
      <c r="AG1260" s="100" t="e">
        <f ca="1">OFFSET('Kuiva-aine'!$D$10,AE1260+AF1260-1,0)</f>
        <v>#N/A</v>
      </c>
      <c r="AH1260" s="100" t="e">
        <f ca="1">OFFSET('Kuiva-aine'!$E$10,AE1260+AF1260-1,0)</f>
        <v>#N/A</v>
      </c>
      <c r="AI1260" s="180" t="e">
        <f t="shared" ca="1" si="354"/>
        <v>#N/A</v>
      </c>
      <c r="AJ1260" s="180" t="e">
        <f t="shared" si="355"/>
        <v>#N/A</v>
      </c>
      <c r="AK1260" s="180" t="e">
        <f t="shared" si="356"/>
        <v>#N/A</v>
      </c>
      <c r="AL1260" s="180">
        <f t="shared" si="357"/>
        <v>0</v>
      </c>
    </row>
    <row r="1261" spans="1:38" x14ac:dyDescent="0.35">
      <c r="A1261" s="91"/>
      <c r="B1261" s="92"/>
      <c r="C1261" s="93"/>
      <c r="D1261" s="92"/>
      <c r="E1261" s="91"/>
      <c r="F1261" s="92"/>
      <c r="G1261" s="94"/>
      <c r="I1261" s="31">
        <f t="shared" ca="1" si="358"/>
        <v>0</v>
      </c>
      <c r="J1261" s="31">
        <f ca="1">IF(ISNA(MATCH($V1261,Hajoamiskertoimet!A$21:A$53,0)),0,$I1261*OFFSET(Hajoamiskertoimet!$C$20,MATCH($V1261,Hajoamiskertoimet!A$21:A$53,0),0))</f>
        <v>0</v>
      </c>
      <c r="L1261" s="181">
        <f t="shared" ca="1" si="347"/>
        <v>1</v>
      </c>
      <c r="M1261" s="180" t="e">
        <f ca="1">OFFSET('ewc02'!$H$10,MATCH($R1261,Ewc_ID,0),0)</f>
        <v>#N/A</v>
      </c>
      <c r="N1261" s="180" t="e">
        <f t="shared" ca="1" si="342"/>
        <v>#N/A</v>
      </c>
      <c r="O1261" s="180" t="e">
        <f ca="1">IF($L1261=0,-1,OFFSET('Kuiva-aine'!$C$10,AE1261+AF1261-1,0))</f>
        <v>#N/A</v>
      </c>
      <c r="P1261" s="180" t="e">
        <f t="shared" ca="1" si="348"/>
        <v>#N/A</v>
      </c>
      <c r="Q1261" s="180" t="e">
        <f ca="1">OFFSET('ewc02'!$A$10,MATCH($C1261,EWC_Koodi,0),0)</f>
        <v>#N/A</v>
      </c>
      <c r="R1261" s="180" t="e">
        <f t="shared" ca="1" si="349"/>
        <v>#N/A</v>
      </c>
      <c r="S1261" s="180" t="e">
        <f ca="1">OFFSET('ewc02'!$K$10,Y1261,0)</f>
        <v>#N/A</v>
      </c>
      <c r="T1261" s="180" t="e">
        <f t="shared" ca="1" si="350"/>
        <v>#N/A</v>
      </c>
      <c r="U1261" s="180" t="e">
        <f ca="1">OFFSET('ewc02'!$L$10,Y1261,0)</f>
        <v>#N/A</v>
      </c>
      <c r="V1261" s="180" t="e">
        <f ca="1">OFFSET('ewc02'!$M$10,Y1261,0)</f>
        <v>#N/A</v>
      </c>
      <c r="W1261" s="180" t="e">
        <f ca="1">OFFSET('ewc02'!$N$10,Y1261,0)</f>
        <v>#N/A</v>
      </c>
      <c r="X1261" s="180" t="e">
        <f ca="1">IF(AND(OFFSET('ewc02'!I$10,Y1261,0)=12,OR(G1261="2.3",G1261="2.6",G1261="2.7",G1261="2.9")),1,0)</f>
        <v>#N/A</v>
      </c>
      <c r="Y1261" s="180" t="e">
        <f t="shared" ca="1" si="343"/>
        <v>#N/A</v>
      </c>
      <c r="Z1261" s="37">
        <f t="shared" si="344"/>
        <v>0</v>
      </c>
      <c r="AA1261" s="180">
        <f ca="1">IF($Z1261=0,0, OFFSET(rd!$A$10,MATCH($Z1261,RD_tunnus,0),0))</f>
        <v>0</v>
      </c>
      <c r="AB1261" s="180" t="e">
        <f t="shared" si="351"/>
        <v>#N/A</v>
      </c>
      <c r="AC1261" s="180" t="e">
        <f t="shared" si="352"/>
        <v>#N/A</v>
      </c>
      <c r="AD1261" s="100">
        <f t="shared" si="353"/>
        <v>0</v>
      </c>
      <c r="AE1261" s="180" t="e">
        <f t="shared" ca="1" si="345"/>
        <v>#N/A</v>
      </c>
      <c r="AF1261" s="180" t="e">
        <f t="shared" ca="1" si="346"/>
        <v>#N/A</v>
      </c>
      <c r="AG1261" s="100" t="e">
        <f ca="1">OFFSET('Kuiva-aine'!$D$10,AE1261+AF1261-1,0)</f>
        <v>#N/A</v>
      </c>
      <c r="AH1261" s="100" t="e">
        <f ca="1">OFFSET('Kuiva-aine'!$E$10,AE1261+AF1261-1,0)</f>
        <v>#N/A</v>
      </c>
      <c r="AI1261" s="180" t="e">
        <f t="shared" ca="1" si="354"/>
        <v>#N/A</v>
      </c>
      <c r="AJ1261" s="180" t="e">
        <f t="shared" si="355"/>
        <v>#N/A</v>
      </c>
      <c r="AK1261" s="180" t="e">
        <f t="shared" si="356"/>
        <v>#N/A</v>
      </c>
      <c r="AL1261" s="180">
        <f t="shared" si="357"/>
        <v>0</v>
      </c>
    </row>
    <row r="1262" spans="1:38" x14ac:dyDescent="0.35">
      <c r="A1262" s="91"/>
      <c r="B1262" s="92"/>
      <c r="C1262" s="93"/>
      <c r="D1262" s="92"/>
      <c r="E1262" s="91"/>
      <c r="F1262" s="92"/>
      <c r="G1262" s="94"/>
      <c r="I1262" s="31">
        <f t="shared" ca="1" si="358"/>
        <v>0</v>
      </c>
      <c r="J1262" s="31">
        <f ca="1">IF(ISNA(MATCH($V1262,Hajoamiskertoimet!A$21:A$53,0)),0,$I1262*OFFSET(Hajoamiskertoimet!$C$20,MATCH($V1262,Hajoamiskertoimet!A$21:A$53,0),0))</f>
        <v>0</v>
      </c>
      <c r="L1262" s="181">
        <f t="shared" ca="1" si="347"/>
        <v>1</v>
      </c>
      <c r="M1262" s="180" t="e">
        <f ca="1">OFFSET('ewc02'!$H$10,MATCH($R1262,Ewc_ID,0),0)</f>
        <v>#N/A</v>
      </c>
      <c r="N1262" s="180" t="e">
        <f t="shared" ca="1" si="342"/>
        <v>#N/A</v>
      </c>
      <c r="O1262" s="180" t="e">
        <f ca="1">IF($L1262=0,-1,OFFSET('Kuiva-aine'!$C$10,AE1262+AF1262-1,0))</f>
        <v>#N/A</v>
      </c>
      <c r="P1262" s="180" t="e">
        <f t="shared" ca="1" si="348"/>
        <v>#N/A</v>
      </c>
      <c r="Q1262" s="180" t="e">
        <f ca="1">OFFSET('ewc02'!$A$10,MATCH($C1262,EWC_Koodi,0),0)</f>
        <v>#N/A</v>
      </c>
      <c r="R1262" s="180" t="e">
        <f t="shared" ca="1" si="349"/>
        <v>#N/A</v>
      </c>
      <c r="S1262" s="180" t="e">
        <f ca="1">OFFSET('ewc02'!$K$10,Y1262,0)</f>
        <v>#N/A</v>
      </c>
      <c r="T1262" s="180" t="e">
        <f t="shared" ca="1" si="350"/>
        <v>#N/A</v>
      </c>
      <c r="U1262" s="180" t="e">
        <f ca="1">OFFSET('ewc02'!$L$10,Y1262,0)</f>
        <v>#N/A</v>
      </c>
      <c r="V1262" s="180" t="e">
        <f ca="1">OFFSET('ewc02'!$M$10,Y1262,0)</f>
        <v>#N/A</v>
      </c>
      <c r="W1262" s="180" t="e">
        <f ca="1">OFFSET('ewc02'!$N$10,Y1262,0)</f>
        <v>#N/A</v>
      </c>
      <c r="X1262" s="180" t="e">
        <f ca="1">IF(AND(OFFSET('ewc02'!I$10,Y1262,0)=12,OR(G1262="2.3",G1262="2.6",G1262="2.7",G1262="2.9")),1,0)</f>
        <v>#N/A</v>
      </c>
      <c r="Y1262" s="180" t="e">
        <f t="shared" ca="1" si="343"/>
        <v>#N/A</v>
      </c>
      <c r="Z1262" s="37">
        <f t="shared" si="344"/>
        <v>0</v>
      </c>
      <c r="AA1262" s="180">
        <f ca="1">IF($Z1262=0,0, OFFSET(rd!$A$10,MATCH($Z1262,RD_tunnus,0),0))</f>
        <v>0</v>
      </c>
      <c r="AB1262" s="180" t="e">
        <f t="shared" si="351"/>
        <v>#N/A</v>
      </c>
      <c r="AC1262" s="180" t="e">
        <f t="shared" si="352"/>
        <v>#N/A</v>
      </c>
      <c r="AD1262" s="100">
        <f t="shared" si="353"/>
        <v>0</v>
      </c>
      <c r="AE1262" s="180" t="e">
        <f t="shared" ca="1" si="345"/>
        <v>#N/A</v>
      </c>
      <c r="AF1262" s="180" t="e">
        <f t="shared" ca="1" si="346"/>
        <v>#N/A</v>
      </c>
      <c r="AG1262" s="100" t="e">
        <f ca="1">OFFSET('Kuiva-aine'!$D$10,AE1262+AF1262-1,0)</f>
        <v>#N/A</v>
      </c>
      <c r="AH1262" s="100" t="e">
        <f ca="1">OFFSET('Kuiva-aine'!$E$10,AE1262+AF1262-1,0)</f>
        <v>#N/A</v>
      </c>
      <c r="AI1262" s="180" t="e">
        <f t="shared" ca="1" si="354"/>
        <v>#N/A</v>
      </c>
      <c r="AJ1262" s="180" t="e">
        <f t="shared" si="355"/>
        <v>#N/A</v>
      </c>
      <c r="AK1262" s="180" t="e">
        <f t="shared" si="356"/>
        <v>#N/A</v>
      </c>
      <c r="AL1262" s="180">
        <f t="shared" si="357"/>
        <v>0</v>
      </c>
    </row>
    <row r="1263" spans="1:38" x14ac:dyDescent="0.35">
      <c r="A1263" s="91"/>
      <c r="B1263" s="92"/>
      <c r="C1263" s="93"/>
      <c r="D1263" s="92"/>
      <c r="E1263" s="91"/>
      <c r="F1263" s="92"/>
      <c r="G1263" s="94"/>
      <c r="I1263" s="31">
        <f t="shared" ca="1" si="358"/>
        <v>0</v>
      </c>
      <c r="J1263" s="31">
        <f ca="1">IF(ISNA(MATCH($V1263,Hajoamiskertoimet!A$21:A$53,0)),0,$I1263*OFFSET(Hajoamiskertoimet!$C$20,MATCH($V1263,Hajoamiskertoimet!A$21:A$53,0),0))</f>
        <v>0</v>
      </c>
      <c r="L1263" s="181">
        <f t="shared" ca="1" si="347"/>
        <v>1</v>
      </c>
      <c r="M1263" s="180" t="e">
        <f ca="1">OFFSET('ewc02'!$H$10,MATCH($R1263,Ewc_ID,0),0)</f>
        <v>#N/A</v>
      </c>
      <c r="N1263" s="180" t="e">
        <f t="shared" ca="1" si="342"/>
        <v>#N/A</v>
      </c>
      <c r="O1263" s="180" t="e">
        <f ca="1">IF($L1263=0,-1,OFFSET('Kuiva-aine'!$C$10,AE1263+AF1263-1,0))</f>
        <v>#N/A</v>
      </c>
      <c r="P1263" s="180" t="e">
        <f t="shared" ca="1" si="348"/>
        <v>#N/A</v>
      </c>
      <c r="Q1263" s="180" t="e">
        <f ca="1">OFFSET('ewc02'!$A$10,MATCH($C1263,EWC_Koodi,0),0)</f>
        <v>#N/A</v>
      </c>
      <c r="R1263" s="180" t="e">
        <f t="shared" ca="1" si="349"/>
        <v>#N/A</v>
      </c>
      <c r="S1263" s="180" t="e">
        <f ca="1">OFFSET('ewc02'!$K$10,Y1263,0)</f>
        <v>#N/A</v>
      </c>
      <c r="T1263" s="180" t="e">
        <f t="shared" ca="1" si="350"/>
        <v>#N/A</v>
      </c>
      <c r="U1263" s="180" t="e">
        <f ca="1">OFFSET('ewc02'!$L$10,Y1263,0)</f>
        <v>#N/A</v>
      </c>
      <c r="V1263" s="180" t="e">
        <f ca="1">OFFSET('ewc02'!$M$10,Y1263,0)</f>
        <v>#N/A</v>
      </c>
      <c r="W1263" s="180" t="e">
        <f ca="1">OFFSET('ewc02'!$N$10,Y1263,0)</f>
        <v>#N/A</v>
      </c>
      <c r="X1263" s="180" t="e">
        <f ca="1">IF(AND(OFFSET('ewc02'!I$10,Y1263,0)=12,OR(G1263="2.3",G1263="2.6",G1263="2.7",G1263="2.9")),1,0)</f>
        <v>#N/A</v>
      </c>
      <c r="Y1263" s="180" t="e">
        <f t="shared" ca="1" si="343"/>
        <v>#N/A</v>
      </c>
      <c r="Z1263" s="37">
        <f t="shared" si="344"/>
        <v>0</v>
      </c>
      <c r="AA1263" s="180">
        <f ca="1">IF($Z1263=0,0, OFFSET(rd!$A$10,MATCH($Z1263,RD_tunnus,0),0))</f>
        <v>0</v>
      </c>
      <c r="AB1263" s="180" t="e">
        <f t="shared" si="351"/>
        <v>#N/A</v>
      </c>
      <c r="AC1263" s="180" t="e">
        <f t="shared" si="352"/>
        <v>#N/A</v>
      </c>
      <c r="AD1263" s="100">
        <f t="shared" si="353"/>
        <v>0</v>
      </c>
      <c r="AE1263" s="180" t="e">
        <f t="shared" ca="1" si="345"/>
        <v>#N/A</v>
      </c>
      <c r="AF1263" s="180" t="e">
        <f t="shared" ca="1" si="346"/>
        <v>#N/A</v>
      </c>
      <c r="AG1263" s="100" t="e">
        <f ca="1">OFFSET('Kuiva-aine'!$D$10,AE1263+AF1263-1,0)</f>
        <v>#N/A</v>
      </c>
      <c r="AH1263" s="100" t="e">
        <f ca="1">OFFSET('Kuiva-aine'!$E$10,AE1263+AF1263-1,0)</f>
        <v>#N/A</v>
      </c>
      <c r="AI1263" s="180" t="e">
        <f t="shared" ca="1" si="354"/>
        <v>#N/A</v>
      </c>
      <c r="AJ1263" s="180" t="e">
        <f t="shared" si="355"/>
        <v>#N/A</v>
      </c>
      <c r="AK1263" s="180" t="e">
        <f t="shared" si="356"/>
        <v>#N/A</v>
      </c>
      <c r="AL1263" s="180">
        <f t="shared" si="357"/>
        <v>0</v>
      </c>
    </row>
    <row r="1264" spans="1:38" x14ac:dyDescent="0.35">
      <c r="A1264" s="91"/>
      <c r="B1264" s="92"/>
      <c r="C1264" s="93"/>
      <c r="D1264" s="92"/>
      <c r="E1264" s="91"/>
      <c r="F1264" s="92"/>
      <c r="G1264" s="94"/>
      <c r="I1264" s="31">
        <f t="shared" ca="1" si="358"/>
        <v>0</v>
      </c>
      <c r="J1264" s="31">
        <f ca="1">IF(ISNA(MATCH($V1264,Hajoamiskertoimet!A$21:A$53,0)),0,$I1264*OFFSET(Hajoamiskertoimet!$C$20,MATCH($V1264,Hajoamiskertoimet!A$21:A$53,0),0))</f>
        <v>0</v>
      </c>
      <c r="L1264" s="181">
        <f t="shared" ca="1" si="347"/>
        <v>1</v>
      </c>
      <c r="M1264" s="180" t="e">
        <f ca="1">OFFSET('ewc02'!$H$10,MATCH($R1264,Ewc_ID,0),0)</f>
        <v>#N/A</v>
      </c>
      <c r="N1264" s="180" t="e">
        <f t="shared" ca="1" si="342"/>
        <v>#N/A</v>
      </c>
      <c r="O1264" s="180" t="e">
        <f ca="1">IF($L1264=0,-1,OFFSET('Kuiva-aine'!$C$10,AE1264+AF1264-1,0))</f>
        <v>#N/A</v>
      </c>
      <c r="P1264" s="180" t="e">
        <f t="shared" ca="1" si="348"/>
        <v>#N/A</v>
      </c>
      <c r="Q1264" s="180" t="e">
        <f ca="1">OFFSET('ewc02'!$A$10,MATCH($C1264,EWC_Koodi,0),0)</f>
        <v>#N/A</v>
      </c>
      <c r="R1264" s="180" t="e">
        <f t="shared" ca="1" si="349"/>
        <v>#N/A</v>
      </c>
      <c r="S1264" s="180" t="e">
        <f ca="1">OFFSET('ewc02'!$K$10,Y1264,0)</f>
        <v>#N/A</v>
      </c>
      <c r="T1264" s="180" t="e">
        <f t="shared" ca="1" si="350"/>
        <v>#N/A</v>
      </c>
      <c r="U1264" s="180" t="e">
        <f ca="1">OFFSET('ewc02'!$L$10,Y1264,0)</f>
        <v>#N/A</v>
      </c>
      <c r="V1264" s="180" t="e">
        <f ca="1">OFFSET('ewc02'!$M$10,Y1264,0)</f>
        <v>#N/A</v>
      </c>
      <c r="W1264" s="180" t="e">
        <f ca="1">OFFSET('ewc02'!$N$10,Y1264,0)</f>
        <v>#N/A</v>
      </c>
      <c r="X1264" s="180" t="e">
        <f ca="1">IF(AND(OFFSET('ewc02'!I$10,Y1264,0)=12,OR(G1264="2.3",G1264="2.6",G1264="2.7",G1264="2.9")),1,0)</f>
        <v>#N/A</v>
      </c>
      <c r="Y1264" s="180" t="e">
        <f t="shared" ca="1" si="343"/>
        <v>#N/A</v>
      </c>
      <c r="Z1264" s="37">
        <f t="shared" si="344"/>
        <v>0</v>
      </c>
      <c r="AA1264" s="180">
        <f ca="1">IF($Z1264=0,0, OFFSET(rd!$A$10,MATCH($Z1264,RD_tunnus,0),0))</f>
        <v>0</v>
      </c>
      <c r="AB1264" s="180" t="e">
        <f t="shared" si="351"/>
        <v>#N/A</v>
      </c>
      <c r="AC1264" s="180" t="e">
        <f t="shared" si="352"/>
        <v>#N/A</v>
      </c>
      <c r="AD1264" s="100">
        <f t="shared" si="353"/>
        <v>0</v>
      </c>
      <c r="AE1264" s="180" t="e">
        <f t="shared" ca="1" si="345"/>
        <v>#N/A</v>
      </c>
      <c r="AF1264" s="180" t="e">
        <f t="shared" ca="1" si="346"/>
        <v>#N/A</v>
      </c>
      <c r="AG1264" s="100" t="e">
        <f ca="1">OFFSET('Kuiva-aine'!$D$10,AE1264+AF1264-1,0)</f>
        <v>#N/A</v>
      </c>
      <c r="AH1264" s="100" t="e">
        <f ca="1">OFFSET('Kuiva-aine'!$E$10,AE1264+AF1264-1,0)</f>
        <v>#N/A</v>
      </c>
      <c r="AI1264" s="180" t="e">
        <f t="shared" ca="1" si="354"/>
        <v>#N/A</v>
      </c>
      <c r="AJ1264" s="180" t="e">
        <f t="shared" si="355"/>
        <v>#N/A</v>
      </c>
      <c r="AK1264" s="180" t="e">
        <f t="shared" si="356"/>
        <v>#N/A</v>
      </c>
      <c r="AL1264" s="180">
        <f t="shared" si="357"/>
        <v>0</v>
      </c>
    </row>
    <row r="1265" spans="1:38" x14ac:dyDescent="0.35">
      <c r="A1265" s="91"/>
      <c r="B1265" s="92"/>
      <c r="C1265" s="93"/>
      <c r="D1265" s="92"/>
      <c r="E1265" s="91"/>
      <c r="F1265" s="92"/>
      <c r="G1265" s="94"/>
      <c r="I1265" s="31">
        <f t="shared" ca="1" si="358"/>
        <v>0</v>
      </c>
      <c r="J1265" s="31">
        <f ca="1">IF(ISNA(MATCH($V1265,Hajoamiskertoimet!A$21:A$53,0)),0,$I1265*OFFSET(Hajoamiskertoimet!$C$20,MATCH($V1265,Hajoamiskertoimet!A$21:A$53,0),0))</f>
        <v>0</v>
      </c>
      <c r="L1265" s="181">
        <f t="shared" ca="1" si="347"/>
        <v>1</v>
      </c>
      <c r="M1265" s="180" t="e">
        <f ca="1">OFFSET('ewc02'!$H$10,MATCH($R1265,Ewc_ID,0),0)</f>
        <v>#N/A</v>
      </c>
      <c r="N1265" s="180" t="e">
        <f t="shared" ca="1" si="342"/>
        <v>#N/A</v>
      </c>
      <c r="O1265" s="180" t="e">
        <f ca="1">IF($L1265=0,-1,OFFSET('Kuiva-aine'!$C$10,AE1265+AF1265-1,0))</f>
        <v>#N/A</v>
      </c>
      <c r="P1265" s="180" t="e">
        <f t="shared" ca="1" si="348"/>
        <v>#N/A</v>
      </c>
      <c r="Q1265" s="180" t="e">
        <f ca="1">OFFSET('ewc02'!$A$10,MATCH($C1265,EWC_Koodi,0),0)</f>
        <v>#N/A</v>
      </c>
      <c r="R1265" s="180" t="e">
        <f t="shared" ca="1" si="349"/>
        <v>#N/A</v>
      </c>
      <c r="S1265" s="180" t="e">
        <f ca="1">OFFSET('ewc02'!$K$10,Y1265,0)</f>
        <v>#N/A</v>
      </c>
      <c r="T1265" s="180" t="e">
        <f t="shared" ca="1" si="350"/>
        <v>#N/A</v>
      </c>
      <c r="U1265" s="180" t="e">
        <f ca="1">OFFSET('ewc02'!$L$10,Y1265,0)</f>
        <v>#N/A</v>
      </c>
      <c r="V1265" s="180" t="e">
        <f ca="1">OFFSET('ewc02'!$M$10,Y1265,0)</f>
        <v>#N/A</v>
      </c>
      <c r="W1265" s="180" t="e">
        <f ca="1">OFFSET('ewc02'!$N$10,Y1265,0)</f>
        <v>#N/A</v>
      </c>
      <c r="X1265" s="180" t="e">
        <f ca="1">IF(AND(OFFSET('ewc02'!I$10,Y1265,0)=12,OR(G1265="2.3",G1265="2.6",G1265="2.7",G1265="2.9")),1,0)</f>
        <v>#N/A</v>
      </c>
      <c r="Y1265" s="180" t="e">
        <f t="shared" ca="1" si="343"/>
        <v>#N/A</v>
      </c>
      <c r="Z1265" s="37">
        <f t="shared" si="344"/>
        <v>0</v>
      </c>
      <c r="AA1265" s="180">
        <f ca="1">IF($Z1265=0,0, OFFSET(rd!$A$10,MATCH($Z1265,RD_tunnus,0),0))</f>
        <v>0</v>
      </c>
      <c r="AB1265" s="180" t="e">
        <f t="shared" si="351"/>
        <v>#N/A</v>
      </c>
      <c r="AC1265" s="180" t="e">
        <f t="shared" si="352"/>
        <v>#N/A</v>
      </c>
      <c r="AD1265" s="100">
        <f t="shared" si="353"/>
        <v>0</v>
      </c>
      <c r="AE1265" s="180" t="e">
        <f t="shared" ca="1" si="345"/>
        <v>#N/A</v>
      </c>
      <c r="AF1265" s="180" t="e">
        <f t="shared" ca="1" si="346"/>
        <v>#N/A</v>
      </c>
      <c r="AG1265" s="100" t="e">
        <f ca="1">OFFSET('Kuiva-aine'!$D$10,AE1265+AF1265-1,0)</f>
        <v>#N/A</v>
      </c>
      <c r="AH1265" s="100" t="e">
        <f ca="1">OFFSET('Kuiva-aine'!$E$10,AE1265+AF1265-1,0)</f>
        <v>#N/A</v>
      </c>
      <c r="AI1265" s="180" t="e">
        <f t="shared" ca="1" si="354"/>
        <v>#N/A</v>
      </c>
      <c r="AJ1265" s="180" t="e">
        <f t="shared" si="355"/>
        <v>#N/A</v>
      </c>
      <c r="AK1265" s="180" t="e">
        <f t="shared" si="356"/>
        <v>#N/A</v>
      </c>
      <c r="AL1265" s="180">
        <f t="shared" si="357"/>
        <v>0</v>
      </c>
    </row>
    <row r="1266" spans="1:38" x14ac:dyDescent="0.35">
      <c r="A1266" s="91"/>
      <c r="B1266" s="92"/>
      <c r="C1266" s="93"/>
      <c r="D1266" s="92"/>
      <c r="E1266" s="91"/>
      <c r="F1266" s="92"/>
      <c r="G1266" s="94"/>
      <c r="I1266" s="31">
        <f t="shared" ca="1" si="358"/>
        <v>0</v>
      </c>
      <c r="J1266" s="31">
        <f ca="1">IF(ISNA(MATCH($V1266,Hajoamiskertoimet!A$21:A$53,0)),0,$I1266*OFFSET(Hajoamiskertoimet!$C$20,MATCH($V1266,Hajoamiskertoimet!A$21:A$53,0),0))</f>
        <v>0</v>
      </c>
      <c r="L1266" s="181">
        <f t="shared" ca="1" si="347"/>
        <v>1</v>
      </c>
      <c r="M1266" s="180" t="e">
        <f ca="1">OFFSET('ewc02'!$H$10,MATCH($R1266,Ewc_ID,0),0)</f>
        <v>#N/A</v>
      </c>
      <c r="N1266" s="180" t="e">
        <f t="shared" ca="1" si="342"/>
        <v>#N/A</v>
      </c>
      <c r="O1266" s="180" t="e">
        <f ca="1">IF($L1266=0,-1,OFFSET('Kuiva-aine'!$C$10,AE1266+AF1266-1,0))</f>
        <v>#N/A</v>
      </c>
      <c r="P1266" s="180" t="e">
        <f t="shared" ca="1" si="348"/>
        <v>#N/A</v>
      </c>
      <c r="Q1266" s="180" t="e">
        <f ca="1">OFFSET('ewc02'!$A$10,MATCH($C1266,EWC_Koodi,0),0)</f>
        <v>#N/A</v>
      </c>
      <c r="R1266" s="180" t="e">
        <f t="shared" ca="1" si="349"/>
        <v>#N/A</v>
      </c>
      <c r="S1266" s="180" t="e">
        <f ca="1">OFFSET('ewc02'!$K$10,Y1266,0)</f>
        <v>#N/A</v>
      </c>
      <c r="T1266" s="180" t="e">
        <f t="shared" ca="1" si="350"/>
        <v>#N/A</v>
      </c>
      <c r="U1266" s="180" t="e">
        <f ca="1">OFFSET('ewc02'!$L$10,Y1266,0)</f>
        <v>#N/A</v>
      </c>
      <c r="V1266" s="180" t="e">
        <f ca="1">OFFSET('ewc02'!$M$10,Y1266,0)</f>
        <v>#N/A</v>
      </c>
      <c r="W1266" s="180" t="e">
        <f ca="1">OFFSET('ewc02'!$N$10,Y1266,0)</f>
        <v>#N/A</v>
      </c>
      <c r="X1266" s="180" t="e">
        <f ca="1">IF(AND(OFFSET('ewc02'!I$10,Y1266,0)=12,OR(G1266="2.3",G1266="2.6",G1266="2.7",G1266="2.9")),1,0)</f>
        <v>#N/A</v>
      </c>
      <c r="Y1266" s="180" t="e">
        <f t="shared" ca="1" si="343"/>
        <v>#N/A</v>
      </c>
      <c r="Z1266" s="37">
        <f t="shared" si="344"/>
        <v>0</v>
      </c>
      <c r="AA1266" s="180">
        <f ca="1">IF($Z1266=0,0, OFFSET(rd!$A$10,MATCH($Z1266,RD_tunnus,0),0))</f>
        <v>0</v>
      </c>
      <c r="AB1266" s="180" t="e">
        <f t="shared" si="351"/>
        <v>#N/A</v>
      </c>
      <c r="AC1266" s="180" t="e">
        <f t="shared" si="352"/>
        <v>#N/A</v>
      </c>
      <c r="AD1266" s="100">
        <f t="shared" si="353"/>
        <v>0</v>
      </c>
      <c r="AE1266" s="180" t="e">
        <f t="shared" ca="1" si="345"/>
        <v>#N/A</v>
      </c>
      <c r="AF1266" s="180" t="e">
        <f t="shared" ca="1" si="346"/>
        <v>#N/A</v>
      </c>
      <c r="AG1266" s="100" t="e">
        <f ca="1">OFFSET('Kuiva-aine'!$D$10,AE1266+AF1266-1,0)</f>
        <v>#N/A</v>
      </c>
      <c r="AH1266" s="100" t="e">
        <f ca="1">OFFSET('Kuiva-aine'!$E$10,AE1266+AF1266-1,0)</f>
        <v>#N/A</v>
      </c>
      <c r="AI1266" s="180" t="e">
        <f t="shared" ca="1" si="354"/>
        <v>#N/A</v>
      </c>
      <c r="AJ1266" s="180" t="e">
        <f t="shared" si="355"/>
        <v>#N/A</v>
      </c>
      <c r="AK1266" s="180" t="e">
        <f t="shared" si="356"/>
        <v>#N/A</v>
      </c>
      <c r="AL1266" s="180">
        <f t="shared" si="357"/>
        <v>0</v>
      </c>
    </row>
    <row r="1267" spans="1:38" x14ac:dyDescent="0.35">
      <c r="A1267" s="91"/>
      <c r="B1267" s="92"/>
      <c r="C1267" s="93"/>
      <c r="D1267" s="92"/>
      <c r="E1267" s="91"/>
      <c r="F1267" s="92"/>
      <c r="G1267" s="94"/>
      <c r="I1267" s="31">
        <f t="shared" ca="1" si="358"/>
        <v>0</v>
      </c>
      <c r="J1267" s="31">
        <f ca="1">IF(ISNA(MATCH($V1267,Hajoamiskertoimet!A$21:A$53,0)),0,$I1267*OFFSET(Hajoamiskertoimet!$C$20,MATCH($V1267,Hajoamiskertoimet!A$21:A$53,0),0))</f>
        <v>0</v>
      </c>
      <c r="L1267" s="181">
        <f t="shared" ca="1" si="347"/>
        <v>1</v>
      </c>
      <c r="M1267" s="180" t="e">
        <f ca="1">OFFSET('ewc02'!$H$10,MATCH($R1267,Ewc_ID,0),0)</f>
        <v>#N/A</v>
      </c>
      <c r="N1267" s="180" t="e">
        <f t="shared" ca="1" si="342"/>
        <v>#N/A</v>
      </c>
      <c r="O1267" s="180" t="e">
        <f ca="1">IF($L1267=0,-1,OFFSET('Kuiva-aine'!$C$10,AE1267+AF1267-1,0))</f>
        <v>#N/A</v>
      </c>
      <c r="P1267" s="180" t="e">
        <f t="shared" ca="1" si="348"/>
        <v>#N/A</v>
      </c>
      <c r="Q1267" s="180" t="e">
        <f ca="1">OFFSET('ewc02'!$A$10,MATCH($C1267,EWC_Koodi,0),0)</f>
        <v>#N/A</v>
      </c>
      <c r="R1267" s="180" t="e">
        <f t="shared" ca="1" si="349"/>
        <v>#N/A</v>
      </c>
      <c r="S1267" s="180" t="e">
        <f ca="1">OFFSET('ewc02'!$K$10,Y1267,0)</f>
        <v>#N/A</v>
      </c>
      <c r="T1267" s="180" t="e">
        <f t="shared" ca="1" si="350"/>
        <v>#N/A</v>
      </c>
      <c r="U1267" s="180" t="e">
        <f ca="1">OFFSET('ewc02'!$L$10,Y1267,0)</f>
        <v>#N/A</v>
      </c>
      <c r="V1267" s="180" t="e">
        <f ca="1">OFFSET('ewc02'!$M$10,Y1267,0)</f>
        <v>#N/A</v>
      </c>
      <c r="W1267" s="180" t="e">
        <f ca="1">OFFSET('ewc02'!$N$10,Y1267,0)</f>
        <v>#N/A</v>
      </c>
      <c r="X1267" s="180" t="e">
        <f ca="1">IF(AND(OFFSET('ewc02'!I$10,Y1267,0)=12,OR(G1267="2.3",G1267="2.6",G1267="2.7",G1267="2.9")),1,0)</f>
        <v>#N/A</v>
      </c>
      <c r="Y1267" s="180" t="e">
        <f t="shared" ca="1" si="343"/>
        <v>#N/A</v>
      </c>
      <c r="Z1267" s="37">
        <f t="shared" si="344"/>
        <v>0</v>
      </c>
      <c r="AA1267" s="180">
        <f ca="1">IF($Z1267=0,0, OFFSET(rd!$A$10,MATCH($Z1267,RD_tunnus,0),0))</f>
        <v>0</v>
      </c>
      <c r="AB1267" s="180" t="e">
        <f t="shared" si="351"/>
        <v>#N/A</v>
      </c>
      <c r="AC1267" s="180" t="e">
        <f t="shared" si="352"/>
        <v>#N/A</v>
      </c>
      <c r="AD1267" s="100">
        <f t="shared" si="353"/>
        <v>0</v>
      </c>
      <c r="AE1267" s="180" t="e">
        <f t="shared" ca="1" si="345"/>
        <v>#N/A</v>
      </c>
      <c r="AF1267" s="180" t="e">
        <f t="shared" ca="1" si="346"/>
        <v>#N/A</v>
      </c>
      <c r="AG1267" s="100" t="e">
        <f ca="1">OFFSET('Kuiva-aine'!$D$10,AE1267+AF1267-1,0)</f>
        <v>#N/A</v>
      </c>
      <c r="AH1267" s="100" t="e">
        <f ca="1">OFFSET('Kuiva-aine'!$E$10,AE1267+AF1267-1,0)</f>
        <v>#N/A</v>
      </c>
      <c r="AI1267" s="180" t="e">
        <f t="shared" ca="1" si="354"/>
        <v>#N/A</v>
      </c>
      <c r="AJ1267" s="180" t="e">
        <f t="shared" si="355"/>
        <v>#N/A</v>
      </c>
      <c r="AK1267" s="180" t="e">
        <f t="shared" si="356"/>
        <v>#N/A</v>
      </c>
      <c r="AL1267" s="180">
        <f t="shared" si="357"/>
        <v>0</v>
      </c>
    </row>
    <row r="1268" spans="1:38" x14ac:dyDescent="0.35">
      <c r="A1268" s="91"/>
      <c r="B1268" s="92"/>
      <c r="C1268" s="93"/>
      <c r="D1268" s="92"/>
      <c r="E1268" s="91"/>
      <c r="F1268" s="92"/>
      <c r="G1268" s="94"/>
      <c r="I1268" s="31">
        <f t="shared" ca="1" si="358"/>
        <v>0</v>
      </c>
      <c r="J1268" s="31">
        <f ca="1">IF(ISNA(MATCH($V1268,Hajoamiskertoimet!A$21:A$53,0)),0,$I1268*OFFSET(Hajoamiskertoimet!$C$20,MATCH($V1268,Hajoamiskertoimet!A$21:A$53,0),0))</f>
        <v>0</v>
      </c>
      <c r="L1268" s="181">
        <f t="shared" ca="1" si="347"/>
        <v>1</v>
      </c>
      <c r="M1268" s="180" t="e">
        <f ca="1">OFFSET('ewc02'!$H$10,MATCH($R1268,Ewc_ID,0),0)</f>
        <v>#N/A</v>
      </c>
      <c r="N1268" s="180" t="e">
        <f t="shared" ca="1" si="342"/>
        <v>#N/A</v>
      </c>
      <c r="O1268" s="180" t="e">
        <f ca="1">IF($L1268=0,-1,OFFSET('Kuiva-aine'!$C$10,AE1268+AF1268-1,0))</f>
        <v>#N/A</v>
      </c>
      <c r="P1268" s="180" t="e">
        <f t="shared" ca="1" si="348"/>
        <v>#N/A</v>
      </c>
      <c r="Q1268" s="180" t="e">
        <f ca="1">OFFSET('ewc02'!$A$10,MATCH($C1268,EWC_Koodi,0),0)</f>
        <v>#N/A</v>
      </c>
      <c r="R1268" s="180" t="e">
        <f t="shared" ca="1" si="349"/>
        <v>#N/A</v>
      </c>
      <c r="S1268" s="180" t="e">
        <f ca="1">OFFSET('ewc02'!$K$10,Y1268,0)</f>
        <v>#N/A</v>
      </c>
      <c r="T1268" s="180" t="e">
        <f t="shared" ca="1" si="350"/>
        <v>#N/A</v>
      </c>
      <c r="U1268" s="180" t="e">
        <f ca="1">OFFSET('ewc02'!$L$10,Y1268,0)</f>
        <v>#N/A</v>
      </c>
      <c r="V1268" s="180" t="e">
        <f ca="1">OFFSET('ewc02'!$M$10,Y1268,0)</f>
        <v>#N/A</v>
      </c>
      <c r="W1268" s="180" t="e">
        <f ca="1">OFFSET('ewc02'!$N$10,Y1268,0)</f>
        <v>#N/A</v>
      </c>
      <c r="X1268" s="180" t="e">
        <f ca="1">IF(AND(OFFSET('ewc02'!I$10,Y1268,0)=12,OR(G1268="2.3",G1268="2.6",G1268="2.7",G1268="2.9")),1,0)</f>
        <v>#N/A</v>
      </c>
      <c r="Y1268" s="180" t="e">
        <f t="shared" ca="1" si="343"/>
        <v>#N/A</v>
      </c>
      <c r="Z1268" s="37">
        <f t="shared" si="344"/>
        <v>0</v>
      </c>
      <c r="AA1268" s="180">
        <f ca="1">IF($Z1268=0,0, OFFSET(rd!$A$10,MATCH($Z1268,RD_tunnus,0),0))</f>
        <v>0</v>
      </c>
      <c r="AB1268" s="180" t="e">
        <f t="shared" si="351"/>
        <v>#N/A</v>
      </c>
      <c r="AC1268" s="180" t="e">
        <f t="shared" si="352"/>
        <v>#N/A</v>
      </c>
      <c r="AD1268" s="100">
        <f t="shared" si="353"/>
        <v>0</v>
      </c>
      <c r="AE1268" s="180" t="e">
        <f t="shared" ca="1" si="345"/>
        <v>#N/A</v>
      </c>
      <c r="AF1268" s="180" t="e">
        <f t="shared" ca="1" si="346"/>
        <v>#N/A</v>
      </c>
      <c r="AG1268" s="100" t="e">
        <f ca="1">OFFSET('Kuiva-aine'!$D$10,AE1268+AF1268-1,0)</f>
        <v>#N/A</v>
      </c>
      <c r="AH1268" s="100" t="e">
        <f ca="1">OFFSET('Kuiva-aine'!$E$10,AE1268+AF1268-1,0)</f>
        <v>#N/A</v>
      </c>
      <c r="AI1268" s="180" t="e">
        <f t="shared" ca="1" si="354"/>
        <v>#N/A</v>
      </c>
      <c r="AJ1268" s="180" t="e">
        <f t="shared" si="355"/>
        <v>#N/A</v>
      </c>
      <c r="AK1268" s="180" t="e">
        <f t="shared" si="356"/>
        <v>#N/A</v>
      </c>
      <c r="AL1268" s="180">
        <f t="shared" si="357"/>
        <v>0</v>
      </c>
    </row>
    <row r="1269" spans="1:38" x14ac:dyDescent="0.35">
      <c r="A1269" s="91"/>
      <c r="B1269" s="92"/>
      <c r="C1269" s="93"/>
      <c r="D1269" s="92"/>
      <c r="E1269" s="91"/>
      <c r="F1269" s="92"/>
      <c r="G1269" s="94"/>
      <c r="I1269" s="31">
        <f t="shared" ca="1" si="358"/>
        <v>0</v>
      </c>
      <c r="J1269" s="31">
        <f ca="1">IF(ISNA(MATCH($V1269,Hajoamiskertoimet!A$21:A$53,0)),0,$I1269*OFFSET(Hajoamiskertoimet!$C$20,MATCH($V1269,Hajoamiskertoimet!A$21:A$53,0),0))</f>
        <v>0</v>
      </c>
      <c r="L1269" s="181">
        <f t="shared" ca="1" si="347"/>
        <v>1</v>
      </c>
      <c r="M1269" s="180" t="e">
        <f ca="1">OFFSET('ewc02'!$H$10,MATCH($R1269,Ewc_ID,0),0)</f>
        <v>#N/A</v>
      </c>
      <c r="N1269" s="180" t="e">
        <f t="shared" ca="1" si="342"/>
        <v>#N/A</v>
      </c>
      <c r="O1269" s="180" t="e">
        <f ca="1">IF($L1269=0,-1,OFFSET('Kuiva-aine'!$C$10,AE1269+AF1269-1,0))</f>
        <v>#N/A</v>
      </c>
      <c r="P1269" s="180" t="e">
        <f t="shared" ca="1" si="348"/>
        <v>#N/A</v>
      </c>
      <c r="Q1269" s="180" t="e">
        <f ca="1">OFFSET('ewc02'!$A$10,MATCH($C1269,EWC_Koodi,0),0)</f>
        <v>#N/A</v>
      </c>
      <c r="R1269" s="180" t="e">
        <f t="shared" ca="1" si="349"/>
        <v>#N/A</v>
      </c>
      <c r="S1269" s="180" t="e">
        <f ca="1">OFFSET('ewc02'!$K$10,Y1269,0)</f>
        <v>#N/A</v>
      </c>
      <c r="T1269" s="180" t="e">
        <f t="shared" ca="1" si="350"/>
        <v>#N/A</v>
      </c>
      <c r="U1269" s="180" t="e">
        <f ca="1">OFFSET('ewc02'!$L$10,Y1269,0)</f>
        <v>#N/A</v>
      </c>
      <c r="V1269" s="180" t="e">
        <f ca="1">OFFSET('ewc02'!$M$10,Y1269,0)</f>
        <v>#N/A</v>
      </c>
      <c r="W1269" s="180" t="e">
        <f ca="1">OFFSET('ewc02'!$N$10,Y1269,0)</f>
        <v>#N/A</v>
      </c>
      <c r="X1269" s="180" t="e">
        <f ca="1">IF(AND(OFFSET('ewc02'!I$10,Y1269,0)=12,OR(G1269="2.3",G1269="2.6",G1269="2.7",G1269="2.9")),1,0)</f>
        <v>#N/A</v>
      </c>
      <c r="Y1269" s="180" t="e">
        <f t="shared" ca="1" si="343"/>
        <v>#N/A</v>
      </c>
      <c r="Z1269" s="37">
        <f t="shared" si="344"/>
        <v>0</v>
      </c>
      <c r="AA1269" s="180">
        <f ca="1">IF($Z1269=0,0, OFFSET(rd!$A$10,MATCH($Z1269,RD_tunnus,0),0))</f>
        <v>0</v>
      </c>
      <c r="AB1269" s="180" t="e">
        <f t="shared" si="351"/>
        <v>#N/A</v>
      </c>
      <c r="AC1269" s="180" t="e">
        <f t="shared" si="352"/>
        <v>#N/A</v>
      </c>
      <c r="AD1269" s="100">
        <f t="shared" si="353"/>
        <v>0</v>
      </c>
      <c r="AE1269" s="180" t="e">
        <f t="shared" ca="1" si="345"/>
        <v>#N/A</v>
      </c>
      <c r="AF1269" s="180" t="e">
        <f t="shared" ca="1" si="346"/>
        <v>#N/A</v>
      </c>
      <c r="AG1269" s="100" t="e">
        <f ca="1">OFFSET('Kuiva-aine'!$D$10,AE1269+AF1269-1,0)</f>
        <v>#N/A</v>
      </c>
      <c r="AH1269" s="100" t="e">
        <f ca="1">OFFSET('Kuiva-aine'!$E$10,AE1269+AF1269-1,0)</f>
        <v>#N/A</v>
      </c>
      <c r="AI1269" s="180" t="e">
        <f t="shared" ca="1" si="354"/>
        <v>#N/A</v>
      </c>
      <c r="AJ1269" s="180" t="e">
        <f t="shared" si="355"/>
        <v>#N/A</v>
      </c>
      <c r="AK1269" s="180" t="e">
        <f t="shared" si="356"/>
        <v>#N/A</v>
      </c>
      <c r="AL1269" s="180">
        <f t="shared" si="357"/>
        <v>0</v>
      </c>
    </row>
    <row r="1270" spans="1:38" x14ac:dyDescent="0.35">
      <c r="A1270" s="91"/>
      <c r="B1270" s="92"/>
      <c r="C1270" s="93"/>
      <c r="D1270" s="92"/>
      <c r="E1270" s="91"/>
      <c r="F1270" s="92"/>
      <c r="G1270" s="94"/>
      <c r="I1270" s="31">
        <f t="shared" ca="1" si="358"/>
        <v>0</v>
      </c>
      <c r="J1270" s="31">
        <f ca="1">IF(ISNA(MATCH($V1270,Hajoamiskertoimet!A$21:A$53,0)),0,$I1270*OFFSET(Hajoamiskertoimet!$C$20,MATCH($V1270,Hajoamiskertoimet!A$21:A$53,0),0))</f>
        <v>0</v>
      </c>
      <c r="L1270" s="181">
        <f t="shared" ca="1" si="347"/>
        <v>1</v>
      </c>
      <c r="M1270" s="180" t="e">
        <f ca="1">OFFSET('ewc02'!$H$10,MATCH($R1270,Ewc_ID,0),0)</f>
        <v>#N/A</v>
      </c>
      <c r="N1270" s="180" t="e">
        <f t="shared" ca="1" si="342"/>
        <v>#N/A</v>
      </c>
      <c r="O1270" s="180" t="e">
        <f ca="1">IF($L1270=0,-1,OFFSET('Kuiva-aine'!$C$10,AE1270+AF1270-1,0))</f>
        <v>#N/A</v>
      </c>
      <c r="P1270" s="180" t="e">
        <f t="shared" ca="1" si="348"/>
        <v>#N/A</v>
      </c>
      <c r="Q1270" s="180" t="e">
        <f ca="1">OFFSET('ewc02'!$A$10,MATCH($C1270,EWC_Koodi,0),0)</f>
        <v>#N/A</v>
      </c>
      <c r="R1270" s="180" t="e">
        <f t="shared" ca="1" si="349"/>
        <v>#N/A</v>
      </c>
      <c r="S1270" s="180" t="e">
        <f ca="1">OFFSET('ewc02'!$K$10,Y1270,0)</f>
        <v>#N/A</v>
      </c>
      <c r="T1270" s="180" t="e">
        <f t="shared" ca="1" si="350"/>
        <v>#N/A</v>
      </c>
      <c r="U1270" s="180" t="e">
        <f ca="1">OFFSET('ewc02'!$L$10,Y1270,0)</f>
        <v>#N/A</v>
      </c>
      <c r="V1270" s="180" t="e">
        <f ca="1">OFFSET('ewc02'!$M$10,Y1270,0)</f>
        <v>#N/A</v>
      </c>
      <c r="W1270" s="180" t="e">
        <f ca="1">OFFSET('ewc02'!$N$10,Y1270,0)</f>
        <v>#N/A</v>
      </c>
      <c r="X1270" s="180" t="e">
        <f ca="1">IF(AND(OFFSET('ewc02'!I$10,Y1270,0)=12,OR(G1270="2.3",G1270="2.6",G1270="2.7",G1270="2.9")),1,0)</f>
        <v>#N/A</v>
      </c>
      <c r="Y1270" s="180" t="e">
        <f t="shared" ca="1" si="343"/>
        <v>#N/A</v>
      </c>
      <c r="Z1270" s="37">
        <f t="shared" si="344"/>
        <v>0</v>
      </c>
      <c r="AA1270" s="180">
        <f ca="1">IF($Z1270=0,0, OFFSET(rd!$A$10,MATCH($Z1270,RD_tunnus,0),0))</f>
        <v>0</v>
      </c>
      <c r="AB1270" s="180" t="e">
        <f t="shared" si="351"/>
        <v>#N/A</v>
      </c>
      <c r="AC1270" s="180" t="e">
        <f t="shared" si="352"/>
        <v>#N/A</v>
      </c>
      <c r="AD1270" s="100">
        <f t="shared" si="353"/>
        <v>0</v>
      </c>
      <c r="AE1270" s="180" t="e">
        <f t="shared" ca="1" si="345"/>
        <v>#N/A</v>
      </c>
      <c r="AF1270" s="180" t="e">
        <f t="shared" ca="1" si="346"/>
        <v>#N/A</v>
      </c>
      <c r="AG1270" s="100" t="e">
        <f ca="1">OFFSET('Kuiva-aine'!$D$10,AE1270+AF1270-1,0)</f>
        <v>#N/A</v>
      </c>
      <c r="AH1270" s="100" t="e">
        <f ca="1">OFFSET('Kuiva-aine'!$E$10,AE1270+AF1270-1,0)</f>
        <v>#N/A</v>
      </c>
      <c r="AI1270" s="180" t="e">
        <f t="shared" ca="1" si="354"/>
        <v>#N/A</v>
      </c>
      <c r="AJ1270" s="180" t="e">
        <f t="shared" si="355"/>
        <v>#N/A</v>
      </c>
      <c r="AK1270" s="180" t="e">
        <f t="shared" si="356"/>
        <v>#N/A</v>
      </c>
      <c r="AL1270" s="180">
        <f t="shared" si="357"/>
        <v>0</v>
      </c>
    </row>
    <row r="1271" spans="1:38" x14ac:dyDescent="0.35">
      <c r="A1271" s="91"/>
      <c r="B1271" s="92"/>
      <c r="C1271" s="93"/>
      <c r="D1271" s="92"/>
      <c r="E1271" s="91"/>
      <c r="F1271" s="92"/>
      <c r="G1271" s="94"/>
      <c r="I1271" s="31">
        <f t="shared" ca="1" si="358"/>
        <v>0</v>
      </c>
      <c r="J1271" s="31">
        <f ca="1">IF(ISNA(MATCH($V1271,Hajoamiskertoimet!A$21:A$53,0)),0,$I1271*OFFSET(Hajoamiskertoimet!$C$20,MATCH($V1271,Hajoamiskertoimet!A$21:A$53,0),0))</f>
        <v>0</v>
      </c>
      <c r="L1271" s="181">
        <f t="shared" ca="1" si="347"/>
        <v>1</v>
      </c>
      <c r="M1271" s="180" t="e">
        <f ca="1">OFFSET('ewc02'!$H$10,MATCH($R1271,Ewc_ID,0),0)</f>
        <v>#N/A</v>
      </c>
      <c r="N1271" s="180" t="e">
        <f t="shared" ca="1" si="342"/>
        <v>#N/A</v>
      </c>
      <c r="O1271" s="180" t="e">
        <f ca="1">IF($L1271=0,-1,OFFSET('Kuiva-aine'!$C$10,AE1271+AF1271-1,0))</f>
        <v>#N/A</v>
      </c>
      <c r="P1271" s="180" t="e">
        <f t="shared" ca="1" si="348"/>
        <v>#N/A</v>
      </c>
      <c r="Q1271" s="180" t="e">
        <f ca="1">OFFSET('ewc02'!$A$10,MATCH($C1271,EWC_Koodi,0),0)</f>
        <v>#N/A</v>
      </c>
      <c r="R1271" s="180" t="e">
        <f t="shared" ca="1" si="349"/>
        <v>#N/A</v>
      </c>
      <c r="S1271" s="180" t="e">
        <f ca="1">OFFSET('ewc02'!$K$10,Y1271,0)</f>
        <v>#N/A</v>
      </c>
      <c r="T1271" s="180" t="e">
        <f t="shared" ca="1" si="350"/>
        <v>#N/A</v>
      </c>
      <c r="U1271" s="180" t="e">
        <f ca="1">OFFSET('ewc02'!$L$10,Y1271,0)</f>
        <v>#N/A</v>
      </c>
      <c r="V1271" s="180" t="e">
        <f ca="1">OFFSET('ewc02'!$M$10,Y1271,0)</f>
        <v>#N/A</v>
      </c>
      <c r="W1271" s="180" t="e">
        <f ca="1">OFFSET('ewc02'!$N$10,Y1271,0)</f>
        <v>#N/A</v>
      </c>
      <c r="X1271" s="180" t="e">
        <f ca="1">IF(AND(OFFSET('ewc02'!I$10,Y1271,0)=12,OR(G1271="2.3",G1271="2.6",G1271="2.7",G1271="2.9")),1,0)</f>
        <v>#N/A</v>
      </c>
      <c r="Y1271" s="180" t="e">
        <f t="shared" ca="1" si="343"/>
        <v>#N/A</v>
      </c>
      <c r="Z1271" s="37">
        <f t="shared" si="344"/>
        <v>0</v>
      </c>
      <c r="AA1271" s="180">
        <f ca="1">IF($Z1271=0,0, OFFSET(rd!$A$10,MATCH($Z1271,RD_tunnus,0),0))</f>
        <v>0</v>
      </c>
      <c r="AB1271" s="180" t="e">
        <f t="shared" si="351"/>
        <v>#N/A</v>
      </c>
      <c r="AC1271" s="180" t="e">
        <f t="shared" si="352"/>
        <v>#N/A</v>
      </c>
      <c r="AD1271" s="100">
        <f t="shared" si="353"/>
        <v>0</v>
      </c>
      <c r="AE1271" s="180" t="e">
        <f t="shared" ca="1" si="345"/>
        <v>#N/A</v>
      </c>
      <c r="AF1271" s="180" t="e">
        <f t="shared" ca="1" si="346"/>
        <v>#N/A</v>
      </c>
      <c r="AG1271" s="100" t="e">
        <f ca="1">OFFSET('Kuiva-aine'!$D$10,AE1271+AF1271-1,0)</f>
        <v>#N/A</v>
      </c>
      <c r="AH1271" s="100" t="e">
        <f ca="1">OFFSET('Kuiva-aine'!$E$10,AE1271+AF1271-1,0)</f>
        <v>#N/A</v>
      </c>
      <c r="AI1271" s="180" t="e">
        <f t="shared" ca="1" si="354"/>
        <v>#N/A</v>
      </c>
      <c r="AJ1271" s="180" t="e">
        <f t="shared" si="355"/>
        <v>#N/A</v>
      </c>
      <c r="AK1271" s="180" t="e">
        <f t="shared" si="356"/>
        <v>#N/A</v>
      </c>
      <c r="AL1271" s="180">
        <f t="shared" si="357"/>
        <v>0</v>
      </c>
    </row>
    <row r="1272" spans="1:38" x14ac:dyDescent="0.35">
      <c r="A1272" s="91"/>
      <c r="B1272" s="92"/>
      <c r="C1272" s="93"/>
      <c r="D1272" s="92"/>
      <c r="E1272" s="91"/>
      <c r="F1272" s="92"/>
      <c r="G1272" s="94"/>
      <c r="I1272" s="31">
        <f t="shared" ca="1" si="358"/>
        <v>0</v>
      </c>
      <c r="J1272" s="31">
        <f ca="1">IF(ISNA(MATCH($V1272,Hajoamiskertoimet!A$21:A$53,0)),0,$I1272*OFFSET(Hajoamiskertoimet!$C$20,MATCH($V1272,Hajoamiskertoimet!A$21:A$53,0),0))</f>
        <v>0</v>
      </c>
      <c r="L1272" s="181">
        <f t="shared" ca="1" si="347"/>
        <v>1</v>
      </c>
      <c r="M1272" s="180" t="e">
        <f ca="1">OFFSET('ewc02'!$H$10,MATCH($R1272,Ewc_ID,0),0)</f>
        <v>#N/A</v>
      </c>
      <c r="N1272" s="180" t="e">
        <f t="shared" ca="1" si="342"/>
        <v>#N/A</v>
      </c>
      <c r="O1272" s="180" t="e">
        <f ca="1">IF($L1272=0,-1,OFFSET('Kuiva-aine'!$C$10,AE1272+AF1272-1,0))</f>
        <v>#N/A</v>
      </c>
      <c r="P1272" s="180" t="e">
        <f t="shared" ca="1" si="348"/>
        <v>#N/A</v>
      </c>
      <c r="Q1272" s="180" t="e">
        <f ca="1">OFFSET('ewc02'!$A$10,MATCH($C1272,EWC_Koodi,0),0)</f>
        <v>#N/A</v>
      </c>
      <c r="R1272" s="180" t="e">
        <f t="shared" ca="1" si="349"/>
        <v>#N/A</v>
      </c>
      <c r="S1272" s="180" t="e">
        <f ca="1">OFFSET('ewc02'!$K$10,Y1272,0)</f>
        <v>#N/A</v>
      </c>
      <c r="T1272" s="180" t="e">
        <f t="shared" ca="1" si="350"/>
        <v>#N/A</v>
      </c>
      <c r="U1272" s="180" t="e">
        <f ca="1">OFFSET('ewc02'!$L$10,Y1272,0)</f>
        <v>#N/A</v>
      </c>
      <c r="V1272" s="180" t="e">
        <f ca="1">OFFSET('ewc02'!$M$10,Y1272,0)</f>
        <v>#N/A</v>
      </c>
      <c r="W1272" s="180" t="e">
        <f ca="1">OFFSET('ewc02'!$N$10,Y1272,0)</f>
        <v>#N/A</v>
      </c>
      <c r="X1272" s="180" t="e">
        <f ca="1">IF(AND(OFFSET('ewc02'!I$10,Y1272,0)=12,OR(G1272="2.3",G1272="2.6",G1272="2.7",G1272="2.9")),1,0)</f>
        <v>#N/A</v>
      </c>
      <c r="Y1272" s="180" t="e">
        <f t="shared" ca="1" si="343"/>
        <v>#N/A</v>
      </c>
      <c r="Z1272" s="37">
        <f t="shared" si="344"/>
        <v>0</v>
      </c>
      <c r="AA1272" s="180">
        <f ca="1">IF($Z1272=0,0, OFFSET(rd!$A$10,MATCH($Z1272,RD_tunnus,0),0))</f>
        <v>0</v>
      </c>
      <c r="AB1272" s="180" t="e">
        <f t="shared" si="351"/>
        <v>#N/A</v>
      </c>
      <c r="AC1272" s="180" t="e">
        <f t="shared" si="352"/>
        <v>#N/A</v>
      </c>
      <c r="AD1272" s="100">
        <f t="shared" si="353"/>
        <v>0</v>
      </c>
      <c r="AE1272" s="180" t="e">
        <f t="shared" ca="1" si="345"/>
        <v>#N/A</v>
      </c>
      <c r="AF1272" s="180" t="e">
        <f t="shared" ca="1" si="346"/>
        <v>#N/A</v>
      </c>
      <c r="AG1272" s="100" t="e">
        <f ca="1">OFFSET('Kuiva-aine'!$D$10,AE1272+AF1272-1,0)</f>
        <v>#N/A</v>
      </c>
      <c r="AH1272" s="100" t="e">
        <f ca="1">OFFSET('Kuiva-aine'!$E$10,AE1272+AF1272-1,0)</f>
        <v>#N/A</v>
      </c>
      <c r="AI1272" s="180" t="e">
        <f t="shared" ca="1" si="354"/>
        <v>#N/A</v>
      </c>
      <c r="AJ1272" s="180" t="e">
        <f t="shared" si="355"/>
        <v>#N/A</v>
      </c>
      <c r="AK1272" s="180" t="e">
        <f t="shared" si="356"/>
        <v>#N/A</v>
      </c>
      <c r="AL1272" s="180">
        <f t="shared" si="357"/>
        <v>0</v>
      </c>
    </row>
    <row r="1273" spans="1:38" x14ac:dyDescent="0.35">
      <c r="A1273" s="91"/>
      <c r="B1273" s="92"/>
      <c r="C1273" s="93"/>
      <c r="D1273" s="92"/>
      <c r="E1273" s="91"/>
      <c r="F1273" s="92"/>
      <c r="G1273" s="94"/>
      <c r="I1273" s="31">
        <f t="shared" ca="1" si="358"/>
        <v>0</v>
      </c>
      <c r="J1273" s="31">
        <f ca="1">IF(ISNA(MATCH($V1273,Hajoamiskertoimet!A$21:A$53,0)),0,$I1273*OFFSET(Hajoamiskertoimet!$C$20,MATCH($V1273,Hajoamiskertoimet!A$21:A$53,0),0))</f>
        <v>0</v>
      </c>
      <c r="L1273" s="181">
        <f t="shared" ca="1" si="347"/>
        <v>1</v>
      </c>
      <c r="M1273" s="180" t="e">
        <f ca="1">OFFSET('ewc02'!$H$10,MATCH($R1273,Ewc_ID,0),0)</f>
        <v>#N/A</v>
      </c>
      <c r="N1273" s="180" t="e">
        <f t="shared" ca="1" si="342"/>
        <v>#N/A</v>
      </c>
      <c r="O1273" s="180" t="e">
        <f ca="1">IF($L1273=0,-1,OFFSET('Kuiva-aine'!$C$10,AE1273+AF1273-1,0))</f>
        <v>#N/A</v>
      </c>
      <c r="P1273" s="180" t="e">
        <f t="shared" ca="1" si="348"/>
        <v>#N/A</v>
      </c>
      <c r="Q1273" s="180" t="e">
        <f ca="1">OFFSET('ewc02'!$A$10,MATCH($C1273,EWC_Koodi,0),0)</f>
        <v>#N/A</v>
      </c>
      <c r="R1273" s="180" t="e">
        <f t="shared" ca="1" si="349"/>
        <v>#N/A</v>
      </c>
      <c r="S1273" s="180" t="e">
        <f ca="1">OFFSET('ewc02'!$K$10,Y1273,0)</f>
        <v>#N/A</v>
      </c>
      <c r="T1273" s="180" t="e">
        <f t="shared" ca="1" si="350"/>
        <v>#N/A</v>
      </c>
      <c r="U1273" s="180" t="e">
        <f ca="1">OFFSET('ewc02'!$L$10,Y1273,0)</f>
        <v>#N/A</v>
      </c>
      <c r="V1273" s="180" t="e">
        <f ca="1">OFFSET('ewc02'!$M$10,Y1273,0)</f>
        <v>#N/A</v>
      </c>
      <c r="W1273" s="180" t="e">
        <f ca="1">OFFSET('ewc02'!$N$10,Y1273,0)</f>
        <v>#N/A</v>
      </c>
      <c r="X1273" s="180" t="e">
        <f ca="1">IF(AND(OFFSET('ewc02'!I$10,Y1273,0)=12,OR(G1273="2.3",G1273="2.6",G1273="2.7",G1273="2.9")),1,0)</f>
        <v>#N/A</v>
      </c>
      <c r="Y1273" s="180" t="e">
        <f t="shared" ca="1" si="343"/>
        <v>#N/A</v>
      </c>
      <c r="Z1273" s="37">
        <f t="shared" si="344"/>
        <v>0</v>
      </c>
      <c r="AA1273" s="180">
        <f ca="1">IF($Z1273=0,0, OFFSET(rd!$A$10,MATCH($Z1273,RD_tunnus,0),0))</f>
        <v>0</v>
      </c>
      <c r="AB1273" s="180" t="e">
        <f t="shared" si="351"/>
        <v>#N/A</v>
      </c>
      <c r="AC1273" s="180" t="e">
        <f t="shared" si="352"/>
        <v>#N/A</v>
      </c>
      <c r="AD1273" s="100">
        <f t="shared" si="353"/>
        <v>0</v>
      </c>
      <c r="AE1273" s="180" t="e">
        <f t="shared" ca="1" si="345"/>
        <v>#N/A</v>
      </c>
      <c r="AF1273" s="180" t="e">
        <f t="shared" ca="1" si="346"/>
        <v>#N/A</v>
      </c>
      <c r="AG1273" s="100" t="e">
        <f ca="1">OFFSET('Kuiva-aine'!$D$10,AE1273+AF1273-1,0)</f>
        <v>#N/A</v>
      </c>
      <c r="AH1273" s="100" t="e">
        <f ca="1">OFFSET('Kuiva-aine'!$E$10,AE1273+AF1273-1,0)</f>
        <v>#N/A</v>
      </c>
      <c r="AI1273" s="180" t="e">
        <f t="shared" ca="1" si="354"/>
        <v>#N/A</v>
      </c>
      <c r="AJ1273" s="180" t="e">
        <f t="shared" si="355"/>
        <v>#N/A</v>
      </c>
      <c r="AK1273" s="180" t="e">
        <f t="shared" si="356"/>
        <v>#N/A</v>
      </c>
      <c r="AL1273" s="180">
        <f t="shared" si="357"/>
        <v>0</v>
      </c>
    </row>
    <row r="1274" spans="1:38" x14ac:dyDescent="0.35">
      <c r="A1274" s="91"/>
      <c r="B1274" s="92"/>
      <c r="C1274" s="93"/>
      <c r="D1274" s="92"/>
      <c r="E1274" s="91"/>
      <c r="F1274" s="92"/>
      <c r="G1274" s="94"/>
      <c r="I1274" s="31">
        <f t="shared" ca="1" si="358"/>
        <v>0</v>
      </c>
      <c r="J1274" s="31">
        <f ca="1">IF(ISNA(MATCH($V1274,Hajoamiskertoimet!A$21:A$53,0)),0,$I1274*OFFSET(Hajoamiskertoimet!$C$20,MATCH($V1274,Hajoamiskertoimet!A$21:A$53,0),0))</f>
        <v>0</v>
      </c>
      <c r="L1274" s="181">
        <f t="shared" ca="1" si="347"/>
        <v>1</v>
      </c>
      <c r="M1274" s="180" t="e">
        <f ca="1">OFFSET('ewc02'!$H$10,MATCH($R1274,Ewc_ID,0),0)</f>
        <v>#N/A</v>
      </c>
      <c r="N1274" s="180" t="e">
        <f t="shared" ca="1" si="342"/>
        <v>#N/A</v>
      </c>
      <c r="O1274" s="180" t="e">
        <f ca="1">IF($L1274=0,-1,OFFSET('Kuiva-aine'!$C$10,AE1274+AF1274-1,0))</f>
        <v>#N/A</v>
      </c>
      <c r="P1274" s="180" t="e">
        <f t="shared" ca="1" si="348"/>
        <v>#N/A</v>
      </c>
      <c r="Q1274" s="180" t="e">
        <f ca="1">OFFSET('ewc02'!$A$10,MATCH($C1274,EWC_Koodi,0),0)</f>
        <v>#N/A</v>
      </c>
      <c r="R1274" s="180" t="e">
        <f t="shared" ca="1" si="349"/>
        <v>#N/A</v>
      </c>
      <c r="S1274" s="180" t="e">
        <f ca="1">OFFSET('ewc02'!$K$10,Y1274,0)</f>
        <v>#N/A</v>
      </c>
      <c r="T1274" s="180" t="e">
        <f t="shared" ca="1" si="350"/>
        <v>#N/A</v>
      </c>
      <c r="U1274" s="180" t="e">
        <f ca="1">OFFSET('ewc02'!$L$10,Y1274,0)</f>
        <v>#N/A</v>
      </c>
      <c r="V1274" s="180" t="e">
        <f ca="1">OFFSET('ewc02'!$M$10,Y1274,0)</f>
        <v>#N/A</v>
      </c>
      <c r="W1274" s="180" t="e">
        <f ca="1">OFFSET('ewc02'!$N$10,Y1274,0)</f>
        <v>#N/A</v>
      </c>
      <c r="X1274" s="180" t="e">
        <f ca="1">IF(AND(OFFSET('ewc02'!I$10,Y1274,0)=12,OR(G1274="2.3",G1274="2.6",G1274="2.7",G1274="2.9")),1,0)</f>
        <v>#N/A</v>
      </c>
      <c r="Y1274" s="180" t="e">
        <f t="shared" ca="1" si="343"/>
        <v>#N/A</v>
      </c>
      <c r="Z1274" s="37">
        <f t="shared" si="344"/>
        <v>0</v>
      </c>
      <c r="AA1274" s="180">
        <f ca="1">IF($Z1274=0,0, OFFSET(rd!$A$10,MATCH($Z1274,RD_tunnus,0),0))</f>
        <v>0</v>
      </c>
      <c r="AB1274" s="180" t="e">
        <f t="shared" si="351"/>
        <v>#N/A</v>
      </c>
      <c r="AC1274" s="180" t="e">
        <f t="shared" si="352"/>
        <v>#N/A</v>
      </c>
      <c r="AD1274" s="100">
        <f t="shared" si="353"/>
        <v>0</v>
      </c>
      <c r="AE1274" s="180" t="e">
        <f t="shared" ca="1" si="345"/>
        <v>#N/A</v>
      </c>
      <c r="AF1274" s="180" t="e">
        <f t="shared" ca="1" si="346"/>
        <v>#N/A</v>
      </c>
      <c r="AG1274" s="100" t="e">
        <f ca="1">OFFSET('Kuiva-aine'!$D$10,AE1274+AF1274-1,0)</f>
        <v>#N/A</v>
      </c>
      <c r="AH1274" s="100" t="e">
        <f ca="1">OFFSET('Kuiva-aine'!$E$10,AE1274+AF1274-1,0)</f>
        <v>#N/A</v>
      </c>
      <c r="AI1274" s="180" t="e">
        <f t="shared" ca="1" si="354"/>
        <v>#N/A</v>
      </c>
      <c r="AJ1274" s="180" t="e">
        <f t="shared" si="355"/>
        <v>#N/A</v>
      </c>
      <c r="AK1274" s="180" t="e">
        <f t="shared" si="356"/>
        <v>#N/A</v>
      </c>
      <c r="AL1274" s="180">
        <f t="shared" si="357"/>
        <v>0</v>
      </c>
    </row>
    <row r="1275" spans="1:38" x14ac:dyDescent="0.35">
      <c r="A1275" s="91"/>
      <c r="B1275" s="92"/>
      <c r="C1275" s="93"/>
      <c r="D1275" s="92"/>
      <c r="E1275" s="91"/>
      <c r="F1275" s="92"/>
      <c r="G1275" s="94"/>
      <c r="I1275" s="31">
        <f t="shared" ca="1" si="358"/>
        <v>0</v>
      </c>
      <c r="J1275" s="31">
        <f ca="1">IF(ISNA(MATCH($V1275,Hajoamiskertoimet!A$21:A$53,0)),0,$I1275*OFFSET(Hajoamiskertoimet!$C$20,MATCH($V1275,Hajoamiskertoimet!A$21:A$53,0),0))</f>
        <v>0</v>
      </c>
      <c r="L1275" s="181">
        <f t="shared" ca="1" si="347"/>
        <v>1</v>
      </c>
      <c r="M1275" s="180" t="e">
        <f ca="1">OFFSET('ewc02'!$H$10,MATCH($R1275,Ewc_ID,0),0)</f>
        <v>#N/A</v>
      </c>
      <c r="N1275" s="180" t="e">
        <f t="shared" ca="1" si="342"/>
        <v>#N/A</v>
      </c>
      <c r="O1275" s="180" t="e">
        <f ca="1">IF($L1275=0,-1,OFFSET('Kuiva-aine'!$C$10,AE1275+AF1275-1,0))</f>
        <v>#N/A</v>
      </c>
      <c r="P1275" s="180" t="e">
        <f t="shared" ca="1" si="348"/>
        <v>#N/A</v>
      </c>
      <c r="Q1275" s="180" t="e">
        <f ca="1">OFFSET('ewc02'!$A$10,MATCH($C1275,EWC_Koodi,0),0)</f>
        <v>#N/A</v>
      </c>
      <c r="R1275" s="180" t="e">
        <f t="shared" ca="1" si="349"/>
        <v>#N/A</v>
      </c>
      <c r="S1275" s="180" t="e">
        <f ca="1">OFFSET('ewc02'!$K$10,Y1275,0)</f>
        <v>#N/A</v>
      </c>
      <c r="T1275" s="180" t="e">
        <f t="shared" ca="1" si="350"/>
        <v>#N/A</v>
      </c>
      <c r="U1275" s="180" t="e">
        <f ca="1">OFFSET('ewc02'!$L$10,Y1275,0)</f>
        <v>#N/A</v>
      </c>
      <c r="V1275" s="180" t="e">
        <f ca="1">OFFSET('ewc02'!$M$10,Y1275,0)</f>
        <v>#N/A</v>
      </c>
      <c r="W1275" s="180" t="e">
        <f ca="1">OFFSET('ewc02'!$N$10,Y1275,0)</f>
        <v>#N/A</v>
      </c>
      <c r="X1275" s="180" t="e">
        <f ca="1">IF(AND(OFFSET('ewc02'!I$10,Y1275,0)=12,OR(G1275="2.3",G1275="2.6",G1275="2.7",G1275="2.9")),1,0)</f>
        <v>#N/A</v>
      </c>
      <c r="Y1275" s="180" t="e">
        <f t="shared" ca="1" si="343"/>
        <v>#N/A</v>
      </c>
      <c r="Z1275" s="37">
        <f t="shared" si="344"/>
        <v>0</v>
      </c>
      <c r="AA1275" s="180">
        <f ca="1">IF($Z1275=0,0, OFFSET(rd!$A$10,MATCH($Z1275,RD_tunnus,0),0))</f>
        <v>0</v>
      </c>
      <c r="AB1275" s="180" t="e">
        <f t="shared" si="351"/>
        <v>#N/A</v>
      </c>
      <c r="AC1275" s="180" t="e">
        <f t="shared" si="352"/>
        <v>#N/A</v>
      </c>
      <c r="AD1275" s="100">
        <f t="shared" si="353"/>
        <v>0</v>
      </c>
      <c r="AE1275" s="180" t="e">
        <f t="shared" ca="1" si="345"/>
        <v>#N/A</v>
      </c>
      <c r="AF1275" s="180" t="e">
        <f t="shared" ca="1" si="346"/>
        <v>#N/A</v>
      </c>
      <c r="AG1275" s="100" t="e">
        <f ca="1">OFFSET('Kuiva-aine'!$D$10,AE1275+AF1275-1,0)</f>
        <v>#N/A</v>
      </c>
      <c r="AH1275" s="100" t="e">
        <f ca="1">OFFSET('Kuiva-aine'!$E$10,AE1275+AF1275-1,0)</f>
        <v>#N/A</v>
      </c>
      <c r="AI1275" s="180" t="e">
        <f t="shared" ca="1" si="354"/>
        <v>#N/A</v>
      </c>
      <c r="AJ1275" s="180" t="e">
        <f t="shared" si="355"/>
        <v>#N/A</v>
      </c>
      <c r="AK1275" s="180" t="e">
        <f t="shared" si="356"/>
        <v>#N/A</v>
      </c>
      <c r="AL1275" s="180">
        <f t="shared" si="357"/>
        <v>0</v>
      </c>
    </row>
    <row r="1276" spans="1:38" x14ac:dyDescent="0.35">
      <c r="A1276" s="91"/>
      <c r="B1276" s="92"/>
      <c r="C1276" s="93"/>
      <c r="D1276" s="92"/>
      <c r="E1276" s="91"/>
      <c r="F1276" s="92"/>
      <c r="G1276" s="94"/>
      <c r="I1276" s="31">
        <f t="shared" ca="1" si="358"/>
        <v>0</v>
      </c>
      <c r="J1276" s="31">
        <f ca="1">IF(ISNA(MATCH($V1276,Hajoamiskertoimet!A$21:A$53,0)),0,$I1276*OFFSET(Hajoamiskertoimet!$C$20,MATCH($V1276,Hajoamiskertoimet!A$21:A$53,0),0))</f>
        <v>0</v>
      </c>
      <c r="L1276" s="181">
        <f t="shared" ca="1" si="347"/>
        <v>1</v>
      </c>
      <c r="M1276" s="180" t="e">
        <f ca="1">OFFSET('ewc02'!$H$10,MATCH($R1276,Ewc_ID,0),0)</f>
        <v>#N/A</v>
      </c>
      <c r="N1276" s="180" t="e">
        <f t="shared" ca="1" si="342"/>
        <v>#N/A</v>
      </c>
      <c r="O1276" s="180" t="e">
        <f ca="1">IF($L1276=0,-1,OFFSET('Kuiva-aine'!$C$10,AE1276+AF1276-1,0))</f>
        <v>#N/A</v>
      </c>
      <c r="P1276" s="180" t="e">
        <f t="shared" ca="1" si="348"/>
        <v>#N/A</v>
      </c>
      <c r="Q1276" s="180" t="e">
        <f ca="1">OFFSET('ewc02'!$A$10,MATCH($C1276,EWC_Koodi,0),0)</f>
        <v>#N/A</v>
      </c>
      <c r="R1276" s="180" t="e">
        <f t="shared" ca="1" si="349"/>
        <v>#N/A</v>
      </c>
      <c r="S1276" s="180" t="e">
        <f ca="1">OFFSET('ewc02'!$K$10,Y1276,0)</f>
        <v>#N/A</v>
      </c>
      <c r="T1276" s="180" t="e">
        <f t="shared" ca="1" si="350"/>
        <v>#N/A</v>
      </c>
      <c r="U1276" s="180" t="e">
        <f ca="1">OFFSET('ewc02'!$L$10,Y1276,0)</f>
        <v>#N/A</v>
      </c>
      <c r="V1276" s="180" t="e">
        <f ca="1">OFFSET('ewc02'!$M$10,Y1276,0)</f>
        <v>#N/A</v>
      </c>
      <c r="W1276" s="180" t="e">
        <f ca="1">OFFSET('ewc02'!$N$10,Y1276,0)</f>
        <v>#N/A</v>
      </c>
      <c r="X1276" s="180" t="e">
        <f ca="1">IF(AND(OFFSET('ewc02'!I$10,Y1276,0)=12,OR(G1276="2.3",G1276="2.6",G1276="2.7",G1276="2.9")),1,0)</f>
        <v>#N/A</v>
      </c>
      <c r="Y1276" s="180" t="e">
        <f t="shared" ca="1" si="343"/>
        <v>#N/A</v>
      </c>
      <c r="Z1276" s="37">
        <f t="shared" si="344"/>
        <v>0</v>
      </c>
      <c r="AA1276" s="180">
        <f ca="1">IF($Z1276=0,0, OFFSET(rd!$A$10,MATCH($Z1276,RD_tunnus,0),0))</f>
        <v>0</v>
      </c>
      <c r="AB1276" s="180" t="e">
        <f t="shared" si="351"/>
        <v>#N/A</v>
      </c>
      <c r="AC1276" s="180" t="e">
        <f t="shared" si="352"/>
        <v>#N/A</v>
      </c>
      <c r="AD1276" s="100">
        <f t="shared" si="353"/>
        <v>0</v>
      </c>
      <c r="AE1276" s="180" t="e">
        <f t="shared" ca="1" si="345"/>
        <v>#N/A</v>
      </c>
      <c r="AF1276" s="180" t="e">
        <f t="shared" ca="1" si="346"/>
        <v>#N/A</v>
      </c>
      <c r="AG1276" s="100" t="e">
        <f ca="1">OFFSET('Kuiva-aine'!$D$10,AE1276+AF1276-1,0)</f>
        <v>#N/A</v>
      </c>
      <c r="AH1276" s="100" t="e">
        <f ca="1">OFFSET('Kuiva-aine'!$E$10,AE1276+AF1276-1,0)</f>
        <v>#N/A</v>
      </c>
      <c r="AI1276" s="180" t="e">
        <f t="shared" ca="1" si="354"/>
        <v>#N/A</v>
      </c>
      <c r="AJ1276" s="180" t="e">
        <f t="shared" si="355"/>
        <v>#N/A</v>
      </c>
      <c r="AK1276" s="180" t="e">
        <f t="shared" si="356"/>
        <v>#N/A</v>
      </c>
      <c r="AL1276" s="180">
        <f t="shared" si="357"/>
        <v>0</v>
      </c>
    </row>
    <row r="1277" spans="1:38" x14ac:dyDescent="0.35">
      <c r="A1277" s="91"/>
      <c r="B1277" s="92"/>
      <c r="C1277" s="93"/>
      <c r="D1277" s="92"/>
      <c r="E1277" s="91"/>
      <c r="F1277" s="92"/>
      <c r="G1277" s="94"/>
      <c r="I1277" s="31">
        <f t="shared" ca="1" si="358"/>
        <v>0</v>
      </c>
      <c r="J1277" s="31">
        <f ca="1">IF(ISNA(MATCH($V1277,Hajoamiskertoimet!A$21:A$53,0)),0,$I1277*OFFSET(Hajoamiskertoimet!$C$20,MATCH($V1277,Hajoamiskertoimet!A$21:A$53,0),0))</f>
        <v>0</v>
      </c>
      <c r="L1277" s="181">
        <f t="shared" ca="1" si="347"/>
        <v>1</v>
      </c>
      <c r="M1277" s="180" t="e">
        <f ca="1">OFFSET('ewc02'!$H$10,MATCH($R1277,Ewc_ID,0),0)</f>
        <v>#N/A</v>
      </c>
      <c r="N1277" s="180" t="e">
        <f t="shared" ca="1" si="342"/>
        <v>#N/A</v>
      </c>
      <c r="O1277" s="180" t="e">
        <f ca="1">IF($L1277=0,-1,OFFSET('Kuiva-aine'!$C$10,AE1277+AF1277-1,0))</f>
        <v>#N/A</v>
      </c>
      <c r="P1277" s="180" t="e">
        <f t="shared" ca="1" si="348"/>
        <v>#N/A</v>
      </c>
      <c r="Q1277" s="180" t="e">
        <f ca="1">OFFSET('ewc02'!$A$10,MATCH($C1277,EWC_Koodi,0),0)</f>
        <v>#N/A</v>
      </c>
      <c r="R1277" s="180" t="e">
        <f t="shared" ca="1" si="349"/>
        <v>#N/A</v>
      </c>
      <c r="S1277" s="180" t="e">
        <f ca="1">OFFSET('ewc02'!$K$10,Y1277,0)</f>
        <v>#N/A</v>
      </c>
      <c r="T1277" s="180" t="e">
        <f t="shared" ca="1" si="350"/>
        <v>#N/A</v>
      </c>
      <c r="U1277" s="180" t="e">
        <f ca="1">OFFSET('ewc02'!$L$10,Y1277,0)</f>
        <v>#N/A</v>
      </c>
      <c r="V1277" s="180" t="e">
        <f ca="1">OFFSET('ewc02'!$M$10,Y1277,0)</f>
        <v>#N/A</v>
      </c>
      <c r="W1277" s="180" t="e">
        <f ca="1">OFFSET('ewc02'!$N$10,Y1277,0)</f>
        <v>#N/A</v>
      </c>
      <c r="X1277" s="180" t="e">
        <f ca="1">IF(AND(OFFSET('ewc02'!I$10,Y1277,0)=12,OR(G1277="2.3",G1277="2.6",G1277="2.7",G1277="2.9")),1,0)</f>
        <v>#N/A</v>
      </c>
      <c r="Y1277" s="180" t="e">
        <f t="shared" ca="1" si="343"/>
        <v>#N/A</v>
      </c>
      <c r="Z1277" s="37">
        <f t="shared" si="344"/>
        <v>0</v>
      </c>
      <c r="AA1277" s="180">
        <f ca="1">IF($Z1277=0,0, OFFSET(rd!$A$10,MATCH($Z1277,RD_tunnus,0),0))</f>
        <v>0</v>
      </c>
      <c r="AB1277" s="180" t="e">
        <f t="shared" si="351"/>
        <v>#N/A</v>
      </c>
      <c r="AC1277" s="180" t="e">
        <f t="shared" si="352"/>
        <v>#N/A</v>
      </c>
      <c r="AD1277" s="100">
        <f t="shared" si="353"/>
        <v>0</v>
      </c>
      <c r="AE1277" s="180" t="e">
        <f t="shared" ca="1" si="345"/>
        <v>#N/A</v>
      </c>
      <c r="AF1277" s="180" t="e">
        <f t="shared" ca="1" si="346"/>
        <v>#N/A</v>
      </c>
      <c r="AG1277" s="100" t="e">
        <f ca="1">OFFSET('Kuiva-aine'!$D$10,AE1277+AF1277-1,0)</f>
        <v>#N/A</v>
      </c>
      <c r="AH1277" s="100" t="e">
        <f ca="1">OFFSET('Kuiva-aine'!$E$10,AE1277+AF1277-1,0)</f>
        <v>#N/A</v>
      </c>
      <c r="AI1277" s="180" t="e">
        <f t="shared" ca="1" si="354"/>
        <v>#N/A</v>
      </c>
      <c r="AJ1277" s="180" t="e">
        <f t="shared" si="355"/>
        <v>#N/A</v>
      </c>
      <c r="AK1277" s="180" t="e">
        <f t="shared" si="356"/>
        <v>#N/A</v>
      </c>
      <c r="AL1277" s="180">
        <f t="shared" si="357"/>
        <v>0</v>
      </c>
    </row>
    <row r="1278" spans="1:38" x14ac:dyDescent="0.35">
      <c r="A1278" s="91"/>
      <c r="B1278" s="92"/>
      <c r="C1278" s="93"/>
      <c r="D1278" s="92"/>
      <c r="E1278" s="91"/>
      <c r="F1278" s="92"/>
      <c r="G1278" s="94"/>
      <c r="I1278" s="31">
        <f t="shared" ca="1" si="358"/>
        <v>0</v>
      </c>
      <c r="J1278" s="31">
        <f ca="1">IF(ISNA(MATCH($V1278,Hajoamiskertoimet!A$21:A$53,0)),0,$I1278*OFFSET(Hajoamiskertoimet!$C$20,MATCH($V1278,Hajoamiskertoimet!A$21:A$53,0),0))</f>
        <v>0</v>
      </c>
      <c r="L1278" s="181">
        <f t="shared" ca="1" si="347"/>
        <v>1</v>
      </c>
      <c r="M1278" s="180" t="e">
        <f ca="1">OFFSET('ewc02'!$H$10,MATCH($R1278,Ewc_ID,0),0)</f>
        <v>#N/A</v>
      </c>
      <c r="N1278" s="180" t="e">
        <f t="shared" ca="1" si="342"/>
        <v>#N/A</v>
      </c>
      <c r="O1278" s="180" t="e">
        <f ca="1">IF($L1278=0,-1,OFFSET('Kuiva-aine'!$C$10,AE1278+AF1278-1,0))</f>
        <v>#N/A</v>
      </c>
      <c r="P1278" s="180" t="e">
        <f t="shared" ca="1" si="348"/>
        <v>#N/A</v>
      </c>
      <c r="Q1278" s="180" t="e">
        <f ca="1">OFFSET('ewc02'!$A$10,MATCH($C1278,EWC_Koodi,0),0)</f>
        <v>#N/A</v>
      </c>
      <c r="R1278" s="180" t="e">
        <f t="shared" ca="1" si="349"/>
        <v>#N/A</v>
      </c>
      <c r="S1278" s="180" t="e">
        <f ca="1">OFFSET('ewc02'!$K$10,Y1278,0)</f>
        <v>#N/A</v>
      </c>
      <c r="T1278" s="180" t="e">
        <f t="shared" ca="1" si="350"/>
        <v>#N/A</v>
      </c>
      <c r="U1278" s="180" t="e">
        <f ca="1">OFFSET('ewc02'!$L$10,Y1278,0)</f>
        <v>#N/A</v>
      </c>
      <c r="V1278" s="180" t="e">
        <f ca="1">OFFSET('ewc02'!$M$10,Y1278,0)</f>
        <v>#N/A</v>
      </c>
      <c r="W1278" s="180" t="e">
        <f ca="1">OFFSET('ewc02'!$N$10,Y1278,0)</f>
        <v>#N/A</v>
      </c>
      <c r="X1278" s="180" t="e">
        <f ca="1">IF(AND(OFFSET('ewc02'!I$10,Y1278,0)=12,OR(G1278="2.3",G1278="2.6",G1278="2.7",G1278="2.9")),1,0)</f>
        <v>#N/A</v>
      </c>
      <c r="Y1278" s="180" t="e">
        <f t="shared" ca="1" si="343"/>
        <v>#N/A</v>
      </c>
      <c r="Z1278" s="37">
        <f t="shared" si="344"/>
        <v>0</v>
      </c>
      <c r="AA1278" s="180">
        <f ca="1">IF($Z1278=0,0, OFFSET(rd!$A$10,MATCH($Z1278,RD_tunnus,0),0))</f>
        <v>0</v>
      </c>
      <c r="AB1278" s="180" t="e">
        <f t="shared" si="351"/>
        <v>#N/A</v>
      </c>
      <c r="AC1278" s="180" t="e">
        <f t="shared" si="352"/>
        <v>#N/A</v>
      </c>
      <c r="AD1278" s="100">
        <f t="shared" si="353"/>
        <v>0</v>
      </c>
      <c r="AE1278" s="180" t="e">
        <f t="shared" ca="1" si="345"/>
        <v>#N/A</v>
      </c>
      <c r="AF1278" s="180" t="e">
        <f t="shared" ca="1" si="346"/>
        <v>#N/A</v>
      </c>
      <c r="AG1278" s="100" t="e">
        <f ca="1">OFFSET('Kuiva-aine'!$D$10,AE1278+AF1278-1,0)</f>
        <v>#N/A</v>
      </c>
      <c r="AH1278" s="100" t="e">
        <f ca="1">OFFSET('Kuiva-aine'!$E$10,AE1278+AF1278-1,0)</f>
        <v>#N/A</v>
      </c>
      <c r="AI1278" s="180" t="e">
        <f t="shared" ca="1" si="354"/>
        <v>#N/A</v>
      </c>
      <c r="AJ1278" s="180" t="e">
        <f t="shared" si="355"/>
        <v>#N/A</v>
      </c>
      <c r="AK1278" s="180" t="e">
        <f t="shared" si="356"/>
        <v>#N/A</v>
      </c>
      <c r="AL1278" s="180">
        <f t="shared" si="357"/>
        <v>0</v>
      </c>
    </row>
    <row r="1279" spans="1:38" x14ac:dyDescent="0.35">
      <c r="A1279" s="91"/>
      <c r="B1279" s="92"/>
      <c r="C1279" s="93"/>
      <c r="D1279" s="92"/>
      <c r="E1279" s="91"/>
      <c r="F1279" s="92"/>
      <c r="G1279" s="94"/>
      <c r="I1279" s="31">
        <f t="shared" ca="1" si="358"/>
        <v>0</v>
      </c>
      <c r="J1279" s="31">
        <f ca="1">IF(ISNA(MATCH($V1279,Hajoamiskertoimet!A$21:A$53,0)),0,$I1279*OFFSET(Hajoamiskertoimet!$C$20,MATCH($V1279,Hajoamiskertoimet!A$21:A$53,0),0))</f>
        <v>0</v>
      </c>
      <c r="L1279" s="181">
        <f t="shared" ca="1" si="347"/>
        <v>1</v>
      </c>
      <c r="M1279" s="180" t="e">
        <f ca="1">OFFSET('ewc02'!$H$10,MATCH($R1279,Ewc_ID,0),0)</f>
        <v>#N/A</v>
      </c>
      <c r="N1279" s="180" t="e">
        <f t="shared" ca="1" si="342"/>
        <v>#N/A</v>
      </c>
      <c r="O1279" s="180" t="e">
        <f ca="1">IF($L1279=0,-1,OFFSET('Kuiva-aine'!$C$10,AE1279+AF1279-1,0))</f>
        <v>#N/A</v>
      </c>
      <c r="P1279" s="180" t="e">
        <f t="shared" ca="1" si="348"/>
        <v>#N/A</v>
      </c>
      <c r="Q1279" s="180" t="e">
        <f ca="1">OFFSET('ewc02'!$A$10,MATCH($C1279,EWC_Koodi,0),0)</f>
        <v>#N/A</v>
      </c>
      <c r="R1279" s="180" t="e">
        <f t="shared" ca="1" si="349"/>
        <v>#N/A</v>
      </c>
      <c r="S1279" s="180" t="e">
        <f ca="1">OFFSET('ewc02'!$K$10,Y1279,0)</f>
        <v>#N/A</v>
      </c>
      <c r="T1279" s="180" t="e">
        <f t="shared" ca="1" si="350"/>
        <v>#N/A</v>
      </c>
      <c r="U1279" s="180" t="e">
        <f ca="1">OFFSET('ewc02'!$L$10,Y1279,0)</f>
        <v>#N/A</v>
      </c>
      <c r="V1279" s="180" t="e">
        <f ca="1">OFFSET('ewc02'!$M$10,Y1279,0)</f>
        <v>#N/A</v>
      </c>
      <c r="W1279" s="180" t="e">
        <f ca="1">OFFSET('ewc02'!$N$10,Y1279,0)</f>
        <v>#N/A</v>
      </c>
      <c r="X1279" s="180" t="e">
        <f ca="1">IF(AND(OFFSET('ewc02'!I$10,Y1279,0)=12,OR(G1279="2.3",G1279="2.6",G1279="2.7",G1279="2.9")),1,0)</f>
        <v>#N/A</v>
      </c>
      <c r="Y1279" s="180" t="e">
        <f t="shared" ca="1" si="343"/>
        <v>#N/A</v>
      </c>
      <c r="Z1279" s="37">
        <f t="shared" si="344"/>
        <v>0</v>
      </c>
      <c r="AA1279" s="180">
        <f ca="1">IF($Z1279=0,0, OFFSET(rd!$A$10,MATCH($Z1279,RD_tunnus,0),0))</f>
        <v>0</v>
      </c>
      <c r="AB1279" s="180" t="e">
        <f t="shared" si="351"/>
        <v>#N/A</v>
      </c>
      <c r="AC1279" s="180" t="e">
        <f t="shared" si="352"/>
        <v>#N/A</v>
      </c>
      <c r="AD1279" s="100">
        <f t="shared" si="353"/>
        <v>0</v>
      </c>
      <c r="AE1279" s="180" t="e">
        <f t="shared" ca="1" si="345"/>
        <v>#N/A</v>
      </c>
      <c r="AF1279" s="180" t="e">
        <f t="shared" ca="1" si="346"/>
        <v>#N/A</v>
      </c>
      <c r="AG1279" s="100" t="e">
        <f ca="1">OFFSET('Kuiva-aine'!$D$10,AE1279+AF1279-1,0)</f>
        <v>#N/A</v>
      </c>
      <c r="AH1279" s="100" t="e">
        <f ca="1">OFFSET('Kuiva-aine'!$E$10,AE1279+AF1279-1,0)</f>
        <v>#N/A</v>
      </c>
      <c r="AI1279" s="180" t="e">
        <f t="shared" ca="1" si="354"/>
        <v>#N/A</v>
      </c>
      <c r="AJ1279" s="180" t="e">
        <f t="shared" si="355"/>
        <v>#N/A</v>
      </c>
      <c r="AK1279" s="180" t="e">
        <f t="shared" si="356"/>
        <v>#N/A</v>
      </c>
      <c r="AL1279" s="180">
        <f t="shared" si="357"/>
        <v>0</v>
      </c>
    </row>
    <row r="1280" spans="1:38" x14ac:dyDescent="0.35">
      <c r="A1280" s="91"/>
      <c r="B1280" s="92"/>
      <c r="C1280" s="93"/>
      <c r="D1280" s="92"/>
      <c r="E1280" s="91"/>
      <c r="F1280" s="92"/>
      <c r="G1280" s="94"/>
      <c r="I1280" s="31">
        <f t="shared" ca="1" si="358"/>
        <v>0</v>
      </c>
      <c r="J1280" s="31">
        <f ca="1">IF(ISNA(MATCH($V1280,Hajoamiskertoimet!A$21:A$53,0)),0,$I1280*OFFSET(Hajoamiskertoimet!$C$20,MATCH($V1280,Hajoamiskertoimet!A$21:A$53,0),0))</f>
        <v>0</v>
      </c>
      <c r="L1280" s="181">
        <f t="shared" ca="1" si="347"/>
        <v>1</v>
      </c>
      <c r="M1280" s="180" t="e">
        <f ca="1">OFFSET('ewc02'!$H$10,MATCH($R1280,Ewc_ID,0),0)</f>
        <v>#N/A</v>
      </c>
      <c r="N1280" s="180" t="e">
        <f t="shared" ca="1" si="342"/>
        <v>#N/A</v>
      </c>
      <c r="O1280" s="180" t="e">
        <f ca="1">IF($L1280=0,-1,OFFSET('Kuiva-aine'!$C$10,AE1280+AF1280-1,0))</f>
        <v>#N/A</v>
      </c>
      <c r="P1280" s="180" t="e">
        <f t="shared" ca="1" si="348"/>
        <v>#N/A</v>
      </c>
      <c r="Q1280" s="180" t="e">
        <f ca="1">OFFSET('ewc02'!$A$10,MATCH($C1280,EWC_Koodi,0),0)</f>
        <v>#N/A</v>
      </c>
      <c r="R1280" s="180" t="e">
        <f t="shared" ca="1" si="349"/>
        <v>#N/A</v>
      </c>
      <c r="S1280" s="180" t="e">
        <f ca="1">OFFSET('ewc02'!$K$10,Y1280,0)</f>
        <v>#N/A</v>
      </c>
      <c r="T1280" s="180" t="e">
        <f t="shared" ca="1" si="350"/>
        <v>#N/A</v>
      </c>
      <c r="U1280" s="180" t="e">
        <f ca="1">OFFSET('ewc02'!$L$10,Y1280,0)</f>
        <v>#N/A</v>
      </c>
      <c r="V1280" s="180" t="e">
        <f ca="1">OFFSET('ewc02'!$M$10,Y1280,0)</f>
        <v>#N/A</v>
      </c>
      <c r="W1280" s="180" t="e">
        <f ca="1">OFFSET('ewc02'!$N$10,Y1280,0)</f>
        <v>#N/A</v>
      </c>
      <c r="X1280" s="180" t="e">
        <f ca="1">IF(AND(OFFSET('ewc02'!I$10,Y1280,0)=12,OR(G1280="2.3",G1280="2.6",G1280="2.7",G1280="2.9")),1,0)</f>
        <v>#N/A</v>
      </c>
      <c r="Y1280" s="180" t="e">
        <f t="shared" ca="1" si="343"/>
        <v>#N/A</v>
      </c>
      <c r="Z1280" s="37">
        <f t="shared" si="344"/>
        <v>0</v>
      </c>
      <c r="AA1280" s="180">
        <f ca="1">IF($Z1280=0,0, OFFSET(rd!$A$10,MATCH($Z1280,RD_tunnus,0),0))</f>
        <v>0</v>
      </c>
      <c r="AB1280" s="180" t="e">
        <f t="shared" si="351"/>
        <v>#N/A</v>
      </c>
      <c r="AC1280" s="180" t="e">
        <f t="shared" si="352"/>
        <v>#N/A</v>
      </c>
      <c r="AD1280" s="100">
        <f t="shared" si="353"/>
        <v>0</v>
      </c>
      <c r="AE1280" s="180" t="e">
        <f t="shared" ca="1" si="345"/>
        <v>#N/A</v>
      </c>
      <c r="AF1280" s="180" t="e">
        <f t="shared" ca="1" si="346"/>
        <v>#N/A</v>
      </c>
      <c r="AG1280" s="100" t="e">
        <f ca="1">OFFSET('Kuiva-aine'!$D$10,AE1280+AF1280-1,0)</f>
        <v>#N/A</v>
      </c>
      <c r="AH1280" s="100" t="e">
        <f ca="1">OFFSET('Kuiva-aine'!$E$10,AE1280+AF1280-1,0)</f>
        <v>#N/A</v>
      </c>
      <c r="AI1280" s="180" t="e">
        <f t="shared" ca="1" si="354"/>
        <v>#N/A</v>
      </c>
      <c r="AJ1280" s="180" t="e">
        <f t="shared" si="355"/>
        <v>#N/A</v>
      </c>
      <c r="AK1280" s="180" t="e">
        <f t="shared" si="356"/>
        <v>#N/A</v>
      </c>
      <c r="AL1280" s="180">
        <f t="shared" si="357"/>
        <v>0</v>
      </c>
    </row>
    <row r="1281" spans="1:38" x14ac:dyDescent="0.35">
      <c r="A1281" s="91"/>
      <c r="B1281" s="92"/>
      <c r="C1281" s="93"/>
      <c r="D1281" s="92"/>
      <c r="E1281" s="91"/>
      <c r="F1281" s="92"/>
      <c r="G1281" s="94"/>
      <c r="I1281" s="31">
        <f t="shared" ca="1" si="358"/>
        <v>0</v>
      </c>
      <c r="J1281" s="31">
        <f ca="1">IF(ISNA(MATCH($V1281,Hajoamiskertoimet!A$21:A$53,0)),0,$I1281*OFFSET(Hajoamiskertoimet!$C$20,MATCH($V1281,Hajoamiskertoimet!A$21:A$53,0),0))</f>
        <v>0</v>
      </c>
      <c r="L1281" s="181">
        <f t="shared" ca="1" si="347"/>
        <v>1</v>
      </c>
      <c r="M1281" s="180" t="e">
        <f ca="1">OFFSET('ewc02'!$H$10,MATCH($R1281,Ewc_ID,0),0)</f>
        <v>#N/A</v>
      </c>
      <c r="N1281" s="180" t="e">
        <f t="shared" ca="1" si="342"/>
        <v>#N/A</v>
      </c>
      <c r="O1281" s="180" t="e">
        <f ca="1">IF($L1281=0,-1,OFFSET('Kuiva-aine'!$C$10,AE1281+AF1281-1,0))</f>
        <v>#N/A</v>
      </c>
      <c r="P1281" s="180" t="e">
        <f t="shared" ca="1" si="348"/>
        <v>#N/A</v>
      </c>
      <c r="Q1281" s="180" t="e">
        <f ca="1">OFFSET('ewc02'!$A$10,MATCH($C1281,EWC_Koodi,0),0)</f>
        <v>#N/A</v>
      </c>
      <c r="R1281" s="180" t="e">
        <f t="shared" ca="1" si="349"/>
        <v>#N/A</v>
      </c>
      <c r="S1281" s="180" t="e">
        <f ca="1">OFFSET('ewc02'!$K$10,Y1281,0)</f>
        <v>#N/A</v>
      </c>
      <c r="T1281" s="180" t="e">
        <f t="shared" ca="1" si="350"/>
        <v>#N/A</v>
      </c>
      <c r="U1281" s="180" t="e">
        <f ca="1">OFFSET('ewc02'!$L$10,Y1281,0)</f>
        <v>#N/A</v>
      </c>
      <c r="V1281" s="180" t="e">
        <f ca="1">OFFSET('ewc02'!$M$10,Y1281,0)</f>
        <v>#N/A</v>
      </c>
      <c r="W1281" s="180" t="e">
        <f ca="1">OFFSET('ewc02'!$N$10,Y1281,0)</f>
        <v>#N/A</v>
      </c>
      <c r="X1281" s="180" t="e">
        <f ca="1">IF(AND(OFFSET('ewc02'!I$10,Y1281,0)=12,OR(G1281="2.3",G1281="2.6",G1281="2.7",G1281="2.9")),1,0)</f>
        <v>#N/A</v>
      </c>
      <c r="Y1281" s="180" t="e">
        <f t="shared" ca="1" si="343"/>
        <v>#N/A</v>
      </c>
      <c r="Z1281" s="37">
        <f t="shared" si="344"/>
        <v>0</v>
      </c>
      <c r="AA1281" s="180">
        <f ca="1">IF($Z1281=0,0, OFFSET(rd!$A$10,MATCH($Z1281,RD_tunnus,0),0))</f>
        <v>0</v>
      </c>
      <c r="AB1281" s="180" t="e">
        <f t="shared" si="351"/>
        <v>#N/A</v>
      </c>
      <c r="AC1281" s="180" t="e">
        <f t="shared" si="352"/>
        <v>#N/A</v>
      </c>
      <c r="AD1281" s="100">
        <f t="shared" si="353"/>
        <v>0</v>
      </c>
      <c r="AE1281" s="180" t="e">
        <f t="shared" ca="1" si="345"/>
        <v>#N/A</v>
      </c>
      <c r="AF1281" s="180" t="e">
        <f t="shared" ca="1" si="346"/>
        <v>#N/A</v>
      </c>
      <c r="AG1281" s="100" t="e">
        <f ca="1">OFFSET('Kuiva-aine'!$D$10,AE1281+AF1281-1,0)</f>
        <v>#N/A</v>
      </c>
      <c r="AH1281" s="100" t="e">
        <f ca="1">OFFSET('Kuiva-aine'!$E$10,AE1281+AF1281-1,0)</f>
        <v>#N/A</v>
      </c>
      <c r="AI1281" s="180" t="e">
        <f t="shared" ca="1" si="354"/>
        <v>#N/A</v>
      </c>
      <c r="AJ1281" s="180" t="e">
        <f t="shared" si="355"/>
        <v>#N/A</v>
      </c>
      <c r="AK1281" s="180" t="e">
        <f t="shared" si="356"/>
        <v>#N/A</v>
      </c>
      <c r="AL1281" s="180">
        <f t="shared" si="357"/>
        <v>0</v>
      </c>
    </row>
    <row r="1282" spans="1:38" x14ac:dyDescent="0.35">
      <c r="A1282" s="91"/>
      <c r="B1282" s="92"/>
      <c r="C1282" s="93"/>
      <c r="D1282" s="92"/>
      <c r="E1282" s="91"/>
      <c r="F1282" s="92"/>
      <c r="G1282" s="94"/>
      <c r="I1282" s="31">
        <f t="shared" ca="1" si="358"/>
        <v>0</v>
      </c>
      <c r="J1282" s="31">
        <f ca="1">IF(ISNA(MATCH($V1282,Hajoamiskertoimet!A$21:A$53,0)),0,$I1282*OFFSET(Hajoamiskertoimet!$C$20,MATCH($V1282,Hajoamiskertoimet!A$21:A$53,0),0))</f>
        <v>0</v>
      </c>
      <c r="L1282" s="181">
        <f t="shared" ca="1" si="347"/>
        <v>1</v>
      </c>
      <c r="M1282" s="180" t="e">
        <f ca="1">OFFSET('ewc02'!$H$10,MATCH($R1282,Ewc_ID,0),0)</f>
        <v>#N/A</v>
      </c>
      <c r="N1282" s="180" t="e">
        <f t="shared" ca="1" si="342"/>
        <v>#N/A</v>
      </c>
      <c r="O1282" s="180" t="e">
        <f ca="1">IF($L1282=0,-1,OFFSET('Kuiva-aine'!$C$10,AE1282+AF1282-1,0))</f>
        <v>#N/A</v>
      </c>
      <c r="P1282" s="180" t="e">
        <f t="shared" ca="1" si="348"/>
        <v>#N/A</v>
      </c>
      <c r="Q1282" s="180" t="e">
        <f ca="1">OFFSET('ewc02'!$A$10,MATCH($C1282,EWC_Koodi,0),0)</f>
        <v>#N/A</v>
      </c>
      <c r="R1282" s="180" t="e">
        <f t="shared" ca="1" si="349"/>
        <v>#N/A</v>
      </c>
      <c r="S1282" s="180" t="e">
        <f ca="1">OFFSET('ewc02'!$K$10,Y1282,0)</f>
        <v>#N/A</v>
      </c>
      <c r="T1282" s="180" t="e">
        <f t="shared" ca="1" si="350"/>
        <v>#N/A</v>
      </c>
      <c r="U1282" s="180" t="e">
        <f ca="1">OFFSET('ewc02'!$L$10,Y1282,0)</f>
        <v>#N/A</v>
      </c>
      <c r="V1282" s="180" t="e">
        <f ca="1">OFFSET('ewc02'!$M$10,Y1282,0)</f>
        <v>#N/A</v>
      </c>
      <c r="W1282" s="180" t="e">
        <f ca="1">OFFSET('ewc02'!$N$10,Y1282,0)</f>
        <v>#N/A</v>
      </c>
      <c r="X1282" s="180" t="e">
        <f ca="1">IF(AND(OFFSET('ewc02'!I$10,Y1282,0)=12,OR(G1282="2.3",G1282="2.6",G1282="2.7",G1282="2.9")),1,0)</f>
        <v>#N/A</v>
      </c>
      <c r="Y1282" s="180" t="e">
        <f t="shared" ca="1" si="343"/>
        <v>#N/A</v>
      </c>
      <c r="Z1282" s="37">
        <f t="shared" si="344"/>
        <v>0</v>
      </c>
      <c r="AA1282" s="180">
        <f ca="1">IF($Z1282=0,0, OFFSET(rd!$A$10,MATCH($Z1282,RD_tunnus,0),0))</f>
        <v>0</v>
      </c>
      <c r="AB1282" s="180" t="e">
        <f t="shared" si="351"/>
        <v>#N/A</v>
      </c>
      <c r="AC1282" s="180" t="e">
        <f t="shared" si="352"/>
        <v>#N/A</v>
      </c>
      <c r="AD1282" s="100">
        <f t="shared" si="353"/>
        <v>0</v>
      </c>
      <c r="AE1282" s="180" t="e">
        <f t="shared" ca="1" si="345"/>
        <v>#N/A</v>
      </c>
      <c r="AF1282" s="180" t="e">
        <f t="shared" ca="1" si="346"/>
        <v>#N/A</v>
      </c>
      <c r="AG1282" s="100" t="e">
        <f ca="1">OFFSET('Kuiva-aine'!$D$10,AE1282+AF1282-1,0)</f>
        <v>#N/A</v>
      </c>
      <c r="AH1282" s="100" t="e">
        <f ca="1">OFFSET('Kuiva-aine'!$E$10,AE1282+AF1282-1,0)</f>
        <v>#N/A</v>
      </c>
      <c r="AI1282" s="180" t="e">
        <f t="shared" ca="1" si="354"/>
        <v>#N/A</v>
      </c>
      <c r="AJ1282" s="180" t="e">
        <f t="shared" si="355"/>
        <v>#N/A</v>
      </c>
      <c r="AK1282" s="180" t="e">
        <f t="shared" si="356"/>
        <v>#N/A</v>
      </c>
      <c r="AL1282" s="180">
        <f t="shared" si="357"/>
        <v>0</v>
      </c>
    </row>
    <row r="1283" spans="1:38" x14ac:dyDescent="0.35">
      <c r="A1283" s="91"/>
      <c r="B1283" s="92"/>
      <c r="C1283" s="93"/>
      <c r="D1283" s="92"/>
      <c r="E1283" s="91"/>
      <c r="F1283" s="92"/>
      <c r="G1283" s="94"/>
      <c r="I1283" s="31">
        <f t="shared" ca="1" si="358"/>
        <v>0</v>
      </c>
      <c r="J1283" s="31">
        <f ca="1">IF(ISNA(MATCH($V1283,Hajoamiskertoimet!A$21:A$53,0)),0,$I1283*OFFSET(Hajoamiskertoimet!$C$20,MATCH($V1283,Hajoamiskertoimet!A$21:A$53,0),0))</f>
        <v>0</v>
      </c>
      <c r="L1283" s="181">
        <f t="shared" ca="1" si="347"/>
        <v>1</v>
      </c>
      <c r="M1283" s="180" t="e">
        <f ca="1">OFFSET('ewc02'!$H$10,MATCH($R1283,Ewc_ID,0),0)</f>
        <v>#N/A</v>
      </c>
      <c r="N1283" s="180" t="e">
        <f t="shared" ca="1" si="342"/>
        <v>#N/A</v>
      </c>
      <c r="O1283" s="180" t="e">
        <f ca="1">IF($L1283=0,-1,OFFSET('Kuiva-aine'!$C$10,AE1283+AF1283-1,0))</f>
        <v>#N/A</v>
      </c>
      <c r="P1283" s="180" t="e">
        <f t="shared" ca="1" si="348"/>
        <v>#N/A</v>
      </c>
      <c r="Q1283" s="180" t="e">
        <f ca="1">OFFSET('ewc02'!$A$10,MATCH($C1283,EWC_Koodi,0),0)</f>
        <v>#N/A</v>
      </c>
      <c r="R1283" s="180" t="e">
        <f t="shared" ca="1" si="349"/>
        <v>#N/A</v>
      </c>
      <c r="S1283" s="180" t="e">
        <f ca="1">OFFSET('ewc02'!$K$10,Y1283,0)</f>
        <v>#N/A</v>
      </c>
      <c r="T1283" s="180" t="e">
        <f t="shared" ca="1" si="350"/>
        <v>#N/A</v>
      </c>
      <c r="U1283" s="180" t="e">
        <f ca="1">OFFSET('ewc02'!$L$10,Y1283,0)</f>
        <v>#N/A</v>
      </c>
      <c r="V1283" s="180" t="e">
        <f ca="1">OFFSET('ewc02'!$M$10,Y1283,0)</f>
        <v>#N/A</v>
      </c>
      <c r="W1283" s="180" t="e">
        <f ca="1">OFFSET('ewc02'!$N$10,Y1283,0)</f>
        <v>#N/A</v>
      </c>
      <c r="X1283" s="180" t="e">
        <f ca="1">IF(AND(OFFSET('ewc02'!I$10,Y1283,0)=12,OR(G1283="2.3",G1283="2.6",G1283="2.7",G1283="2.9")),1,0)</f>
        <v>#N/A</v>
      </c>
      <c r="Y1283" s="180" t="e">
        <f t="shared" ca="1" si="343"/>
        <v>#N/A</v>
      </c>
      <c r="Z1283" s="37">
        <f t="shared" si="344"/>
        <v>0</v>
      </c>
      <c r="AA1283" s="180">
        <f ca="1">IF($Z1283=0,0, OFFSET(rd!$A$10,MATCH($Z1283,RD_tunnus,0),0))</f>
        <v>0</v>
      </c>
      <c r="AB1283" s="180" t="e">
        <f t="shared" si="351"/>
        <v>#N/A</v>
      </c>
      <c r="AC1283" s="180" t="e">
        <f t="shared" si="352"/>
        <v>#N/A</v>
      </c>
      <c r="AD1283" s="100">
        <f t="shared" si="353"/>
        <v>0</v>
      </c>
      <c r="AE1283" s="180" t="e">
        <f t="shared" ca="1" si="345"/>
        <v>#N/A</v>
      </c>
      <c r="AF1283" s="180" t="e">
        <f t="shared" ca="1" si="346"/>
        <v>#N/A</v>
      </c>
      <c r="AG1283" s="100" t="e">
        <f ca="1">OFFSET('Kuiva-aine'!$D$10,AE1283+AF1283-1,0)</f>
        <v>#N/A</v>
      </c>
      <c r="AH1283" s="100" t="e">
        <f ca="1">OFFSET('Kuiva-aine'!$E$10,AE1283+AF1283-1,0)</f>
        <v>#N/A</v>
      </c>
      <c r="AI1283" s="180" t="e">
        <f t="shared" ca="1" si="354"/>
        <v>#N/A</v>
      </c>
      <c r="AJ1283" s="180" t="e">
        <f t="shared" si="355"/>
        <v>#N/A</v>
      </c>
      <c r="AK1283" s="180" t="e">
        <f t="shared" si="356"/>
        <v>#N/A</v>
      </c>
      <c r="AL1283" s="180">
        <f t="shared" si="357"/>
        <v>0</v>
      </c>
    </row>
    <row r="1284" spans="1:38" x14ac:dyDescent="0.35">
      <c r="A1284" s="91"/>
      <c r="B1284" s="92"/>
      <c r="C1284" s="93"/>
      <c r="D1284" s="92"/>
      <c r="E1284" s="91"/>
      <c r="F1284" s="92"/>
      <c r="G1284" s="94"/>
      <c r="I1284" s="31">
        <f t="shared" ca="1" si="358"/>
        <v>0</v>
      </c>
      <c r="J1284" s="31">
        <f ca="1">IF(ISNA(MATCH($V1284,Hajoamiskertoimet!A$21:A$53,0)),0,$I1284*OFFSET(Hajoamiskertoimet!$C$20,MATCH($V1284,Hajoamiskertoimet!A$21:A$53,0),0))</f>
        <v>0</v>
      </c>
      <c r="L1284" s="181">
        <f t="shared" ca="1" si="347"/>
        <v>1</v>
      </c>
      <c r="M1284" s="180" t="e">
        <f ca="1">OFFSET('ewc02'!$H$10,MATCH($R1284,Ewc_ID,0),0)</f>
        <v>#N/A</v>
      </c>
      <c r="N1284" s="180" t="e">
        <f t="shared" ca="1" si="342"/>
        <v>#N/A</v>
      </c>
      <c r="O1284" s="180" t="e">
        <f ca="1">IF($L1284=0,-1,OFFSET('Kuiva-aine'!$C$10,AE1284+AF1284-1,0))</f>
        <v>#N/A</v>
      </c>
      <c r="P1284" s="180" t="e">
        <f t="shared" ca="1" si="348"/>
        <v>#N/A</v>
      </c>
      <c r="Q1284" s="180" t="e">
        <f ca="1">OFFSET('ewc02'!$A$10,MATCH($C1284,EWC_Koodi,0),0)</f>
        <v>#N/A</v>
      </c>
      <c r="R1284" s="180" t="e">
        <f t="shared" ca="1" si="349"/>
        <v>#N/A</v>
      </c>
      <c r="S1284" s="180" t="e">
        <f ca="1">OFFSET('ewc02'!$K$10,Y1284,0)</f>
        <v>#N/A</v>
      </c>
      <c r="T1284" s="180" t="e">
        <f t="shared" ca="1" si="350"/>
        <v>#N/A</v>
      </c>
      <c r="U1284" s="180" t="e">
        <f ca="1">OFFSET('ewc02'!$L$10,Y1284,0)</f>
        <v>#N/A</v>
      </c>
      <c r="V1284" s="180" t="e">
        <f ca="1">OFFSET('ewc02'!$M$10,Y1284,0)</f>
        <v>#N/A</v>
      </c>
      <c r="W1284" s="180" t="e">
        <f ca="1">OFFSET('ewc02'!$N$10,Y1284,0)</f>
        <v>#N/A</v>
      </c>
      <c r="X1284" s="180" t="e">
        <f ca="1">IF(AND(OFFSET('ewc02'!I$10,Y1284,0)=12,OR(G1284="2.3",G1284="2.6",G1284="2.7",G1284="2.9")),1,0)</f>
        <v>#N/A</v>
      </c>
      <c r="Y1284" s="180" t="e">
        <f t="shared" ca="1" si="343"/>
        <v>#N/A</v>
      </c>
      <c r="Z1284" s="37">
        <f t="shared" si="344"/>
        <v>0</v>
      </c>
      <c r="AA1284" s="180">
        <f ca="1">IF($Z1284=0,0, OFFSET(rd!$A$10,MATCH($Z1284,RD_tunnus,0),0))</f>
        <v>0</v>
      </c>
      <c r="AB1284" s="180" t="e">
        <f t="shared" si="351"/>
        <v>#N/A</v>
      </c>
      <c r="AC1284" s="180" t="e">
        <f t="shared" si="352"/>
        <v>#N/A</v>
      </c>
      <c r="AD1284" s="100">
        <f t="shared" si="353"/>
        <v>0</v>
      </c>
      <c r="AE1284" s="180" t="e">
        <f t="shared" ca="1" si="345"/>
        <v>#N/A</v>
      </c>
      <c r="AF1284" s="180" t="e">
        <f t="shared" ca="1" si="346"/>
        <v>#N/A</v>
      </c>
      <c r="AG1284" s="100" t="e">
        <f ca="1">OFFSET('Kuiva-aine'!$D$10,AE1284+AF1284-1,0)</f>
        <v>#N/A</v>
      </c>
      <c r="AH1284" s="100" t="e">
        <f ca="1">OFFSET('Kuiva-aine'!$E$10,AE1284+AF1284-1,0)</f>
        <v>#N/A</v>
      </c>
      <c r="AI1284" s="180" t="e">
        <f t="shared" ca="1" si="354"/>
        <v>#N/A</v>
      </c>
      <c r="AJ1284" s="180" t="e">
        <f t="shared" si="355"/>
        <v>#N/A</v>
      </c>
      <c r="AK1284" s="180" t="e">
        <f t="shared" si="356"/>
        <v>#N/A</v>
      </c>
      <c r="AL1284" s="180">
        <f t="shared" si="357"/>
        <v>0</v>
      </c>
    </row>
    <row r="1285" spans="1:38" x14ac:dyDescent="0.35">
      <c r="A1285" s="91"/>
      <c r="B1285" s="92"/>
      <c r="C1285" s="93"/>
      <c r="D1285" s="92"/>
      <c r="E1285" s="91"/>
      <c r="F1285" s="92"/>
      <c r="G1285" s="94"/>
      <c r="I1285" s="31">
        <f t="shared" ca="1" si="358"/>
        <v>0</v>
      </c>
      <c r="J1285" s="31">
        <f ca="1">IF(ISNA(MATCH($V1285,Hajoamiskertoimet!A$21:A$53,0)),0,$I1285*OFFSET(Hajoamiskertoimet!$C$20,MATCH($V1285,Hajoamiskertoimet!A$21:A$53,0),0))</f>
        <v>0</v>
      </c>
      <c r="L1285" s="181">
        <f t="shared" ca="1" si="347"/>
        <v>1</v>
      </c>
      <c r="M1285" s="180" t="e">
        <f ca="1">OFFSET('ewc02'!$H$10,MATCH($R1285,Ewc_ID,0),0)</f>
        <v>#N/A</v>
      </c>
      <c r="N1285" s="180" t="e">
        <f t="shared" ca="1" si="342"/>
        <v>#N/A</v>
      </c>
      <c r="O1285" s="180" t="e">
        <f ca="1">IF($L1285=0,-1,OFFSET('Kuiva-aine'!$C$10,AE1285+AF1285-1,0))</f>
        <v>#N/A</v>
      </c>
      <c r="P1285" s="180" t="e">
        <f t="shared" ca="1" si="348"/>
        <v>#N/A</v>
      </c>
      <c r="Q1285" s="180" t="e">
        <f ca="1">OFFSET('ewc02'!$A$10,MATCH($C1285,EWC_Koodi,0),0)</f>
        <v>#N/A</v>
      </c>
      <c r="R1285" s="180" t="e">
        <f t="shared" ca="1" si="349"/>
        <v>#N/A</v>
      </c>
      <c r="S1285" s="180" t="e">
        <f ca="1">OFFSET('ewc02'!$K$10,Y1285,0)</f>
        <v>#N/A</v>
      </c>
      <c r="T1285" s="180" t="e">
        <f t="shared" ca="1" si="350"/>
        <v>#N/A</v>
      </c>
      <c r="U1285" s="180" t="e">
        <f ca="1">OFFSET('ewc02'!$L$10,Y1285,0)</f>
        <v>#N/A</v>
      </c>
      <c r="V1285" s="180" t="e">
        <f ca="1">OFFSET('ewc02'!$M$10,Y1285,0)</f>
        <v>#N/A</v>
      </c>
      <c r="W1285" s="180" t="e">
        <f ca="1">OFFSET('ewc02'!$N$10,Y1285,0)</f>
        <v>#N/A</v>
      </c>
      <c r="X1285" s="180" t="e">
        <f ca="1">IF(AND(OFFSET('ewc02'!I$10,Y1285,0)=12,OR(G1285="2.3",G1285="2.6",G1285="2.7",G1285="2.9")),1,0)</f>
        <v>#N/A</v>
      </c>
      <c r="Y1285" s="180" t="e">
        <f t="shared" ca="1" si="343"/>
        <v>#N/A</v>
      </c>
      <c r="Z1285" s="37">
        <f t="shared" si="344"/>
        <v>0</v>
      </c>
      <c r="AA1285" s="180">
        <f ca="1">IF($Z1285=0,0, OFFSET(rd!$A$10,MATCH($Z1285,RD_tunnus,0),0))</f>
        <v>0</v>
      </c>
      <c r="AB1285" s="180" t="e">
        <f t="shared" si="351"/>
        <v>#N/A</v>
      </c>
      <c r="AC1285" s="180" t="e">
        <f t="shared" si="352"/>
        <v>#N/A</v>
      </c>
      <c r="AD1285" s="100">
        <f t="shared" si="353"/>
        <v>0</v>
      </c>
      <c r="AE1285" s="180" t="e">
        <f t="shared" ca="1" si="345"/>
        <v>#N/A</v>
      </c>
      <c r="AF1285" s="180" t="e">
        <f t="shared" ca="1" si="346"/>
        <v>#N/A</v>
      </c>
      <c r="AG1285" s="100" t="e">
        <f ca="1">OFFSET('Kuiva-aine'!$D$10,AE1285+AF1285-1,0)</f>
        <v>#N/A</v>
      </c>
      <c r="AH1285" s="100" t="e">
        <f ca="1">OFFSET('Kuiva-aine'!$E$10,AE1285+AF1285-1,0)</f>
        <v>#N/A</v>
      </c>
      <c r="AI1285" s="180" t="e">
        <f t="shared" ca="1" si="354"/>
        <v>#N/A</v>
      </c>
      <c r="AJ1285" s="180" t="e">
        <f t="shared" si="355"/>
        <v>#N/A</v>
      </c>
      <c r="AK1285" s="180" t="e">
        <f t="shared" si="356"/>
        <v>#N/A</v>
      </c>
      <c r="AL1285" s="180">
        <f t="shared" si="357"/>
        <v>0</v>
      </c>
    </row>
    <row r="1286" spans="1:38" x14ac:dyDescent="0.35">
      <c r="A1286" s="91"/>
      <c r="B1286" s="92"/>
      <c r="C1286" s="93"/>
      <c r="D1286" s="92"/>
      <c r="E1286" s="91"/>
      <c r="F1286" s="92"/>
      <c r="G1286" s="94"/>
      <c r="I1286" s="31">
        <f t="shared" ca="1" si="358"/>
        <v>0</v>
      </c>
      <c r="J1286" s="31">
        <f ca="1">IF(ISNA(MATCH($V1286,Hajoamiskertoimet!A$21:A$53,0)),0,$I1286*OFFSET(Hajoamiskertoimet!$C$20,MATCH($V1286,Hajoamiskertoimet!A$21:A$53,0),0))</f>
        <v>0</v>
      </c>
      <c r="L1286" s="181">
        <f t="shared" ca="1" si="347"/>
        <v>1</v>
      </c>
      <c r="M1286" s="180" t="e">
        <f ca="1">OFFSET('ewc02'!$H$10,MATCH($R1286,Ewc_ID,0),0)</f>
        <v>#N/A</v>
      </c>
      <c r="N1286" s="180" t="e">
        <f t="shared" ca="1" si="342"/>
        <v>#N/A</v>
      </c>
      <c r="O1286" s="180" t="e">
        <f ca="1">IF($L1286=0,-1,OFFSET('Kuiva-aine'!$C$10,AE1286+AF1286-1,0))</f>
        <v>#N/A</v>
      </c>
      <c r="P1286" s="180" t="e">
        <f t="shared" ca="1" si="348"/>
        <v>#N/A</v>
      </c>
      <c r="Q1286" s="180" t="e">
        <f ca="1">OFFSET('ewc02'!$A$10,MATCH($C1286,EWC_Koodi,0),0)</f>
        <v>#N/A</v>
      </c>
      <c r="R1286" s="180" t="e">
        <f t="shared" ca="1" si="349"/>
        <v>#N/A</v>
      </c>
      <c r="S1286" s="180" t="e">
        <f ca="1">OFFSET('ewc02'!$K$10,Y1286,0)</f>
        <v>#N/A</v>
      </c>
      <c r="T1286" s="180" t="e">
        <f t="shared" ca="1" si="350"/>
        <v>#N/A</v>
      </c>
      <c r="U1286" s="180" t="e">
        <f ca="1">OFFSET('ewc02'!$L$10,Y1286,0)</f>
        <v>#N/A</v>
      </c>
      <c r="V1286" s="180" t="e">
        <f ca="1">OFFSET('ewc02'!$M$10,Y1286,0)</f>
        <v>#N/A</v>
      </c>
      <c r="W1286" s="180" t="e">
        <f ca="1">OFFSET('ewc02'!$N$10,Y1286,0)</f>
        <v>#N/A</v>
      </c>
      <c r="X1286" s="180" t="e">
        <f ca="1">IF(AND(OFFSET('ewc02'!I$10,Y1286,0)=12,OR(G1286="2.3",G1286="2.6",G1286="2.7",G1286="2.9")),1,0)</f>
        <v>#N/A</v>
      </c>
      <c r="Y1286" s="180" t="e">
        <f t="shared" ca="1" si="343"/>
        <v>#N/A</v>
      </c>
      <c r="Z1286" s="37">
        <f t="shared" si="344"/>
        <v>0</v>
      </c>
      <c r="AA1286" s="180">
        <f ca="1">IF($Z1286=0,0, OFFSET(rd!$A$10,MATCH($Z1286,RD_tunnus,0),0))</f>
        <v>0</v>
      </c>
      <c r="AB1286" s="180" t="e">
        <f t="shared" si="351"/>
        <v>#N/A</v>
      </c>
      <c r="AC1286" s="180" t="e">
        <f t="shared" si="352"/>
        <v>#N/A</v>
      </c>
      <c r="AD1286" s="100">
        <f t="shared" si="353"/>
        <v>0</v>
      </c>
      <c r="AE1286" s="180" t="e">
        <f t="shared" ca="1" si="345"/>
        <v>#N/A</v>
      </c>
      <c r="AF1286" s="180" t="e">
        <f t="shared" ca="1" si="346"/>
        <v>#N/A</v>
      </c>
      <c r="AG1286" s="100" t="e">
        <f ca="1">OFFSET('Kuiva-aine'!$D$10,AE1286+AF1286-1,0)</f>
        <v>#N/A</v>
      </c>
      <c r="AH1286" s="100" t="e">
        <f ca="1">OFFSET('Kuiva-aine'!$E$10,AE1286+AF1286-1,0)</f>
        <v>#N/A</v>
      </c>
      <c r="AI1286" s="180" t="e">
        <f t="shared" ca="1" si="354"/>
        <v>#N/A</v>
      </c>
      <c r="AJ1286" s="180" t="e">
        <f t="shared" si="355"/>
        <v>#N/A</v>
      </c>
      <c r="AK1286" s="180" t="e">
        <f t="shared" si="356"/>
        <v>#N/A</v>
      </c>
      <c r="AL1286" s="180">
        <f t="shared" si="357"/>
        <v>0</v>
      </c>
    </row>
    <row r="1287" spans="1:38" x14ac:dyDescent="0.35">
      <c r="A1287" s="91"/>
      <c r="B1287" s="92"/>
      <c r="C1287" s="93"/>
      <c r="D1287" s="92"/>
      <c r="E1287" s="91"/>
      <c r="F1287" s="92"/>
      <c r="G1287" s="94"/>
      <c r="I1287" s="31">
        <f t="shared" ca="1" si="358"/>
        <v>0</v>
      </c>
      <c r="J1287" s="31">
        <f ca="1">IF(ISNA(MATCH($V1287,Hajoamiskertoimet!A$21:A$53,0)),0,$I1287*OFFSET(Hajoamiskertoimet!$C$20,MATCH($V1287,Hajoamiskertoimet!A$21:A$53,0),0))</f>
        <v>0</v>
      </c>
      <c r="L1287" s="181">
        <f t="shared" ca="1" si="347"/>
        <v>1</v>
      </c>
      <c r="M1287" s="180" t="e">
        <f ca="1">OFFSET('ewc02'!$H$10,MATCH($R1287,Ewc_ID,0),0)</f>
        <v>#N/A</v>
      </c>
      <c r="N1287" s="180" t="e">
        <f t="shared" ca="1" si="342"/>
        <v>#N/A</v>
      </c>
      <c r="O1287" s="180" t="e">
        <f ca="1">IF($L1287=0,-1,OFFSET('Kuiva-aine'!$C$10,AE1287+AF1287-1,0))</f>
        <v>#N/A</v>
      </c>
      <c r="P1287" s="180" t="e">
        <f t="shared" ca="1" si="348"/>
        <v>#N/A</v>
      </c>
      <c r="Q1287" s="180" t="e">
        <f ca="1">OFFSET('ewc02'!$A$10,MATCH($C1287,EWC_Koodi,0),0)</f>
        <v>#N/A</v>
      </c>
      <c r="R1287" s="180" t="e">
        <f t="shared" ca="1" si="349"/>
        <v>#N/A</v>
      </c>
      <c r="S1287" s="180" t="e">
        <f ca="1">OFFSET('ewc02'!$K$10,Y1287,0)</f>
        <v>#N/A</v>
      </c>
      <c r="T1287" s="180" t="e">
        <f t="shared" ca="1" si="350"/>
        <v>#N/A</v>
      </c>
      <c r="U1287" s="180" t="e">
        <f ca="1">OFFSET('ewc02'!$L$10,Y1287,0)</f>
        <v>#N/A</v>
      </c>
      <c r="V1287" s="180" t="e">
        <f ca="1">OFFSET('ewc02'!$M$10,Y1287,0)</f>
        <v>#N/A</v>
      </c>
      <c r="W1287" s="180" t="e">
        <f ca="1">OFFSET('ewc02'!$N$10,Y1287,0)</f>
        <v>#N/A</v>
      </c>
      <c r="X1287" s="180" t="e">
        <f ca="1">IF(AND(OFFSET('ewc02'!I$10,Y1287,0)=12,OR(G1287="2.3",G1287="2.6",G1287="2.7",G1287="2.9")),1,0)</f>
        <v>#N/A</v>
      </c>
      <c r="Y1287" s="180" t="e">
        <f t="shared" ca="1" si="343"/>
        <v>#N/A</v>
      </c>
      <c r="Z1287" s="37">
        <f t="shared" si="344"/>
        <v>0</v>
      </c>
      <c r="AA1287" s="180">
        <f ca="1">IF($Z1287=0,0, OFFSET(rd!$A$10,MATCH($Z1287,RD_tunnus,0),0))</f>
        <v>0</v>
      </c>
      <c r="AB1287" s="180" t="e">
        <f t="shared" si="351"/>
        <v>#N/A</v>
      </c>
      <c r="AC1287" s="180" t="e">
        <f t="shared" si="352"/>
        <v>#N/A</v>
      </c>
      <c r="AD1287" s="100">
        <f t="shared" si="353"/>
        <v>0</v>
      </c>
      <c r="AE1287" s="180" t="e">
        <f t="shared" ca="1" si="345"/>
        <v>#N/A</v>
      </c>
      <c r="AF1287" s="180" t="e">
        <f t="shared" ca="1" si="346"/>
        <v>#N/A</v>
      </c>
      <c r="AG1287" s="100" t="e">
        <f ca="1">OFFSET('Kuiva-aine'!$D$10,AE1287+AF1287-1,0)</f>
        <v>#N/A</v>
      </c>
      <c r="AH1287" s="100" t="e">
        <f ca="1">OFFSET('Kuiva-aine'!$E$10,AE1287+AF1287-1,0)</f>
        <v>#N/A</v>
      </c>
      <c r="AI1287" s="180" t="e">
        <f t="shared" ca="1" si="354"/>
        <v>#N/A</v>
      </c>
      <c r="AJ1287" s="180" t="e">
        <f t="shared" si="355"/>
        <v>#N/A</v>
      </c>
      <c r="AK1287" s="180" t="e">
        <f t="shared" si="356"/>
        <v>#N/A</v>
      </c>
      <c r="AL1287" s="180">
        <f t="shared" si="357"/>
        <v>0</v>
      </c>
    </row>
    <row r="1288" spans="1:38" x14ac:dyDescent="0.35">
      <c r="A1288" s="91"/>
      <c r="B1288" s="92"/>
      <c r="C1288" s="93"/>
      <c r="D1288" s="92"/>
      <c r="E1288" s="91"/>
      <c r="F1288" s="92"/>
      <c r="G1288" s="94"/>
      <c r="I1288" s="31">
        <f t="shared" ca="1" si="358"/>
        <v>0</v>
      </c>
      <c r="J1288" s="31">
        <f ca="1">IF(ISNA(MATCH($V1288,Hajoamiskertoimet!A$21:A$53,0)),0,$I1288*OFFSET(Hajoamiskertoimet!$C$20,MATCH($V1288,Hajoamiskertoimet!A$21:A$53,0),0))</f>
        <v>0</v>
      </c>
      <c r="L1288" s="181">
        <f t="shared" ca="1" si="347"/>
        <v>1</v>
      </c>
      <c r="M1288" s="180" t="e">
        <f ca="1">OFFSET('ewc02'!$H$10,MATCH($R1288,Ewc_ID,0),0)</f>
        <v>#N/A</v>
      </c>
      <c r="N1288" s="180" t="e">
        <f t="shared" ca="1" si="342"/>
        <v>#N/A</v>
      </c>
      <c r="O1288" s="180" t="e">
        <f ca="1">IF($L1288=0,-1,OFFSET('Kuiva-aine'!$C$10,AE1288+AF1288-1,0))</f>
        <v>#N/A</v>
      </c>
      <c r="P1288" s="180" t="e">
        <f t="shared" ca="1" si="348"/>
        <v>#N/A</v>
      </c>
      <c r="Q1288" s="180" t="e">
        <f ca="1">OFFSET('ewc02'!$A$10,MATCH($C1288,EWC_Koodi,0),0)</f>
        <v>#N/A</v>
      </c>
      <c r="R1288" s="180" t="e">
        <f t="shared" ca="1" si="349"/>
        <v>#N/A</v>
      </c>
      <c r="S1288" s="180" t="e">
        <f ca="1">OFFSET('ewc02'!$K$10,Y1288,0)</f>
        <v>#N/A</v>
      </c>
      <c r="T1288" s="180" t="e">
        <f t="shared" ca="1" si="350"/>
        <v>#N/A</v>
      </c>
      <c r="U1288" s="180" t="e">
        <f ca="1">OFFSET('ewc02'!$L$10,Y1288,0)</f>
        <v>#N/A</v>
      </c>
      <c r="V1288" s="180" t="e">
        <f ca="1">OFFSET('ewc02'!$M$10,Y1288,0)</f>
        <v>#N/A</v>
      </c>
      <c r="W1288" s="180" t="e">
        <f ca="1">OFFSET('ewc02'!$N$10,Y1288,0)</f>
        <v>#N/A</v>
      </c>
      <c r="X1288" s="180" t="e">
        <f ca="1">IF(AND(OFFSET('ewc02'!I$10,Y1288,0)=12,OR(G1288="2.3",G1288="2.6",G1288="2.7",G1288="2.9")),1,0)</f>
        <v>#N/A</v>
      </c>
      <c r="Y1288" s="180" t="e">
        <f t="shared" ca="1" si="343"/>
        <v>#N/A</v>
      </c>
      <c r="Z1288" s="37">
        <f t="shared" si="344"/>
        <v>0</v>
      </c>
      <c r="AA1288" s="180">
        <f ca="1">IF($Z1288=0,0, OFFSET(rd!$A$10,MATCH($Z1288,RD_tunnus,0),0))</f>
        <v>0</v>
      </c>
      <c r="AB1288" s="180" t="e">
        <f t="shared" si="351"/>
        <v>#N/A</v>
      </c>
      <c r="AC1288" s="180" t="e">
        <f t="shared" si="352"/>
        <v>#N/A</v>
      </c>
      <c r="AD1288" s="100">
        <f t="shared" si="353"/>
        <v>0</v>
      </c>
      <c r="AE1288" s="180" t="e">
        <f t="shared" ca="1" si="345"/>
        <v>#N/A</v>
      </c>
      <c r="AF1288" s="180" t="e">
        <f t="shared" ca="1" si="346"/>
        <v>#N/A</v>
      </c>
      <c r="AG1288" s="100" t="e">
        <f ca="1">OFFSET('Kuiva-aine'!$D$10,AE1288+AF1288-1,0)</f>
        <v>#N/A</v>
      </c>
      <c r="AH1288" s="100" t="e">
        <f ca="1">OFFSET('Kuiva-aine'!$E$10,AE1288+AF1288-1,0)</f>
        <v>#N/A</v>
      </c>
      <c r="AI1288" s="180" t="e">
        <f t="shared" ca="1" si="354"/>
        <v>#N/A</v>
      </c>
      <c r="AJ1288" s="180" t="e">
        <f t="shared" si="355"/>
        <v>#N/A</v>
      </c>
      <c r="AK1288" s="180" t="e">
        <f t="shared" si="356"/>
        <v>#N/A</v>
      </c>
      <c r="AL1288" s="180">
        <f t="shared" si="357"/>
        <v>0</v>
      </c>
    </row>
    <row r="1289" spans="1:38" x14ac:dyDescent="0.35">
      <c r="A1289" s="91"/>
      <c r="B1289" s="92"/>
      <c r="C1289" s="93"/>
      <c r="D1289" s="92"/>
      <c r="E1289" s="91"/>
      <c r="F1289" s="92"/>
      <c r="G1289" s="94"/>
      <c r="I1289" s="31">
        <f t="shared" ca="1" si="358"/>
        <v>0</v>
      </c>
      <c r="J1289" s="31">
        <f ca="1">IF(ISNA(MATCH($V1289,Hajoamiskertoimet!A$21:A$53,0)),0,$I1289*OFFSET(Hajoamiskertoimet!$C$20,MATCH($V1289,Hajoamiskertoimet!A$21:A$53,0),0))</f>
        <v>0</v>
      </c>
      <c r="L1289" s="181">
        <f t="shared" ca="1" si="347"/>
        <v>1</v>
      </c>
      <c r="M1289" s="180" t="e">
        <f ca="1">OFFSET('ewc02'!$H$10,MATCH($R1289,Ewc_ID,0),0)</f>
        <v>#N/A</v>
      </c>
      <c r="N1289" s="180" t="e">
        <f t="shared" ca="1" si="342"/>
        <v>#N/A</v>
      </c>
      <c r="O1289" s="180" t="e">
        <f ca="1">IF($L1289=0,-1,OFFSET('Kuiva-aine'!$C$10,AE1289+AF1289-1,0))</f>
        <v>#N/A</v>
      </c>
      <c r="P1289" s="180" t="e">
        <f t="shared" ca="1" si="348"/>
        <v>#N/A</v>
      </c>
      <c r="Q1289" s="180" t="e">
        <f ca="1">OFFSET('ewc02'!$A$10,MATCH($C1289,EWC_Koodi,0),0)</f>
        <v>#N/A</v>
      </c>
      <c r="R1289" s="180" t="e">
        <f t="shared" ca="1" si="349"/>
        <v>#N/A</v>
      </c>
      <c r="S1289" s="180" t="e">
        <f ca="1">OFFSET('ewc02'!$K$10,Y1289,0)</f>
        <v>#N/A</v>
      </c>
      <c r="T1289" s="180" t="e">
        <f t="shared" ca="1" si="350"/>
        <v>#N/A</v>
      </c>
      <c r="U1289" s="180" t="e">
        <f ca="1">OFFSET('ewc02'!$L$10,Y1289,0)</f>
        <v>#N/A</v>
      </c>
      <c r="V1289" s="180" t="e">
        <f ca="1">OFFSET('ewc02'!$M$10,Y1289,0)</f>
        <v>#N/A</v>
      </c>
      <c r="W1289" s="180" t="e">
        <f ca="1">OFFSET('ewc02'!$N$10,Y1289,0)</f>
        <v>#N/A</v>
      </c>
      <c r="X1289" s="180" t="e">
        <f ca="1">IF(AND(OFFSET('ewc02'!I$10,Y1289,0)=12,OR(G1289="2.3",G1289="2.6",G1289="2.7",G1289="2.9")),1,0)</f>
        <v>#N/A</v>
      </c>
      <c r="Y1289" s="180" t="e">
        <f t="shared" ca="1" si="343"/>
        <v>#N/A</v>
      </c>
      <c r="Z1289" s="37">
        <f t="shared" si="344"/>
        <v>0</v>
      </c>
      <c r="AA1289" s="180">
        <f ca="1">IF($Z1289=0,0, OFFSET(rd!$A$10,MATCH($Z1289,RD_tunnus,0),0))</f>
        <v>0</v>
      </c>
      <c r="AB1289" s="180" t="e">
        <f t="shared" si="351"/>
        <v>#N/A</v>
      </c>
      <c r="AC1289" s="180" t="e">
        <f t="shared" si="352"/>
        <v>#N/A</v>
      </c>
      <c r="AD1289" s="100">
        <f t="shared" si="353"/>
        <v>0</v>
      </c>
      <c r="AE1289" s="180" t="e">
        <f t="shared" ca="1" si="345"/>
        <v>#N/A</v>
      </c>
      <c r="AF1289" s="180" t="e">
        <f t="shared" ca="1" si="346"/>
        <v>#N/A</v>
      </c>
      <c r="AG1289" s="100" t="e">
        <f ca="1">OFFSET('Kuiva-aine'!$D$10,AE1289+AF1289-1,0)</f>
        <v>#N/A</v>
      </c>
      <c r="AH1289" s="100" t="e">
        <f ca="1">OFFSET('Kuiva-aine'!$E$10,AE1289+AF1289-1,0)</f>
        <v>#N/A</v>
      </c>
      <c r="AI1289" s="180" t="e">
        <f t="shared" ca="1" si="354"/>
        <v>#N/A</v>
      </c>
      <c r="AJ1289" s="180" t="e">
        <f t="shared" si="355"/>
        <v>#N/A</v>
      </c>
      <c r="AK1289" s="180" t="e">
        <f t="shared" si="356"/>
        <v>#N/A</v>
      </c>
      <c r="AL1289" s="180">
        <f t="shared" si="357"/>
        <v>0</v>
      </c>
    </row>
    <row r="1290" spans="1:38" x14ac:dyDescent="0.35">
      <c r="A1290" s="91"/>
      <c r="B1290" s="92"/>
      <c r="C1290" s="93"/>
      <c r="D1290" s="92"/>
      <c r="E1290" s="91"/>
      <c r="F1290" s="92"/>
      <c r="G1290" s="94"/>
      <c r="I1290" s="31">
        <f t="shared" ca="1" si="358"/>
        <v>0</v>
      </c>
      <c r="J1290" s="31">
        <f ca="1">IF(ISNA(MATCH($V1290,Hajoamiskertoimet!A$21:A$53,0)),0,$I1290*OFFSET(Hajoamiskertoimet!$C$20,MATCH($V1290,Hajoamiskertoimet!A$21:A$53,0),0))</f>
        <v>0</v>
      </c>
      <c r="L1290" s="181">
        <f t="shared" ca="1" si="347"/>
        <v>1</v>
      </c>
      <c r="M1290" s="180" t="e">
        <f ca="1">OFFSET('ewc02'!$H$10,MATCH($R1290,Ewc_ID,0),0)</f>
        <v>#N/A</v>
      </c>
      <c r="N1290" s="180" t="e">
        <f t="shared" ca="1" si="342"/>
        <v>#N/A</v>
      </c>
      <c r="O1290" s="180" t="e">
        <f ca="1">IF($L1290=0,-1,OFFSET('Kuiva-aine'!$C$10,AE1290+AF1290-1,0))</f>
        <v>#N/A</v>
      </c>
      <c r="P1290" s="180" t="e">
        <f t="shared" ca="1" si="348"/>
        <v>#N/A</v>
      </c>
      <c r="Q1290" s="180" t="e">
        <f ca="1">OFFSET('ewc02'!$A$10,MATCH($C1290,EWC_Koodi,0),0)</f>
        <v>#N/A</v>
      </c>
      <c r="R1290" s="180" t="e">
        <f t="shared" ca="1" si="349"/>
        <v>#N/A</v>
      </c>
      <c r="S1290" s="180" t="e">
        <f ca="1">OFFSET('ewc02'!$K$10,Y1290,0)</f>
        <v>#N/A</v>
      </c>
      <c r="T1290" s="180" t="e">
        <f t="shared" ca="1" si="350"/>
        <v>#N/A</v>
      </c>
      <c r="U1290" s="180" t="e">
        <f ca="1">OFFSET('ewc02'!$L$10,Y1290,0)</f>
        <v>#N/A</v>
      </c>
      <c r="V1290" s="180" t="e">
        <f ca="1">OFFSET('ewc02'!$M$10,Y1290,0)</f>
        <v>#N/A</v>
      </c>
      <c r="W1290" s="180" t="e">
        <f ca="1">OFFSET('ewc02'!$N$10,Y1290,0)</f>
        <v>#N/A</v>
      </c>
      <c r="X1290" s="180" t="e">
        <f ca="1">IF(AND(OFFSET('ewc02'!I$10,Y1290,0)=12,OR(G1290="2.3",G1290="2.6",G1290="2.7",G1290="2.9")),1,0)</f>
        <v>#N/A</v>
      </c>
      <c r="Y1290" s="180" t="e">
        <f t="shared" ca="1" si="343"/>
        <v>#N/A</v>
      </c>
      <c r="Z1290" s="37">
        <f t="shared" si="344"/>
        <v>0</v>
      </c>
      <c r="AA1290" s="180">
        <f ca="1">IF($Z1290=0,0, OFFSET(rd!$A$10,MATCH($Z1290,RD_tunnus,0),0))</f>
        <v>0</v>
      </c>
      <c r="AB1290" s="180" t="e">
        <f t="shared" si="351"/>
        <v>#N/A</v>
      </c>
      <c r="AC1290" s="180" t="e">
        <f t="shared" si="352"/>
        <v>#N/A</v>
      </c>
      <c r="AD1290" s="100">
        <f t="shared" si="353"/>
        <v>0</v>
      </c>
      <c r="AE1290" s="180" t="e">
        <f t="shared" ca="1" si="345"/>
        <v>#N/A</v>
      </c>
      <c r="AF1290" s="180" t="e">
        <f t="shared" ca="1" si="346"/>
        <v>#N/A</v>
      </c>
      <c r="AG1290" s="100" t="e">
        <f ca="1">OFFSET('Kuiva-aine'!$D$10,AE1290+AF1290-1,0)</f>
        <v>#N/A</v>
      </c>
      <c r="AH1290" s="100" t="e">
        <f ca="1">OFFSET('Kuiva-aine'!$E$10,AE1290+AF1290-1,0)</f>
        <v>#N/A</v>
      </c>
      <c r="AI1290" s="180" t="e">
        <f t="shared" ca="1" si="354"/>
        <v>#N/A</v>
      </c>
      <c r="AJ1290" s="180" t="e">
        <f t="shared" si="355"/>
        <v>#N/A</v>
      </c>
      <c r="AK1290" s="180" t="e">
        <f t="shared" si="356"/>
        <v>#N/A</v>
      </c>
      <c r="AL1290" s="180">
        <f t="shared" si="357"/>
        <v>0</v>
      </c>
    </row>
    <row r="1291" spans="1:38" x14ac:dyDescent="0.35">
      <c r="A1291" s="91"/>
      <c r="B1291" s="92"/>
      <c r="C1291" s="93"/>
      <c r="D1291" s="92"/>
      <c r="E1291" s="91"/>
      <c r="F1291" s="92"/>
      <c r="G1291" s="94"/>
      <c r="I1291" s="31">
        <f t="shared" ca="1" si="358"/>
        <v>0</v>
      </c>
      <c r="J1291" s="31">
        <f ca="1">IF(ISNA(MATCH($V1291,Hajoamiskertoimet!A$21:A$53,0)),0,$I1291*OFFSET(Hajoamiskertoimet!$C$20,MATCH($V1291,Hajoamiskertoimet!A$21:A$53,0),0))</f>
        <v>0</v>
      </c>
      <c r="L1291" s="181">
        <f t="shared" ca="1" si="347"/>
        <v>1</v>
      </c>
      <c r="M1291" s="180" t="e">
        <f ca="1">OFFSET('ewc02'!$H$10,MATCH($R1291,Ewc_ID,0),0)</f>
        <v>#N/A</v>
      </c>
      <c r="N1291" s="180" t="e">
        <f t="shared" ref="N1291:N1354" ca="1" si="359">A1291&amp;"_"&amp;O1291</f>
        <v>#N/A</v>
      </c>
      <c r="O1291" s="180" t="e">
        <f ca="1">IF($L1291=0,-1,OFFSET('Kuiva-aine'!$C$10,AE1291+AF1291-1,0))</f>
        <v>#N/A</v>
      </c>
      <c r="P1291" s="180" t="e">
        <f t="shared" ca="1" si="348"/>
        <v>#N/A</v>
      </c>
      <c r="Q1291" s="180" t="e">
        <f ca="1">OFFSET('ewc02'!$A$10,MATCH($C1291,EWC_Koodi,0),0)</f>
        <v>#N/A</v>
      </c>
      <c r="R1291" s="180" t="e">
        <f t="shared" ca="1" si="349"/>
        <v>#N/A</v>
      </c>
      <c r="S1291" s="180" t="e">
        <f ca="1">OFFSET('ewc02'!$K$10,Y1291,0)</f>
        <v>#N/A</v>
      </c>
      <c r="T1291" s="180" t="e">
        <f t="shared" ca="1" si="350"/>
        <v>#N/A</v>
      </c>
      <c r="U1291" s="180" t="e">
        <f ca="1">OFFSET('ewc02'!$L$10,Y1291,0)</f>
        <v>#N/A</v>
      </c>
      <c r="V1291" s="180" t="e">
        <f ca="1">OFFSET('ewc02'!$M$10,Y1291,0)</f>
        <v>#N/A</v>
      </c>
      <c r="W1291" s="180" t="e">
        <f ca="1">OFFSET('ewc02'!$N$10,Y1291,0)</f>
        <v>#N/A</v>
      </c>
      <c r="X1291" s="180" t="e">
        <f ca="1">IF(AND(OFFSET('ewc02'!I$10,Y1291,0)=12,OR(G1291="2.3",G1291="2.6",G1291="2.7",G1291="2.9")),1,0)</f>
        <v>#N/A</v>
      </c>
      <c r="Y1291" s="180" t="e">
        <f t="shared" ref="Y1291:Y1354" ca="1" si="360">MATCH($R1291,Ewc_ID,0)</f>
        <v>#N/A</v>
      </c>
      <c r="Z1291" s="37">
        <f t="shared" ref="Z1291:Z1354" si="361">IF(F1291="",0,TRIM(F1291))</f>
        <v>0</v>
      </c>
      <c r="AA1291" s="180">
        <f ca="1">IF($Z1291=0,0, OFFSET(rd!$A$10,MATCH($Z1291,RD_tunnus,0),0))</f>
        <v>0</v>
      </c>
      <c r="AB1291" s="180" t="e">
        <f t="shared" si="351"/>
        <v>#N/A</v>
      </c>
      <c r="AC1291" s="180" t="e">
        <f t="shared" si="352"/>
        <v>#N/A</v>
      </c>
      <c r="AD1291" s="100">
        <f t="shared" si="353"/>
        <v>0</v>
      </c>
      <c r="AE1291" s="180" t="e">
        <f t="shared" ref="AE1291:AE1354" ca="1" si="362">MATCH($T1291,Ryhma,0)</f>
        <v>#N/A</v>
      </c>
      <c r="AF1291" s="180" t="e">
        <f t="shared" ref="AF1291:AF1354" ca="1" si="363">MATCH(U1291,OFFSET(Ryhma2,AE1291-1,0,50,1),0)</f>
        <v>#N/A</v>
      </c>
      <c r="AG1291" s="100" t="e">
        <f ca="1">OFFSET('Kuiva-aine'!$D$10,AE1291+AF1291-1,0)</f>
        <v>#N/A</v>
      </c>
      <c r="AH1291" s="100" t="e">
        <f ca="1">OFFSET('Kuiva-aine'!$E$10,AE1291+AF1291-1,0)</f>
        <v>#N/A</v>
      </c>
      <c r="AI1291" s="180" t="e">
        <f t="shared" ca="1" si="354"/>
        <v>#N/A</v>
      </c>
      <c r="AJ1291" s="180" t="e">
        <f t="shared" si="355"/>
        <v>#N/A</v>
      </c>
      <c r="AK1291" s="180" t="e">
        <f t="shared" si="356"/>
        <v>#N/A</v>
      </c>
      <c r="AL1291" s="180">
        <f t="shared" si="357"/>
        <v>0</v>
      </c>
    </row>
    <row r="1292" spans="1:38" x14ac:dyDescent="0.35">
      <c r="A1292" s="91"/>
      <c r="B1292" s="92"/>
      <c r="C1292" s="93"/>
      <c r="D1292" s="92"/>
      <c r="E1292" s="91"/>
      <c r="F1292" s="92"/>
      <c r="G1292" s="94"/>
      <c r="I1292" s="31">
        <f t="shared" ca="1" si="358"/>
        <v>0</v>
      </c>
      <c r="J1292" s="31">
        <f ca="1">IF(ISNA(MATCH($V1292,Hajoamiskertoimet!A$21:A$53,0)),0,$I1292*OFFSET(Hajoamiskertoimet!$C$20,MATCH($V1292,Hajoamiskertoimet!A$21:A$53,0),0))</f>
        <v>0</v>
      </c>
      <c r="L1292" s="181">
        <f t="shared" ref="L1292:L1355" ca="1" si="364">IF(ISNA(AA1292),0,IF(OR(AA1292=0,AA1292=1,AA1292=4,AA1292=5,AA1292=12,AA1292=154,AA1292=157,AA1292=158,AA1292=165),1,0))</f>
        <v>1</v>
      </c>
      <c r="M1292" s="180" t="e">
        <f ca="1">OFFSET('ewc02'!$H$10,MATCH($R1292,Ewc_ID,0),0)</f>
        <v>#N/A</v>
      </c>
      <c r="N1292" s="180" t="e">
        <f t="shared" ca="1" si="359"/>
        <v>#N/A</v>
      </c>
      <c r="O1292" s="180" t="e">
        <f ca="1">IF($L1292=0,-1,OFFSET('Kuiva-aine'!$C$10,AE1292+AF1292-1,0))</f>
        <v>#N/A</v>
      </c>
      <c r="P1292" s="180" t="e">
        <f t="shared" ca="1" si="348"/>
        <v>#N/A</v>
      </c>
      <c r="Q1292" s="180" t="e">
        <f ca="1">OFFSET('ewc02'!$A$10,MATCH($C1292,EWC_Koodi,0),0)</f>
        <v>#N/A</v>
      </c>
      <c r="R1292" s="180" t="e">
        <f t="shared" ca="1" si="349"/>
        <v>#N/A</v>
      </c>
      <c r="S1292" s="180" t="e">
        <f ca="1">OFFSET('ewc02'!$K$10,Y1292,0)</f>
        <v>#N/A</v>
      </c>
      <c r="T1292" s="180" t="e">
        <f t="shared" ca="1" si="350"/>
        <v>#N/A</v>
      </c>
      <c r="U1292" s="180" t="e">
        <f ca="1">OFFSET('ewc02'!$L$10,Y1292,0)</f>
        <v>#N/A</v>
      </c>
      <c r="V1292" s="180" t="e">
        <f ca="1">OFFSET('ewc02'!$M$10,Y1292,0)</f>
        <v>#N/A</v>
      </c>
      <c r="W1292" s="180" t="e">
        <f ca="1">OFFSET('ewc02'!$N$10,Y1292,0)</f>
        <v>#N/A</v>
      </c>
      <c r="X1292" s="180" t="e">
        <f ca="1">IF(AND(OFFSET('ewc02'!I$10,Y1292,0)=12,OR(G1292="2.3",G1292="2.6",G1292="2.7",G1292="2.9")),1,0)</f>
        <v>#N/A</v>
      </c>
      <c r="Y1292" s="180" t="e">
        <f t="shared" ca="1" si="360"/>
        <v>#N/A</v>
      </c>
      <c r="Z1292" s="37">
        <f t="shared" si="361"/>
        <v>0</v>
      </c>
      <c r="AA1292" s="180">
        <f ca="1">IF($Z1292=0,0, OFFSET(rd!$A$10,MATCH($Z1292,RD_tunnus,0),0))</f>
        <v>0</v>
      </c>
      <c r="AB1292" s="180" t="e">
        <f t="shared" si="351"/>
        <v>#N/A</v>
      </c>
      <c r="AC1292" s="180" t="e">
        <f t="shared" si="352"/>
        <v>#N/A</v>
      </c>
      <c r="AD1292" s="100">
        <f t="shared" si="353"/>
        <v>0</v>
      </c>
      <c r="AE1292" s="180" t="e">
        <f t="shared" ca="1" si="362"/>
        <v>#N/A</v>
      </c>
      <c r="AF1292" s="180" t="e">
        <f t="shared" ca="1" si="363"/>
        <v>#N/A</v>
      </c>
      <c r="AG1292" s="100" t="e">
        <f ca="1">OFFSET('Kuiva-aine'!$D$10,AE1292+AF1292-1,0)</f>
        <v>#N/A</v>
      </c>
      <c r="AH1292" s="100" t="e">
        <f ca="1">OFFSET('Kuiva-aine'!$E$10,AE1292+AF1292-1,0)</f>
        <v>#N/A</v>
      </c>
      <c r="AI1292" s="180" t="e">
        <f t="shared" ca="1" si="354"/>
        <v>#N/A</v>
      </c>
      <c r="AJ1292" s="180" t="e">
        <f t="shared" si="355"/>
        <v>#N/A</v>
      </c>
      <c r="AK1292" s="180" t="e">
        <f t="shared" si="356"/>
        <v>#N/A</v>
      </c>
      <c r="AL1292" s="180">
        <f t="shared" si="357"/>
        <v>0</v>
      </c>
    </row>
    <row r="1293" spans="1:38" x14ac:dyDescent="0.35">
      <c r="A1293" s="91"/>
      <c r="B1293" s="92"/>
      <c r="C1293" s="93"/>
      <c r="D1293" s="92"/>
      <c r="E1293" s="91"/>
      <c r="F1293" s="92"/>
      <c r="G1293" s="94"/>
      <c r="I1293" s="31">
        <f t="shared" ca="1" si="358"/>
        <v>0</v>
      </c>
      <c r="J1293" s="31">
        <f ca="1">IF(ISNA(MATCH($V1293,Hajoamiskertoimet!A$21:A$53,0)),0,$I1293*OFFSET(Hajoamiskertoimet!$C$20,MATCH($V1293,Hajoamiskertoimet!A$21:A$53,0),0))</f>
        <v>0</v>
      </c>
      <c r="L1293" s="181">
        <f t="shared" ca="1" si="364"/>
        <v>1</v>
      </c>
      <c r="M1293" s="180" t="e">
        <f ca="1">OFFSET('ewc02'!$H$10,MATCH($R1293,Ewc_ID,0),0)</f>
        <v>#N/A</v>
      </c>
      <c r="N1293" s="180" t="e">
        <f t="shared" ca="1" si="359"/>
        <v>#N/A</v>
      </c>
      <c r="O1293" s="180" t="e">
        <f ca="1">IF($L1293=0,-1,OFFSET('Kuiva-aine'!$C$10,AE1293+AF1293-1,0))</f>
        <v>#N/A</v>
      </c>
      <c r="P1293" s="180" t="e">
        <f t="shared" ref="P1293:P1356" ca="1" si="365">IF(AND(E1293&gt;0,E1293&lt;100),E1293,AG1293)</f>
        <v>#N/A</v>
      </c>
      <c r="Q1293" s="180" t="e">
        <f ca="1">OFFSET('ewc02'!$A$10,MATCH($C1293,EWC_Koodi,0),0)</f>
        <v>#N/A</v>
      </c>
      <c r="R1293" s="180" t="e">
        <f t="shared" ref="R1293:R1356" ca="1" si="366">IF(OR(Q1293=77,Q1293=80,Q1293=89,Q1293=97),IF(AD1293=2,95,IF(AD1293=1,96,Q1293)),Q1293)</f>
        <v>#N/A</v>
      </c>
      <c r="S1293" s="180" t="e">
        <f ca="1">OFFSET('ewc02'!$K$10,Y1293,0)</f>
        <v>#N/A</v>
      </c>
      <c r="T1293" s="180" t="e">
        <f t="shared" ref="T1293:T1356" ca="1" si="367">IF(X1293=1,4,IF(AI1293=1,5,S1293))</f>
        <v>#N/A</v>
      </c>
      <c r="U1293" s="180" t="e">
        <f ca="1">OFFSET('ewc02'!$L$10,Y1293,0)</f>
        <v>#N/A</v>
      </c>
      <c r="V1293" s="180" t="e">
        <f ca="1">OFFSET('ewc02'!$M$10,Y1293,0)</f>
        <v>#N/A</v>
      </c>
      <c r="W1293" s="180" t="e">
        <f ca="1">OFFSET('ewc02'!$N$10,Y1293,0)</f>
        <v>#N/A</v>
      </c>
      <c r="X1293" s="180" t="e">
        <f ca="1">IF(AND(OFFSET('ewc02'!I$10,Y1293,0)=12,OR(G1293="2.3",G1293="2.6",G1293="2.7",G1293="2.9")),1,0)</f>
        <v>#N/A</v>
      </c>
      <c r="Y1293" s="180" t="e">
        <f t="shared" ca="1" si="360"/>
        <v>#N/A</v>
      </c>
      <c r="Z1293" s="37">
        <f t="shared" si="361"/>
        <v>0</v>
      </c>
      <c r="AA1293" s="180">
        <f ca="1">IF($Z1293=0,0, OFFSET(rd!$A$10,MATCH($Z1293,RD_tunnus,0),0))</f>
        <v>0</v>
      </c>
      <c r="AB1293" s="180" t="e">
        <f t="shared" ref="AB1293:AB1356" si="368">MATCH("*kuituliet*",B1293,0)</f>
        <v>#N/A</v>
      </c>
      <c r="AC1293" s="180" t="e">
        <f t="shared" ref="AC1293:AC1356" si="369">MATCH("*liet*",B1293,0)</f>
        <v>#N/A</v>
      </c>
      <c r="AD1293" s="100">
        <f t="shared" ref="AD1293:AD1356" si="370">IF(ISNA(AC1293),0,IF(ISNA(AB1293),1,2))</f>
        <v>0</v>
      </c>
      <c r="AE1293" s="180" t="e">
        <f t="shared" ca="1" si="362"/>
        <v>#N/A</v>
      </c>
      <c r="AF1293" s="180" t="e">
        <f t="shared" ca="1" si="363"/>
        <v>#N/A</v>
      </c>
      <c r="AG1293" s="100" t="e">
        <f ca="1">OFFSET('Kuiva-aine'!$D$10,AE1293+AF1293-1,0)</f>
        <v>#N/A</v>
      </c>
      <c r="AH1293" s="100" t="e">
        <f ca="1">OFFSET('Kuiva-aine'!$E$10,AE1293+AF1293-1,0)</f>
        <v>#N/A</v>
      </c>
      <c r="AI1293" s="180" t="e">
        <f t="shared" ref="AI1293:AI1356" ca="1" si="371">IF(AND(OR(R1293=918,R1293=919),OR(G1293="2.4",AL1293=1)),1,0)</f>
        <v>#N/A</v>
      </c>
      <c r="AJ1293" s="180" t="e">
        <f t="shared" ref="AJ1293:AJ1356" si="372">MATCH("*raken*",B1293,0)</f>
        <v>#N/A</v>
      </c>
      <c r="AK1293" s="180" t="e">
        <f t="shared" ref="AK1293:AK1356" si="373">MATCH("*rak.*",B1293,0)</f>
        <v>#N/A</v>
      </c>
      <c r="AL1293" s="180">
        <f t="shared" ref="AL1293:AL1356" si="374">IF(AND(ISNA(AJ1293),ISNA(AK1293)),0,1)</f>
        <v>0</v>
      </c>
    </row>
    <row r="1294" spans="1:38" x14ac:dyDescent="0.35">
      <c r="A1294" s="91"/>
      <c r="B1294" s="92"/>
      <c r="C1294" s="93"/>
      <c r="D1294" s="92"/>
      <c r="E1294" s="91"/>
      <c r="F1294" s="92"/>
      <c r="G1294" s="94"/>
      <c r="I1294" s="31">
        <f t="shared" ca="1" si="358"/>
        <v>0</v>
      </c>
      <c r="J1294" s="31">
        <f ca="1">IF(ISNA(MATCH($V1294,Hajoamiskertoimet!A$21:A$53,0)),0,$I1294*OFFSET(Hajoamiskertoimet!$C$20,MATCH($V1294,Hajoamiskertoimet!A$21:A$53,0),0))</f>
        <v>0</v>
      </c>
      <c r="L1294" s="181">
        <f t="shared" ca="1" si="364"/>
        <v>1</v>
      </c>
      <c r="M1294" s="180" t="e">
        <f ca="1">OFFSET('ewc02'!$H$10,MATCH($R1294,Ewc_ID,0),0)</f>
        <v>#N/A</v>
      </c>
      <c r="N1294" s="180" t="e">
        <f t="shared" ca="1" si="359"/>
        <v>#N/A</v>
      </c>
      <c r="O1294" s="180" t="e">
        <f ca="1">IF($L1294=0,-1,OFFSET('Kuiva-aine'!$C$10,AE1294+AF1294-1,0))</f>
        <v>#N/A</v>
      </c>
      <c r="P1294" s="180" t="e">
        <f t="shared" ca="1" si="365"/>
        <v>#N/A</v>
      </c>
      <c r="Q1294" s="180" t="e">
        <f ca="1">OFFSET('ewc02'!$A$10,MATCH($C1294,EWC_Koodi,0),0)</f>
        <v>#N/A</v>
      </c>
      <c r="R1294" s="180" t="e">
        <f t="shared" ca="1" si="366"/>
        <v>#N/A</v>
      </c>
      <c r="S1294" s="180" t="e">
        <f ca="1">OFFSET('ewc02'!$K$10,Y1294,0)</f>
        <v>#N/A</v>
      </c>
      <c r="T1294" s="180" t="e">
        <f t="shared" ca="1" si="367"/>
        <v>#N/A</v>
      </c>
      <c r="U1294" s="180" t="e">
        <f ca="1">OFFSET('ewc02'!$L$10,Y1294,0)</f>
        <v>#N/A</v>
      </c>
      <c r="V1294" s="180" t="e">
        <f ca="1">OFFSET('ewc02'!$M$10,Y1294,0)</f>
        <v>#N/A</v>
      </c>
      <c r="W1294" s="180" t="e">
        <f ca="1">OFFSET('ewc02'!$N$10,Y1294,0)</f>
        <v>#N/A</v>
      </c>
      <c r="X1294" s="180" t="e">
        <f ca="1">IF(AND(OFFSET('ewc02'!I$10,Y1294,0)=12,OR(G1294="2.3",G1294="2.6",G1294="2.7",G1294="2.9")),1,0)</f>
        <v>#N/A</v>
      </c>
      <c r="Y1294" s="180" t="e">
        <f t="shared" ca="1" si="360"/>
        <v>#N/A</v>
      </c>
      <c r="Z1294" s="37">
        <f t="shared" si="361"/>
        <v>0</v>
      </c>
      <c r="AA1294" s="180">
        <f ca="1">IF($Z1294=0,0, OFFSET(rd!$A$10,MATCH($Z1294,RD_tunnus,0),0))</f>
        <v>0</v>
      </c>
      <c r="AB1294" s="180" t="e">
        <f t="shared" si="368"/>
        <v>#N/A</v>
      </c>
      <c r="AC1294" s="180" t="e">
        <f t="shared" si="369"/>
        <v>#N/A</v>
      </c>
      <c r="AD1294" s="100">
        <f t="shared" si="370"/>
        <v>0</v>
      </c>
      <c r="AE1294" s="180" t="e">
        <f t="shared" ca="1" si="362"/>
        <v>#N/A</v>
      </c>
      <c r="AF1294" s="180" t="e">
        <f t="shared" ca="1" si="363"/>
        <v>#N/A</v>
      </c>
      <c r="AG1294" s="100" t="e">
        <f ca="1">OFFSET('Kuiva-aine'!$D$10,AE1294+AF1294-1,0)</f>
        <v>#N/A</v>
      </c>
      <c r="AH1294" s="100" t="e">
        <f ca="1">OFFSET('Kuiva-aine'!$E$10,AE1294+AF1294-1,0)</f>
        <v>#N/A</v>
      </c>
      <c r="AI1294" s="180" t="e">
        <f t="shared" ca="1" si="371"/>
        <v>#N/A</v>
      </c>
      <c r="AJ1294" s="180" t="e">
        <f t="shared" si="372"/>
        <v>#N/A</v>
      </c>
      <c r="AK1294" s="180" t="e">
        <f t="shared" si="373"/>
        <v>#N/A</v>
      </c>
      <c r="AL1294" s="180">
        <f t="shared" si="374"/>
        <v>0</v>
      </c>
    </row>
    <row r="1295" spans="1:38" x14ac:dyDescent="0.35">
      <c r="A1295" s="91"/>
      <c r="B1295" s="92"/>
      <c r="C1295" s="93"/>
      <c r="D1295" s="92"/>
      <c r="E1295" s="91"/>
      <c r="F1295" s="92"/>
      <c r="G1295" s="94"/>
      <c r="I1295" s="31">
        <f t="shared" ca="1" si="358"/>
        <v>0</v>
      </c>
      <c r="J1295" s="31">
        <f ca="1">IF(ISNA(MATCH($V1295,Hajoamiskertoimet!A$21:A$53,0)),0,$I1295*OFFSET(Hajoamiskertoimet!$C$20,MATCH($V1295,Hajoamiskertoimet!A$21:A$53,0),0))</f>
        <v>0</v>
      </c>
      <c r="L1295" s="181">
        <f t="shared" ca="1" si="364"/>
        <v>1</v>
      </c>
      <c r="M1295" s="180" t="e">
        <f ca="1">OFFSET('ewc02'!$H$10,MATCH($R1295,Ewc_ID,0),0)</f>
        <v>#N/A</v>
      </c>
      <c r="N1295" s="180" t="e">
        <f t="shared" ca="1" si="359"/>
        <v>#N/A</v>
      </c>
      <c r="O1295" s="180" t="e">
        <f ca="1">IF($L1295=0,-1,OFFSET('Kuiva-aine'!$C$10,AE1295+AF1295-1,0))</f>
        <v>#N/A</v>
      </c>
      <c r="P1295" s="180" t="e">
        <f t="shared" ca="1" si="365"/>
        <v>#N/A</v>
      </c>
      <c r="Q1295" s="180" t="e">
        <f ca="1">OFFSET('ewc02'!$A$10,MATCH($C1295,EWC_Koodi,0),0)</f>
        <v>#N/A</v>
      </c>
      <c r="R1295" s="180" t="e">
        <f t="shared" ca="1" si="366"/>
        <v>#N/A</v>
      </c>
      <c r="S1295" s="180" t="e">
        <f ca="1">OFFSET('ewc02'!$K$10,Y1295,0)</f>
        <v>#N/A</v>
      </c>
      <c r="T1295" s="180" t="e">
        <f t="shared" ca="1" si="367"/>
        <v>#N/A</v>
      </c>
      <c r="U1295" s="180" t="e">
        <f ca="1">OFFSET('ewc02'!$L$10,Y1295,0)</f>
        <v>#N/A</v>
      </c>
      <c r="V1295" s="180" t="e">
        <f ca="1">OFFSET('ewc02'!$M$10,Y1295,0)</f>
        <v>#N/A</v>
      </c>
      <c r="W1295" s="180" t="e">
        <f ca="1">OFFSET('ewc02'!$N$10,Y1295,0)</f>
        <v>#N/A</v>
      </c>
      <c r="X1295" s="180" t="e">
        <f ca="1">IF(AND(OFFSET('ewc02'!I$10,Y1295,0)=12,OR(G1295="2.3",G1295="2.6",G1295="2.7",G1295="2.9")),1,0)</f>
        <v>#N/A</v>
      </c>
      <c r="Y1295" s="180" t="e">
        <f t="shared" ca="1" si="360"/>
        <v>#N/A</v>
      </c>
      <c r="Z1295" s="37">
        <f t="shared" si="361"/>
        <v>0</v>
      </c>
      <c r="AA1295" s="180">
        <f ca="1">IF($Z1295=0,0, OFFSET(rd!$A$10,MATCH($Z1295,RD_tunnus,0),0))</f>
        <v>0</v>
      </c>
      <c r="AB1295" s="180" t="e">
        <f t="shared" si="368"/>
        <v>#N/A</v>
      </c>
      <c r="AC1295" s="180" t="e">
        <f t="shared" si="369"/>
        <v>#N/A</v>
      </c>
      <c r="AD1295" s="100">
        <f t="shared" si="370"/>
        <v>0</v>
      </c>
      <c r="AE1295" s="180" t="e">
        <f t="shared" ca="1" si="362"/>
        <v>#N/A</v>
      </c>
      <c r="AF1295" s="180" t="e">
        <f t="shared" ca="1" si="363"/>
        <v>#N/A</v>
      </c>
      <c r="AG1295" s="100" t="e">
        <f ca="1">OFFSET('Kuiva-aine'!$D$10,AE1295+AF1295-1,0)</f>
        <v>#N/A</v>
      </c>
      <c r="AH1295" s="100" t="e">
        <f ca="1">OFFSET('Kuiva-aine'!$E$10,AE1295+AF1295-1,0)</f>
        <v>#N/A</v>
      </c>
      <c r="AI1295" s="180" t="e">
        <f t="shared" ca="1" si="371"/>
        <v>#N/A</v>
      </c>
      <c r="AJ1295" s="180" t="e">
        <f t="shared" si="372"/>
        <v>#N/A</v>
      </c>
      <c r="AK1295" s="180" t="e">
        <f t="shared" si="373"/>
        <v>#N/A</v>
      </c>
      <c r="AL1295" s="180">
        <f t="shared" si="374"/>
        <v>0</v>
      </c>
    </row>
    <row r="1296" spans="1:38" x14ac:dyDescent="0.35">
      <c r="A1296" s="91"/>
      <c r="B1296" s="92"/>
      <c r="C1296" s="93"/>
      <c r="D1296" s="92"/>
      <c r="E1296" s="91"/>
      <c r="F1296" s="92"/>
      <c r="G1296" s="94"/>
      <c r="I1296" s="31">
        <f t="shared" ca="1" si="358"/>
        <v>0</v>
      </c>
      <c r="J1296" s="31">
        <f ca="1">IF(ISNA(MATCH($V1296,Hajoamiskertoimet!A$21:A$53,0)),0,$I1296*OFFSET(Hajoamiskertoimet!$C$20,MATCH($V1296,Hajoamiskertoimet!A$21:A$53,0),0))</f>
        <v>0</v>
      </c>
      <c r="L1296" s="181">
        <f t="shared" ca="1" si="364"/>
        <v>1</v>
      </c>
      <c r="M1296" s="180" t="e">
        <f ca="1">OFFSET('ewc02'!$H$10,MATCH($R1296,Ewc_ID,0),0)</f>
        <v>#N/A</v>
      </c>
      <c r="N1296" s="180" t="e">
        <f t="shared" ca="1" si="359"/>
        <v>#N/A</v>
      </c>
      <c r="O1296" s="180" t="e">
        <f ca="1">IF($L1296=0,-1,OFFSET('Kuiva-aine'!$C$10,AE1296+AF1296-1,0))</f>
        <v>#N/A</v>
      </c>
      <c r="P1296" s="180" t="e">
        <f t="shared" ca="1" si="365"/>
        <v>#N/A</v>
      </c>
      <c r="Q1296" s="180" t="e">
        <f ca="1">OFFSET('ewc02'!$A$10,MATCH($C1296,EWC_Koodi,0),0)</f>
        <v>#N/A</v>
      </c>
      <c r="R1296" s="180" t="e">
        <f t="shared" ca="1" si="366"/>
        <v>#N/A</v>
      </c>
      <c r="S1296" s="180" t="e">
        <f ca="1">OFFSET('ewc02'!$K$10,Y1296,0)</f>
        <v>#N/A</v>
      </c>
      <c r="T1296" s="180" t="e">
        <f t="shared" ca="1" si="367"/>
        <v>#N/A</v>
      </c>
      <c r="U1296" s="180" t="e">
        <f ca="1">OFFSET('ewc02'!$L$10,Y1296,0)</f>
        <v>#N/A</v>
      </c>
      <c r="V1296" s="180" t="e">
        <f ca="1">OFFSET('ewc02'!$M$10,Y1296,0)</f>
        <v>#N/A</v>
      </c>
      <c r="W1296" s="180" t="e">
        <f ca="1">OFFSET('ewc02'!$N$10,Y1296,0)</f>
        <v>#N/A</v>
      </c>
      <c r="X1296" s="180" t="e">
        <f ca="1">IF(AND(OFFSET('ewc02'!I$10,Y1296,0)=12,OR(G1296="2.3",G1296="2.6",G1296="2.7",G1296="2.9")),1,0)</f>
        <v>#N/A</v>
      </c>
      <c r="Y1296" s="180" t="e">
        <f t="shared" ca="1" si="360"/>
        <v>#N/A</v>
      </c>
      <c r="Z1296" s="37">
        <f t="shared" si="361"/>
        <v>0</v>
      </c>
      <c r="AA1296" s="180">
        <f ca="1">IF($Z1296=0,0, OFFSET(rd!$A$10,MATCH($Z1296,RD_tunnus,0),0))</f>
        <v>0</v>
      </c>
      <c r="AB1296" s="180" t="e">
        <f t="shared" si="368"/>
        <v>#N/A</v>
      </c>
      <c r="AC1296" s="180" t="e">
        <f t="shared" si="369"/>
        <v>#N/A</v>
      </c>
      <c r="AD1296" s="100">
        <f t="shared" si="370"/>
        <v>0</v>
      </c>
      <c r="AE1296" s="180" t="e">
        <f t="shared" ca="1" si="362"/>
        <v>#N/A</v>
      </c>
      <c r="AF1296" s="180" t="e">
        <f t="shared" ca="1" si="363"/>
        <v>#N/A</v>
      </c>
      <c r="AG1296" s="100" t="e">
        <f ca="1">OFFSET('Kuiva-aine'!$D$10,AE1296+AF1296-1,0)</f>
        <v>#N/A</v>
      </c>
      <c r="AH1296" s="100" t="e">
        <f ca="1">OFFSET('Kuiva-aine'!$E$10,AE1296+AF1296-1,0)</f>
        <v>#N/A</v>
      </c>
      <c r="AI1296" s="180" t="e">
        <f t="shared" ca="1" si="371"/>
        <v>#N/A</v>
      </c>
      <c r="AJ1296" s="180" t="e">
        <f t="shared" si="372"/>
        <v>#N/A</v>
      </c>
      <c r="AK1296" s="180" t="e">
        <f t="shared" si="373"/>
        <v>#N/A</v>
      </c>
      <c r="AL1296" s="180">
        <f t="shared" si="374"/>
        <v>0</v>
      </c>
    </row>
    <row r="1297" spans="1:38" x14ac:dyDescent="0.35">
      <c r="A1297" s="91"/>
      <c r="B1297" s="92"/>
      <c r="C1297" s="93"/>
      <c r="D1297" s="92"/>
      <c r="E1297" s="91"/>
      <c r="F1297" s="92"/>
      <c r="G1297" s="94"/>
      <c r="I1297" s="31">
        <f t="shared" ca="1" si="358"/>
        <v>0</v>
      </c>
      <c r="J1297" s="31">
        <f ca="1">IF(ISNA(MATCH($V1297,Hajoamiskertoimet!A$21:A$53,0)),0,$I1297*OFFSET(Hajoamiskertoimet!$C$20,MATCH($V1297,Hajoamiskertoimet!A$21:A$53,0),0))</f>
        <v>0</v>
      </c>
      <c r="L1297" s="181">
        <f t="shared" ca="1" si="364"/>
        <v>1</v>
      </c>
      <c r="M1297" s="180" t="e">
        <f ca="1">OFFSET('ewc02'!$H$10,MATCH($R1297,Ewc_ID,0),0)</f>
        <v>#N/A</v>
      </c>
      <c r="N1297" s="180" t="e">
        <f t="shared" ca="1" si="359"/>
        <v>#N/A</v>
      </c>
      <c r="O1297" s="180" t="e">
        <f ca="1">IF($L1297=0,-1,OFFSET('Kuiva-aine'!$C$10,AE1297+AF1297-1,0))</f>
        <v>#N/A</v>
      </c>
      <c r="P1297" s="180" t="e">
        <f t="shared" ca="1" si="365"/>
        <v>#N/A</v>
      </c>
      <c r="Q1297" s="180" t="e">
        <f ca="1">OFFSET('ewc02'!$A$10,MATCH($C1297,EWC_Koodi,0),0)</f>
        <v>#N/A</v>
      </c>
      <c r="R1297" s="180" t="e">
        <f t="shared" ca="1" si="366"/>
        <v>#N/A</v>
      </c>
      <c r="S1297" s="180" t="e">
        <f ca="1">OFFSET('ewc02'!$K$10,Y1297,0)</f>
        <v>#N/A</v>
      </c>
      <c r="T1297" s="180" t="e">
        <f t="shared" ca="1" si="367"/>
        <v>#N/A</v>
      </c>
      <c r="U1297" s="180" t="e">
        <f ca="1">OFFSET('ewc02'!$L$10,Y1297,0)</f>
        <v>#N/A</v>
      </c>
      <c r="V1297" s="180" t="e">
        <f ca="1">OFFSET('ewc02'!$M$10,Y1297,0)</f>
        <v>#N/A</v>
      </c>
      <c r="W1297" s="180" t="e">
        <f ca="1">OFFSET('ewc02'!$N$10,Y1297,0)</f>
        <v>#N/A</v>
      </c>
      <c r="X1297" s="180" t="e">
        <f ca="1">IF(AND(OFFSET('ewc02'!I$10,Y1297,0)=12,OR(G1297="2.3",G1297="2.6",G1297="2.7",G1297="2.9")),1,0)</f>
        <v>#N/A</v>
      </c>
      <c r="Y1297" s="180" t="e">
        <f t="shared" ca="1" si="360"/>
        <v>#N/A</v>
      </c>
      <c r="Z1297" s="37">
        <f t="shared" si="361"/>
        <v>0</v>
      </c>
      <c r="AA1297" s="180">
        <f ca="1">IF($Z1297=0,0, OFFSET(rd!$A$10,MATCH($Z1297,RD_tunnus,0),0))</f>
        <v>0</v>
      </c>
      <c r="AB1297" s="180" t="e">
        <f t="shared" si="368"/>
        <v>#N/A</v>
      </c>
      <c r="AC1297" s="180" t="e">
        <f t="shared" si="369"/>
        <v>#N/A</v>
      </c>
      <c r="AD1297" s="100">
        <f t="shared" si="370"/>
        <v>0</v>
      </c>
      <c r="AE1297" s="180" t="e">
        <f t="shared" ca="1" si="362"/>
        <v>#N/A</v>
      </c>
      <c r="AF1297" s="180" t="e">
        <f t="shared" ca="1" si="363"/>
        <v>#N/A</v>
      </c>
      <c r="AG1297" s="100" t="e">
        <f ca="1">OFFSET('Kuiva-aine'!$D$10,AE1297+AF1297-1,0)</f>
        <v>#N/A</v>
      </c>
      <c r="AH1297" s="100" t="e">
        <f ca="1">OFFSET('Kuiva-aine'!$E$10,AE1297+AF1297-1,0)</f>
        <v>#N/A</v>
      </c>
      <c r="AI1297" s="180" t="e">
        <f t="shared" ca="1" si="371"/>
        <v>#N/A</v>
      </c>
      <c r="AJ1297" s="180" t="e">
        <f t="shared" si="372"/>
        <v>#N/A</v>
      </c>
      <c r="AK1297" s="180" t="e">
        <f t="shared" si="373"/>
        <v>#N/A</v>
      </c>
      <c r="AL1297" s="180">
        <f t="shared" si="374"/>
        <v>0</v>
      </c>
    </row>
    <row r="1298" spans="1:38" x14ac:dyDescent="0.35">
      <c r="A1298" s="91"/>
      <c r="B1298" s="92"/>
      <c r="C1298" s="93"/>
      <c r="D1298" s="92"/>
      <c r="E1298" s="91"/>
      <c r="F1298" s="92"/>
      <c r="G1298" s="94"/>
      <c r="I1298" s="31">
        <f t="shared" ca="1" si="358"/>
        <v>0</v>
      </c>
      <c r="J1298" s="31">
        <f ca="1">IF(ISNA(MATCH($V1298,Hajoamiskertoimet!A$21:A$53,0)),0,$I1298*OFFSET(Hajoamiskertoimet!$C$20,MATCH($V1298,Hajoamiskertoimet!A$21:A$53,0),0))</f>
        <v>0</v>
      </c>
      <c r="L1298" s="181">
        <f t="shared" ca="1" si="364"/>
        <v>1</v>
      </c>
      <c r="M1298" s="180" t="e">
        <f ca="1">OFFSET('ewc02'!$H$10,MATCH($R1298,Ewc_ID,0),0)</f>
        <v>#N/A</v>
      </c>
      <c r="N1298" s="180" t="e">
        <f t="shared" ca="1" si="359"/>
        <v>#N/A</v>
      </c>
      <c r="O1298" s="180" t="e">
        <f ca="1">IF($L1298=0,-1,OFFSET('Kuiva-aine'!$C$10,AE1298+AF1298-1,0))</f>
        <v>#N/A</v>
      </c>
      <c r="P1298" s="180" t="e">
        <f t="shared" ca="1" si="365"/>
        <v>#N/A</v>
      </c>
      <c r="Q1298" s="180" t="e">
        <f ca="1">OFFSET('ewc02'!$A$10,MATCH($C1298,EWC_Koodi,0),0)</f>
        <v>#N/A</v>
      </c>
      <c r="R1298" s="180" t="e">
        <f t="shared" ca="1" si="366"/>
        <v>#N/A</v>
      </c>
      <c r="S1298" s="180" t="e">
        <f ca="1">OFFSET('ewc02'!$K$10,Y1298,0)</f>
        <v>#N/A</v>
      </c>
      <c r="T1298" s="180" t="e">
        <f t="shared" ca="1" si="367"/>
        <v>#N/A</v>
      </c>
      <c r="U1298" s="180" t="e">
        <f ca="1">OFFSET('ewc02'!$L$10,Y1298,0)</f>
        <v>#N/A</v>
      </c>
      <c r="V1298" s="180" t="e">
        <f ca="1">OFFSET('ewc02'!$M$10,Y1298,0)</f>
        <v>#N/A</v>
      </c>
      <c r="W1298" s="180" t="e">
        <f ca="1">OFFSET('ewc02'!$N$10,Y1298,0)</f>
        <v>#N/A</v>
      </c>
      <c r="X1298" s="180" t="e">
        <f ca="1">IF(AND(OFFSET('ewc02'!I$10,Y1298,0)=12,OR(G1298="2.3",G1298="2.6",G1298="2.7",G1298="2.9")),1,0)</f>
        <v>#N/A</v>
      </c>
      <c r="Y1298" s="180" t="e">
        <f t="shared" ca="1" si="360"/>
        <v>#N/A</v>
      </c>
      <c r="Z1298" s="37">
        <f t="shared" si="361"/>
        <v>0</v>
      </c>
      <c r="AA1298" s="180">
        <f ca="1">IF($Z1298=0,0, OFFSET(rd!$A$10,MATCH($Z1298,RD_tunnus,0),0))</f>
        <v>0</v>
      </c>
      <c r="AB1298" s="180" t="e">
        <f t="shared" si="368"/>
        <v>#N/A</v>
      </c>
      <c r="AC1298" s="180" t="e">
        <f t="shared" si="369"/>
        <v>#N/A</v>
      </c>
      <c r="AD1298" s="100">
        <f t="shared" si="370"/>
        <v>0</v>
      </c>
      <c r="AE1298" s="180" t="e">
        <f t="shared" ca="1" si="362"/>
        <v>#N/A</v>
      </c>
      <c r="AF1298" s="180" t="e">
        <f t="shared" ca="1" si="363"/>
        <v>#N/A</v>
      </c>
      <c r="AG1298" s="100" t="e">
        <f ca="1">OFFSET('Kuiva-aine'!$D$10,AE1298+AF1298-1,0)</f>
        <v>#N/A</v>
      </c>
      <c r="AH1298" s="100" t="e">
        <f ca="1">OFFSET('Kuiva-aine'!$E$10,AE1298+AF1298-1,0)</f>
        <v>#N/A</v>
      </c>
      <c r="AI1298" s="180" t="e">
        <f t="shared" ca="1" si="371"/>
        <v>#N/A</v>
      </c>
      <c r="AJ1298" s="180" t="e">
        <f t="shared" si="372"/>
        <v>#N/A</v>
      </c>
      <c r="AK1298" s="180" t="e">
        <f t="shared" si="373"/>
        <v>#N/A</v>
      </c>
      <c r="AL1298" s="180">
        <f t="shared" si="374"/>
        <v>0</v>
      </c>
    </row>
    <row r="1299" spans="1:38" x14ac:dyDescent="0.35">
      <c r="A1299" s="91"/>
      <c r="B1299" s="92"/>
      <c r="C1299" s="93"/>
      <c r="D1299" s="92"/>
      <c r="E1299" s="91"/>
      <c r="F1299" s="92"/>
      <c r="G1299" s="94"/>
      <c r="I1299" s="31">
        <f t="shared" ca="1" si="358"/>
        <v>0</v>
      </c>
      <c r="J1299" s="31">
        <f ca="1">IF(ISNA(MATCH($V1299,Hajoamiskertoimet!A$21:A$53,0)),0,$I1299*OFFSET(Hajoamiskertoimet!$C$20,MATCH($V1299,Hajoamiskertoimet!A$21:A$53,0),0))</f>
        <v>0</v>
      </c>
      <c r="L1299" s="181">
        <f t="shared" ca="1" si="364"/>
        <v>1</v>
      </c>
      <c r="M1299" s="180" t="e">
        <f ca="1">OFFSET('ewc02'!$H$10,MATCH($R1299,Ewc_ID,0),0)</f>
        <v>#N/A</v>
      </c>
      <c r="N1299" s="180" t="e">
        <f t="shared" ca="1" si="359"/>
        <v>#N/A</v>
      </c>
      <c r="O1299" s="180" t="e">
        <f ca="1">IF($L1299=0,-1,OFFSET('Kuiva-aine'!$C$10,AE1299+AF1299-1,0))</f>
        <v>#N/A</v>
      </c>
      <c r="P1299" s="180" t="e">
        <f t="shared" ca="1" si="365"/>
        <v>#N/A</v>
      </c>
      <c r="Q1299" s="180" t="e">
        <f ca="1">OFFSET('ewc02'!$A$10,MATCH($C1299,EWC_Koodi,0),0)</f>
        <v>#N/A</v>
      </c>
      <c r="R1299" s="180" t="e">
        <f t="shared" ca="1" si="366"/>
        <v>#N/A</v>
      </c>
      <c r="S1299" s="180" t="e">
        <f ca="1">OFFSET('ewc02'!$K$10,Y1299,0)</f>
        <v>#N/A</v>
      </c>
      <c r="T1299" s="180" t="e">
        <f t="shared" ca="1" si="367"/>
        <v>#N/A</v>
      </c>
      <c r="U1299" s="180" t="e">
        <f ca="1">OFFSET('ewc02'!$L$10,Y1299,0)</f>
        <v>#N/A</v>
      </c>
      <c r="V1299" s="180" t="e">
        <f ca="1">OFFSET('ewc02'!$M$10,Y1299,0)</f>
        <v>#N/A</v>
      </c>
      <c r="W1299" s="180" t="e">
        <f ca="1">OFFSET('ewc02'!$N$10,Y1299,0)</f>
        <v>#N/A</v>
      </c>
      <c r="X1299" s="180" t="e">
        <f ca="1">IF(AND(OFFSET('ewc02'!I$10,Y1299,0)=12,OR(G1299="2.3",G1299="2.6",G1299="2.7",G1299="2.9")),1,0)</f>
        <v>#N/A</v>
      </c>
      <c r="Y1299" s="180" t="e">
        <f t="shared" ca="1" si="360"/>
        <v>#N/A</v>
      </c>
      <c r="Z1299" s="37">
        <f t="shared" si="361"/>
        <v>0</v>
      </c>
      <c r="AA1299" s="180">
        <f ca="1">IF($Z1299=0,0, OFFSET(rd!$A$10,MATCH($Z1299,RD_tunnus,0),0))</f>
        <v>0</v>
      </c>
      <c r="AB1299" s="180" t="e">
        <f t="shared" si="368"/>
        <v>#N/A</v>
      </c>
      <c r="AC1299" s="180" t="e">
        <f t="shared" si="369"/>
        <v>#N/A</v>
      </c>
      <c r="AD1299" s="100">
        <f t="shared" si="370"/>
        <v>0</v>
      </c>
      <c r="AE1299" s="180" t="e">
        <f t="shared" ca="1" si="362"/>
        <v>#N/A</v>
      </c>
      <c r="AF1299" s="180" t="e">
        <f t="shared" ca="1" si="363"/>
        <v>#N/A</v>
      </c>
      <c r="AG1299" s="100" t="e">
        <f ca="1">OFFSET('Kuiva-aine'!$D$10,AE1299+AF1299-1,0)</f>
        <v>#N/A</v>
      </c>
      <c r="AH1299" s="100" t="e">
        <f ca="1">OFFSET('Kuiva-aine'!$E$10,AE1299+AF1299-1,0)</f>
        <v>#N/A</v>
      </c>
      <c r="AI1299" s="180" t="e">
        <f t="shared" ca="1" si="371"/>
        <v>#N/A</v>
      </c>
      <c r="AJ1299" s="180" t="e">
        <f t="shared" si="372"/>
        <v>#N/A</v>
      </c>
      <c r="AK1299" s="180" t="e">
        <f t="shared" si="373"/>
        <v>#N/A</v>
      </c>
      <c r="AL1299" s="180">
        <f t="shared" si="374"/>
        <v>0</v>
      </c>
    </row>
    <row r="1300" spans="1:38" x14ac:dyDescent="0.35">
      <c r="A1300" s="91"/>
      <c r="B1300" s="92"/>
      <c r="C1300" s="93"/>
      <c r="D1300" s="92"/>
      <c r="E1300" s="91"/>
      <c r="F1300" s="92"/>
      <c r="G1300" s="94"/>
      <c r="I1300" s="31">
        <f t="shared" ca="1" si="358"/>
        <v>0</v>
      </c>
      <c r="J1300" s="31">
        <f ca="1">IF(ISNA(MATCH($V1300,Hajoamiskertoimet!A$21:A$53,0)),0,$I1300*OFFSET(Hajoamiskertoimet!$C$20,MATCH($V1300,Hajoamiskertoimet!A$21:A$53,0),0))</f>
        <v>0</v>
      </c>
      <c r="L1300" s="181">
        <f t="shared" ca="1" si="364"/>
        <v>1</v>
      </c>
      <c r="M1300" s="180" t="e">
        <f ca="1">OFFSET('ewc02'!$H$10,MATCH($R1300,Ewc_ID,0),0)</f>
        <v>#N/A</v>
      </c>
      <c r="N1300" s="180" t="e">
        <f t="shared" ca="1" si="359"/>
        <v>#N/A</v>
      </c>
      <c r="O1300" s="180" t="e">
        <f ca="1">IF($L1300=0,-1,OFFSET('Kuiva-aine'!$C$10,AE1300+AF1300-1,0))</f>
        <v>#N/A</v>
      </c>
      <c r="P1300" s="180" t="e">
        <f t="shared" ca="1" si="365"/>
        <v>#N/A</v>
      </c>
      <c r="Q1300" s="180" t="e">
        <f ca="1">OFFSET('ewc02'!$A$10,MATCH($C1300,EWC_Koodi,0),0)</f>
        <v>#N/A</v>
      </c>
      <c r="R1300" s="180" t="e">
        <f t="shared" ca="1" si="366"/>
        <v>#N/A</v>
      </c>
      <c r="S1300" s="180" t="e">
        <f ca="1">OFFSET('ewc02'!$K$10,Y1300,0)</f>
        <v>#N/A</v>
      </c>
      <c r="T1300" s="180" t="e">
        <f t="shared" ca="1" si="367"/>
        <v>#N/A</v>
      </c>
      <c r="U1300" s="180" t="e">
        <f ca="1">OFFSET('ewc02'!$L$10,Y1300,0)</f>
        <v>#N/A</v>
      </c>
      <c r="V1300" s="180" t="e">
        <f ca="1">OFFSET('ewc02'!$M$10,Y1300,0)</f>
        <v>#N/A</v>
      </c>
      <c r="W1300" s="180" t="e">
        <f ca="1">OFFSET('ewc02'!$N$10,Y1300,0)</f>
        <v>#N/A</v>
      </c>
      <c r="X1300" s="180" t="e">
        <f ca="1">IF(AND(OFFSET('ewc02'!I$10,Y1300,0)=12,OR(G1300="2.3",G1300="2.6",G1300="2.7",G1300="2.9")),1,0)</f>
        <v>#N/A</v>
      </c>
      <c r="Y1300" s="180" t="e">
        <f t="shared" ca="1" si="360"/>
        <v>#N/A</v>
      </c>
      <c r="Z1300" s="37">
        <f t="shared" si="361"/>
        <v>0</v>
      </c>
      <c r="AA1300" s="180">
        <f ca="1">IF($Z1300=0,0, OFFSET(rd!$A$10,MATCH($Z1300,RD_tunnus,0),0))</f>
        <v>0</v>
      </c>
      <c r="AB1300" s="180" t="e">
        <f t="shared" si="368"/>
        <v>#N/A</v>
      </c>
      <c r="AC1300" s="180" t="e">
        <f t="shared" si="369"/>
        <v>#N/A</v>
      </c>
      <c r="AD1300" s="100">
        <f t="shared" si="370"/>
        <v>0</v>
      </c>
      <c r="AE1300" s="180" t="e">
        <f t="shared" ca="1" si="362"/>
        <v>#N/A</v>
      </c>
      <c r="AF1300" s="180" t="e">
        <f t="shared" ca="1" si="363"/>
        <v>#N/A</v>
      </c>
      <c r="AG1300" s="100" t="e">
        <f ca="1">OFFSET('Kuiva-aine'!$D$10,AE1300+AF1300-1,0)</f>
        <v>#N/A</v>
      </c>
      <c r="AH1300" s="100" t="e">
        <f ca="1">OFFSET('Kuiva-aine'!$E$10,AE1300+AF1300-1,0)</f>
        <v>#N/A</v>
      </c>
      <c r="AI1300" s="180" t="e">
        <f t="shared" ca="1" si="371"/>
        <v>#N/A</v>
      </c>
      <c r="AJ1300" s="180" t="e">
        <f t="shared" si="372"/>
        <v>#N/A</v>
      </c>
      <c r="AK1300" s="180" t="e">
        <f t="shared" si="373"/>
        <v>#N/A</v>
      </c>
      <c r="AL1300" s="180">
        <f t="shared" si="374"/>
        <v>0</v>
      </c>
    </row>
    <row r="1301" spans="1:38" x14ac:dyDescent="0.35">
      <c r="A1301" s="91"/>
      <c r="B1301" s="92"/>
      <c r="C1301" s="93"/>
      <c r="D1301" s="92"/>
      <c r="E1301" s="91"/>
      <c r="F1301" s="92"/>
      <c r="G1301" s="94"/>
      <c r="I1301" s="31">
        <f t="shared" ca="1" si="358"/>
        <v>0</v>
      </c>
      <c r="J1301" s="31">
        <f ca="1">IF(ISNA(MATCH($V1301,Hajoamiskertoimet!A$21:A$53,0)),0,$I1301*OFFSET(Hajoamiskertoimet!$C$20,MATCH($V1301,Hajoamiskertoimet!A$21:A$53,0),0))</f>
        <v>0</v>
      </c>
      <c r="L1301" s="181">
        <f t="shared" ca="1" si="364"/>
        <v>1</v>
      </c>
      <c r="M1301" s="180" t="e">
        <f ca="1">OFFSET('ewc02'!$H$10,MATCH($R1301,Ewc_ID,0),0)</f>
        <v>#N/A</v>
      </c>
      <c r="N1301" s="180" t="e">
        <f t="shared" ca="1" si="359"/>
        <v>#N/A</v>
      </c>
      <c r="O1301" s="180" t="e">
        <f ca="1">IF($L1301=0,-1,OFFSET('Kuiva-aine'!$C$10,AE1301+AF1301-1,0))</f>
        <v>#N/A</v>
      </c>
      <c r="P1301" s="180" t="e">
        <f t="shared" ca="1" si="365"/>
        <v>#N/A</v>
      </c>
      <c r="Q1301" s="180" t="e">
        <f ca="1">OFFSET('ewc02'!$A$10,MATCH($C1301,EWC_Koodi,0),0)</f>
        <v>#N/A</v>
      </c>
      <c r="R1301" s="180" t="e">
        <f t="shared" ca="1" si="366"/>
        <v>#N/A</v>
      </c>
      <c r="S1301" s="180" t="e">
        <f ca="1">OFFSET('ewc02'!$K$10,Y1301,0)</f>
        <v>#N/A</v>
      </c>
      <c r="T1301" s="180" t="e">
        <f t="shared" ca="1" si="367"/>
        <v>#N/A</v>
      </c>
      <c r="U1301" s="180" t="e">
        <f ca="1">OFFSET('ewc02'!$L$10,Y1301,0)</f>
        <v>#N/A</v>
      </c>
      <c r="V1301" s="180" t="e">
        <f ca="1">OFFSET('ewc02'!$M$10,Y1301,0)</f>
        <v>#N/A</v>
      </c>
      <c r="W1301" s="180" t="e">
        <f ca="1">OFFSET('ewc02'!$N$10,Y1301,0)</f>
        <v>#N/A</v>
      </c>
      <c r="X1301" s="180" t="e">
        <f ca="1">IF(AND(OFFSET('ewc02'!I$10,Y1301,0)=12,OR(G1301="2.3",G1301="2.6",G1301="2.7",G1301="2.9")),1,0)</f>
        <v>#N/A</v>
      </c>
      <c r="Y1301" s="180" t="e">
        <f t="shared" ca="1" si="360"/>
        <v>#N/A</v>
      </c>
      <c r="Z1301" s="37">
        <f t="shared" si="361"/>
        <v>0</v>
      </c>
      <c r="AA1301" s="180">
        <f ca="1">IF($Z1301=0,0, OFFSET(rd!$A$10,MATCH($Z1301,RD_tunnus,0),0))</f>
        <v>0</v>
      </c>
      <c r="AB1301" s="180" t="e">
        <f t="shared" si="368"/>
        <v>#N/A</v>
      </c>
      <c r="AC1301" s="180" t="e">
        <f t="shared" si="369"/>
        <v>#N/A</v>
      </c>
      <c r="AD1301" s="100">
        <f t="shared" si="370"/>
        <v>0</v>
      </c>
      <c r="AE1301" s="180" t="e">
        <f t="shared" ca="1" si="362"/>
        <v>#N/A</v>
      </c>
      <c r="AF1301" s="180" t="e">
        <f t="shared" ca="1" si="363"/>
        <v>#N/A</v>
      </c>
      <c r="AG1301" s="100" t="e">
        <f ca="1">OFFSET('Kuiva-aine'!$D$10,AE1301+AF1301-1,0)</f>
        <v>#N/A</v>
      </c>
      <c r="AH1301" s="100" t="e">
        <f ca="1">OFFSET('Kuiva-aine'!$E$10,AE1301+AF1301-1,0)</f>
        <v>#N/A</v>
      </c>
      <c r="AI1301" s="180" t="e">
        <f t="shared" ca="1" si="371"/>
        <v>#N/A</v>
      </c>
      <c r="AJ1301" s="180" t="e">
        <f t="shared" si="372"/>
        <v>#N/A</v>
      </c>
      <c r="AK1301" s="180" t="e">
        <f t="shared" si="373"/>
        <v>#N/A</v>
      </c>
      <c r="AL1301" s="180">
        <f t="shared" si="374"/>
        <v>0</v>
      </c>
    </row>
    <row r="1302" spans="1:38" x14ac:dyDescent="0.35">
      <c r="A1302" s="91"/>
      <c r="B1302" s="92"/>
      <c r="C1302" s="93"/>
      <c r="D1302" s="92"/>
      <c r="E1302" s="91"/>
      <c r="F1302" s="92"/>
      <c r="G1302" s="94"/>
      <c r="I1302" s="31">
        <f t="shared" ca="1" si="358"/>
        <v>0</v>
      </c>
      <c r="J1302" s="31">
        <f ca="1">IF(ISNA(MATCH($V1302,Hajoamiskertoimet!A$21:A$53,0)),0,$I1302*OFFSET(Hajoamiskertoimet!$C$20,MATCH($V1302,Hajoamiskertoimet!A$21:A$53,0),0))</f>
        <v>0</v>
      </c>
      <c r="L1302" s="181">
        <f t="shared" ca="1" si="364"/>
        <v>1</v>
      </c>
      <c r="M1302" s="180" t="e">
        <f ca="1">OFFSET('ewc02'!$H$10,MATCH($R1302,Ewc_ID,0),0)</f>
        <v>#N/A</v>
      </c>
      <c r="N1302" s="180" t="e">
        <f t="shared" ca="1" si="359"/>
        <v>#N/A</v>
      </c>
      <c r="O1302" s="180" t="e">
        <f ca="1">IF($L1302=0,-1,OFFSET('Kuiva-aine'!$C$10,AE1302+AF1302-1,0))</f>
        <v>#N/A</v>
      </c>
      <c r="P1302" s="180" t="e">
        <f t="shared" ca="1" si="365"/>
        <v>#N/A</v>
      </c>
      <c r="Q1302" s="180" t="e">
        <f ca="1">OFFSET('ewc02'!$A$10,MATCH($C1302,EWC_Koodi,0),0)</f>
        <v>#N/A</v>
      </c>
      <c r="R1302" s="180" t="e">
        <f t="shared" ca="1" si="366"/>
        <v>#N/A</v>
      </c>
      <c r="S1302" s="180" t="e">
        <f ca="1">OFFSET('ewc02'!$K$10,Y1302,0)</f>
        <v>#N/A</v>
      </c>
      <c r="T1302" s="180" t="e">
        <f t="shared" ca="1" si="367"/>
        <v>#N/A</v>
      </c>
      <c r="U1302" s="180" t="e">
        <f ca="1">OFFSET('ewc02'!$L$10,Y1302,0)</f>
        <v>#N/A</v>
      </c>
      <c r="V1302" s="180" t="e">
        <f ca="1">OFFSET('ewc02'!$M$10,Y1302,0)</f>
        <v>#N/A</v>
      </c>
      <c r="W1302" s="180" t="e">
        <f ca="1">OFFSET('ewc02'!$N$10,Y1302,0)</f>
        <v>#N/A</v>
      </c>
      <c r="X1302" s="180" t="e">
        <f ca="1">IF(AND(OFFSET('ewc02'!I$10,Y1302,0)=12,OR(G1302="2.3",G1302="2.6",G1302="2.7",G1302="2.9")),1,0)</f>
        <v>#N/A</v>
      </c>
      <c r="Y1302" s="180" t="e">
        <f t="shared" ca="1" si="360"/>
        <v>#N/A</v>
      </c>
      <c r="Z1302" s="37">
        <f t="shared" si="361"/>
        <v>0</v>
      </c>
      <c r="AA1302" s="180">
        <f ca="1">IF($Z1302=0,0, OFFSET(rd!$A$10,MATCH($Z1302,RD_tunnus,0),0))</f>
        <v>0</v>
      </c>
      <c r="AB1302" s="180" t="e">
        <f t="shared" si="368"/>
        <v>#N/A</v>
      </c>
      <c r="AC1302" s="180" t="e">
        <f t="shared" si="369"/>
        <v>#N/A</v>
      </c>
      <c r="AD1302" s="100">
        <f t="shared" si="370"/>
        <v>0</v>
      </c>
      <c r="AE1302" s="180" t="e">
        <f t="shared" ca="1" si="362"/>
        <v>#N/A</v>
      </c>
      <c r="AF1302" s="180" t="e">
        <f t="shared" ca="1" si="363"/>
        <v>#N/A</v>
      </c>
      <c r="AG1302" s="100" t="e">
        <f ca="1">OFFSET('Kuiva-aine'!$D$10,AE1302+AF1302-1,0)</f>
        <v>#N/A</v>
      </c>
      <c r="AH1302" s="100" t="e">
        <f ca="1">OFFSET('Kuiva-aine'!$E$10,AE1302+AF1302-1,0)</f>
        <v>#N/A</v>
      </c>
      <c r="AI1302" s="180" t="e">
        <f t="shared" ca="1" si="371"/>
        <v>#N/A</v>
      </c>
      <c r="AJ1302" s="180" t="e">
        <f t="shared" si="372"/>
        <v>#N/A</v>
      </c>
      <c r="AK1302" s="180" t="e">
        <f t="shared" si="373"/>
        <v>#N/A</v>
      </c>
      <c r="AL1302" s="180">
        <f t="shared" si="374"/>
        <v>0</v>
      </c>
    </row>
    <row r="1303" spans="1:38" x14ac:dyDescent="0.35">
      <c r="A1303" s="91"/>
      <c r="B1303" s="92"/>
      <c r="C1303" s="93"/>
      <c r="D1303" s="92"/>
      <c r="E1303" s="91"/>
      <c r="F1303" s="92"/>
      <c r="G1303" s="94"/>
      <c r="I1303" s="31">
        <f t="shared" ca="1" si="358"/>
        <v>0</v>
      </c>
      <c r="J1303" s="31">
        <f ca="1">IF(ISNA(MATCH($V1303,Hajoamiskertoimet!A$21:A$53,0)),0,$I1303*OFFSET(Hajoamiskertoimet!$C$20,MATCH($V1303,Hajoamiskertoimet!A$21:A$53,0),0))</f>
        <v>0</v>
      </c>
      <c r="L1303" s="181">
        <f t="shared" ca="1" si="364"/>
        <v>1</v>
      </c>
      <c r="M1303" s="180" t="e">
        <f ca="1">OFFSET('ewc02'!$H$10,MATCH($R1303,Ewc_ID,0),0)</f>
        <v>#N/A</v>
      </c>
      <c r="N1303" s="180" t="e">
        <f t="shared" ca="1" si="359"/>
        <v>#N/A</v>
      </c>
      <c r="O1303" s="180" t="e">
        <f ca="1">IF($L1303=0,-1,OFFSET('Kuiva-aine'!$C$10,AE1303+AF1303-1,0))</f>
        <v>#N/A</v>
      </c>
      <c r="P1303" s="180" t="e">
        <f t="shared" ca="1" si="365"/>
        <v>#N/A</v>
      </c>
      <c r="Q1303" s="180" t="e">
        <f ca="1">OFFSET('ewc02'!$A$10,MATCH($C1303,EWC_Koodi,0),0)</f>
        <v>#N/A</v>
      </c>
      <c r="R1303" s="180" t="e">
        <f t="shared" ca="1" si="366"/>
        <v>#N/A</v>
      </c>
      <c r="S1303" s="180" t="e">
        <f ca="1">OFFSET('ewc02'!$K$10,Y1303,0)</f>
        <v>#N/A</v>
      </c>
      <c r="T1303" s="180" t="e">
        <f t="shared" ca="1" si="367"/>
        <v>#N/A</v>
      </c>
      <c r="U1303" s="180" t="e">
        <f ca="1">OFFSET('ewc02'!$L$10,Y1303,0)</f>
        <v>#N/A</v>
      </c>
      <c r="V1303" s="180" t="e">
        <f ca="1">OFFSET('ewc02'!$M$10,Y1303,0)</f>
        <v>#N/A</v>
      </c>
      <c r="W1303" s="180" t="e">
        <f ca="1">OFFSET('ewc02'!$N$10,Y1303,0)</f>
        <v>#N/A</v>
      </c>
      <c r="X1303" s="180" t="e">
        <f ca="1">IF(AND(OFFSET('ewc02'!I$10,Y1303,0)=12,OR(G1303="2.3",G1303="2.6",G1303="2.7",G1303="2.9")),1,0)</f>
        <v>#N/A</v>
      </c>
      <c r="Y1303" s="180" t="e">
        <f t="shared" ca="1" si="360"/>
        <v>#N/A</v>
      </c>
      <c r="Z1303" s="37">
        <f t="shared" si="361"/>
        <v>0</v>
      </c>
      <c r="AA1303" s="180">
        <f ca="1">IF($Z1303=0,0, OFFSET(rd!$A$10,MATCH($Z1303,RD_tunnus,0),0))</f>
        <v>0</v>
      </c>
      <c r="AB1303" s="180" t="e">
        <f t="shared" si="368"/>
        <v>#N/A</v>
      </c>
      <c r="AC1303" s="180" t="e">
        <f t="shared" si="369"/>
        <v>#N/A</v>
      </c>
      <c r="AD1303" s="100">
        <f t="shared" si="370"/>
        <v>0</v>
      </c>
      <c r="AE1303" s="180" t="e">
        <f t="shared" ca="1" si="362"/>
        <v>#N/A</v>
      </c>
      <c r="AF1303" s="180" t="e">
        <f t="shared" ca="1" si="363"/>
        <v>#N/A</v>
      </c>
      <c r="AG1303" s="100" t="e">
        <f ca="1">OFFSET('Kuiva-aine'!$D$10,AE1303+AF1303-1,0)</f>
        <v>#N/A</v>
      </c>
      <c r="AH1303" s="100" t="e">
        <f ca="1">OFFSET('Kuiva-aine'!$E$10,AE1303+AF1303-1,0)</f>
        <v>#N/A</v>
      </c>
      <c r="AI1303" s="180" t="e">
        <f t="shared" ca="1" si="371"/>
        <v>#N/A</v>
      </c>
      <c r="AJ1303" s="180" t="e">
        <f t="shared" si="372"/>
        <v>#N/A</v>
      </c>
      <c r="AK1303" s="180" t="e">
        <f t="shared" si="373"/>
        <v>#N/A</v>
      </c>
      <c r="AL1303" s="180">
        <f t="shared" si="374"/>
        <v>0</v>
      </c>
    </row>
    <row r="1304" spans="1:38" x14ac:dyDescent="0.35">
      <c r="A1304" s="91"/>
      <c r="B1304" s="92"/>
      <c r="C1304" s="93"/>
      <c r="D1304" s="92"/>
      <c r="E1304" s="91"/>
      <c r="F1304" s="92"/>
      <c r="G1304" s="94"/>
      <c r="I1304" s="31">
        <f t="shared" ca="1" si="358"/>
        <v>0</v>
      </c>
      <c r="J1304" s="31">
        <f ca="1">IF(ISNA(MATCH($V1304,Hajoamiskertoimet!A$21:A$53,0)),0,$I1304*OFFSET(Hajoamiskertoimet!$C$20,MATCH($V1304,Hajoamiskertoimet!A$21:A$53,0),0))</f>
        <v>0</v>
      </c>
      <c r="L1304" s="181">
        <f t="shared" ca="1" si="364"/>
        <v>1</v>
      </c>
      <c r="M1304" s="180" t="e">
        <f ca="1">OFFSET('ewc02'!$H$10,MATCH($R1304,Ewc_ID,0),0)</f>
        <v>#N/A</v>
      </c>
      <c r="N1304" s="180" t="e">
        <f t="shared" ca="1" si="359"/>
        <v>#N/A</v>
      </c>
      <c r="O1304" s="180" t="e">
        <f ca="1">IF($L1304=0,-1,OFFSET('Kuiva-aine'!$C$10,AE1304+AF1304-1,0))</f>
        <v>#N/A</v>
      </c>
      <c r="P1304" s="180" t="e">
        <f t="shared" ca="1" si="365"/>
        <v>#N/A</v>
      </c>
      <c r="Q1304" s="180" t="e">
        <f ca="1">OFFSET('ewc02'!$A$10,MATCH($C1304,EWC_Koodi,0),0)</f>
        <v>#N/A</v>
      </c>
      <c r="R1304" s="180" t="e">
        <f t="shared" ca="1" si="366"/>
        <v>#N/A</v>
      </c>
      <c r="S1304" s="180" t="e">
        <f ca="1">OFFSET('ewc02'!$K$10,Y1304,0)</f>
        <v>#N/A</v>
      </c>
      <c r="T1304" s="180" t="e">
        <f t="shared" ca="1" si="367"/>
        <v>#N/A</v>
      </c>
      <c r="U1304" s="180" t="e">
        <f ca="1">OFFSET('ewc02'!$L$10,Y1304,0)</f>
        <v>#N/A</v>
      </c>
      <c r="V1304" s="180" t="e">
        <f ca="1">OFFSET('ewc02'!$M$10,Y1304,0)</f>
        <v>#N/A</v>
      </c>
      <c r="W1304" s="180" t="e">
        <f ca="1">OFFSET('ewc02'!$N$10,Y1304,0)</f>
        <v>#N/A</v>
      </c>
      <c r="X1304" s="180" t="e">
        <f ca="1">IF(AND(OFFSET('ewc02'!I$10,Y1304,0)=12,OR(G1304="2.3",G1304="2.6",G1304="2.7",G1304="2.9")),1,0)</f>
        <v>#N/A</v>
      </c>
      <c r="Y1304" s="180" t="e">
        <f t="shared" ca="1" si="360"/>
        <v>#N/A</v>
      </c>
      <c r="Z1304" s="37">
        <f t="shared" si="361"/>
        <v>0</v>
      </c>
      <c r="AA1304" s="180">
        <f ca="1">IF($Z1304=0,0, OFFSET(rd!$A$10,MATCH($Z1304,RD_tunnus,0),0))</f>
        <v>0</v>
      </c>
      <c r="AB1304" s="180" t="e">
        <f t="shared" si="368"/>
        <v>#N/A</v>
      </c>
      <c r="AC1304" s="180" t="e">
        <f t="shared" si="369"/>
        <v>#N/A</v>
      </c>
      <c r="AD1304" s="100">
        <f t="shared" si="370"/>
        <v>0</v>
      </c>
      <c r="AE1304" s="180" t="e">
        <f t="shared" ca="1" si="362"/>
        <v>#N/A</v>
      </c>
      <c r="AF1304" s="180" t="e">
        <f t="shared" ca="1" si="363"/>
        <v>#N/A</v>
      </c>
      <c r="AG1304" s="100" t="e">
        <f ca="1">OFFSET('Kuiva-aine'!$D$10,AE1304+AF1304-1,0)</f>
        <v>#N/A</v>
      </c>
      <c r="AH1304" s="100" t="e">
        <f ca="1">OFFSET('Kuiva-aine'!$E$10,AE1304+AF1304-1,0)</f>
        <v>#N/A</v>
      </c>
      <c r="AI1304" s="180" t="e">
        <f t="shared" ca="1" si="371"/>
        <v>#N/A</v>
      </c>
      <c r="AJ1304" s="180" t="e">
        <f t="shared" si="372"/>
        <v>#N/A</v>
      </c>
      <c r="AK1304" s="180" t="e">
        <f t="shared" si="373"/>
        <v>#N/A</v>
      </c>
      <c r="AL1304" s="180">
        <f t="shared" si="374"/>
        <v>0</v>
      </c>
    </row>
    <row r="1305" spans="1:38" x14ac:dyDescent="0.35">
      <c r="A1305" s="91"/>
      <c r="B1305" s="92"/>
      <c r="C1305" s="93"/>
      <c r="D1305" s="92"/>
      <c r="E1305" s="91"/>
      <c r="F1305" s="92"/>
      <c r="G1305" s="94"/>
      <c r="I1305" s="31">
        <f t="shared" ca="1" si="358"/>
        <v>0</v>
      </c>
      <c r="J1305" s="31">
        <f ca="1">IF(ISNA(MATCH($V1305,Hajoamiskertoimet!A$21:A$53,0)),0,$I1305*OFFSET(Hajoamiskertoimet!$C$20,MATCH($V1305,Hajoamiskertoimet!A$21:A$53,0),0))</f>
        <v>0</v>
      </c>
      <c r="L1305" s="181">
        <f t="shared" ca="1" si="364"/>
        <v>1</v>
      </c>
      <c r="M1305" s="180" t="e">
        <f ca="1">OFFSET('ewc02'!$H$10,MATCH($R1305,Ewc_ID,0),0)</f>
        <v>#N/A</v>
      </c>
      <c r="N1305" s="180" t="e">
        <f t="shared" ca="1" si="359"/>
        <v>#N/A</v>
      </c>
      <c r="O1305" s="180" t="e">
        <f ca="1">IF($L1305=0,-1,OFFSET('Kuiva-aine'!$C$10,AE1305+AF1305-1,0))</f>
        <v>#N/A</v>
      </c>
      <c r="P1305" s="180" t="e">
        <f t="shared" ca="1" si="365"/>
        <v>#N/A</v>
      </c>
      <c r="Q1305" s="180" t="e">
        <f ca="1">OFFSET('ewc02'!$A$10,MATCH($C1305,EWC_Koodi,0),0)</f>
        <v>#N/A</v>
      </c>
      <c r="R1305" s="180" t="e">
        <f t="shared" ca="1" si="366"/>
        <v>#N/A</v>
      </c>
      <c r="S1305" s="180" t="e">
        <f ca="1">OFFSET('ewc02'!$K$10,Y1305,0)</f>
        <v>#N/A</v>
      </c>
      <c r="T1305" s="180" t="e">
        <f t="shared" ca="1" si="367"/>
        <v>#N/A</v>
      </c>
      <c r="U1305" s="180" t="e">
        <f ca="1">OFFSET('ewc02'!$L$10,Y1305,0)</f>
        <v>#N/A</v>
      </c>
      <c r="V1305" s="180" t="e">
        <f ca="1">OFFSET('ewc02'!$M$10,Y1305,0)</f>
        <v>#N/A</v>
      </c>
      <c r="W1305" s="180" t="e">
        <f ca="1">OFFSET('ewc02'!$N$10,Y1305,0)</f>
        <v>#N/A</v>
      </c>
      <c r="X1305" s="180" t="e">
        <f ca="1">IF(AND(OFFSET('ewc02'!I$10,Y1305,0)=12,OR(G1305="2.3",G1305="2.6",G1305="2.7",G1305="2.9")),1,0)</f>
        <v>#N/A</v>
      </c>
      <c r="Y1305" s="180" t="e">
        <f t="shared" ca="1" si="360"/>
        <v>#N/A</v>
      </c>
      <c r="Z1305" s="37">
        <f t="shared" si="361"/>
        <v>0</v>
      </c>
      <c r="AA1305" s="180">
        <f ca="1">IF($Z1305=0,0, OFFSET(rd!$A$10,MATCH($Z1305,RD_tunnus,0),0))</f>
        <v>0</v>
      </c>
      <c r="AB1305" s="180" t="e">
        <f t="shared" si="368"/>
        <v>#N/A</v>
      </c>
      <c r="AC1305" s="180" t="e">
        <f t="shared" si="369"/>
        <v>#N/A</v>
      </c>
      <c r="AD1305" s="100">
        <f t="shared" si="370"/>
        <v>0</v>
      </c>
      <c r="AE1305" s="180" t="e">
        <f t="shared" ca="1" si="362"/>
        <v>#N/A</v>
      </c>
      <c r="AF1305" s="180" t="e">
        <f t="shared" ca="1" si="363"/>
        <v>#N/A</v>
      </c>
      <c r="AG1305" s="100" t="e">
        <f ca="1">OFFSET('Kuiva-aine'!$D$10,AE1305+AF1305-1,0)</f>
        <v>#N/A</v>
      </c>
      <c r="AH1305" s="100" t="e">
        <f ca="1">OFFSET('Kuiva-aine'!$E$10,AE1305+AF1305-1,0)</f>
        <v>#N/A</v>
      </c>
      <c r="AI1305" s="180" t="e">
        <f t="shared" ca="1" si="371"/>
        <v>#N/A</v>
      </c>
      <c r="AJ1305" s="180" t="e">
        <f t="shared" si="372"/>
        <v>#N/A</v>
      </c>
      <c r="AK1305" s="180" t="e">
        <f t="shared" si="373"/>
        <v>#N/A</v>
      </c>
      <c r="AL1305" s="180">
        <f t="shared" si="374"/>
        <v>0</v>
      </c>
    </row>
    <row r="1306" spans="1:38" x14ac:dyDescent="0.35">
      <c r="A1306" s="91"/>
      <c r="B1306" s="92"/>
      <c r="C1306" s="93"/>
      <c r="D1306" s="92"/>
      <c r="E1306" s="91"/>
      <c r="F1306" s="92"/>
      <c r="G1306" s="94"/>
      <c r="I1306" s="31">
        <f t="shared" ca="1" si="358"/>
        <v>0</v>
      </c>
      <c r="J1306" s="31">
        <f ca="1">IF(ISNA(MATCH($V1306,Hajoamiskertoimet!A$21:A$53,0)),0,$I1306*OFFSET(Hajoamiskertoimet!$C$20,MATCH($V1306,Hajoamiskertoimet!A$21:A$53,0),0))</f>
        <v>0</v>
      </c>
      <c r="L1306" s="181">
        <f t="shared" ca="1" si="364"/>
        <v>1</v>
      </c>
      <c r="M1306" s="180" t="e">
        <f ca="1">OFFSET('ewc02'!$H$10,MATCH($R1306,Ewc_ID,0),0)</f>
        <v>#N/A</v>
      </c>
      <c r="N1306" s="180" t="e">
        <f t="shared" ca="1" si="359"/>
        <v>#N/A</v>
      </c>
      <c r="O1306" s="180" t="e">
        <f ca="1">IF($L1306=0,-1,OFFSET('Kuiva-aine'!$C$10,AE1306+AF1306-1,0))</f>
        <v>#N/A</v>
      </c>
      <c r="P1306" s="180" t="e">
        <f t="shared" ca="1" si="365"/>
        <v>#N/A</v>
      </c>
      <c r="Q1306" s="180" t="e">
        <f ca="1">OFFSET('ewc02'!$A$10,MATCH($C1306,EWC_Koodi,0),0)</f>
        <v>#N/A</v>
      </c>
      <c r="R1306" s="180" t="e">
        <f t="shared" ca="1" si="366"/>
        <v>#N/A</v>
      </c>
      <c r="S1306" s="180" t="e">
        <f ca="1">OFFSET('ewc02'!$K$10,Y1306,0)</f>
        <v>#N/A</v>
      </c>
      <c r="T1306" s="180" t="e">
        <f t="shared" ca="1" si="367"/>
        <v>#N/A</v>
      </c>
      <c r="U1306" s="180" t="e">
        <f ca="1">OFFSET('ewc02'!$L$10,Y1306,0)</f>
        <v>#N/A</v>
      </c>
      <c r="V1306" s="180" t="e">
        <f ca="1">OFFSET('ewc02'!$M$10,Y1306,0)</f>
        <v>#N/A</v>
      </c>
      <c r="W1306" s="180" t="e">
        <f ca="1">OFFSET('ewc02'!$N$10,Y1306,0)</f>
        <v>#N/A</v>
      </c>
      <c r="X1306" s="180" t="e">
        <f ca="1">IF(AND(OFFSET('ewc02'!I$10,Y1306,0)=12,OR(G1306="2.3",G1306="2.6",G1306="2.7",G1306="2.9")),1,0)</f>
        <v>#N/A</v>
      </c>
      <c r="Y1306" s="180" t="e">
        <f t="shared" ca="1" si="360"/>
        <v>#N/A</v>
      </c>
      <c r="Z1306" s="37">
        <f t="shared" si="361"/>
        <v>0</v>
      </c>
      <c r="AA1306" s="180">
        <f ca="1">IF($Z1306=0,0, OFFSET(rd!$A$10,MATCH($Z1306,RD_tunnus,0),0))</f>
        <v>0</v>
      </c>
      <c r="AB1306" s="180" t="e">
        <f t="shared" si="368"/>
        <v>#N/A</v>
      </c>
      <c r="AC1306" s="180" t="e">
        <f t="shared" si="369"/>
        <v>#N/A</v>
      </c>
      <c r="AD1306" s="100">
        <f t="shared" si="370"/>
        <v>0</v>
      </c>
      <c r="AE1306" s="180" t="e">
        <f t="shared" ca="1" si="362"/>
        <v>#N/A</v>
      </c>
      <c r="AF1306" s="180" t="e">
        <f t="shared" ca="1" si="363"/>
        <v>#N/A</v>
      </c>
      <c r="AG1306" s="100" t="e">
        <f ca="1">OFFSET('Kuiva-aine'!$D$10,AE1306+AF1306-1,0)</f>
        <v>#N/A</v>
      </c>
      <c r="AH1306" s="100" t="e">
        <f ca="1">OFFSET('Kuiva-aine'!$E$10,AE1306+AF1306-1,0)</f>
        <v>#N/A</v>
      </c>
      <c r="AI1306" s="180" t="e">
        <f t="shared" ca="1" si="371"/>
        <v>#N/A</v>
      </c>
      <c r="AJ1306" s="180" t="e">
        <f t="shared" si="372"/>
        <v>#N/A</v>
      </c>
      <c r="AK1306" s="180" t="e">
        <f t="shared" si="373"/>
        <v>#N/A</v>
      </c>
      <c r="AL1306" s="180">
        <f t="shared" si="374"/>
        <v>0</v>
      </c>
    </row>
    <row r="1307" spans="1:38" x14ac:dyDescent="0.35">
      <c r="A1307" s="91"/>
      <c r="B1307" s="92"/>
      <c r="C1307" s="93"/>
      <c r="D1307" s="92"/>
      <c r="E1307" s="91"/>
      <c r="F1307" s="92"/>
      <c r="G1307" s="94"/>
      <c r="I1307" s="31">
        <f t="shared" ca="1" si="358"/>
        <v>0</v>
      </c>
      <c r="J1307" s="31">
        <f ca="1">IF(ISNA(MATCH($V1307,Hajoamiskertoimet!A$21:A$53,0)),0,$I1307*OFFSET(Hajoamiskertoimet!$C$20,MATCH($V1307,Hajoamiskertoimet!A$21:A$53,0),0))</f>
        <v>0</v>
      </c>
      <c r="L1307" s="181">
        <f t="shared" ca="1" si="364"/>
        <v>1</v>
      </c>
      <c r="M1307" s="180" t="e">
        <f ca="1">OFFSET('ewc02'!$H$10,MATCH($R1307,Ewc_ID,0),0)</f>
        <v>#N/A</v>
      </c>
      <c r="N1307" s="180" t="e">
        <f t="shared" ca="1" si="359"/>
        <v>#N/A</v>
      </c>
      <c r="O1307" s="180" t="e">
        <f ca="1">IF($L1307=0,-1,OFFSET('Kuiva-aine'!$C$10,AE1307+AF1307-1,0))</f>
        <v>#N/A</v>
      </c>
      <c r="P1307" s="180" t="e">
        <f t="shared" ca="1" si="365"/>
        <v>#N/A</v>
      </c>
      <c r="Q1307" s="180" t="e">
        <f ca="1">OFFSET('ewc02'!$A$10,MATCH($C1307,EWC_Koodi,0),0)</f>
        <v>#N/A</v>
      </c>
      <c r="R1307" s="180" t="e">
        <f t="shared" ca="1" si="366"/>
        <v>#N/A</v>
      </c>
      <c r="S1307" s="180" t="e">
        <f ca="1">OFFSET('ewc02'!$K$10,Y1307,0)</f>
        <v>#N/A</v>
      </c>
      <c r="T1307" s="180" t="e">
        <f t="shared" ca="1" si="367"/>
        <v>#N/A</v>
      </c>
      <c r="U1307" s="180" t="e">
        <f ca="1">OFFSET('ewc02'!$L$10,Y1307,0)</f>
        <v>#N/A</v>
      </c>
      <c r="V1307" s="180" t="e">
        <f ca="1">OFFSET('ewc02'!$M$10,Y1307,0)</f>
        <v>#N/A</v>
      </c>
      <c r="W1307" s="180" t="e">
        <f ca="1">OFFSET('ewc02'!$N$10,Y1307,0)</f>
        <v>#N/A</v>
      </c>
      <c r="X1307" s="180" t="e">
        <f ca="1">IF(AND(OFFSET('ewc02'!I$10,Y1307,0)=12,OR(G1307="2.3",G1307="2.6",G1307="2.7",G1307="2.9")),1,0)</f>
        <v>#N/A</v>
      </c>
      <c r="Y1307" s="180" t="e">
        <f t="shared" ca="1" si="360"/>
        <v>#N/A</v>
      </c>
      <c r="Z1307" s="37">
        <f t="shared" si="361"/>
        <v>0</v>
      </c>
      <c r="AA1307" s="180">
        <f ca="1">IF($Z1307=0,0, OFFSET(rd!$A$10,MATCH($Z1307,RD_tunnus,0),0))</f>
        <v>0</v>
      </c>
      <c r="AB1307" s="180" t="e">
        <f t="shared" si="368"/>
        <v>#N/A</v>
      </c>
      <c r="AC1307" s="180" t="e">
        <f t="shared" si="369"/>
        <v>#N/A</v>
      </c>
      <c r="AD1307" s="100">
        <f t="shared" si="370"/>
        <v>0</v>
      </c>
      <c r="AE1307" s="180" t="e">
        <f t="shared" ca="1" si="362"/>
        <v>#N/A</v>
      </c>
      <c r="AF1307" s="180" t="e">
        <f t="shared" ca="1" si="363"/>
        <v>#N/A</v>
      </c>
      <c r="AG1307" s="100" t="e">
        <f ca="1">OFFSET('Kuiva-aine'!$D$10,AE1307+AF1307-1,0)</f>
        <v>#N/A</v>
      </c>
      <c r="AH1307" s="100" t="e">
        <f ca="1">OFFSET('Kuiva-aine'!$E$10,AE1307+AF1307-1,0)</f>
        <v>#N/A</v>
      </c>
      <c r="AI1307" s="180" t="e">
        <f t="shared" ca="1" si="371"/>
        <v>#N/A</v>
      </c>
      <c r="AJ1307" s="180" t="e">
        <f t="shared" si="372"/>
        <v>#N/A</v>
      </c>
      <c r="AK1307" s="180" t="e">
        <f t="shared" si="373"/>
        <v>#N/A</v>
      </c>
      <c r="AL1307" s="180">
        <f t="shared" si="374"/>
        <v>0</v>
      </c>
    </row>
    <row r="1308" spans="1:38" x14ac:dyDescent="0.35">
      <c r="A1308" s="91"/>
      <c r="B1308" s="92"/>
      <c r="C1308" s="93"/>
      <c r="D1308" s="92"/>
      <c r="E1308" s="91"/>
      <c r="F1308" s="92"/>
      <c r="G1308" s="94"/>
      <c r="I1308" s="31">
        <f t="shared" ca="1" si="358"/>
        <v>0</v>
      </c>
      <c r="J1308" s="31">
        <f ca="1">IF(ISNA(MATCH($V1308,Hajoamiskertoimet!A$21:A$53,0)),0,$I1308*OFFSET(Hajoamiskertoimet!$C$20,MATCH($V1308,Hajoamiskertoimet!A$21:A$53,0),0))</f>
        <v>0</v>
      </c>
      <c r="L1308" s="181">
        <f t="shared" ca="1" si="364"/>
        <v>1</v>
      </c>
      <c r="M1308" s="180" t="e">
        <f ca="1">OFFSET('ewc02'!$H$10,MATCH($R1308,Ewc_ID,0),0)</f>
        <v>#N/A</v>
      </c>
      <c r="N1308" s="180" t="e">
        <f t="shared" ca="1" si="359"/>
        <v>#N/A</v>
      </c>
      <c r="O1308" s="180" t="e">
        <f ca="1">IF($L1308=0,-1,OFFSET('Kuiva-aine'!$C$10,AE1308+AF1308-1,0))</f>
        <v>#N/A</v>
      </c>
      <c r="P1308" s="180" t="e">
        <f t="shared" ca="1" si="365"/>
        <v>#N/A</v>
      </c>
      <c r="Q1308" s="180" t="e">
        <f ca="1">OFFSET('ewc02'!$A$10,MATCH($C1308,EWC_Koodi,0),0)</f>
        <v>#N/A</v>
      </c>
      <c r="R1308" s="180" t="e">
        <f t="shared" ca="1" si="366"/>
        <v>#N/A</v>
      </c>
      <c r="S1308" s="180" t="e">
        <f ca="1">OFFSET('ewc02'!$K$10,Y1308,0)</f>
        <v>#N/A</v>
      </c>
      <c r="T1308" s="180" t="e">
        <f t="shared" ca="1" si="367"/>
        <v>#N/A</v>
      </c>
      <c r="U1308" s="180" t="e">
        <f ca="1">OFFSET('ewc02'!$L$10,Y1308,0)</f>
        <v>#N/A</v>
      </c>
      <c r="V1308" s="180" t="e">
        <f ca="1">OFFSET('ewc02'!$M$10,Y1308,0)</f>
        <v>#N/A</v>
      </c>
      <c r="W1308" s="180" t="e">
        <f ca="1">OFFSET('ewc02'!$N$10,Y1308,0)</f>
        <v>#N/A</v>
      </c>
      <c r="X1308" s="180" t="e">
        <f ca="1">IF(AND(OFFSET('ewc02'!I$10,Y1308,0)=12,OR(G1308="2.3",G1308="2.6",G1308="2.7",G1308="2.9")),1,0)</f>
        <v>#N/A</v>
      </c>
      <c r="Y1308" s="180" t="e">
        <f t="shared" ca="1" si="360"/>
        <v>#N/A</v>
      </c>
      <c r="Z1308" s="37">
        <f t="shared" si="361"/>
        <v>0</v>
      </c>
      <c r="AA1308" s="180">
        <f ca="1">IF($Z1308=0,0, OFFSET(rd!$A$10,MATCH($Z1308,RD_tunnus,0),0))</f>
        <v>0</v>
      </c>
      <c r="AB1308" s="180" t="e">
        <f t="shared" si="368"/>
        <v>#N/A</v>
      </c>
      <c r="AC1308" s="180" t="e">
        <f t="shared" si="369"/>
        <v>#N/A</v>
      </c>
      <c r="AD1308" s="100">
        <f t="shared" si="370"/>
        <v>0</v>
      </c>
      <c r="AE1308" s="180" t="e">
        <f t="shared" ca="1" si="362"/>
        <v>#N/A</v>
      </c>
      <c r="AF1308" s="180" t="e">
        <f t="shared" ca="1" si="363"/>
        <v>#N/A</v>
      </c>
      <c r="AG1308" s="100" t="e">
        <f ca="1">OFFSET('Kuiva-aine'!$D$10,AE1308+AF1308-1,0)</f>
        <v>#N/A</v>
      </c>
      <c r="AH1308" s="100" t="e">
        <f ca="1">OFFSET('Kuiva-aine'!$E$10,AE1308+AF1308-1,0)</f>
        <v>#N/A</v>
      </c>
      <c r="AI1308" s="180" t="e">
        <f t="shared" ca="1" si="371"/>
        <v>#N/A</v>
      </c>
      <c r="AJ1308" s="180" t="e">
        <f t="shared" si="372"/>
        <v>#N/A</v>
      </c>
      <c r="AK1308" s="180" t="e">
        <f t="shared" si="373"/>
        <v>#N/A</v>
      </c>
      <c r="AL1308" s="180">
        <f t="shared" si="374"/>
        <v>0</v>
      </c>
    </row>
    <row r="1309" spans="1:38" x14ac:dyDescent="0.35">
      <c r="A1309" s="91"/>
      <c r="B1309" s="92"/>
      <c r="C1309" s="93"/>
      <c r="D1309" s="92"/>
      <c r="E1309" s="91"/>
      <c r="F1309" s="92"/>
      <c r="G1309" s="94"/>
      <c r="I1309" s="31">
        <f t="shared" ca="1" si="358"/>
        <v>0</v>
      </c>
      <c r="J1309" s="31">
        <f ca="1">IF(ISNA(MATCH($V1309,Hajoamiskertoimet!A$21:A$53,0)),0,$I1309*OFFSET(Hajoamiskertoimet!$C$20,MATCH($V1309,Hajoamiskertoimet!A$21:A$53,0),0))</f>
        <v>0</v>
      </c>
      <c r="L1309" s="181">
        <f t="shared" ca="1" si="364"/>
        <v>1</v>
      </c>
      <c r="M1309" s="180" t="e">
        <f ca="1">OFFSET('ewc02'!$H$10,MATCH($R1309,Ewc_ID,0),0)</f>
        <v>#N/A</v>
      </c>
      <c r="N1309" s="180" t="e">
        <f t="shared" ca="1" si="359"/>
        <v>#N/A</v>
      </c>
      <c r="O1309" s="180" t="e">
        <f ca="1">IF($L1309=0,-1,OFFSET('Kuiva-aine'!$C$10,AE1309+AF1309-1,0))</f>
        <v>#N/A</v>
      </c>
      <c r="P1309" s="180" t="e">
        <f t="shared" ca="1" si="365"/>
        <v>#N/A</v>
      </c>
      <c r="Q1309" s="180" t="e">
        <f ca="1">OFFSET('ewc02'!$A$10,MATCH($C1309,EWC_Koodi,0),0)</f>
        <v>#N/A</v>
      </c>
      <c r="R1309" s="180" t="e">
        <f t="shared" ca="1" si="366"/>
        <v>#N/A</v>
      </c>
      <c r="S1309" s="180" t="e">
        <f ca="1">OFFSET('ewc02'!$K$10,Y1309,0)</f>
        <v>#N/A</v>
      </c>
      <c r="T1309" s="180" t="e">
        <f t="shared" ca="1" si="367"/>
        <v>#N/A</v>
      </c>
      <c r="U1309" s="180" t="e">
        <f ca="1">OFFSET('ewc02'!$L$10,Y1309,0)</f>
        <v>#N/A</v>
      </c>
      <c r="V1309" s="180" t="e">
        <f ca="1">OFFSET('ewc02'!$M$10,Y1309,0)</f>
        <v>#N/A</v>
      </c>
      <c r="W1309" s="180" t="e">
        <f ca="1">OFFSET('ewc02'!$N$10,Y1309,0)</f>
        <v>#N/A</v>
      </c>
      <c r="X1309" s="180" t="e">
        <f ca="1">IF(AND(OFFSET('ewc02'!I$10,Y1309,0)=12,OR(G1309="2.3",G1309="2.6",G1309="2.7",G1309="2.9")),1,0)</f>
        <v>#N/A</v>
      </c>
      <c r="Y1309" s="180" t="e">
        <f t="shared" ca="1" si="360"/>
        <v>#N/A</v>
      </c>
      <c r="Z1309" s="37">
        <f t="shared" si="361"/>
        <v>0</v>
      </c>
      <c r="AA1309" s="180">
        <f ca="1">IF($Z1309=0,0, OFFSET(rd!$A$10,MATCH($Z1309,RD_tunnus,0),0))</f>
        <v>0</v>
      </c>
      <c r="AB1309" s="180" t="e">
        <f t="shared" si="368"/>
        <v>#N/A</v>
      </c>
      <c r="AC1309" s="180" t="e">
        <f t="shared" si="369"/>
        <v>#N/A</v>
      </c>
      <c r="AD1309" s="100">
        <f t="shared" si="370"/>
        <v>0</v>
      </c>
      <c r="AE1309" s="180" t="e">
        <f t="shared" ca="1" si="362"/>
        <v>#N/A</v>
      </c>
      <c r="AF1309" s="180" t="e">
        <f t="shared" ca="1" si="363"/>
        <v>#N/A</v>
      </c>
      <c r="AG1309" s="100" t="e">
        <f ca="1">OFFSET('Kuiva-aine'!$D$10,AE1309+AF1309-1,0)</f>
        <v>#N/A</v>
      </c>
      <c r="AH1309" s="100" t="e">
        <f ca="1">OFFSET('Kuiva-aine'!$E$10,AE1309+AF1309-1,0)</f>
        <v>#N/A</v>
      </c>
      <c r="AI1309" s="180" t="e">
        <f t="shared" ca="1" si="371"/>
        <v>#N/A</v>
      </c>
      <c r="AJ1309" s="180" t="e">
        <f t="shared" si="372"/>
        <v>#N/A</v>
      </c>
      <c r="AK1309" s="180" t="e">
        <f t="shared" si="373"/>
        <v>#N/A</v>
      </c>
      <c r="AL1309" s="180">
        <f t="shared" si="374"/>
        <v>0</v>
      </c>
    </row>
    <row r="1310" spans="1:38" x14ac:dyDescent="0.35">
      <c r="A1310" s="91"/>
      <c r="B1310" s="92"/>
      <c r="C1310" s="93"/>
      <c r="D1310" s="92"/>
      <c r="E1310" s="91"/>
      <c r="F1310" s="92"/>
      <c r="G1310" s="94"/>
      <c r="I1310" s="31">
        <f t="shared" ca="1" si="358"/>
        <v>0</v>
      </c>
      <c r="J1310" s="31">
        <f ca="1">IF(ISNA(MATCH($V1310,Hajoamiskertoimet!A$21:A$53,0)),0,$I1310*OFFSET(Hajoamiskertoimet!$C$20,MATCH($V1310,Hajoamiskertoimet!A$21:A$53,0),0))</f>
        <v>0</v>
      </c>
      <c r="L1310" s="181">
        <f t="shared" ca="1" si="364"/>
        <v>1</v>
      </c>
      <c r="M1310" s="180" t="e">
        <f ca="1">OFFSET('ewc02'!$H$10,MATCH($R1310,Ewc_ID,0),0)</f>
        <v>#N/A</v>
      </c>
      <c r="N1310" s="180" t="e">
        <f t="shared" ca="1" si="359"/>
        <v>#N/A</v>
      </c>
      <c r="O1310" s="180" t="e">
        <f ca="1">IF($L1310=0,-1,OFFSET('Kuiva-aine'!$C$10,AE1310+AF1310-1,0))</f>
        <v>#N/A</v>
      </c>
      <c r="P1310" s="180" t="e">
        <f t="shared" ca="1" si="365"/>
        <v>#N/A</v>
      </c>
      <c r="Q1310" s="180" t="e">
        <f ca="1">OFFSET('ewc02'!$A$10,MATCH($C1310,EWC_Koodi,0),0)</f>
        <v>#N/A</v>
      </c>
      <c r="R1310" s="180" t="e">
        <f t="shared" ca="1" si="366"/>
        <v>#N/A</v>
      </c>
      <c r="S1310" s="180" t="e">
        <f ca="1">OFFSET('ewc02'!$K$10,Y1310,0)</f>
        <v>#N/A</v>
      </c>
      <c r="T1310" s="180" t="e">
        <f t="shared" ca="1" si="367"/>
        <v>#N/A</v>
      </c>
      <c r="U1310" s="180" t="e">
        <f ca="1">OFFSET('ewc02'!$L$10,Y1310,0)</f>
        <v>#N/A</v>
      </c>
      <c r="V1310" s="180" t="e">
        <f ca="1">OFFSET('ewc02'!$M$10,Y1310,0)</f>
        <v>#N/A</v>
      </c>
      <c r="W1310" s="180" t="e">
        <f ca="1">OFFSET('ewc02'!$N$10,Y1310,0)</f>
        <v>#N/A</v>
      </c>
      <c r="X1310" s="180" t="e">
        <f ca="1">IF(AND(OFFSET('ewc02'!I$10,Y1310,0)=12,OR(G1310="2.3",G1310="2.6",G1310="2.7",G1310="2.9")),1,0)</f>
        <v>#N/A</v>
      </c>
      <c r="Y1310" s="180" t="e">
        <f t="shared" ca="1" si="360"/>
        <v>#N/A</v>
      </c>
      <c r="Z1310" s="37">
        <f t="shared" si="361"/>
        <v>0</v>
      </c>
      <c r="AA1310" s="180">
        <f ca="1">IF($Z1310=0,0, OFFSET(rd!$A$10,MATCH($Z1310,RD_tunnus,0),0))</f>
        <v>0</v>
      </c>
      <c r="AB1310" s="180" t="e">
        <f t="shared" si="368"/>
        <v>#N/A</v>
      </c>
      <c r="AC1310" s="180" t="e">
        <f t="shared" si="369"/>
        <v>#N/A</v>
      </c>
      <c r="AD1310" s="100">
        <f t="shared" si="370"/>
        <v>0</v>
      </c>
      <c r="AE1310" s="180" t="e">
        <f t="shared" ca="1" si="362"/>
        <v>#N/A</v>
      </c>
      <c r="AF1310" s="180" t="e">
        <f t="shared" ca="1" si="363"/>
        <v>#N/A</v>
      </c>
      <c r="AG1310" s="100" t="e">
        <f ca="1">OFFSET('Kuiva-aine'!$D$10,AE1310+AF1310-1,0)</f>
        <v>#N/A</v>
      </c>
      <c r="AH1310" s="100" t="e">
        <f ca="1">OFFSET('Kuiva-aine'!$E$10,AE1310+AF1310-1,0)</f>
        <v>#N/A</v>
      </c>
      <c r="AI1310" s="180" t="e">
        <f t="shared" ca="1" si="371"/>
        <v>#N/A</v>
      </c>
      <c r="AJ1310" s="180" t="e">
        <f t="shared" si="372"/>
        <v>#N/A</v>
      </c>
      <c r="AK1310" s="180" t="e">
        <f t="shared" si="373"/>
        <v>#N/A</v>
      </c>
      <c r="AL1310" s="180">
        <f t="shared" si="374"/>
        <v>0</v>
      </c>
    </row>
    <row r="1311" spans="1:38" x14ac:dyDescent="0.35">
      <c r="A1311" s="91"/>
      <c r="B1311" s="92"/>
      <c r="C1311" s="93"/>
      <c r="D1311" s="92"/>
      <c r="E1311" s="91"/>
      <c r="F1311" s="92"/>
      <c r="G1311" s="94"/>
      <c r="I1311" s="31">
        <f t="shared" ca="1" si="358"/>
        <v>0</v>
      </c>
      <c r="J1311" s="31">
        <f ca="1">IF(ISNA(MATCH($V1311,Hajoamiskertoimet!A$21:A$53,0)),0,$I1311*OFFSET(Hajoamiskertoimet!$C$20,MATCH($V1311,Hajoamiskertoimet!A$21:A$53,0),0))</f>
        <v>0</v>
      </c>
      <c r="L1311" s="181">
        <f t="shared" ca="1" si="364"/>
        <v>1</v>
      </c>
      <c r="M1311" s="180" t="e">
        <f ca="1">OFFSET('ewc02'!$H$10,MATCH($R1311,Ewc_ID,0),0)</f>
        <v>#N/A</v>
      </c>
      <c r="N1311" s="180" t="e">
        <f t="shared" ca="1" si="359"/>
        <v>#N/A</v>
      </c>
      <c r="O1311" s="180" t="e">
        <f ca="1">IF($L1311=0,-1,OFFSET('Kuiva-aine'!$C$10,AE1311+AF1311-1,0))</f>
        <v>#N/A</v>
      </c>
      <c r="P1311" s="180" t="e">
        <f t="shared" ca="1" si="365"/>
        <v>#N/A</v>
      </c>
      <c r="Q1311" s="180" t="e">
        <f ca="1">OFFSET('ewc02'!$A$10,MATCH($C1311,EWC_Koodi,0),0)</f>
        <v>#N/A</v>
      </c>
      <c r="R1311" s="180" t="e">
        <f t="shared" ca="1" si="366"/>
        <v>#N/A</v>
      </c>
      <c r="S1311" s="180" t="e">
        <f ca="1">OFFSET('ewc02'!$K$10,Y1311,0)</f>
        <v>#N/A</v>
      </c>
      <c r="T1311" s="180" t="e">
        <f t="shared" ca="1" si="367"/>
        <v>#N/A</v>
      </c>
      <c r="U1311" s="180" t="e">
        <f ca="1">OFFSET('ewc02'!$L$10,Y1311,0)</f>
        <v>#N/A</v>
      </c>
      <c r="V1311" s="180" t="e">
        <f ca="1">OFFSET('ewc02'!$M$10,Y1311,0)</f>
        <v>#N/A</v>
      </c>
      <c r="W1311" s="180" t="e">
        <f ca="1">OFFSET('ewc02'!$N$10,Y1311,0)</f>
        <v>#N/A</v>
      </c>
      <c r="X1311" s="180" t="e">
        <f ca="1">IF(AND(OFFSET('ewc02'!I$10,Y1311,0)=12,OR(G1311="2.3",G1311="2.6",G1311="2.7",G1311="2.9")),1,0)</f>
        <v>#N/A</v>
      </c>
      <c r="Y1311" s="180" t="e">
        <f t="shared" ca="1" si="360"/>
        <v>#N/A</v>
      </c>
      <c r="Z1311" s="37">
        <f t="shared" si="361"/>
        <v>0</v>
      </c>
      <c r="AA1311" s="180">
        <f ca="1">IF($Z1311=0,0, OFFSET(rd!$A$10,MATCH($Z1311,RD_tunnus,0),0))</f>
        <v>0</v>
      </c>
      <c r="AB1311" s="180" t="e">
        <f t="shared" si="368"/>
        <v>#N/A</v>
      </c>
      <c r="AC1311" s="180" t="e">
        <f t="shared" si="369"/>
        <v>#N/A</v>
      </c>
      <c r="AD1311" s="100">
        <f t="shared" si="370"/>
        <v>0</v>
      </c>
      <c r="AE1311" s="180" t="e">
        <f t="shared" ca="1" si="362"/>
        <v>#N/A</v>
      </c>
      <c r="AF1311" s="180" t="e">
        <f t="shared" ca="1" si="363"/>
        <v>#N/A</v>
      </c>
      <c r="AG1311" s="100" t="e">
        <f ca="1">OFFSET('Kuiva-aine'!$D$10,AE1311+AF1311-1,0)</f>
        <v>#N/A</v>
      </c>
      <c r="AH1311" s="100" t="e">
        <f ca="1">OFFSET('Kuiva-aine'!$E$10,AE1311+AF1311-1,0)</f>
        <v>#N/A</v>
      </c>
      <c r="AI1311" s="180" t="e">
        <f t="shared" ca="1" si="371"/>
        <v>#N/A</v>
      </c>
      <c r="AJ1311" s="180" t="e">
        <f t="shared" si="372"/>
        <v>#N/A</v>
      </c>
      <c r="AK1311" s="180" t="e">
        <f t="shared" si="373"/>
        <v>#N/A</v>
      </c>
      <c r="AL1311" s="180">
        <f t="shared" si="374"/>
        <v>0</v>
      </c>
    </row>
    <row r="1312" spans="1:38" x14ac:dyDescent="0.35">
      <c r="A1312" s="91"/>
      <c r="B1312" s="92"/>
      <c r="C1312" s="93"/>
      <c r="D1312" s="92"/>
      <c r="E1312" s="91"/>
      <c r="F1312" s="92"/>
      <c r="G1312" s="94"/>
      <c r="I1312" s="31">
        <f t="shared" ca="1" si="358"/>
        <v>0</v>
      </c>
      <c r="J1312" s="31">
        <f ca="1">IF(ISNA(MATCH($V1312,Hajoamiskertoimet!A$21:A$53,0)),0,$I1312*OFFSET(Hajoamiskertoimet!$C$20,MATCH($V1312,Hajoamiskertoimet!A$21:A$53,0),0))</f>
        <v>0</v>
      </c>
      <c r="L1312" s="181">
        <f t="shared" ca="1" si="364"/>
        <v>1</v>
      </c>
      <c r="M1312" s="180" t="e">
        <f ca="1">OFFSET('ewc02'!$H$10,MATCH($R1312,Ewc_ID,0),0)</f>
        <v>#N/A</v>
      </c>
      <c r="N1312" s="180" t="e">
        <f t="shared" ca="1" si="359"/>
        <v>#N/A</v>
      </c>
      <c r="O1312" s="180" t="e">
        <f ca="1">IF($L1312=0,-1,OFFSET('Kuiva-aine'!$C$10,AE1312+AF1312-1,0))</f>
        <v>#N/A</v>
      </c>
      <c r="P1312" s="180" t="e">
        <f t="shared" ca="1" si="365"/>
        <v>#N/A</v>
      </c>
      <c r="Q1312" s="180" t="e">
        <f ca="1">OFFSET('ewc02'!$A$10,MATCH($C1312,EWC_Koodi,0),0)</f>
        <v>#N/A</v>
      </c>
      <c r="R1312" s="180" t="e">
        <f t="shared" ca="1" si="366"/>
        <v>#N/A</v>
      </c>
      <c r="S1312" s="180" t="e">
        <f ca="1">OFFSET('ewc02'!$K$10,Y1312,0)</f>
        <v>#N/A</v>
      </c>
      <c r="T1312" s="180" t="e">
        <f t="shared" ca="1" si="367"/>
        <v>#N/A</v>
      </c>
      <c r="U1312" s="180" t="e">
        <f ca="1">OFFSET('ewc02'!$L$10,Y1312,0)</f>
        <v>#N/A</v>
      </c>
      <c r="V1312" s="180" t="e">
        <f ca="1">OFFSET('ewc02'!$M$10,Y1312,0)</f>
        <v>#N/A</v>
      </c>
      <c r="W1312" s="180" t="e">
        <f ca="1">OFFSET('ewc02'!$N$10,Y1312,0)</f>
        <v>#N/A</v>
      </c>
      <c r="X1312" s="180" t="e">
        <f ca="1">IF(AND(OFFSET('ewc02'!I$10,Y1312,0)=12,OR(G1312="2.3",G1312="2.6",G1312="2.7",G1312="2.9")),1,0)</f>
        <v>#N/A</v>
      </c>
      <c r="Y1312" s="180" t="e">
        <f t="shared" ca="1" si="360"/>
        <v>#N/A</v>
      </c>
      <c r="Z1312" s="37">
        <f t="shared" si="361"/>
        <v>0</v>
      </c>
      <c r="AA1312" s="180">
        <f ca="1">IF($Z1312=0,0, OFFSET(rd!$A$10,MATCH($Z1312,RD_tunnus,0),0))</f>
        <v>0</v>
      </c>
      <c r="AB1312" s="180" t="e">
        <f t="shared" si="368"/>
        <v>#N/A</v>
      </c>
      <c r="AC1312" s="180" t="e">
        <f t="shared" si="369"/>
        <v>#N/A</v>
      </c>
      <c r="AD1312" s="100">
        <f t="shared" si="370"/>
        <v>0</v>
      </c>
      <c r="AE1312" s="180" t="e">
        <f t="shared" ca="1" si="362"/>
        <v>#N/A</v>
      </c>
      <c r="AF1312" s="180" t="e">
        <f t="shared" ca="1" si="363"/>
        <v>#N/A</v>
      </c>
      <c r="AG1312" s="100" t="e">
        <f ca="1">OFFSET('Kuiva-aine'!$D$10,AE1312+AF1312-1,0)</f>
        <v>#N/A</v>
      </c>
      <c r="AH1312" s="100" t="e">
        <f ca="1">OFFSET('Kuiva-aine'!$E$10,AE1312+AF1312-1,0)</f>
        <v>#N/A</v>
      </c>
      <c r="AI1312" s="180" t="e">
        <f t="shared" ca="1" si="371"/>
        <v>#N/A</v>
      </c>
      <c r="AJ1312" s="180" t="e">
        <f t="shared" si="372"/>
        <v>#N/A</v>
      </c>
      <c r="AK1312" s="180" t="e">
        <f t="shared" si="373"/>
        <v>#N/A</v>
      </c>
      <c r="AL1312" s="180">
        <f t="shared" si="374"/>
        <v>0</v>
      </c>
    </row>
    <row r="1313" spans="1:38" x14ac:dyDescent="0.35">
      <c r="A1313" s="91"/>
      <c r="B1313" s="92"/>
      <c r="C1313" s="93"/>
      <c r="D1313" s="92"/>
      <c r="E1313" s="91"/>
      <c r="F1313" s="92"/>
      <c r="G1313" s="94"/>
      <c r="I1313" s="31">
        <f t="shared" ca="1" si="358"/>
        <v>0</v>
      </c>
      <c r="J1313" s="31">
        <f ca="1">IF(ISNA(MATCH($V1313,Hajoamiskertoimet!A$21:A$53,0)),0,$I1313*OFFSET(Hajoamiskertoimet!$C$20,MATCH($V1313,Hajoamiskertoimet!A$21:A$53,0),0))</f>
        <v>0</v>
      </c>
      <c r="L1313" s="181">
        <f t="shared" ca="1" si="364"/>
        <v>1</v>
      </c>
      <c r="M1313" s="180" t="e">
        <f ca="1">OFFSET('ewc02'!$H$10,MATCH($R1313,Ewc_ID,0),0)</f>
        <v>#N/A</v>
      </c>
      <c r="N1313" s="180" t="e">
        <f t="shared" ca="1" si="359"/>
        <v>#N/A</v>
      </c>
      <c r="O1313" s="180" t="e">
        <f ca="1">IF($L1313=0,-1,OFFSET('Kuiva-aine'!$C$10,AE1313+AF1313-1,0))</f>
        <v>#N/A</v>
      </c>
      <c r="P1313" s="180" t="e">
        <f t="shared" ca="1" si="365"/>
        <v>#N/A</v>
      </c>
      <c r="Q1313" s="180" t="e">
        <f ca="1">OFFSET('ewc02'!$A$10,MATCH($C1313,EWC_Koodi,0),0)</f>
        <v>#N/A</v>
      </c>
      <c r="R1313" s="180" t="e">
        <f t="shared" ca="1" si="366"/>
        <v>#N/A</v>
      </c>
      <c r="S1313" s="180" t="e">
        <f ca="1">OFFSET('ewc02'!$K$10,Y1313,0)</f>
        <v>#N/A</v>
      </c>
      <c r="T1313" s="180" t="e">
        <f t="shared" ca="1" si="367"/>
        <v>#N/A</v>
      </c>
      <c r="U1313" s="180" t="e">
        <f ca="1">OFFSET('ewc02'!$L$10,Y1313,0)</f>
        <v>#N/A</v>
      </c>
      <c r="V1313" s="180" t="e">
        <f ca="1">OFFSET('ewc02'!$M$10,Y1313,0)</f>
        <v>#N/A</v>
      </c>
      <c r="W1313" s="180" t="e">
        <f ca="1">OFFSET('ewc02'!$N$10,Y1313,0)</f>
        <v>#N/A</v>
      </c>
      <c r="X1313" s="180" t="e">
        <f ca="1">IF(AND(OFFSET('ewc02'!I$10,Y1313,0)=12,OR(G1313="2.3",G1313="2.6",G1313="2.7",G1313="2.9")),1,0)</f>
        <v>#N/A</v>
      </c>
      <c r="Y1313" s="180" t="e">
        <f t="shared" ca="1" si="360"/>
        <v>#N/A</v>
      </c>
      <c r="Z1313" s="37">
        <f t="shared" si="361"/>
        <v>0</v>
      </c>
      <c r="AA1313" s="180">
        <f ca="1">IF($Z1313=0,0, OFFSET(rd!$A$10,MATCH($Z1313,RD_tunnus,0),0))</f>
        <v>0</v>
      </c>
      <c r="AB1313" s="180" t="e">
        <f t="shared" si="368"/>
        <v>#N/A</v>
      </c>
      <c r="AC1313" s="180" t="e">
        <f t="shared" si="369"/>
        <v>#N/A</v>
      </c>
      <c r="AD1313" s="100">
        <f t="shared" si="370"/>
        <v>0</v>
      </c>
      <c r="AE1313" s="180" t="e">
        <f t="shared" ca="1" si="362"/>
        <v>#N/A</v>
      </c>
      <c r="AF1313" s="180" t="e">
        <f t="shared" ca="1" si="363"/>
        <v>#N/A</v>
      </c>
      <c r="AG1313" s="100" t="e">
        <f ca="1">OFFSET('Kuiva-aine'!$D$10,AE1313+AF1313-1,0)</f>
        <v>#N/A</v>
      </c>
      <c r="AH1313" s="100" t="e">
        <f ca="1">OFFSET('Kuiva-aine'!$E$10,AE1313+AF1313-1,0)</f>
        <v>#N/A</v>
      </c>
      <c r="AI1313" s="180" t="e">
        <f t="shared" ca="1" si="371"/>
        <v>#N/A</v>
      </c>
      <c r="AJ1313" s="180" t="e">
        <f t="shared" si="372"/>
        <v>#N/A</v>
      </c>
      <c r="AK1313" s="180" t="e">
        <f t="shared" si="373"/>
        <v>#N/A</v>
      </c>
      <c r="AL1313" s="180">
        <f t="shared" si="374"/>
        <v>0</v>
      </c>
    </row>
    <row r="1314" spans="1:38" x14ac:dyDescent="0.35">
      <c r="A1314" s="91"/>
      <c r="B1314" s="92"/>
      <c r="C1314" s="93"/>
      <c r="D1314" s="92"/>
      <c r="E1314" s="91"/>
      <c r="F1314" s="92"/>
      <c r="G1314" s="94"/>
      <c r="I1314" s="31">
        <f t="shared" ca="1" si="358"/>
        <v>0</v>
      </c>
      <c r="J1314" s="31">
        <f ca="1">IF(ISNA(MATCH($V1314,Hajoamiskertoimet!A$21:A$53,0)),0,$I1314*OFFSET(Hajoamiskertoimet!$C$20,MATCH($V1314,Hajoamiskertoimet!A$21:A$53,0),0))</f>
        <v>0</v>
      </c>
      <c r="L1314" s="181">
        <f t="shared" ca="1" si="364"/>
        <v>1</v>
      </c>
      <c r="M1314" s="180" t="e">
        <f ca="1">OFFSET('ewc02'!$H$10,MATCH($R1314,Ewc_ID,0),0)</f>
        <v>#N/A</v>
      </c>
      <c r="N1314" s="180" t="e">
        <f t="shared" ca="1" si="359"/>
        <v>#N/A</v>
      </c>
      <c r="O1314" s="180" t="e">
        <f ca="1">IF($L1314=0,-1,OFFSET('Kuiva-aine'!$C$10,AE1314+AF1314-1,0))</f>
        <v>#N/A</v>
      </c>
      <c r="P1314" s="180" t="e">
        <f t="shared" ca="1" si="365"/>
        <v>#N/A</v>
      </c>
      <c r="Q1314" s="180" t="e">
        <f ca="1">OFFSET('ewc02'!$A$10,MATCH($C1314,EWC_Koodi,0),0)</f>
        <v>#N/A</v>
      </c>
      <c r="R1314" s="180" t="e">
        <f t="shared" ca="1" si="366"/>
        <v>#N/A</v>
      </c>
      <c r="S1314" s="180" t="e">
        <f ca="1">OFFSET('ewc02'!$K$10,Y1314,0)</f>
        <v>#N/A</v>
      </c>
      <c r="T1314" s="180" t="e">
        <f t="shared" ca="1" si="367"/>
        <v>#N/A</v>
      </c>
      <c r="U1314" s="180" t="e">
        <f ca="1">OFFSET('ewc02'!$L$10,Y1314,0)</f>
        <v>#N/A</v>
      </c>
      <c r="V1314" s="180" t="e">
        <f ca="1">OFFSET('ewc02'!$M$10,Y1314,0)</f>
        <v>#N/A</v>
      </c>
      <c r="W1314" s="180" t="e">
        <f ca="1">OFFSET('ewc02'!$N$10,Y1314,0)</f>
        <v>#N/A</v>
      </c>
      <c r="X1314" s="180" t="e">
        <f ca="1">IF(AND(OFFSET('ewc02'!I$10,Y1314,0)=12,OR(G1314="2.3",G1314="2.6",G1314="2.7",G1314="2.9")),1,0)</f>
        <v>#N/A</v>
      </c>
      <c r="Y1314" s="180" t="e">
        <f t="shared" ca="1" si="360"/>
        <v>#N/A</v>
      </c>
      <c r="Z1314" s="37">
        <f t="shared" si="361"/>
        <v>0</v>
      </c>
      <c r="AA1314" s="180">
        <f ca="1">IF($Z1314=0,0, OFFSET(rd!$A$10,MATCH($Z1314,RD_tunnus,0),0))</f>
        <v>0</v>
      </c>
      <c r="AB1314" s="180" t="e">
        <f t="shared" si="368"/>
        <v>#N/A</v>
      </c>
      <c r="AC1314" s="180" t="e">
        <f t="shared" si="369"/>
        <v>#N/A</v>
      </c>
      <c r="AD1314" s="100">
        <f t="shared" si="370"/>
        <v>0</v>
      </c>
      <c r="AE1314" s="180" t="e">
        <f t="shared" ca="1" si="362"/>
        <v>#N/A</v>
      </c>
      <c r="AF1314" s="180" t="e">
        <f t="shared" ca="1" si="363"/>
        <v>#N/A</v>
      </c>
      <c r="AG1314" s="100" t="e">
        <f ca="1">OFFSET('Kuiva-aine'!$D$10,AE1314+AF1314-1,0)</f>
        <v>#N/A</v>
      </c>
      <c r="AH1314" s="100" t="e">
        <f ca="1">OFFSET('Kuiva-aine'!$E$10,AE1314+AF1314-1,0)</f>
        <v>#N/A</v>
      </c>
      <c r="AI1314" s="180" t="e">
        <f t="shared" ca="1" si="371"/>
        <v>#N/A</v>
      </c>
      <c r="AJ1314" s="180" t="e">
        <f t="shared" si="372"/>
        <v>#N/A</v>
      </c>
      <c r="AK1314" s="180" t="e">
        <f t="shared" si="373"/>
        <v>#N/A</v>
      </c>
      <c r="AL1314" s="180">
        <f t="shared" si="374"/>
        <v>0</v>
      </c>
    </row>
    <row r="1315" spans="1:38" x14ac:dyDescent="0.35">
      <c r="A1315" s="91"/>
      <c r="B1315" s="92"/>
      <c r="C1315" s="93"/>
      <c r="D1315" s="92"/>
      <c r="E1315" s="91"/>
      <c r="F1315" s="92"/>
      <c r="G1315" s="94"/>
      <c r="I1315" s="31">
        <f t="shared" ca="1" si="358"/>
        <v>0</v>
      </c>
      <c r="J1315" s="31">
        <f ca="1">IF(ISNA(MATCH($V1315,Hajoamiskertoimet!A$21:A$53,0)),0,$I1315*OFFSET(Hajoamiskertoimet!$C$20,MATCH($V1315,Hajoamiskertoimet!A$21:A$53,0),0))</f>
        <v>0</v>
      </c>
      <c r="L1315" s="181">
        <f t="shared" ca="1" si="364"/>
        <v>1</v>
      </c>
      <c r="M1315" s="180" t="e">
        <f ca="1">OFFSET('ewc02'!$H$10,MATCH($R1315,Ewc_ID,0),0)</f>
        <v>#N/A</v>
      </c>
      <c r="N1315" s="180" t="e">
        <f t="shared" ca="1" si="359"/>
        <v>#N/A</v>
      </c>
      <c r="O1315" s="180" t="e">
        <f ca="1">IF($L1315=0,-1,OFFSET('Kuiva-aine'!$C$10,AE1315+AF1315-1,0))</f>
        <v>#N/A</v>
      </c>
      <c r="P1315" s="180" t="e">
        <f t="shared" ca="1" si="365"/>
        <v>#N/A</v>
      </c>
      <c r="Q1315" s="180" t="e">
        <f ca="1">OFFSET('ewc02'!$A$10,MATCH($C1315,EWC_Koodi,0),0)</f>
        <v>#N/A</v>
      </c>
      <c r="R1315" s="180" t="e">
        <f t="shared" ca="1" si="366"/>
        <v>#N/A</v>
      </c>
      <c r="S1315" s="180" t="e">
        <f ca="1">OFFSET('ewc02'!$K$10,Y1315,0)</f>
        <v>#N/A</v>
      </c>
      <c r="T1315" s="180" t="e">
        <f t="shared" ca="1" si="367"/>
        <v>#N/A</v>
      </c>
      <c r="U1315" s="180" t="e">
        <f ca="1">OFFSET('ewc02'!$L$10,Y1315,0)</f>
        <v>#N/A</v>
      </c>
      <c r="V1315" s="180" t="e">
        <f ca="1">OFFSET('ewc02'!$M$10,Y1315,0)</f>
        <v>#N/A</v>
      </c>
      <c r="W1315" s="180" t="e">
        <f ca="1">OFFSET('ewc02'!$N$10,Y1315,0)</f>
        <v>#N/A</v>
      </c>
      <c r="X1315" s="180" t="e">
        <f ca="1">IF(AND(OFFSET('ewc02'!I$10,Y1315,0)=12,OR(G1315="2.3",G1315="2.6",G1315="2.7",G1315="2.9")),1,0)</f>
        <v>#N/A</v>
      </c>
      <c r="Y1315" s="180" t="e">
        <f t="shared" ca="1" si="360"/>
        <v>#N/A</v>
      </c>
      <c r="Z1315" s="37">
        <f t="shared" si="361"/>
        <v>0</v>
      </c>
      <c r="AA1315" s="180">
        <f ca="1">IF($Z1315=0,0, OFFSET(rd!$A$10,MATCH($Z1315,RD_tunnus,0),0))</f>
        <v>0</v>
      </c>
      <c r="AB1315" s="180" t="e">
        <f t="shared" si="368"/>
        <v>#N/A</v>
      </c>
      <c r="AC1315" s="180" t="e">
        <f t="shared" si="369"/>
        <v>#N/A</v>
      </c>
      <c r="AD1315" s="100">
        <f t="shared" si="370"/>
        <v>0</v>
      </c>
      <c r="AE1315" s="180" t="e">
        <f t="shared" ca="1" si="362"/>
        <v>#N/A</v>
      </c>
      <c r="AF1315" s="180" t="e">
        <f t="shared" ca="1" si="363"/>
        <v>#N/A</v>
      </c>
      <c r="AG1315" s="100" t="e">
        <f ca="1">OFFSET('Kuiva-aine'!$D$10,AE1315+AF1315-1,0)</f>
        <v>#N/A</v>
      </c>
      <c r="AH1315" s="100" t="e">
        <f ca="1">OFFSET('Kuiva-aine'!$E$10,AE1315+AF1315-1,0)</f>
        <v>#N/A</v>
      </c>
      <c r="AI1315" s="180" t="e">
        <f t="shared" ca="1" si="371"/>
        <v>#N/A</v>
      </c>
      <c r="AJ1315" s="180" t="e">
        <f t="shared" si="372"/>
        <v>#N/A</v>
      </c>
      <c r="AK1315" s="180" t="e">
        <f t="shared" si="373"/>
        <v>#N/A</v>
      </c>
      <c r="AL1315" s="180">
        <f t="shared" si="374"/>
        <v>0</v>
      </c>
    </row>
    <row r="1316" spans="1:38" x14ac:dyDescent="0.35">
      <c r="A1316" s="91"/>
      <c r="B1316" s="92"/>
      <c r="C1316" s="93"/>
      <c r="D1316" s="92"/>
      <c r="E1316" s="91"/>
      <c r="F1316" s="92"/>
      <c r="G1316" s="94"/>
      <c r="I1316" s="31">
        <f t="shared" ca="1" si="358"/>
        <v>0</v>
      </c>
      <c r="J1316" s="31">
        <f ca="1">IF(ISNA(MATCH($V1316,Hajoamiskertoimet!A$21:A$53,0)),0,$I1316*OFFSET(Hajoamiskertoimet!$C$20,MATCH($V1316,Hajoamiskertoimet!A$21:A$53,0),0))</f>
        <v>0</v>
      </c>
      <c r="L1316" s="181">
        <f t="shared" ca="1" si="364"/>
        <v>1</v>
      </c>
      <c r="M1316" s="180" t="e">
        <f ca="1">OFFSET('ewc02'!$H$10,MATCH($R1316,Ewc_ID,0),0)</f>
        <v>#N/A</v>
      </c>
      <c r="N1316" s="180" t="e">
        <f t="shared" ca="1" si="359"/>
        <v>#N/A</v>
      </c>
      <c r="O1316" s="180" t="e">
        <f ca="1">IF($L1316=0,-1,OFFSET('Kuiva-aine'!$C$10,AE1316+AF1316-1,0))</f>
        <v>#N/A</v>
      </c>
      <c r="P1316" s="180" t="e">
        <f t="shared" ca="1" si="365"/>
        <v>#N/A</v>
      </c>
      <c r="Q1316" s="180" t="e">
        <f ca="1">OFFSET('ewc02'!$A$10,MATCH($C1316,EWC_Koodi,0),0)</f>
        <v>#N/A</v>
      </c>
      <c r="R1316" s="180" t="e">
        <f t="shared" ca="1" si="366"/>
        <v>#N/A</v>
      </c>
      <c r="S1316" s="180" t="e">
        <f ca="1">OFFSET('ewc02'!$K$10,Y1316,0)</f>
        <v>#N/A</v>
      </c>
      <c r="T1316" s="180" t="e">
        <f t="shared" ca="1" si="367"/>
        <v>#N/A</v>
      </c>
      <c r="U1316" s="180" t="e">
        <f ca="1">OFFSET('ewc02'!$L$10,Y1316,0)</f>
        <v>#N/A</v>
      </c>
      <c r="V1316" s="180" t="e">
        <f ca="1">OFFSET('ewc02'!$M$10,Y1316,0)</f>
        <v>#N/A</v>
      </c>
      <c r="W1316" s="180" t="e">
        <f ca="1">OFFSET('ewc02'!$N$10,Y1316,0)</f>
        <v>#N/A</v>
      </c>
      <c r="X1316" s="180" t="e">
        <f ca="1">IF(AND(OFFSET('ewc02'!I$10,Y1316,0)=12,OR(G1316="2.3",G1316="2.6",G1316="2.7",G1316="2.9")),1,0)</f>
        <v>#N/A</v>
      </c>
      <c r="Y1316" s="180" t="e">
        <f t="shared" ca="1" si="360"/>
        <v>#N/A</v>
      </c>
      <c r="Z1316" s="37">
        <f t="shared" si="361"/>
        <v>0</v>
      </c>
      <c r="AA1316" s="180">
        <f ca="1">IF($Z1316=0,0, OFFSET(rd!$A$10,MATCH($Z1316,RD_tunnus,0),0))</f>
        <v>0</v>
      </c>
      <c r="AB1316" s="180" t="e">
        <f t="shared" si="368"/>
        <v>#N/A</v>
      </c>
      <c r="AC1316" s="180" t="e">
        <f t="shared" si="369"/>
        <v>#N/A</v>
      </c>
      <c r="AD1316" s="100">
        <f t="shared" si="370"/>
        <v>0</v>
      </c>
      <c r="AE1316" s="180" t="e">
        <f t="shared" ca="1" si="362"/>
        <v>#N/A</v>
      </c>
      <c r="AF1316" s="180" t="e">
        <f t="shared" ca="1" si="363"/>
        <v>#N/A</v>
      </c>
      <c r="AG1316" s="100" t="e">
        <f ca="1">OFFSET('Kuiva-aine'!$D$10,AE1316+AF1316-1,0)</f>
        <v>#N/A</v>
      </c>
      <c r="AH1316" s="100" t="e">
        <f ca="1">OFFSET('Kuiva-aine'!$E$10,AE1316+AF1316-1,0)</f>
        <v>#N/A</v>
      </c>
      <c r="AI1316" s="180" t="e">
        <f t="shared" ca="1" si="371"/>
        <v>#N/A</v>
      </c>
      <c r="AJ1316" s="180" t="e">
        <f t="shared" si="372"/>
        <v>#N/A</v>
      </c>
      <c r="AK1316" s="180" t="e">
        <f t="shared" si="373"/>
        <v>#N/A</v>
      </c>
      <c r="AL1316" s="180">
        <f t="shared" si="374"/>
        <v>0</v>
      </c>
    </row>
    <row r="1317" spans="1:38" x14ac:dyDescent="0.35">
      <c r="A1317" s="91"/>
      <c r="B1317" s="92"/>
      <c r="C1317" s="93"/>
      <c r="D1317" s="92"/>
      <c r="E1317" s="91"/>
      <c r="F1317" s="92"/>
      <c r="G1317" s="94"/>
      <c r="I1317" s="31">
        <f t="shared" ref="I1317:I1380" ca="1" si="375">IF(ISNA(P1317),0,D1317*P1317/IF(P1317&gt;AH1317,P1317,AH1317)*L1317)</f>
        <v>0</v>
      </c>
      <c r="J1317" s="31">
        <f ca="1">IF(ISNA(MATCH($V1317,Hajoamiskertoimet!A$21:A$53,0)),0,$I1317*OFFSET(Hajoamiskertoimet!$C$20,MATCH($V1317,Hajoamiskertoimet!A$21:A$53,0),0))</f>
        <v>0</v>
      </c>
      <c r="L1317" s="181">
        <f t="shared" ca="1" si="364"/>
        <v>1</v>
      </c>
      <c r="M1317" s="180" t="e">
        <f ca="1">OFFSET('ewc02'!$H$10,MATCH($R1317,Ewc_ID,0),0)</f>
        <v>#N/A</v>
      </c>
      <c r="N1317" s="180" t="e">
        <f t="shared" ca="1" si="359"/>
        <v>#N/A</v>
      </c>
      <c r="O1317" s="180" t="e">
        <f ca="1">IF($L1317=0,-1,OFFSET('Kuiva-aine'!$C$10,AE1317+AF1317-1,0))</f>
        <v>#N/A</v>
      </c>
      <c r="P1317" s="180" t="e">
        <f t="shared" ca="1" si="365"/>
        <v>#N/A</v>
      </c>
      <c r="Q1317" s="180" t="e">
        <f ca="1">OFFSET('ewc02'!$A$10,MATCH($C1317,EWC_Koodi,0),0)</f>
        <v>#N/A</v>
      </c>
      <c r="R1317" s="180" t="e">
        <f t="shared" ca="1" si="366"/>
        <v>#N/A</v>
      </c>
      <c r="S1317" s="180" t="e">
        <f ca="1">OFFSET('ewc02'!$K$10,Y1317,0)</f>
        <v>#N/A</v>
      </c>
      <c r="T1317" s="180" t="e">
        <f t="shared" ca="1" si="367"/>
        <v>#N/A</v>
      </c>
      <c r="U1317" s="180" t="e">
        <f ca="1">OFFSET('ewc02'!$L$10,Y1317,0)</f>
        <v>#N/A</v>
      </c>
      <c r="V1317" s="180" t="e">
        <f ca="1">OFFSET('ewc02'!$M$10,Y1317,0)</f>
        <v>#N/A</v>
      </c>
      <c r="W1317" s="180" t="e">
        <f ca="1">OFFSET('ewc02'!$N$10,Y1317,0)</f>
        <v>#N/A</v>
      </c>
      <c r="X1317" s="180" t="e">
        <f ca="1">IF(AND(OFFSET('ewc02'!I$10,Y1317,0)=12,OR(G1317="2.3",G1317="2.6",G1317="2.7",G1317="2.9")),1,0)</f>
        <v>#N/A</v>
      </c>
      <c r="Y1317" s="180" t="e">
        <f t="shared" ca="1" si="360"/>
        <v>#N/A</v>
      </c>
      <c r="Z1317" s="37">
        <f t="shared" si="361"/>
        <v>0</v>
      </c>
      <c r="AA1317" s="180">
        <f ca="1">IF($Z1317=0,0, OFFSET(rd!$A$10,MATCH($Z1317,RD_tunnus,0),0))</f>
        <v>0</v>
      </c>
      <c r="AB1317" s="180" t="e">
        <f t="shared" si="368"/>
        <v>#N/A</v>
      </c>
      <c r="AC1317" s="180" t="e">
        <f t="shared" si="369"/>
        <v>#N/A</v>
      </c>
      <c r="AD1317" s="100">
        <f t="shared" si="370"/>
        <v>0</v>
      </c>
      <c r="AE1317" s="180" t="e">
        <f t="shared" ca="1" si="362"/>
        <v>#N/A</v>
      </c>
      <c r="AF1317" s="180" t="e">
        <f t="shared" ca="1" si="363"/>
        <v>#N/A</v>
      </c>
      <c r="AG1317" s="100" t="e">
        <f ca="1">OFFSET('Kuiva-aine'!$D$10,AE1317+AF1317-1,0)</f>
        <v>#N/A</v>
      </c>
      <c r="AH1317" s="100" t="e">
        <f ca="1">OFFSET('Kuiva-aine'!$E$10,AE1317+AF1317-1,0)</f>
        <v>#N/A</v>
      </c>
      <c r="AI1317" s="180" t="e">
        <f t="shared" ca="1" si="371"/>
        <v>#N/A</v>
      </c>
      <c r="AJ1317" s="180" t="e">
        <f t="shared" si="372"/>
        <v>#N/A</v>
      </c>
      <c r="AK1317" s="180" t="e">
        <f t="shared" si="373"/>
        <v>#N/A</v>
      </c>
      <c r="AL1317" s="180">
        <f t="shared" si="374"/>
        <v>0</v>
      </c>
    </row>
    <row r="1318" spans="1:38" x14ac:dyDescent="0.35">
      <c r="A1318" s="91"/>
      <c r="B1318" s="92"/>
      <c r="C1318" s="93"/>
      <c r="D1318" s="92"/>
      <c r="E1318" s="91"/>
      <c r="F1318" s="92"/>
      <c r="G1318" s="94"/>
      <c r="I1318" s="31">
        <f t="shared" ca="1" si="375"/>
        <v>0</v>
      </c>
      <c r="J1318" s="31">
        <f ca="1">IF(ISNA(MATCH($V1318,Hajoamiskertoimet!A$21:A$53,0)),0,$I1318*OFFSET(Hajoamiskertoimet!$C$20,MATCH($V1318,Hajoamiskertoimet!A$21:A$53,0),0))</f>
        <v>0</v>
      </c>
      <c r="L1318" s="181">
        <f t="shared" ca="1" si="364"/>
        <v>1</v>
      </c>
      <c r="M1318" s="180" t="e">
        <f ca="1">OFFSET('ewc02'!$H$10,MATCH($R1318,Ewc_ID,0),0)</f>
        <v>#N/A</v>
      </c>
      <c r="N1318" s="180" t="e">
        <f t="shared" ca="1" si="359"/>
        <v>#N/A</v>
      </c>
      <c r="O1318" s="180" t="e">
        <f ca="1">IF($L1318=0,-1,OFFSET('Kuiva-aine'!$C$10,AE1318+AF1318-1,0))</f>
        <v>#N/A</v>
      </c>
      <c r="P1318" s="180" t="e">
        <f t="shared" ca="1" si="365"/>
        <v>#N/A</v>
      </c>
      <c r="Q1318" s="180" t="e">
        <f ca="1">OFFSET('ewc02'!$A$10,MATCH($C1318,EWC_Koodi,0),0)</f>
        <v>#N/A</v>
      </c>
      <c r="R1318" s="180" t="e">
        <f t="shared" ca="1" si="366"/>
        <v>#N/A</v>
      </c>
      <c r="S1318" s="180" t="e">
        <f ca="1">OFFSET('ewc02'!$K$10,Y1318,0)</f>
        <v>#N/A</v>
      </c>
      <c r="T1318" s="180" t="e">
        <f t="shared" ca="1" si="367"/>
        <v>#N/A</v>
      </c>
      <c r="U1318" s="180" t="e">
        <f ca="1">OFFSET('ewc02'!$L$10,Y1318,0)</f>
        <v>#N/A</v>
      </c>
      <c r="V1318" s="180" t="e">
        <f ca="1">OFFSET('ewc02'!$M$10,Y1318,0)</f>
        <v>#N/A</v>
      </c>
      <c r="W1318" s="180" t="e">
        <f ca="1">OFFSET('ewc02'!$N$10,Y1318,0)</f>
        <v>#N/A</v>
      </c>
      <c r="X1318" s="180" t="e">
        <f ca="1">IF(AND(OFFSET('ewc02'!I$10,Y1318,0)=12,OR(G1318="2.3",G1318="2.6",G1318="2.7",G1318="2.9")),1,0)</f>
        <v>#N/A</v>
      </c>
      <c r="Y1318" s="180" t="e">
        <f t="shared" ca="1" si="360"/>
        <v>#N/A</v>
      </c>
      <c r="Z1318" s="37">
        <f t="shared" si="361"/>
        <v>0</v>
      </c>
      <c r="AA1318" s="180">
        <f ca="1">IF($Z1318=0,0, OFFSET(rd!$A$10,MATCH($Z1318,RD_tunnus,0),0))</f>
        <v>0</v>
      </c>
      <c r="AB1318" s="180" t="e">
        <f t="shared" si="368"/>
        <v>#N/A</v>
      </c>
      <c r="AC1318" s="180" t="e">
        <f t="shared" si="369"/>
        <v>#N/A</v>
      </c>
      <c r="AD1318" s="100">
        <f t="shared" si="370"/>
        <v>0</v>
      </c>
      <c r="AE1318" s="180" t="e">
        <f t="shared" ca="1" si="362"/>
        <v>#N/A</v>
      </c>
      <c r="AF1318" s="180" t="e">
        <f t="shared" ca="1" si="363"/>
        <v>#N/A</v>
      </c>
      <c r="AG1318" s="100" t="e">
        <f ca="1">OFFSET('Kuiva-aine'!$D$10,AE1318+AF1318-1,0)</f>
        <v>#N/A</v>
      </c>
      <c r="AH1318" s="100" t="e">
        <f ca="1">OFFSET('Kuiva-aine'!$E$10,AE1318+AF1318-1,0)</f>
        <v>#N/A</v>
      </c>
      <c r="AI1318" s="180" t="e">
        <f t="shared" ca="1" si="371"/>
        <v>#N/A</v>
      </c>
      <c r="AJ1318" s="180" t="e">
        <f t="shared" si="372"/>
        <v>#N/A</v>
      </c>
      <c r="AK1318" s="180" t="e">
        <f t="shared" si="373"/>
        <v>#N/A</v>
      </c>
      <c r="AL1318" s="180">
        <f t="shared" si="374"/>
        <v>0</v>
      </c>
    </row>
    <row r="1319" spans="1:38" x14ac:dyDescent="0.35">
      <c r="A1319" s="91"/>
      <c r="B1319" s="92"/>
      <c r="C1319" s="93"/>
      <c r="D1319" s="92"/>
      <c r="E1319" s="91"/>
      <c r="F1319" s="92"/>
      <c r="G1319" s="94"/>
      <c r="I1319" s="31">
        <f t="shared" ca="1" si="375"/>
        <v>0</v>
      </c>
      <c r="J1319" s="31">
        <f ca="1">IF(ISNA(MATCH($V1319,Hajoamiskertoimet!A$21:A$53,0)),0,$I1319*OFFSET(Hajoamiskertoimet!$C$20,MATCH($V1319,Hajoamiskertoimet!A$21:A$53,0),0))</f>
        <v>0</v>
      </c>
      <c r="L1319" s="181">
        <f t="shared" ca="1" si="364"/>
        <v>1</v>
      </c>
      <c r="M1319" s="180" t="e">
        <f ca="1">OFFSET('ewc02'!$H$10,MATCH($R1319,Ewc_ID,0),0)</f>
        <v>#N/A</v>
      </c>
      <c r="N1319" s="180" t="e">
        <f t="shared" ca="1" si="359"/>
        <v>#N/A</v>
      </c>
      <c r="O1319" s="180" t="e">
        <f ca="1">IF($L1319=0,-1,OFFSET('Kuiva-aine'!$C$10,AE1319+AF1319-1,0))</f>
        <v>#N/A</v>
      </c>
      <c r="P1319" s="180" t="e">
        <f t="shared" ca="1" si="365"/>
        <v>#N/A</v>
      </c>
      <c r="Q1319" s="180" t="e">
        <f ca="1">OFFSET('ewc02'!$A$10,MATCH($C1319,EWC_Koodi,0),0)</f>
        <v>#N/A</v>
      </c>
      <c r="R1319" s="180" t="e">
        <f t="shared" ca="1" si="366"/>
        <v>#N/A</v>
      </c>
      <c r="S1319" s="180" t="e">
        <f ca="1">OFFSET('ewc02'!$K$10,Y1319,0)</f>
        <v>#N/A</v>
      </c>
      <c r="T1319" s="180" t="e">
        <f t="shared" ca="1" si="367"/>
        <v>#N/A</v>
      </c>
      <c r="U1319" s="180" t="e">
        <f ca="1">OFFSET('ewc02'!$L$10,Y1319,0)</f>
        <v>#N/A</v>
      </c>
      <c r="V1319" s="180" t="e">
        <f ca="1">OFFSET('ewc02'!$M$10,Y1319,0)</f>
        <v>#N/A</v>
      </c>
      <c r="W1319" s="180" t="e">
        <f ca="1">OFFSET('ewc02'!$N$10,Y1319,0)</f>
        <v>#N/A</v>
      </c>
      <c r="X1319" s="180" t="e">
        <f ca="1">IF(AND(OFFSET('ewc02'!I$10,Y1319,0)=12,OR(G1319="2.3",G1319="2.6",G1319="2.7",G1319="2.9")),1,0)</f>
        <v>#N/A</v>
      </c>
      <c r="Y1319" s="180" t="e">
        <f t="shared" ca="1" si="360"/>
        <v>#N/A</v>
      </c>
      <c r="Z1319" s="37">
        <f t="shared" si="361"/>
        <v>0</v>
      </c>
      <c r="AA1319" s="180">
        <f ca="1">IF($Z1319=0,0, OFFSET(rd!$A$10,MATCH($Z1319,RD_tunnus,0),0))</f>
        <v>0</v>
      </c>
      <c r="AB1319" s="180" t="e">
        <f t="shared" si="368"/>
        <v>#N/A</v>
      </c>
      <c r="AC1319" s="180" t="e">
        <f t="shared" si="369"/>
        <v>#N/A</v>
      </c>
      <c r="AD1319" s="100">
        <f t="shared" si="370"/>
        <v>0</v>
      </c>
      <c r="AE1319" s="180" t="e">
        <f t="shared" ca="1" si="362"/>
        <v>#N/A</v>
      </c>
      <c r="AF1319" s="180" t="e">
        <f t="shared" ca="1" si="363"/>
        <v>#N/A</v>
      </c>
      <c r="AG1319" s="100" t="e">
        <f ca="1">OFFSET('Kuiva-aine'!$D$10,AE1319+AF1319-1,0)</f>
        <v>#N/A</v>
      </c>
      <c r="AH1319" s="100" t="e">
        <f ca="1">OFFSET('Kuiva-aine'!$E$10,AE1319+AF1319-1,0)</f>
        <v>#N/A</v>
      </c>
      <c r="AI1319" s="180" t="e">
        <f t="shared" ca="1" si="371"/>
        <v>#N/A</v>
      </c>
      <c r="AJ1319" s="180" t="e">
        <f t="shared" si="372"/>
        <v>#N/A</v>
      </c>
      <c r="AK1319" s="180" t="e">
        <f t="shared" si="373"/>
        <v>#N/A</v>
      </c>
      <c r="AL1319" s="180">
        <f t="shared" si="374"/>
        <v>0</v>
      </c>
    </row>
    <row r="1320" spans="1:38" x14ac:dyDescent="0.35">
      <c r="A1320" s="91"/>
      <c r="B1320" s="92"/>
      <c r="C1320" s="93"/>
      <c r="D1320" s="92"/>
      <c r="E1320" s="91"/>
      <c r="F1320" s="92"/>
      <c r="G1320" s="94"/>
      <c r="I1320" s="31">
        <f t="shared" ca="1" si="375"/>
        <v>0</v>
      </c>
      <c r="J1320" s="31">
        <f ca="1">IF(ISNA(MATCH($V1320,Hajoamiskertoimet!A$21:A$53,0)),0,$I1320*OFFSET(Hajoamiskertoimet!$C$20,MATCH($V1320,Hajoamiskertoimet!A$21:A$53,0),0))</f>
        <v>0</v>
      </c>
      <c r="L1320" s="181">
        <f t="shared" ca="1" si="364"/>
        <v>1</v>
      </c>
      <c r="M1320" s="180" t="e">
        <f ca="1">OFFSET('ewc02'!$H$10,MATCH($R1320,Ewc_ID,0),0)</f>
        <v>#N/A</v>
      </c>
      <c r="N1320" s="180" t="e">
        <f t="shared" ca="1" si="359"/>
        <v>#N/A</v>
      </c>
      <c r="O1320" s="180" t="e">
        <f ca="1">IF($L1320=0,-1,OFFSET('Kuiva-aine'!$C$10,AE1320+AF1320-1,0))</f>
        <v>#N/A</v>
      </c>
      <c r="P1320" s="180" t="e">
        <f t="shared" ca="1" si="365"/>
        <v>#N/A</v>
      </c>
      <c r="Q1320" s="180" t="e">
        <f ca="1">OFFSET('ewc02'!$A$10,MATCH($C1320,EWC_Koodi,0),0)</f>
        <v>#N/A</v>
      </c>
      <c r="R1320" s="180" t="e">
        <f t="shared" ca="1" si="366"/>
        <v>#N/A</v>
      </c>
      <c r="S1320" s="180" t="e">
        <f ca="1">OFFSET('ewc02'!$K$10,Y1320,0)</f>
        <v>#N/A</v>
      </c>
      <c r="T1320" s="180" t="e">
        <f t="shared" ca="1" si="367"/>
        <v>#N/A</v>
      </c>
      <c r="U1320" s="180" t="e">
        <f ca="1">OFFSET('ewc02'!$L$10,Y1320,0)</f>
        <v>#N/A</v>
      </c>
      <c r="V1320" s="180" t="e">
        <f ca="1">OFFSET('ewc02'!$M$10,Y1320,0)</f>
        <v>#N/A</v>
      </c>
      <c r="W1320" s="180" t="e">
        <f ca="1">OFFSET('ewc02'!$N$10,Y1320,0)</f>
        <v>#N/A</v>
      </c>
      <c r="X1320" s="180" t="e">
        <f ca="1">IF(AND(OFFSET('ewc02'!I$10,Y1320,0)=12,OR(G1320="2.3",G1320="2.6",G1320="2.7",G1320="2.9")),1,0)</f>
        <v>#N/A</v>
      </c>
      <c r="Y1320" s="180" t="e">
        <f t="shared" ca="1" si="360"/>
        <v>#N/A</v>
      </c>
      <c r="Z1320" s="37">
        <f t="shared" si="361"/>
        <v>0</v>
      </c>
      <c r="AA1320" s="180">
        <f ca="1">IF($Z1320=0,0, OFFSET(rd!$A$10,MATCH($Z1320,RD_tunnus,0),0))</f>
        <v>0</v>
      </c>
      <c r="AB1320" s="180" t="e">
        <f t="shared" si="368"/>
        <v>#N/A</v>
      </c>
      <c r="AC1320" s="180" t="e">
        <f t="shared" si="369"/>
        <v>#N/A</v>
      </c>
      <c r="AD1320" s="100">
        <f t="shared" si="370"/>
        <v>0</v>
      </c>
      <c r="AE1320" s="180" t="e">
        <f t="shared" ca="1" si="362"/>
        <v>#N/A</v>
      </c>
      <c r="AF1320" s="180" t="e">
        <f t="shared" ca="1" si="363"/>
        <v>#N/A</v>
      </c>
      <c r="AG1320" s="100" t="e">
        <f ca="1">OFFSET('Kuiva-aine'!$D$10,AE1320+AF1320-1,0)</f>
        <v>#N/A</v>
      </c>
      <c r="AH1320" s="100" t="e">
        <f ca="1">OFFSET('Kuiva-aine'!$E$10,AE1320+AF1320-1,0)</f>
        <v>#N/A</v>
      </c>
      <c r="AI1320" s="180" t="e">
        <f t="shared" ca="1" si="371"/>
        <v>#N/A</v>
      </c>
      <c r="AJ1320" s="180" t="e">
        <f t="shared" si="372"/>
        <v>#N/A</v>
      </c>
      <c r="AK1320" s="180" t="e">
        <f t="shared" si="373"/>
        <v>#N/A</v>
      </c>
      <c r="AL1320" s="180">
        <f t="shared" si="374"/>
        <v>0</v>
      </c>
    </row>
    <row r="1321" spans="1:38" x14ac:dyDescent="0.35">
      <c r="A1321" s="91"/>
      <c r="B1321" s="92"/>
      <c r="C1321" s="93"/>
      <c r="D1321" s="92"/>
      <c r="E1321" s="91"/>
      <c r="F1321" s="92"/>
      <c r="G1321" s="94"/>
      <c r="I1321" s="31">
        <f t="shared" ca="1" si="375"/>
        <v>0</v>
      </c>
      <c r="J1321" s="31">
        <f ca="1">IF(ISNA(MATCH($V1321,Hajoamiskertoimet!A$21:A$53,0)),0,$I1321*OFFSET(Hajoamiskertoimet!$C$20,MATCH($V1321,Hajoamiskertoimet!A$21:A$53,0),0))</f>
        <v>0</v>
      </c>
      <c r="L1321" s="181">
        <f t="shared" ca="1" si="364"/>
        <v>1</v>
      </c>
      <c r="M1321" s="180" t="e">
        <f ca="1">OFFSET('ewc02'!$H$10,MATCH($R1321,Ewc_ID,0),0)</f>
        <v>#N/A</v>
      </c>
      <c r="N1321" s="180" t="e">
        <f t="shared" ca="1" si="359"/>
        <v>#N/A</v>
      </c>
      <c r="O1321" s="180" t="e">
        <f ca="1">IF($L1321=0,-1,OFFSET('Kuiva-aine'!$C$10,AE1321+AF1321-1,0))</f>
        <v>#N/A</v>
      </c>
      <c r="P1321" s="180" t="e">
        <f t="shared" ca="1" si="365"/>
        <v>#N/A</v>
      </c>
      <c r="Q1321" s="180" t="e">
        <f ca="1">OFFSET('ewc02'!$A$10,MATCH($C1321,EWC_Koodi,0),0)</f>
        <v>#N/A</v>
      </c>
      <c r="R1321" s="180" t="e">
        <f t="shared" ca="1" si="366"/>
        <v>#N/A</v>
      </c>
      <c r="S1321" s="180" t="e">
        <f ca="1">OFFSET('ewc02'!$K$10,Y1321,0)</f>
        <v>#N/A</v>
      </c>
      <c r="T1321" s="180" t="e">
        <f t="shared" ca="1" si="367"/>
        <v>#N/A</v>
      </c>
      <c r="U1321" s="180" t="e">
        <f ca="1">OFFSET('ewc02'!$L$10,Y1321,0)</f>
        <v>#N/A</v>
      </c>
      <c r="V1321" s="180" t="e">
        <f ca="1">OFFSET('ewc02'!$M$10,Y1321,0)</f>
        <v>#N/A</v>
      </c>
      <c r="W1321" s="180" t="e">
        <f ca="1">OFFSET('ewc02'!$N$10,Y1321,0)</f>
        <v>#N/A</v>
      </c>
      <c r="X1321" s="180" t="e">
        <f ca="1">IF(AND(OFFSET('ewc02'!I$10,Y1321,0)=12,OR(G1321="2.3",G1321="2.6",G1321="2.7",G1321="2.9")),1,0)</f>
        <v>#N/A</v>
      </c>
      <c r="Y1321" s="180" t="e">
        <f t="shared" ca="1" si="360"/>
        <v>#N/A</v>
      </c>
      <c r="Z1321" s="37">
        <f t="shared" si="361"/>
        <v>0</v>
      </c>
      <c r="AA1321" s="180">
        <f ca="1">IF($Z1321=0,0, OFFSET(rd!$A$10,MATCH($Z1321,RD_tunnus,0),0))</f>
        <v>0</v>
      </c>
      <c r="AB1321" s="180" t="e">
        <f t="shared" si="368"/>
        <v>#N/A</v>
      </c>
      <c r="AC1321" s="180" t="e">
        <f t="shared" si="369"/>
        <v>#N/A</v>
      </c>
      <c r="AD1321" s="100">
        <f t="shared" si="370"/>
        <v>0</v>
      </c>
      <c r="AE1321" s="180" t="e">
        <f t="shared" ca="1" si="362"/>
        <v>#N/A</v>
      </c>
      <c r="AF1321" s="180" t="e">
        <f t="shared" ca="1" si="363"/>
        <v>#N/A</v>
      </c>
      <c r="AG1321" s="100" t="e">
        <f ca="1">OFFSET('Kuiva-aine'!$D$10,AE1321+AF1321-1,0)</f>
        <v>#N/A</v>
      </c>
      <c r="AH1321" s="100" t="e">
        <f ca="1">OFFSET('Kuiva-aine'!$E$10,AE1321+AF1321-1,0)</f>
        <v>#N/A</v>
      </c>
      <c r="AI1321" s="180" t="e">
        <f t="shared" ca="1" si="371"/>
        <v>#N/A</v>
      </c>
      <c r="AJ1321" s="180" t="e">
        <f t="shared" si="372"/>
        <v>#N/A</v>
      </c>
      <c r="AK1321" s="180" t="e">
        <f t="shared" si="373"/>
        <v>#N/A</v>
      </c>
      <c r="AL1321" s="180">
        <f t="shared" si="374"/>
        <v>0</v>
      </c>
    </row>
    <row r="1322" spans="1:38" x14ac:dyDescent="0.35">
      <c r="A1322" s="91"/>
      <c r="B1322" s="92"/>
      <c r="C1322" s="93"/>
      <c r="D1322" s="92"/>
      <c r="E1322" s="91"/>
      <c r="F1322" s="92"/>
      <c r="G1322" s="94"/>
      <c r="I1322" s="31">
        <f t="shared" ca="1" si="375"/>
        <v>0</v>
      </c>
      <c r="J1322" s="31">
        <f ca="1">IF(ISNA(MATCH($V1322,Hajoamiskertoimet!A$21:A$53,0)),0,$I1322*OFFSET(Hajoamiskertoimet!$C$20,MATCH($V1322,Hajoamiskertoimet!A$21:A$53,0),0))</f>
        <v>0</v>
      </c>
      <c r="L1322" s="181">
        <f t="shared" ca="1" si="364"/>
        <v>1</v>
      </c>
      <c r="M1322" s="180" t="e">
        <f ca="1">OFFSET('ewc02'!$H$10,MATCH($R1322,Ewc_ID,0),0)</f>
        <v>#N/A</v>
      </c>
      <c r="N1322" s="180" t="e">
        <f t="shared" ca="1" si="359"/>
        <v>#N/A</v>
      </c>
      <c r="O1322" s="180" t="e">
        <f ca="1">IF($L1322=0,-1,OFFSET('Kuiva-aine'!$C$10,AE1322+AF1322-1,0))</f>
        <v>#N/A</v>
      </c>
      <c r="P1322" s="180" t="e">
        <f t="shared" ca="1" si="365"/>
        <v>#N/A</v>
      </c>
      <c r="Q1322" s="180" t="e">
        <f ca="1">OFFSET('ewc02'!$A$10,MATCH($C1322,EWC_Koodi,0),0)</f>
        <v>#N/A</v>
      </c>
      <c r="R1322" s="180" t="e">
        <f t="shared" ca="1" si="366"/>
        <v>#N/A</v>
      </c>
      <c r="S1322" s="180" t="e">
        <f ca="1">OFFSET('ewc02'!$K$10,Y1322,0)</f>
        <v>#N/A</v>
      </c>
      <c r="T1322" s="180" t="e">
        <f t="shared" ca="1" si="367"/>
        <v>#N/A</v>
      </c>
      <c r="U1322" s="180" t="e">
        <f ca="1">OFFSET('ewc02'!$L$10,Y1322,0)</f>
        <v>#N/A</v>
      </c>
      <c r="V1322" s="180" t="e">
        <f ca="1">OFFSET('ewc02'!$M$10,Y1322,0)</f>
        <v>#N/A</v>
      </c>
      <c r="W1322" s="180" t="e">
        <f ca="1">OFFSET('ewc02'!$N$10,Y1322,0)</f>
        <v>#N/A</v>
      </c>
      <c r="X1322" s="180" t="e">
        <f ca="1">IF(AND(OFFSET('ewc02'!I$10,Y1322,0)=12,OR(G1322="2.3",G1322="2.6",G1322="2.7",G1322="2.9")),1,0)</f>
        <v>#N/A</v>
      </c>
      <c r="Y1322" s="180" t="e">
        <f t="shared" ca="1" si="360"/>
        <v>#N/A</v>
      </c>
      <c r="Z1322" s="37">
        <f t="shared" si="361"/>
        <v>0</v>
      </c>
      <c r="AA1322" s="180">
        <f ca="1">IF($Z1322=0,0, OFFSET(rd!$A$10,MATCH($Z1322,RD_tunnus,0),0))</f>
        <v>0</v>
      </c>
      <c r="AB1322" s="180" t="e">
        <f t="shared" si="368"/>
        <v>#N/A</v>
      </c>
      <c r="AC1322" s="180" t="e">
        <f t="shared" si="369"/>
        <v>#N/A</v>
      </c>
      <c r="AD1322" s="100">
        <f t="shared" si="370"/>
        <v>0</v>
      </c>
      <c r="AE1322" s="180" t="e">
        <f t="shared" ca="1" si="362"/>
        <v>#N/A</v>
      </c>
      <c r="AF1322" s="180" t="e">
        <f t="shared" ca="1" si="363"/>
        <v>#N/A</v>
      </c>
      <c r="AG1322" s="100" t="e">
        <f ca="1">OFFSET('Kuiva-aine'!$D$10,AE1322+AF1322-1,0)</f>
        <v>#N/A</v>
      </c>
      <c r="AH1322" s="100" t="e">
        <f ca="1">OFFSET('Kuiva-aine'!$E$10,AE1322+AF1322-1,0)</f>
        <v>#N/A</v>
      </c>
      <c r="AI1322" s="180" t="e">
        <f t="shared" ca="1" si="371"/>
        <v>#N/A</v>
      </c>
      <c r="AJ1322" s="180" t="e">
        <f t="shared" si="372"/>
        <v>#N/A</v>
      </c>
      <c r="AK1322" s="180" t="e">
        <f t="shared" si="373"/>
        <v>#N/A</v>
      </c>
      <c r="AL1322" s="180">
        <f t="shared" si="374"/>
        <v>0</v>
      </c>
    </row>
    <row r="1323" spans="1:38" x14ac:dyDescent="0.35">
      <c r="A1323" s="91"/>
      <c r="B1323" s="92"/>
      <c r="C1323" s="93"/>
      <c r="D1323" s="92"/>
      <c r="E1323" s="91"/>
      <c r="F1323" s="92"/>
      <c r="G1323" s="94"/>
      <c r="I1323" s="31">
        <f t="shared" ca="1" si="375"/>
        <v>0</v>
      </c>
      <c r="J1323" s="31">
        <f ca="1">IF(ISNA(MATCH($V1323,Hajoamiskertoimet!A$21:A$53,0)),0,$I1323*OFFSET(Hajoamiskertoimet!$C$20,MATCH($V1323,Hajoamiskertoimet!A$21:A$53,0),0))</f>
        <v>0</v>
      </c>
      <c r="L1323" s="181">
        <f t="shared" ca="1" si="364"/>
        <v>1</v>
      </c>
      <c r="M1323" s="180" t="e">
        <f ca="1">OFFSET('ewc02'!$H$10,MATCH($R1323,Ewc_ID,0),0)</f>
        <v>#N/A</v>
      </c>
      <c r="N1323" s="180" t="e">
        <f t="shared" ca="1" si="359"/>
        <v>#N/A</v>
      </c>
      <c r="O1323" s="180" t="e">
        <f ca="1">IF($L1323=0,-1,OFFSET('Kuiva-aine'!$C$10,AE1323+AF1323-1,0))</f>
        <v>#N/A</v>
      </c>
      <c r="P1323" s="180" t="e">
        <f t="shared" ca="1" si="365"/>
        <v>#N/A</v>
      </c>
      <c r="Q1323" s="180" t="e">
        <f ca="1">OFFSET('ewc02'!$A$10,MATCH($C1323,EWC_Koodi,0),0)</f>
        <v>#N/A</v>
      </c>
      <c r="R1323" s="180" t="e">
        <f t="shared" ca="1" si="366"/>
        <v>#N/A</v>
      </c>
      <c r="S1323" s="180" t="e">
        <f ca="1">OFFSET('ewc02'!$K$10,Y1323,0)</f>
        <v>#N/A</v>
      </c>
      <c r="T1323" s="180" t="e">
        <f t="shared" ca="1" si="367"/>
        <v>#N/A</v>
      </c>
      <c r="U1323" s="180" t="e">
        <f ca="1">OFFSET('ewc02'!$L$10,Y1323,0)</f>
        <v>#N/A</v>
      </c>
      <c r="V1323" s="180" t="e">
        <f ca="1">OFFSET('ewc02'!$M$10,Y1323,0)</f>
        <v>#N/A</v>
      </c>
      <c r="W1323" s="180" t="e">
        <f ca="1">OFFSET('ewc02'!$N$10,Y1323,0)</f>
        <v>#N/A</v>
      </c>
      <c r="X1323" s="180" t="e">
        <f ca="1">IF(AND(OFFSET('ewc02'!I$10,Y1323,0)=12,OR(G1323="2.3",G1323="2.6",G1323="2.7",G1323="2.9")),1,0)</f>
        <v>#N/A</v>
      </c>
      <c r="Y1323" s="180" t="e">
        <f t="shared" ca="1" si="360"/>
        <v>#N/A</v>
      </c>
      <c r="Z1323" s="37">
        <f t="shared" si="361"/>
        <v>0</v>
      </c>
      <c r="AA1323" s="180">
        <f ca="1">IF($Z1323=0,0, OFFSET(rd!$A$10,MATCH($Z1323,RD_tunnus,0),0))</f>
        <v>0</v>
      </c>
      <c r="AB1323" s="180" t="e">
        <f t="shared" si="368"/>
        <v>#N/A</v>
      </c>
      <c r="AC1323" s="180" t="e">
        <f t="shared" si="369"/>
        <v>#N/A</v>
      </c>
      <c r="AD1323" s="100">
        <f t="shared" si="370"/>
        <v>0</v>
      </c>
      <c r="AE1323" s="180" t="e">
        <f t="shared" ca="1" si="362"/>
        <v>#N/A</v>
      </c>
      <c r="AF1323" s="180" t="e">
        <f t="shared" ca="1" si="363"/>
        <v>#N/A</v>
      </c>
      <c r="AG1323" s="100" t="e">
        <f ca="1">OFFSET('Kuiva-aine'!$D$10,AE1323+AF1323-1,0)</f>
        <v>#N/A</v>
      </c>
      <c r="AH1323" s="100" t="e">
        <f ca="1">OFFSET('Kuiva-aine'!$E$10,AE1323+AF1323-1,0)</f>
        <v>#N/A</v>
      </c>
      <c r="AI1323" s="180" t="e">
        <f t="shared" ca="1" si="371"/>
        <v>#N/A</v>
      </c>
      <c r="AJ1323" s="180" t="e">
        <f t="shared" si="372"/>
        <v>#N/A</v>
      </c>
      <c r="AK1323" s="180" t="e">
        <f t="shared" si="373"/>
        <v>#N/A</v>
      </c>
      <c r="AL1323" s="180">
        <f t="shared" si="374"/>
        <v>0</v>
      </c>
    </row>
    <row r="1324" spans="1:38" x14ac:dyDescent="0.35">
      <c r="A1324" s="91"/>
      <c r="B1324" s="92"/>
      <c r="C1324" s="93"/>
      <c r="D1324" s="92"/>
      <c r="E1324" s="91"/>
      <c r="F1324" s="92"/>
      <c r="G1324" s="94"/>
      <c r="I1324" s="31">
        <f t="shared" ca="1" si="375"/>
        <v>0</v>
      </c>
      <c r="J1324" s="31">
        <f ca="1">IF(ISNA(MATCH($V1324,Hajoamiskertoimet!A$21:A$53,0)),0,$I1324*OFFSET(Hajoamiskertoimet!$C$20,MATCH($V1324,Hajoamiskertoimet!A$21:A$53,0),0))</f>
        <v>0</v>
      </c>
      <c r="L1324" s="181">
        <f t="shared" ca="1" si="364"/>
        <v>1</v>
      </c>
      <c r="M1324" s="180" t="e">
        <f ca="1">OFFSET('ewc02'!$H$10,MATCH($R1324,Ewc_ID,0),0)</f>
        <v>#N/A</v>
      </c>
      <c r="N1324" s="180" t="e">
        <f t="shared" ca="1" si="359"/>
        <v>#N/A</v>
      </c>
      <c r="O1324" s="180" t="e">
        <f ca="1">IF($L1324=0,-1,OFFSET('Kuiva-aine'!$C$10,AE1324+AF1324-1,0))</f>
        <v>#N/A</v>
      </c>
      <c r="P1324" s="180" t="e">
        <f t="shared" ca="1" si="365"/>
        <v>#N/A</v>
      </c>
      <c r="Q1324" s="180" t="e">
        <f ca="1">OFFSET('ewc02'!$A$10,MATCH($C1324,EWC_Koodi,0),0)</f>
        <v>#N/A</v>
      </c>
      <c r="R1324" s="180" t="e">
        <f t="shared" ca="1" si="366"/>
        <v>#N/A</v>
      </c>
      <c r="S1324" s="180" t="e">
        <f ca="1">OFFSET('ewc02'!$K$10,Y1324,0)</f>
        <v>#N/A</v>
      </c>
      <c r="T1324" s="180" t="e">
        <f t="shared" ca="1" si="367"/>
        <v>#N/A</v>
      </c>
      <c r="U1324" s="180" t="e">
        <f ca="1">OFFSET('ewc02'!$L$10,Y1324,0)</f>
        <v>#N/A</v>
      </c>
      <c r="V1324" s="180" t="e">
        <f ca="1">OFFSET('ewc02'!$M$10,Y1324,0)</f>
        <v>#N/A</v>
      </c>
      <c r="W1324" s="180" t="e">
        <f ca="1">OFFSET('ewc02'!$N$10,Y1324,0)</f>
        <v>#N/A</v>
      </c>
      <c r="X1324" s="180" t="e">
        <f ca="1">IF(AND(OFFSET('ewc02'!I$10,Y1324,0)=12,OR(G1324="2.3",G1324="2.6",G1324="2.7",G1324="2.9")),1,0)</f>
        <v>#N/A</v>
      </c>
      <c r="Y1324" s="180" t="e">
        <f t="shared" ca="1" si="360"/>
        <v>#N/A</v>
      </c>
      <c r="Z1324" s="37">
        <f t="shared" si="361"/>
        <v>0</v>
      </c>
      <c r="AA1324" s="180">
        <f ca="1">IF($Z1324=0,0, OFFSET(rd!$A$10,MATCH($Z1324,RD_tunnus,0),0))</f>
        <v>0</v>
      </c>
      <c r="AB1324" s="180" t="e">
        <f t="shared" si="368"/>
        <v>#N/A</v>
      </c>
      <c r="AC1324" s="180" t="e">
        <f t="shared" si="369"/>
        <v>#N/A</v>
      </c>
      <c r="AD1324" s="100">
        <f t="shared" si="370"/>
        <v>0</v>
      </c>
      <c r="AE1324" s="180" t="e">
        <f t="shared" ca="1" si="362"/>
        <v>#N/A</v>
      </c>
      <c r="AF1324" s="180" t="e">
        <f t="shared" ca="1" si="363"/>
        <v>#N/A</v>
      </c>
      <c r="AG1324" s="100" t="e">
        <f ca="1">OFFSET('Kuiva-aine'!$D$10,AE1324+AF1324-1,0)</f>
        <v>#N/A</v>
      </c>
      <c r="AH1324" s="100" t="e">
        <f ca="1">OFFSET('Kuiva-aine'!$E$10,AE1324+AF1324-1,0)</f>
        <v>#N/A</v>
      </c>
      <c r="AI1324" s="180" t="e">
        <f t="shared" ca="1" si="371"/>
        <v>#N/A</v>
      </c>
      <c r="AJ1324" s="180" t="e">
        <f t="shared" si="372"/>
        <v>#N/A</v>
      </c>
      <c r="AK1324" s="180" t="e">
        <f t="shared" si="373"/>
        <v>#N/A</v>
      </c>
      <c r="AL1324" s="180">
        <f t="shared" si="374"/>
        <v>0</v>
      </c>
    </row>
    <row r="1325" spans="1:38" x14ac:dyDescent="0.35">
      <c r="A1325" s="91"/>
      <c r="B1325" s="92"/>
      <c r="C1325" s="93"/>
      <c r="D1325" s="92"/>
      <c r="E1325" s="91"/>
      <c r="F1325" s="92"/>
      <c r="G1325" s="94"/>
      <c r="I1325" s="31">
        <f t="shared" ca="1" si="375"/>
        <v>0</v>
      </c>
      <c r="J1325" s="31">
        <f ca="1">IF(ISNA(MATCH($V1325,Hajoamiskertoimet!A$21:A$53,0)),0,$I1325*OFFSET(Hajoamiskertoimet!$C$20,MATCH($V1325,Hajoamiskertoimet!A$21:A$53,0),0))</f>
        <v>0</v>
      </c>
      <c r="L1325" s="181">
        <f t="shared" ca="1" si="364"/>
        <v>1</v>
      </c>
      <c r="M1325" s="180" t="e">
        <f ca="1">OFFSET('ewc02'!$H$10,MATCH($R1325,Ewc_ID,0),0)</f>
        <v>#N/A</v>
      </c>
      <c r="N1325" s="180" t="e">
        <f t="shared" ca="1" si="359"/>
        <v>#N/A</v>
      </c>
      <c r="O1325" s="180" t="e">
        <f ca="1">IF($L1325=0,-1,OFFSET('Kuiva-aine'!$C$10,AE1325+AF1325-1,0))</f>
        <v>#N/A</v>
      </c>
      <c r="P1325" s="180" t="e">
        <f t="shared" ca="1" si="365"/>
        <v>#N/A</v>
      </c>
      <c r="Q1325" s="180" t="e">
        <f ca="1">OFFSET('ewc02'!$A$10,MATCH($C1325,EWC_Koodi,0),0)</f>
        <v>#N/A</v>
      </c>
      <c r="R1325" s="180" t="e">
        <f t="shared" ca="1" si="366"/>
        <v>#N/A</v>
      </c>
      <c r="S1325" s="180" t="e">
        <f ca="1">OFFSET('ewc02'!$K$10,Y1325,0)</f>
        <v>#N/A</v>
      </c>
      <c r="T1325" s="180" t="e">
        <f t="shared" ca="1" si="367"/>
        <v>#N/A</v>
      </c>
      <c r="U1325" s="180" t="e">
        <f ca="1">OFFSET('ewc02'!$L$10,Y1325,0)</f>
        <v>#N/A</v>
      </c>
      <c r="V1325" s="180" t="e">
        <f ca="1">OFFSET('ewc02'!$M$10,Y1325,0)</f>
        <v>#N/A</v>
      </c>
      <c r="W1325" s="180" t="e">
        <f ca="1">OFFSET('ewc02'!$N$10,Y1325,0)</f>
        <v>#N/A</v>
      </c>
      <c r="X1325" s="180" t="e">
        <f ca="1">IF(AND(OFFSET('ewc02'!I$10,Y1325,0)=12,OR(G1325="2.3",G1325="2.6",G1325="2.7",G1325="2.9")),1,0)</f>
        <v>#N/A</v>
      </c>
      <c r="Y1325" s="180" t="e">
        <f t="shared" ca="1" si="360"/>
        <v>#N/A</v>
      </c>
      <c r="Z1325" s="37">
        <f t="shared" si="361"/>
        <v>0</v>
      </c>
      <c r="AA1325" s="180">
        <f ca="1">IF($Z1325=0,0, OFFSET(rd!$A$10,MATCH($Z1325,RD_tunnus,0),0))</f>
        <v>0</v>
      </c>
      <c r="AB1325" s="180" t="e">
        <f t="shared" si="368"/>
        <v>#N/A</v>
      </c>
      <c r="AC1325" s="180" t="e">
        <f t="shared" si="369"/>
        <v>#N/A</v>
      </c>
      <c r="AD1325" s="100">
        <f t="shared" si="370"/>
        <v>0</v>
      </c>
      <c r="AE1325" s="180" t="e">
        <f t="shared" ca="1" si="362"/>
        <v>#N/A</v>
      </c>
      <c r="AF1325" s="180" t="e">
        <f t="shared" ca="1" si="363"/>
        <v>#N/A</v>
      </c>
      <c r="AG1325" s="100" t="e">
        <f ca="1">OFFSET('Kuiva-aine'!$D$10,AE1325+AF1325-1,0)</f>
        <v>#N/A</v>
      </c>
      <c r="AH1325" s="100" t="e">
        <f ca="1">OFFSET('Kuiva-aine'!$E$10,AE1325+AF1325-1,0)</f>
        <v>#N/A</v>
      </c>
      <c r="AI1325" s="180" t="e">
        <f t="shared" ca="1" si="371"/>
        <v>#N/A</v>
      </c>
      <c r="AJ1325" s="180" t="e">
        <f t="shared" si="372"/>
        <v>#N/A</v>
      </c>
      <c r="AK1325" s="180" t="e">
        <f t="shared" si="373"/>
        <v>#N/A</v>
      </c>
      <c r="AL1325" s="180">
        <f t="shared" si="374"/>
        <v>0</v>
      </c>
    </row>
    <row r="1326" spans="1:38" x14ac:dyDescent="0.35">
      <c r="A1326" s="91"/>
      <c r="B1326" s="92"/>
      <c r="C1326" s="93"/>
      <c r="D1326" s="92"/>
      <c r="E1326" s="91"/>
      <c r="F1326" s="92"/>
      <c r="G1326" s="94"/>
      <c r="I1326" s="31">
        <f t="shared" ca="1" si="375"/>
        <v>0</v>
      </c>
      <c r="J1326" s="31">
        <f ca="1">IF(ISNA(MATCH($V1326,Hajoamiskertoimet!A$21:A$53,0)),0,$I1326*OFFSET(Hajoamiskertoimet!$C$20,MATCH($V1326,Hajoamiskertoimet!A$21:A$53,0),0))</f>
        <v>0</v>
      </c>
      <c r="L1326" s="181">
        <f t="shared" ca="1" si="364"/>
        <v>1</v>
      </c>
      <c r="M1326" s="180" t="e">
        <f ca="1">OFFSET('ewc02'!$H$10,MATCH($R1326,Ewc_ID,0),0)</f>
        <v>#N/A</v>
      </c>
      <c r="N1326" s="180" t="e">
        <f t="shared" ca="1" si="359"/>
        <v>#N/A</v>
      </c>
      <c r="O1326" s="180" t="e">
        <f ca="1">IF($L1326=0,-1,OFFSET('Kuiva-aine'!$C$10,AE1326+AF1326-1,0))</f>
        <v>#N/A</v>
      </c>
      <c r="P1326" s="180" t="e">
        <f t="shared" ca="1" si="365"/>
        <v>#N/A</v>
      </c>
      <c r="Q1326" s="180" t="e">
        <f ca="1">OFFSET('ewc02'!$A$10,MATCH($C1326,EWC_Koodi,0),0)</f>
        <v>#N/A</v>
      </c>
      <c r="R1326" s="180" t="e">
        <f t="shared" ca="1" si="366"/>
        <v>#N/A</v>
      </c>
      <c r="S1326" s="180" t="e">
        <f ca="1">OFFSET('ewc02'!$K$10,Y1326,0)</f>
        <v>#N/A</v>
      </c>
      <c r="T1326" s="180" t="e">
        <f t="shared" ca="1" si="367"/>
        <v>#N/A</v>
      </c>
      <c r="U1326" s="180" t="e">
        <f ca="1">OFFSET('ewc02'!$L$10,Y1326,0)</f>
        <v>#N/A</v>
      </c>
      <c r="V1326" s="180" t="e">
        <f ca="1">OFFSET('ewc02'!$M$10,Y1326,0)</f>
        <v>#N/A</v>
      </c>
      <c r="W1326" s="180" t="e">
        <f ca="1">OFFSET('ewc02'!$N$10,Y1326,0)</f>
        <v>#N/A</v>
      </c>
      <c r="X1326" s="180" t="e">
        <f ca="1">IF(AND(OFFSET('ewc02'!I$10,Y1326,0)=12,OR(G1326="2.3",G1326="2.6",G1326="2.7",G1326="2.9")),1,0)</f>
        <v>#N/A</v>
      </c>
      <c r="Y1326" s="180" t="e">
        <f t="shared" ca="1" si="360"/>
        <v>#N/A</v>
      </c>
      <c r="Z1326" s="37">
        <f t="shared" si="361"/>
        <v>0</v>
      </c>
      <c r="AA1326" s="180">
        <f ca="1">IF($Z1326=0,0, OFFSET(rd!$A$10,MATCH($Z1326,RD_tunnus,0),0))</f>
        <v>0</v>
      </c>
      <c r="AB1326" s="180" t="e">
        <f t="shared" si="368"/>
        <v>#N/A</v>
      </c>
      <c r="AC1326" s="180" t="e">
        <f t="shared" si="369"/>
        <v>#N/A</v>
      </c>
      <c r="AD1326" s="100">
        <f t="shared" si="370"/>
        <v>0</v>
      </c>
      <c r="AE1326" s="180" t="e">
        <f t="shared" ca="1" si="362"/>
        <v>#N/A</v>
      </c>
      <c r="AF1326" s="180" t="e">
        <f t="shared" ca="1" si="363"/>
        <v>#N/A</v>
      </c>
      <c r="AG1326" s="100" t="e">
        <f ca="1">OFFSET('Kuiva-aine'!$D$10,AE1326+AF1326-1,0)</f>
        <v>#N/A</v>
      </c>
      <c r="AH1326" s="100" t="e">
        <f ca="1">OFFSET('Kuiva-aine'!$E$10,AE1326+AF1326-1,0)</f>
        <v>#N/A</v>
      </c>
      <c r="AI1326" s="180" t="e">
        <f t="shared" ca="1" si="371"/>
        <v>#N/A</v>
      </c>
      <c r="AJ1326" s="180" t="e">
        <f t="shared" si="372"/>
        <v>#N/A</v>
      </c>
      <c r="AK1326" s="180" t="e">
        <f t="shared" si="373"/>
        <v>#N/A</v>
      </c>
      <c r="AL1326" s="180">
        <f t="shared" si="374"/>
        <v>0</v>
      </c>
    </row>
    <row r="1327" spans="1:38" x14ac:dyDescent="0.35">
      <c r="A1327" s="91"/>
      <c r="B1327" s="92"/>
      <c r="C1327" s="93"/>
      <c r="D1327" s="92"/>
      <c r="E1327" s="91"/>
      <c r="F1327" s="92"/>
      <c r="G1327" s="94"/>
      <c r="I1327" s="31">
        <f t="shared" ca="1" si="375"/>
        <v>0</v>
      </c>
      <c r="J1327" s="31">
        <f ca="1">IF(ISNA(MATCH($V1327,Hajoamiskertoimet!A$21:A$53,0)),0,$I1327*OFFSET(Hajoamiskertoimet!$C$20,MATCH($V1327,Hajoamiskertoimet!A$21:A$53,0),0))</f>
        <v>0</v>
      </c>
      <c r="L1327" s="181">
        <f t="shared" ca="1" si="364"/>
        <v>1</v>
      </c>
      <c r="M1327" s="180" t="e">
        <f ca="1">OFFSET('ewc02'!$H$10,MATCH($R1327,Ewc_ID,0),0)</f>
        <v>#N/A</v>
      </c>
      <c r="N1327" s="180" t="e">
        <f t="shared" ca="1" si="359"/>
        <v>#N/A</v>
      </c>
      <c r="O1327" s="180" t="e">
        <f ca="1">IF($L1327=0,-1,OFFSET('Kuiva-aine'!$C$10,AE1327+AF1327-1,0))</f>
        <v>#N/A</v>
      </c>
      <c r="P1327" s="180" t="e">
        <f t="shared" ca="1" si="365"/>
        <v>#N/A</v>
      </c>
      <c r="Q1327" s="180" t="e">
        <f ca="1">OFFSET('ewc02'!$A$10,MATCH($C1327,EWC_Koodi,0),0)</f>
        <v>#N/A</v>
      </c>
      <c r="R1327" s="180" t="e">
        <f t="shared" ca="1" si="366"/>
        <v>#N/A</v>
      </c>
      <c r="S1327" s="180" t="e">
        <f ca="1">OFFSET('ewc02'!$K$10,Y1327,0)</f>
        <v>#N/A</v>
      </c>
      <c r="T1327" s="180" t="e">
        <f t="shared" ca="1" si="367"/>
        <v>#N/A</v>
      </c>
      <c r="U1327" s="180" t="e">
        <f ca="1">OFFSET('ewc02'!$L$10,Y1327,0)</f>
        <v>#N/A</v>
      </c>
      <c r="V1327" s="180" t="e">
        <f ca="1">OFFSET('ewc02'!$M$10,Y1327,0)</f>
        <v>#N/A</v>
      </c>
      <c r="W1327" s="180" t="e">
        <f ca="1">OFFSET('ewc02'!$N$10,Y1327,0)</f>
        <v>#N/A</v>
      </c>
      <c r="X1327" s="180" t="e">
        <f ca="1">IF(AND(OFFSET('ewc02'!I$10,Y1327,0)=12,OR(G1327="2.3",G1327="2.6",G1327="2.7",G1327="2.9")),1,0)</f>
        <v>#N/A</v>
      </c>
      <c r="Y1327" s="180" t="e">
        <f t="shared" ca="1" si="360"/>
        <v>#N/A</v>
      </c>
      <c r="Z1327" s="37">
        <f t="shared" si="361"/>
        <v>0</v>
      </c>
      <c r="AA1327" s="180">
        <f ca="1">IF($Z1327=0,0, OFFSET(rd!$A$10,MATCH($Z1327,RD_tunnus,0),0))</f>
        <v>0</v>
      </c>
      <c r="AB1327" s="180" t="e">
        <f t="shared" si="368"/>
        <v>#N/A</v>
      </c>
      <c r="AC1327" s="180" t="e">
        <f t="shared" si="369"/>
        <v>#N/A</v>
      </c>
      <c r="AD1327" s="100">
        <f t="shared" si="370"/>
        <v>0</v>
      </c>
      <c r="AE1327" s="180" t="e">
        <f t="shared" ca="1" si="362"/>
        <v>#N/A</v>
      </c>
      <c r="AF1327" s="180" t="e">
        <f t="shared" ca="1" si="363"/>
        <v>#N/A</v>
      </c>
      <c r="AG1327" s="100" t="e">
        <f ca="1">OFFSET('Kuiva-aine'!$D$10,AE1327+AF1327-1,0)</f>
        <v>#N/A</v>
      </c>
      <c r="AH1327" s="100" t="e">
        <f ca="1">OFFSET('Kuiva-aine'!$E$10,AE1327+AF1327-1,0)</f>
        <v>#N/A</v>
      </c>
      <c r="AI1327" s="180" t="e">
        <f t="shared" ca="1" si="371"/>
        <v>#N/A</v>
      </c>
      <c r="AJ1327" s="180" t="e">
        <f t="shared" si="372"/>
        <v>#N/A</v>
      </c>
      <c r="AK1327" s="180" t="e">
        <f t="shared" si="373"/>
        <v>#N/A</v>
      </c>
      <c r="AL1327" s="180">
        <f t="shared" si="374"/>
        <v>0</v>
      </c>
    </row>
    <row r="1328" spans="1:38" x14ac:dyDescent="0.35">
      <c r="A1328" s="91"/>
      <c r="B1328" s="92"/>
      <c r="C1328" s="93"/>
      <c r="D1328" s="92"/>
      <c r="E1328" s="91"/>
      <c r="F1328" s="92"/>
      <c r="G1328" s="94"/>
      <c r="I1328" s="31">
        <f t="shared" ca="1" si="375"/>
        <v>0</v>
      </c>
      <c r="J1328" s="31">
        <f ca="1">IF(ISNA(MATCH($V1328,Hajoamiskertoimet!A$21:A$53,0)),0,$I1328*OFFSET(Hajoamiskertoimet!$C$20,MATCH($V1328,Hajoamiskertoimet!A$21:A$53,0),0))</f>
        <v>0</v>
      </c>
      <c r="L1328" s="181">
        <f t="shared" ca="1" si="364"/>
        <v>1</v>
      </c>
      <c r="M1328" s="180" t="e">
        <f ca="1">OFFSET('ewc02'!$H$10,MATCH($R1328,Ewc_ID,0),0)</f>
        <v>#N/A</v>
      </c>
      <c r="N1328" s="180" t="e">
        <f t="shared" ca="1" si="359"/>
        <v>#N/A</v>
      </c>
      <c r="O1328" s="180" t="e">
        <f ca="1">IF($L1328=0,-1,OFFSET('Kuiva-aine'!$C$10,AE1328+AF1328-1,0))</f>
        <v>#N/A</v>
      </c>
      <c r="P1328" s="180" t="e">
        <f t="shared" ca="1" si="365"/>
        <v>#N/A</v>
      </c>
      <c r="Q1328" s="180" t="e">
        <f ca="1">OFFSET('ewc02'!$A$10,MATCH($C1328,EWC_Koodi,0),0)</f>
        <v>#N/A</v>
      </c>
      <c r="R1328" s="180" t="e">
        <f t="shared" ca="1" si="366"/>
        <v>#N/A</v>
      </c>
      <c r="S1328" s="180" t="e">
        <f ca="1">OFFSET('ewc02'!$K$10,Y1328,0)</f>
        <v>#N/A</v>
      </c>
      <c r="T1328" s="180" t="e">
        <f t="shared" ca="1" si="367"/>
        <v>#N/A</v>
      </c>
      <c r="U1328" s="180" t="e">
        <f ca="1">OFFSET('ewc02'!$L$10,Y1328,0)</f>
        <v>#N/A</v>
      </c>
      <c r="V1328" s="180" t="e">
        <f ca="1">OFFSET('ewc02'!$M$10,Y1328,0)</f>
        <v>#N/A</v>
      </c>
      <c r="W1328" s="180" t="e">
        <f ca="1">OFFSET('ewc02'!$N$10,Y1328,0)</f>
        <v>#N/A</v>
      </c>
      <c r="X1328" s="180" t="e">
        <f ca="1">IF(AND(OFFSET('ewc02'!I$10,Y1328,0)=12,OR(G1328="2.3",G1328="2.6",G1328="2.7",G1328="2.9")),1,0)</f>
        <v>#N/A</v>
      </c>
      <c r="Y1328" s="180" t="e">
        <f t="shared" ca="1" si="360"/>
        <v>#N/A</v>
      </c>
      <c r="Z1328" s="37">
        <f t="shared" si="361"/>
        <v>0</v>
      </c>
      <c r="AA1328" s="180">
        <f ca="1">IF($Z1328=0,0, OFFSET(rd!$A$10,MATCH($Z1328,RD_tunnus,0),0))</f>
        <v>0</v>
      </c>
      <c r="AB1328" s="180" t="e">
        <f t="shared" si="368"/>
        <v>#N/A</v>
      </c>
      <c r="AC1328" s="180" t="e">
        <f t="shared" si="369"/>
        <v>#N/A</v>
      </c>
      <c r="AD1328" s="100">
        <f t="shared" si="370"/>
        <v>0</v>
      </c>
      <c r="AE1328" s="180" t="e">
        <f t="shared" ca="1" si="362"/>
        <v>#N/A</v>
      </c>
      <c r="AF1328" s="180" t="e">
        <f t="shared" ca="1" si="363"/>
        <v>#N/A</v>
      </c>
      <c r="AG1328" s="100" t="e">
        <f ca="1">OFFSET('Kuiva-aine'!$D$10,AE1328+AF1328-1,0)</f>
        <v>#N/A</v>
      </c>
      <c r="AH1328" s="100" t="e">
        <f ca="1">OFFSET('Kuiva-aine'!$E$10,AE1328+AF1328-1,0)</f>
        <v>#N/A</v>
      </c>
      <c r="AI1328" s="180" t="e">
        <f t="shared" ca="1" si="371"/>
        <v>#N/A</v>
      </c>
      <c r="AJ1328" s="180" t="e">
        <f t="shared" si="372"/>
        <v>#N/A</v>
      </c>
      <c r="AK1328" s="180" t="e">
        <f t="shared" si="373"/>
        <v>#N/A</v>
      </c>
      <c r="AL1328" s="180">
        <f t="shared" si="374"/>
        <v>0</v>
      </c>
    </row>
    <row r="1329" spans="1:38" x14ac:dyDescent="0.35">
      <c r="A1329" s="91"/>
      <c r="B1329" s="92"/>
      <c r="C1329" s="93"/>
      <c r="D1329" s="92"/>
      <c r="E1329" s="91"/>
      <c r="F1329" s="92"/>
      <c r="G1329" s="94"/>
      <c r="I1329" s="31">
        <f t="shared" ca="1" si="375"/>
        <v>0</v>
      </c>
      <c r="J1329" s="31">
        <f ca="1">IF(ISNA(MATCH($V1329,Hajoamiskertoimet!A$21:A$53,0)),0,$I1329*OFFSET(Hajoamiskertoimet!$C$20,MATCH($V1329,Hajoamiskertoimet!A$21:A$53,0),0))</f>
        <v>0</v>
      </c>
      <c r="L1329" s="181">
        <f t="shared" ca="1" si="364"/>
        <v>1</v>
      </c>
      <c r="M1329" s="180" t="e">
        <f ca="1">OFFSET('ewc02'!$H$10,MATCH($R1329,Ewc_ID,0),0)</f>
        <v>#N/A</v>
      </c>
      <c r="N1329" s="180" t="e">
        <f t="shared" ca="1" si="359"/>
        <v>#N/A</v>
      </c>
      <c r="O1329" s="180" t="e">
        <f ca="1">IF($L1329=0,-1,OFFSET('Kuiva-aine'!$C$10,AE1329+AF1329-1,0))</f>
        <v>#N/A</v>
      </c>
      <c r="P1329" s="180" t="e">
        <f t="shared" ca="1" si="365"/>
        <v>#N/A</v>
      </c>
      <c r="Q1329" s="180" t="e">
        <f ca="1">OFFSET('ewc02'!$A$10,MATCH($C1329,EWC_Koodi,0),0)</f>
        <v>#N/A</v>
      </c>
      <c r="R1329" s="180" t="e">
        <f t="shared" ca="1" si="366"/>
        <v>#N/A</v>
      </c>
      <c r="S1329" s="180" t="e">
        <f ca="1">OFFSET('ewc02'!$K$10,Y1329,0)</f>
        <v>#N/A</v>
      </c>
      <c r="T1329" s="180" t="e">
        <f t="shared" ca="1" si="367"/>
        <v>#N/A</v>
      </c>
      <c r="U1329" s="180" t="e">
        <f ca="1">OFFSET('ewc02'!$L$10,Y1329,0)</f>
        <v>#N/A</v>
      </c>
      <c r="V1329" s="180" t="e">
        <f ca="1">OFFSET('ewc02'!$M$10,Y1329,0)</f>
        <v>#N/A</v>
      </c>
      <c r="W1329" s="180" t="e">
        <f ca="1">OFFSET('ewc02'!$N$10,Y1329,0)</f>
        <v>#N/A</v>
      </c>
      <c r="X1329" s="180" t="e">
        <f ca="1">IF(AND(OFFSET('ewc02'!I$10,Y1329,0)=12,OR(G1329="2.3",G1329="2.6",G1329="2.7",G1329="2.9")),1,0)</f>
        <v>#N/A</v>
      </c>
      <c r="Y1329" s="180" t="e">
        <f t="shared" ca="1" si="360"/>
        <v>#N/A</v>
      </c>
      <c r="Z1329" s="37">
        <f t="shared" si="361"/>
        <v>0</v>
      </c>
      <c r="AA1329" s="180">
        <f ca="1">IF($Z1329=0,0, OFFSET(rd!$A$10,MATCH($Z1329,RD_tunnus,0),0))</f>
        <v>0</v>
      </c>
      <c r="AB1329" s="180" t="e">
        <f t="shared" si="368"/>
        <v>#N/A</v>
      </c>
      <c r="AC1329" s="180" t="e">
        <f t="shared" si="369"/>
        <v>#N/A</v>
      </c>
      <c r="AD1329" s="100">
        <f t="shared" si="370"/>
        <v>0</v>
      </c>
      <c r="AE1329" s="180" t="e">
        <f t="shared" ca="1" si="362"/>
        <v>#N/A</v>
      </c>
      <c r="AF1329" s="180" t="e">
        <f t="shared" ca="1" si="363"/>
        <v>#N/A</v>
      </c>
      <c r="AG1329" s="100" t="e">
        <f ca="1">OFFSET('Kuiva-aine'!$D$10,AE1329+AF1329-1,0)</f>
        <v>#N/A</v>
      </c>
      <c r="AH1329" s="100" t="e">
        <f ca="1">OFFSET('Kuiva-aine'!$E$10,AE1329+AF1329-1,0)</f>
        <v>#N/A</v>
      </c>
      <c r="AI1329" s="180" t="e">
        <f t="shared" ca="1" si="371"/>
        <v>#N/A</v>
      </c>
      <c r="AJ1329" s="180" t="e">
        <f t="shared" si="372"/>
        <v>#N/A</v>
      </c>
      <c r="AK1329" s="180" t="e">
        <f t="shared" si="373"/>
        <v>#N/A</v>
      </c>
      <c r="AL1329" s="180">
        <f t="shared" si="374"/>
        <v>0</v>
      </c>
    </row>
    <row r="1330" spans="1:38" x14ac:dyDescent="0.35">
      <c r="A1330" s="91"/>
      <c r="B1330" s="92"/>
      <c r="C1330" s="93"/>
      <c r="D1330" s="92"/>
      <c r="E1330" s="91"/>
      <c r="F1330" s="92"/>
      <c r="G1330" s="94"/>
      <c r="I1330" s="31">
        <f t="shared" ca="1" si="375"/>
        <v>0</v>
      </c>
      <c r="J1330" s="31">
        <f ca="1">IF(ISNA(MATCH($V1330,Hajoamiskertoimet!A$21:A$53,0)),0,$I1330*OFFSET(Hajoamiskertoimet!$C$20,MATCH($V1330,Hajoamiskertoimet!A$21:A$53,0),0))</f>
        <v>0</v>
      </c>
      <c r="L1330" s="181">
        <f t="shared" ca="1" si="364"/>
        <v>1</v>
      </c>
      <c r="M1330" s="180" t="e">
        <f ca="1">OFFSET('ewc02'!$H$10,MATCH($R1330,Ewc_ID,0),0)</f>
        <v>#N/A</v>
      </c>
      <c r="N1330" s="180" t="e">
        <f t="shared" ca="1" si="359"/>
        <v>#N/A</v>
      </c>
      <c r="O1330" s="180" t="e">
        <f ca="1">IF($L1330=0,-1,OFFSET('Kuiva-aine'!$C$10,AE1330+AF1330-1,0))</f>
        <v>#N/A</v>
      </c>
      <c r="P1330" s="180" t="e">
        <f t="shared" ca="1" si="365"/>
        <v>#N/A</v>
      </c>
      <c r="Q1330" s="180" t="e">
        <f ca="1">OFFSET('ewc02'!$A$10,MATCH($C1330,EWC_Koodi,0),0)</f>
        <v>#N/A</v>
      </c>
      <c r="R1330" s="180" t="e">
        <f t="shared" ca="1" si="366"/>
        <v>#N/A</v>
      </c>
      <c r="S1330" s="180" t="e">
        <f ca="1">OFFSET('ewc02'!$K$10,Y1330,0)</f>
        <v>#N/A</v>
      </c>
      <c r="T1330" s="180" t="e">
        <f t="shared" ca="1" si="367"/>
        <v>#N/A</v>
      </c>
      <c r="U1330" s="180" t="e">
        <f ca="1">OFFSET('ewc02'!$L$10,Y1330,0)</f>
        <v>#N/A</v>
      </c>
      <c r="V1330" s="180" t="e">
        <f ca="1">OFFSET('ewc02'!$M$10,Y1330,0)</f>
        <v>#N/A</v>
      </c>
      <c r="W1330" s="180" t="e">
        <f ca="1">OFFSET('ewc02'!$N$10,Y1330,0)</f>
        <v>#N/A</v>
      </c>
      <c r="X1330" s="180" t="e">
        <f ca="1">IF(AND(OFFSET('ewc02'!I$10,Y1330,0)=12,OR(G1330="2.3",G1330="2.6",G1330="2.7",G1330="2.9")),1,0)</f>
        <v>#N/A</v>
      </c>
      <c r="Y1330" s="180" t="e">
        <f t="shared" ca="1" si="360"/>
        <v>#N/A</v>
      </c>
      <c r="Z1330" s="37">
        <f t="shared" si="361"/>
        <v>0</v>
      </c>
      <c r="AA1330" s="180">
        <f ca="1">IF($Z1330=0,0, OFFSET(rd!$A$10,MATCH($Z1330,RD_tunnus,0),0))</f>
        <v>0</v>
      </c>
      <c r="AB1330" s="180" t="e">
        <f t="shared" si="368"/>
        <v>#N/A</v>
      </c>
      <c r="AC1330" s="180" t="e">
        <f t="shared" si="369"/>
        <v>#N/A</v>
      </c>
      <c r="AD1330" s="100">
        <f t="shared" si="370"/>
        <v>0</v>
      </c>
      <c r="AE1330" s="180" t="e">
        <f t="shared" ca="1" si="362"/>
        <v>#N/A</v>
      </c>
      <c r="AF1330" s="180" t="e">
        <f t="shared" ca="1" si="363"/>
        <v>#N/A</v>
      </c>
      <c r="AG1330" s="100" t="e">
        <f ca="1">OFFSET('Kuiva-aine'!$D$10,AE1330+AF1330-1,0)</f>
        <v>#N/A</v>
      </c>
      <c r="AH1330" s="100" t="e">
        <f ca="1">OFFSET('Kuiva-aine'!$E$10,AE1330+AF1330-1,0)</f>
        <v>#N/A</v>
      </c>
      <c r="AI1330" s="180" t="e">
        <f t="shared" ca="1" si="371"/>
        <v>#N/A</v>
      </c>
      <c r="AJ1330" s="180" t="e">
        <f t="shared" si="372"/>
        <v>#N/A</v>
      </c>
      <c r="AK1330" s="180" t="e">
        <f t="shared" si="373"/>
        <v>#N/A</v>
      </c>
      <c r="AL1330" s="180">
        <f t="shared" si="374"/>
        <v>0</v>
      </c>
    </row>
    <row r="1331" spans="1:38" x14ac:dyDescent="0.35">
      <c r="A1331" s="91"/>
      <c r="B1331" s="92"/>
      <c r="C1331" s="93"/>
      <c r="D1331" s="92"/>
      <c r="E1331" s="91"/>
      <c r="F1331" s="92"/>
      <c r="G1331" s="94"/>
      <c r="I1331" s="31">
        <f t="shared" ca="1" si="375"/>
        <v>0</v>
      </c>
      <c r="J1331" s="31">
        <f ca="1">IF(ISNA(MATCH($V1331,Hajoamiskertoimet!A$21:A$53,0)),0,$I1331*OFFSET(Hajoamiskertoimet!$C$20,MATCH($V1331,Hajoamiskertoimet!A$21:A$53,0),0))</f>
        <v>0</v>
      </c>
      <c r="L1331" s="181">
        <f t="shared" ca="1" si="364"/>
        <v>1</v>
      </c>
      <c r="M1331" s="180" t="e">
        <f ca="1">OFFSET('ewc02'!$H$10,MATCH($R1331,Ewc_ID,0),0)</f>
        <v>#N/A</v>
      </c>
      <c r="N1331" s="180" t="e">
        <f t="shared" ca="1" si="359"/>
        <v>#N/A</v>
      </c>
      <c r="O1331" s="180" t="e">
        <f ca="1">IF($L1331=0,-1,OFFSET('Kuiva-aine'!$C$10,AE1331+AF1331-1,0))</f>
        <v>#N/A</v>
      </c>
      <c r="P1331" s="180" t="e">
        <f t="shared" ca="1" si="365"/>
        <v>#N/A</v>
      </c>
      <c r="Q1331" s="180" t="e">
        <f ca="1">OFFSET('ewc02'!$A$10,MATCH($C1331,EWC_Koodi,0),0)</f>
        <v>#N/A</v>
      </c>
      <c r="R1331" s="180" t="e">
        <f t="shared" ca="1" si="366"/>
        <v>#N/A</v>
      </c>
      <c r="S1331" s="180" t="e">
        <f ca="1">OFFSET('ewc02'!$K$10,Y1331,0)</f>
        <v>#N/A</v>
      </c>
      <c r="T1331" s="180" t="e">
        <f t="shared" ca="1" si="367"/>
        <v>#N/A</v>
      </c>
      <c r="U1331" s="180" t="e">
        <f ca="1">OFFSET('ewc02'!$L$10,Y1331,0)</f>
        <v>#N/A</v>
      </c>
      <c r="V1331" s="180" t="e">
        <f ca="1">OFFSET('ewc02'!$M$10,Y1331,0)</f>
        <v>#N/A</v>
      </c>
      <c r="W1331" s="180" t="e">
        <f ca="1">OFFSET('ewc02'!$N$10,Y1331,0)</f>
        <v>#N/A</v>
      </c>
      <c r="X1331" s="180" t="e">
        <f ca="1">IF(AND(OFFSET('ewc02'!I$10,Y1331,0)=12,OR(G1331="2.3",G1331="2.6",G1331="2.7",G1331="2.9")),1,0)</f>
        <v>#N/A</v>
      </c>
      <c r="Y1331" s="180" t="e">
        <f t="shared" ca="1" si="360"/>
        <v>#N/A</v>
      </c>
      <c r="Z1331" s="37">
        <f t="shared" si="361"/>
        <v>0</v>
      </c>
      <c r="AA1331" s="180">
        <f ca="1">IF($Z1331=0,0, OFFSET(rd!$A$10,MATCH($Z1331,RD_tunnus,0),0))</f>
        <v>0</v>
      </c>
      <c r="AB1331" s="180" t="e">
        <f t="shared" si="368"/>
        <v>#N/A</v>
      </c>
      <c r="AC1331" s="180" t="e">
        <f t="shared" si="369"/>
        <v>#N/A</v>
      </c>
      <c r="AD1331" s="100">
        <f t="shared" si="370"/>
        <v>0</v>
      </c>
      <c r="AE1331" s="180" t="e">
        <f t="shared" ca="1" si="362"/>
        <v>#N/A</v>
      </c>
      <c r="AF1331" s="180" t="e">
        <f t="shared" ca="1" si="363"/>
        <v>#N/A</v>
      </c>
      <c r="AG1331" s="100" t="e">
        <f ca="1">OFFSET('Kuiva-aine'!$D$10,AE1331+AF1331-1,0)</f>
        <v>#N/A</v>
      </c>
      <c r="AH1331" s="100" t="e">
        <f ca="1">OFFSET('Kuiva-aine'!$E$10,AE1331+AF1331-1,0)</f>
        <v>#N/A</v>
      </c>
      <c r="AI1331" s="180" t="e">
        <f t="shared" ca="1" si="371"/>
        <v>#N/A</v>
      </c>
      <c r="AJ1331" s="180" t="e">
        <f t="shared" si="372"/>
        <v>#N/A</v>
      </c>
      <c r="AK1331" s="180" t="e">
        <f t="shared" si="373"/>
        <v>#N/A</v>
      </c>
      <c r="AL1331" s="180">
        <f t="shared" si="374"/>
        <v>0</v>
      </c>
    </row>
    <row r="1332" spans="1:38" x14ac:dyDescent="0.35">
      <c r="A1332" s="91"/>
      <c r="B1332" s="92"/>
      <c r="C1332" s="93"/>
      <c r="D1332" s="92"/>
      <c r="E1332" s="91"/>
      <c r="F1332" s="92"/>
      <c r="G1332" s="94"/>
      <c r="I1332" s="31">
        <f t="shared" ca="1" si="375"/>
        <v>0</v>
      </c>
      <c r="J1332" s="31">
        <f ca="1">IF(ISNA(MATCH($V1332,Hajoamiskertoimet!A$21:A$53,0)),0,$I1332*OFFSET(Hajoamiskertoimet!$C$20,MATCH($V1332,Hajoamiskertoimet!A$21:A$53,0),0))</f>
        <v>0</v>
      </c>
      <c r="L1332" s="181">
        <f t="shared" ca="1" si="364"/>
        <v>1</v>
      </c>
      <c r="M1332" s="180" t="e">
        <f ca="1">OFFSET('ewc02'!$H$10,MATCH($R1332,Ewc_ID,0),0)</f>
        <v>#N/A</v>
      </c>
      <c r="N1332" s="180" t="e">
        <f t="shared" ca="1" si="359"/>
        <v>#N/A</v>
      </c>
      <c r="O1332" s="180" t="e">
        <f ca="1">IF($L1332=0,-1,OFFSET('Kuiva-aine'!$C$10,AE1332+AF1332-1,0))</f>
        <v>#N/A</v>
      </c>
      <c r="P1332" s="180" t="e">
        <f t="shared" ca="1" si="365"/>
        <v>#N/A</v>
      </c>
      <c r="Q1332" s="180" t="e">
        <f ca="1">OFFSET('ewc02'!$A$10,MATCH($C1332,EWC_Koodi,0),0)</f>
        <v>#N/A</v>
      </c>
      <c r="R1332" s="180" t="e">
        <f t="shared" ca="1" si="366"/>
        <v>#N/A</v>
      </c>
      <c r="S1332" s="180" t="e">
        <f ca="1">OFFSET('ewc02'!$K$10,Y1332,0)</f>
        <v>#N/A</v>
      </c>
      <c r="T1332" s="180" t="e">
        <f t="shared" ca="1" si="367"/>
        <v>#N/A</v>
      </c>
      <c r="U1332" s="180" t="e">
        <f ca="1">OFFSET('ewc02'!$L$10,Y1332,0)</f>
        <v>#N/A</v>
      </c>
      <c r="V1332" s="180" t="e">
        <f ca="1">OFFSET('ewc02'!$M$10,Y1332,0)</f>
        <v>#N/A</v>
      </c>
      <c r="W1332" s="180" t="e">
        <f ca="1">OFFSET('ewc02'!$N$10,Y1332,0)</f>
        <v>#N/A</v>
      </c>
      <c r="X1332" s="180" t="e">
        <f ca="1">IF(AND(OFFSET('ewc02'!I$10,Y1332,0)=12,OR(G1332="2.3",G1332="2.6",G1332="2.7",G1332="2.9")),1,0)</f>
        <v>#N/A</v>
      </c>
      <c r="Y1332" s="180" t="e">
        <f t="shared" ca="1" si="360"/>
        <v>#N/A</v>
      </c>
      <c r="Z1332" s="37">
        <f t="shared" si="361"/>
        <v>0</v>
      </c>
      <c r="AA1332" s="180">
        <f ca="1">IF($Z1332=0,0, OFFSET(rd!$A$10,MATCH($Z1332,RD_tunnus,0),0))</f>
        <v>0</v>
      </c>
      <c r="AB1332" s="180" t="e">
        <f t="shared" si="368"/>
        <v>#N/A</v>
      </c>
      <c r="AC1332" s="180" t="e">
        <f t="shared" si="369"/>
        <v>#N/A</v>
      </c>
      <c r="AD1332" s="100">
        <f t="shared" si="370"/>
        <v>0</v>
      </c>
      <c r="AE1332" s="180" t="e">
        <f t="shared" ca="1" si="362"/>
        <v>#N/A</v>
      </c>
      <c r="AF1332" s="180" t="e">
        <f t="shared" ca="1" si="363"/>
        <v>#N/A</v>
      </c>
      <c r="AG1332" s="100" t="e">
        <f ca="1">OFFSET('Kuiva-aine'!$D$10,AE1332+AF1332-1,0)</f>
        <v>#N/A</v>
      </c>
      <c r="AH1332" s="100" t="e">
        <f ca="1">OFFSET('Kuiva-aine'!$E$10,AE1332+AF1332-1,0)</f>
        <v>#N/A</v>
      </c>
      <c r="AI1332" s="180" t="e">
        <f t="shared" ca="1" si="371"/>
        <v>#N/A</v>
      </c>
      <c r="AJ1332" s="180" t="e">
        <f t="shared" si="372"/>
        <v>#N/A</v>
      </c>
      <c r="AK1332" s="180" t="e">
        <f t="shared" si="373"/>
        <v>#N/A</v>
      </c>
      <c r="AL1332" s="180">
        <f t="shared" si="374"/>
        <v>0</v>
      </c>
    </row>
    <row r="1333" spans="1:38" x14ac:dyDescent="0.35">
      <c r="A1333" s="91"/>
      <c r="B1333" s="92"/>
      <c r="C1333" s="93"/>
      <c r="D1333" s="92"/>
      <c r="E1333" s="91"/>
      <c r="F1333" s="92"/>
      <c r="G1333" s="94"/>
      <c r="I1333" s="31">
        <f t="shared" ca="1" si="375"/>
        <v>0</v>
      </c>
      <c r="J1333" s="31">
        <f ca="1">IF(ISNA(MATCH($V1333,Hajoamiskertoimet!A$21:A$53,0)),0,$I1333*OFFSET(Hajoamiskertoimet!$C$20,MATCH($V1333,Hajoamiskertoimet!A$21:A$53,0),0))</f>
        <v>0</v>
      </c>
      <c r="L1333" s="181">
        <f t="shared" ca="1" si="364"/>
        <v>1</v>
      </c>
      <c r="M1333" s="180" t="e">
        <f ca="1">OFFSET('ewc02'!$H$10,MATCH($R1333,Ewc_ID,0),0)</f>
        <v>#N/A</v>
      </c>
      <c r="N1333" s="180" t="e">
        <f t="shared" ca="1" si="359"/>
        <v>#N/A</v>
      </c>
      <c r="O1333" s="180" t="e">
        <f ca="1">IF($L1333=0,-1,OFFSET('Kuiva-aine'!$C$10,AE1333+AF1333-1,0))</f>
        <v>#N/A</v>
      </c>
      <c r="P1333" s="180" t="e">
        <f t="shared" ca="1" si="365"/>
        <v>#N/A</v>
      </c>
      <c r="Q1333" s="180" t="e">
        <f ca="1">OFFSET('ewc02'!$A$10,MATCH($C1333,EWC_Koodi,0),0)</f>
        <v>#N/A</v>
      </c>
      <c r="R1333" s="180" t="e">
        <f t="shared" ca="1" si="366"/>
        <v>#N/A</v>
      </c>
      <c r="S1333" s="180" t="e">
        <f ca="1">OFFSET('ewc02'!$K$10,Y1333,0)</f>
        <v>#N/A</v>
      </c>
      <c r="T1333" s="180" t="e">
        <f t="shared" ca="1" si="367"/>
        <v>#N/A</v>
      </c>
      <c r="U1333" s="180" t="e">
        <f ca="1">OFFSET('ewc02'!$L$10,Y1333,0)</f>
        <v>#N/A</v>
      </c>
      <c r="V1333" s="180" t="e">
        <f ca="1">OFFSET('ewc02'!$M$10,Y1333,0)</f>
        <v>#N/A</v>
      </c>
      <c r="W1333" s="180" t="e">
        <f ca="1">OFFSET('ewc02'!$N$10,Y1333,0)</f>
        <v>#N/A</v>
      </c>
      <c r="X1333" s="180" t="e">
        <f ca="1">IF(AND(OFFSET('ewc02'!I$10,Y1333,0)=12,OR(G1333="2.3",G1333="2.6",G1333="2.7",G1333="2.9")),1,0)</f>
        <v>#N/A</v>
      </c>
      <c r="Y1333" s="180" t="e">
        <f t="shared" ca="1" si="360"/>
        <v>#N/A</v>
      </c>
      <c r="Z1333" s="37">
        <f t="shared" si="361"/>
        <v>0</v>
      </c>
      <c r="AA1333" s="180">
        <f ca="1">IF($Z1333=0,0, OFFSET(rd!$A$10,MATCH($Z1333,RD_tunnus,0),0))</f>
        <v>0</v>
      </c>
      <c r="AB1333" s="180" t="e">
        <f t="shared" si="368"/>
        <v>#N/A</v>
      </c>
      <c r="AC1333" s="180" t="e">
        <f t="shared" si="369"/>
        <v>#N/A</v>
      </c>
      <c r="AD1333" s="100">
        <f t="shared" si="370"/>
        <v>0</v>
      </c>
      <c r="AE1333" s="180" t="e">
        <f t="shared" ca="1" si="362"/>
        <v>#N/A</v>
      </c>
      <c r="AF1333" s="180" t="e">
        <f t="shared" ca="1" si="363"/>
        <v>#N/A</v>
      </c>
      <c r="AG1333" s="100" t="e">
        <f ca="1">OFFSET('Kuiva-aine'!$D$10,AE1333+AF1333-1,0)</f>
        <v>#N/A</v>
      </c>
      <c r="AH1333" s="100" t="e">
        <f ca="1">OFFSET('Kuiva-aine'!$E$10,AE1333+AF1333-1,0)</f>
        <v>#N/A</v>
      </c>
      <c r="AI1333" s="180" t="e">
        <f t="shared" ca="1" si="371"/>
        <v>#N/A</v>
      </c>
      <c r="AJ1333" s="180" t="e">
        <f t="shared" si="372"/>
        <v>#N/A</v>
      </c>
      <c r="AK1333" s="180" t="e">
        <f t="shared" si="373"/>
        <v>#N/A</v>
      </c>
      <c r="AL1333" s="180">
        <f t="shared" si="374"/>
        <v>0</v>
      </c>
    </row>
    <row r="1334" spans="1:38" x14ac:dyDescent="0.35">
      <c r="A1334" s="91"/>
      <c r="B1334" s="92"/>
      <c r="C1334" s="93"/>
      <c r="D1334" s="92"/>
      <c r="E1334" s="91"/>
      <c r="F1334" s="92"/>
      <c r="G1334" s="94"/>
      <c r="I1334" s="31">
        <f t="shared" ca="1" si="375"/>
        <v>0</v>
      </c>
      <c r="J1334" s="31">
        <f ca="1">IF(ISNA(MATCH($V1334,Hajoamiskertoimet!A$21:A$53,0)),0,$I1334*OFFSET(Hajoamiskertoimet!$C$20,MATCH($V1334,Hajoamiskertoimet!A$21:A$53,0),0))</f>
        <v>0</v>
      </c>
      <c r="L1334" s="181">
        <f t="shared" ca="1" si="364"/>
        <v>1</v>
      </c>
      <c r="M1334" s="180" t="e">
        <f ca="1">OFFSET('ewc02'!$H$10,MATCH($R1334,Ewc_ID,0),0)</f>
        <v>#N/A</v>
      </c>
      <c r="N1334" s="180" t="e">
        <f t="shared" ca="1" si="359"/>
        <v>#N/A</v>
      </c>
      <c r="O1334" s="180" t="e">
        <f ca="1">IF($L1334=0,-1,OFFSET('Kuiva-aine'!$C$10,AE1334+AF1334-1,0))</f>
        <v>#N/A</v>
      </c>
      <c r="P1334" s="180" t="e">
        <f t="shared" ca="1" si="365"/>
        <v>#N/A</v>
      </c>
      <c r="Q1334" s="180" t="e">
        <f ca="1">OFFSET('ewc02'!$A$10,MATCH($C1334,EWC_Koodi,0),0)</f>
        <v>#N/A</v>
      </c>
      <c r="R1334" s="180" t="e">
        <f t="shared" ca="1" si="366"/>
        <v>#N/A</v>
      </c>
      <c r="S1334" s="180" t="e">
        <f ca="1">OFFSET('ewc02'!$K$10,Y1334,0)</f>
        <v>#N/A</v>
      </c>
      <c r="T1334" s="180" t="e">
        <f t="shared" ca="1" si="367"/>
        <v>#N/A</v>
      </c>
      <c r="U1334" s="180" t="e">
        <f ca="1">OFFSET('ewc02'!$L$10,Y1334,0)</f>
        <v>#N/A</v>
      </c>
      <c r="V1334" s="180" t="e">
        <f ca="1">OFFSET('ewc02'!$M$10,Y1334,0)</f>
        <v>#N/A</v>
      </c>
      <c r="W1334" s="180" t="e">
        <f ca="1">OFFSET('ewc02'!$N$10,Y1334,0)</f>
        <v>#N/A</v>
      </c>
      <c r="X1334" s="180" t="e">
        <f ca="1">IF(AND(OFFSET('ewc02'!I$10,Y1334,0)=12,OR(G1334="2.3",G1334="2.6",G1334="2.7",G1334="2.9")),1,0)</f>
        <v>#N/A</v>
      </c>
      <c r="Y1334" s="180" t="e">
        <f t="shared" ca="1" si="360"/>
        <v>#N/A</v>
      </c>
      <c r="Z1334" s="37">
        <f t="shared" si="361"/>
        <v>0</v>
      </c>
      <c r="AA1334" s="180">
        <f ca="1">IF($Z1334=0,0, OFFSET(rd!$A$10,MATCH($Z1334,RD_tunnus,0),0))</f>
        <v>0</v>
      </c>
      <c r="AB1334" s="180" t="e">
        <f t="shared" si="368"/>
        <v>#N/A</v>
      </c>
      <c r="AC1334" s="180" t="e">
        <f t="shared" si="369"/>
        <v>#N/A</v>
      </c>
      <c r="AD1334" s="100">
        <f t="shared" si="370"/>
        <v>0</v>
      </c>
      <c r="AE1334" s="180" t="e">
        <f t="shared" ca="1" si="362"/>
        <v>#N/A</v>
      </c>
      <c r="AF1334" s="180" t="e">
        <f t="shared" ca="1" si="363"/>
        <v>#N/A</v>
      </c>
      <c r="AG1334" s="100" t="e">
        <f ca="1">OFFSET('Kuiva-aine'!$D$10,AE1334+AF1334-1,0)</f>
        <v>#N/A</v>
      </c>
      <c r="AH1334" s="100" t="e">
        <f ca="1">OFFSET('Kuiva-aine'!$E$10,AE1334+AF1334-1,0)</f>
        <v>#N/A</v>
      </c>
      <c r="AI1334" s="180" t="e">
        <f t="shared" ca="1" si="371"/>
        <v>#N/A</v>
      </c>
      <c r="AJ1334" s="180" t="e">
        <f t="shared" si="372"/>
        <v>#N/A</v>
      </c>
      <c r="AK1334" s="180" t="e">
        <f t="shared" si="373"/>
        <v>#N/A</v>
      </c>
      <c r="AL1334" s="180">
        <f t="shared" si="374"/>
        <v>0</v>
      </c>
    </row>
    <row r="1335" spans="1:38" x14ac:dyDescent="0.35">
      <c r="A1335" s="91"/>
      <c r="B1335" s="92"/>
      <c r="C1335" s="93"/>
      <c r="D1335" s="92"/>
      <c r="E1335" s="91"/>
      <c r="F1335" s="92"/>
      <c r="G1335" s="94"/>
      <c r="I1335" s="31">
        <f t="shared" ca="1" si="375"/>
        <v>0</v>
      </c>
      <c r="J1335" s="31">
        <f ca="1">IF(ISNA(MATCH($V1335,Hajoamiskertoimet!A$21:A$53,0)),0,$I1335*OFFSET(Hajoamiskertoimet!$C$20,MATCH($V1335,Hajoamiskertoimet!A$21:A$53,0),0))</f>
        <v>0</v>
      </c>
      <c r="L1335" s="181">
        <f t="shared" ca="1" si="364"/>
        <v>1</v>
      </c>
      <c r="M1335" s="180" t="e">
        <f ca="1">OFFSET('ewc02'!$H$10,MATCH($R1335,Ewc_ID,0),0)</f>
        <v>#N/A</v>
      </c>
      <c r="N1335" s="180" t="e">
        <f t="shared" ca="1" si="359"/>
        <v>#N/A</v>
      </c>
      <c r="O1335" s="180" t="e">
        <f ca="1">IF($L1335=0,-1,OFFSET('Kuiva-aine'!$C$10,AE1335+AF1335-1,0))</f>
        <v>#N/A</v>
      </c>
      <c r="P1335" s="180" t="e">
        <f t="shared" ca="1" si="365"/>
        <v>#N/A</v>
      </c>
      <c r="Q1335" s="180" t="e">
        <f ca="1">OFFSET('ewc02'!$A$10,MATCH($C1335,EWC_Koodi,0),0)</f>
        <v>#N/A</v>
      </c>
      <c r="R1335" s="180" t="e">
        <f t="shared" ca="1" si="366"/>
        <v>#N/A</v>
      </c>
      <c r="S1335" s="180" t="e">
        <f ca="1">OFFSET('ewc02'!$K$10,Y1335,0)</f>
        <v>#N/A</v>
      </c>
      <c r="T1335" s="180" t="e">
        <f t="shared" ca="1" si="367"/>
        <v>#N/A</v>
      </c>
      <c r="U1335" s="180" t="e">
        <f ca="1">OFFSET('ewc02'!$L$10,Y1335,0)</f>
        <v>#N/A</v>
      </c>
      <c r="V1335" s="180" t="e">
        <f ca="1">OFFSET('ewc02'!$M$10,Y1335,0)</f>
        <v>#N/A</v>
      </c>
      <c r="W1335" s="180" t="e">
        <f ca="1">OFFSET('ewc02'!$N$10,Y1335,0)</f>
        <v>#N/A</v>
      </c>
      <c r="X1335" s="180" t="e">
        <f ca="1">IF(AND(OFFSET('ewc02'!I$10,Y1335,0)=12,OR(G1335="2.3",G1335="2.6",G1335="2.7",G1335="2.9")),1,0)</f>
        <v>#N/A</v>
      </c>
      <c r="Y1335" s="180" t="e">
        <f t="shared" ca="1" si="360"/>
        <v>#N/A</v>
      </c>
      <c r="Z1335" s="37">
        <f t="shared" si="361"/>
        <v>0</v>
      </c>
      <c r="AA1335" s="180">
        <f ca="1">IF($Z1335=0,0, OFFSET(rd!$A$10,MATCH($Z1335,RD_tunnus,0),0))</f>
        <v>0</v>
      </c>
      <c r="AB1335" s="180" t="e">
        <f t="shared" si="368"/>
        <v>#N/A</v>
      </c>
      <c r="AC1335" s="180" t="e">
        <f t="shared" si="369"/>
        <v>#N/A</v>
      </c>
      <c r="AD1335" s="100">
        <f t="shared" si="370"/>
        <v>0</v>
      </c>
      <c r="AE1335" s="180" t="e">
        <f t="shared" ca="1" si="362"/>
        <v>#N/A</v>
      </c>
      <c r="AF1335" s="180" t="e">
        <f t="shared" ca="1" si="363"/>
        <v>#N/A</v>
      </c>
      <c r="AG1335" s="100" t="e">
        <f ca="1">OFFSET('Kuiva-aine'!$D$10,AE1335+AF1335-1,0)</f>
        <v>#N/A</v>
      </c>
      <c r="AH1335" s="100" t="e">
        <f ca="1">OFFSET('Kuiva-aine'!$E$10,AE1335+AF1335-1,0)</f>
        <v>#N/A</v>
      </c>
      <c r="AI1335" s="180" t="e">
        <f t="shared" ca="1" si="371"/>
        <v>#N/A</v>
      </c>
      <c r="AJ1335" s="180" t="e">
        <f t="shared" si="372"/>
        <v>#N/A</v>
      </c>
      <c r="AK1335" s="180" t="e">
        <f t="shared" si="373"/>
        <v>#N/A</v>
      </c>
      <c r="AL1335" s="180">
        <f t="shared" si="374"/>
        <v>0</v>
      </c>
    </row>
    <row r="1336" spans="1:38" x14ac:dyDescent="0.35">
      <c r="A1336" s="91"/>
      <c r="B1336" s="92"/>
      <c r="C1336" s="93"/>
      <c r="D1336" s="92"/>
      <c r="E1336" s="91"/>
      <c r="F1336" s="92"/>
      <c r="G1336" s="94"/>
      <c r="I1336" s="31">
        <f t="shared" ca="1" si="375"/>
        <v>0</v>
      </c>
      <c r="J1336" s="31">
        <f ca="1">IF(ISNA(MATCH($V1336,Hajoamiskertoimet!A$21:A$53,0)),0,$I1336*OFFSET(Hajoamiskertoimet!$C$20,MATCH($V1336,Hajoamiskertoimet!A$21:A$53,0),0))</f>
        <v>0</v>
      </c>
      <c r="L1336" s="181">
        <f t="shared" ca="1" si="364"/>
        <v>1</v>
      </c>
      <c r="M1336" s="180" t="e">
        <f ca="1">OFFSET('ewc02'!$H$10,MATCH($R1336,Ewc_ID,0),0)</f>
        <v>#N/A</v>
      </c>
      <c r="N1336" s="180" t="e">
        <f t="shared" ca="1" si="359"/>
        <v>#N/A</v>
      </c>
      <c r="O1336" s="180" t="e">
        <f ca="1">IF($L1336=0,-1,OFFSET('Kuiva-aine'!$C$10,AE1336+AF1336-1,0))</f>
        <v>#N/A</v>
      </c>
      <c r="P1336" s="180" t="e">
        <f t="shared" ca="1" si="365"/>
        <v>#N/A</v>
      </c>
      <c r="Q1336" s="180" t="e">
        <f ca="1">OFFSET('ewc02'!$A$10,MATCH($C1336,EWC_Koodi,0),0)</f>
        <v>#N/A</v>
      </c>
      <c r="R1336" s="180" t="e">
        <f t="shared" ca="1" si="366"/>
        <v>#N/A</v>
      </c>
      <c r="S1336" s="180" t="e">
        <f ca="1">OFFSET('ewc02'!$K$10,Y1336,0)</f>
        <v>#N/A</v>
      </c>
      <c r="T1336" s="180" t="e">
        <f t="shared" ca="1" si="367"/>
        <v>#N/A</v>
      </c>
      <c r="U1336" s="180" t="e">
        <f ca="1">OFFSET('ewc02'!$L$10,Y1336,0)</f>
        <v>#N/A</v>
      </c>
      <c r="V1336" s="180" t="e">
        <f ca="1">OFFSET('ewc02'!$M$10,Y1336,0)</f>
        <v>#N/A</v>
      </c>
      <c r="W1336" s="180" t="e">
        <f ca="1">OFFSET('ewc02'!$N$10,Y1336,0)</f>
        <v>#N/A</v>
      </c>
      <c r="X1336" s="180" t="e">
        <f ca="1">IF(AND(OFFSET('ewc02'!I$10,Y1336,0)=12,OR(G1336="2.3",G1336="2.6",G1336="2.7",G1336="2.9")),1,0)</f>
        <v>#N/A</v>
      </c>
      <c r="Y1336" s="180" t="e">
        <f t="shared" ca="1" si="360"/>
        <v>#N/A</v>
      </c>
      <c r="Z1336" s="37">
        <f t="shared" si="361"/>
        <v>0</v>
      </c>
      <c r="AA1336" s="180">
        <f ca="1">IF($Z1336=0,0, OFFSET(rd!$A$10,MATCH($Z1336,RD_tunnus,0),0))</f>
        <v>0</v>
      </c>
      <c r="AB1336" s="180" t="e">
        <f t="shared" si="368"/>
        <v>#N/A</v>
      </c>
      <c r="AC1336" s="180" t="e">
        <f t="shared" si="369"/>
        <v>#N/A</v>
      </c>
      <c r="AD1336" s="100">
        <f t="shared" si="370"/>
        <v>0</v>
      </c>
      <c r="AE1336" s="180" t="e">
        <f t="shared" ca="1" si="362"/>
        <v>#N/A</v>
      </c>
      <c r="AF1336" s="180" t="e">
        <f t="shared" ca="1" si="363"/>
        <v>#N/A</v>
      </c>
      <c r="AG1336" s="100" t="e">
        <f ca="1">OFFSET('Kuiva-aine'!$D$10,AE1336+AF1336-1,0)</f>
        <v>#N/A</v>
      </c>
      <c r="AH1336" s="100" t="e">
        <f ca="1">OFFSET('Kuiva-aine'!$E$10,AE1336+AF1336-1,0)</f>
        <v>#N/A</v>
      </c>
      <c r="AI1336" s="180" t="e">
        <f t="shared" ca="1" si="371"/>
        <v>#N/A</v>
      </c>
      <c r="AJ1336" s="180" t="e">
        <f t="shared" si="372"/>
        <v>#N/A</v>
      </c>
      <c r="AK1336" s="180" t="e">
        <f t="shared" si="373"/>
        <v>#N/A</v>
      </c>
      <c r="AL1336" s="180">
        <f t="shared" si="374"/>
        <v>0</v>
      </c>
    </row>
    <row r="1337" spans="1:38" x14ac:dyDescent="0.35">
      <c r="A1337" s="91"/>
      <c r="B1337" s="92"/>
      <c r="C1337" s="93"/>
      <c r="D1337" s="92"/>
      <c r="E1337" s="91"/>
      <c r="F1337" s="92"/>
      <c r="G1337" s="94"/>
      <c r="I1337" s="31">
        <f t="shared" ca="1" si="375"/>
        <v>0</v>
      </c>
      <c r="J1337" s="31">
        <f ca="1">IF(ISNA(MATCH($V1337,Hajoamiskertoimet!A$21:A$53,0)),0,$I1337*OFFSET(Hajoamiskertoimet!$C$20,MATCH($V1337,Hajoamiskertoimet!A$21:A$53,0),0))</f>
        <v>0</v>
      </c>
      <c r="L1337" s="181">
        <f t="shared" ca="1" si="364"/>
        <v>1</v>
      </c>
      <c r="M1337" s="180" t="e">
        <f ca="1">OFFSET('ewc02'!$H$10,MATCH($R1337,Ewc_ID,0),0)</f>
        <v>#N/A</v>
      </c>
      <c r="N1337" s="180" t="e">
        <f t="shared" ca="1" si="359"/>
        <v>#N/A</v>
      </c>
      <c r="O1337" s="180" t="e">
        <f ca="1">IF($L1337=0,-1,OFFSET('Kuiva-aine'!$C$10,AE1337+AF1337-1,0))</f>
        <v>#N/A</v>
      </c>
      <c r="P1337" s="180" t="e">
        <f t="shared" ca="1" si="365"/>
        <v>#N/A</v>
      </c>
      <c r="Q1337" s="180" t="e">
        <f ca="1">OFFSET('ewc02'!$A$10,MATCH($C1337,EWC_Koodi,0),0)</f>
        <v>#N/A</v>
      </c>
      <c r="R1337" s="180" t="e">
        <f t="shared" ca="1" si="366"/>
        <v>#N/A</v>
      </c>
      <c r="S1337" s="180" t="e">
        <f ca="1">OFFSET('ewc02'!$K$10,Y1337,0)</f>
        <v>#N/A</v>
      </c>
      <c r="T1337" s="180" t="e">
        <f t="shared" ca="1" si="367"/>
        <v>#N/A</v>
      </c>
      <c r="U1337" s="180" t="e">
        <f ca="1">OFFSET('ewc02'!$L$10,Y1337,0)</f>
        <v>#N/A</v>
      </c>
      <c r="V1337" s="180" t="e">
        <f ca="1">OFFSET('ewc02'!$M$10,Y1337,0)</f>
        <v>#N/A</v>
      </c>
      <c r="W1337" s="180" t="e">
        <f ca="1">OFFSET('ewc02'!$N$10,Y1337,0)</f>
        <v>#N/A</v>
      </c>
      <c r="X1337" s="180" t="e">
        <f ca="1">IF(AND(OFFSET('ewc02'!I$10,Y1337,0)=12,OR(G1337="2.3",G1337="2.6",G1337="2.7",G1337="2.9")),1,0)</f>
        <v>#N/A</v>
      </c>
      <c r="Y1337" s="180" t="e">
        <f t="shared" ca="1" si="360"/>
        <v>#N/A</v>
      </c>
      <c r="Z1337" s="37">
        <f t="shared" si="361"/>
        <v>0</v>
      </c>
      <c r="AA1337" s="180">
        <f ca="1">IF($Z1337=0,0, OFFSET(rd!$A$10,MATCH($Z1337,RD_tunnus,0),0))</f>
        <v>0</v>
      </c>
      <c r="AB1337" s="180" t="e">
        <f t="shared" si="368"/>
        <v>#N/A</v>
      </c>
      <c r="AC1337" s="180" t="e">
        <f t="shared" si="369"/>
        <v>#N/A</v>
      </c>
      <c r="AD1337" s="100">
        <f t="shared" si="370"/>
        <v>0</v>
      </c>
      <c r="AE1337" s="180" t="e">
        <f t="shared" ca="1" si="362"/>
        <v>#N/A</v>
      </c>
      <c r="AF1337" s="180" t="e">
        <f t="shared" ca="1" si="363"/>
        <v>#N/A</v>
      </c>
      <c r="AG1337" s="100" t="e">
        <f ca="1">OFFSET('Kuiva-aine'!$D$10,AE1337+AF1337-1,0)</f>
        <v>#N/A</v>
      </c>
      <c r="AH1337" s="100" t="e">
        <f ca="1">OFFSET('Kuiva-aine'!$E$10,AE1337+AF1337-1,0)</f>
        <v>#N/A</v>
      </c>
      <c r="AI1337" s="180" t="e">
        <f t="shared" ca="1" si="371"/>
        <v>#N/A</v>
      </c>
      <c r="AJ1337" s="180" t="e">
        <f t="shared" si="372"/>
        <v>#N/A</v>
      </c>
      <c r="AK1337" s="180" t="e">
        <f t="shared" si="373"/>
        <v>#N/A</v>
      </c>
      <c r="AL1337" s="180">
        <f t="shared" si="374"/>
        <v>0</v>
      </c>
    </row>
    <row r="1338" spans="1:38" x14ac:dyDescent="0.35">
      <c r="A1338" s="91"/>
      <c r="B1338" s="92"/>
      <c r="C1338" s="93"/>
      <c r="D1338" s="92"/>
      <c r="E1338" s="91"/>
      <c r="F1338" s="92"/>
      <c r="G1338" s="94"/>
      <c r="I1338" s="31">
        <f t="shared" ca="1" si="375"/>
        <v>0</v>
      </c>
      <c r="J1338" s="31">
        <f ca="1">IF(ISNA(MATCH($V1338,Hajoamiskertoimet!A$21:A$53,0)),0,$I1338*OFFSET(Hajoamiskertoimet!$C$20,MATCH($V1338,Hajoamiskertoimet!A$21:A$53,0),0))</f>
        <v>0</v>
      </c>
      <c r="L1338" s="181">
        <f t="shared" ca="1" si="364"/>
        <v>1</v>
      </c>
      <c r="M1338" s="180" t="e">
        <f ca="1">OFFSET('ewc02'!$H$10,MATCH($R1338,Ewc_ID,0),0)</f>
        <v>#N/A</v>
      </c>
      <c r="N1338" s="180" t="e">
        <f t="shared" ca="1" si="359"/>
        <v>#N/A</v>
      </c>
      <c r="O1338" s="180" t="e">
        <f ca="1">IF($L1338=0,-1,OFFSET('Kuiva-aine'!$C$10,AE1338+AF1338-1,0))</f>
        <v>#N/A</v>
      </c>
      <c r="P1338" s="180" t="e">
        <f t="shared" ca="1" si="365"/>
        <v>#N/A</v>
      </c>
      <c r="Q1338" s="180" t="e">
        <f ca="1">OFFSET('ewc02'!$A$10,MATCH($C1338,EWC_Koodi,0),0)</f>
        <v>#N/A</v>
      </c>
      <c r="R1338" s="180" t="e">
        <f t="shared" ca="1" si="366"/>
        <v>#N/A</v>
      </c>
      <c r="S1338" s="180" t="e">
        <f ca="1">OFFSET('ewc02'!$K$10,Y1338,0)</f>
        <v>#N/A</v>
      </c>
      <c r="T1338" s="180" t="e">
        <f t="shared" ca="1" si="367"/>
        <v>#N/A</v>
      </c>
      <c r="U1338" s="180" t="e">
        <f ca="1">OFFSET('ewc02'!$L$10,Y1338,0)</f>
        <v>#N/A</v>
      </c>
      <c r="V1338" s="180" t="e">
        <f ca="1">OFFSET('ewc02'!$M$10,Y1338,0)</f>
        <v>#N/A</v>
      </c>
      <c r="W1338" s="180" t="e">
        <f ca="1">OFFSET('ewc02'!$N$10,Y1338,0)</f>
        <v>#N/A</v>
      </c>
      <c r="X1338" s="180" t="e">
        <f ca="1">IF(AND(OFFSET('ewc02'!I$10,Y1338,0)=12,OR(G1338="2.3",G1338="2.6",G1338="2.7",G1338="2.9")),1,0)</f>
        <v>#N/A</v>
      </c>
      <c r="Y1338" s="180" t="e">
        <f t="shared" ca="1" si="360"/>
        <v>#N/A</v>
      </c>
      <c r="Z1338" s="37">
        <f t="shared" si="361"/>
        <v>0</v>
      </c>
      <c r="AA1338" s="180">
        <f ca="1">IF($Z1338=0,0, OFFSET(rd!$A$10,MATCH($Z1338,RD_tunnus,0),0))</f>
        <v>0</v>
      </c>
      <c r="AB1338" s="180" t="e">
        <f t="shared" si="368"/>
        <v>#N/A</v>
      </c>
      <c r="AC1338" s="180" t="e">
        <f t="shared" si="369"/>
        <v>#N/A</v>
      </c>
      <c r="AD1338" s="100">
        <f t="shared" si="370"/>
        <v>0</v>
      </c>
      <c r="AE1338" s="180" t="e">
        <f t="shared" ca="1" si="362"/>
        <v>#N/A</v>
      </c>
      <c r="AF1338" s="180" t="e">
        <f t="shared" ca="1" si="363"/>
        <v>#N/A</v>
      </c>
      <c r="AG1338" s="100" t="e">
        <f ca="1">OFFSET('Kuiva-aine'!$D$10,AE1338+AF1338-1,0)</f>
        <v>#N/A</v>
      </c>
      <c r="AH1338" s="100" t="e">
        <f ca="1">OFFSET('Kuiva-aine'!$E$10,AE1338+AF1338-1,0)</f>
        <v>#N/A</v>
      </c>
      <c r="AI1338" s="180" t="e">
        <f t="shared" ca="1" si="371"/>
        <v>#N/A</v>
      </c>
      <c r="AJ1338" s="180" t="e">
        <f t="shared" si="372"/>
        <v>#N/A</v>
      </c>
      <c r="AK1338" s="180" t="e">
        <f t="shared" si="373"/>
        <v>#N/A</v>
      </c>
      <c r="AL1338" s="180">
        <f t="shared" si="374"/>
        <v>0</v>
      </c>
    </row>
    <row r="1339" spans="1:38" x14ac:dyDescent="0.35">
      <c r="A1339" s="91"/>
      <c r="B1339" s="92"/>
      <c r="C1339" s="93"/>
      <c r="D1339" s="92"/>
      <c r="E1339" s="91"/>
      <c r="F1339" s="92"/>
      <c r="G1339" s="94"/>
      <c r="I1339" s="31">
        <f t="shared" ca="1" si="375"/>
        <v>0</v>
      </c>
      <c r="J1339" s="31">
        <f ca="1">IF(ISNA(MATCH($V1339,Hajoamiskertoimet!A$21:A$53,0)),0,$I1339*OFFSET(Hajoamiskertoimet!$C$20,MATCH($V1339,Hajoamiskertoimet!A$21:A$53,0),0))</f>
        <v>0</v>
      </c>
      <c r="L1339" s="181">
        <f t="shared" ca="1" si="364"/>
        <v>1</v>
      </c>
      <c r="M1339" s="180" t="e">
        <f ca="1">OFFSET('ewc02'!$H$10,MATCH($R1339,Ewc_ID,0),0)</f>
        <v>#N/A</v>
      </c>
      <c r="N1339" s="180" t="e">
        <f t="shared" ca="1" si="359"/>
        <v>#N/A</v>
      </c>
      <c r="O1339" s="180" t="e">
        <f ca="1">IF($L1339=0,-1,OFFSET('Kuiva-aine'!$C$10,AE1339+AF1339-1,0))</f>
        <v>#N/A</v>
      </c>
      <c r="P1339" s="180" t="e">
        <f t="shared" ca="1" si="365"/>
        <v>#N/A</v>
      </c>
      <c r="Q1339" s="180" t="e">
        <f ca="1">OFFSET('ewc02'!$A$10,MATCH($C1339,EWC_Koodi,0),0)</f>
        <v>#N/A</v>
      </c>
      <c r="R1339" s="180" t="e">
        <f t="shared" ca="1" si="366"/>
        <v>#N/A</v>
      </c>
      <c r="S1339" s="180" t="e">
        <f ca="1">OFFSET('ewc02'!$K$10,Y1339,0)</f>
        <v>#N/A</v>
      </c>
      <c r="T1339" s="180" t="e">
        <f t="shared" ca="1" si="367"/>
        <v>#N/A</v>
      </c>
      <c r="U1339" s="180" t="e">
        <f ca="1">OFFSET('ewc02'!$L$10,Y1339,0)</f>
        <v>#N/A</v>
      </c>
      <c r="V1339" s="180" t="e">
        <f ca="1">OFFSET('ewc02'!$M$10,Y1339,0)</f>
        <v>#N/A</v>
      </c>
      <c r="W1339" s="180" t="e">
        <f ca="1">OFFSET('ewc02'!$N$10,Y1339,0)</f>
        <v>#N/A</v>
      </c>
      <c r="X1339" s="180" t="e">
        <f ca="1">IF(AND(OFFSET('ewc02'!I$10,Y1339,0)=12,OR(G1339="2.3",G1339="2.6",G1339="2.7",G1339="2.9")),1,0)</f>
        <v>#N/A</v>
      </c>
      <c r="Y1339" s="180" t="e">
        <f t="shared" ca="1" si="360"/>
        <v>#N/A</v>
      </c>
      <c r="Z1339" s="37">
        <f t="shared" si="361"/>
        <v>0</v>
      </c>
      <c r="AA1339" s="180">
        <f ca="1">IF($Z1339=0,0, OFFSET(rd!$A$10,MATCH($Z1339,RD_tunnus,0),0))</f>
        <v>0</v>
      </c>
      <c r="AB1339" s="180" t="e">
        <f t="shared" si="368"/>
        <v>#N/A</v>
      </c>
      <c r="AC1339" s="180" t="e">
        <f t="shared" si="369"/>
        <v>#N/A</v>
      </c>
      <c r="AD1339" s="100">
        <f t="shared" si="370"/>
        <v>0</v>
      </c>
      <c r="AE1339" s="180" t="e">
        <f t="shared" ca="1" si="362"/>
        <v>#N/A</v>
      </c>
      <c r="AF1339" s="180" t="e">
        <f t="shared" ca="1" si="363"/>
        <v>#N/A</v>
      </c>
      <c r="AG1339" s="100" t="e">
        <f ca="1">OFFSET('Kuiva-aine'!$D$10,AE1339+AF1339-1,0)</f>
        <v>#N/A</v>
      </c>
      <c r="AH1339" s="100" t="e">
        <f ca="1">OFFSET('Kuiva-aine'!$E$10,AE1339+AF1339-1,0)</f>
        <v>#N/A</v>
      </c>
      <c r="AI1339" s="180" t="e">
        <f t="shared" ca="1" si="371"/>
        <v>#N/A</v>
      </c>
      <c r="AJ1339" s="180" t="e">
        <f t="shared" si="372"/>
        <v>#N/A</v>
      </c>
      <c r="AK1339" s="180" t="e">
        <f t="shared" si="373"/>
        <v>#N/A</v>
      </c>
      <c r="AL1339" s="180">
        <f t="shared" si="374"/>
        <v>0</v>
      </c>
    </row>
    <row r="1340" spans="1:38" x14ac:dyDescent="0.35">
      <c r="A1340" s="91"/>
      <c r="B1340" s="92"/>
      <c r="C1340" s="93"/>
      <c r="D1340" s="92"/>
      <c r="E1340" s="91"/>
      <c r="F1340" s="92"/>
      <c r="G1340" s="94"/>
      <c r="I1340" s="31">
        <f t="shared" ca="1" si="375"/>
        <v>0</v>
      </c>
      <c r="J1340" s="31">
        <f ca="1">IF(ISNA(MATCH($V1340,Hajoamiskertoimet!A$21:A$53,0)),0,$I1340*OFFSET(Hajoamiskertoimet!$C$20,MATCH($V1340,Hajoamiskertoimet!A$21:A$53,0),0))</f>
        <v>0</v>
      </c>
      <c r="L1340" s="181">
        <f t="shared" ca="1" si="364"/>
        <v>1</v>
      </c>
      <c r="M1340" s="180" t="e">
        <f ca="1">OFFSET('ewc02'!$H$10,MATCH($R1340,Ewc_ID,0),0)</f>
        <v>#N/A</v>
      </c>
      <c r="N1340" s="180" t="e">
        <f t="shared" ca="1" si="359"/>
        <v>#N/A</v>
      </c>
      <c r="O1340" s="180" t="e">
        <f ca="1">IF($L1340=0,-1,OFFSET('Kuiva-aine'!$C$10,AE1340+AF1340-1,0))</f>
        <v>#N/A</v>
      </c>
      <c r="P1340" s="180" t="e">
        <f t="shared" ca="1" si="365"/>
        <v>#N/A</v>
      </c>
      <c r="Q1340" s="180" t="e">
        <f ca="1">OFFSET('ewc02'!$A$10,MATCH($C1340,EWC_Koodi,0),0)</f>
        <v>#N/A</v>
      </c>
      <c r="R1340" s="180" t="e">
        <f t="shared" ca="1" si="366"/>
        <v>#N/A</v>
      </c>
      <c r="S1340" s="180" t="e">
        <f ca="1">OFFSET('ewc02'!$K$10,Y1340,0)</f>
        <v>#N/A</v>
      </c>
      <c r="T1340" s="180" t="e">
        <f t="shared" ca="1" si="367"/>
        <v>#N/A</v>
      </c>
      <c r="U1340" s="180" t="e">
        <f ca="1">OFFSET('ewc02'!$L$10,Y1340,0)</f>
        <v>#N/A</v>
      </c>
      <c r="V1340" s="180" t="e">
        <f ca="1">OFFSET('ewc02'!$M$10,Y1340,0)</f>
        <v>#N/A</v>
      </c>
      <c r="W1340" s="180" t="e">
        <f ca="1">OFFSET('ewc02'!$N$10,Y1340,0)</f>
        <v>#N/A</v>
      </c>
      <c r="X1340" s="180" t="e">
        <f ca="1">IF(AND(OFFSET('ewc02'!I$10,Y1340,0)=12,OR(G1340="2.3",G1340="2.6",G1340="2.7",G1340="2.9")),1,0)</f>
        <v>#N/A</v>
      </c>
      <c r="Y1340" s="180" t="e">
        <f t="shared" ca="1" si="360"/>
        <v>#N/A</v>
      </c>
      <c r="Z1340" s="37">
        <f t="shared" si="361"/>
        <v>0</v>
      </c>
      <c r="AA1340" s="180">
        <f ca="1">IF($Z1340=0,0, OFFSET(rd!$A$10,MATCH($Z1340,RD_tunnus,0),0))</f>
        <v>0</v>
      </c>
      <c r="AB1340" s="180" t="e">
        <f t="shared" si="368"/>
        <v>#N/A</v>
      </c>
      <c r="AC1340" s="180" t="e">
        <f t="shared" si="369"/>
        <v>#N/A</v>
      </c>
      <c r="AD1340" s="100">
        <f t="shared" si="370"/>
        <v>0</v>
      </c>
      <c r="AE1340" s="180" t="e">
        <f t="shared" ca="1" si="362"/>
        <v>#N/A</v>
      </c>
      <c r="AF1340" s="180" t="e">
        <f t="shared" ca="1" si="363"/>
        <v>#N/A</v>
      </c>
      <c r="AG1340" s="100" t="e">
        <f ca="1">OFFSET('Kuiva-aine'!$D$10,AE1340+AF1340-1,0)</f>
        <v>#N/A</v>
      </c>
      <c r="AH1340" s="100" t="e">
        <f ca="1">OFFSET('Kuiva-aine'!$E$10,AE1340+AF1340-1,0)</f>
        <v>#N/A</v>
      </c>
      <c r="AI1340" s="180" t="e">
        <f t="shared" ca="1" si="371"/>
        <v>#N/A</v>
      </c>
      <c r="AJ1340" s="180" t="e">
        <f t="shared" si="372"/>
        <v>#N/A</v>
      </c>
      <c r="AK1340" s="180" t="e">
        <f t="shared" si="373"/>
        <v>#N/A</v>
      </c>
      <c r="AL1340" s="180">
        <f t="shared" si="374"/>
        <v>0</v>
      </c>
    </row>
    <row r="1341" spans="1:38" x14ac:dyDescent="0.35">
      <c r="A1341" s="91"/>
      <c r="B1341" s="92"/>
      <c r="C1341" s="93"/>
      <c r="D1341" s="92"/>
      <c r="E1341" s="91"/>
      <c r="F1341" s="92"/>
      <c r="G1341" s="94"/>
      <c r="I1341" s="31">
        <f t="shared" ca="1" si="375"/>
        <v>0</v>
      </c>
      <c r="J1341" s="31">
        <f ca="1">IF(ISNA(MATCH($V1341,Hajoamiskertoimet!A$21:A$53,0)),0,$I1341*OFFSET(Hajoamiskertoimet!$C$20,MATCH($V1341,Hajoamiskertoimet!A$21:A$53,0),0))</f>
        <v>0</v>
      </c>
      <c r="L1341" s="181">
        <f t="shared" ca="1" si="364"/>
        <v>1</v>
      </c>
      <c r="M1341" s="180" t="e">
        <f ca="1">OFFSET('ewc02'!$H$10,MATCH($R1341,Ewc_ID,0),0)</f>
        <v>#N/A</v>
      </c>
      <c r="N1341" s="180" t="e">
        <f t="shared" ca="1" si="359"/>
        <v>#N/A</v>
      </c>
      <c r="O1341" s="180" t="e">
        <f ca="1">IF($L1341=0,-1,OFFSET('Kuiva-aine'!$C$10,AE1341+AF1341-1,0))</f>
        <v>#N/A</v>
      </c>
      <c r="P1341" s="180" t="e">
        <f t="shared" ca="1" si="365"/>
        <v>#N/A</v>
      </c>
      <c r="Q1341" s="180" t="e">
        <f ca="1">OFFSET('ewc02'!$A$10,MATCH($C1341,EWC_Koodi,0),0)</f>
        <v>#N/A</v>
      </c>
      <c r="R1341" s="180" t="e">
        <f t="shared" ca="1" si="366"/>
        <v>#N/A</v>
      </c>
      <c r="S1341" s="180" t="e">
        <f ca="1">OFFSET('ewc02'!$K$10,Y1341,0)</f>
        <v>#N/A</v>
      </c>
      <c r="T1341" s="180" t="e">
        <f t="shared" ca="1" si="367"/>
        <v>#N/A</v>
      </c>
      <c r="U1341" s="180" t="e">
        <f ca="1">OFFSET('ewc02'!$L$10,Y1341,0)</f>
        <v>#N/A</v>
      </c>
      <c r="V1341" s="180" t="e">
        <f ca="1">OFFSET('ewc02'!$M$10,Y1341,0)</f>
        <v>#N/A</v>
      </c>
      <c r="W1341" s="180" t="e">
        <f ca="1">OFFSET('ewc02'!$N$10,Y1341,0)</f>
        <v>#N/A</v>
      </c>
      <c r="X1341" s="180" t="e">
        <f ca="1">IF(AND(OFFSET('ewc02'!I$10,Y1341,0)=12,OR(G1341="2.3",G1341="2.6",G1341="2.7",G1341="2.9")),1,0)</f>
        <v>#N/A</v>
      </c>
      <c r="Y1341" s="180" t="e">
        <f t="shared" ca="1" si="360"/>
        <v>#N/A</v>
      </c>
      <c r="Z1341" s="37">
        <f t="shared" si="361"/>
        <v>0</v>
      </c>
      <c r="AA1341" s="180">
        <f ca="1">IF($Z1341=0,0, OFFSET(rd!$A$10,MATCH($Z1341,RD_tunnus,0),0))</f>
        <v>0</v>
      </c>
      <c r="AB1341" s="180" t="e">
        <f t="shared" si="368"/>
        <v>#N/A</v>
      </c>
      <c r="AC1341" s="180" t="e">
        <f t="shared" si="369"/>
        <v>#N/A</v>
      </c>
      <c r="AD1341" s="100">
        <f t="shared" si="370"/>
        <v>0</v>
      </c>
      <c r="AE1341" s="180" t="e">
        <f t="shared" ca="1" si="362"/>
        <v>#N/A</v>
      </c>
      <c r="AF1341" s="180" t="e">
        <f t="shared" ca="1" si="363"/>
        <v>#N/A</v>
      </c>
      <c r="AG1341" s="100" t="e">
        <f ca="1">OFFSET('Kuiva-aine'!$D$10,AE1341+AF1341-1,0)</f>
        <v>#N/A</v>
      </c>
      <c r="AH1341" s="100" t="e">
        <f ca="1">OFFSET('Kuiva-aine'!$E$10,AE1341+AF1341-1,0)</f>
        <v>#N/A</v>
      </c>
      <c r="AI1341" s="180" t="e">
        <f t="shared" ca="1" si="371"/>
        <v>#N/A</v>
      </c>
      <c r="AJ1341" s="180" t="e">
        <f t="shared" si="372"/>
        <v>#N/A</v>
      </c>
      <c r="AK1341" s="180" t="e">
        <f t="shared" si="373"/>
        <v>#N/A</v>
      </c>
      <c r="AL1341" s="180">
        <f t="shared" si="374"/>
        <v>0</v>
      </c>
    </row>
    <row r="1342" spans="1:38" x14ac:dyDescent="0.35">
      <c r="A1342" s="91"/>
      <c r="B1342" s="92"/>
      <c r="C1342" s="93"/>
      <c r="D1342" s="92"/>
      <c r="E1342" s="91"/>
      <c r="F1342" s="92"/>
      <c r="G1342" s="94"/>
      <c r="I1342" s="31">
        <f t="shared" ca="1" si="375"/>
        <v>0</v>
      </c>
      <c r="J1342" s="31">
        <f ca="1">IF(ISNA(MATCH($V1342,Hajoamiskertoimet!A$21:A$53,0)),0,$I1342*OFFSET(Hajoamiskertoimet!$C$20,MATCH($V1342,Hajoamiskertoimet!A$21:A$53,0),0))</f>
        <v>0</v>
      </c>
      <c r="L1342" s="181">
        <f t="shared" ca="1" si="364"/>
        <v>1</v>
      </c>
      <c r="M1342" s="180" t="e">
        <f ca="1">OFFSET('ewc02'!$H$10,MATCH($R1342,Ewc_ID,0),0)</f>
        <v>#N/A</v>
      </c>
      <c r="N1342" s="180" t="e">
        <f t="shared" ca="1" si="359"/>
        <v>#N/A</v>
      </c>
      <c r="O1342" s="180" t="e">
        <f ca="1">IF($L1342=0,-1,OFFSET('Kuiva-aine'!$C$10,AE1342+AF1342-1,0))</f>
        <v>#N/A</v>
      </c>
      <c r="P1342" s="180" t="e">
        <f t="shared" ca="1" si="365"/>
        <v>#N/A</v>
      </c>
      <c r="Q1342" s="180" t="e">
        <f ca="1">OFFSET('ewc02'!$A$10,MATCH($C1342,EWC_Koodi,0),0)</f>
        <v>#N/A</v>
      </c>
      <c r="R1342" s="180" t="e">
        <f t="shared" ca="1" si="366"/>
        <v>#N/A</v>
      </c>
      <c r="S1342" s="180" t="e">
        <f ca="1">OFFSET('ewc02'!$K$10,Y1342,0)</f>
        <v>#N/A</v>
      </c>
      <c r="T1342" s="180" t="e">
        <f t="shared" ca="1" si="367"/>
        <v>#N/A</v>
      </c>
      <c r="U1342" s="180" t="e">
        <f ca="1">OFFSET('ewc02'!$L$10,Y1342,0)</f>
        <v>#N/A</v>
      </c>
      <c r="V1342" s="180" t="e">
        <f ca="1">OFFSET('ewc02'!$M$10,Y1342,0)</f>
        <v>#N/A</v>
      </c>
      <c r="W1342" s="180" t="e">
        <f ca="1">OFFSET('ewc02'!$N$10,Y1342,0)</f>
        <v>#N/A</v>
      </c>
      <c r="X1342" s="180" t="e">
        <f ca="1">IF(AND(OFFSET('ewc02'!I$10,Y1342,0)=12,OR(G1342="2.3",G1342="2.6",G1342="2.7",G1342="2.9")),1,0)</f>
        <v>#N/A</v>
      </c>
      <c r="Y1342" s="180" t="e">
        <f t="shared" ca="1" si="360"/>
        <v>#N/A</v>
      </c>
      <c r="Z1342" s="37">
        <f t="shared" si="361"/>
        <v>0</v>
      </c>
      <c r="AA1342" s="180">
        <f ca="1">IF($Z1342=0,0, OFFSET(rd!$A$10,MATCH($Z1342,RD_tunnus,0),0))</f>
        <v>0</v>
      </c>
      <c r="AB1342" s="180" t="e">
        <f t="shared" si="368"/>
        <v>#N/A</v>
      </c>
      <c r="AC1342" s="180" t="e">
        <f t="shared" si="369"/>
        <v>#N/A</v>
      </c>
      <c r="AD1342" s="100">
        <f t="shared" si="370"/>
        <v>0</v>
      </c>
      <c r="AE1342" s="180" t="e">
        <f t="shared" ca="1" si="362"/>
        <v>#N/A</v>
      </c>
      <c r="AF1342" s="180" t="e">
        <f t="shared" ca="1" si="363"/>
        <v>#N/A</v>
      </c>
      <c r="AG1342" s="100" t="e">
        <f ca="1">OFFSET('Kuiva-aine'!$D$10,AE1342+AF1342-1,0)</f>
        <v>#N/A</v>
      </c>
      <c r="AH1342" s="100" t="e">
        <f ca="1">OFFSET('Kuiva-aine'!$E$10,AE1342+AF1342-1,0)</f>
        <v>#N/A</v>
      </c>
      <c r="AI1342" s="180" t="e">
        <f t="shared" ca="1" si="371"/>
        <v>#N/A</v>
      </c>
      <c r="AJ1342" s="180" t="e">
        <f t="shared" si="372"/>
        <v>#N/A</v>
      </c>
      <c r="AK1342" s="180" t="e">
        <f t="shared" si="373"/>
        <v>#N/A</v>
      </c>
      <c r="AL1342" s="180">
        <f t="shared" si="374"/>
        <v>0</v>
      </c>
    </row>
    <row r="1343" spans="1:38" x14ac:dyDescent="0.35">
      <c r="A1343" s="91"/>
      <c r="B1343" s="92"/>
      <c r="C1343" s="93"/>
      <c r="D1343" s="92"/>
      <c r="E1343" s="91"/>
      <c r="F1343" s="92"/>
      <c r="G1343" s="94"/>
      <c r="I1343" s="31">
        <f t="shared" ca="1" si="375"/>
        <v>0</v>
      </c>
      <c r="J1343" s="31">
        <f ca="1">IF(ISNA(MATCH($V1343,Hajoamiskertoimet!A$21:A$53,0)),0,$I1343*OFFSET(Hajoamiskertoimet!$C$20,MATCH($V1343,Hajoamiskertoimet!A$21:A$53,0),0))</f>
        <v>0</v>
      </c>
      <c r="L1343" s="181">
        <f t="shared" ca="1" si="364"/>
        <v>1</v>
      </c>
      <c r="M1343" s="180" t="e">
        <f ca="1">OFFSET('ewc02'!$H$10,MATCH($R1343,Ewc_ID,0),0)</f>
        <v>#N/A</v>
      </c>
      <c r="N1343" s="180" t="e">
        <f t="shared" ca="1" si="359"/>
        <v>#N/A</v>
      </c>
      <c r="O1343" s="180" t="e">
        <f ca="1">IF($L1343=0,-1,OFFSET('Kuiva-aine'!$C$10,AE1343+AF1343-1,0))</f>
        <v>#N/A</v>
      </c>
      <c r="P1343" s="180" t="e">
        <f t="shared" ca="1" si="365"/>
        <v>#N/A</v>
      </c>
      <c r="Q1343" s="180" t="e">
        <f ca="1">OFFSET('ewc02'!$A$10,MATCH($C1343,EWC_Koodi,0),0)</f>
        <v>#N/A</v>
      </c>
      <c r="R1343" s="180" t="e">
        <f t="shared" ca="1" si="366"/>
        <v>#N/A</v>
      </c>
      <c r="S1343" s="180" t="e">
        <f ca="1">OFFSET('ewc02'!$K$10,Y1343,0)</f>
        <v>#N/A</v>
      </c>
      <c r="T1343" s="180" t="e">
        <f t="shared" ca="1" si="367"/>
        <v>#N/A</v>
      </c>
      <c r="U1343" s="180" t="e">
        <f ca="1">OFFSET('ewc02'!$L$10,Y1343,0)</f>
        <v>#N/A</v>
      </c>
      <c r="V1343" s="180" t="e">
        <f ca="1">OFFSET('ewc02'!$M$10,Y1343,0)</f>
        <v>#N/A</v>
      </c>
      <c r="W1343" s="180" t="e">
        <f ca="1">OFFSET('ewc02'!$N$10,Y1343,0)</f>
        <v>#N/A</v>
      </c>
      <c r="X1343" s="180" t="e">
        <f ca="1">IF(AND(OFFSET('ewc02'!I$10,Y1343,0)=12,OR(G1343="2.3",G1343="2.6",G1343="2.7",G1343="2.9")),1,0)</f>
        <v>#N/A</v>
      </c>
      <c r="Y1343" s="180" t="e">
        <f t="shared" ca="1" si="360"/>
        <v>#N/A</v>
      </c>
      <c r="Z1343" s="37">
        <f t="shared" si="361"/>
        <v>0</v>
      </c>
      <c r="AA1343" s="180">
        <f ca="1">IF($Z1343=0,0, OFFSET(rd!$A$10,MATCH($Z1343,RD_tunnus,0),0))</f>
        <v>0</v>
      </c>
      <c r="AB1343" s="180" t="e">
        <f t="shared" si="368"/>
        <v>#N/A</v>
      </c>
      <c r="AC1343" s="180" t="e">
        <f t="shared" si="369"/>
        <v>#N/A</v>
      </c>
      <c r="AD1343" s="100">
        <f t="shared" si="370"/>
        <v>0</v>
      </c>
      <c r="AE1343" s="180" t="e">
        <f t="shared" ca="1" si="362"/>
        <v>#N/A</v>
      </c>
      <c r="AF1343" s="180" t="e">
        <f t="shared" ca="1" si="363"/>
        <v>#N/A</v>
      </c>
      <c r="AG1343" s="100" t="e">
        <f ca="1">OFFSET('Kuiva-aine'!$D$10,AE1343+AF1343-1,0)</f>
        <v>#N/A</v>
      </c>
      <c r="AH1343" s="100" t="e">
        <f ca="1">OFFSET('Kuiva-aine'!$E$10,AE1343+AF1343-1,0)</f>
        <v>#N/A</v>
      </c>
      <c r="AI1343" s="180" t="e">
        <f t="shared" ca="1" si="371"/>
        <v>#N/A</v>
      </c>
      <c r="AJ1343" s="180" t="e">
        <f t="shared" si="372"/>
        <v>#N/A</v>
      </c>
      <c r="AK1343" s="180" t="e">
        <f t="shared" si="373"/>
        <v>#N/A</v>
      </c>
      <c r="AL1343" s="180">
        <f t="shared" si="374"/>
        <v>0</v>
      </c>
    </row>
    <row r="1344" spans="1:38" x14ac:dyDescent="0.35">
      <c r="A1344" s="91"/>
      <c r="B1344" s="92"/>
      <c r="C1344" s="93"/>
      <c r="D1344" s="92"/>
      <c r="E1344" s="91"/>
      <c r="F1344" s="92"/>
      <c r="G1344" s="94"/>
      <c r="I1344" s="31">
        <f t="shared" ca="1" si="375"/>
        <v>0</v>
      </c>
      <c r="J1344" s="31">
        <f ca="1">IF(ISNA(MATCH($V1344,Hajoamiskertoimet!A$21:A$53,0)),0,$I1344*OFFSET(Hajoamiskertoimet!$C$20,MATCH($V1344,Hajoamiskertoimet!A$21:A$53,0),0))</f>
        <v>0</v>
      </c>
      <c r="L1344" s="181">
        <f t="shared" ca="1" si="364"/>
        <v>1</v>
      </c>
      <c r="M1344" s="180" t="e">
        <f ca="1">OFFSET('ewc02'!$H$10,MATCH($R1344,Ewc_ID,0),0)</f>
        <v>#N/A</v>
      </c>
      <c r="N1344" s="180" t="e">
        <f t="shared" ca="1" si="359"/>
        <v>#N/A</v>
      </c>
      <c r="O1344" s="180" t="e">
        <f ca="1">IF($L1344=0,-1,OFFSET('Kuiva-aine'!$C$10,AE1344+AF1344-1,0))</f>
        <v>#N/A</v>
      </c>
      <c r="P1344" s="180" t="e">
        <f t="shared" ca="1" si="365"/>
        <v>#N/A</v>
      </c>
      <c r="Q1344" s="180" t="e">
        <f ca="1">OFFSET('ewc02'!$A$10,MATCH($C1344,EWC_Koodi,0),0)</f>
        <v>#N/A</v>
      </c>
      <c r="R1344" s="180" t="e">
        <f t="shared" ca="1" si="366"/>
        <v>#N/A</v>
      </c>
      <c r="S1344" s="180" t="e">
        <f ca="1">OFFSET('ewc02'!$K$10,Y1344,0)</f>
        <v>#N/A</v>
      </c>
      <c r="T1344" s="180" t="e">
        <f t="shared" ca="1" si="367"/>
        <v>#N/A</v>
      </c>
      <c r="U1344" s="180" t="e">
        <f ca="1">OFFSET('ewc02'!$L$10,Y1344,0)</f>
        <v>#N/A</v>
      </c>
      <c r="V1344" s="180" t="e">
        <f ca="1">OFFSET('ewc02'!$M$10,Y1344,0)</f>
        <v>#N/A</v>
      </c>
      <c r="W1344" s="180" t="e">
        <f ca="1">OFFSET('ewc02'!$N$10,Y1344,0)</f>
        <v>#N/A</v>
      </c>
      <c r="X1344" s="180" t="e">
        <f ca="1">IF(AND(OFFSET('ewc02'!I$10,Y1344,0)=12,OR(G1344="2.3",G1344="2.6",G1344="2.7",G1344="2.9")),1,0)</f>
        <v>#N/A</v>
      </c>
      <c r="Y1344" s="180" t="e">
        <f t="shared" ca="1" si="360"/>
        <v>#N/A</v>
      </c>
      <c r="Z1344" s="37">
        <f t="shared" si="361"/>
        <v>0</v>
      </c>
      <c r="AA1344" s="180">
        <f ca="1">IF($Z1344=0,0, OFFSET(rd!$A$10,MATCH($Z1344,RD_tunnus,0),0))</f>
        <v>0</v>
      </c>
      <c r="AB1344" s="180" t="e">
        <f t="shared" si="368"/>
        <v>#N/A</v>
      </c>
      <c r="AC1344" s="180" t="e">
        <f t="shared" si="369"/>
        <v>#N/A</v>
      </c>
      <c r="AD1344" s="100">
        <f t="shared" si="370"/>
        <v>0</v>
      </c>
      <c r="AE1344" s="180" t="e">
        <f t="shared" ca="1" si="362"/>
        <v>#N/A</v>
      </c>
      <c r="AF1344" s="180" t="e">
        <f t="shared" ca="1" si="363"/>
        <v>#N/A</v>
      </c>
      <c r="AG1344" s="100" t="e">
        <f ca="1">OFFSET('Kuiva-aine'!$D$10,AE1344+AF1344-1,0)</f>
        <v>#N/A</v>
      </c>
      <c r="AH1344" s="100" t="e">
        <f ca="1">OFFSET('Kuiva-aine'!$E$10,AE1344+AF1344-1,0)</f>
        <v>#N/A</v>
      </c>
      <c r="AI1344" s="180" t="e">
        <f t="shared" ca="1" si="371"/>
        <v>#N/A</v>
      </c>
      <c r="AJ1344" s="180" t="e">
        <f t="shared" si="372"/>
        <v>#N/A</v>
      </c>
      <c r="AK1344" s="180" t="e">
        <f t="shared" si="373"/>
        <v>#N/A</v>
      </c>
      <c r="AL1344" s="180">
        <f t="shared" si="374"/>
        <v>0</v>
      </c>
    </row>
    <row r="1345" spans="1:38" x14ac:dyDescent="0.35">
      <c r="A1345" s="91"/>
      <c r="B1345" s="92"/>
      <c r="C1345" s="93"/>
      <c r="D1345" s="92"/>
      <c r="E1345" s="91"/>
      <c r="F1345" s="92"/>
      <c r="G1345" s="94"/>
      <c r="I1345" s="31">
        <f t="shared" ca="1" si="375"/>
        <v>0</v>
      </c>
      <c r="J1345" s="31">
        <f ca="1">IF(ISNA(MATCH($V1345,Hajoamiskertoimet!A$21:A$53,0)),0,$I1345*OFFSET(Hajoamiskertoimet!$C$20,MATCH($V1345,Hajoamiskertoimet!A$21:A$53,0),0))</f>
        <v>0</v>
      </c>
      <c r="L1345" s="181">
        <f t="shared" ca="1" si="364"/>
        <v>1</v>
      </c>
      <c r="M1345" s="180" t="e">
        <f ca="1">OFFSET('ewc02'!$H$10,MATCH($R1345,Ewc_ID,0),0)</f>
        <v>#N/A</v>
      </c>
      <c r="N1345" s="180" t="e">
        <f t="shared" ca="1" si="359"/>
        <v>#N/A</v>
      </c>
      <c r="O1345" s="180" t="e">
        <f ca="1">IF($L1345=0,-1,OFFSET('Kuiva-aine'!$C$10,AE1345+AF1345-1,0))</f>
        <v>#N/A</v>
      </c>
      <c r="P1345" s="180" t="e">
        <f t="shared" ca="1" si="365"/>
        <v>#N/A</v>
      </c>
      <c r="Q1345" s="180" t="e">
        <f ca="1">OFFSET('ewc02'!$A$10,MATCH($C1345,EWC_Koodi,0),0)</f>
        <v>#N/A</v>
      </c>
      <c r="R1345" s="180" t="e">
        <f t="shared" ca="1" si="366"/>
        <v>#N/A</v>
      </c>
      <c r="S1345" s="180" t="e">
        <f ca="1">OFFSET('ewc02'!$K$10,Y1345,0)</f>
        <v>#N/A</v>
      </c>
      <c r="T1345" s="180" t="e">
        <f t="shared" ca="1" si="367"/>
        <v>#N/A</v>
      </c>
      <c r="U1345" s="180" t="e">
        <f ca="1">OFFSET('ewc02'!$L$10,Y1345,0)</f>
        <v>#N/A</v>
      </c>
      <c r="V1345" s="180" t="e">
        <f ca="1">OFFSET('ewc02'!$M$10,Y1345,0)</f>
        <v>#N/A</v>
      </c>
      <c r="W1345" s="180" t="e">
        <f ca="1">OFFSET('ewc02'!$N$10,Y1345,0)</f>
        <v>#N/A</v>
      </c>
      <c r="X1345" s="180" t="e">
        <f ca="1">IF(AND(OFFSET('ewc02'!I$10,Y1345,0)=12,OR(G1345="2.3",G1345="2.6",G1345="2.7",G1345="2.9")),1,0)</f>
        <v>#N/A</v>
      </c>
      <c r="Y1345" s="180" t="e">
        <f t="shared" ca="1" si="360"/>
        <v>#N/A</v>
      </c>
      <c r="Z1345" s="37">
        <f t="shared" si="361"/>
        <v>0</v>
      </c>
      <c r="AA1345" s="180">
        <f ca="1">IF($Z1345=0,0, OFFSET(rd!$A$10,MATCH($Z1345,RD_tunnus,0),0))</f>
        <v>0</v>
      </c>
      <c r="AB1345" s="180" t="e">
        <f t="shared" si="368"/>
        <v>#N/A</v>
      </c>
      <c r="AC1345" s="180" t="e">
        <f t="shared" si="369"/>
        <v>#N/A</v>
      </c>
      <c r="AD1345" s="100">
        <f t="shared" si="370"/>
        <v>0</v>
      </c>
      <c r="AE1345" s="180" t="e">
        <f t="shared" ca="1" si="362"/>
        <v>#N/A</v>
      </c>
      <c r="AF1345" s="180" t="e">
        <f t="shared" ca="1" si="363"/>
        <v>#N/A</v>
      </c>
      <c r="AG1345" s="100" t="e">
        <f ca="1">OFFSET('Kuiva-aine'!$D$10,AE1345+AF1345-1,0)</f>
        <v>#N/A</v>
      </c>
      <c r="AH1345" s="100" t="e">
        <f ca="1">OFFSET('Kuiva-aine'!$E$10,AE1345+AF1345-1,0)</f>
        <v>#N/A</v>
      </c>
      <c r="AI1345" s="180" t="e">
        <f t="shared" ca="1" si="371"/>
        <v>#N/A</v>
      </c>
      <c r="AJ1345" s="180" t="e">
        <f t="shared" si="372"/>
        <v>#N/A</v>
      </c>
      <c r="AK1345" s="180" t="e">
        <f t="shared" si="373"/>
        <v>#N/A</v>
      </c>
      <c r="AL1345" s="180">
        <f t="shared" si="374"/>
        <v>0</v>
      </c>
    </row>
    <row r="1346" spans="1:38" x14ac:dyDescent="0.35">
      <c r="A1346" s="91"/>
      <c r="B1346" s="92"/>
      <c r="C1346" s="93"/>
      <c r="D1346" s="92"/>
      <c r="E1346" s="91"/>
      <c r="F1346" s="92"/>
      <c r="G1346" s="94"/>
      <c r="I1346" s="31">
        <f t="shared" ca="1" si="375"/>
        <v>0</v>
      </c>
      <c r="J1346" s="31">
        <f ca="1">IF(ISNA(MATCH($V1346,Hajoamiskertoimet!A$21:A$53,0)),0,$I1346*OFFSET(Hajoamiskertoimet!$C$20,MATCH($V1346,Hajoamiskertoimet!A$21:A$53,0),0))</f>
        <v>0</v>
      </c>
      <c r="L1346" s="181">
        <f t="shared" ca="1" si="364"/>
        <v>1</v>
      </c>
      <c r="M1346" s="180" t="e">
        <f ca="1">OFFSET('ewc02'!$H$10,MATCH($R1346,Ewc_ID,0),0)</f>
        <v>#N/A</v>
      </c>
      <c r="N1346" s="180" t="e">
        <f t="shared" ca="1" si="359"/>
        <v>#N/A</v>
      </c>
      <c r="O1346" s="180" t="e">
        <f ca="1">IF($L1346=0,-1,OFFSET('Kuiva-aine'!$C$10,AE1346+AF1346-1,0))</f>
        <v>#N/A</v>
      </c>
      <c r="P1346" s="180" t="e">
        <f t="shared" ca="1" si="365"/>
        <v>#N/A</v>
      </c>
      <c r="Q1346" s="180" t="e">
        <f ca="1">OFFSET('ewc02'!$A$10,MATCH($C1346,EWC_Koodi,0),0)</f>
        <v>#N/A</v>
      </c>
      <c r="R1346" s="180" t="e">
        <f t="shared" ca="1" si="366"/>
        <v>#N/A</v>
      </c>
      <c r="S1346" s="180" t="e">
        <f ca="1">OFFSET('ewc02'!$K$10,Y1346,0)</f>
        <v>#N/A</v>
      </c>
      <c r="T1346" s="180" t="e">
        <f t="shared" ca="1" si="367"/>
        <v>#N/A</v>
      </c>
      <c r="U1346" s="180" t="e">
        <f ca="1">OFFSET('ewc02'!$L$10,Y1346,0)</f>
        <v>#N/A</v>
      </c>
      <c r="V1346" s="180" t="e">
        <f ca="1">OFFSET('ewc02'!$M$10,Y1346,0)</f>
        <v>#N/A</v>
      </c>
      <c r="W1346" s="180" t="e">
        <f ca="1">OFFSET('ewc02'!$N$10,Y1346,0)</f>
        <v>#N/A</v>
      </c>
      <c r="X1346" s="180" t="e">
        <f ca="1">IF(AND(OFFSET('ewc02'!I$10,Y1346,0)=12,OR(G1346="2.3",G1346="2.6",G1346="2.7",G1346="2.9")),1,0)</f>
        <v>#N/A</v>
      </c>
      <c r="Y1346" s="180" t="e">
        <f t="shared" ca="1" si="360"/>
        <v>#N/A</v>
      </c>
      <c r="Z1346" s="37">
        <f t="shared" si="361"/>
        <v>0</v>
      </c>
      <c r="AA1346" s="180">
        <f ca="1">IF($Z1346=0,0, OFFSET(rd!$A$10,MATCH($Z1346,RD_tunnus,0),0))</f>
        <v>0</v>
      </c>
      <c r="AB1346" s="180" t="e">
        <f t="shared" si="368"/>
        <v>#N/A</v>
      </c>
      <c r="AC1346" s="180" t="e">
        <f t="shared" si="369"/>
        <v>#N/A</v>
      </c>
      <c r="AD1346" s="100">
        <f t="shared" si="370"/>
        <v>0</v>
      </c>
      <c r="AE1346" s="180" t="e">
        <f t="shared" ca="1" si="362"/>
        <v>#N/A</v>
      </c>
      <c r="AF1346" s="180" t="e">
        <f t="shared" ca="1" si="363"/>
        <v>#N/A</v>
      </c>
      <c r="AG1346" s="100" t="e">
        <f ca="1">OFFSET('Kuiva-aine'!$D$10,AE1346+AF1346-1,0)</f>
        <v>#N/A</v>
      </c>
      <c r="AH1346" s="100" t="e">
        <f ca="1">OFFSET('Kuiva-aine'!$E$10,AE1346+AF1346-1,0)</f>
        <v>#N/A</v>
      </c>
      <c r="AI1346" s="180" t="e">
        <f t="shared" ca="1" si="371"/>
        <v>#N/A</v>
      </c>
      <c r="AJ1346" s="180" t="e">
        <f t="shared" si="372"/>
        <v>#N/A</v>
      </c>
      <c r="AK1346" s="180" t="e">
        <f t="shared" si="373"/>
        <v>#N/A</v>
      </c>
      <c r="AL1346" s="180">
        <f t="shared" si="374"/>
        <v>0</v>
      </c>
    </row>
    <row r="1347" spans="1:38" x14ac:dyDescent="0.35">
      <c r="A1347" s="91"/>
      <c r="B1347" s="92"/>
      <c r="C1347" s="93"/>
      <c r="D1347" s="92"/>
      <c r="E1347" s="91"/>
      <c r="F1347" s="92"/>
      <c r="G1347" s="94"/>
      <c r="I1347" s="31">
        <f t="shared" ca="1" si="375"/>
        <v>0</v>
      </c>
      <c r="J1347" s="31">
        <f ca="1">IF(ISNA(MATCH($V1347,Hajoamiskertoimet!A$21:A$53,0)),0,$I1347*OFFSET(Hajoamiskertoimet!$C$20,MATCH($V1347,Hajoamiskertoimet!A$21:A$53,0),0))</f>
        <v>0</v>
      </c>
      <c r="L1347" s="181">
        <f t="shared" ca="1" si="364"/>
        <v>1</v>
      </c>
      <c r="M1347" s="180" t="e">
        <f ca="1">OFFSET('ewc02'!$H$10,MATCH($R1347,Ewc_ID,0),0)</f>
        <v>#N/A</v>
      </c>
      <c r="N1347" s="180" t="e">
        <f t="shared" ca="1" si="359"/>
        <v>#N/A</v>
      </c>
      <c r="O1347" s="180" t="e">
        <f ca="1">IF($L1347=0,-1,OFFSET('Kuiva-aine'!$C$10,AE1347+AF1347-1,0))</f>
        <v>#N/A</v>
      </c>
      <c r="P1347" s="180" t="e">
        <f t="shared" ca="1" si="365"/>
        <v>#N/A</v>
      </c>
      <c r="Q1347" s="180" t="e">
        <f ca="1">OFFSET('ewc02'!$A$10,MATCH($C1347,EWC_Koodi,0),0)</f>
        <v>#N/A</v>
      </c>
      <c r="R1347" s="180" t="e">
        <f t="shared" ca="1" si="366"/>
        <v>#N/A</v>
      </c>
      <c r="S1347" s="180" t="e">
        <f ca="1">OFFSET('ewc02'!$K$10,Y1347,0)</f>
        <v>#N/A</v>
      </c>
      <c r="T1347" s="180" t="e">
        <f t="shared" ca="1" si="367"/>
        <v>#N/A</v>
      </c>
      <c r="U1347" s="180" t="e">
        <f ca="1">OFFSET('ewc02'!$L$10,Y1347,0)</f>
        <v>#N/A</v>
      </c>
      <c r="V1347" s="180" t="e">
        <f ca="1">OFFSET('ewc02'!$M$10,Y1347,0)</f>
        <v>#N/A</v>
      </c>
      <c r="W1347" s="180" t="e">
        <f ca="1">OFFSET('ewc02'!$N$10,Y1347,0)</f>
        <v>#N/A</v>
      </c>
      <c r="X1347" s="180" t="e">
        <f ca="1">IF(AND(OFFSET('ewc02'!I$10,Y1347,0)=12,OR(G1347="2.3",G1347="2.6",G1347="2.7",G1347="2.9")),1,0)</f>
        <v>#N/A</v>
      </c>
      <c r="Y1347" s="180" t="e">
        <f t="shared" ca="1" si="360"/>
        <v>#N/A</v>
      </c>
      <c r="Z1347" s="37">
        <f t="shared" si="361"/>
        <v>0</v>
      </c>
      <c r="AA1347" s="180">
        <f ca="1">IF($Z1347=0,0, OFFSET(rd!$A$10,MATCH($Z1347,RD_tunnus,0),0))</f>
        <v>0</v>
      </c>
      <c r="AB1347" s="180" t="e">
        <f t="shared" si="368"/>
        <v>#N/A</v>
      </c>
      <c r="AC1347" s="180" t="e">
        <f t="shared" si="369"/>
        <v>#N/A</v>
      </c>
      <c r="AD1347" s="100">
        <f t="shared" si="370"/>
        <v>0</v>
      </c>
      <c r="AE1347" s="180" t="e">
        <f t="shared" ca="1" si="362"/>
        <v>#N/A</v>
      </c>
      <c r="AF1347" s="180" t="e">
        <f t="shared" ca="1" si="363"/>
        <v>#N/A</v>
      </c>
      <c r="AG1347" s="100" t="e">
        <f ca="1">OFFSET('Kuiva-aine'!$D$10,AE1347+AF1347-1,0)</f>
        <v>#N/A</v>
      </c>
      <c r="AH1347" s="100" t="e">
        <f ca="1">OFFSET('Kuiva-aine'!$E$10,AE1347+AF1347-1,0)</f>
        <v>#N/A</v>
      </c>
      <c r="AI1347" s="180" t="e">
        <f t="shared" ca="1" si="371"/>
        <v>#N/A</v>
      </c>
      <c r="AJ1347" s="180" t="e">
        <f t="shared" si="372"/>
        <v>#N/A</v>
      </c>
      <c r="AK1347" s="180" t="e">
        <f t="shared" si="373"/>
        <v>#N/A</v>
      </c>
      <c r="AL1347" s="180">
        <f t="shared" si="374"/>
        <v>0</v>
      </c>
    </row>
    <row r="1348" spans="1:38" x14ac:dyDescent="0.35">
      <c r="A1348" s="91"/>
      <c r="B1348" s="92"/>
      <c r="C1348" s="93"/>
      <c r="D1348" s="92"/>
      <c r="E1348" s="91"/>
      <c r="F1348" s="92"/>
      <c r="G1348" s="94"/>
      <c r="I1348" s="31">
        <f t="shared" ca="1" si="375"/>
        <v>0</v>
      </c>
      <c r="J1348" s="31">
        <f ca="1">IF(ISNA(MATCH($V1348,Hajoamiskertoimet!A$21:A$53,0)),0,$I1348*OFFSET(Hajoamiskertoimet!$C$20,MATCH($V1348,Hajoamiskertoimet!A$21:A$53,0),0))</f>
        <v>0</v>
      </c>
      <c r="L1348" s="181">
        <f t="shared" ca="1" si="364"/>
        <v>1</v>
      </c>
      <c r="M1348" s="180" t="e">
        <f ca="1">OFFSET('ewc02'!$H$10,MATCH($R1348,Ewc_ID,0),0)</f>
        <v>#N/A</v>
      </c>
      <c r="N1348" s="180" t="e">
        <f t="shared" ca="1" si="359"/>
        <v>#N/A</v>
      </c>
      <c r="O1348" s="180" t="e">
        <f ca="1">IF($L1348=0,-1,OFFSET('Kuiva-aine'!$C$10,AE1348+AF1348-1,0))</f>
        <v>#N/A</v>
      </c>
      <c r="P1348" s="180" t="e">
        <f t="shared" ca="1" si="365"/>
        <v>#N/A</v>
      </c>
      <c r="Q1348" s="180" t="e">
        <f ca="1">OFFSET('ewc02'!$A$10,MATCH($C1348,EWC_Koodi,0),0)</f>
        <v>#N/A</v>
      </c>
      <c r="R1348" s="180" t="e">
        <f t="shared" ca="1" si="366"/>
        <v>#N/A</v>
      </c>
      <c r="S1348" s="180" t="e">
        <f ca="1">OFFSET('ewc02'!$K$10,Y1348,0)</f>
        <v>#N/A</v>
      </c>
      <c r="T1348" s="180" t="e">
        <f t="shared" ca="1" si="367"/>
        <v>#N/A</v>
      </c>
      <c r="U1348" s="180" t="e">
        <f ca="1">OFFSET('ewc02'!$L$10,Y1348,0)</f>
        <v>#N/A</v>
      </c>
      <c r="V1348" s="180" t="e">
        <f ca="1">OFFSET('ewc02'!$M$10,Y1348,0)</f>
        <v>#N/A</v>
      </c>
      <c r="W1348" s="180" t="e">
        <f ca="1">OFFSET('ewc02'!$N$10,Y1348,0)</f>
        <v>#N/A</v>
      </c>
      <c r="X1348" s="180" t="e">
        <f ca="1">IF(AND(OFFSET('ewc02'!I$10,Y1348,0)=12,OR(G1348="2.3",G1348="2.6",G1348="2.7",G1348="2.9")),1,0)</f>
        <v>#N/A</v>
      </c>
      <c r="Y1348" s="180" t="e">
        <f t="shared" ca="1" si="360"/>
        <v>#N/A</v>
      </c>
      <c r="Z1348" s="37">
        <f t="shared" si="361"/>
        <v>0</v>
      </c>
      <c r="AA1348" s="180">
        <f ca="1">IF($Z1348=0,0, OFFSET(rd!$A$10,MATCH($Z1348,RD_tunnus,0),0))</f>
        <v>0</v>
      </c>
      <c r="AB1348" s="180" t="e">
        <f t="shared" si="368"/>
        <v>#N/A</v>
      </c>
      <c r="AC1348" s="180" t="e">
        <f t="shared" si="369"/>
        <v>#N/A</v>
      </c>
      <c r="AD1348" s="100">
        <f t="shared" si="370"/>
        <v>0</v>
      </c>
      <c r="AE1348" s="180" t="e">
        <f t="shared" ca="1" si="362"/>
        <v>#N/A</v>
      </c>
      <c r="AF1348" s="180" t="e">
        <f t="shared" ca="1" si="363"/>
        <v>#N/A</v>
      </c>
      <c r="AG1348" s="100" t="e">
        <f ca="1">OFFSET('Kuiva-aine'!$D$10,AE1348+AF1348-1,0)</f>
        <v>#N/A</v>
      </c>
      <c r="AH1348" s="100" t="e">
        <f ca="1">OFFSET('Kuiva-aine'!$E$10,AE1348+AF1348-1,0)</f>
        <v>#N/A</v>
      </c>
      <c r="AI1348" s="180" t="e">
        <f t="shared" ca="1" si="371"/>
        <v>#N/A</v>
      </c>
      <c r="AJ1348" s="180" t="e">
        <f t="shared" si="372"/>
        <v>#N/A</v>
      </c>
      <c r="AK1348" s="180" t="e">
        <f t="shared" si="373"/>
        <v>#N/A</v>
      </c>
      <c r="AL1348" s="180">
        <f t="shared" si="374"/>
        <v>0</v>
      </c>
    </row>
    <row r="1349" spans="1:38" x14ac:dyDescent="0.35">
      <c r="A1349" s="91"/>
      <c r="B1349" s="92"/>
      <c r="C1349" s="93"/>
      <c r="D1349" s="92"/>
      <c r="E1349" s="91"/>
      <c r="F1349" s="92"/>
      <c r="G1349" s="94"/>
      <c r="I1349" s="31">
        <f t="shared" ca="1" si="375"/>
        <v>0</v>
      </c>
      <c r="J1349" s="31">
        <f ca="1">IF(ISNA(MATCH($V1349,Hajoamiskertoimet!A$21:A$53,0)),0,$I1349*OFFSET(Hajoamiskertoimet!$C$20,MATCH($V1349,Hajoamiskertoimet!A$21:A$53,0),0))</f>
        <v>0</v>
      </c>
      <c r="L1349" s="181">
        <f t="shared" ca="1" si="364"/>
        <v>1</v>
      </c>
      <c r="M1349" s="180" t="e">
        <f ca="1">OFFSET('ewc02'!$H$10,MATCH($R1349,Ewc_ID,0),0)</f>
        <v>#N/A</v>
      </c>
      <c r="N1349" s="180" t="e">
        <f t="shared" ca="1" si="359"/>
        <v>#N/A</v>
      </c>
      <c r="O1349" s="180" t="e">
        <f ca="1">IF($L1349=0,-1,OFFSET('Kuiva-aine'!$C$10,AE1349+AF1349-1,0))</f>
        <v>#N/A</v>
      </c>
      <c r="P1349" s="180" t="e">
        <f t="shared" ca="1" si="365"/>
        <v>#N/A</v>
      </c>
      <c r="Q1349" s="180" t="e">
        <f ca="1">OFFSET('ewc02'!$A$10,MATCH($C1349,EWC_Koodi,0),0)</f>
        <v>#N/A</v>
      </c>
      <c r="R1349" s="180" t="e">
        <f t="shared" ca="1" si="366"/>
        <v>#N/A</v>
      </c>
      <c r="S1349" s="180" t="e">
        <f ca="1">OFFSET('ewc02'!$K$10,Y1349,0)</f>
        <v>#N/A</v>
      </c>
      <c r="T1349" s="180" t="e">
        <f t="shared" ca="1" si="367"/>
        <v>#N/A</v>
      </c>
      <c r="U1349" s="180" t="e">
        <f ca="1">OFFSET('ewc02'!$L$10,Y1349,0)</f>
        <v>#N/A</v>
      </c>
      <c r="V1349" s="180" t="e">
        <f ca="1">OFFSET('ewc02'!$M$10,Y1349,0)</f>
        <v>#N/A</v>
      </c>
      <c r="W1349" s="180" t="e">
        <f ca="1">OFFSET('ewc02'!$N$10,Y1349,0)</f>
        <v>#N/A</v>
      </c>
      <c r="X1349" s="180" t="e">
        <f ca="1">IF(AND(OFFSET('ewc02'!I$10,Y1349,0)=12,OR(G1349="2.3",G1349="2.6",G1349="2.7",G1349="2.9")),1,0)</f>
        <v>#N/A</v>
      </c>
      <c r="Y1349" s="180" t="e">
        <f t="shared" ca="1" si="360"/>
        <v>#N/A</v>
      </c>
      <c r="Z1349" s="37">
        <f t="shared" si="361"/>
        <v>0</v>
      </c>
      <c r="AA1349" s="180">
        <f ca="1">IF($Z1349=0,0, OFFSET(rd!$A$10,MATCH($Z1349,RD_tunnus,0),0))</f>
        <v>0</v>
      </c>
      <c r="AB1349" s="180" t="e">
        <f t="shared" si="368"/>
        <v>#N/A</v>
      </c>
      <c r="AC1349" s="180" t="e">
        <f t="shared" si="369"/>
        <v>#N/A</v>
      </c>
      <c r="AD1349" s="100">
        <f t="shared" si="370"/>
        <v>0</v>
      </c>
      <c r="AE1349" s="180" t="e">
        <f t="shared" ca="1" si="362"/>
        <v>#N/A</v>
      </c>
      <c r="AF1349" s="180" t="e">
        <f t="shared" ca="1" si="363"/>
        <v>#N/A</v>
      </c>
      <c r="AG1349" s="100" t="e">
        <f ca="1">OFFSET('Kuiva-aine'!$D$10,AE1349+AF1349-1,0)</f>
        <v>#N/A</v>
      </c>
      <c r="AH1349" s="100" t="e">
        <f ca="1">OFFSET('Kuiva-aine'!$E$10,AE1349+AF1349-1,0)</f>
        <v>#N/A</v>
      </c>
      <c r="AI1349" s="180" t="e">
        <f t="shared" ca="1" si="371"/>
        <v>#N/A</v>
      </c>
      <c r="AJ1349" s="180" t="e">
        <f t="shared" si="372"/>
        <v>#N/A</v>
      </c>
      <c r="AK1349" s="180" t="e">
        <f t="shared" si="373"/>
        <v>#N/A</v>
      </c>
      <c r="AL1349" s="180">
        <f t="shared" si="374"/>
        <v>0</v>
      </c>
    </row>
    <row r="1350" spans="1:38" x14ac:dyDescent="0.35">
      <c r="A1350" s="91"/>
      <c r="B1350" s="92"/>
      <c r="C1350" s="93"/>
      <c r="D1350" s="92"/>
      <c r="E1350" s="91"/>
      <c r="F1350" s="92"/>
      <c r="G1350" s="94"/>
      <c r="I1350" s="31">
        <f t="shared" ca="1" si="375"/>
        <v>0</v>
      </c>
      <c r="J1350" s="31">
        <f ca="1">IF(ISNA(MATCH($V1350,Hajoamiskertoimet!A$21:A$53,0)),0,$I1350*OFFSET(Hajoamiskertoimet!$C$20,MATCH($V1350,Hajoamiskertoimet!A$21:A$53,0),0))</f>
        <v>0</v>
      </c>
      <c r="L1350" s="181">
        <f t="shared" ca="1" si="364"/>
        <v>1</v>
      </c>
      <c r="M1350" s="180" t="e">
        <f ca="1">OFFSET('ewc02'!$H$10,MATCH($R1350,Ewc_ID,0),0)</f>
        <v>#N/A</v>
      </c>
      <c r="N1350" s="180" t="e">
        <f t="shared" ca="1" si="359"/>
        <v>#N/A</v>
      </c>
      <c r="O1350" s="180" t="e">
        <f ca="1">IF($L1350=0,-1,OFFSET('Kuiva-aine'!$C$10,AE1350+AF1350-1,0))</f>
        <v>#N/A</v>
      </c>
      <c r="P1350" s="180" t="e">
        <f t="shared" ca="1" si="365"/>
        <v>#N/A</v>
      </c>
      <c r="Q1350" s="180" t="e">
        <f ca="1">OFFSET('ewc02'!$A$10,MATCH($C1350,EWC_Koodi,0),0)</f>
        <v>#N/A</v>
      </c>
      <c r="R1350" s="180" t="e">
        <f t="shared" ca="1" si="366"/>
        <v>#N/A</v>
      </c>
      <c r="S1350" s="180" t="e">
        <f ca="1">OFFSET('ewc02'!$K$10,Y1350,0)</f>
        <v>#N/A</v>
      </c>
      <c r="T1350" s="180" t="e">
        <f t="shared" ca="1" si="367"/>
        <v>#N/A</v>
      </c>
      <c r="U1350" s="180" t="e">
        <f ca="1">OFFSET('ewc02'!$L$10,Y1350,0)</f>
        <v>#N/A</v>
      </c>
      <c r="V1350" s="180" t="e">
        <f ca="1">OFFSET('ewc02'!$M$10,Y1350,0)</f>
        <v>#N/A</v>
      </c>
      <c r="W1350" s="180" t="e">
        <f ca="1">OFFSET('ewc02'!$N$10,Y1350,0)</f>
        <v>#N/A</v>
      </c>
      <c r="X1350" s="180" t="e">
        <f ca="1">IF(AND(OFFSET('ewc02'!I$10,Y1350,0)=12,OR(G1350="2.3",G1350="2.6",G1350="2.7",G1350="2.9")),1,0)</f>
        <v>#N/A</v>
      </c>
      <c r="Y1350" s="180" t="e">
        <f t="shared" ca="1" si="360"/>
        <v>#N/A</v>
      </c>
      <c r="Z1350" s="37">
        <f t="shared" si="361"/>
        <v>0</v>
      </c>
      <c r="AA1350" s="180">
        <f ca="1">IF($Z1350=0,0, OFFSET(rd!$A$10,MATCH($Z1350,RD_tunnus,0),0))</f>
        <v>0</v>
      </c>
      <c r="AB1350" s="180" t="e">
        <f t="shared" si="368"/>
        <v>#N/A</v>
      </c>
      <c r="AC1350" s="180" t="e">
        <f t="shared" si="369"/>
        <v>#N/A</v>
      </c>
      <c r="AD1350" s="100">
        <f t="shared" si="370"/>
        <v>0</v>
      </c>
      <c r="AE1350" s="180" t="e">
        <f t="shared" ca="1" si="362"/>
        <v>#N/A</v>
      </c>
      <c r="AF1350" s="180" t="e">
        <f t="shared" ca="1" si="363"/>
        <v>#N/A</v>
      </c>
      <c r="AG1350" s="100" t="e">
        <f ca="1">OFFSET('Kuiva-aine'!$D$10,AE1350+AF1350-1,0)</f>
        <v>#N/A</v>
      </c>
      <c r="AH1350" s="100" t="e">
        <f ca="1">OFFSET('Kuiva-aine'!$E$10,AE1350+AF1350-1,0)</f>
        <v>#N/A</v>
      </c>
      <c r="AI1350" s="180" t="e">
        <f t="shared" ca="1" si="371"/>
        <v>#N/A</v>
      </c>
      <c r="AJ1350" s="180" t="e">
        <f t="shared" si="372"/>
        <v>#N/A</v>
      </c>
      <c r="AK1350" s="180" t="e">
        <f t="shared" si="373"/>
        <v>#N/A</v>
      </c>
      <c r="AL1350" s="180">
        <f t="shared" si="374"/>
        <v>0</v>
      </c>
    </row>
    <row r="1351" spans="1:38" x14ac:dyDescent="0.35">
      <c r="A1351" s="91"/>
      <c r="B1351" s="92"/>
      <c r="C1351" s="93"/>
      <c r="D1351" s="92"/>
      <c r="E1351" s="91"/>
      <c r="F1351" s="92"/>
      <c r="G1351" s="94"/>
      <c r="I1351" s="31">
        <f t="shared" ca="1" si="375"/>
        <v>0</v>
      </c>
      <c r="J1351" s="31">
        <f ca="1">IF(ISNA(MATCH($V1351,Hajoamiskertoimet!A$21:A$53,0)),0,$I1351*OFFSET(Hajoamiskertoimet!$C$20,MATCH($V1351,Hajoamiskertoimet!A$21:A$53,0),0))</f>
        <v>0</v>
      </c>
      <c r="L1351" s="181">
        <f t="shared" ca="1" si="364"/>
        <v>1</v>
      </c>
      <c r="M1351" s="180" t="e">
        <f ca="1">OFFSET('ewc02'!$H$10,MATCH($R1351,Ewc_ID,0),0)</f>
        <v>#N/A</v>
      </c>
      <c r="N1351" s="180" t="e">
        <f t="shared" ca="1" si="359"/>
        <v>#N/A</v>
      </c>
      <c r="O1351" s="180" t="e">
        <f ca="1">IF($L1351=0,-1,OFFSET('Kuiva-aine'!$C$10,AE1351+AF1351-1,0))</f>
        <v>#N/A</v>
      </c>
      <c r="P1351" s="180" t="e">
        <f t="shared" ca="1" si="365"/>
        <v>#N/A</v>
      </c>
      <c r="Q1351" s="180" t="e">
        <f ca="1">OFFSET('ewc02'!$A$10,MATCH($C1351,EWC_Koodi,0),0)</f>
        <v>#N/A</v>
      </c>
      <c r="R1351" s="180" t="e">
        <f t="shared" ca="1" si="366"/>
        <v>#N/A</v>
      </c>
      <c r="S1351" s="180" t="e">
        <f ca="1">OFFSET('ewc02'!$K$10,Y1351,0)</f>
        <v>#N/A</v>
      </c>
      <c r="T1351" s="180" t="e">
        <f t="shared" ca="1" si="367"/>
        <v>#N/A</v>
      </c>
      <c r="U1351" s="180" t="e">
        <f ca="1">OFFSET('ewc02'!$L$10,Y1351,0)</f>
        <v>#N/A</v>
      </c>
      <c r="V1351" s="180" t="e">
        <f ca="1">OFFSET('ewc02'!$M$10,Y1351,0)</f>
        <v>#N/A</v>
      </c>
      <c r="W1351" s="180" t="e">
        <f ca="1">OFFSET('ewc02'!$N$10,Y1351,0)</f>
        <v>#N/A</v>
      </c>
      <c r="X1351" s="180" t="e">
        <f ca="1">IF(AND(OFFSET('ewc02'!I$10,Y1351,0)=12,OR(G1351="2.3",G1351="2.6",G1351="2.7",G1351="2.9")),1,0)</f>
        <v>#N/A</v>
      </c>
      <c r="Y1351" s="180" t="e">
        <f t="shared" ca="1" si="360"/>
        <v>#N/A</v>
      </c>
      <c r="Z1351" s="37">
        <f t="shared" si="361"/>
        <v>0</v>
      </c>
      <c r="AA1351" s="180">
        <f ca="1">IF($Z1351=0,0, OFFSET(rd!$A$10,MATCH($Z1351,RD_tunnus,0),0))</f>
        <v>0</v>
      </c>
      <c r="AB1351" s="180" t="e">
        <f t="shared" si="368"/>
        <v>#N/A</v>
      </c>
      <c r="AC1351" s="180" t="e">
        <f t="shared" si="369"/>
        <v>#N/A</v>
      </c>
      <c r="AD1351" s="100">
        <f t="shared" si="370"/>
        <v>0</v>
      </c>
      <c r="AE1351" s="180" t="e">
        <f t="shared" ca="1" si="362"/>
        <v>#N/A</v>
      </c>
      <c r="AF1351" s="180" t="e">
        <f t="shared" ca="1" si="363"/>
        <v>#N/A</v>
      </c>
      <c r="AG1351" s="100" t="e">
        <f ca="1">OFFSET('Kuiva-aine'!$D$10,AE1351+AF1351-1,0)</f>
        <v>#N/A</v>
      </c>
      <c r="AH1351" s="100" t="e">
        <f ca="1">OFFSET('Kuiva-aine'!$E$10,AE1351+AF1351-1,0)</f>
        <v>#N/A</v>
      </c>
      <c r="AI1351" s="180" t="e">
        <f t="shared" ca="1" si="371"/>
        <v>#N/A</v>
      </c>
      <c r="AJ1351" s="180" t="e">
        <f t="shared" si="372"/>
        <v>#N/A</v>
      </c>
      <c r="AK1351" s="180" t="e">
        <f t="shared" si="373"/>
        <v>#N/A</v>
      </c>
      <c r="AL1351" s="180">
        <f t="shared" si="374"/>
        <v>0</v>
      </c>
    </row>
    <row r="1352" spans="1:38" x14ac:dyDescent="0.35">
      <c r="A1352" s="91"/>
      <c r="B1352" s="92"/>
      <c r="C1352" s="93"/>
      <c r="D1352" s="92"/>
      <c r="E1352" s="91"/>
      <c r="F1352" s="92"/>
      <c r="G1352" s="94"/>
      <c r="I1352" s="31">
        <f t="shared" ca="1" si="375"/>
        <v>0</v>
      </c>
      <c r="J1352" s="31">
        <f ca="1">IF(ISNA(MATCH($V1352,Hajoamiskertoimet!A$21:A$53,0)),0,$I1352*OFFSET(Hajoamiskertoimet!$C$20,MATCH($V1352,Hajoamiskertoimet!A$21:A$53,0),0))</f>
        <v>0</v>
      </c>
      <c r="L1352" s="181">
        <f t="shared" ca="1" si="364"/>
        <v>1</v>
      </c>
      <c r="M1352" s="180" t="e">
        <f ca="1">OFFSET('ewc02'!$H$10,MATCH($R1352,Ewc_ID,0),0)</f>
        <v>#N/A</v>
      </c>
      <c r="N1352" s="180" t="e">
        <f t="shared" ca="1" si="359"/>
        <v>#N/A</v>
      </c>
      <c r="O1352" s="180" t="e">
        <f ca="1">IF($L1352=0,-1,OFFSET('Kuiva-aine'!$C$10,AE1352+AF1352-1,0))</f>
        <v>#N/A</v>
      </c>
      <c r="P1352" s="180" t="e">
        <f t="shared" ca="1" si="365"/>
        <v>#N/A</v>
      </c>
      <c r="Q1352" s="180" t="e">
        <f ca="1">OFFSET('ewc02'!$A$10,MATCH($C1352,EWC_Koodi,0),0)</f>
        <v>#N/A</v>
      </c>
      <c r="R1352" s="180" t="e">
        <f t="shared" ca="1" si="366"/>
        <v>#N/A</v>
      </c>
      <c r="S1352" s="180" t="e">
        <f ca="1">OFFSET('ewc02'!$K$10,Y1352,0)</f>
        <v>#N/A</v>
      </c>
      <c r="T1352" s="180" t="e">
        <f t="shared" ca="1" si="367"/>
        <v>#N/A</v>
      </c>
      <c r="U1352" s="180" t="e">
        <f ca="1">OFFSET('ewc02'!$L$10,Y1352,0)</f>
        <v>#N/A</v>
      </c>
      <c r="V1352" s="180" t="e">
        <f ca="1">OFFSET('ewc02'!$M$10,Y1352,0)</f>
        <v>#N/A</v>
      </c>
      <c r="W1352" s="180" t="e">
        <f ca="1">OFFSET('ewc02'!$N$10,Y1352,0)</f>
        <v>#N/A</v>
      </c>
      <c r="X1352" s="180" t="e">
        <f ca="1">IF(AND(OFFSET('ewc02'!I$10,Y1352,0)=12,OR(G1352="2.3",G1352="2.6",G1352="2.7",G1352="2.9")),1,0)</f>
        <v>#N/A</v>
      </c>
      <c r="Y1352" s="180" t="e">
        <f t="shared" ca="1" si="360"/>
        <v>#N/A</v>
      </c>
      <c r="Z1352" s="37">
        <f t="shared" si="361"/>
        <v>0</v>
      </c>
      <c r="AA1352" s="180">
        <f ca="1">IF($Z1352=0,0, OFFSET(rd!$A$10,MATCH($Z1352,RD_tunnus,0),0))</f>
        <v>0</v>
      </c>
      <c r="AB1352" s="180" t="e">
        <f t="shared" si="368"/>
        <v>#N/A</v>
      </c>
      <c r="AC1352" s="180" t="e">
        <f t="shared" si="369"/>
        <v>#N/A</v>
      </c>
      <c r="AD1352" s="100">
        <f t="shared" si="370"/>
        <v>0</v>
      </c>
      <c r="AE1352" s="180" t="e">
        <f t="shared" ca="1" si="362"/>
        <v>#N/A</v>
      </c>
      <c r="AF1352" s="180" t="e">
        <f t="shared" ca="1" si="363"/>
        <v>#N/A</v>
      </c>
      <c r="AG1352" s="100" t="e">
        <f ca="1">OFFSET('Kuiva-aine'!$D$10,AE1352+AF1352-1,0)</f>
        <v>#N/A</v>
      </c>
      <c r="AH1352" s="100" t="e">
        <f ca="1">OFFSET('Kuiva-aine'!$E$10,AE1352+AF1352-1,0)</f>
        <v>#N/A</v>
      </c>
      <c r="AI1352" s="180" t="e">
        <f t="shared" ca="1" si="371"/>
        <v>#N/A</v>
      </c>
      <c r="AJ1352" s="180" t="e">
        <f t="shared" si="372"/>
        <v>#N/A</v>
      </c>
      <c r="AK1352" s="180" t="e">
        <f t="shared" si="373"/>
        <v>#N/A</v>
      </c>
      <c r="AL1352" s="180">
        <f t="shared" si="374"/>
        <v>0</v>
      </c>
    </row>
    <row r="1353" spans="1:38" x14ac:dyDescent="0.35">
      <c r="A1353" s="91"/>
      <c r="B1353" s="92"/>
      <c r="C1353" s="93"/>
      <c r="D1353" s="92"/>
      <c r="E1353" s="91"/>
      <c r="F1353" s="92"/>
      <c r="G1353" s="94"/>
      <c r="I1353" s="31">
        <f t="shared" ca="1" si="375"/>
        <v>0</v>
      </c>
      <c r="J1353" s="31">
        <f ca="1">IF(ISNA(MATCH($V1353,Hajoamiskertoimet!A$21:A$53,0)),0,$I1353*OFFSET(Hajoamiskertoimet!$C$20,MATCH($V1353,Hajoamiskertoimet!A$21:A$53,0),0))</f>
        <v>0</v>
      </c>
      <c r="L1353" s="181">
        <f t="shared" ca="1" si="364"/>
        <v>1</v>
      </c>
      <c r="M1353" s="180" t="e">
        <f ca="1">OFFSET('ewc02'!$H$10,MATCH($R1353,Ewc_ID,0),0)</f>
        <v>#N/A</v>
      </c>
      <c r="N1353" s="180" t="e">
        <f t="shared" ca="1" si="359"/>
        <v>#N/A</v>
      </c>
      <c r="O1353" s="180" t="e">
        <f ca="1">IF($L1353=0,-1,OFFSET('Kuiva-aine'!$C$10,AE1353+AF1353-1,0))</f>
        <v>#N/A</v>
      </c>
      <c r="P1353" s="180" t="e">
        <f t="shared" ca="1" si="365"/>
        <v>#N/A</v>
      </c>
      <c r="Q1353" s="180" t="e">
        <f ca="1">OFFSET('ewc02'!$A$10,MATCH($C1353,EWC_Koodi,0),0)</f>
        <v>#N/A</v>
      </c>
      <c r="R1353" s="180" t="e">
        <f t="shared" ca="1" si="366"/>
        <v>#N/A</v>
      </c>
      <c r="S1353" s="180" t="e">
        <f ca="1">OFFSET('ewc02'!$K$10,Y1353,0)</f>
        <v>#N/A</v>
      </c>
      <c r="T1353" s="180" t="e">
        <f t="shared" ca="1" si="367"/>
        <v>#N/A</v>
      </c>
      <c r="U1353" s="180" t="e">
        <f ca="1">OFFSET('ewc02'!$L$10,Y1353,0)</f>
        <v>#N/A</v>
      </c>
      <c r="V1353" s="180" t="e">
        <f ca="1">OFFSET('ewc02'!$M$10,Y1353,0)</f>
        <v>#N/A</v>
      </c>
      <c r="W1353" s="180" t="e">
        <f ca="1">OFFSET('ewc02'!$N$10,Y1353,0)</f>
        <v>#N/A</v>
      </c>
      <c r="X1353" s="180" t="e">
        <f ca="1">IF(AND(OFFSET('ewc02'!I$10,Y1353,0)=12,OR(G1353="2.3",G1353="2.6",G1353="2.7",G1353="2.9")),1,0)</f>
        <v>#N/A</v>
      </c>
      <c r="Y1353" s="180" t="e">
        <f t="shared" ca="1" si="360"/>
        <v>#N/A</v>
      </c>
      <c r="Z1353" s="37">
        <f t="shared" si="361"/>
        <v>0</v>
      </c>
      <c r="AA1353" s="180">
        <f ca="1">IF($Z1353=0,0, OFFSET(rd!$A$10,MATCH($Z1353,RD_tunnus,0),0))</f>
        <v>0</v>
      </c>
      <c r="AB1353" s="180" t="e">
        <f t="shared" si="368"/>
        <v>#N/A</v>
      </c>
      <c r="AC1353" s="180" t="e">
        <f t="shared" si="369"/>
        <v>#N/A</v>
      </c>
      <c r="AD1353" s="100">
        <f t="shared" si="370"/>
        <v>0</v>
      </c>
      <c r="AE1353" s="180" t="e">
        <f t="shared" ca="1" si="362"/>
        <v>#N/A</v>
      </c>
      <c r="AF1353" s="180" t="e">
        <f t="shared" ca="1" si="363"/>
        <v>#N/A</v>
      </c>
      <c r="AG1353" s="100" t="e">
        <f ca="1">OFFSET('Kuiva-aine'!$D$10,AE1353+AF1353-1,0)</f>
        <v>#N/A</v>
      </c>
      <c r="AH1353" s="100" t="e">
        <f ca="1">OFFSET('Kuiva-aine'!$E$10,AE1353+AF1353-1,0)</f>
        <v>#N/A</v>
      </c>
      <c r="AI1353" s="180" t="e">
        <f t="shared" ca="1" si="371"/>
        <v>#N/A</v>
      </c>
      <c r="AJ1353" s="180" t="e">
        <f t="shared" si="372"/>
        <v>#N/A</v>
      </c>
      <c r="AK1353" s="180" t="e">
        <f t="shared" si="373"/>
        <v>#N/A</v>
      </c>
      <c r="AL1353" s="180">
        <f t="shared" si="374"/>
        <v>0</v>
      </c>
    </row>
    <row r="1354" spans="1:38" x14ac:dyDescent="0.35">
      <c r="A1354" s="91"/>
      <c r="B1354" s="92"/>
      <c r="C1354" s="93"/>
      <c r="D1354" s="92"/>
      <c r="E1354" s="91"/>
      <c r="F1354" s="92"/>
      <c r="G1354" s="94"/>
      <c r="I1354" s="31">
        <f t="shared" ca="1" si="375"/>
        <v>0</v>
      </c>
      <c r="J1354" s="31">
        <f ca="1">IF(ISNA(MATCH($V1354,Hajoamiskertoimet!A$21:A$53,0)),0,$I1354*OFFSET(Hajoamiskertoimet!$C$20,MATCH($V1354,Hajoamiskertoimet!A$21:A$53,0),0))</f>
        <v>0</v>
      </c>
      <c r="L1354" s="181">
        <f t="shared" ca="1" si="364"/>
        <v>1</v>
      </c>
      <c r="M1354" s="180" t="e">
        <f ca="1">OFFSET('ewc02'!$H$10,MATCH($R1354,Ewc_ID,0),0)</f>
        <v>#N/A</v>
      </c>
      <c r="N1354" s="180" t="e">
        <f t="shared" ca="1" si="359"/>
        <v>#N/A</v>
      </c>
      <c r="O1354" s="180" t="e">
        <f ca="1">IF($L1354=0,-1,OFFSET('Kuiva-aine'!$C$10,AE1354+AF1354-1,0))</f>
        <v>#N/A</v>
      </c>
      <c r="P1354" s="180" t="e">
        <f t="shared" ca="1" si="365"/>
        <v>#N/A</v>
      </c>
      <c r="Q1354" s="180" t="e">
        <f ca="1">OFFSET('ewc02'!$A$10,MATCH($C1354,EWC_Koodi,0),0)</f>
        <v>#N/A</v>
      </c>
      <c r="R1354" s="180" t="e">
        <f t="shared" ca="1" si="366"/>
        <v>#N/A</v>
      </c>
      <c r="S1354" s="180" t="e">
        <f ca="1">OFFSET('ewc02'!$K$10,Y1354,0)</f>
        <v>#N/A</v>
      </c>
      <c r="T1354" s="180" t="e">
        <f t="shared" ca="1" si="367"/>
        <v>#N/A</v>
      </c>
      <c r="U1354" s="180" t="e">
        <f ca="1">OFFSET('ewc02'!$L$10,Y1354,0)</f>
        <v>#N/A</v>
      </c>
      <c r="V1354" s="180" t="e">
        <f ca="1">OFFSET('ewc02'!$M$10,Y1354,0)</f>
        <v>#N/A</v>
      </c>
      <c r="W1354" s="180" t="e">
        <f ca="1">OFFSET('ewc02'!$N$10,Y1354,0)</f>
        <v>#N/A</v>
      </c>
      <c r="X1354" s="180" t="e">
        <f ca="1">IF(AND(OFFSET('ewc02'!I$10,Y1354,0)=12,OR(G1354="2.3",G1354="2.6",G1354="2.7",G1354="2.9")),1,0)</f>
        <v>#N/A</v>
      </c>
      <c r="Y1354" s="180" t="e">
        <f t="shared" ca="1" si="360"/>
        <v>#N/A</v>
      </c>
      <c r="Z1354" s="37">
        <f t="shared" si="361"/>
        <v>0</v>
      </c>
      <c r="AA1354" s="180">
        <f ca="1">IF($Z1354=0,0, OFFSET(rd!$A$10,MATCH($Z1354,RD_tunnus,0),0))</f>
        <v>0</v>
      </c>
      <c r="AB1354" s="180" t="e">
        <f t="shared" si="368"/>
        <v>#N/A</v>
      </c>
      <c r="AC1354" s="180" t="e">
        <f t="shared" si="369"/>
        <v>#N/A</v>
      </c>
      <c r="AD1354" s="100">
        <f t="shared" si="370"/>
        <v>0</v>
      </c>
      <c r="AE1354" s="180" t="e">
        <f t="shared" ca="1" si="362"/>
        <v>#N/A</v>
      </c>
      <c r="AF1354" s="180" t="e">
        <f t="shared" ca="1" si="363"/>
        <v>#N/A</v>
      </c>
      <c r="AG1354" s="100" t="e">
        <f ca="1">OFFSET('Kuiva-aine'!$D$10,AE1354+AF1354-1,0)</f>
        <v>#N/A</v>
      </c>
      <c r="AH1354" s="100" t="e">
        <f ca="1">OFFSET('Kuiva-aine'!$E$10,AE1354+AF1354-1,0)</f>
        <v>#N/A</v>
      </c>
      <c r="AI1354" s="180" t="e">
        <f t="shared" ca="1" si="371"/>
        <v>#N/A</v>
      </c>
      <c r="AJ1354" s="180" t="e">
        <f t="shared" si="372"/>
        <v>#N/A</v>
      </c>
      <c r="AK1354" s="180" t="e">
        <f t="shared" si="373"/>
        <v>#N/A</v>
      </c>
      <c r="AL1354" s="180">
        <f t="shared" si="374"/>
        <v>0</v>
      </c>
    </row>
    <row r="1355" spans="1:38" x14ac:dyDescent="0.35">
      <c r="A1355" s="91"/>
      <c r="B1355" s="92"/>
      <c r="C1355" s="93"/>
      <c r="D1355" s="92"/>
      <c r="E1355" s="91"/>
      <c r="F1355" s="92"/>
      <c r="G1355" s="94"/>
      <c r="I1355" s="31">
        <f t="shared" ca="1" si="375"/>
        <v>0</v>
      </c>
      <c r="J1355" s="31">
        <f ca="1">IF(ISNA(MATCH($V1355,Hajoamiskertoimet!A$21:A$53,0)),0,$I1355*OFFSET(Hajoamiskertoimet!$C$20,MATCH($V1355,Hajoamiskertoimet!A$21:A$53,0),0))</f>
        <v>0</v>
      </c>
      <c r="L1355" s="181">
        <f t="shared" ca="1" si="364"/>
        <v>1</v>
      </c>
      <c r="M1355" s="180" t="e">
        <f ca="1">OFFSET('ewc02'!$H$10,MATCH($R1355,Ewc_ID,0),0)</f>
        <v>#N/A</v>
      </c>
      <c r="N1355" s="180" t="e">
        <f t="shared" ref="N1355:N1418" ca="1" si="376">A1355&amp;"_"&amp;O1355</f>
        <v>#N/A</v>
      </c>
      <c r="O1355" s="180" t="e">
        <f ca="1">IF($L1355=0,-1,OFFSET('Kuiva-aine'!$C$10,AE1355+AF1355-1,0))</f>
        <v>#N/A</v>
      </c>
      <c r="P1355" s="180" t="e">
        <f t="shared" ca="1" si="365"/>
        <v>#N/A</v>
      </c>
      <c r="Q1355" s="180" t="e">
        <f ca="1">OFFSET('ewc02'!$A$10,MATCH($C1355,EWC_Koodi,0),0)</f>
        <v>#N/A</v>
      </c>
      <c r="R1355" s="180" t="e">
        <f t="shared" ca="1" si="366"/>
        <v>#N/A</v>
      </c>
      <c r="S1355" s="180" t="e">
        <f ca="1">OFFSET('ewc02'!$K$10,Y1355,0)</f>
        <v>#N/A</v>
      </c>
      <c r="T1355" s="180" t="e">
        <f t="shared" ca="1" si="367"/>
        <v>#N/A</v>
      </c>
      <c r="U1355" s="180" t="e">
        <f ca="1">OFFSET('ewc02'!$L$10,Y1355,0)</f>
        <v>#N/A</v>
      </c>
      <c r="V1355" s="180" t="e">
        <f ca="1">OFFSET('ewc02'!$M$10,Y1355,0)</f>
        <v>#N/A</v>
      </c>
      <c r="W1355" s="180" t="e">
        <f ca="1">OFFSET('ewc02'!$N$10,Y1355,0)</f>
        <v>#N/A</v>
      </c>
      <c r="X1355" s="180" t="e">
        <f ca="1">IF(AND(OFFSET('ewc02'!I$10,Y1355,0)=12,OR(G1355="2.3",G1355="2.6",G1355="2.7",G1355="2.9")),1,0)</f>
        <v>#N/A</v>
      </c>
      <c r="Y1355" s="180" t="e">
        <f t="shared" ref="Y1355:Y1418" ca="1" si="377">MATCH($R1355,Ewc_ID,0)</f>
        <v>#N/A</v>
      </c>
      <c r="Z1355" s="37">
        <f t="shared" ref="Z1355:Z1418" si="378">IF(F1355="",0,TRIM(F1355))</f>
        <v>0</v>
      </c>
      <c r="AA1355" s="180">
        <f ca="1">IF($Z1355=0,0, OFFSET(rd!$A$10,MATCH($Z1355,RD_tunnus,0),0))</f>
        <v>0</v>
      </c>
      <c r="AB1355" s="180" t="e">
        <f t="shared" si="368"/>
        <v>#N/A</v>
      </c>
      <c r="AC1355" s="180" t="e">
        <f t="shared" si="369"/>
        <v>#N/A</v>
      </c>
      <c r="AD1355" s="100">
        <f t="shared" si="370"/>
        <v>0</v>
      </c>
      <c r="AE1355" s="180" t="e">
        <f t="shared" ref="AE1355:AE1418" ca="1" si="379">MATCH($T1355,Ryhma,0)</f>
        <v>#N/A</v>
      </c>
      <c r="AF1355" s="180" t="e">
        <f t="shared" ref="AF1355:AF1418" ca="1" si="380">MATCH(U1355,OFFSET(Ryhma2,AE1355-1,0,50,1),0)</f>
        <v>#N/A</v>
      </c>
      <c r="AG1355" s="100" t="e">
        <f ca="1">OFFSET('Kuiva-aine'!$D$10,AE1355+AF1355-1,0)</f>
        <v>#N/A</v>
      </c>
      <c r="AH1355" s="100" t="e">
        <f ca="1">OFFSET('Kuiva-aine'!$E$10,AE1355+AF1355-1,0)</f>
        <v>#N/A</v>
      </c>
      <c r="AI1355" s="180" t="e">
        <f t="shared" ca="1" si="371"/>
        <v>#N/A</v>
      </c>
      <c r="AJ1355" s="180" t="e">
        <f t="shared" si="372"/>
        <v>#N/A</v>
      </c>
      <c r="AK1355" s="180" t="e">
        <f t="shared" si="373"/>
        <v>#N/A</v>
      </c>
      <c r="AL1355" s="180">
        <f t="shared" si="374"/>
        <v>0</v>
      </c>
    </row>
    <row r="1356" spans="1:38" x14ac:dyDescent="0.35">
      <c r="A1356" s="91"/>
      <c r="B1356" s="92"/>
      <c r="C1356" s="93"/>
      <c r="D1356" s="92"/>
      <c r="E1356" s="91"/>
      <c r="F1356" s="92"/>
      <c r="G1356" s="94"/>
      <c r="I1356" s="31">
        <f t="shared" ca="1" si="375"/>
        <v>0</v>
      </c>
      <c r="J1356" s="31">
        <f ca="1">IF(ISNA(MATCH($V1356,Hajoamiskertoimet!A$21:A$53,0)),0,$I1356*OFFSET(Hajoamiskertoimet!$C$20,MATCH($V1356,Hajoamiskertoimet!A$21:A$53,0),0))</f>
        <v>0</v>
      </c>
      <c r="L1356" s="181">
        <f t="shared" ref="L1356:L1419" ca="1" si="381">IF(ISNA(AA1356),0,IF(OR(AA1356=0,AA1356=1,AA1356=4,AA1356=5,AA1356=12,AA1356=154,AA1356=157,AA1356=158,AA1356=165),1,0))</f>
        <v>1</v>
      </c>
      <c r="M1356" s="180" t="e">
        <f ca="1">OFFSET('ewc02'!$H$10,MATCH($R1356,Ewc_ID,0),0)</f>
        <v>#N/A</v>
      </c>
      <c r="N1356" s="180" t="e">
        <f t="shared" ca="1" si="376"/>
        <v>#N/A</v>
      </c>
      <c r="O1356" s="180" t="e">
        <f ca="1">IF($L1356=0,-1,OFFSET('Kuiva-aine'!$C$10,AE1356+AF1356-1,0))</f>
        <v>#N/A</v>
      </c>
      <c r="P1356" s="180" t="e">
        <f t="shared" ca="1" si="365"/>
        <v>#N/A</v>
      </c>
      <c r="Q1356" s="180" t="e">
        <f ca="1">OFFSET('ewc02'!$A$10,MATCH($C1356,EWC_Koodi,0),0)</f>
        <v>#N/A</v>
      </c>
      <c r="R1356" s="180" t="e">
        <f t="shared" ca="1" si="366"/>
        <v>#N/A</v>
      </c>
      <c r="S1356" s="180" t="e">
        <f ca="1">OFFSET('ewc02'!$K$10,Y1356,0)</f>
        <v>#N/A</v>
      </c>
      <c r="T1356" s="180" t="e">
        <f t="shared" ca="1" si="367"/>
        <v>#N/A</v>
      </c>
      <c r="U1356" s="180" t="e">
        <f ca="1">OFFSET('ewc02'!$L$10,Y1356,0)</f>
        <v>#N/A</v>
      </c>
      <c r="V1356" s="180" t="e">
        <f ca="1">OFFSET('ewc02'!$M$10,Y1356,0)</f>
        <v>#N/A</v>
      </c>
      <c r="W1356" s="180" t="e">
        <f ca="1">OFFSET('ewc02'!$N$10,Y1356,0)</f>
        <v>#N/A</v>
      </c>
      <c r="X1356" s="180" t="e">
        <f ca="1">IF(AND(OFFSET('ewc02'!I$10,Y1356,0)=12,OR(G1356="2.3",G1356="2.6",G1356="2.7",G1356="2.9")),1,0)</f>
        <v>#N/A</v>
      </c>
      <c r="Y1356" s="180" t="e">
        <f t="shared" ca="1" si="377"/>
        <v>#N/A</v>
      </c>
      <c r="Z1356" s="37">
        <f t="shared" si="378"/>
        <v>0</v>
      </c>
      <c r="AA1356" s="180">
        <f ca="1">IF($Z1356=0,0, OFFSET(rd!$A$10,MATCH($Z1356,RD_tunnus,0),0))</f>
        <v>0</v>
      </c>
      <c r="AB1356" s="180" t="e">
        <f t="shared" si="368"/>
        <v>#N/A</v>
      </c>
      <c r="AC1356" s="180" t="e">
        <f t="shared" si="369"/>
        <v>#N/A</v>
      </c>
      <c r="AD1356" s="100">
        <f t="shared" si="370"/>
        <v>0</v>
      </c>
      <c r="AE1356" s="180" t="e">
        <f t="shared" ca="1" si="379"/>
        <v>#N/A</v>
      </c>
      <c r="AF1356" s="180" t="e">
        <f t="shared" ca="1" si="380"/>
        <v>#N/A</v>
      </c>
      <c r="AG1356" s="100" t="e">
        <f ca="1">OFFSET('Kuiva-aine'!$D$10,AE1356+AF1356-1,0)</f>
        <v>#N/A</v>
      </c>
      <c r="AH1356" s="100" t="e">
        <f ca="1">OFFSET('Kuiva-aine'!$E$10,AE1356+AF1356-1,0)</f>
        <v>#N/A</v>
      </c>
      <c r="AI1356" s="180" t="e">
        <f t="shared" ca="1" si="371"/>
        <v>#N/A</v>
      </c>
      <c r="AJ1356" s="180" t="e">
        <f t="shared" si="372"/>
        <v>#N/A</v>
      </c>
      <c r="AK1356" s="180" t="e">
        <f t="shared" si="373"/>
        <v>#N/A</v>
      </c>
      <c r="AL1356" s="180">
        <f t="shared" si="374"/>
        <v>0</v>
      </c>
    </row>
    <row r="1357" spans="1:38" x14ac:dyDescent="0.35">
      <c r="A1357" s="91"/>
      <c r="B1357" s="92"/>
      <c r="C1357" s="93"/>
      <c r="D1357" s="92"/>
      <c r="E1357" s="91"/>
      <c r="F1357" s="92"/>
      <c r="G1357" s="94"/>
      <c r="I1357" s="31">
        <f t="shared" ca="1" si="375"/>
        <v>0</v>
      </c>
      <c r="J1357" s="31">
        <f ca="1">IF(ISNA(MATCH($V1357,Hajoamiskertoimet!A$21:A$53,0)),0,$I1357*OFFSET(Hajoamiskertoimet!$C$20,MATCH($V1357,Hajoamiskertoimet!A$21:A$53,0),0))</f>
        <v>0</v>
      </c>
      <c r="L1357" s="181">
        <f t="shared" ca="1" si="381"/>
        <v>1</v>
      </c>
      <c r="M1357" s="180" t="e">
        <f ca="1">OFFSET('ewc02'!$H$10,MATCH($R1357,Ewc_ID,0),0)</f>
        <v>#N/A</v>
      </c>
      <c r="N1357" s="180" t="e">
        <f t="shared" ca="1" si="376"/>
        <v>#N/A</v>
      </c>
      <c r="O1357" s="180" t="e">
        <f ca="1">IF($L1357=0,-1,OFFSET('Kuiva-aine'!$C$10,AE1357+AF1357-1,0))</f>
        <v>#N/A</v>
      </c>
      <c r="P1357" s="180" t="e">
        <f t="shared" ref="P1357:P1420" ca="1" si="382">IF(AND(E1357&gt;0,E1357&lt;100),E1357,AG1357)</f>
        <v>#N/A</v>
      </c>
      <c r="Q1357" s="180" t="e">
        <f ca="1">OFFSET('ewc02'!$A$10,MATCH($C1357,EWC_Koodi,0),0)</f>
        <v>#N/A</v>
      </c>
      <c r="R1357" s="180" t="e">
        <f t="shared" ref="R1357:R1420" ca="1" si="383">IF(OR(Q1357=77,Q1357=80,Q1357=89,Q1357=97),IF(AD1357=2,95,IF(AD1357=1,96,Q1357)),Q1357)</f>
        <v>#N/A</v>
      </c>
      <c r="S1357" s="180" t="e">
        <f ca="1">OFFSET('ewc02'!$K$10,Y1357,0)</f>
        <v>#N/A</v>
      </c>
      <c r="T1357" s="180" t="e">
        <f t="shared" ref="T1357:T1420" ca="1" si="384">IF(X1357=1,4,IF(AI1357=1,5,S1357))</f>
        <v>#N/A</v>
      </c>
      <c r="U1357" s="180" t="e">
        <f ca="1">OFFSET('ewc02'!$L$10,Y1357,0)</f>
        <v>#N/A</v>
      </c>
      <c r="V1357" s="180" t="e">
        <f ca="1">OFFSET('ewc02'!$M$10,Y1357,0)</f>
        <v>#N/A</v>
      </c>
      <c r="W1357" s="180" t="e">
        <f ca="1">OFFSET('ewc02'!$N$10,Y1357,0)</f>
        <v>#N/A</v>
      </c>
      <c r="X1357" s="180" t="e">
        <f ca="1">IF(AND(OFFSET('ewc02'!I$10,Y1357,0)=12,OR(G1357="2.3",G1357="2.6",G1357="2.7",G1357="2.9")),1,0)</f>
        <v>#N/A</v>
      </c>
      <c r="Y1357" s="180" t="e">
        <f t="shared" ca="1" si="377"/>
        <v>#N/A</v>
      </c>
      <c r="Z1357" s="37">
        <f t="shared" si="378"/>
        <v>0</v>
      </c>
      <c r="AA1357" s="180">
        <f ca="1">IF($Z1357=0,0, OFFSET(rd!$A$10,MATCH($Z1357,RD_tunnus,0),0))</f>
        <v>0</v>
      </c>
      <c r="AB1357" s="180" t="e">
        <f t="shared" ref="AB1357:AB1420" si="385">MATCH("*kuituliet*",B1357,0)</f>
        <v>#N/A</v>
      </c>
      <c r="AC1357" s="180" t="e">
        <f t="shared" ref="AC1357:AC1420" si="386">MATCH("*liet*",B1357,0)</f>
        <v>#N/A</v>
      </c>
      <c r="AD1357" s="100">
        <f t="shared" ref="AD1357:AD1420" si="387">IF(ISNA(AC1357),0,IF(ISNA(AB1357),1,2))</f>
        <v>0</v>
      </c>
      <c r="AE1357" s="180" t="e">
        <f t="shared" ca="1" si="379"/>
        <v>#N/A</v>
      </c>
      <c r="AF1357" s="180" t="e">
        <f t="shared" ca="1" si="380"/>
        <v>#N/A</v>
      </c>
      <c r="AG1357" s="100" t="e">
        <f ca="1">OFFSET('Kuiva-aine'!$D$10,AE1357+AF1357-1,0)</f>
        <v>#N/A</v>
      </c>
      <c r="AH1357" s="100" t="e">
        <f ca="1">OFFSET('Kuiva-aine'!$E$10,AE1357+AF1357-1,0)</f>
        <v>#N/A</v>
      </c>
      <c r="AI1357" s="180" t="e">
        <f t="shared" ref="AI1357:AI1420" ca="1" si="388">IF(AND(OR(R1357=918,R1357=919),OR(G1357="2.4",AL1357=1)),1,0)</f>
        <v>#N/A</v>
      </c>
      <c r="AJ1357" s="180" t="e">
        <f t="shared" ref="AJ1357:AJ1420" si="389">MATCH("*raken*",B1357,0)</f>
        <v>#N/A</v>
      </c>
      <c r="AK1357" s="180" t="e">
        <f t="shared" ref="AK1357:AK1420" si="390">MATCH("*rak.*",B1357,0)</f>
        <v>#N/A</v>
      </c>
      <c r="AL1357" s="180">
        <f t="shared" ref="AL1357:AL1420" si="391">IF(AND(ISNA(AJ1357),ISNA(AK1357)),0,1)</f>
        <v>0</v>
      </c>
    </row>
    <row r="1358" spans="1:38" x14ac:dyDescent="0.35">
      <c r="A1358" s="91"/>
      <c r="B1358" s="92"/>
      <c r="C1358" s="93"/>
      <c r="D1358" s="92"/>
      <c r="E1358" s="91"/>
      <c r="F1358" s="92"/>
      <c r="G1358" s="94"/>
      <c r="I1358" s="31">
        <f t="shared" ca="1" si="375"/>
        <v>0</v>
      </c>
      <c r="J1358" s="31">
        <f ca="1">IF(ISNA(MATCH($V1358,Hajoamiskertoimet!A$21:A$53,0)),0,$I1358*OFFSET(Hajoamiskertoimet!$C$20,MATCH($V1358,Hajoamiskertoimet!A$21:A$53,0),0))</f>
        <v>0</v>
      </c>
      <c r="L1358" s="181">
        <f t="shared" ca="1" si="381"/>
        <v>1</v>
      </c>
      <c r="M1358" s="180" t="e">
        <f ca="1">OFFSET('ewc02'!$H$10,MATCH($R1358,Ewc_ID,0),0)</f>
        <v>#N/A</v>
      </c>
      <c r="N1358" s="180" t="e">
        <f t="shared" ca="1" si="376"/>
        <v>#N/A</v>
      </c>
      <c r="O1358" s="180" t="e">
        <f ca="1">IF($L1358=0,-1,OFFSET('Kuiva-aine'!$C$10,AE1358+AF1358-1,0))</f>
        <v>#N/A</v>
      </c>
      <c r="P1358" s="180" t="e">
        <f t="shared" ca="1" si="382"/>
        <v>#N/A</v>
      </c>
      <c r="Q1358" s="180" t="e">
        <f ca="1">OFFSET('ewc02'!$A$10,MATCH($C1358,EWC_Koodi,0),0)</f>
        <v>#N/A</v>
      </c>
      <c r="R1358" s="180" t="e">
        <f t="shared" ca="1" si="383"/>
        <v>#N/A</v>
      </c>
      <c r="S1358" s="180" t="e">
        <f ca="1">OFFSET('ewc02'!$K$10,Y1358,0)</f>
        <v>#N/A</v>
      </c>
      <c r="T1358" s="180" t="e">
        <f t="shared" ca="1" si="384"/>
        <v>#N/A</v>
      </c>
      <c r="U1358" s="180" t="e">
        <f ca="1">OFFSET('ewc02'!$L$10,Y1358,0)</f>
        <v>#N/A</v>
      </c>
      <c r="V1358" s="180" t="e">
        <f ca="1">OFFSET('ewc02'!$M$10,Y1358,0)</f>
        <v>#N/A</v>
      </c>
      <c r="W1358" s="180" t="e">
        <f ca="1">OFFSET('ewc02'!$N$10,Y1358,0)</f>
        <v>#N/A</v>
      </c>
      <c r="X1358" s="180" t="e">
        <f ca="1">IF(AND(OFFSET('ewc02'!I$10,Y1358,0)=12,OR(G1358="2.3",G1358="2.6",G1358="2.7",G1358="2.9")),1,0)</f>
        <v>#N/A</v>
      </c>
      <c r="Y1358" s="180" t="e">
        <f t="shared" ca="1" si="377"/>
        <v>#N/A</v>
      </c>
      <c r="Z1358" s="37">
        <f t="shared" si="378"/>
        <v>0</v>
      </c>
      <c r="AA1358" s="180">
        <f ca="1">IF($Z1358=0,0, OFFSET(rd!$A$10,MATCH($Z1358,RD_tunnus,0),0))</f>
        <v>0</v>
      </c>
      <c r="AB1358" s="180" t="e">
        <f t="shared" si="385"/>
        <v>#N/A</v>
      </c>
      <c r="AC1358" s="180" t="e">
        <f t="shared" si="386"/>
        <v>#N/A</v>
      </c>
      <c r="AD1358" s="100">
        <f t="shared" si="387"/>
        <v>0</v>
      </c>
      <c r="AE1358" s="180" t="e">
        <f t="shared" ca="1" si="379"/>
        <v>#N/A</v>
      </c>
      <c r="AF1358" s="180" t="e">
        <f t="shared" ca="1" si="380"/>
        <v>#N/A</v>
      </c>
      <c r="AG1358" s="100" t="e">
        <f ca="1">OFFSET('Kuiva-aine'!$D$10,AE1358+AF1358-1,0)</f>
        <v>#N/A</v>
      </c>
      <c r="AH1358" s="100" t="e">
        <f ca="1">OFFSET('Kuiva-aine'!$E$10,AE1358+AF1358-1,0)</f>
        <v>#N/A</v>
      </c>
      <c r="AI1358" s="180" t="e">
        <f t="shared" ca="1" si="388"/>
        <v>#N/A</v>
      </c>
      <c r="AJ1358" s="180" t="e">
        <f t="shared" si="389"/>
        <v>#N/A</v>
      </c>
      <c r="AK1358" s="180" t="e">
        <f t="shared" si="390"/>
        <v>#N/A</v>
      </c>
      <c r="AL1358" s="180">
        <f t="shared" si="391"/>
        <v>0</v>
      </c>
    </row>
    <row r="1359" spans="1:38" x14ac:dyDescent="0.35">
      <c r="A1359" s="91"/>
      <c r="B1359" s="92"/>
      <c r="C1359" s="93"/>
      <c r="D1359" s="92"/>
      <c r="E1359" s="91"/>
      <c r="F1359" s="92"/>
      <c r="G1359" s="94"/>
      <c r="I1359" s="31">
        <f t="shared" ca="1" si="375"/>
        <v>0</v>
      </c>
      <c r="J1359" s="31">
        <f ca="1">IF(ISNA(MATCH($V1359,Hajoamiskertoimet!A$21:A$53,0)),0,$I1359*OFFSET(Hajoamiskertoimet!$C$20,MATCH($V1359,Hajoamiskertoimet!A$21:A$53,0),0))</f>
        <v>0</v>
      </c>
      <c r="L1359" s="181">
        <f t="shared" ca="1" si="381"/>
        <v>1</v>
      </c>
      <c r="M1359" s="180" t="e">
        <f ca="1">OFFSET('ewc02'!$H$10,MATCH($R1359,Ewc_ID,0),0)</f>
        <v>#N/A</v>
      </c>
      <c r="N1359" s="180" t="e">
        <f t="shared" ca="1" si="376"/>
        <v>#N/A</v>
      </c>
      <c r="O1359" s="180" t="e">
        <f ca="1">IF($L1359=0,-1,OFFSET('Kuiva-aine'!$C$10,AE1359+AF1359-1,0))</f>
        <v>#N/A</v>
      </c>
      <c r="P1359" s="180" t="e">
        <f t="shared" ca="1" si="382"/>
        <v>#N/A</v>
      </c>
      <c r="Q1359" s="180" t="e">
        <f ca="1">OFFSET('ewc02'!$A$10,MATCH($C1359,EWC_Koodi,0),0)</f>
        <v>#N/A</v>
      </c>
      <c r="R1359" s="180" t="e">
        <f t="shared" ca="1" si="383"/>
        <v>#N/A</v>
      </c>
      <c r="S1359" s="180" t="e">
        <f ca="1">OFFSET('ewc02'!$K$10,Y1359,0)</f>
        <v>#N/A</v>
      </c>
      <c r="T1359" s="180" t="e">
        <f t="shared" ca="1" si="384"/>
        <v>#N/A</v>
      </c>
      <c r="U1359" s="180" t="e">
        <f ca="1">OFFSET('ewc02'!$L$10,Y1359,0)</f>
        <v>#N/A</v>
      </c>
      <c r="V1359" s="180" t="e">
        <f ca="1">OFFSET('ewc02'!$M$10,Y1359,0)</f>
        <v>#N/A</v>
      </c>
      <c r="W1359" s="180" t="e">
        <f ca="1">OFFSET('ewc02'!$N$10,Y1359,0)</f>
        <v>#N/A</v>
      </c>
      <c r="X1359" s="180" t="e">
        <f ca="1">IF(AND(OFFSET('ewc02'!I$10,Y1359,0)=12,OR(G1359="2.3",G1359="2.6",G1359="2.7",G1359="2.9")),1,0)</f>
        <v>#N/A</v>
      </c>
      <c r="Y1359" s="180" t="e">
        <f t="shared" ca="1" si="377"/>
        <v>#N/A</v>
      </c>
      <c r="Z1359" s="37">
        <f t="shared" si="378"/>
        <v>0</v>
      </c>
      <c r="AA1359" s="180">
        <f ca="1">IF($Z1359=0,0, OFFSET(rd!$A$10,MATCH($Z1359,RD_tunnus,0),0))</f>
        <v>0</v>
      </c>
      <c r="AB1359" s="180" t="e">
        <f t="shared" si="385"/>
        <v>#N/A</v>
      </c>
      <c r="AC1359" s="180" t="e">
        <f t="shared" si="386"/>
        <v>#N/A</v>
      </c>
      <c r="AD1359" s="100">
        <f t="shared" si="387"/>
        <v>0</v>
      </c>
      <c r="AE1359" s="180" t="e">
        <f t="shared" ca="1" si="379"/>
        <v>#N/A</v>
      </c>
      <c r="AF1359" s="180" t="e">
        <f t="shared" ca="1" si="380"/>
        <v>#N/A</v>
      </c>
      <c r="AG1359" s="100" t="e">
        <f ca="1">OFFSET('Kuiva-aine'!$D$10,AE1359+AF1359-1,0)</f>
        <v>#N/A</v>
      </c>
      <c r="AH1359" s="100" t="e">
        <f ca="1">OFFSET('Kuiva-aine'!$E$10,AE1359+AF1359-1,0)</f>
        <v>#N/A</v>
      </c>
      <c r="AI1359" s="180" t="e">
        <f t="shared" ca="1" si="388"/>
        <v>#N/A</v>
      </c>
      <c r="AJ1359" s="180" t="e">
        <f t="shared" si="389"/>
        <v>#N/A</v>
      </c>
      <c r="AK1359" s="180" t="e">
        <f t="shared" si="390"/>
        <v>#N/A</v>
      </c>
      <c r="AL1359" s="180">
        <f t="shared" si="391"/>
        <v>0</v>
      </c>
    </row>
    <row r="1360" spans="1:38" x14ac:dyDescent="0.35">
      <c r="A1360" s="91"/>
      <c r="B1360" s="92"/>
      <c r="C1360" s="93"/>
      <c r="D1360" s="92"/>
      <c r="E1360" s="91"/>
      <c r="F1360" s="92"/>
      <c r="G1360" s="94"/>
      <c r="I1360" s="31">
        <f t="shared" ca="1" si="375"/>
        <v>0</v>
      </c>
      <c r="J1360" s="31">
        <f ca="1">IF(ISNA(MATCH($V1360,Hajoamiskertoimet!A$21:A$53,0)),0,$I1360*OFFSET(Hajoamiskertoimet!$C$20,MATCH($V1360,Hajoamiskertoimet!A$21:A$53,0),0))</f>
        <v>0</v>
      </c>
      <c r="L1360" s="181">
        <f t="shared" ca="1" si="381"/>
        <v>1</v>
      </c>
      <c r="M1360" s="180" t="e">
        <f ca="1">OFFSET('ewc02'!$H$10,MATCH($R1360,Ewc_ID,0),0)</f>
        <v>#N/A</v>
      </c>
      <c r="N1360" s="180" t="e">
        <f t="shared" ca="1" si="376"/>
        <v>#N/A</v>
      </c>
      <c r="O1360" s="180" t="e">
        <f ca="1">IF($L1360=0,-1,OFFSET('Kuiva-aine'!$C$10,AE1360+AF1360-1,0))</f>
        <v>#N/A</v>
      </c>
      <c r="P1360" s="180" t="e">
        <f t="shared" ca="1" si="382"/>
        <v>#N/A</v>
      </c>
      <c r="Q1360" s="180" t="e">
        <f ca="1">OFFSET('ewc02'!$A$10,MATCH($C1360,EWC_Koodi,0),0)</f>
        <v>#N/A</v>
      </c>
      <c r="R1360" s="180" t="e">
        <f t="shared" ca="1" si="383"/>
        <v>#N/A</v>
      </c>
      <c r="S1360" s="180" t="e">
        <f ca="1">OFFSET('ewc02'!$K$10,Y1360,0)</f>
        <v>#N/A</v>
      </c>
      <c r="T1360" s="180" t="e">
        <f t="shared" ca="1" si="384"/>
        <v>#N/A</v>
      </c>
      <c r="U1360" s="180" t="e">
        <f ca="1">OFFSET('ewc02'!$L$10,Y1360,0)</f>
        <v>#N/A</v>
      </c>
      <c r="V1360" s="180" t="e">
        <f ca="1">OFFSET('ewc02'!$M$10,Y1360,0)</f>
        <v>#N/A</v>
      </c>
      <c r="W1360" s="180" t="e">
        <f ca="1">OFFSET('ewc02'!$N$10,Y1360,0)</f>
        <v>#N/A</v>
      </c>
      <c r="X1360" s="180" t="e">
        <f ca="1">IF(AND(OFFSET('ewc02'!I$10,Y1360,0)=12,OR(G1360="2.3",G1360="2.6",G1360="2.7",G1360="2.9")),1,0)</f>
        <v>#N/A</v>
      </c>
      <c r="Y1360" s="180" t="e">
        <f t="shared" ca="1" si="377"/>
        <v>#N/A</v>
      </c>
      <c r="Z1360" s="37">
        <f t="shared" si="378"/>
        <v>0</v>
      </c>
      <c r="AA1360" s="180">
        <f ca="1">IF($Z1360=0,0, OFFSET(rd!$A$10,MATCH($Z1360,RD_tunnus,0),0))</f>
        <v>0</v>
      </c>
      <c r="AB1360" s="180" t="e">
        <f t="shared" si="385"/>
        <v>#N/A</v>
      </c>
      <c r="AC1360" s="180" t="e">
        <f t="shared" si="386"/>
        <v>#N/A</v>
      </c>
      <c r="AD1360" s="100">
        <f t="shared" si="387"/>
        <v>0</v>
      </c>
      <c r="AE1360" s="180" t="e">
        <f t="shared" ca="1" si="379"/>
        <v>#N/A</v>
      </c>
      <c r="AF1360" s="180" t="e">
        <f t="shared" ca="1" si="380"/>
        <v>#N/A</v>
      </c>
      <c r="AG1360" s="100" t="e">
        <f ca="1">OFFSET('Kuiva-aine'!$D$10,AE1360+AF1360-1,0)</f>
        <v>#N/A</v>
      </c>
      <c r="AH1360" s="100" t="e">
        <f ca="1">OFFSET('Kuiva-aine'!$E$10,AE1360+AF1360-1,0)</f>
        <v>#N/A</v>
      </c>
      <c r="AI1360" s="180" t="e">
        <f t="shared" ca="1" si="388"/>
        <v>#N/A</v>
      </c>
      <c r="AJ1360" s="180" t="e">
        <f t="shared" si="389"/>
        <v>#N/A</v>
      </c>
      <c r="AK1360" s="180" t="e">
        <f t="shared" si="390"/>
        <v>#N/A</v>
      </c>
      <c r="AL1360" s="180">
        <f t="shared" si="391"/>
        <v>0</v>
      </c>
    </row>
    <row r="1361" spans="1:38" x14ac:dyDescent="0.35">
      <c r="A1361" s="91"/>
      <c r="B1361" s="92"/>
      <c r="C1361" s="93"/>
      <c r="D1361" s="92"/>
      <c r="E1361" s="91"/>
      <c r="F1361" s="92"/>
      <c r="G1361" s="94"/>
      <c r="I1361" s="31">
        <f t="shared" ca="1" si="375"/>
        <v>0</v>
      </c>
      <c r="J1361" s="31">
        <f ca="1">IF(ISNA(MATCH($V1361,Hajoamiskertoimet!A$21:A$53,0)),0,$I1361*OFFSET(Hajoamiskertoimet!$C$20,MATCH($V1361,Hajoamiskertoimet!A$21:A$53,0),0))</f>
        <v>0</v>
      </c>
      <c r="L1361" s="181">
        <f t="shared" ca="1" si="381"/>
        <v>1</v>
      </c>
      <c r="M1361" s="180" t="e">
        <f ca="1">OFFSET('ewc02'!$H$10,MATCH($R1361,Ewc_ID,0),0)</f>
        <v>#N/A</v>
      </c>
      <c r="N1361" s="180" t="e">
        <f t="shared" ca="1" si="376"/>
        <v>#N/A</v>
      </c>
      <c r="O1361" s="180" t="e">
        <f ca="1">IF($L1361=0,-1,OFFSET('Kuiva-aine'!$C$10,AE1361+AF1361-1,0))</f>
        <v>#N/A</v>
      </c>
      <c r="P1361" s="180" t="e">
        <f t="shared" ca="1" si="382"/>
        <v>#N/A</v>
      </c>
      <c r="Q1361" s="180" t="e">
        <f ca="1">OFFSET('ewc02'!$A$10,MATCH($C1361,EWC_Koodi,0),0)</f>
        <v>#N/A</v>
      </c>
      <c r="R1361" s="180" t="e">
        <f t="shared" ca="1" si="383"/>
        <v>#N/A</v>
      </c>
      <c r="S1361" s="180" t="e">
        <f ca="1">OFFSET('ewc02'!$K$10,Y1361,0)</f>
        <v>#N/A</v>
      </c>
      <c r="T1361" s="180" t="e">
        <f t="shared" ca="1" si="384"/>
        <v>#N/A</v>
      </c>
      <c r="U1361" s="180" t="e">
        <f ca="1">OFFSET('ewc02'!$L$10,Y1361,0)</f>
        <v>#N/A</v>
      </c>
      <c r="V1361" s="180" t="e">
        <f ca="1">OFFSET('ewc02'!$M$10,Y1361,0)</f>
        <v>#N/A</v>
      </c>
      <c r="W1361" s="180" t="e">
        <f ca="1">OFFSET('ewc02'!$N$10,Y1361,0)</f>
        <v>#N/A</v>
      </c>
      <c r="X1361" s="180" t="e">
        <f ca="1">IF(AND(OFFSET('ewc02'!I$10,Y1361,0)=12,OR(G1361="2.3",G1361="2.6",G1361="2.7",G1361="2.9")),1,0)</f>
        <v>#N/A</v>
      </c>
      <c r="Y1361" s="180" t="e">
        <f t="shared" ca="1" si="377"/>
        <v>#N/A</v>
      </c>
      <c r="Z1361" s="37">
        <f t="shared" si="378"/>
        <v>0</v>
      </c>
      <c r="AA1361" s="180">
        <f ca="1">IF($Z1361=0,0, OFFSET(rd!$A$10,MATCH($Z1361,RD_tunnus,0),0))</f>
        <v>0</v>
      </c>
      <c r="AB1361" s="180" t="e">
        <f t="shared" si="385"/>
        <v>#N/A</v>
      </c>
      <c r="AC1361" s="180" t="e">
        <f t="shared" si="386"/>
        <v>#N/A</v>
      </c>
      <c r="AD1361" s="100">
        <f t="shared" si="387"/>
        <v>0</v>
      </c>
      <c r="AE1361" s="180" t="e">
        <f t="shared" ca="1" si="379"/>
        <v>#N/A</v>
      </c>
      <c r="AF1361" s="180" t="e">
        <f t="shared" ca="1" si="380"/>
        <v>#N/A</v>
      </c>
      <c r="AG1361" s="100" t="e">
        <f ca="1">OFFSET('Kuiva-aine'!$D$10,AE1361+AF1361-1,0)</f>
        <v>#N/A</v>
      </c>
      <c r="AH1361" s="100" t="e">
        <f ca="1">OFFSET('Kuiva-aine'!$E$10,AE1361+AF1361-1,0)</f>
        <v>#N/A</v>
      </c>
      <c r="AI1361" s="180" t="e">
        <f t="shared" ca="1" si="388"/>
        <v>#N/A</v>
      </c>
      <c r="AJ1361" s="180" t="e">
        <f t="shared" si="389"/>
        <v>#N/A</v>
      </c>
      <c r="AK1361" s="180" t="e">
        <f t="shared" si="390"/>
        <v>#N/A</v>
      </c>
      <c r="AL1361" s="180">
        <f t="shared" si="391"/>
        <v>0</v>
      </c>
    </row>
    <row r="1362" spans="1:38" x14ac:dyDescent="0.35">
      <c r="A1362" s="91"/>
      <c r="B1362" s="92"/>
      <c r="C1362" s="93"/>
      <c r="D1362" s="92"/>
      <c r="E1362" s="91"/>
      <c r="F1362" s="92"/>
      <c r="G1362" s="94"/>
      <c r="I1362" s="31">
        <f t="shared" ca="1" si="375"/>
        <v>0</v>
      </c>
      <c r="J1362" s="31">
        <f ca="1">IF(ISNA(MATCH($V1362,Hajoamiskertoimet!A$21:A$53,0)),0,$I1362*OFFSET(Hajoamiskertoimet!$C$20,MATCH($V1362,Hajoamiskertoimet!A$21:A$53,0),0))</f>
        <v>0</v>
      </c>
      <c r="L1362" s="181">
        <f t="shared" ca="1" si="381"/>
        <v>1</v>
      </c>
      <c r="M1362" s="180" t="e">
        <f ca="1">OFFSET('ewc02'!$H$10,MATCH($R1362,Ewc_ID,0),0)</f>
        <v>#N/A</v>
      </c>
      <c r="N1362" s="180" t="e">
        <f t="shared" ca="1" si="376"/>
        <v>#N/A</v>
      </c>
      <c r="O1362" s="180" t="e">
        <f ca="1">IF($L1362=0,-1,OFFSET('Kuiva-aine'!$C$10,AE1362+AF1362-1,0))</f>
        <v>#N/A</v>
      </c>
      <c r="P1362" s="180" t="e">
        <f t="shared" ca="1" si="382"/>
        <v>#N/A</v>
      </c>
      <c r="Q1362" s="180" t="e">
        <f ca="1">OFFSET('ewc02'!$A$10,MATCH($C1362,EWC_Koodi,0),0)</f>
        <v>#N/A</v>
      </c>
      <c r="R1362" s="180" t="e">
        <f t="shared" ca="1" si="383"/>
        <v>#N/A</v>
      </c>
      <c r="S1362" s="180" t="e">
        <f ca="1">OFFSET('ewc02'!$K$10,Y1362,0)</f>
        <v>#N/A</v>
      </c>
      <c r="T1362" s="180" t="e">
        <f t="shared" ca="1" si="384"/>
        <v>#N/A</v>
      </c>
      <c r="U1362" s="180" t="e">
        <f ca="1">OFFSET('ewc02'!$L$10,Y1362,0)</f>
        <v>#N/A</v>
      </c>
      <c r="V1362" s="180" t="e">
        <f ca="1">OFFSET('ewc02'!$M$10,Y1362,0)</f>
        <v>#N/A</v>
      </c>
      <c r="W1362" s="180" t="e">
        <f ca="1">OFFSET('ewc02'!$N$10,Y1362,0)</f>
        <v>#N/A</v>
      </c>
      <c r="X1362" s="180" t="e">
        <f ca="1">IF(AND(OFFSET('ewc02'!I$10,Y1362,0)=12,OR(G1362="2.3",G1362="2.6",G1362="2.7",G1362="2.9")),1,0)</f>
        <v>#N/A</v>
      </c>
      <c r="Y1362" s="180" t="e">
        <f t="shared" ca="1" si="377"/>
        <v>#N/A</v>
      </c>
      <c r="Z1362" s="37">
        <f t="shared" si="378"/>
        <v>0</v>
      </c>
      <c r="AA1362" s="180">
        <f ca="1">IF($Z1362=0,0, OFFSET(rd!$A$10,MATCH($Z1362,RD_tunnus,0),0))</f>
        <v>0</v>
      </c>
      <c r="AB1362" s="180" t="e">
        <f t="shared" si="385"/>
        <v>#N/A</v>
      </c>
      <c r="AC1362" s="180" t="e">
        <f t="shared" si="386"/>
        <v>#N/A</v>
      </c>
      <c r="AD1362" s="100">
        <f t="shared" si="387"/>
        <v>0</v>
      </c>
      <c r="AE1362" s="180" t="e">
        <f t="shared" ca="1" si="379"/>
        <v>#N/A</v>
      </c>
      <c r="AF1362" s="180" t="e">
        <f t="shared" ca="1" si="380"/>
        <v>#N/A</v>
      </c>
      <c r="AG1362" s="100" t="e">
        <f ca="1">OFFSET('Kuiva-aine'!$D$10,AE1362+AF1362-1,0)</f>
        <v>#N/A</v>
      </c>
      <c r="AH1362" s="100" t="e">
        <f ca="1">OFFSET('Kuiva-aine'!$E$10,AE1362+AF1362-1,0)</f>
        <v>#N/A</v>
      </c>
      <c r="AI1362" s="180" t="e">
        <f t="shared" ca="1" si="388"/>
        <v>#N/A</v>
      </c>
      <c r="AJ1362" s="180" t="e">
        <f t="shared" si="389"/>
        <v>#N/A</v>
      </c>
      <c r="AK1362" s="180" t="e">
        <f t="shared" si="390"/>
        <v>#N/A</v>
      </c>
      <c r="AL1362" s="180">
        <f t="shared" si="391"/>
        <v>0</v>
      </c>
    </row>
    <row r="1363" spans="1:38" x14ac:dyDescent="0.35">
      <c r="A1363" s="91"/>
      <c r="B1363" s="92"/>
      <c r="C1363" s="93"/>
      <c r="D1363" s="92"/>
      <c r="E1363" s="91"/>
      <c r="F1363" s="92"/>
      <c r="G1363" s="94"/>
      <c r="I1363" s="31">
        <f t="shared" ca="1" si="375"/>
        <v>0</v>
      </c>
      <c r="J1363" s="31">
        <f ca="1">IF(ISNA(MATCH($V1363,Hajoamiskertoimet!A$21:A$53,0)),0,$I1363*OFFSET(Hajoamiskertoimet!$C$20,MATCH($V1363,Hajoamiskertoimet!A$21:A$53,0),0))</f>
        <v>0</v>
      </c>
      <c r="L1363" s="181">
        <f t="shared" ca="1" si="381"/>
        <v>1</v>
      </c>
      <c r="M1363" s="180" t="e">
        <f ca="1">OFFSET('ewc02'!$H$10,MATCH($R1363,Ewc_ID,0),0)</f>
        <v>#N/A</v>
      </c>
      <c r="N1363" s="180" t="e">
        <f t="shared" ca="1" si="376"/>
        <v>#N/A</v>
      </c>
      <c r="O1363" s="180" t="e">
        <f ca="1">IF($L1363=0,-1,OFFSET('Kuiva-aine'!$C$10,AE1363+AF1363-1,0))</f>
        <v>#N/A</v>
      </c>
      <c r="P1363" s="180" t="e">
        <f t="shared" ca="1" si="382"/>
        <v>#N/A</v>
      </c>
      <c r="Q1363" s="180" t="e">
        <f ca="1">OFFSET('ewc02'!$A$10,MATCH($C1363,EWC_Koodi,0),0)</f>
        <v>#N/A</v>
      </c>
      <c r="R1363" s="180" t="e">
        <f t="shared" ca="1" si="383"/>
        <v>#N/A</v>
      </c>
      <c r="S1363" s="180" t="e">
        <f ca="1">OFFSET('ewc02'!$K$10,Y1363,0)</f>
        <v>#N/A</v>
      </c>
      <c r="T1363" s="180" t="e">
        <f t="shared" ca="1" si="384"/>
        <v>#N/A</v>
      </c>
      <c r="U1363" s="180" t="e">
        <f ca="1">OFFSET('ewc02'!$L$10,Y1363,0)</f>
        <v>#N/A</v>
      </c>
      <c r="V1363" s="180" t="e">
        <f ca="1">OFFSET('ewc02'!$M$10,Y1363,0)</f>
        <v>#N/A</v>
      </c>
      <c r="W1363" s="180" t="e">
        <f ca="1">OFFSET('ewc02'!$N$10,Y1363,0)</f>
        <v>#N/A</v>
      </c>
      <c r="X1363" s="180" t="e">
        <f ca="1">IF(AND(OFFSET('ewc02'!I$10,Y1363,0)=12,OR(G1363="2.3",G1363="2.6",G1363="2.7",G1363="2.9")),1,0)</f>
        <v>#N/A</v>
      </c>
      <c r="Y1363" s="180" t="e">
        <f t="shared" ca="1" si="377"/>
        <v>#N/A</v>
      </c>
      <c r="Z1363" s="37">
        <f t="shared" si="378"/>
        <v>0</v>
      </c>
      <c r="AA1363" s="180">
        <f ca="1">IF($Z1363=0,0, OFFSET(rd!$A$10,MATCH($Z1363,RD_tunnus,0),0))</f>
        <v>0</v>
      </c>
      <c r="AB1363" s="180" t="e">
        <f t="shared" si="385"/>
        <v>#N/A</v>
      </c>
      <c r="AC1363" s="180" t="e">
        <f t="shared" si="386"/>
        <v>#N/A</v>
      </c>
      <c r="AD1363" s="100">
        <f t="shared" si="387"/>
        <v>0</v>
      </c>
      <c r="AE1363" s="180" t="e">
        <f t="shared" ca="1" si="379"/>
        <v>#N/A</v>
      </c>
      <c r="AF1363" s="180" t="e">
        <f t="shared" ca="1" si="380"/>
        <v>#N/A</v>
      </c>
      <c r="AG1363" s="100" t="e">
        <f ca="1">OFFSET('Kuiva-aine'!$D$10,AE1363+AF1363-1,0)</f>
        <v>#N/A</v>
      </c>
      <c r="AH1363" s="100" t="e">
        <f ca="1">OFFSET('Kuiva-aine'!$E$10,AE1363+AF1363-1,0)</f>
        <v>#N/A</v>
      </c>
      <c r="AI1363" s="180" t="e">
        <f t="shared" ca="1" si="388"/>
        <v>#N/A</v>
      </c>
      <c r="AJ1363" s="180" t="e">
        <f t="shared" si="389"/>
        <v>#N/A</v>
      </c>
      <c r="AK1363" s="180" t="e">
        <f t="shared" si="390"/>
        <v>#N/A</v>
      </c>
      <c r="AL1363" s="180">
        <f t="shared" si="391"/>
        <v>0</v>
      </c>
    </row>
    <row r="1364" spans="1:38" x14ac:dyDescent="0.35">
      <c r="A1364" s="91"/>
      <c r="B1364" s="92"/>
      <c r="C1364" s="93"/>
      <c r="D1364" s="92"/>
      <c r="E1364" s="91"/>
      <c r="F1364" s="92"/>
      <c r="G1364" s="94"/>
      <c r="I1364" s="31">
        <f t="shared" ca="1" si="375"/>
        <v>0</v>
      </c>
      <c r="J1364" s="31">
        <f ca="1">IF(ISNA(MATCH($V1364,Hajoamiskertoimet!A$21:A$53,0)),0,$I1364*OFFSET(Hajoamiskertoimet!$C$20,MATCH($V1364,Hajoamiskertoimet!A$21:A$53,0),0))</f>
        <v>0</v>
      </c>
      <c r="L1364" s="181">
        <f t="shared" ca="1" si="381"/>
        <v>1</v>
      </c>
      <c r="M1364" s="180" t="e">
        <f ca="1">OFFSET('ewc02'!$H$10,MATCH($R1364,Ewc_ID,0),0)</f>
        <v>#N/A</v>
      </c>
      <c r="N1364" s="180" t="e">
        <f t="shared" ca="1" si="376"/>
        <v>#N/A</v>
      </c>
      <c r="O1364" s="180" t="e">
        <f ca="1">IF($L1364=0,-1,OFFSET('Kuiva-aine'!$C$10,AE1364+AF1364-1,0))</f>
        <v>#N/A</v>
      </c>
      <c r="P1364" s="180" t="e">
        <f t="shared" ca="1" si="382"/>
        <v>#N/A</v>
      </c>
      <c r="Q1364" s="180" t="e">
        <f ca="1">OFFSET('ewc02'!$A$10,MATCH($C1364,EWC_Koodi,0),0)</f>
        <v>#N/A</v>
      </c>
      <c r="R1364" s="180" t="e">
        <f t="shared" ca="1" si="383"/>
        <v>#N/A</v>
      </c>
      <c r="S1364" s="180" t="e">
        <f ca="1">OFFSET('ewc02'!$K$10,Y1364,0)</f>
        <v>#N/A</v>
      </c>
      <c r="T1364" s="180" t="e">
        <f t="shared" ca="1" si="384"/>
        <v>#N/A</v>
      </c>
      <c r="U1364" s="180" t="e">
        <f ca="1">OFFSET('ewc02'!$L$10,Y1364,0)</f>
        <v>#N/A</v>
      </c>
      <c r="V1364" s="180" t="e">
        <f ca="1">OFFSET('ewc02'!$M$10,Y1364,0)</f>
        <v>#N/A</v>
      </c>
      <c r="W1364" s="180" t="e">
        <f ca="1">OFFSET('ewc02'!$N$10,Y1364,0)</f>
        <v>#N/A</v>
      </c>
      <c r="X1364" s="180" t="e">
        <f ca="1">IF(AND(OFFSET('ewc02'!I$10,Y1364,0)=12,OR(G1364="2.3",G1364="2.6",G1364="2.7",G1364="2.9")),1,0)</f>
        <v>#N/A</v>
      </c>
      <c r="Y1364" s="180" t="e">
        <f t="shared" ca="1" si="377"/>
        <v>#N/A</v>
      </c>
      <c r="Z1364" s="37">
        <f t="shared" si="378"/>
        <v>0</v>
      </c>
      <c r="AA1364" s="180">
        <f ca="1">IF($Z1364=0,0, OFFSET(rd!$A$10,MATCH($Z1364,RD_tunnus,0),0))</f>
        <v>0</v>
      </c>
      <c r="AB1364" s="180" t="e">
        <f t="shared" si="385"/>
        <v>#N/A</v>
      </c>
      <c r="AC1364" s="180" t="e">
        <f t="shared" si="386"/>
        <v>#N/A</v>
      </c>
      <c r="AD1364" s="100">
        <f t="shared" si="387"/>
        <v>0</v>
      </c>
      <c r="AE1364" s="180" t="e">
        <f t="shared" ca="1" si="379"/>
        <v>#N/A</v>
      </c>
      <c r="AF1364" s="180" t="e">
        <f t="shared" ca="1" si="380"/>
        <v>#N/A</v>
      </c>
      <c r="AG1364" s="100" t="e">
        <f ca="1">OFFSET('Kuiva-aine'!$D$10,AE1364+AF1364-1,0)</f>
        <v>#N/A</v>
      </c>
      <c r="AH1364" s="100" t="e">
        <f ca="1">OFFSET('Kuiva-aine'!$E$10,AE1364+AF1364-1,0)</f>
        <v>#N/A</v>
      </c>
      <c r="AI1364" s="180" t="e">
        <f t="shared" ca="1" si="388"/>
        <v>#N/A</v>
      </c>
      <c r="AJ1364" s="180" t="e">
        <f t="shared" si="389"/>
        <v>#N/A</v>
      </c>
      <c r="AK1364" s="180" t="e">
        <f t="shared" si="390"/>
        <v>#N/A</v>
      </c>
      <c r="AL1364" s="180">
        <f t="shared" si="391"/>
        <v>0</v>
      </c>
    </row>
    <row r="1365" spans="1:38" x14ac:dyDescent="0.35">
      <c r="A1365" s="91"/>
      <c r="B1365" s="92"/>
      <c r="C1365" s="93"/>
      <c r="D1365" s="92"/>
      <c r="E1365" s="91"/>
      <c r="F1365" s="92"/>
      <c r="G1365" s="94"/>
      <c r="I1365" s="31">
        <f t="shared" ca="1" si="375"/>
        <v>0</v>
      </c>
      <c r="J1365" s="31">
        <f ca="1">IF(ISNA(MATCH($V1365,Hajoamiskertoimet!A$21:A$53,0)),0,$I1365*OFFSET(Hajoamiskertoimet!$C$20,MATCH($V1365,Hajoamiskertoimet!A$21:A$53,0),0))</f>
        <v>0</v>
      </c>
      <c r="L1365" s="181">
        <f t="shared" ca="1" si="381"/>
        <v>1</v>
      </c>
      <c r="M1365" s="180" t="e">
        <f ca="1">OFFSET('ewc02'!$H$10,MATCH($R1365,Ewc_ID,0),0)</f>
        <v>#N/A</v>
      </c>
      <c r="N1365" s="180" t="e">
        <f t="shared" ca="1" si="376"/>
        <v>#N/A</v>
      </c>
      <c r="O1365" s="180" t="e">
        <f ca="1">IF($L1365=0,-1,OFFSET('Kuiva-aine'!$C$10,AE1365+AF1365-1,0))</f>
        <v>#N/A</v>
      </c>
      <c r="P1365" s="180" t="e">
        <f t="shared" ca="1" si="382"/>
        <v>#N/A</v>
      </c>
      <c r="Q1365" s="180" t="e">
        <f ca="1">OFFSET('ewc02'!$A$10,MATCH($C1365,EWC_Koodi,0),0)</f>
        <v>#N/A</v>
      </c>
      <c r="R1365" s="180" t="e">
        <f t="shared" ca="1" si="383"/>
        <v>#N/A</v>
      </c>
      <c r="S1365" s="180" t="e">
        <f ca="1">OFFSET('ewc02'!$K$10,Y1365,0)</f>
        <v>#N/A</v>
      </c>
      <c r="T1365" s="180" t="e">
        <f t="shared" ca="1" si="384"/>
        <v>#N/A</v>
      </c>
      <c r="U1365" s="180" t="e">
        <f ca="1">OFFSET('ewc02'!$L$10,Y1365,0)</f>
        <v>#N/A</v>
      </c>
      <c r="V1365" s="180" t="e">
        <f ca="1">OFFSET('ewc02'!$M$10,Y1365,0)</f>
        <v>#N/A</v>
      </c>
      <c r="W1365" s="180" t="e">
        <f ca="1">OFFSET('ewc02'!$N$10,Y1365,0)</f>
        <v>#N/A</v>
      </c>
      <c r="X1365" s="180" t="e">
        <f ca="1">IF(AND(OFFSET('ewc02'!I$10,Y1365,0)=12,OR(G1365="2.3",G1365="2.6",G1365="2.7",G1365="2.9")),1,0)</f>
        <v>#N/A</v>
      </c>
      <c r="Y1365" s="180" t="e">
        <f t="shared" ca="1" si="377"/>
        <v>#N/A</v>
      </c>
      <c r="Z1365" s="37">
        <f t="shared" si="378"/>
        <v>0</v>
      </c>
      <c r="AA1365" s="180">
        <f ca="1">IF($Z1365=0,0, OFFSET(rd!$A$10,MATCH($Z1365,RD_tunnus,0),0))</f>
        <v>0</v>
      </c>
      <c r="AB1365" s="180" t="e">
        <f t="shared" si="385"/>
        <v>#N/A</v>
      </c>
      <c r="AC1365" s="180" t="e">
        <f t="shared" si="386"/>
        <v>#N/A</v>
      </c>
      <c r="AD1365" s="100">
        <f t="shared" si="387"/>
        <v>0</v>
      </c>
      <c r="AE1365" s="180" t="e">
        <f t="shared" ca="1" si="379"/>
        <v>#N/A</v>
      </c>
      <c r="AF1365" s="180" t="e">
        <f t="shared" ca="1" si="380"/>
        <v>#N/A</v>
      </c>
      <c r="AG1365" s="100" t="e">
        <f ca="1">OFFSET('Kuiva-aine'!$D$10,AE1365+AF1365-1,0)</f>
        <v>#N/A</v>
      </c>
      <c r="AH1365" s="100" t="e">
        <f ca="1">OFFSET('Kuiva-aine'!$E$10,AE1365+AF1365-1,0)</f>
        <v>#N/A</v>
      </c>
      <c r="AI1365" s="180" t="e">
        <f t="shared" ca="1" si="388"/>
        <v>#N/A</v>
      </c>
      <c r="AJ1365" s="180" t="e">
        <f t="shared" si="389"/>
        <v>#N/A</v>
      </c>
      <c r="AK1365" s="180" t="e">
        <f t="shared" si="390"/>
        <v>#N/A</v>
      </c>
      <c r="AL1365" s="180">
        <f t="shared" si="391"/>
        <v>0</v>
      </c>
    </row>
    <row r="1366" spans="1:38" x14ac:dyDescent="0.35">
      <c r="A1366" s="91"/>
      <c r="B1366" s="92"/>
      <c r="C1366" s="93"/>
      <c r="D1366" s="92"/>
      <c r="E1366" s="91"/>
      <c r="F1366" s="92"/>
      <c r="G1366" s="94"/>
      <c r="I1366" s="31">
        <f t="shared" ca="1" si="375"/>
        <v>0</v>
      </c>
      <c r="J1366" s="31">
        <f ca="1">IF(ISNA(MATCH($V1366,Hajoamiskertoimet!A$21:A$53,0)),0,$I1366*OFFSET(Hajoamiskertoimet!$C$20,MATCH($V1366,Hajoamiskertoimet!A$21:A$53,0),0))</f>
        <v>0</v>
      </c>
      <c r="L1366" s="181">
        <f t="shared" ca="1" si="381"/>
        <v>1</v>
      </c>
      <c r="M1366" s="180" t="e">
        <f ca="1">OFFSET('ewc02'!$H$10,MATCH($R1366,Ewc_ID,0),0)</f>
        <v>#N/A</v>
      </c>
      <c r="N1366" s="180" t="e">
        <f t="shared" ca="1" si="376"/>
        <v>#N/A</v>
      </c>
      <c r="O1366" s="180" t="e">
        <f ca="1">IF($L1366=0,-1,OFFSET('Kuiva-aine'!$C$10,AE1366+AF1366-1,0))</f>
        <v>#N/A</v>
      </c>
      <c r="P1366" s="180" t="e">
        <f t="shared" ca="1" si="382"/>
        <v>#N/A</v>
      </c>
      <c r="Q1366" s="180" t="e">
        <f ca="1">OFFSET('ewc02'!$A$10,MATCH($C1366,EWC_Koodi,0),0)</f>
        <v>#N/A</v>
      </c>
      <c r="R1366" s="180" t="e">
        <f t="shared" ca="1" si="383"/>
        <v>#N/A</v>
      </c>
      <c r="S1366" s="180" t="e">
        <f ca="1">OFFSET('ewc02'!$K$10,Y1366,0)</f>
        <v>#N/A</v>
      </c>
      <c r="T1366" s="180" t="e">
        <f t="shared" ca="1" si="384"/>
        <v>#N/A</v>
      </c>
      <c r="U1366" s="180" t="e">
        <f ca="1">OFFSET('ewc02'!$L$10,Y1366,0)</f>
        <v>#N/A</v>
      </c>
      <c r="V1366" s="180" t="e">
        <f ca="1">OFFSET('ewc02'!$M$10,Y1366,0)</f>
        <v>#N/A</v>
      </c>
      <c r="W1366" s="180" t="e">
        <f ca="1">OFFSET('ewc02'!$N$10,Y1366,0)</f>
        <v>#N/A</v>
      </c>
      <c r="X1366" s="180" t="e">
        <f ca="1">IF(AND(OFFSET('ewc02'!I$10,Y1366,0)=12,OR(G1366="2.3",G1366="2.6",G1366="2.7",G1366="2.9")),1,0)</f>
        <v>#N/A</v>
      </c>
      <c r="Y1366" s="180" t="e">
        <f t="shared" ca="1" si="377"/>
        <v>#N/A</v>
      </c>
      <c r="Z1366" s="37">
        <f t="shared" si="378"/>
        <v>0</v>
      </c>
      <c r="AA1366" s="180">
        <f ca="1">IF($Z1366=0,0, OFFSET(rd!$A$10,MATCH($Z1366,RD_tunnus,0),0))</f>
        <v>0</v>
      </c>
      <c r="AB1366" s="180" t="e">
        <f t="shared" si="385"/>
        <v>#N/A</v>
      </c>
      <c r="AC1366" s="180" t="e">
        <f t="shared" si="386"/>
        <v>#N/A</v>
      </c>
      <c r="AD1366" s="100">
        <f t="shared" si="387"/>
        <v>0</v>
      </c>
      <c r="AE1366" s="180" t="e">
        <f t="shared" ca="1" si="379"/>
        <v>#N/A</v>
      </c>
      <c r="AF1366" s="180" t="e">
        <f t="shared" ca="1" si="380"/>
        <v>#N/A</v>
      </c>
      <c r="AG1366" s="100" t="e">
        <f ca="1">OFFSET('Kuiva-aine'!$D$10,AE1366+AF1366-1,0)</f>
        <v>#N/A</v>
      </c>
      <c r="AH1366" s="100" t="e">
        <f ca="1">OFFSET('Kuiva-aine'!$E$10,AE1366+AF1366-1,0)</f>
        <v>#N/A</v>
      </c>
      <c r="AI1366" s="180" t="e">
        <f t="shared" ca="1" si="388"/>
        <v>#N/A</v>
      </c>
      <c r="AJ1366" s="180" t="e">
        <f t="shared" si="389"/>
        <v>#N/A</v>
      </c>
      <c r="AK1366" s="180" t="e">
        <f t="shared" si="390"/>
        <v>#N/A</v>
      </c>
      <c r="AL1366" s="180">
        <f t="shared" si="391"/>
        <v>0</v>
      </c>
    </row>
    <row r="1367" spans="1:38" x14ac:dyDescent="0.35">
      <c r="A1367" s="91"/>
      <c r="B1367" s="92"/>
      <c r="C1367" s="93"/>
      <c r="D1367" s="92"/>
      <c r="E1367" s="91"/>
      <c r="F1367" s="92"/>
      <c r="G1367" s="94"/>
      <c r="I1367" s="31">
        <f t="shared" ca="1" si="375"/>
        <v>0</v>
      </c>
      <c r="J1367" s="31">
        <f ca="1">IF(ISNA(MATCH($V1367,Hajoamiskertoimet!A$21:A$53,0)),0,$I1367*OFFSET(Hajoamiskertoimet!$C$20,MATCH($V1367,Hajoamiskertoimet!A$21:A$53,0),0))</f>
        <v>0</v>
      </c>
      <c r="L1367" s="181">
        <f t="shared" ca="1" si="381"/>
        <v>1</v>
      </c>
      <c r="M1367" s="180" t="e">
        <f ca="1">OFFSET('ewc02'!$H$10,MATCH($R1367,Ewc_ID,0),0)</f>
        <v>#N/A</v>
      </c>
      <c r="N1367" s="180" t="e">
        <f t="shared" ca="1" si="376"/>
        <v>#N/A</v>
      </c>
      <c r="O1367" s="180" t="e">
        <f ca="1">IF($L1367=0,-1,OFFSET('Kuiva-aine'!$C$10,AE1367+AF1367-1,0))</f>
        <v>#N/A</v>
      </c>
      <c r="P1367" s="180" t="e">
        <f t="shared" ca="1" si="382"/>
        <v>#N/A</v>
      </c>
      <c r="Q1367" s="180" t="e">
        <f ca="1">OFFSET('ewc02'!$A$10,MATCH($C1367,EWC_Koodi,0),0)</f>
        <v>#N/A</v>
      </c>
      <c r="R1367" s="180" t="e">
        <f t="shared" ca="1" si="383"/>
        <v>#N/A</v>
      </c>
      <c r="S1367" s="180" t="e">
        <f ca="1">OFFSET('ewc02'!$K$10,Y1367,0)</f>
        <v>#N/A</v>
      </c>
      <c r="T1367" s="180" t="e">
        <f t="shared" ca="1" si="384"/>
        <v>#N/A</v>
      </c>
      <c r="U1367" s="180" t="e">
        <f ca="1">OFFSET('ewc02'!$L$10,Y1367,0)</f>
        <v>#N/A</v>
      </c>
      <c r="V1367" s="180" t="e">
        <f ca="1">OFFSET('ewc02'!$M$10,Y1367,0)</f>
        <v>#N/A</v>
      </c>
      <c r="W1367" s="180" t="e">
        <f ca="1">OFFSET('ewc02'!$N$10,Y1367,0)</f>
        <v>#N/A</v>
      </c>
      <c r="X1367" s="180" t="e">
        <f ca="1">IF(AND(OFFSET('ewc02'!I$10,Y1367,0)=12,OR(G1367="2.3",G1367="2.6",G1367="2.7",G1367="2.9")),1,0)</f>
        <v>#N/A</v>
      </c>
      <c r="Y1367" s="180" t="e">
        <f t="shared" ca="1" si="377"/>
        <v>#N/A</v>
      </c>
      <c r="Z1367" s="37">
        <f t="shared" si="378"/>
        <v>0</v>
      </c>
      <c r="AA1367" s="180">
        <f ca="1">IF($Z1367=0,0, OFFSET(rd!$A$10,MATCH($Z1367,RD_tunnus,0),0))</f>
        <v>0</v>
      </c>
      <c r="AB1367" s="180" t="e">
        <f t="shared" si="385"/>
        <v>#N/A</v>
      </c>
      <c r="AC1367" s="180" t="e">
        <f t="shared" si="386"/>
        <v>#N/A</v>
      </c>
      <c r="AD1367" s="100">
        <f t="shared" si="387"/>
        <v>0</v>
      </c>
      <c r="AE1367" s="180" t="e">
        <f t="shared" ca="1" si="379"/>
        <v>#N/A</v>
      </c>
      <c r="AF1367" s="180" t="e">
        <f t="shared" ca="1" si="380"/>
        <v>#N/A</v>
      </c>
      <c r="AG1367" s="100" t="e">
        <f ca="1">OFFSET('Kuiva-aine'!$D$10,AE1367+AF1367-1,0)</f>
        <v>#N/A</v>
      </c>
      <c r="AH1367" s="100" t="e">
        <f ca="1">OFFSET('Kuiva-aine'!$E$10,AE1367+AF1367-1,0)</f>
        <v>#N/A</v>
      </c>
      <c r="AI1367" s="180" t="e">
        <f t="shared" ca="1" si="388"/>
        <v>#N/A</v>
      </c>
      <c r="AJ1367" s="180" t="e">
        <f t="shared" si="389"/>
        <v>#N/A</v>
      </c>
      <c r="AK1367" s="180" t="e">
        <f t="shared" si="390"/>
        <v>#N/A</v>
      </c>
      <c r="AL1367" s="180">
        <f t="shared" si="391"/>
        <v>0</v>
      </c>
    </row>
    <row r="1368" spans="1:38" x14ac:dyDescent="0.35">
      <c r="A1368" s="91"/>
      <c r="B1368" s="92"/>
      <c r="C1368" s="93"/>
      <c r="D1368" s="92"/>
      <c r="E1368" s="91"/>
      <c r="F1368" s="92"/>
      <c r="G1368" s="94"/>
      <c r="I1368" s="31">
        <f t="shared" ca="1" si="375"/>
        <v>0</v>
      </c>
      <c r="J1368" s="31">
        <f ca="1">IF(ISNA(MATCH($V1368,Hajoamiskertoimet!A$21:A$53,0)),0,$I1368*OFFSET(Hajoamiskertoimet!$C$20,MATCH($V1368,Hajoamiskertoimet!A$21:A$53,0),0))</f>
        <v>0</v>
      </c>
      <c r="L1368" s="181">
        <f t="shared" ca="1" si="381"/>
        <v>1</v>
      </c>
      <c r="M1368" s="180" t="e">
        <f ca="1">OFFSET('ewc02'!$H$10,MATCH($R1368,Ewc_ID,0),0)</f>
        <v>#N/A</v>
      </c>
      <c r="N1368" s="180" t="e">
        <f t="shared" ca="1" si="376"/>
        <v>#N/A</v>
      </c>
      <c r="O1368" s="180" t="e">
        <f ca="1">IF($L1368=0,-1,OFFSET('Kuiva-aine'!$C$10,AE1368+AF1368-1,0))</f>
        <v>#N/A</v>
      </c>
      <c r="P1368" s="180" t="e">
        <f t="shared" ca="1" si="382"/>
        <v>#N/A</v>
      </c>
      <c r="Q1368" s="180" t="e">
        <f ca="1">OFFSET('ewc02'!$A$10,MATCH($C1368,EWC_Koodi,0),0)</f>
        <v>#N/A</v>
      </c>
      <c r="R1368" s="180" t="e">
        <f t="shared" ca="1" si="383"/>
        <v>#N/A</v>
      </c>
      <c r="S1368" s="180" t="e">
        <f ca="1">OFFSET('ewc02'!$K$10,Y1368,0)</f>
        <v>#N/A</v>
      </c>
      <c r="T1368" s="180" t="e">
        <f t="shared" ca="1" si="384"/>
        <v>#N/A</v>
      </c>
      <c r="U1368" s="180" t="e">
        <f ca="1">OFFSET('ewc02'!$L$10,Y1368,0)</f>
        <v>#N/A</v>
      </c>
      <c r="V1368" s="180" t="e">
        <f ca="1">OFFSET('ewc02'!$M$10,Y1368,0)</f>
        <v>#N/A</v>
      </c>
      <c r="W1368" s="180" t="e">
        <f ca="1">OFFSET('ewc02'!$N$10,Y1368,0)</f>
        <v>#N/A</v>
      </c>
      <c r="X1368" s="180" t="e">
        <f ca="1">IF(AND(OFFSET('ewc02'!I$10,Y1368,0)=12,OR(G1368="2.3",G1368="2.6",G1368="2.7",G1368="2.9")),1,0)</f>
        <v>#N/A</v>
      </c>
      <c r="Y1368" s="180" t="e">
        <f t="shared" ca="1" si="377"/>
        <v>#N/A</v>
      </c>
      <c r="Z1368" s="37">
        <f t="shared" si="378"/>
        <v>0</v>
      </c>
      <c r="AA1368" s="180">
        <f ca="1">IF($Z1368=0,0, OFFSET(rd!$A$10,MATCH($Z1368,RD_tunnus,0),0))</f>
        <v>0</v>
      </c>
      <c r="AB1368" s="180" t="e">
        <f t="shared" si="385"/>
        <v>#N/A</v>
      </c>
      <c r="AC1368" s="180" t="e">
        <f t="shared" si="386"/>
        <v>#N/A</v>
      </c>
      <c r="AD1368" s="100">
        <f t="shared" si="387"/>
        <v>0</v>
      </c>
      <c r="AE1368" s="180" t="e">
        <f t="shared" ca="1" si="379"/>
        <v>#N/A</v>
      </c>
      <c r="AF1368" s="180" t="e">
        <f t="shared" ca="1" si="380"/>
        <v>#N/A</v>
      </c>
      <c r="AG1368" s="100" t="e">
        <f ca="1">OFFSET('Kuiva-aine'!$D$10,AE1368+AF1368-1,0)</f>
        <v>#N/A</v>
      </c>
      <c r="AH1368" s="100" t="e">
        <f ca="1">OFFSET('Kuiva-aine'!$E$10,AE1368+AF1368-1,0)</f>
        <v>#N/A</v>
      </c>
      <c r="AI1368" s="180" t="e">
        <f t="shared" ca="1" si="388"/>
        <v>#N/A</v>
      </c>
      <c r="AJ1368" s="180" t="e">
        <f t="shared" si="389"/>
        <v>#N/A</v>
      </c>
      <c r="AK1368" s="180" t="e">
        <f t="shared" si="390"/>
        <v>#N/A</v>
      </c>
      <c r="AL1368" s="180">
        <f t="shared" si="391"/>
        <v>0</v>
      </c>
    </row>
    <row r="1369" spans="1:38" x14ac:dyDescent="0.35">
      <c r="A1369" s="91"/>
      <c r="B1369" s="92"/>
      <c r="C1369" s="93"/>
      <c r="D1369" s="92"/>
      <c r="E1369" s="91"/>
      <c r="F1369" s="92"/>
      <c r="G1369" s="94"/>
      <c r="I1369" s="31">
        <f t="shared" ca="1" si="375"/>
        <v>0</v>
      </c>
      <c r="J1369" s="31">
        <f ca="1">IF(ISNA(MATCH($V1369,Hajoamiskertoimet!A$21:A$53,0)),0,$I1369*OFFSET(Hajoamiskertoimet!$C$20,MATCH($V1369,Hajoamiskertoimet!A$21:A$53,0),0))</f>
        <v>0</v>
      </c>
      <c r="L1369" s="181">
        <f t="shared" ca="1" si="381"/>
        <v>1</v>
      </c>
      <c r="M1369" s="180" t="e">
        <f ca="1">OFFSET('ewc02'!$H$10,MATCH($R1369,Ewc_ID,0),0)</f>
        <v>#N/A</v>
      </c>
      <c r="N1369" s="180" t="e">
        <f t="shared" ca="1" si="376"/>
        <v>#N/A</v>
      </c>
      <c r="O1369" s="180" t="e">
        <f ca="1">IF($L1369=0,-1,OFFSET('Kuiva-aine'!$C$10,AE1369+AF1369-1,0))</f>
        <v>#N/A</v>
      </c>
      <c r="P1369" s="180" t="e">
        <f t="shared" ca="1" si="382"/>
        <v>#N/A</v>
      </c>
      <c r="Q1369" s="180" t="e">
        <f ca="1">OFFSET('ewc02'!$A$10,MATCH($C1369,EWC_Koodi,0),0)</f>
        <v>#N/A</v>
      </c>
      <c r="R1369" s="180" t="e">
        <f t="shared" ca="1" si="383"/>
        <v>#N/A</v>
      </c>
      <c r="S1369" s="180" t="e">
        <f ca="1">OFFSET('ewc02'!$K$10,Y1369,0)</f>
        <v>#N/A</v>
      </c>
      <c r="T1369" s="180" t="e">
        <f t="shared" ca="1" si="384"/>
        <v>#N/A</v>
      </c>
      <c r="U1369" s="180" t="e">
        <f ca="1">OFFSET('ewc02'!$L$10,Y1369,0)</f>
        <v>#N/A</v>
      </c>
      <c r="V1369" s="180" t="e">
        <f ca="1">OFFSET('ewc02'!$M$10,Y1369,0)</f>
        <v>#N/A</v>
      </c>
      <c r="W1369" s="180" t="e">
        <f ca="1">OFFSET('ewc02'!$N$10,Y1369,0)</f>
        <v>#N/A</v>
      </c>
      <c r="X1369" s="180" t="e">
        <f ca="1">IF(AND(OFFSET('ewc02'!I$10,Y1369,0)=12,OR(G1369="2.3",G1369="2.6",G1369="2.7",G1369="2.9")),1,0)</f>
        <v>#N/A</v>
      </c>
      <c r="Y1369" s="180" t="e">
        <f t="shared" ca="1" si="377"/>
        <v>#N/A</v>
      </c>
      <c r="Z1369" s="37">
        <f t="shared" si="378"/>
        <v>0</v>
      </c>
      <c r="AA1369" s="180">
        <f ca="1">IF($Z1369=0,0, OFFSET(rd!$A$10,MATCH($Z1369,RD_tunnus,0),0))</f>
        <v>0</v>
      </c>
      <c r="AB1369" s="180" t="e">
        <f t="shared" si="385"/>
        <v>#N/A</v>
      </c>
      <c r="AC1369" s="180" t="e">
        <f t="shared" si="386"/>
        <v>#N/A</v>
      </c>
      <c r="AD1369" s="100">
        <f t="shared" si="387"/>
        <v>0</v>
      </c>
      <c r="AE1369" s="180" t="e">
        <f t="shared" ca="1" si="379"/>
        <v>#N/A</v>
      </c>
      <c r="AF1369" s="180" t="e">
        <f t="shared" ca="1" si="380"/>
        <v>#N/A</v>
      </c>
      <c r="AG1369" s="100" t="e">
        <f ca="1">OFFSET('Kuiva-aine'!$D$10,AE1369+AF1369-1,0)</f>
        <v>#N/A</v>
      </c>
      <c r="AH1369" s="100" t="e">
        <f ca="1">OFFSET('Kuiva-aine'!$E$10,AE1369+AF1369-1,0)</f>
        <v>#N/A</v>
      </c>
      <c r="AI1369" s="180" t="e">
        <f t="shared" ca="1" si="388"/>
        <v>#N/A</v>
      </c>
      <c r="AJ1369" s="180" t="e">
        <f t="shared" si="389"/>
        <v>#N/A</v>
      </c>
      <c r="AK1369" s="180" t="e">
        <f t="shared" si="390"/>
        <v>#N/A</v>
      </c>
      <c r="AL1369" s="180">
        <f t="shared" si="391"/>
        <v>0</v>
      </c>
    </row>
    <row r="1370" spans="1:38" x14ac:dyDescent="0.35">
      <c r="A1370" s="91"/>
      <c r="B1370" s="92"/>
      <c r="C1370" s="93"/>
      <c r="D1370" s="92"/>
      <c r="E1370" s="91"/>
      <c r="F1370" s="92"/>
      <c r="G1370" s="94"/>
      <c r="I1370" s="31">
        <f t="shared" ca="1" si="375"/>
        <v>0</v>
      </c>
      <c r="J1370" s="31">
        <f ca="1">IF(ISNA(MATCH($V1370,Hajoamiskertoimet!A$21:A$53,0)),0,$I1370*OFFSET(Hajoamiskertoimet!$C$20,MATCH($V1370,Hajoamiskertoimet!A$21:A$53,0),0))</f>
        <v>0</v>
      </c>
      <c r="L1370" s="181">
        <f t="shared" ca="1" si="381"/>
        <v>1</v>
      </c>
      <c r="M1370" s="180" t="e">
        <f ca="1">OFFSET('ewc02'!$H$10,MATCH($R1370,Ewc_ID,0),0)</f>
        <v>#N/A</v>
      </c>
      <c r="N1370" s="180" t="e">
        <f t="shared" ca="1" si="376"/>
        <v>#N/A</v>
      </c>
      <c r="O1370" s="180" t="e">
        <f ca="1">IF($L1370=0,-1,OFFSET('Kuiva-aine'!$C$10,AE1370+AF1370-1,0))</f>
        <v>#N/A</v>
      </c>
      <c r="P1370" s="180" t="e">
        <f t="shared" ca="1" si="382"/>
        <v>#N/A</v>
      </c>
      <c r="Q1370" s="180" t="e">
        <f ca="1">OFFSET('ewc02'!$A$10,MATCH($C1370,EWC_Koodi,0),0)</f>
        <v>#N/A</v>
      </c>
      <c r="R1370" s="180" t="e">
        <f t="shared" ca="1" si="383"/>
        <v>#N/A</v>
      </c>
      <c r="S1370" s="180" t="e">
        <f ca="1">OFFSET('ewc02'!$K$10,Y1370,0)</f>
        <v>#N/A</v>
      </c>
      <c r="T1370" s="180" t="e">
        <f t="shared" ca="1" si="384"/>
        <v>#N/A</v>
      </c>
      <c r="U1370" s="180" t="e">
        <f ca="1">OFFSET('ewc02'!$L$10,Y1370,0)</f>
        <v>#N/A</v>
      </c>
      <c r="V1370" s="180" t="e">
        <f ca="1">OFFSET('ewc02'!$M$10,Y1370,0)</f>
        <v>#N/A</v>
      </c>
      <c r="W1370" s="180" t="e">
        <f ca="1">OFFSET('ewc02'!$N$10,Y1370,0)</f>
        <v>#N/A</v>
      </c>
      <c r="X1370" s="180" t="e">
        <f ca="1">IF(AND(OFFSET('ewc02'!I$10,Y1370,0)=12,OR(G1370="2.3",G1370="2.6",G1370="2.7",G1370="2.9")),1,0)</f>
        <v>#N/A</v>
      </c>
      <c r="Y1370" s="180" t="e">
        <f t="shared" ca="1" si="377"/>
        <v>#N/A</v>
      </c>
      <c r="Z1370" s="37">
        <f t="shared" si="378"/>
        <v>0</v>
      </c>
      <c r="AA1370" s="180">
        <f ca="1">IF($Z1370=0,0, OFFSET(rd!$A$10,MATCH($Z1370,RD_tunnus,0),0))</f>
        <v>0</v>
      </c>
      <c r="AB1370" s="180" t="e">
        <f t="shared" si="385"/>
        <v>#N/A</v>
      </c>
      <c r="AC1370" s="180" t="e">
        <f t="shared" si="386"/>
        <v>#N/A</v>
      </c>
      <c r="AD1370" s="100">
        <f t="shared" si="387"/>
        <v>0</v>
      </c>
      <c r="AE1370" s="180" t="e">
        <f t="shared" ca="1" si="379"/>
        <v>#N/A</v>
      </c>
      <c r="AF1370" s="180" t="e">
        <f t="shared" ca="1" si="380"/>
        <v>#N/A</v>
      </c>
      <c r="AG1370" s="100" t="e">
        <f ca="1">OFFSET('Kuiva-aine'!$D$10,AE1370+AF1370-1,0)</f>
        <v>#N/A</v>
      </c>
      <c r="AH1370" s="100" t="e">
        <f ca="1">OFFSET('Kuiva-aine'!$E$10,AE1370+AF1370-1,0)</f>
        <v>#N/A</v>
      </c>
      <c r="AI1370" s="180" t="e">
        <f t="shared" ca="1" si="388"/>
        <v>#N/A</v>
      </c>
      <c r="AJ1370" s="180" t="e">
        <f t="shared" si="389"/>
        <v>#N/A</v>
      </c>
      <c r="AK1370" s="180" t="e">
        <f t="shared" si="390"/>
        <v>#N/A</v>
      </c>
      <c r="AL1370" s="180">
        <f t="shared" si="391"/>
        <v>0</v>
      </c>
    </row>
    <row r="1371" spans="1:38" x14ac:dyDescent="0.35">
      <c r="A1371" s="91"/>
      <c r="B1371" s="92"/>
      <c r="C1371" s="93"/>
      <c r="D1371" s="92"/>
      <c r="E1371" s="91"/>
      <c r="F1371" s="92"/>
      <c r="G1371" s="94"/>
      <c r="I1371" s="31">
        <f t="shared" ca="1" si="375"/>
        <v>0</v>
      </c>
      <c r="J1371" s="31">
        <f ca="1">IF(ISNA(MATCH($V1371,Hajoamiskertoimet!A$21:A$53,0)),0,$I1371*OFFSET(Hajoamiskertoimet!$C$20,MATCH($V1371,Hajoamiskertoimet!A$21:A$53,0),0))</f>
        <v>0</v>
      </c>
      <c r="L1371" s="181">
        <f t="shared" ca="1" si="381"/>
        <v>1</v>
      </c>
      <c r="M1371" s="180" t="e">
        <f ca="1">OFFSET('ewc02'!$H$10,MATCH($R1371,Ewc_ID,0),0)</f>
        <v>#N/A</v>
      </c>
      <c r="N1371" s="180" t="e">
        <f t="shared" ca="1" si="376"/>
        <v>#N/A</v>
      </c>
      <c r="O1371" s="180" t="e">
        <f ca="1">IF($L1371=0,-1,OFFSET('Kuiva-aine'!$C$10,AE1371+AF1371-1,0))</f>
        <v>#N/A</v>
      </c>
      <c r="P1371" s="180" t="e">
        <f t="shared" ca="1" si="382"/>
        <v>#N/A</v>
      </c>
      <c r="Q1371" s="180" t="e">
        <f ca="1">OFFSET('ewc02'!$A$10,MATCH($C1371,EWC_Koodi,0),0)</f>
        <v>#N/A</v>
      </c>
      <c r="R1371" s="180" t="e">
        <f t="shared" ca="1" si="383"/>
        <v>#N/A</v>
      </c>
      <c r="S1371" s="180" t="e">
        <f ca="1">OFFSET('ewc02'!$K$10,Y1371,0)</f>
        <v>#N/A</v>
      </c>
      <c r="T1371" s="180" t="e">
        <f t="shared" ca="1" si="384"/>
        <v>#N/A</v>
      </c>
      <c r="U1371" s="180" t="e">
        <f ca="1">OFFSET('ewc02'!$L$10,Y1371,0)</f>
        <v>#N/A</v>
      </c>
      <c r="V1371" s="180" t="e">
        <f ca="1">OFFSET('ewc02'!$M$10,Y1371,0)</f>
        <v>#N/A</v>
      </c>
      <c r="W1371" s="180" t="e">
        <f ca="1">OFFSET('ewc02'!$N$10,Y1371,0)</f>
        <v>#N/A</v>
      </c>
      <c r="X1371" s="180" t="e">
        <f ca="1">IF(AND(OFFSET('ewc02'!I$10,Y1371,0)=12,OR(G1371="2.3",G1371="2.6",G1371="2.7",G1371="2.9")),1,0)</f>
        <v>#N/A</v>
      </c>
      <c r="Y1371" s="180" t="e">
        <f t="shared" ca="1" si="377"/>
        <v>#N/A</v>
      </c>
      <c r="Z1371" s="37">
        <f t="shared" si="378"/>
        <v>0</v>
      </c>
      <c r="AA1371" s="180">
        <f ca="1">IF($Z1371=0,0, OFFSET(rd!$A$10,MATCH($Z1371,RD_tunnus,0),0))</f>
        <v>0</v>
      </c>
      <c r="AB1371" s="180" t="e">
        <f t="shared" si="385"/>
        <v>#N/A</v>
      </c>
      <c r="AC1371" s="180" t="e">
        <f t="shared" si="386"/>
        <v>#N/A</v>
      </c>
      <c r="AD1371" s="100">
        <f t="shared" si="387"/>
        <v>0</v>
      </c>
      <c r="AE1371" s="180" t="e">
        <f t="shared" ca="1" si="379"/>
        <v>#N/A</v>
      </c>
      <c r="AF1371" s="180" t="e">
        <f t="shared" ca="1" si="380"/>
        <v>#N/A</v>
      </c>
      <c r="AG1371" s="100" t="e">
        <f ca="1">OFFSET('Kuiva-aine'!$D$10,AE1371+AF1371-1,0)</f>
        <v>#N/A</v>
      </c>
      <c r="AH1371" s="100" t="e">
        <f ca="1">OFFSET('Kuiva-aine'!$E$10,AE1371+AF1371-1,0)</f>
        <v>#N/A</v>
      </c>
      <c r="AI1371" s="180" t="e">
        <f t="shared" ca="1" si="388"/>
        <v>#N/A</v>
      </c>
      <c r="AJ1371" s="180" t="e">
        <f t="shared" si="389"/>
        <v>#N/A</v>
      </c>
      <c r="AK1371" s="180" t="e">
        <f t="shared" si="390"/>
        <v>#N/A</v>
      </c>
      <c r="AL1371" s="180">
        <f t="shared" si="391"/>
        <v>0</v>
      </c>
    </row>
    <row r="1372" spans="1:38" x14ac:dyDescent="0.35">
      <c r="A1372" s="91"/>
      <c r="B1372" s="92"/>
      <c r="C1372" s="93"/>
      <c r="D1372" s="92"/>
      <c r="E1372" s="91"/>
      <c r="F1372" s="92"/>
      <c r="G1372" s="94"/>
      <c r="I1372" s="31">
        <f t="shared" ca="1" si="375"/>
        <v>0</v>
      </c>
      <c r="J1372" s="31">
        <f ca="1">IF(ISNA(MATCH($V1372,Hajoamiskertoimet!A$21:A$53,0)),0,$I1372*OFFSET(Hajoamiskertoimet!$C$20,MATCH($V1372,Hajoamiskertoimet!A$21:A$53,0),0))</f>
        <v>0</v>
      </c>
      <c r="L1372" s="181">
        <f t="shared" ca="1" si="381"/>
        <v>1</v>
      </c>
      <c r="M1372" s="180" t="e">
        <f ca="1">OFFSET('ewc02'!$H$10,MATCH($R1372,Ewc_ID,0),0)</f>
        <v>#N/A</v>
      </c>
      <c r="N1372" s="180" t="e">
        <f t="shared" ca="1" si="376"/>
        <v>#N/A</v>
      </c>
      <c r="O1372" s="180" t="e">
        <f ca="1">IF($L1372=0,-1,OFFSET('Kuiva-aine'!$C$10,AE1372+AF1372-1,0))</f>
        <v>#N/A</v>
      </c>
      <c r="P1372" s="180" t="e">
        <f t="shared" ca="1" si="382"/>
        <v>#N/A</v>
      </c>
      <c r="Q1372" s="180" t="e">
        <f ca="1">OFFSET('ewc02'!$A$10,MATCH($C1372,EWC_Koodi,0),0)</f>
        <v>#N/A</v>
      </c>
      <c r="R1372" s="180" t="e">
        <f t="shared" ca="1" si="383"/>
        <v>#N/A</v>
      </c>
      <c r="S1372" s="180" t="e">
        <f ca="1">OFFSET('ewc02'!$K$10,Y1372,0)</f>
        <v>#N/A</v>
      </c>
      <c r="T1372" s="180" t="e">
        <f t="shared" ca="1" si="384"/>
        <v>#N/A</v>
      </c>
      <c r="U1372" s="180" t="e">
        <f ca="1">OFFSET('ewc02'!$L$10,Y1372,0)</f>
        <v>#N/A</v>
      </c>
      <c r="V1372" s="180" t="e">
        <f ca="1">OFFSET('ewc02'!$M$10,Y1372,0)</f>
        <v>#N/A</v>
      </c>
      <c r="W1372" s="180" t="e">
        <f ca="1">OFFSET('ewc02'!$N$10,Y1372,0)</f>
        <v>#N/A</v>
      </c>
      <c r="X1372" s="180" t="e">
        <f ca="1">IF(AND(OFFSET('ewc02'!I$10,Y1372,0)=12,OR(G1372="2.3",G1372="2.6",G1372="2.7",G1372="2.9")),1,0)</f>
        <v>#N/A</v>
      </c>
      <c r="Y1372" s="180" t="e">
        <f t="shared" ca="1" si="377"/>
        <v>#N/A</v>
      </c>
      <c r="Z1372" s="37">
        <f t="shared" si="378"/>
        <v>0</v>
      </c>
      <c r="AA1372" s="180">
        <f ca="1">IF($Z1372=0,0, OFFSET(rd!$A$10,MATCH($Z1372,RD_tunnus,0),0))</f>
        <v>0</v>
      </c>
      <c r="AB1372" s="180" t="e">
        <f t="shared" si="385"/>
        <v>#N/A</v>
      </c>
      <c r="AC1372" s="180" t="e">
        <f t="shared" si="386"/>
        <v>#N/A</v>
      </c>
      <c r="AD1372" s="100">
        <f t="shared" si="387"/>
        <v>0</v>
      </c>
      <c r="AE1372" s="180" t="e">
        <f t="shared" ca="1" si="379"/>
        <v>#N/A</v>
      </c>
      <c r="AF1372" s="180" t="e">
        <f t="shared" ca="1" si="380"/>
        <v>#N/A</v>
      </c>
      <c r="AG1372" s="100" t="e">
        <f ca="1">OFFSET('Kuiva-aine'!$D$10,AE1372+AF1372-1,0)</f>
        <v>#N/A</v>
      </c>
      <c r="AH1372" s="100" t="e">
        <f ca="1">OFFSET('Kuiva-aine'!$E$10,AE1372+AF1372-1,0)</f>
        <v>#N/A</v>
      </c>
      <c r="AI1372" s="180" t="e">
        <f t="shared" ca="1" si="388"/>
        <v>#N/A</v>
      </c>
      <c r="AJ1372" s="180" t="e">
        <f t="shared" si="389"/>
        <v>#N/A</v>
      </c>
      <c r="AK1372" s="180" t="e">
        <f t="shared" si="390"/>
        <v>#N/A</v>
      </c>
      <c r="AL1372" s="180">
        <f t="shared" si="391"/>
        <v>0</v>
      </c>
    </row>
    <row r="1373" spans="1:38" x14ac:dyDescent="0.35">
      <c r="A1373" s="91"/>
      <c r="B1373" s="92"/>
      <c r="C1373" s="93"/>
      <c r="D1373" s="92"/>
      <c r="E1373" s="91"/>
      <c r="F1373" s="92"/>
      <c r="G1373" s="94"/>
      <c r="I1373" s="31">
        <f t="shared" ca="1" si="375"/>
        <v>0</v>
      </c>
      <c r="J1373" s="31">
        <f ca="1">IF(ISNA(MATCH($V1373,Hajoamiskertoimet!A$21:A$53,0)),0,$I1373*OFFSET(Hajoamiskertoimet!$C$20,MATCH($V1373,Hajoamiskertoimet!A$21:A$53,0),0))</f>
        <v>0</v>
      </c>
      <c r="L1373" s="181">
        <f t="shared" ca="1" si="381"/>
        <v>1</v>
      </c>
      <c r="M1373" s="180" t="e">
        <f ca="1">OFFSET('ewc02'!$H$10,MATCH($R1373,Ewc_ID,0),0)</f>
        <v>#N/A</v>
      </c>
      <c r="N1373" s="180" t="e">
        <f t="shared" ca="1" si="376"/>
        <v>#N/A</v>
      </c>
      <c r="O1373" s="180" t="e">
        <f ca="1">IF($L1373=0,-1,OFFSET('Kuiva-aine'!$C$10,AE1373+AF1373-1,0))</f>
        <v>#N/A</v>
      </c>
      <c r="P1373" s="180" t="e">
        <f t="shared" ca="1" si="382"/>
        <v>#N/A</v>
      </c>
      <c r="Q1373" s="180" t="e">
        <f ca="1">OFFSET('ewc02'!$A$10,MATCH($C1373,EWC_Koodi,0),0)</f>
        <v>#N/A</v>
      </c>
      <c r="R1373" s="180" t="e">
        <f t="shared" ca="1" si="383"/>
        <v>#N/A</v>
      </c>
      <c r="S1373" s="180" t="e">
        <f ca="1">OFFSET('ewc02'!$K$10,Y1373,0)</f>
        <v>#N/A</v>
      </c>
      <c r="T1373" s="180" t="e">
        <f t="shared" ca="1" si="384"/>
        <v>#N/A</v>
      </c>
      <c r="U1373" s="180" t="e">
        <f ca="1">OFFSET('ewc02'!$L$10,Y1373,0)</f>
        <v>#N/A</v>
      </c>
      <c r="V1373" s="180" t="e">
        <f ca="1">OFFSET('ewc02'!$M$10,Y1373,0)</f>
        <v>#N/A</v>
      </c>
      <c r="W1373" s="180" t="e">
        <f ca="1">OFFSET('ewc02'!$N$10,Y1373,0)</f>
        <v>#N/A</v>
      </c>
      <c r="X1373" s="180" t="e">
        <f ca="1">IF(AND(OFFSET('ewc02'!I$10,Y1373,0)=12,OR(G1373="2.3",G1373="2.6",G1373="2.7",G1373="2.9")),1,0)</f>
        <v>#N/A</v>
      </c>
      <c r="Y1373" s="180" t="e">
        <f t="shared" ca="1" si="377"/>
        <v>#N/A</v>
      </c>
      <c r="Z1373" s="37">
        <f t="shared" si="378"/>
        <v>0</v>
      </c>
      <c r="AA1373" s="180">
        <f ca="1">IF($Z1373=0,0, OFFSET(rd!$A$10,MATCH($Z1373,RD_tunnus,0),0))</f>
        <v>0</v>
      </c>
      <c r="AB1373" s="180" t="e">
        <f t="shared" si="385"/>
        <v>#N/A</v>
      </c>
      <c r="AC1373" s="180" t="e">
        <f t="shared" si="386"/>
        <v>#N/A</v>
      </c>
      <c r="AD1373" s="100">
        <f t="shared" si="387"/>
        <v>0</v>
      </c>
      <c r="AE1373" s="180" t="e">
        <f t="shared" ca="1" si="379"/>
        <v>#N/A</v>
      </c>
      <c r="AF1373" s="180" t="e">
        <f t="shared" ca="1" si="380"/>
        <v>#N/A</v>
      </c>
      <c r="AG1373" s="100" t="e">
        <f ca="1">OFFSET('Kuiva-aine'!$D$10,AE1373+AF1373-1,0)</f>
        <v>#N/A</v>
      </c>
      <c r="AH1373" s="100" t="e">
        <f ca="1">OFFSET('Kuiva-aine'!$E$10,AE1373+AF1373-1,0)</f>
        <v>#N/A</v>
      </c>
      <c r="AI1373" s="180" t="e">
        <f t="shared" ca="1" si="388"/>
        <v>#N/A</v>
      </c>
      <c r="AJ1373" s="180" t="e">
        <f t="shared" si="389"/>
        <v>#N/A</v>
      </c>
      <c r="AK1373" s="180" t="e">
        <f t="shared" si="390"/>
        <v>#N/A</v>
      </c>
      <c r="AL1373" s="180">
        <f t="shared" si="391"/>
        <v>0</v>
      </c>
    </row>
    <row r="1374" spans="1:38" x14ac:dyDescent="0.35">
      <c r="A1374" s="91"/>
      <c r="B1374" s="92"/>
      <c r="C1374" s="93"/>
      <c r="D1374" s="92"/>
      <c r="E1374" s="91"/>
      <c r="F1374" s="92"/>
      <c r="G1374" s="94"/>
      <c r="I1374" s="31">
        <f t="shared" ca="1" si="375"/>
        <v>0</v>
      </c>
      <c r="J1374" s="31">
        <f ca="1">IF(ISNA(MATCH($V1374,Hajoamiskertoimet!A$21:A$53,0)),0,$I1374*OFFSET(Hajoamiskertoimet!$C$20,MATCH($V1374,Hajoamiskertoimet!A$21:A$53,0),0))</f>
        <v>0</v>
      </c>
      <c r="L1374" s="181">
        <f t="shared" ca="1" si="381"/>
        <v>1</v>
      </c>
      <c r="M1374" s="180" t="e">
        <f ca="1">OFFSET('ewc02'!$H$10,MATCH($R1374,Ewc_ID,0),0)</f>
        <v>#N/A</v>
      </c>
      <c r="N1374" s="180" t="e">
        <f t="shared" ca="1" si="376"/>
        <v>#N/A</v>
      </c>
      <c r="O1374" s="180" t="e">
        <f ca="1">IF($L1374=0,-1,OFFSET('Kuiva-aine'!$C$10,AE1374+AF1374-1,0))</f>
        <v>#N/A</v>
      </c>
      <c r="P1374" s="180" t="e">
        <f t="shared" ca="1" si="382"/>
        <v>#N/A</v>
      </c>
      <c r="Q1374" s="180" t="e">
        <f ca="1">OFFSET('ewc02'!$A$10,MATCH($C1374,EWC_Koodi,0),0)</f>
        <v>#N/A</v>
      </c>
      <c r="R1374" s="180" t="e">
        <f t="shared" ca="1" si="383"/>
        <v>#N/A</v>
      </c>
      <c r="S1374" s="180" t="e">
        <f ca="1">OFFSET('ewc02'!$K$10,Y1374,0)</f>
        <v>#N/A</v>
      </c>
      <c r="T1374" s="180" t="e">
        <f t="shared" ca="1" si="384"/>
        <v>#N/A</v>
      </c>
      <c r="U1374" s="180" t="e">
        <f ca="1">OFFSET('ewc02'!$L$10,Y1374,0)</f>
        <v>#N/A</v>
      </c>
      <c r="V1374" s="180" t="e">
        <f ca="1">OFFSET('ewc02'!$M$10,Y1374,0)</f>
        <v>#N/A</v>
      </c>
      <c r="W1374" s="180" t="e">
        <f ca="1">OFFSET('ewc02'!$N$10,Y1374,0)</f>
        <v>#N/A</v>
      </c>
      <c r="X1374" s="180" t="e">
        <f ca="1">IF(AND(OFFSET('ewc02'!I$10,Y1374,0)=12,OR(G1374="2.3",G1374="2.6",G1374="2.7",G1374="2.9")),1,0)</f>
        <v>#N/A</v>
      </c>
      <c r="Y1374" s="180" t="e">
        <f t="shared" ca="1" si="377"/>
        <v>#N/A</v>
      </c>
      <c r="Z1374" s="37">
        <f t="shared" si="378"/>
        <v>0</v>
      </c>
      <c r="AA1374" s="180">
        <f ca="1">IF($Z1374=0,0, OFFSET(rd!$A$10,MATCH($Z1374,RD_tunnus,0),0))</f>
        <v>0</v>
      </c>
      <c r="AB1374" s="180" t="e">
        <f t="shared" si="385"/>
        <v>#N/A</v>
      </c>
      <c r="AC1374" s="180" t="e">
        <f t="shared" si="386"/>
        <v>#N/A</v>
      </c>
      <c r="AD1374" s="100">
        <f t="shared" si="387"/>
        <v>0</v>
      </c>
      <c r="AE1374" s="180" t="e">
        <f t="shared" ca="1" si="379"/>
        <v>#N/A</v>
      </c>
      <c r="AF1374" s="180" t="e">
        <f t="shared" ca="1" si="380"/>
        <v>#N/A</v>
      </c>
      <c r="AG1374" s="100" t="e">
        <f ca="1">OFFSET('Kuiva-aine'!$D$10,AE1374+AF1374-1,0)</f>
        <v>#N/A</v>
      </c>
      <c r="AH1374" s="100" t="e">
        <f ca="1">OFFSET('Kuiva-aine'!$E$10,AE1374+AF1374-1,0)</f>
        <v>#N/A</v>
      </c>
      <c r="AI1374" s="180" t="e">
        <f t="shared" ca="1" si="388"/>
        <v>#N/A</v>
      </c>
      <c r="AJ1374" s="180" t="e">
        <f t="shared" si="389"/>
        <v>#N/A</v>
      </c>
      <c r="AK1374" s="180" t="e">
        <f t="shared" si="390"/>
        <v>#N/A</v>
      </c>
      <c r="AL1374" s="180">
        <f t="shared" si="391"/>
        <v>0</v>
      </c>
    </row>
    <row r="1375" spans="1:38" x14ac:dyDescent="0.35">
      <c r="A1375" s="91"/>
      <c r="B1375" s="92"/>
      <c r="C1375" s="93"/>
      <c r="D1375" s="92"/>
      <c r="E1375" s="91"/>
      <c r="F1375" s="92"/>
      <c r="G1375" s="94"/>
      <c r="I1375" s="31">
        <f t="shared" ca="1" si="375"/>
        <v>0</v>
      </c>
      <c r="J1375" s="31">
        <f ca="1">IF(ISNA(MATCH($V1375,Hajoamiskertoimet!A$21:A$53,0)),0,$I1375*OFFSET(Hajoamiskertoimet!$C$20,MATCH($V1375,Hajoamiskertoimet!A$21:A$53,0),0))</f>
        <v>0</v>
      </c>
      <c r="L1375" s="181">
        <f t="shared" ca="1" si="381"/>
        <v>1</v>
      </c>
      <c r="M1375" s="180" t="e">
        <f ca="1">OFFSET('ewc02'!$H$10,MATCH($R1375,Ewc_ID,0),0)</f>
        <v>#N/A</v>
      </c>
      <c r="N1375" s="180" t="e">
        <f t="shared" ca="1" si="376"/>
        <v>#N/A</v>
      </c>
      <c r="O1375" s="180" t="e">
        <f ca="1">IF($L1375=0,-1,OFFSET('Kuiva-aine'!$C$10,AE1375+AF1375-1,0))</f>
        <v>#N/A</v>
      </c>
      <c r="P1375" s="180" t="e">
        <f t="shared" ca="1" si="382"/>
        <v>#N/A</v>
      </c>
      <c r="Q1375" s="180" t="e">
        <f ca="1">OFFSET('ewc02'!$A$10,MATCH($C1375,EWC_Koodi,0),0)</f>
        <v>#N/A</v>
      </c>
      <c r="R1375" s="180" t="e">
        <f t="shared" ca="1" si="383"/>
        <v>#N/A</v>
      </c>
      <c r="S1375" s="180" t="e">
        <f ca="1">OFFSET('ewc02'!$K$10,Y1375,0)</f>
        <v>#N/A</v>
      </c>
      <c r="T1375" s="180" t="e">
        <f t="shared" ca="1" si="384"/>
        <v>#N/A</v>
      </c>
      <c r="U1375" s="180" t="e">
        <f ca="1">OFFSET('ewc02'!$L$10,Y1375,0)</f>
        <v>#N/A</v>
      </c>
      <c r="V1375" s="180" t="e">
        <f ca="1">OFFSET('ewc02'!$M$10,Y1375,0)</f>
        <v>#N/A</v>
      </c>
      <c r="W1375" s="180" t="e">
        <f ca="1">OFFSET('ewc02'!$N$10,Y1375,0)</f>
        <v>#N/A</v>
      </c>
      <c r="X1375" s="180" t="e">
        <f ca="1">IF(AND(OFFSET('ewc02'!I$10,Y1375,0)=12,OR(G1375="2.3",G1375="2.6",G1375="2.7",G1375="2.9")),1,0)</f>
        <v>#N/A</v>
      </c>
      <c r="Y1375" s="180" t="e">
        <f t="shared" ca="1" si="377"/>
        <v>#N/A</v>
      </c>
      <c r="Z1375" s="37">
        <f t="shared" si="378"/>
        <v>0</v>
      </c>
      <c r="AA1375" s="180">
        <f ca="1">IF($Z1375=0,0, OFFSET(rd!$A$10,MATCH($Z1375,RD_tunnus,0),0))</f>
        <v>0</v>
      </c>
      <c r="AB1375" s="180" t="e">
        <f t="shared" si="385"/>
        <v>#N/A</v>
      </c>
      <c r="AC1375" s="180" t="e">
        <f t="shared" si="386"/>
        <v>#N/A</v>
      </c>
      <c r="AD1375" s="100">
        <f t="shared" si="387"/>
        <v>0</v>
      </c>
      <c r="AE1375" s="180" t="e">
        <f t="shared" ca="1" si="379"/>
        <v>#N/A</v>
      </c>
      <c r="AF1375" s="180" t="e">
        <f t="shared" ca="1" si="380"/>
        <v>#N/A</v>
      </c>
      <c r="AG1375" s="100" t="e">
        <f ca="1">OFFSET('Kuiva-aine'!$D$10,AE1375+AF1375-1,0)</f>
        <v>#N/A</v>
      </c>
      <c r="AH1375" s="100" t="e">
        <f ca="1">OFFSET('Kuiva-aine'!$E$10,AE1375+AF1375-1,0)</f>
        <v>#N/A</v>
      </c>
      <c r="AI1375" s="180" t="e">
        <f t="shared" ca="1" si="388"/>
        <v>#N/A</v>
      </c>
      <c r="AJ1375" s="180" t="e">
        <f t="shared" si="389"/>
        <v>#N/A</v>
      </c>
      <c r="AK1375" s="180" t="e">
        <f t="shared" si="390"/>
        <v>#N/A</v>
      </c>
      <c r="AL1375" s="180">
        <f t="shared" si="391"/>
        <v>0</v>
      </c>
    </row>
    <row r="1376" spans="1:38" x14ac:dyDescent="0.35">
      <c r="A1376" s="91"/>
      <c r="B1376" s="92"/>
      <c r="C1376" s="93"/>
      <c r="D1376" s="92"/>
      <c r="E1376" s="91"/>
      <c r="F1376" s="92"/>
      <c r="G1376" s="94"/>
      <c r="I1376" s="31">
        <f t="shared" ca="1" si="375"/>
        <v>0</v>
      </c>
      <c r="J1376" s="31">
        <f ca="1">IF(ISNA(MATCH($V1376,Hajoamiskertoimet!A$21:A$53,0)),0,$I1376*OFFSET(Hajoamiskertoimet!$C$20,MATCH($V1376,Hajoamiskertoimet!A$21:A$53,0),0))</f>
        <v>0</v>
      </c>
      <c r="L1376" s="181">
        <f t="shared" ca="1" si="381"/>
        <v>1</v>
      </c>
      <c r="M1376" s="180" t="e">
        <f ca="1">OFFSET('ewc02'!$H$10,MATCH($R1376,Ewc_ID,0),0)</f>
        <v>#N/A</v>
      </c>
      <c r="N1376" s="180" t="e">
        <f t="shared" ca="1" si="376"/>
        <v>#N/A</v>
      </c>
      <c r="O1376" s="180" t="e">
        <f ca="1">IF($L1376=0,-1,OFFSET('Kuiva-aine'!$C$10,AE1376+AF1376-1,0))</f>
        <v>#N/A</v>
      </c>
      <c r="P1376" s="180" t="e">
        <f t="shared" ca="1" si="382"/>
        <v>#N/A</v>
      </c>
      <c r="Q1376" s="180" t="e">
        <f ca="1">OFFSET('ewc02'!$A$10,MATCH($C1376,EWC_Koodi,0),0)</f>
        <v>#N/A</v>
      </c>
      <c r="R1376" s="180" t="e">
        <f t="shared" ca="1" si="383"/>
        <v>#N/A</v>
      </c>
      <c r="S1376" s="180" t="e">
        <f ca="1">OFFSET('ewc02'!$K$10,Y1376,0)</f>
        <v>#N/A</v>
      </c>
      <c r="T1376" s="180" t="e">
        <f t="shared" ca="1" si="384"/>
        <v>#N/A</v>
      </c>
      <c r="U1376" s="180" t="e">
        <f ca="1">OFFSET('ewc02'!$L$10,Y1376,0)</f>
        <v>#N/A</v>
      </c>
      <c r="V1376" s="180" t="e">
        <f ca="1">OFFSET('ewc02'!$M$10,Y1376,0)</f>
        <v>#N/A</v>
      </c>
      <c r="W1376" s="180" t="e">
        <f ca="1">OFFSET('ewc02'!$N$10,Y1376,0)</f>
        <v>#N/A</v>
      </c>
      <c r="X1376" s="180" t="e">
        <f ca="1">IF(AND(OFFSET('ewc02'!I$10,Y1376,0)=12,OR(G1376="2.3",G1376="2.6",G1376="2.7",G1376="2.9")),1,0)</f>
        <v>#N/A</v>
      </c>
      <c r="Y1376" s="180" t="e">
        <f t="shared" ca="1" si="377"/>
        <v>#N/A</v>
      </c>
      <c r="Z1376" s="37">
        <f t="shared" si="378"/>
        <v>0</v>
      </c>
      <c r="AA1376" s="180">
        <f ca="1">IF($Z1376=0,0, OFFSET(rd!$A$10,MATCH($Z1376,RD_tunnus,0),0))</f>
        <v>0</v>
      </c>
      <c r="AB1376" s="180" t="e">
        <f t="shared" si="385"/>
        <v>#N/A</v>
      </c>
      <c r="AC1376" s="180" t="e">
        <f t="shared" si="386"/>
        <v>#N/A</v>
      </c>
      <c r="AD1376" s="100">
        <f t="shared" si="387"/>
        <v>0</v>
      </c>
      <c r="AE1376" s="180" t="e">
        <f t="shared" ca="1" si="379"/>
        <v>#N/A</v>
      </c>
      <c r="AF1376" s="180" t="e">
        <f t="shared" ca="1" si="380"/>
        <v>#N/A</v>
      </c>
      <c r="AG1376" s="100" t="e">
        <f ca="1">OFFSET('Kuiva-aine'!$D$10,AE1376+AF1376-1,0)</f>
        <v>#N/A</v>
      </c>
      <c r="AH1376" s="100" t="e">
        <f ca="1">OFFSET('Kuiva-aine'!$E$10,AE1376+AF1376-1,0)</f>
        <v>#N/A</v>
      </c>
      <c r="AI1376" s="180" t="e">
        <f t="shared" ca="1" si="388"/>
        <v>#N/A</v>
      </c>
      <c r="AJ1376" s="180" t="e">
        <f t="shared" si="389"/>
        <v>#N/A</v>
      </c>
      <c r="AK1376" s="180" t="e">
        <f t="shared" si="390"/>
        <v>#N/A</v>
      </c>
      <c r="AL1376" s="180">
        <f t="shared" si="391"/>
        <v>0</v>
      </c>
    </row>
    <row r="1377" spans="1:38" x14ac:dyDescent="0.35">
      <c r="A1377" s="91"/>
      <c r="B1377" s="92"/>
      <c r="C1377" s="93"/>
      <c r="D1377" s="92"/>
      <c r="E1377" s="91"/>
      <c r="F1377" s="92"/>
      <c r="G1377" s="94"/>
      <c r="I1377" s="31">
        <f t="shared" ca="1" si="375"/>
        <v>0</v>
      </c>
      <c r="J1377" s="31">
        <f ca="1">IF(ISNA(MATCH($V1377,Hajoamiskertoimet!A$21:A$53,0)),0,$I1377*OFFSET(Hajoamiskertoimet!$C$20,MATCH($V1377,Hajoamiskertoimet!A$21:A$53,0),0))</f>
        <v>0</v>
      </c>
      <c r="L1377" s="181">
        <f t="shared" ca="1" si="381"/>
        <v>1</v>
      </c>
      <c r="M1377" s="180" t="e">
        <f ca="1">OFFSET('ewc02'!$H$10,MATCH($R1377,Ewc_ID,0),0)</f>
        <v>#N/A</v>
      </c>
      <c r="N1377" s="180" t="e">
        <f t="shared" ca="1" si="376"/>
        <v>#N/A</v>
      </c>
      <c r="O1377" s="180" t="e">
        <f ca="1">IF($L1377=0,-1,OFFSET('Kuiva-aine'!$C$10,AE1377+AF1377-1,0))</f>
        <v>#N/A</v>
      </c>
      <c r="P1377" s="180" t="e">
        <f t="shared" ca="1" si="382"/>
        <v>#N/A</v>
      </c>
      <c r="Q1377" s="180" t="e">
        <f ca="1">OFFSET('ewc02'!$A$10,MATCH($C1377,EWC_Koodi,0),0)</f>
        <v>#N/A</v>
      </c>
      <c r="R1377" s="180" t="e">
        <f t="shared" ca="1" si="383"/>
        <v>#N/A</v>
      </c>
      <c r="S1377" s="180" t="e">
        <f ca="1">OFFSET('ewc02'!$K$10,Y1377,0)</f>
        <v>#N/A</v>
      </c>
      <c r="T1377" s="180" t="e">
        <f t="shared" ca="1" si="384"/>
        <v>#N/A</v>
      </c>
      <c r="U1377" s="180" t="e">
        <f ca="1">OFFSET('ewc02'!$L$10,Y1377,0)</f>
        <v>#N/A</v>
      </c>
      <c r="V1377" s="180" t="e">
        <f ca="1">OFFSET('ewc02'!$M$10,Y1377,0)</f>
        <v>#N/A</v>
      </c>
      <c r="W1377" s="180" t="e">
        <f ca="1">OFFSET('ewc02'!$N$10,Y1377,0)</f>
        <v>#N/A</v>
      </c>
      <c r="X1377" s="180" t="e">
        <f ca="1">IF(AND(OFFSET('ewc02'!I$10,Y1377,0)=12,OR(G1377="2.3",G1377="2.6",G1377="2.7",G1377="2.9")),1,0)</f>
        <v>#N/A</v>
      </c>
      <c r="Y1377" s="180" t="e">
        <f t="shared" ca="1" si="377"/>
        <v>#N/A</v>
      </c>
      <c r="Z1377" s="37">
        <f t="shared" si="378"/>
        <v>0</v>
      </c>
      <c r="AA1377" s="180">
        <f ca="1">IF($Z1377=0,0, OFFSET(rd!$A$10,MATCH($Z1377,RD_tunnus,0),0))</f>
        <v>0</v>
      </c>
      <c r="AB1377" s="180" t="e">
        <f t="shared" si="385"/>
        <v>#N/A</v>
      </c>
      <c r="AC1377" s="180" t="e">
        <f t="shared" si="386"/>
        <v>#N/A</v>
      </c>
      <c r="AD1377" s="100">
        <f t="shared" si="387"/>
        <v>0</v>
      </c>
      <c r="AE1377" s="180" t="e">
        <f t="shared" ca="1" si="379"/>
        <v>#N/A</v>
      </c>
      <c r="AF1377" s="180" t="e">
        <f t="shared" ca="1" si="380"/>
        <v>#N/A</v>
      </c>
      <c r="AG1377" s="100" t="e">
        <f ca="1">OFFSET('Kuiva-aine'!$D$10,AE1377+AF1377-1,0)</f>
        <v>#N/A</v>
      </c>
      <c r="AH1377" s="100" t="e">
        <f ca="1">OFFSET('Kuiva-aine'!$E$10,AE1377+AF1377-1,0)</f>
        <v>#N/A</v>
      </c>
      <c r="AI1377" s="180" t="e">
        <f t="shared" ca="1" si="388"/>
        <v>#N/A</v>
      </c>
      <c r="AJ1377" s="180" t="e">
        <f t="shared" si="389"/>
        <v>#N/A</v>
      </c>
      <c r="AK1377" s="180" t="e">
        <f t="shared" si="390"/>
        <v>#N/A</v>
      </c>
      <c r="AL1377" s="180">
        <f t="shared" si="391"/>
        <v>0</v>
      </c>
    </row>
    <row r="1378" spans="1:38" x14ac:dyDescent="0.35">
      <c r="A1378" s="91"/>
      <c r="B1378" s="92"/>
      <c r="C1378" s="93"/>
      <c r="D1378" s="92"/>
      <c r="E1378" s="91"/>
      <c r="F1378" s="92"/>
      <c r="G1378" s="94"/>
      <c r="I1378" s="31">
        <f t="shared" ca="1" si="375"/>
        <v>0</v>
      </c>
      <c r="J1378" s="31">
        <f ca="1">IF(ISNA(MATCH($V1378,Hajoamiskertoimet!A$21:A$53,0)),0,$I1378*OFFSET(Hajoamiskertoimet!$C$20,MATCH($V1378,Hajoamiskertoimet!A$21:A$53,0),0))</f>
        <v>0</v>
      </c>
      <c r="L1378" s="181">
        <f t="shared" ca="1" si="381"/>
        <v>1</v>
      </c>
      <c r="M1378" s="180" t="e">
        <f ca="1">OFFSET('ewc02'!$H$10,MATCH($R1378,Ewc_ID,0),0)</f>
        <v>#N/A</v>
      </c>
      <c r="N1378" s="180" t="e">
        <f t="shared" ca="1" si="376"/>
        <v>#N/A</v>
      </c>
      <c r="O1378" s="180" t="e">
        <f ca="1">IF($L1378=0,-1,OFFSET('Kuiva-aine'!$C$10,AE1378+AF1378-1,0))</f>
        <v>#N/A</v>
      </c>
      <c r="P1378" s="180" t="e">
        <f t="shared" ca="1" si="382"/>
        <v>#N/A</v>
      </c>
      <c r="Q1378" s="180" t="e">
        <f ca="1">OFFSET('ewc02'!$A$10,MATCH($C1378,EWC_Koodi,0),0)</f>
        <v>#N/A</v>
      </c>
      <c r="R1378" s="180" t="e">
        <f t="shared" ca="1" si="383"/>
        <v>#N/A</v>
      </c>
      <c r="S1378" s="180" t="e">
        <f ca="1">OFFSET('ewc02'!$K$10,Y1378,0)</f>
        <v>#N/A</v>
      </c>
      <c r="T1378" s="180" t="e">
        <f t="shared" ca="1" si="384"/>
        <v>#N/A</v>
      </c>
      <c r="U1378" s="180" t="e">
        <f ca="1">OFFSET('ewc02'!$L$10,Y1378,0)</f>
        <v>#N/A</v>
      </c>
      <c r="V1378" s="180" t="e">
        <f ca="1">OFFSET('ewc02'!$M$10,Y1378,0)</f>
        <v>#N/A</v>
      </c>
      <c r="W1378" s="180" t="e">
        <f ca="1">OFFSET('ewc02'!$N$10,Y1378,0)</f>
        <v>#N/A</v>
      </c>
      <c r="X1378" s="180" t="e">
        <f ca="1">IF(AND(OFFSET('ewc02'!I$10,Y1378,0)=12,OR(G1378="2.3",G1378="2.6",G1378="2.7",G1378="2.9")),1,0)</f>
        <v>#N/A</v>
      </c>
      <c r="Y1378" s="180" t="e">
        <f t="shared" ca="1" si="377"/>
        <v>#N/A</v>
      </c>
      <c r="Z1378" s="37">
        <f t="shared" si="378"/>
        <v>0</v>
      </c>
      <c r="AA1378" s="180">
        <f ca="1">IF($Z1378=0,0, OFFSET(rd!$A$10,MATCH($Z1378,RD_tunnus,0),0))</f>
        <v>0</v>
      </c>
      <c r="AB1378" s="180" t="e">
        <f t="shared" si="385"/>
        <v>#N/A</v>
      </c>
      <c r="AC1378" s="180" t="e">
        <f t="shared" si="386"/>
        <v>#N/A</v>
      </c>
      <c r="AD1378" s="100">
        <f t="shared" si="387"/>
        <v>0</v>
      </c>
      <c r="AE1378" s="180" t="e">
        <f t="shared" ca="1" si="379"/>
        <v>#N/A</v>
      </c>
      <c r="AF1378" s="180" t="e">
        <f t="shared" ca="1" si="380"/>
        <v>#N/A</v>
      </c>
      <c r="AG1378" s="100" t="e">
        <f ca="1">OFFSET('Kuiva-aine'!$D$10,AE1378+AF1378-1,0)</f>
        <v>#N/A</v>
      </c>
      <c r="AH1378" s="100" t="e">
        <f ca="1">OFFSET('Kuiva-aine'!$E$10,AE1378+AF1378-1,0)</f>
        <v>#N/A</v>
      </c>
      <c r="AI1378" s="180" t="e">
        <f t="shared" ca="1" si="388"/>
        <v>#N/A</v>
      </c>
      <c r="AJ1378" s="180" t="e">
        <f t="shared" si="389"/>
        <v>#N/A</v>
      </c>
      <c r="AK1378" s="180" t="e">
        <f t="shared" si="390"/>
        <v>#N/A</v>
      </c>
      <c r="AL1378" s="180">
        <f t="shared" si="391"/>
        <v>0</v>
      </c>
    </row>
    <row r="1379" spans="1:38" x14ac:dyDescent="0.35">
      <c r="A1379" s="91"/>
      <c r="B1379" s="92"/>
      <c r="C1379" s="93"/>
      <c r="D1379" s="92"/>
      <c r="E1379" s="91"/>
      <c r="F1379" s="92"/>
      <c r="G1379" s="94"/>
      <c r="I1379" s="31">
        <f t="shared" ca="1" si="375"/>
        <v>0</v>
      </c>
      <c r="J1379" s="31">
        <f ca="1">IF(ISNA(MATCH($V1379,Hajoamiskertoimet!A$21:A$53,0)),0,$I1379*OFFSET(Hajoamiskertoimet!$C$20,MATCH($V1379,Hajoamiskertoimet!A$21:A$53,0),0))</f>
        <v>0</v>
      </c>
      <c r="L1379" s="181">
        <f t="shared" ca="1" si="381"/>
        <v>1</v>
      </c>
      <c r="M1379" s="180" t="e">
        <f ca="1">OFFSET('ewc02'!$H$10,MATCH($R1379,Ewc_ID,0),0)</f>
        <v>#N/A</v>
      </c>
      <c r="N1379" s="180" t="e">
        <f t="shared" ca="1" si="376"/>
        <v>#N/A</v>
      </c>
      <c r="O1379" s="180" t="e">
        <f ca="1">IF($L1379=0,-1,OFFSET('Kuiva-aine'!$C$10,AE1379+AF1379-1,0))</f>
        <v>#N/A</v>
      </c>
      <c r="P1379" s="180" t="e">
        <f t="shared" ca="1" si="382"/>
        <v>#N/A</v>
      </c>
      <c r="Q1379" s="180" t="e">
        <f ca="1">OFFSET('ewc02'!$A$10,MATCH($C1379,EWC_Koodi,0),0)</f>
        <v>#N/A</v>
      </c>
      <c r="R1379" s="180" t="e">
        <f t="shared" ca="1" si="383"/>
        <v>#N/A</v>
      </c>
      <c r="S1379" s="180" t="e">
        <f ca="1">OFFSET('ewc02'!$K$10,Y1379,0)</f>
        <v>#N/A</v>
      </c>
      <c r="T1379" s="180" t="e">
        <f t="shared" ca="1" si="384"/>
        <v>#N/A</v>
      </c>
      <c r="U1379" s="180" t="e">
        <f ca="1">OFFSET('ewc02'!$L$10,Y1379,0)</f>
        <v>#N/A</v>
      </c>
      <c r="V1379" s="180" t="e">
        <f ca="1">OFFSET('ewc02'!$M$10,Y1379,0)</f>
        <v>#N/A</v>
      </c>
      <c r="W1379" s="180" t="e">
        <f ca="1">OFFSET('ewc02'!$N$10,Y1379,0)</f>
        <v>#N/A</v>
      </c>
      <c r="X1379" s="180" t="e">
        <f ca="1">IF(AND(OFFSET('ewc02'!I$10,Y1379,0)=12,OR(G1379="2.3",G1379="2.6",G1379="2.7",G1379="2.9")),1,0)</f>
        <v>#N/A</v>
      </c>
      <c r="Y1379" s="180" t="e">
        <f t="shared" ca="1" si="377"/>
        <v>#N/A</v>
      </c>
      <c r="Z1379" s="37">
        <f t="shared" si="378"/>
        <v>0</v>
      </c>
      <c r="AA1379" s="180">
        <f ca="1">IF($Z1379=0,0, OFFSET(rd!$A$10,MATCH($Z1379,RD_tunnus,0),0))</f>
        <v>0</v>
      </c>
      <c r="AB1379" s="180" t="e">
        <f t="shared" si="385"/>
        <v>#N/A</v>
      </c>
      <c r="AC1379" s="180" t="e">
        <f t="shared" si="386"/>
        <v>#N/A</v>
      </c>
      <c r="AD1379" s="100">
        <f t="shared" si="387"/>
        <v>0</v>
      </c>
      <c r="AE1379" s="180" t="e">
        <f t="shared" ca="1" si="379"/>
        <v>#N/A</v>
      </c>
      <c r="AF1379" s="180" t="e">
        <f t="shared" ca="1" si="380"/>
        <v>#N/A</v>
      </c>
      <c r="AG1379" s="100" t="e">
        <f ca="1">OFFSET('Kuiva-aine'!$D$10,AE1379+AF1379-1,0)</f>
        <v>#N/A</v>
      </c>
      <c r="AH1379" s="100" t="e">
        <f ca="1">OFFSET('Kuiva-aine'!$E$10,AE1379+AF1379-1,0)</f>
        <v>#N/A</v>
      </c>
      <c r="AI1379" s="180" t="e">
        <f t="shared" ca="1" si="388"/>
        <v>#N/A</v>
      </c>
      <c r="AJ1379" s="180" t="e">
        <f t="shared" si="389"/>
        <v>#N/A</v>
      </c>
      <c r="AK1379" s="180" t="e">
        <f t="shared" si="390"/>
        <v>#N/A</v>
      </c>
      <c r="AL1379" s="180">
        <f t="shared" si="391"/>
        <v>0</v>
      </c>
    </row>
    <row r="1380" spans="1:38" x14ac:dyDescent="0.35">
      <c r="A1380" s="91"/>
      <c r="B1380" s="92"/>
      <c r="C1380" s="93"/>
      <c r="D1380" s="92"/>
      <c r="E1380" s="91"/>
      <c r="F1380" s="92"/>
      <c r="G1380" s="94"/>
      <c r="I1380" s="31">
        <f t="shared" ca="1" si="375"/>
        <v>0</v>
      </c>
      <c r="J1380" s="31">
        <f ca="1">IF(ISNA(MATCH($V1380,Hajoamiskertoimet!A$21:A$53,0)),0,$I1380*OFFSET(Hajoamiskertoimet!$C$20,MATCH($V1380,Hajoamiskertoimet!A$21:A$53,0),0))</f>
        <v>0</v>
      </c>
      <c r="L1380" s="181">
        <f t="shared" ca="1" si="381"/>
        <v>1</v>
      </c>
      <c r="M1380" s="180" t="e">
        <f ca="1">OFFSET('ewc02'!$H$10,MATCH($R1380,Ewc_ID,0),0)</f>
        <v>#N/A</v>
      </c>
      <c r="N1380" s="180" t="e">
        <f t="shared" ca="1" si="376"/>
        <v>#N/A</v>
      </c>
      <c r="O1380" s="180" t="e">
        <f ca="1">IF($L1380=0,-1,OFFSET('Kuiva-aine'!$C$10,AE1380+AF1380-1,0))</f>
        <v>#N/A</v>
      </c>
      <c r="P1380" s="180" t="e">
        <f t="shared" ca="1" si="382"/>
        <v>#N/A</v>
      </c>
      <c r="Q1380" s="180" t="e">
        <f ca="1">OFFSET('ewc02'!$A$10,MATCH($C1380,EWC_Koodi,0),0)</f>
        <v>#N/A</v>
      </c>
      <c r="R1380" s="180" t="e">
        <f t="shared" ca="1" si="383"/>
        <v>#N/A</v>
      </c>
      <c r="S1380" s="180" t="e">
        <f ca="1">OFFSET('ewc02'!$K$10,Y1380,0)</f>
        <v>#N/A</v>
      </c>
      <c r="T1380" s="180" t="e">
        <f t="shared" ca="1" si="384"/>
        <v>#N/A</v>
      </c>
      <c r="U1380" s="180" t="e">
        <f ca="1">OFFSET('ewc02'!$L$10,Y1380,0)</f>
        <v>#N/A</v>
      </c>
      <c r="V1380" s="180" t="e">
        <f ca="1">OFFSET('ewc02'!$M$10,Y1380,0)</f>
        <v>#N/A</v>
      </c>
      <c r="W1380" s="180" t="e">
        <f ca="1">OFFSET('ewc02'!$N$10,Y1380,0)</f>
        <v>#N/A</v>
      </c>
      <c r="X1380" s="180" t="e">
        <f ca="1">IF(AND(OFFSET('ewc02'!I$10,Y1380,0)=12,OR(G1380="2.3",G1380="2.6",G1380="2.7",G1380="2.9")),1,0)</f>
        <v>#N/A</v>
      </c>
      <c r="Y1380" s="180" t="e">
        <f t="shared" ca="1" si="377"/>
        <v>#N/A</v>
      </c>
      <c r="Z1380" s="37">
        <f t="shared" si="378"/>
        <v>0</v>
      </c>
      <c r="AA1380" s="180">
        <f ca="1">IF($Z1380=0,0, OFFSET(rd!$A$10,MATCH($Z1380,RD_tunnus,0),0))</f>
        <v>0</v>
      </c>
      <c r="AB1380" s="180" t="e">
        <f t="shared" si="385"/>
        <v>#N/A</v>
      </c>
      <c r="AC1380" s="180" t="e">
        <f t="shared" si="386"/>
        <v>#N/A</v>
      </c>
      <c r="AD1380" s="100">
        <f t="shared" si="387"/>
        <v>0</v>
      </c>
      <c r="AE1380" s="180" t="e">
        <f t="shared" ca="1" si="379"/>
        <v>#N/A</v>
      </c>
      <c r="AF1380" s="180" t="e">
        <f t="shared" ca="1" si="380"/>
        <v>#N/A</v>
      </c>
      <c r="AG1380" s="100" t="e">
        <f ca="1">OFFSET('Kuiva-aine'!$D$10,AE1380+AF1380-1,0)</f>
        <v>#N/A</v>
      </c>
      <c r="AH1380" s="100" t="e">
        <f ca="1">OFFSET('Kuiva-aine'!$E$10,AE1380+AF1380-1,0)</f>
        <v>#N/A</v>
      </c>
      <c r="AI1380" s="180" t="e">
        <f t="shared" ca="1" si="388"/>
        <v>#N/A</v>
      </c>
      <c r="AJ1380" s="180" t="e">
        <f t="shared" si="389"/>
        <v>#N/A</v>
      </c>
      <c r="AK1380" s="180" t="e">
        <f t="shared" si="390"/>
        <v>#N/A</v>
      </c>
      <c r="AL1380" s="180">
        <f t="shared" si="391"/>
        <v>0</v>
      </c>
    </row>
    <row r="1381" spans="1:38" x14ac:dyDescent="0.35">
      <c r="A1381" s="91"/>
      <c r="B1381" s="92"/>
      <c r="C1381" s="93"/>
      <c r="D1381" s="92"/>
      <c r="E1381" s="91"/>
      <c r="F1381" s="92"/>
      <c r="G1381" s="94"/>
      <c r="I1381" s="31">
        <f t="shared" ref="I1381:I1444" ca="1" si="392">IF(ISNA(P1381),0,D1381*P1381/IF(P1381&gt;AH1381,P1381,AH1381)*L1381)</f>
        <v>0</v>
      </c>
      <c r="J1381" s="31">
        <f ca="1">IF(ISNA(MATCH($V1381,Hajoamiskertoimet!A$21:A$53,0)),0,$I1381*OFFSET(Hajoamiskertoimet!$C$20,MATCH($V1381,Hajoamiskertoimet!A$21:A$53,0),0))</f>
        <v>0</v>
      </c>
      <c r="L1381" s="181">
        <f t="shared" ca="1" si="381"/>
        <v>1</v>
      </c>
      <c r="M1381" s="180" t="e">
        <f ca="1">OFFSET('ewc02'!$H$10,MATCH($R1381,Ewc_ID,0),0)</f>
        <v>#N/A</v>
      </c>
      <c r="N1381" s="180" t="e">
        <f t="shared" ca="1" si="376"/>
        <v>#N/A</v>
      </c>
      <c r="O1381" s="180" t="e">
        <f ca="1">IF($L1381=0,-1,OFFSET('Kuiva-aine'!$C$10,AE1381+AF1381-1,0))</f>
        <v>#N/A</v>
      </c>
      <c r="P1381" s="180" t="e">
        <f t="shared" ca="1" si="382"/>
        <v>#N/A</v>
      </c>
      <c r="Q1381" s="180" t="e">
        <f ca="1">OFFSET('ewc02'!$A$10,MATCH($C1381,EWC_Koodi,0),0)</f>
        <v>#N/A</v>
      </c>
      <c r="R1381" s="180" t="e">
        <f t="shared" ca="1" si="383"/>
        <v>#N/A</v>
      </c>
      <c r="S1381" s="180" t="e">
        <f ca="1">OFFSET('ewc02'!$K$10,Y1381,0)</f>
        <v>#N/A</v>
      </c>
      <c r="T1381" s="180" t="e">
        <f t="shared" ca="1" si="384"/>
        <v>#N/A</v>
      </c>
      <c r="U1381" s="180" t="e">
        <f ca="1">OFFSET('ewc02'!$L$10,Y1381,0)</f>
        <v>#N/A</v>
      </c>
      <c r="V1381" s="180" t="e">
        <f ca="1">OFFSET('ewc02'!$M$10,Y1381,0)</f>
        <v>#N/A</v>
      </c>
      <c r="W1381" s="180" t="e">
        <f ca="1">OFFSET('ewc02'!$N$10,Y1381,0)</f>
        <v>#N/A</v>
      </c>
      <c r="X1381" s="180" t="e">
        <f ca="1">IF(AND(OFFSET('ewc02'!I$10,Y1381,0)=12,OR(G1381="2.3",G1381="2.6",G1381="2.7",G1381="2.9")),1,0)</f>
        <v>#N/A</v>
      </c>
      <c r="Y1381" s="180" t="e">
        <f t="shared" ca="1" si="377"/>
        <v>#N/A</v>
      </c>
      <c r="Z1381" s="37">
        <f t="shared" si="378"/>
        <v>0</v>
      </c>
      <c r="AA1381" s="180">
        <f ca="1">IF($Z1381=0,0, OFFSET(rd!$A$10,MATCH($Z1381,RD_tunnus,0),0))</f>
        <v>0</v>
      </c>
      <c r="AB1381" s="180" t="e">
        <f t="shared" si="385"/>
        <v>#N/A</v>
      </c>
      <c r="AC1381" s="180" t="e">
        <f t="shared" si="386"/>
        <v>#N/A</v>
      </c>
      <c r="AD1381" s="100">
        <f t="shared" si="387"/>
        <v>0</v>
      </c>
      <c r="AE1381" s="180" t="e">
        <f t="shared" ca="1" si="379"/>
        <v>#N/A</v>
      </c>
      <c r="AF1381" s="180" t="e">
        <f t="shared" ca="1" si="380"/>
        <v>#N/A</v>
      </c>
      <c r="AG1381" s="100" t="e">
        <f ca="1">OFFSET('Kuiva-aine'!$D$10,AE1381+AF1381-1,0)</f>
        <v>#N/A</v>
      </c>
      <c r="AH1381" s="100" t="e">
        <f ca="1">OFFSET('Kuiva-aine'!$E$10,AE1381+AF1381-1,0)</f>
        <v>#N/A</v>
      </c>
      <c r="AI1381" s="180" t="e">
        <f t="shared" ca="1" si="388"/>
        <v>#N/A</v>
      </c>
      <c r="AJ1381" s="180" t="e">
        <f t="shared" si="389"/>
        <v>#N/A</v>
      </c>
      <c r="AK1381" s="180" t="e">
        <f t="shared" si="390"/>
        <v>#N/A</v>
      </c>
      <c r="AL1381" s="180">
        <f t="shared" si="391"/>
        <v>0</v>
      </c>
    </row>
    <row r="1382" spans="1:38" x14ac:dyDescent="0.35">
      <c r="A1382" s="91"/>
      <c r="B1382" s="92"/>
      <c r="C1382" s="93"/>
      <c r="D1382" s="92"/>
      <c r="E1382" s="91"/>
      <c r="F1382" s="92"/>
      <c r="G1382" s="94"/>
      <c r="I1382" s="31">
        <f t="shared" ca="1" si="392"/>
        <v>0</v>
      </c>
      <c r="J1382" s="31">
        <f ca="1">IF(ISNA(MATCH($V1382,Hajoamiskertoimet!A$21:A$53,0)),0,$I1382*OFFSET(Hajoamiskertoimet!$C$20,MATCH($V1382,Hajoamiskertoimet!A$21:A$53,0),0))</f>
        <v>0</v>
      </c>
      <c r="L1382" s="181">
        <f t="shared" ca="1" si="381"/>
        <v>1</v>
      </c>
      <c r="M1382" s="180" t="e">
        <f ca="1">OFFSET('ewc02'!$H$10,MATCH($R1382,Ewc_ID,0),0)</f>
        <v>#N/A</v>
      </c>
      <c r="N1382" s="180" t="e">
        <f t="shared" ca="1" si="376"/>
        <v>#N/A</v>
      </c>
      <c r="O1382" s="180" t="e">
        <f ca="1">IF($L1382=0,-1,OFFSET('Kuiva-aine'!$C$10,AE1382+AF1382-1,0))</f>
        <v>#N/A</v>
      </c>
      <c r="P1382" s="180" t="e">
        <f t="shared" ca="1" si="382"/>
        <v>#N/A</v>
      </c>
      <c r="Q1382" s="180" t="e">
        <f ca="1">OFFSET('ewc02'!$A$10,MATCH($C1382,EWC_Koodi,0),0)</f>
        <v>#N/A</v>
      </c>
      <c r="R1382" s="180" t="e">
        <f t="shared" ca="1" si="383"/>
        <v>#N/A</v>
      </c>
      <c r="S1382" s="180" t="e">
        <f ca="1">OFFSET('ewc02'!$K$10,Y1382,0)</f>
        <v>#N/A</v>
      </c>
      <c r="T1382" s="180" t="e">
        <f t="shared" ca="1" si="384"/>
        <v>#N/A</v>
      </c>
      <c r="U1382" s="180" t="e">
        <f ca="1">OFFSET('ewc02'!$L$10,Y1382,0)</f>
        <v>#N/A</v>
      </c>
      <c r="V1382" s="180" t="e">
        <f ca="1">OFFSET('ewc02'!$M$10,Y1382,0)</f>
        <v>#N/A</v>
      </c>
      <c r="W1382" s="180" t="e">
        <f ca="1">OFFSET('ewc02'!$N$10,Y1382,0)</f>
        <v>#N/A</v>
      </c>
      <c r="X1382" s="180" t="e">
        <f ca="1">IF(AND(OFFSET('ewc02'!I$10,Y1382,0)=12,OR(G1382="2.3",G1382="2.6",G1382="2.7",G1382="2.9")),1,0)</f>
        <v>#N/A</v>
      </c>
      <c r="Y1382" s="180" t="e">
        <f t="shared" ca="1" si="377"/>
        <v>#N/A</v>
      </c>
      <c r="Z1382" s="37">
        <f t="shared" si="378"/>
        <v>0</v>
      </c>
      <c r="AA1382" s="180">
        <f ca="1">IF($Z1382=0,0, OFFSET(rd!$A$10,MATCH($Z1382,RD_tunnus,0),0))</f>
        <v>0</v>
      </c>
      <c r="AB1382" s="180" t="e">
        <f t="shared" si="385"/>
        <v>#N/A</v>
      </c>
      <c r="AC1382" s="180" t="e">
        <f t="shared" si="386"/>
        <v>#N/A</v>
      </c>
      <c r="AD1382" s="100">
        <f t="shared" si="387"/>
        <v>0</v>
      </c>
      <c r="AE1382" s="180" t="e">
        <f t="shared" ca="1" si="379"/>
        <v>#N/A</v>
      </c>
      <c r="AF1382" s="180" t="e">
        <f t="shared" ca="1" si="380"/>
        <v>#N/A</v>
      </c>
      <c r="AG1382" s="100" t="e">
        <f ca="1">OFFSET('Kuiva-aine'!$D$10,AE1382+AF1382-1,0)</f>
        <v>#N/A</v>
      </c>
      <c r="AH1382" s="100" t="e">
        <f ca="1">OFFSET('Kuiva-aine'!$E$10,AE1382+AF1382-1,0)</f>
        <v>#N/A</v>
      </c>
      <c r="AI1382" s="180" t="e">
        <f t="shared" ca="1" si="388"/>
        <v>#N/A</v>
      </c>
      <c r="AJ1382" s="180" t="e">
        <f t="shared" si="389"/>
        <v>#N/A</v>
      </c>
      <c r="AK1382" s="180" t="e">
        <f t="shared" si="390"/>
        <v>#N/A</v>
      </c>
      <c r="AL1382" s="180">
        <f t="shared" si="391"/>
        <v>0</v>
      </c>
    </row>
    <row r="1383" spans="1:38" x14ac:dyDescent="0.35">
      <c r="A1383" s="91"/>
      <c r="B1383" s="92"/>
      <c r="C1383" s="93"/>
      <c r="D1383" s="92"/>
      <c r="E1383" s="91"/>
      <c r="F1383" s="92"/>
      <c r="G1383" s="94"/>
      <c r="I1383" s="31">
        <f t="shared" ca="1" si="392"/>
        <v>0</v>
      </c>
      <c r="J1383" s="31">
        <f ca="1">IF(ISNA(MATCH($V1383,Hajoamiskertoimet!A$21:A$53,0)),0,$I1383*OFFSET(Hajoamiskertoimet!$C$20,MATCH($V1383,Hajoamiskertoimet!A$21:A$53,0),0))</f>
        <v>0</v>
      </c>
      <c r="L1383" s="181">
        <f t="shared" ca="1" si="381"/>
        <v>1</v>
      </c>
      <c r="M1383" s="180" t="e">
        <f ca="1">OFFSET('ewc02'!$H$10,MATCH($R1383,Ewc_ID,0),0)</f>
        <v>#N/A</v>
      </c>
      <c r="N1383" s="180" t="e">
        <f t="shared" ca="1" si="376"/>
        <v>#N/A</v>
      </c>
      <c r="O1383" s="180" t="e">
        <f ca="1">IF($L1383=0,-1,OFFSET('Kuiva-aine'!$C$10,AE1383+AF1383-1,0))</f>
        <v>#N/A</v>
      </c>
      <c r="P1383" s="180" t="e">
        <f t="shared" ca="1" si="382"/>
        <v>#N/A</v>
      </c>
      <c r="Q1383" s="180" t="e">
        <f ca="1">OFFSET('ewc02'!$A$10,MATCH($C1383,EWC_Koodi,0),0)</f>
        <v>#N/A</v>
      </c>
      <c r="R1383" s="180" t="e">
        <f t="shared" ca="1" si="383"/>
        <v>#N/A</v>
      </c>
      <c r="S1383" s="180" t="e">
        <f ca="1">OFFSET('ewc02'!$K$10,Y1383,0)</f>
        <v>#N/A</v>
      </c>
      <c r="T1383" s="180" t="e">
        <f t="shared" ca="1" si="384"/>
        <v>#N/A</v>
      </c>
      <c r="U1383" s="180" t="e">
        <f ca="1">OFFSET('ewc02'!$L$10,Y1383,0)</f>
        <v>#N/A</v>
      </c>
      <c r="V1383" s="180" t="e">
        <f ca="1">OFFSET('ewc02'!$M$10,Y1383,0)</f>
        <v>#N/A</v>
      </c>
      <c r="W1383" s="180" t="e">
        <f ca="1">OFFSET('ewc02'!$N$10,Y1383,0)</f>
        <v>#N/A</v>
      </c>
      <c r="X1383" s="180" t="e">
        <f ca="1">IF(AND(OFFSET('ewc02'!I$10,Y1383,0)=12,OR(G1383="2.3",G1383="2.6",G1383="2.7",G1383="2.9")),1,0)</f>
        <v>#N/A</v>
      </c>
      <c r="Y1383" s="180" t="e">
        <f t="shared" ca="1" si="377"/>
        <v>#N/A</v>
      </c>
      <c r="Z1383" s="37">
        <f t="shared" si="378"/>
        <v>0</v>
      </c>
      <c r="AA1383" s="180">
        <f ca="1">IF($Z1383=0,0, OFFSET(rd!$A$10,MATCH($Z1383,RD_tunnus,0),0))</f>
        <v>0</v>
      </c>
      <c r="AB1383" s="180" t="e">
        <f t="shared" si="385"/>
        <v>#N/A</v>
      </c>
      <c r="AC1383" s="180" t="e">
        <f t="shared" si="386"/>
        <v>#N/A</v>
      </c>
      <c r="AD1383" s="100">
        <f t="shared" si="387"/>
        <v>0</v>
      </c>
      <c r="AE1383" s="180" t="e">
        <f t="shared" ca="1" si="379"/>
        <v>#N/A</v>
      </c>
      <c r="AF1383" s="180" t="e">
        <f t="shared" ca="1" si="380"/>
        <v>#N/A</v>
      </c>
      <c r="AG1383" s="100" t="e">
        <f ca="1">OFFSET('Kuiva-aine'!$D$10,AE1383+AF1383-1,0)</f>
        <v>#N/A</v>
      </c>
      <c r="AH1383" s="100" t="e">
        <f ca="1">OFFSET('Kuiva-aine'!$E$10,AE1383+AF1383-1,0)</f>
        <v>#N/A</v>
      </c>
      <c r="AI1383" s="180" t="e">
        <f t="shared" ca="1" si="388"/>
        <v>#N/A</v>
      </c>
      <c r="AJ1383" s="180" t="e">
        <f t="shared" si="389"/>
        <v>#N/A</v>
      </c>
      <c r="AK1383" s="180" t="e">
        <f t="shared" si="390"/>
        <v>#N/A</v>
      </c>
      <c r="AL1383" s="180">
        <f t="shared" si="391"/>
        <v>0</v>
      </c>
    </row>
    <row r="1384" spans="1:38" x14ac:dyDescent="0.35">
      <c r="A1384" s="91"/>
      <c r="B1384" s="92"/>
      <c r="C1384" s="93"/>
      <c r="D1384" s="92"/>
      <c r="E1384" s="91"/>
      <c r="F1384" s="92"/>
      <c r="G1384" s="94"/>
      <c r="I1384" s="31">
        <f t="shared" ca="1" si="392"/>
        <v>0</v>
      </c>
      <c r="J1384" s="31">
        <f ca="1">IF(ISNA(MATCH($V1384,Hajoamiskertoimet!A$21:A$53,0)),0,$I1384*OFFSET(Hajoamiskertoimet!$C$20,MATCH($V1384,Hajoamiskertoimet!A$21:A$53,0),0))</f>
        <v>0</v>
      </c>
      <c r="L1384" s="181">
        <f t="shared" ca="1" si="381"/>
        <v>1</v>
      </c>
      <c r="M1384" s="180" t="e">
        <f ca="1">OFFSET('ewc02'!$H$10,MATCH($R1384,Ewc_ID,0),0)</f>
        <v>#N/A</v>
      </c>
      <c r="N1384" s="180" t="e">
        <f t="shared" ca="1" si="376"/>
        <v>#N/A</v>
      </c>
      <c r="O1384" s="180" t="e">
        <f ca="1">IF($L1384=0,-1,OFFSET('Kuiva-aine'!$C$10,AE1384+AF1384-1,0))</f>
        <v>#N/A</v>
      </c>
      <c r="P1384" s="180" t="e">
        <f t="shared" ca="1" si="382"/>
        <v>#N/A</v>
      </c>
      <c r="Q1384" s="180" t="e">
        <f ca="1">OFFSET('ewc02'!$A$10,MATCH($C1384,EWC_Koodi,0),0)</f>
        <v>#N/A</v>
      </c>
      <c r="R1384" s="180" t="e">
        <f t="shared" ca="1" si="383"/>
        <v>#N/A</v>
      </c>
      <c r="S1384" s="180" t="e">
        <f ca="1">OFFSET('ewc02'!$K$10,Y1384,0)</f>
        <v>#N/A</v>
      </c>
      <c r="T1384" s="180" t="e">
        <f t="shared" ca="1" si="384"/>
        <v>#N/A</v>
      </c>
      <c r="U1384" s="180" t="e">
        <f ca="1">OFFSET('ewc02'!$L$10,Y1384,0)</f>
        <v>#N/A</v>
      </c>
      <c r="V1384" s="180" t="e">
        <f ca="1">OFFSET('ewc02'!$M$10,Y1384,0)</f>
        <v>#N/A</v>
      </c>
      <c r="W1384" s="180" t="e">
        <f ca="1">OFFSET('ewc02'!$N$10,Y1384,0)</f>
        <v>#N/A</v>
      </c>
      <c r="X1384" s="180" t="e">
        <f ca="1">IF(AND(OFFSET('ewc02'!I$10,Y1384,0)=12,OR(G1384="2.3",G1384="2.6",G1384="2.7",G1384="2.9")),1,0)</f>
        <v>#N/A</v>
      </c>
      <c r="Y1384" s="180" t="e">
        <f t="shared" ca="1" si="377"/>
        <v>#N/A</v>
      </c>
      <c r="Z1384" s="37">
        <f t="shared" si="378"/>
        <v>0</v>
      </c>
      <c r="AA1384" s="180">
        <f ca="1">IF($Z1384=0,0, OFFSET(rd!$A$10,MATCH($Z1384,RD_tunnus,0),0))</f>
        <v>0</v>
      </c>
      <c r="AB1384" s="180" t="e">
        <f t="shared" si="385"/>
        <v>#N/A</v>
      </c>
      <c r="AC1384" s="180" t="e">
        <f t="shared" si="386"/>
        <v>#N/A</v>
      </c>
      <c r="AD1384" s="100">
        <f t="shared" si="387"/>
        <v>0</v>
      </c>
      <c r="AE1384" s="180" t="e">
        <f t="shared" ca="1" si="379"/>
        <v>#N/A</v>
      </c>
      <c r="AF1384" s="180" t="e">
        <f t="shared" ca="1" si="380"/>
        <v>#N/A</v>
      </c>
      <c r="AG1384" s="100" t="e">
        <f ca="1">OFFSET('Kuiva-aine'!$D$10,AE1384+AF1384-1,0)</f>
        <v>#N/A</v>
      </c>
      <c r="AH1384" s="100" t="e">
        <f ca="1">OFFSET('Kuiva-aine'!$E$10,AE1384+AF1384-1,0)</f>
        <v>#N/A</v>
      </c>
      <c r="AI1384" s="180" t="e">
        <f t="shared" ca="1" si="388"/>
        <v>#N/A</v>
      </c>
      <c r="AJ1384" s="180" t="e">
        <f t="shared" si="389"/>
        <v>#N/A</v>
      </c>
      <c r="AK1384" s="180" t="e">
        <f t="shared" si="390"/>
        <v>#N/A</v>
      </c>
      <c r="AL1384" s="180">
        <f t="shared" si="391"/>
        <v>0</v>
      </c>
    </row>
    <row r="1385" spans="1:38" x14ac:dyDescent="0.35">
      <c r="A1385" s="91"/>
      <c r="B1385" s="92"/>
      <c r="C1385" s="93"/>
      <c r="D1385" s="92"/>
      <c r="E1385" s="91"/>
      <c r="F1385" s="92"/>
      <c r="G1385" s="94"/>
      <c r="I1385" s="31">
        <f t="shared" ca="1" si="392"/>
        <v>0</v>
      </c>
      <c r="J1385" s="31">
        <f ca="1">IF(ISNA(MATCH($V1385,Hajoamiskertoimet!A$21:A$53,0)),0,$I1385*OFFSET(Hajoamiskertoimet!$C$20,MATCH($V1385,Hajoamiskertoimet!A$21:A$53,0),0))</f>
        <v>0</v>
      </c>
      <c r="L1385" s="181">
        <f t="shared" ca="1" si="381"/>
        <v>1</v>
      </c>
      <c r="M1385" s="180" t="e">
        <f ca="1">OFFSET('ewc02'!$H$10,MATCH($R1385,Ewc_ID,0),0)</f>
        <v>#N/A</v>
      </c>
      <c r="N1385" s="180" t="e">
        <f t="shared" ca="1" si="376"/>
        <v>#N/A</v>
      </c>
      <c r="O1385" s="180" t="e">
        <f ca="1">IF($L1385=0,-1,OFFSET('Kuiva-aine'!$C$10,AE1385+AF1385-1,0))</f>
        <v>#N/A</v>
      </c>
      <c r="P1385" s="180" t="e">
        <f t="shared" ca="1" si="382"/>
        <v>#N/A</v>
      </c>
      <c r="Q1385" s="180" t="e">
        <f ca="1">OFFSET('ewc02'!$A$10,MATCH($C1385,EWC_Koodi,0),0)</f>
        <v>#N/A</v>
      </c>
      <c r="R1385" s="180" t="e">
        <f t="shared" ca="1" si="383"/>
        <v>#N/A</v>
      </c>
      <c r="S1385" s="180" t="e">
        <f ca="1">OFFSET('ewc02'!$K$10,Y1385,0)</f>
        <v>#N/A</v>
      </c>
      <c r="T1385" s="180" t="e">
        <f t="shared" ca="1" si="384"/>
        <v>#N/A</v>
      </c>
      <c r="U1385" s="180" t="e">
        <f ca="1">OFFSET('ewc02'!$L$10,Y1385,0)</f>
        <v>#N/A</v>
      </c>
      <c r="V1385" s="180" t="e">
        <f ca="1">OFFSET('ewc02'!$M$10,Y1385,0)</f>
        <v>#N/A</v>
      </c>
      <c r="W1385" s="180" t="e">
        <f ca="1">OFFSET('ewc02'!$N$10,Y1385,0)</f>
        <v>#N/A</v>
      </c>
      <c r="X1385" s="180" t="e">
        <f ca="1">IF(AND(OFFSET('ewc02'!I$10,Y1385,0)=12,OR(G1385="2.3",G1385="2.6",G1385="2.7",G1385="2.9")),1,0)</f>
        <v>#N/A</v>
      </c>
      <c r="Y1385" s="180" t="e">
        <f t="shared" ca="1" si="377"/>
        <v>#N/A</v>
      </c>
      <c r="Z1385" s="37">
        <f t="shared" si="378"/>
        <v>0</v>
      </c>
      <c r="AA1385" s="180">
        <f ca="1">IF($Z1385=0,0, OFFSET(rd!$A$10,MATCH($Z1385,RD_tunnus,0),0))</f>
        <v>0</v>
      </c>
      <c r="AB1385" s="180" t="e">
        <f t="shared" si="385"/>
        <v>#N/A</v>
      </c>
      <c r="AC1385" s="180" t="e">
        <f t="shared" si="386"/>
        <v>#N/A</v>
      </c>
      <c r="AD1385" s="100">
        <f t="shared" si="387"/>
        <v>0</v>
      </c>
      <c r="AE1385" s="180" t="e">
        <f t="shared" ca="1" si="379"/>
        <v>#N/A</v>
      </c>
      <c r="AF1385" s="180" t="e">
        <f t="shared" ca="1" si="380"/>
        <v>#N/A</v>
      </c>
      <c r="AG1385" s="100" t="e">
        <f ca="1">OFFSET('Kuiva-aine'!$D$10,AE1385+AF1385-1,0)</f>
        <v>#N/A</v>
      </c>
      <c r="AH1385" s="100" t="e">
        <f ca="1">OFFSET('Kuiva-aine'!$E$10,AE1385+AF1385-1,0)</f>
        <v>#N/A</v>
      </c>
      <c r="AI1385" s="180" t="e">
        <f t="shared" ca="1" si="388"/>
        <v>#N/A</v>
      </c>
      <c r="AJ1385" s="180" t="e">
        <f t="shared" si="389"/>
        <v>#N/A</v>
      </c>
      <c r="AK1385" s="180" t="e">
        <f t="shared" si="390"/>
        <v>#N/A</v>
      </c>
      <c r="AL1385" s="180">
        <f t="shared" si="391"/>
        <v>0</v>
      </c>
    </row>
    <row r="1386" spans="1:38" x14ac:dyDescent="0.35">
      <c r="A1386" s="91"/>
      <c r="B1386" s="92"/>
      <c r="C1386" s="93"/>
      <c r="D1386" s="92"/>
      <c r="E1386" s="91"/>
      <c r="F1386" s="92"/>
      <c r="G1386" s="94"/>
      <c r="I1386" s="31">
        <f t="shared" ca="1" si="392"/>
        <v>0</v>
      </c>
      <c r="J1386" s="31">
        <f ca="1">IF(ISNA(MATCH($V1386,Hajoamiskertoimet!A$21:A$53,0)),0,$I1386*OFFSET(Hajoamiskertoimet!$C$20,MATCH($V1386,Hajoamiskertoimet!A$21:A$53,0),0))</f>
        <v>0</v>
      </c>
      <c r="L1386" s="181">
        <f t="shared" ca="1" si="381"/>
        <v>1</v>
      </c>
      <c r="M1386" s="180" t="e">
        <f ca="1">OFFSET('ewc02'!$H$10,MATCH($R1386,Ewc_ID,0),0)</f>
        <v>#N/A</v>
      </c>
      <c r="N1386" s="180" t="e">
        <f t="shared" ca="1" si="376"/>
        <v>#N/A</v>
      </c>
      <c r="O1386" s="180" t="e">
        <f ca="1">IF($L1386=0,-1,OFFSET('Kuiva-aine'!$C$10,AE1386+AF1386-1,0))</f>
        <v>#N/A</v>
      </c>
      <c r="P1386" s="180" t="e">
        <f t="shared" ca="1" si="382"/>
        <v>#N/A</v>
      </c>
      <c r="Q1386" s="180" t="e">
        <f ca="1">OFFSET('ewc02'!$A$10,MATCH($C1386,EWC_Koodi,0),0)</f>
        <v>#N/A</v>
      </c>
      <c r="R1386" s="180" t="e">
        <f t="shared" ca="1" si="383"/>
        <v>#N/A</v>
      </c>
      <c r="S1386" s="180" t="e">
        <f ca="1">OFFSET('ewc02'!$K$10,Y1386,0)</f>
        <v>#N/A</v>
      </c>
      <c r="T1386" s="180" t="e">
        <f t="shared" ca="1" si="384"/>
        <v>#N/A</v>
      </c>
      <c r="U1386" s="180" t="e">
        <f ca="1">OFFSET('ewc02'!$L$10,Y1386,0)</f>
        <v>#N/A</v>
      </c>
      <c r="V1386" s="180" t="e">
        <f ca="1">OFFSET('ewc02'!$M$10,Y1386,0)</f>
        <v>#N/A</v>
      </c>
      <c r="W1386" s="180" t="e">
        <f ca="1">OFFSET('ewc02'!$N$10,Y1386,0)</f>
        <v>#N/A</v>
      </c>
      <c r="X1386" s="180" t="e">
        <f ca="1">IF(AND(OFFSET('ewc02'!I$10,Y1386,0)=12,OR(G1386="2.3",G1386="2.6",G1386="2.7",G1386="2.9")),1,0)</f>
        <v>#N/A</v>
      </c>
      <c r="Y1386" s="180" t="e">
        <f t="shared" ca="1" si="377"/>
        <v>#N/A</v>
      </c>
      <c r="Z1386" s="37">
        <f t="shared" si="378"/>
        <v>0</v>
      </c>
      <c r="AA1386" s="180">
        <f ca="1">IF($Z1386=0,0, OFFSET(rd!$A$10,MATCH($Z1386,RD_tunnus,0),0))</f>
        <v>0</v>
      </c>
      <c r="AB1386" s="180" t="e">
        <f t="shared" si="385"/>
        <v>#N/A</v>
      </c>
      <c r="AC1386" s="180" t="e">
        <f t="shared" si="386"/>
        <v>#N/A</v>
      </c>
      <c r="AD1386" s="100">
        <f t="shared" si="387"/>
        <v>0</v>
      </c>
      <c r="AE1386" s="180" t="e">
        <f t="shared" ca="1" si="379"/>
        <v>#N/A</v>
      </c>
      <c r="AF1386" s="180" t="e">
        <f t="shared" ca="1" si="380"/>
        <v>#N/A</v>
      </c>
      <c r="AG1386" s="100" t="e">
        <f ca="1">OFFSET('Kuiva-aine'!$D$10,AE1386+AF1386-1,0)</f>
        <v>#N/A</v>
      </c>
      <c r="AH1386" s="100" t="e">
        <f ca="1">OFFSET('Kuiva-aine'!$E$10,AE1386+AF1386-1,0)</f>
        <v>#N/A</v>
      </c>
      <c r="AI1386" s="180" t="e">
        <f t="shared" ca="1" si="388"/>
        <v>#N/A</v>
      </c>
      <c r="AJ1386" s="180" t="e">
        <f t="shared" si="389"/>
        <v>#N/A</v>
      </c>
      <c r="AK1386" s="180" t="e">
        <f t="shared" si="390"/>
        <v>#N/A</v>
      </c>
      <c r="AL1386" s="180">
        <f t="shared" si="391"/>
        <v>0</v>
      </c>
    </row>
    <row r="1387" spans="1:38" x14ac:dyDescent="0.35">
      <c r="A1387" s="91"/>
      <c r="B1387" s="92"/>
      <c r="C1387" s="93"/>
      <c r="D1387" s="92"/>
      <c r="E1387" s="91"/>
      <c r="F1387" s="92"/>
      <c r="G1387" s="94"/>
      <c r="I1387" s="31">
        <f t="shared" ca="1" si="392"/>
        <v>0</v>
      </c>
      <c r="J1387" s="31">
        <f ca="1">IF(ISNA(MATCH($V1387,Hajoamiskertoimet!A$21:A$53,0)),0,$I1387*OFFSET(Hajoamiskertoimet!$C$20,MATCH($V1387,Hajoamiskertoimet!A$21:A$53,0),0))</f>
        <v>0</v>
      </c>
      <c r="L1387" s="181">
        <f t="shared" ca="1" si="381"/>
        <v>1</v>
      </c>
      <c r="M1387" s="180" t="e">
        <f ca="1">OFFSET('ewc02'!$H$10,MATCH($R1387,Ewc_ID,0),0)</f>
        <v>#N/A</v>
      </c>
      <c r="N1387" s="180" t="e">
        <f t="shared" ca="1" si="376"/>
        <v>#N/A</v>
      </c>
      <c r="O1387" s="180" t="e">
        <f ca="1">IF($L1387=0,-1,OFFSET('Kuiva-aine'!$C$10,AE1387+AF1387-1,0))</f>
        <v>#N/A</v>
      </c>
      <c r="P1387" s="180" t="e">
        <f t="shared" ca="1" si="382"/>
        <v>#N/A</v>
      </c>
      <c r="Q1387" s="180" t="e">
        <f ca="1">OFFSET('ewc02'!$A$10,MATCH($C1387,EWC_Koodi,0),0)</f>
        <v>#N/A</v>
      </c>
      <c r="R1387" s="180" t="e">
        <f t="shared" ca="1" si="383"/>
        <v>#N/A</v>
      </c>
      <c r="S1387" s="180" t="e">
        <f ca="1">OFFSET('ewc02'!$K$10,Y1387,0)</f>
        <v>#N/A</v>
      </c>
      <c r="T1387" s="180" t="e">
        <f t="shared" ca="1" si="384"/>
        <v>#N/A</v>
      </c>
      <c r="U1387" s="180" t="e">
        <f ca="1">OFFSET('ewc02'!$L$10,Y1387,0)</f>
        <v>#N/A</v>
      </c>
      <c r="V1387" s="180" t="e">
        <f ca="1">OFFSET('ewc02'!$M$10,Y1387,0)</f>
        <v>#N/A</v>
      </c>
      <c r="W1387" s="180" t="e">
        <f ca="1">OFFSET('ewc02'!$N$10,Y1387,0)</f>
        <v>#N/A</v>
      </c>
      <c r="X1387" s="180" t="e">
        <f ca="1">IF(AND(OFFSET('ewc02'!I$10,Y1387,0)=12,OR(G1387="2.3",G1387="2.6",G1387="2.7",G1387="2.9")),1,0)</f>
        <v>#N/A</v>
      </c>
      <c r="Y1387" s="180" t="e">
        <f t="shared" ca="1" si="377"/>
        <v>#N/A</v>
      </c>
      <c r="Z1387" s="37">
        <f t="shared" si="378"/>
        <v>0</v>
      </c>
      <c r="AA1387" s="180">
        <f ca="1">IF($Z1387=0,0, OFFSET(rd!$A$10,MATCH($Z1387,RD_tunnus,0),0))</f>
        <v>0</v>
      </c>
      <c r="AB1387" s="180" t="e">
        <f t="shared" si="385"/>
        <v>#N/A</v>
      </c>
      <c r="AC1387" s="180" t="e">
        <f t="shared" si="386"/>
        <v>#N/A</v>
      </c>
      <c r="AD1387" s="100">
        <f t="shared" si="387"/>
        <v>0</v>
      </c>
      <c r="AE1387" s="180" t="e">
        <f t="shared" ca="1" si="379"/>
        <v>#N/A</v>
      </c>
      <c r="AF1387" s="180" t="e">
        <f t="shared" ca="1" si="380"/>
        <v>#N/A</v>
      </c>
      <c r="AG1387" s="100" t="e">
        <f ca="1">OFFSET('Kuiva-aine'!$D$10,AE1387+AF1387-1,0)</f>
        <v>#N/A</v>
      </c>
      <c r="AH1387" s="100" t="e">
        <f ca="1">OFFSET('Kuiva-aine'!$E$10,AE1387+AF1387-1,0)</f>
        <v>#N/A</v>
      </c>
      <c r="AI1387" s="180" t="e">
        <f t="shared" ca="1" si="388"/>
        <v>#N/A</v>
      </c>
      <c r="AJ1387" s="180" t="e">
        <f t="shared" si="389"/>
        <v>#N/A</v>
      </c>
      <c r="AK1387" s="180" t="e">
        <f t="shared" si="390"/>
        <v>#N/A</v>
      </c>
      <c r="AL1387" s="180">
        <f t="shared" si="391"/>
        <v>0</v>
      </c>
    </row>
    <row r="1388" spans="1:38" x14ac:dyDescent="0.35">
      <c r="A1388" s="91"/>
      <c r="B1388" s="92"/>
      <c r="C1388" s="93"/>
      <c r="D1388" s="92"/>
      <c r="E1388" s="91"/>
      <c r="F1388" s="92"/>
      <c r="G1388" s="94"/>
      <c r="I1388" s="31">
        <f t="shared" ca="1" si="392"/>
        <v>0</v>
      </c>
      <c r="J1388" s="31">
        <f ca="1">IF(ISNA(MATCH($V1388,Hajoamiskertoimet!A$21:A$53,0)),0,$I1388*OFFSET(Hajoamiskertoimet!$C$20,MATCH($V1388,Hajoamiskertoimet!A$21:A$53,0),0))</f>
        <v>0</v>
      </c>
      <c r="L1388" s="181">
        <f t="shared" ca="1" si="381"/>
        <v>1</v>
      </c>
      <c r="M1388" s="180" t="e">
        <f ca="1">OFFSET('ewc02'!$H$10,MATCH($R1388,Ewc_ID,0),0)</f>
        <v>#N/A</v>
      </c>
      <c r="N1388" s="180" t="e">
        <f t="shared" ca="1" si="376"/>
        <v>#N/A</v>
      </c>
      <c r="O1388" s="180" t="e">
        <f ca="1">IF($L1388=0,-1,OFFSET('Kuiva-aine'!$C$10,AE1388+AF1388-1,0))</f>
        <v>#N/A</v>
      </c>
      <c r="P1388" s="180" t="e">
        <f t="shared" ca="1" si="382"/>
        <v>#N/A</v>
      </c>
      <c r="Q1388" s="180" t="e">
        <f ca="1">OFFSET('ewc02'!$A$10,MATCH($C1388,EWC_Koodi,0),0)</f>
        <v>#N/A</v>
      </c>
      <c r="R1388" s="180" t="e">
        <f t="shared" ca="1" si="383"/>
        <v>#N/A</v>
      </c>
      <c r="S1388" s="180" t="e">
        <f ca="1">OFFSET('ewc02'!$K$10,Y1388,0)</f>
        <v>#N/A</v>
      </c>
      <c r="T1388" s="180" t="e">
        <f t="shared" ca="1" si="384"/>
        <v>#N/A</v>
      </c>
      <c r="U1388" s="180" t="e">
        <f ca="1">OFFSET('ewc02'!$L$10,Y1388,0)</f>
        <v>#N/A</v>
      </c>
      <c r="V1388" s="180" t="e">
        <f ca="1">OFFSET('ewc02'!$M$10,Y1388,0)</f>
        <v>#N/A</v>
      </c>
      <c r="W1388" s="180" t="e">
        <f ca="1">OFFSET('ewc02'!$N$10,Y1388,0)</f>
        <v>#N/A</v>
      </c>
      <c r="X1388" s="180" t="e">
        <f ca="1">IF(AND(OFFSET('ewc02'!I$10,Y1388,0)=12,OR(G1388="2.3",G1388="2.6",G1388="2.7",G1388="2.9")),1,0)</f>
        <v>#N/A</v>
      </c>
      <c r="Y1388" s="180" t="e">
        <f t="shared" ca="1" si="377"/>
        <v>#N/A</v>
      </c>
      <c r="Z1388" s="37">
        <f t="shared" si="378"/>
        <v>0</v>
      </c>
      <c r="AA1388" s="180">
        <f ca="1">IF($Z1388=0,0, OFFSET(rd!$A$10,MATCH($Z1388,RD_tunnus,0),0))</f>
        <v>0</v>
      </c>
      <c r="AB1388" s="180" t="e">
        <f t="shared" si="385"/>
        <v>#N/A</v>
      </c>
      <c r="AC1388" s="180" t="e">
        <f t="shared" si="386"/>
        <v>#N/A</v>
      </c>
      <c r="AD1388" s="100">
        <f t="shared" si="387"/>
        <v>0</v>
      </c>
      <c r="AE1388" s="180" t="e">
        <f t="shared" ca="1" si="379"/>
        <v>#N/A</v>
      </c>
      <c r="AF1388" s="180" t="e">
        <f t="shared" ca="1" si="380"/>
        <v>#N/A</v>
      </c>
      <c r="AG1388" s="100" t="e">
        <f ca="1">OFFSET('Kuiva-aine'!$D$10,AE1388+AF1388-1,0)</f>
        <v>#N/A</v>
      </c>
      <c r="AH1388" s="100" t="e">
        <f ca="1">OFFSET('Kuiva-aine'!$E$10,AE1388+AF1388-1,0)</f>
        <v>#N/A</v>
      </c>
      <c r="AI1388" s="180" t="e">
        <f t="shared" ca="1" si="388"/>
        <v>#N/A</v>
      </c>
      <c r="AJ1388" s="180" t="e">
        <f t="shared" si="389"/>
        <v>#N/A</v>
      </c>
      <c r="AK1388" s="180" t="e">
        <f t="shared" si="390"/>
        <v>#N/A</v>
      </c>
      <c r="AL1388" s="180">
        <f t="shared" si="391"/>
        <v>0</v>
      </c>
    </row>
    <row r="1389" spans="1:38" x14ac:dyDescent="0.35">
      <c r="A1389" s="91"/>
      <c r="B1389" s="92"/>
      <c r="C1389" s="93"/>
      <c r="D1389" s="92"/>
      <c r="E1389" s="91"/>
      <c r="F1389" s="92"/>
      <c r="G1389" s="94"/>
      <c r="I1389" s="31">
        <f t="shared" ca="1" si="392"/>
        <v>0</v>
      </c>
      <c r="J1389" s="31">
        <f ca="1">IF(ISNA(MATCH($V1389,Hajoamiskertoimet!A$21:A$53,0)),0,$I1389*OFFSET(Hajoamiskertoimet!$C$20,MATCH($V1389,Hajoamiskertoimet!A$21:A$53,0),0))</f>
        <v>0</v>
      </c>
      <c r="L1389" s="181">
        <f t="shared" ca="1" si="381"/>
        <v>1</v>
      </c>
      <c r="M1389" s="180" t="e">
        <f ca="1">OFFSET('ewc02'!$H$10,MATCH($R1389,Ewc_ID,0),0)</f>
        <v>#N/A</v>
      </c>
      <c r="N1389" s="180" t="e">
        <f t="shared" ca="1" si="376"/>
        <v>#N/A</v>
      </c>
      <c r="O1389" s="180" t="e">
        <f ca="1">IF($L1389=0,-1,OFFSET('Kuiva-aine'!$C$10,AE1389+AF1389-1,0))</f>
        <v>#N/A</v>
      </c>
      <c r="P1389" s="180" t="e">
        <f t="shared" ca="1" si="382"/>
        <v>#N/A</v>
      </c>
      <c r="Q1389" s="180" t="e">
        <f ca="1">OFFSET('ewc02'!$A$10,MATCH($C1389,EWC_Koodi,0),0)</f>
        <v>#N/A</v>
      </c>
      <c r="R1389" s="180" t="e">
        <f t="shared" ca="1" si="383"/>
        <v>#N/A</v>
      </c>
      <c r="S1389" s="180" t="e">
        <f ca="1">OFFSET('ewc02'!$K$10,Y1389,0)</f>
        <v>#N/A</v>
      </c>
      <c r="T1389" s="180" t="e">
        <f t="shared" ca="1" si="384"/>
        <v>#N/A</v>
      </c>
      <c r="U1389" s="180" t="e">
        <f ca="1">OFFSET('ewc02'!$L$10,Y1389,0)</f>
        <v>#N/A</v>
      </c>
      <c r="V1389" s="180" t="e">
        <f ca="1">OFFSET('ewc02'!$M$10,Y1389,0)</f>
        <v>#N/A</v>
      </c>
      <c r="W1389" s="180" t="e">
        <f ca="1">OFFSET('ewc02'!$N$10,Y1389,0)</f>
        <v>#N/A</v>
      </c>
      <c r="X1389" s="180" t="e">
        <f ca="1">IF(AND(OFFSET('ewc02'!I$10,Y1389,0)=12,OR(G1389="2.3",G1389="2.6",G1389="2.7",G1389="2.9")),1,0)</f>
        <v>#N/A</v>
      </c>
      <c r="Y1389" s="180" t="e">
        <f t="shared" ca="1" si="377"/>
        <v>#N/A</v>
      </c>
      <c r="Z1389" s="37">
        <f t="shared" si="378"/>
        <v>0</v>
      </c>
      <c r="AA1389" s="180">
        <f ca="1">IF($Z1389=0,0, OFFSET(rd!$A$10,MATCH($Z1389,RD_tunnus,0),0))</f>
        <v>0</v>
      </c>
      <c r="AB1389" s="180" t="e">
        <f t="shared" si="385"/>
        <v>#N/A</v>
      </c>
      <c r="AC1389" s="180" t="e">
        <f t="shared" si="386"/>
        <v>#N/A</v>
      </c>
      <c r="AD1389" s="100">
        <f t="shared" si="387"/>
        <v>0</v>
      </c>
      <c r="AE1389" s="180" t="e">
        <f t="shared" ca="1" si="379"/>
        <v>#N/A</v>
      </c>
      <c r="AF1389" s="180" t="e">
        <f t="shared" ca="1" si="380"/>
        <v>#N/A</v>
      </c>
      <c r="AG1389" s="100" t="e">
        <f ca="1">OFFSET('Kuiva-aine'!$D$10,AE1389+AF1389-1,0)</f>
        <v>#N/A</v>
      </c>
      <c r="AH1389" s="100" t="e">
        <f ca="1">OFFSET('Kuiva-aine'!$E$10,AE1389+AF1389-1,0)</f>
        <v>#N/A</v>
      </c>
      <c r="AI1389" s="180" t="e">
        <f t="shared" ca="1" si="388"/>
        <v>#N/A</v>
      </c>
      <c r="AJ1389" s="180" t="e">
        <f t="shared" si="389"/>
        <v>#N/A</v>
      </c>
      <c r="AK1389" s="180" t="e">
        <f t="shared" si="390"/>
        <v>#N/A</v>
      </c>
      <c r="AL1389" s="180">
        <f t="shared" si="391"/>
        <v>0</v>
      </c>
    </row>
    <row r="1390" spans="1:38" x14ac:dyDescent="0.35">
      <c r="A1390" s="91"/>
      <c r="B1390" s="92"/>
      <c r="C1390" s="93"/>
      <c r="D1390" s="92"/>
      <c r="E1390" s="91"/>
      <c r="F1390" s="92"/>
      <c r="G1390" s="94"/>
      <c r="I1390" s="31">
        <f t="shared" ca="1" si="392"/>
        <v>0</v>
      </c>
      <c r="J1390" s="31">
        <f ca="1">IF(ISNA(MATCH($V1390,Hajoamiskertoimet!A$21:A$53,0)),0,$I1390*OFFSET(Hajoamiskertoimet!$C$20,MATCH($V1390,Hajoamiskertoimet!A$21:A$53,0),0))</f>
        <v>0</v>
      </c>
      <c r="L1390" s="181">
        <f t="shared" ca="1" si="381"/>
        <v>1</v>
      </c>
      <c r="M1390" s="180" t="e">
        <f ca="1">OFFSET('ewc02'!$H$10,MATCH($R1390,Ewc_ID,0),0)</f>
        <v>#N/A</v>
      </c>
      <c r="N1390" s="180" t="e">
        <f t="shared" ca="1" si="376"/>
        <v>#N/A</v>
      </c>
      <c r="O1390" s="180" t="e">
        <f ca="1">IF($L1390=0,-1,OFFSET('Kuiva-aine'!$C$10,AE1390+AF1390-1,0))</f>
        <v>#N/A</v>
      </c>
      <c r="P1390" s="180" t="e">
        <f t="shared" ca="1" si="382"/>
        <v>#N/A</v>
      </c>
      <c r="Q1390" s="180" t="e">
        <f ca="1">OFFSET('ewc02'!$A$10,MATCH($C1390,EWC_Koodi,0),0)</f>
        <v>#N/A</v>
      </c>
      <c r="R1390" s="180" t="e">
        <f t="shared" ca="1" si="383"/>
        <v>#N/A</v>
      </c>
      <c r="S1390" s="180" t="e">
        <f ca="1">OFFSET('ewc02'!$K$10,Y1390,0)</f>
        <v>#N/A</v>
      </c>
      <c r="T1390" s="180" t="e">
        <f t="shared" ca="1" si="384"/>
        <v>#N/A</v>
      </c>
      <c r="U1390" s="180" t="e">
        <f ca="1">OFFSET('ewc02'!$L$10,Y1390,0)</f>
        <v>#N/A</v>
      </c>
      <c r="V1390" s="180" t="e">
        <f ca="1">OFFSET('ewc02'!$M$10,Y1390,0)</f>
        <v>#N/A</v>
      </c>
      <c r="W1390" s="180" t="e">
        <f ca="1">OFFSET('ewc02'!$N$10,Y1390,0)</f>
        <v>#N/A</v>
      </c>
      <c r="X1390" s="180" t="e">
        <f ca="1">IF(AND(OFFSET('ewc02'!I$10,Y1390,0)=12,OR(G1390="2.3",G1390="2.6",G1390="2.7",G1390="2.9")),1,0)</f>
        <v>#N/A</v>
      </c>
      <c r="Y1390" s="180" t="e">
        <f t="shared" ca="1" si="377"/>
        <v>#N/A</v>
      </c>
      <c r="Z1390" s="37">
        <f t="shared" si="378"/>
        <v>0</v>
      </c>
      <c r="AA1390" s="180">
        <f ca="1">IF($Z1390=0,0, OFFSET(rd!$A$10,MATCH($Z1390,RD_tunnus,0),0))</f>
        <v>0</v>
      </c>
      <c r="AB1390" s="180" t="e">
        <f t="shared" si="385"/>
        <v>#N/A</v>
      </c>
      <c r="AC1390" s="180" t="e">
        <f t="shared" si="386"/>
        <v>#N/A</v>
      </c>
      <c r="AD1390" s="100">
        <f t="shared" si="387"/>
        <v>0</v>
      </c>
      <c r="AE1390" s="180" t="e">
        <f t="shared" ca="1" si="379"/>
        <v>#N/A</v>
      </c>
      <c r="AF1390" s="180" t="e">
        <f t="shared" ca="1" si="380"/>
        <v>#N/A</v>
      </c>
      <c r="AG1390" s="100" t="e">
        <f ca="1">OFFSET('Kuiva-aine'!$D$10,AE1390+AF1390-1,0)</f>
        <v>#N/A</v>
      </c>
      <c r="AH1390" s="100" t="e">
        <f ca="1">OFFSET('Kuiva-aine'!$E$10,AE1390+AF1390-1,0)</f>
        <v>#N/A</v>
      </c>
      <c r="AI1390" s="180" t="e">
        <f t="shared" ca="1" si="388"/>
        <v>#N/A</v>
      </c>
      <c r="AJ1390" s="180" t="e">
        <f t="shared" si="389"/>
        <v>#N/A</v>
      </c>
      <c r="AK1390" s="180" t="e">
        <f t="shared" si="390"/>
        <v>#N/A</v>
      </c>
      <c r="AL1390" s="180">
        <f t="shared" si="391"/>
        <v>0</v>
      </c>
    </row>
    <row r="1391" spans="1:38" x14ac:dyDescent="0.35">
      <c r="A1391" s="91"/>
      <c r="B1391" s="92"/>
      <c r="C1391" s="93"/>
      <c r="D1391" s="92"/>
      <c r="E1391" s="91"/>
      <c r="F1391" s="92"/>
      <c r="G1391" s="94"/>
      <c r="I1391" s="31">
        <f t="shared" ca="1" si="392"/>
        <v>0</v>
      </c>
      <c r="J1391" s="31">
        <f ca="1">IF(ISNA(MATCH($V1391,Hajoamiskertoimet!A$21:A$53,0)),0,$I1391*OFFSET(Hajoamiskertoimet!$C$20,MATCH($V1391,Hajoamiskertoimet!A$21:A$53,0),0))</f>
        <v>0</v>
      </c>
      <c r="L1391" s="181">
        <f t="shared" ca="1" si="381"/>
        <v>1</v>
      </c>
      <c r="M1391" s="180" t="e">
        <f ca="1">OFFSET('ewc02'!$H$10,MATCH($R1391,Ewc_ID,0),0)</f>
        <v>#N/A</v>
      </c>
      <c r="N1391" s="180" t="e">
        <f t="shared" ca="1" si="376"/>
        <v>#N/A</v>
      </c>
      <c r="O1391" s="180" t="e">
        <f ca="1">IF($L1391=0,-1,OFFSET('Kuiva-aine'!$C$10,AE1391+AF1391-1,0))</f>
        <v>#N/A</v>
      </c>
      <c r="P1391" s="180" t="e">
        <f t="shared" ca="1" si="382"/>
        <v>#N/A</v>
      </c>
      <c r="Q1391" s="180" t="e">
        <f ca="1">OFFSET('ewc02'!$A$10,MATCH($C1391,EWC_Koodi,0),0)</f>
        <v>#N/A</v>
      </c>
      <c r="R1391" s="180" t="e">
        <f t="shared" ca="1" si="383"/>
        <v>#N/A</v>
      </c>
      <c r="S1391" s="180" t="e">
        <f ca="1">OFFSET('ewc02'!$K$10,Y1391,0)</f>
        <v>#N/A</v>
      </c>
      <c r="T1391" s="180" t="e">
        <f t="shared" ca="1" si="384"/>
        <v>#N/A</v>
      </c>
      <c r="U1391" s="180" t="e">
        <f ca="1">OFFSET('ewc02'!$L$10,Y1391,0)</f>
        <v>#N/A</v>
      </c>
      <c r="V1391" s="180" t="e">
        <f ca="1">OFFSET('ewc02'!$M$10,Y1391,0)</f>
        <v>#N/A</v>
      </c>
      <c r="W1391" s="180" t="e">
        <f ca="1">OFFSET('ewc02'!$N$10,Y1391,0)</f>
        <v>#N/A</v>
      </c>
      <c r="X1391" s="180" t="e">
        <f ca="1">IF(AND(OFFSET('ewc02'!I$10,Y1391,0)=12,OR(G1391="2.3",G1391="2.6",G1391="2.7",G1391="2.9")),1,0)</f>
        <v>#N/A</v>
      </c>
      <c r="Y1391" s="180" t="e">
        <f t="shared" ca="1" si="377"/>
        <v>#N/A</v>
      </c>
      <c r="Z1391" s="37">
        <f t="shared" si="378"/>
        <v>0</v>
      </c>
      <c r="AA1391" s="180">
        <f ca="1">IF($Z1391=0,0, OFFSET(rd!$A$10,MATCH($Z1391,RD_tunnus,0),0))</f>
        <v>0</v>
      </c>
      <c r="AB1391" s="180" t="e">
        <f t="shared" si="385"/>
        <v>#N/A</v>
      </c>
      <c r="AC1391" s="180" t="e">
        <f t="shared" si="386"/>
        <v>#N/A</v>
      </c>
      <c r="AD1391" s="100">
        <f t="shared" si="387"/>
        <v>0</v>
      </c>
      <c r="AE1391" s="180" t="e">
        <f t="shared" ca="1" si="379"/>
        <v>#N/A</v>
      </c>
      <c r="AF1391" s="180" t="e">
        <f t="shared" ca="1" si="380"/>
        <v>#N/A</v>
      </c>
      <c r="AG1391" s="100" t="e">
        <f ca="1">OFFSET('Kuiva-aine'!$D$10,AE1391+AF1391-1,0)</f>
        <v>#N/A</v>
      </c>
      <c r="AH1391" s="100" t="e">
        <f ca="1">OFFSET('Kuiva-aine'!$E$10,AE1391+AF1391-1,0)</f>
        <v>#N/A</v>
      </c>
      <c r="AI1391" s="180" t="e">
        <f t="shared" ca="1" si="388"/>
        <v>#N/A</v>
      </c>
      <c r="AJ1391" s="180" t="e">
        <f t="shared" si="389"/>
        <v>#N/A</v>
      </c>
      <c r="AK1391" s="180" t="e">
        <f t="shared" si="390"/>
        <v>#N/A</v>
      </c>
      <c r="AL1391" s="180">
        <f t="shared" si="391"/>
        <v>0</v>
      </c>
    </row>
    <row r="1392" spans="1:38" x14ac:dyDescent="0.35">
      <c r="A1392" s="91"/>
      <c r="B1392" s="92"/>
      <c r="C1392" s="93"/>
      <c r="D1392" s="92"/>
      <c r="E1392" s="91"/>
      <c r="F1392" s="92"/>
      <c r="G1392" s="94"/>
      <c r="I1392" s="31">
        <f t="shared" ca="1" si="392"/>
        <v>0</v>
      </c>
      <c r="J1392" s="31">
        <f ca="1">IF(ISNA(MATCH($V1392,Hajoamiskertoimet!A$21:A$53,0)),0,$I1392*OFFSET(Hajoamiskertoimet!$C$20,MATCH($V1392,Hajoamiskertoimet!A$21:A$53,0),0))</f>
        <v>0</v>
      </c>
      <c r="L1392" s="181">
        <f t="shared" ca="1" si="381"/>
        <v>1</v>
      </c>
      <c r="M1392" s="180" t="e">
        <f ca="1">OFFSET('ewc02'!$H$10,MATCH($R1392,Ewc_ID,0),0)</f>
        <v>#N/A</v>
      </c>
      <c r="N1392" s="180" t="e">
        <f t="shared" ca="1" si="376"/>
        <v>#N/A</v>
      </c>
      <c r="O1392" s="180" t="e">
        <f ca="1">IF($L1392=0,-1,OFFSET('Kuiva-aine'!$C$10,AE1392+AF1392-1,0))</f>
        <v>#N/A</v>
      </c>
      <c r="P1392" s="180" t="e">
        <f t="shared" ca="1" si="382"/>
        <v>#N/A</v>
      </c>
      <c r="Q1392" s="180" t="e">
        <f ca="1">OFFSET('ewc02'!$A$10,MATCH($C1392,EWC_Koodi,0),0)</f>
        <v>#N/A</v>
      </c>
      <c r="R1392" s="180" t="e">
        <f t="shared" ca="1" si="383"/>
        <v>#N/A</v>
      </c>
      <c r="S1392" s="180" t="e">
        <f ca="1">OFFSET('ewc02'!$K$10,Y1392,0)</f>
        <v>#N/A</v>
      </c>
      <c r="T1392" s="180" t="e">
        <f t="shared" ca="1" si="384"/>
        <v>#N/A</v>
      </c>
      <c r="U1392" s="180" t="e">
        <f ca="1">OFFSET('ewc02'!$L$10,Y1392,0)</f>
        <v>#N/A</v>
      </c>
      <c r="V1392" s="180" t="e">
        <f ca="1">OFFSET('ewc02'!$M$10,Y1392,0)</f>
        <v>#N/A</v>
      </c>
      <c r="W1392" s="180" t="e">
        <f ca="1">OFFSET('ewc02'!$N$10,Y1392,0)</f>
        <v>#N/A</v>
      </c>
      <c r="X1392" s="180" t="e">
        <f ca="1">IF(AND(OFFSET('ewc02'!I$10,Y1392,0)=12,OR(G1392="2.3",G1392="2.6",G1392="2.7",G1392="2.9")),1,0)</f>
        <v>#N/A</v>
      </c>
      <c r="Y1392" s="180" t="e">
        <f t="shared" ca="1" si="377"/>
        <v>#N/A</v>
      </c>
      <c r="Z1392" s="37">
        <f t="shared" si="378"/>
        <v>0</v>
      </c>
      <c r="AA1392" s="180">
        <f ca="1">IF($Z1392=0,0, OFFSET(rd!$A$10,MATCH($Z1392,RD_tunnus,0),0))</f>
        <v>0</v>
      </c>
      <c r="AB1392" s="180" t="e">
        <f t="shared" si="385"/>
        <v>#N/A</v>
      </c>
      <c r="AC1392" s="180" t="e">
        <f t="shared" si="386"/>
        <v>#N/A</v>
      </c>
      <c r="AD1392" s="100">
        <f t="shared" si="387"/>
        <v>0</v>
      </c>
      <c r="AE1392" s="180" t="e">
        <f t="shared" ca="1" si="379"/>
        <v>#N/A</v>
      </c>
      <c r="AF1392" s="180" t="e">
        <f t="shared" ca="1" si="380"/>
        <v>#N/A</v>
      </c>
      <c r="AG1392" s="100" t="e">
        <f ca="1">OFFSET('Kuiva-aine'!$D$10,AE1392+AF1392-1,0)</f>
        <v>#N/A</v>
      </c>
      <c r="AH1392" s="100" t="e">
        <f ca="1">OFFSET('Kuiva-aine'!$E$10,AE1392+AF1392-1,0)</f>
        <v>#N/A</v>
      </c>
      <c r="AI1392" s="180" t="e">
        <f t="shared" ca="1" si="388"/>
        <v>#N/A</v>
      </c>
      <c r="AJ1392" s="180" t="e">
        <f t="shared" si="389"/>
        <v>#N/A</v>
      </c>
      <c r="AK1392" s="180" t="e">
        <f t="shared" si="390"/>
        <v>#N/A</v>
      </c>
      <c r="AL1392" s="180">
        <f t="shared" si="391"/>
        <v>0</v>
      </c>
    </row>
    <row r="1393" spans="1:38" x14ac:dyDescent="0.35">
      <c r="A1393" s="91"/>
      <c r="B1393" s="92"/>
      <c r="C1393" s="93"/>
      <c r="D1393" s="92"/>
      <c r="E1393" s="91"/>
      <c r="F1393" s="92"/>
      <c r="G1393" s="94"/>
      <c r="I1393" s="31">
        <f t="shared" ca="1" si="392"/>
        <v>0</v>
      </c>
      <c r="J1393" s="31">
        <f ca="1">IF(ISNA(MATCH($V1393,Hajoamiskertoimet!A$21:A$53,0)),0,$I1393*OFFSET(Hajoamiskertoimet!$C$20,MATCH($V1393,Hajoamiskertoimet!A$21:A$53,0),0))</f>
        <v>0</v>
      </c>
      <c r="L1393" s="181">
        <f t="shared" ca="1" si="381"/>
        <v>1</v>
      </c>
      <c r="M1393" s="180" t="e">
        <f ca="1">OFFSET('ewc02'!$H$10,MATCH($R1393,Ewc_ID,0),0)</f>
        <v>#N/A</v>
      </c>
      <c r="N1393" s="180" t="e">
        <f t="shared" ca="1" si="376"/>
        <v>#N/A</v>
      </c>
      <c r="O1393" s="180" t="e">
        <f ca="1">IF($L1393=0,-1,OFFSET('Kuiva-aine'!$C$10,AE1393+AF1393-1,0))</f>
        <v>#N/A</v>
      </c>
      <c r="P1393" s="180" t="e">
        <f t="shared" ca="1" si="382"/>
        <v>#N/A</v>
      </c>
      <c r="Q1393" s="180" t="e">
        <f ca="1">OFFSET('ewc02'!$A$10,MATCH($C1393,EWC_Koodi,0),0)</f>
        <v>#N/A</v>
      </c>
      <c r="R1393" s="180" t="e">
        <f t="shared" ca="1" si="383"/>
        <v>#N/A</v>
      </c>
      <c r="S1393" s="180" t="e">
        <f ca="1">OFFSET('ewc02'!$K$10,Y1393,0)</f>
        <v>#N/A</v>
      </c>
      <c r="T1393" s="180" t="e">
        <f t="shared" ca="1" si="384"/>
        <v>#N/A</v>
      </c>
      <c r="U1393" s="180" t="e">
        <f ca="1">OFFSET('ewc02'!$L$10,Y1393,0)</f>
        <v>#N/A</v>
      </c>
      <c r="V1393" s="180" t="e">
        <f ca="1">OFFSET('ewc02'!$M$10,Y1393,0)</f>
        <v>#N/A</v>
      </c>
      <c r="W1393" s="180" t="e">
        <f ca="1">OFFSET('ewc02'!$N$10,Y1393,0)</f>
        <v>#N/A</v>
      </c>
      <c r="X1393" s="180" t="e">
        <f ca="1">IF(AND(OFFSET('ewc02'!I$10,Y1393,0)=12,OR(G1393="2.3",G1393="2.6",G1393="2.7",G1393="2.9")),1,0)</f>
        <v>#N/A</v>
      </c>
      <c r="Y1393" s="180" t="e">
        <f t="shared" ca="1" si="377"/>
        <v>#N/A</v>
      </c>
      <c r="Z1393" s="37">
        <f t="shared" si="378"/>
        <v>0</v>
      </c>
      <c r="AA1393" s="180">
        <f ca="1">IF($Z1393=0,0, OFFSET(rd!$A$10,MATCH($Z1393,RD_tunnus,0),0))</f>
        <v>0</v>
      </c>
      <c r="AB1393" s="180" t="e">
        <f t="shared" si="385"/>
        <v>#N/A</v>
      </c>
      <c r="AC1393" s="180" t="e">
        <f t="shared" si="386"/>
        <v>#N/A</v>
      </c>
      <c r="AD1393" s="100">
        <f t="shared" si="387"/>
        <v>0</v>
      </c>
      <c r="AE1393" s="180" t="e">
        <f t="shared" ca="1" si="379"/>
        <v>#N/A</v>
      </c>
      <c r="AF1393" s="180" t="e">
        <f t="shared" ca="1" si="380"/>
        <v>#N/A</v>
      </c>
      <c r="AG1393" s="100" t="e">
        <f ca="1">OFFSET('Kuiva-aine'!$D$10,AE1393+AF1393-1,0)</f>
        <v>#N/A</v>
      </c>
      <c r="AH1393" s="100" t="e">
        <f ca="1">OFFSET('Kuiva-aine'!$E$10,AE1393+AF1393-1,0)</f>
        <v>#N/A</v>
      </c>
      <c r="AI1393" s="180" t="e">
        <f t="shared" ca="1" si="388"/>
        <v>#N/A</v>
      </c>
      <c r="AJ1393" s="180" t="e">
        <f t="shared" si="389"/>
        <v>#N/A</v>
      </c>
      <c r="AK1393" s="180" t="e">
        <f t="shared" si="390"/>
        <v>#N/A</v>
      </c>
      <c r="AL1393" s="180">
        <f t="shared" si="391"/>
        <v>0</v>
      </c>
    </row>
    <row r="1394" spans="1:38" x14ac:dyDescent="0.35">
      <c r="A1394" s="91"/>
      <c r="B1394" s="92"/>
      <c r="C1394" s="93"/>
      <c r="D1394" s="92"/>
      <c r="E1394" s="91"/>
      <c r="F1394" s="92"/>
      <c r="G1394" s="94"/>
      <c r="I1394" s="31">
        <f t="shared" ca="1" si="392"/>
        <v>0</v>
      </c>
      <c r="J1394" s="31">
        <f ca="1">IF(ISNA(MATCH($V1394,Hajoamiskertoimet!A$21:A$53,0)),0,$I1394*OFFSET(Hajoamiskertoimet!$C$20,MATCH($V1394,Hajoamiskertoimet!A$21:A$53,0),0))</f>
        <v>0</v>
      </c>
      <c r="L1394" s="181">
        <f t="shared" ca="1" si="381"/>
        <v>1</v>
      </c>
      <c r="M1394" s="180" t="e">
        <f ca="1">OFFSET('ewc02'!$H$10,MATCH($R1394,Ewc_ID,0),0)</f>
        <v>#N/A</v>
      </c>
      <c r="N1394" s="180" t="e">
        <f t="shared" ca="1" si="376"/>
        <v>#N/A</v>
      </c>
      <c r="O1394" s="180" t="e">
        <f ca="1">IF($L1394=0,-1,OFFSET('Kuiva-aine'!$C$10,AE1394+AF1394-1,0))</f>
        <v>#N/A</v>
      </c>
      <c r="P1394" s="180" t="e">
        <f t="shared" ca="1" si="382"/>
        <v>#N/A</v>
      </c>
      <c r="Q1394" s="180" t="e">
        <f ca="1">OFFSET('ewc02'!$A$10,MATCH($C1394,EWC_Koodi,0),0)</f>
        <v>#N/A</v>
      </c>
      <c r="R1394" s="180" t="e">
        <f t="shared" ca="1" si="383"/>
        <v>#N/A</v>
      </c>
      <c r="S1394" s="180" t="e">
        <f ca="1">OFFSET('ewc02'!$K$10,Y1394,0)</f>
        <v>#N/A</v>
      </c>
      <c r="T1394" s="180" t="e">
        <f t="shared" ca="1" si="384"/>
        <v>#N/A</v>
      </c>
      <c r="U1394" s="180" t="e">
        <f ca="1">OFFSET('ewc02'!$L$10,Y1394,0)</f>
        <v>#N/A</v>
      </c>
      <c r="V1394" s="180" t="e">
        <f ca="1">OFFSET('ewc02'!$M$10,Y1394,0)</f>
        <v>#N/A</v>
      </c>
      <c r="W1394" s="180" t="e">
        <f ca="1">OFFSET('ewc02'!$N$10,Y1394,0)</f>
        <v>#N/A</v>
      </c>
      <c r="X1394" s="180" t="e">
        <f ca="1">IF(AND(OFFSET('ewc02'!I$10,Y1394,0)=12,OR(G1394="2.3",G1394="2.6",G1394="2.7",G1394="2.9")),1,0)</f>
        <v>#N/A</v>
      </c>
      <c r="Y1394" s="180" t="e">
        <f t="shared" ca="1" si="377"/>
        <v>#N/A</v>
      </c>
      <c r="Z1394" s="37">
        <f t="shared" si="378"/>
        <v>0</v>
      </c>
      <c r="AA1394" s="180">
        <f ca="1">IF($Z1394=0,0, OFFSET(rd!$A$10,MATCH($Z1394,RD_tunnus,0),0))</f>
        <v>0</v>
      </c>
      <c r="AB1394" s="180" t="e">
        <f t="shared" si="385"/>
        <v>#N/A</v>
      </c>
      <c r="AC1394" s="180" t="e">
        <f t="shared" si="386"/>
        <v>#N/A</v>
      </c>
      <c r="AD1394" s="100">
        <f t="shared" si="387"/>
        <v>0</v>
      </c>
      <c r="AE1394" s="180" t="e">
        <f t="shared" ca="1" si="379"/>
        <v>#N/A</v>
      </c>
      <c r="AF1394" s="180" t="e">
        <f t="shared" ca="1" si="380"/>
        <v>#N/A</v>
      </c>
      <c r="AG1394" s="100" t="e">
        <f ca="1">OFFSET('Kuiva-aine'!$D$10,AE1394+AF1394-1,0)</f>
        <v>#N/A</v>
      </c>
      <c r="AH1394" s="100" t="e">
        <f ca="1">OFFSET('Kuiva-aine'!$E$10,AE1394+AF1394-1,0)</f>
        <v>#N/A</v>
      </c>
      <c r="AI1394" s="180" t="e">
        <f t="shared" ca="1" si="388"/>
        <v>#N/A</v>
      </c>
      <c r="AJ1394" s="180" t="e">
        <f t="shared" si="389"/>
        <v>#N/A</v>
      </c>
      <c r="AK1394" s="180" t="e">
        <f t="shared" si="390"/>
        <v>#N/A</v>
      </c>
      <c r="AL1394" s="180">
        <f t="shared" si="391"/>
        <v>0</v>
      </c>
    </row>
    <row r="1395" spans="1:38" x14ac:dyDescent="0.35">
      <c r="A1395" s="91"/>
      <c r="B1395" s="92"/>
      <c r="C1395" s="93"/>
      <c r="D1395" s="92"/>
      <c r="E1395" s="91"/>
      <c r="F1395" s="92"/>
      <c r="G1395" s="94"/>
      <c r="I1395" s="31">
        <f t="shared" ca="1" si="392"/>
        <v>0</v>
      </c>
      <c r="J1395" s="31">
        <f ca="1">IF(ISNA(MATCH($V1395,Hajoamiskertoimet!A$21:A$53,0)),0,$I1395*OFFSET(Hajoamiskertoimet!$C$20,MATCH($V1395,Hajoamiskertoimet!A$21:A$53,0),0))</f>
        <v>0</v>
      </c>
      <c r="L1395" s="181">
        <f t="shared" ca="1" si="381"/>
        <v>1</v>
      </c>
      <c r="M1395" s="180" t="e">
        <f ca="1">OFFSET('ewc02'!$H$10,MATCH($R1395,Ewc_ID,0),0)</f>
        <v>#N/A</v>
      </c>
      <c r="N1395" s="180" t="e">
        <f t="shared" ca="1" si="376"/>
        <v>#N/A</v>
      </c>
      <c r="O1395" s="180" t="e">
        <f ca="1">IF($L1395=0,-1,OFFSET('Kuiva-aine'!$C$10,AE1395+AF1395-1,0))</f>
        <v>#N/A</v>
      </c>
      <c r="P1395" s="180" t="e">
        <f t="shared" ca="1" si="382"/>
        <v>#N/A</v>
      </c>
      <c r="Q1395" s="180" t="e">
        <f ca="1">OFFSET('ewc02'!$A$10,MATCH($C1395,EWC_Koodi,0),0)</f>
        <v>#N/A</v>
      </c>
      <c r="R1395" s="180" t="e">
        <f t="shared" ca="1" si="383"/>
        <v>#N/A</v>
      </c>
      <c r="S1395" s="180" t="e">
        <f ca="1">OFFSET('ewc02'!$K$10,Y1395,0)</f>
        <v>#N/A</v>
      </c>
      <c r="T1395" s="180" t="e">
        <f t="shared" ca="1" si="384"/>
        <v>#N/A</v>
      </c>
      <c r="U1395" s="180" t="e">
        <f ca="1">OFFSET('ewc02'!$L$10,Y1395,0)</f>
        <v>#N/A</v>
      </c>
      <c r="V1395" s="180" t="e">
        <f ca="1">OFFSET('ewc02'!$M$10,Y1395,0)</f>
        <v>#N/A</v>
      </c>
      <c r="W1395" s="180" t="e">
        <f ca="1">OFFSET('ewc02'!$N$10,Y1395,0)</f>
        <v>#N/A</v>
      </c>
      <c r="X1395" s="180" t="e">
        <f ca="1">IF(AND(OFFSET('ewc02'!I$10,Y1395,0)=12,OR(G1395="2.3",G1395="2.6",G1395="2.7",G1395="2.9")),1,0)</f>
        <v>#N/A</v>
      </c>
      <c r="Y1395" s="180" t="e">
        <f t="shared" ca="1" si="377"/>
        <v>#N/A</v>
      </c>
      <c r="Z1395" s="37">
        <f t="shared" si="378"/>
        <v>0</v>
      </c>
      <c r="AA1395" s="180">
        <f ca="1">IF($Z1395=0,0, OFFSET(rd!$A$10,MATCH($Z1395,RD_tunnus,0),0))</f>
        <v>0</v>
      </c>
      <c r="AB1395" s="180" t="e">
        <f t="shared" si="385"/>
        <v>#N/A</v>
      </c>
      <c r="AC1395" s="180" t="e">
        <f t="shared" si="386"/>
        <v>#N/A</v>
      </c>
      <c r="AD1395" s="100">
        <f t="shared" si="387"/>
        <v>0</v>
      </c>
      <c r="AE1395" s="180" t="e">
        <f t="shared" ca="1" si="379"/>
        <v>#N/A</v>
      </c>
      <c r="AF1395" s="180" t="e">
        <f t="shared" ca="1" si="380"/>
        <v>#N/A</v>
      </c>
      <c r="AG1395" s="100" t="e">
        <f ca="1">OFFSET('Kuiva-aine'!$D$10,AE1395+AF1395-1,0)</f>
        <v>#N/A</v>
      </c>
      <c r="AH1395" s="100" t="e">
        <f ca="1">OFFSET('Kuiva-aine'!$E$10,AE1395+AF1395-1,0)</f>
        <v>#N/A</v>
      </c>
      <c r="AI1395" s="180" t="e">
        <f t="shared" ca="1" si="388"/>
        <v>#N/A</v>
      </c>
      <c r="AJ1395" s="180" t="e">
        <f t="shared" si="389"/>
        <v>#N/A</v>
      </c>
      <c r="AK1395" s="180" t="e">
        <f t="shared" si="390"/>
        <v>#N/A</v>
      </c>
      <c r="AL1395" s="180">
        <f t="shared" si="391"/>
        <v>0</v>
      </c>
    </row>
    <row r="1396" spans="1:38" x14ac:dyDescent="0.35">
      <c r="A1396" s="91"/>
      <c r="B1396" s="92"/>
      <c r="C1396" s="93"/>
      <c r="D1396" s="92"/>
      <c r="E1396" s="91"/>
      <c r="F1396" s="92"/>
      <c r="G1396" s="94"/>
      <c r="I1396" s="31">
        <f t="shared" ca="1" si="392"/>
        <v>0</v>
      </c>
      <c r="J1396" s="31">
        <f ca="1">IF(ISNA(MATCH($V1396,Hajoamiskertoimet!A$21:A$53,0)),0,$I1396*OFFSET(Hajoamiskertoimet!$C$20,MATCH($V1396,Hajoamiskertoimet!A$21:A$53,0),0))</f>
        <v>0</v>
      </c>
      <c r="L1396" s="181">
        <f t="shared" ca="1" si="381"/>
        <v>1</v>
      </c>
      <c r="M1396" s="180" t="e">
        <f ca="1">OFFSET('ewc02'!$H$10,MATCH($R1396,Ewc_ID,0),0)</f>
        <v>#N/A</v>
      </c>
      <c r="N1396" s="180" t="e">
        <f t="shared" ca="1" si="376"/>
        <v>#N/A</v>
      </c>
      <c r="O1396" s="180" t="e">
        <f ca="1">IF($L1396=0,-1,OFFSET('Kuiva-aine'!$C$10,AE1396+AF1396-1,0))</f>
        <v>#N/A</v>
      </c>
      <c r="P1396" s="180" t="e">
        <f t="shared" ca="1" si="382"/>
        <v>#N/A</v>
      </c>
      <c r="Q1396" s="180" t="e">
        <f ca="1">OFFSET('ewc02'!$A$10,MATCH($C1396,EWC_Koodi,0),0)</f>
        <v>#N/A</v>
      </c>
      <c r="R1396" s="180" t="e">
        <f t="shared" ca="1" si="383"/>
        <v>#N/A</v>
      </c>
      <c r="S1396" s="180" t="e">
        <f ca="1">OFFSET('ewc02'!$K$10,Y1396,0)</f>
        <v>#N/A</v>
      </c>
      <c r="T1396" s="180" t="e">
        <f t="shared" ca="1" si="384"/>
        <v>#N/A</v>
      </c>
      <c r="U1396" s="180" t="e">
        <f ca="1">OFFSET('ewc02'!$L$10,Y1396,0)</f>
        <v>#N/A</v>
      </c>
      <c r="V1396" s="180" t="e">
        <f ca="1">OFFSET('ewc02'!$M$10,Y1396,0)</f>
        <v>#N/A</v>
      </c>
      <c r="W1396" s="180" t="e">
        <f ca="1">OFFSET('ewc02'!$N$10,Y1396,0)</f>
        <v>#N/A</v>
      </c>
      <c r="X1396" s="180" t="e">
        <f ca="1">IF(AND(OFFSET('ewc02'!I$10,Y1396,0)=12,OR(G1396="2.3",G1396="2.6",G1396="2.7",G1396="2.9")),1,0)</f>
        <v>#N/A</v>
      </c>
      <c r="Y1396" s="180" t="e">
        <f t="shared" ca="1" si="377"/>
        <v>#N/A</v>
      </c>
      <c r="Z1396" s="37">
        <f t="shared" si="378"/>
        <v>0</v>
      </c>
      <c r="AA1396" s="180">
        <f ca="1">IF($Z1396=0,0, OFFSET(rd!$A$10,MATCH($Z1396,RD_tunnus,0),0))</f>
        <v>0</v>
      </c>
      <c r="AB1396" s="180" t="e">
        <f t="shared" si="385"/>
        <v>#N/A</v>
      </c>
      <c r="AC1396" s="180" t="e">
        <f t="shared" si="386"/>
        <v>#N/A</v>
      </c>
      <c r="AD1396" s="100">
        <f t="shared" si="387"/>
        <v>0</v>
      </c>
      <c r="AE1396" s="180" t="e">
        <f t="shared" ca="1" si="379"/>
        <v>#N/A</v>
      </c>
      <c r="AF1396" s="180" t="e">
        <f t="shared" ca="1" si="380"/>
        <v>#N/A</v>
      </c>
      <c r="AG1396" s="100" t="e">
        <f ca="1">OFFSET('Kuiva-aine'!$D$10,AE1396+AF1396-1,0)</f>
        <v>#N/A</v>
      </c>
      <c r="AH1396" s="100" t="e">
        <f ca="1">OFFSET('Kuiva-aine'!$E$10,AE1396+AF1396-1,0)</f>
        <v>#N/A</v>
      </c>
      <c r="AI1396" s="180" t="e">
        <f t="shared" ca="1" si="388"/>
        <v>#N/A</v>
      </c>
      <c r="AJ1396" s="180" t="e">
        <f t="shared" si="389"/>
        <v>#N/A</v>
      </c>
      <c r="AK1396" s="180" t="e">
        <f t="shared" si="390"/>
        <v>#N/A</v>
      </c>
      <c r="AL1396" s="180">
        <f t="shared" si="391"/>
        <v>0</v>
      </c>
    </row>
    <row r="1397" spans="1:38" x14ac:dyDescent="0.35">
      <c r="A1397" s="91"/>
      <c r="B1397" s="92"/>
      <c r="C1397" s="93"/>
      <c r="D1397" s="92"/>
      <c r="E1397" s="91"/>
      <c r="F1397" s="92"/>
      <c r="G1397" s="94"/>
      <c r="I1397" s="31">
        <f t="shared" ca="1" si="392"/>
        <v>0</v>
      </c>
      <c r="J1397" s="31">
        <f ca="1">IF(ISNA(MATCH($V1397,Hajoamiskertoimet!A$21:A$53,0)),0,$I1397*OFFSET(Hajoamiskertoimet!$C$20,MATCH($V1397,Hajoamiskertoimet!A$21:A$53,0),0))</f>
        <v>0</v>
      </c>
      <c r="L1397" s="181">
        <f t="shared" ca="1" si="381"/>
        <v>1</v>
      </c>
      <c r="M1397" s="180" t="e">
        <f ca="1">OFFSET('ewc02'!$H$10,MATCH($R1397,Ewc_ID,0),0)</f>
        <v>#N/A</v>
      </c>
      <c r="N1397" s="180" t="e">
        <f t="shared" ca="1" si="376"/>
        <v>#N/A</v>
      </c>
      <c r="O1397" s="180" t="e">
        <f ca="1">IF($L1397=0,-1,OFFSET('Kuiva-aine'!$C$10,AE1397+AF1397-1,0))</f>
        <v>#N/A</v>
      </c>
      <c r="P1397" s="180" t="e">
        <f t="shared" ca="1" si="382"/>
        <v>#N/A</v>
      </c>
      <c r="Q1397" s="180" t="e">
        <f ca="1">OFFSET('ewc02'!$A$10,MATCH($C1397,EWC_Koodi,0),0)</f>
        <v>#N/A</v>
      </c>
      <c r="R1397" s="180" t="e">
        <f t="shared" ca="1" si="383"/>
        <v>#N/A</v>
      </c>
      <c r="S1397" s="180" t="e">
        <f ca="1">OFFSET('ewc02'!$K$10,Y1397,0)</f>
        <v>#N/A</v>
      </c>
      <c r="T1397" s="180" t="e">
        <f t="shared" ca="1" si="384"/>
        <v>#N/A</v>
      </c>
      <c r="U1397" s="180" t="e">
        <f ca="1">OFFSET('ewc02'!$L$10,Y1397,0)</f>
        <v>#N/A</v>
      </c>
      <c r="V1397" s="180" t="e">
        <f ca="1">OFFSET('ewc02'!$M$10,Y1397,0)</f>
        <v>#N/A</v>
      </c>
      <c r="W1397" s="180" t="e">
        <f ca="1">OFFSET('ewc02'!$N$10,Y1397,0)</f>
        <v>#N/A</v>
      </c>
      <c r="X1397" s="180" t="e">
        <f ca="1">IF(AND(OFFSET('ewc02'!I$10,Y1397,0)=12,OR(G1397="2.3",G1397="2.6",G1397="2.7",G1397="2.9")),1,0)</f>
        <v>#N/A</v>
      </c>
      <c r="Y1397" s="180" t="e">
        <f t="shared" ca="1" si="377"/>
        <v>#N/A</v>
      </c>
      <c r="Z1397" s="37">
        <f t="shared" si="378"/>
        <v>0</v>
      </c>
      <c r="AA1397" s="180">
        <f ca="1">IF($Z1397=0,0, OFFSET(rd!$A$10,MATCH($Z1397,RD_tunnus,0),0))</f>
        <v>0</v>
      </c>
      <c r="AB1397" s="180" t="e">
        <f t="shared" si="385"/>
        <v>#N/A</v>
      </c>
      <c r="AC1397" s="180" t="e">
        <f t="shared" si="386"/>
        <v>#N/A</v>
      </c>
      <c r="AD1397" s="100">
        <f t="shared" si="387"/>
        <v>0</v>
      </c>
      <c r="AE1397" s="180" t="e">
        <f t="shared" ca="1" si="379"/>
        <v>#N/A</v>
      </c>
      <c r="AF1397" s="180" t="e">
        <f t="shared" ca="1" si="380"/>
        <v>#N/A</v>
      </c>
      <c r="AG1397" s="100" t="e">
        <f ca="1">OFFSET('Kuiva-aine'!$D$10,AE1397+AF1397-1,0)</f>
        <v>#N/A</v>
      </c>
      <c r="AH1397" s="100" t="e">
        <f ca="1">OFFSET('Kuiva-aine'!$E$10,AE1397+AF1397-1,0)</f>
        <v>#N/A</v>
      </c>
      <c r="AI1397" s="180" t="e">
        <f t="shared" ca="1" si="388"/>
        <v>#N/A</v>
      </c>
      <c r="AJ1397" s="180" t="e">
        <f t="shared" si="389"/>
        <v>#N/A</v>
      </c>
      <c r="AK1397" s="180" t="e">
        <f t="shared" si="390"/>
        <v>#N/A</v>
      </c>
      <c r="AL1397" s="180">
        <f t="shared" si="391"/>
        <v>0</v>
      </c>
    </row>
    <row r="1398" spans="1:38" x14ac:dyDescent="0.35">
      <c r="A1398" s="91"/>
      <c r="B1398" s="92"/>
      <c r="C1398" s="93"/>
      <c r="D1398" s="92"/>
      <c r="E1398" s="91"/>
      <c r="F1398" s="92"/>
      <c r="G1398" s="94"/>
      <c r="I1398" s="31">
        <f t="shared" ca="1" si="392"/>
        <v>0</v>
      </c>
      <c r="J1398" s="31">
        <f ca="1">IF(ISNA(MATCH($V1398,Hajoamiskertoimet!A$21:A$53,0)),0,$I1398*OFFSET(Hajoamiskertoimet!$C$20,MATCH($V1398,Hajoamiskertoimet!A$21:A$53,0),0))</f>
        <v>0</v>
      </c>
      <c r="L1398" s="181">
        <f t="shared" ca="1" si="381"/>
        <v>1</v>
      </c>
      <c r="M1398" s="180" t="e">
        <f ca="1">OFFSET('ewc02'!$H$10,MATCH($R1398,Ewc_ID,0),0)</f>
        <v>#N/A</v>
      </c>
      <c r="N1398" s="180" t="e">
        <f t="shared" ca="1" si="376"/>
        <v>#N/A</v>
      </c>
      <c r="O1398" s="180" t="e">
        <f ca="1">IF($L1398=0,-1,OFFSET('Kuiva-aine'!$C$10,AE1398+AF1398-1,0))</f>
        <v>#N/A</v>
      </c>
      <c r="P1398" s="180" t="e">
        <f t="shared" ca="1" si="382"/>
        <v>#N/A</v>
      </c>
      <c r="Q1398" s="180" t="e">
        <f ca="1">OFFSET('ewc02'!$A$10,MATCH($C1398,EWC_Koodi,0),0)</f>
        <v>#N/A</v>
      </c>
      <c r="R1398" s="180" t="e">
        <f t="shared" ca="1" si="383"/>
        <v>#N/A</v>
      </c>
      <c r="S1398" s="180" t="e">
        <f ca="1">OFFSET('ewc02'!$K$10,Y1398,0)</f>
        <v>#N/A</v>
      </c>
      <c r="T1398" s="180" t="e">
        <f t="shared" ca="1" si="384"/>
        <v>#N/A</v>
      </c>
      <c r="U1398" s="180" t="e">
        <f ca="1">OFFSET('ewc02'!$L$10,Y1398,0)</f>
        <v>#N/A</v>
      </c>
      <c r="V1398" s="180" t="e">
        <f ca="1">OFFSET('ewc02'!$M$10,Y1398,0)</f>
        <v>#N/A</v>
      </c>
      <c r="W1398" s="180" t="e">
        <f ca="1">OFFSET('ewc02'!$N$10,Y1398,0)</f>
        <v>#N/A</v>
      </c>
      <c r="X1398" s="180" t="e">
        <f ca="1">IF(AND(OFFSET('ewc02'!I$10,Y1398,0)=12,OR(G1398="2.3",G1398="2.6",G1398="2.7",G1398="2.9")),1,0)</f>
        <v>#N/A</v>
      </c>
      <c r="Y1398" s="180" t="e">
        <f t="shared" ca="1" si="377"/>
        <v>#N/A</v>
      </c>
      <c r="Z1398" s="37">
        <f t="shared" si="378"/>
        <v>0</v>
      </c>
      <c r="AA1398" s="180">
        <f ca="1">IF($Z1398=0,0, OFFSET(rd!$A$10,MATCH($Z1398,RD_tunnus,0),0))</f>
        <v>0</v>
      </c>
      <c r="AB1398" s="180" t="e">
        <f t="shared" si="385"/>
        <v>#N/A</v>
      </c>
      <c r="AC1398" s="180" t="e">
        <f t="shared" si="386"/>
        <v>#N/A</v>
      </c>
      <c r="AD1398" s="100">
        <f t="shared" si="387"/>
        <v>0</v>
      </c>
      <c r="AE1398" s="180" t="e">
        <f t="shared" ca="1" si="379"/>
        <v>#N/A</v>
      </c>
      <c r="AF1398" s="180" t="e">
        <f t="shared" ca="1" si="380"/>
        <v>#N/A</v>
      </c>
      <c r="AG1398" s="100" t="e">
        <f ca="1">OFFSET('Kuiva-aine'!$D$10,AE1398+AF1398-1,0)</f>
        <v>#N/A</v>
      </c>
      <c r="AH1398" s="100" t="e">
        <f ca="1">OFFSET('Kuiva-aine'!$E$10,AE1398+AF1398-1,0)</f>
        <v>#N/A</v>
      </c>
      <c r="AI1398" s="180" t="e">
        <f t="shared" ca="1" si="388"/>
        <v>#N/A</v>
      </c>
      <c r="AJ1398" s="180" t="e">
        <f t="shared" si="389"/>
        <v>#N/A</v>
      </c>
      <c r="AK1398" s="180" t="e">
        <f t="shared" si="390"/>
        <v>#N/A</v>
      </c>
      <c r="AL1398" s="180">
        <f t="shared" si="391"/>
        <v>0</v>
      </c>
    </row>
    <row r="1399" spans="1:38" x14ac:dyDescent="0.35">
      <c r="A1399" s="91"/>
      <c r="B1399" s="92"/>
      <c r="C1399" s="93"/>
      <c r="D1399" s="92"/>
      <c r="E1399" s="91"/>
      <c r="F1399" s="92"/>
      <c r="G1399" s="94"/>
      <c r="I1399" s="31">
        <f t="shared" ca="1" si="392"/>
        <v>0</v>
      </c>
      <c r="J1399" s="31">
        <f ca="1">IF(ISNA(MATCH($V1399,Hajoamiskertoimet!A$21:A$53,0)),0,$I1399*OFFSET(Hajoamiskertoimet!$C$20,MATCH($V1399,Hajoamiskertoimet!A$21:A$53,0),0))</f>
        <v>0</v>
      </c>
      <c r="L1399" s="181">
        <f t="shared" ca="1" si="381"/>
        <v>1</v>
      </c>
      <c r="M1399" s="180" t="e">
        <f ca="1">OFFSET('ewc02'!$H$10,MATCH($R1399,Ewc_ID,0),0)</f>
        <v>#N/A</v>
      </c>
      <c r="N1399" s="180" t="e">
        <f t="shared" ca="1" si="376"/>
        <v>#N/A</v>
      </c>
      <c r="O1399" s="180" t="e">
        <f ca="1">IF($L1399=0,-1,OFFSET('Kuiva-aine'!$C$10,AE1399+AF1399-1,0))</f>
        <v>#N/A</v>
      </c>
      <c r="P1399" s="180" t="e">
        <f t="shared" ca="1" si="382"/>
        <v>#N/A</v>
      </c>
      <c r="Q1399" s="180" t="e">
        <f ca="1">OFFSET('ewc02'!$A$10,MATCH($C1399,EWC_Koodi,0),0)</f>
        <v>#N/A</v>
      </c>
      <c r="R1399" s="180" t="e">
        <f t="shared" ca="1" si="383"/>
        <v>#N/A</v>
      </c>
      <c r="S1399" s="180" t="e">
        <f ca="1">OFFSET('ewc02'!$K$10,Y1399,0)</f>
        <v>#N/A</v>
      </c>
      <c r="T1399" s="180" t="e">
        <f t="shared" ca="1" si="384"/>
        <v>#N/A</v>
      </c>
      <c r="U1399" s="180" t="e">
        <f ca="1">OFFSET('ewc02'!$L$10,Y1399,0)</f>
        <v>#N/A</v>
      </c>
      <c r="V1399" s="180" t="e">
        <f ca="1">OFFSET('ewc02'!$M$10,Y1399,0)</f>
        <v>#N/A</v>
      </c>
      <c r="W1399" s="180" t="e">
        <f ca="1">OFFSET('ewc02'!$N$10,Y1399,0)</f>
        <v>#N/A</v>
      </c>
      <c r="X1399" s="180" t="e">
        <f ca="1">IF(AND(OFFSET('ewc02'!I$10,Y1399,0)=12,OR(G1399="2.3",G1399="2.6",G1399="2.7",G1399="2.9")),1,0)</f>
        <v>#N/A</v>
      </c>
      <c r="Y1399" s="180" t="e">
        <f t="shared" ca="1" si="377"/>
        <v>#N/A</v>
      </c>
      <c r="Z1399" s="37">
        <f t="shared" si="378"/>
        <v>0</v>
      </c>
      <c r="AA1399" s="180">
        <f ca="1">IF($Z1399=0,0, OFFSET(rd!$A$10,MATCH($Z1399,RD_tunnus,0),0))</f>
        <v>0</v>
      </c>
      <c r="AB1399" s="180" t="e">
        <f t="shared" si="385"/>
        <v>#N/A</v>
      </c>
      <c r="AC1399" s="180" t="e">
        <f t="shared" si="386"/>
        <v>#N/A</v>
      </c>
      <c r="AD1399" s="100">
        <f t="shared" si="387"/>
        <v>0</v>
      </c>
      <c r="AE1399" s="180" t="e">
        <f t="shared" ca="1" si="379"/>
        <v>#N/A</v>
      </c>
      <c r="AF1399" s="180" t="e">
        <f t="shared" ca="1" si="380"/>
        <v>#N/A</v>
      </c>
      <c r="AG1399" s="100" t="e">
        <f ca="1">OFFSET('Kuiva-aine'!$D$10,AE1399+AF1399-1,0)</f>
        <v>#N/A</v>
      </c>
      <c r="AH1399" s="100" t="e">
        <f ca="1">OFFSET('Kuiva-aine'!$E$10,AE1399+AF1399-1,0)</f>
        <v>#N/A</v>
      </c>
      <c r="AI1399" s="180" t="e">
        <f t="shared" ca="1" si="388"/>
        <v>#N/A</v>
      </c>
      <c r="AJ1399" s="180" t="e">
        <f t="shared" si="389"/>
        <v>#N/A</v>
      </c>
      <c r="AK1399" s="180" t="e">
        <f t="shared" si="390"/>
        <v>#N/A</v>
      </c>
      <c r="AL1399" s="180">
        <f t="shared" si="391"/>
        <v>0</v>
      </c>
    </row>
    <row r="1400" spans="1:38" x14ac:dyDescent="0.35">
      <c r="A1400" s="91"/>
      <c r="B1400" s="92"/>
      <c r="C1400" s="93"/>
      <c r="D1400" s="92"/>
      <c r="E1400" s="91"/>
      <c r="F1400" s="92"/>
      <c r="G1400" s="94"/>
      <c r="I1400" s="31">
        <f t="shared" ca="1" si="392"/>
        <v>0</v>
      </c>
      <c r="J1400" s="31">
        <f ca="1">IF(ISNA(MATCH($V1400,Hajoamiskertoimet!A$21:A$53,0)),0,$I1400*OFFSET(Hajoamiskertoimet!$C$20,MATCH($V1400,Hajoamiskertoimet!A$21:A$53,0),0))</f>
        <v>0</v>
      </c>
      <c r="L1400" s="181">
        <f t="shared" ca="1" si="381"/>
        <v>1</v>
      </c>
      <c r="M1400" s="180" t="e">
        <f ca="1">OFFSET('ewc02'!$H$10,MATCH($R1400,Ewc_ID,0),0)</f>
        <v>#N/A</v>
      </c>
      <c r="N1400" s="180" t="e">
        <f t="shared" ca="1" si="376"/>
        <v>#N/A</v>
      </c>
      <c r="O1400" s="180" t="e">
        <f ca="1">IF($L1400=0,-1,OFFSET('Kuiva-aine'!$C$10,AE1400+AF1400-1,0))</f>
        <v>#N/A</v>
      </c>
      <c r="P1400" s="180" t="e">
        <f t="shared" ca="1" si="382"/>
        <v>#N/A</v>
      </c>
      <c r="Q1400" s="180" t="e">
        <f ca="1">OFFSET('ewc02'!$A$10,MATCH($C1400,EWC_Koodi,0),0)</f>
        <v>#N/A</v>
      </c>
      <c r="R1400" s="180" t="e">
        <f t="shared" ca="1" si="383"/>
        <v>#N/A</v>
      </c>
      <c r="S1400" s="180" t="e">
        <f ca="1">OFFSET('ewc02'!$K$10,Y1400,0)</f>
        <v>#N/A</v>
      </c>
      <c r="T1400" s="180" t="e">
        <f t="shared" ca="1" si="384"/>
        <v>#N/A</v>
      </c>
      <c r="U1400" s="180" t="e">
        <f ca="1">OFFSET('ewc02'!$L$10,Y1400,0)</f>
        <v>#N/A</v>
      </c>
      <c r="V1400" s="180" t="e">
        <f ca="1">OFFSET('ewc02'!$M$10,Y1400,0)</f>
        <v>#N/A</v>
      </c>
      <c r="W1400" s="180" t="e">
        <f ca="1">OFFSET('ewc02'!$N$10,Y1400,0)</f>
        <v>#N/A</v>
      </c>
      <c r="X1400" s="180" t="e">
        <f ca="1">IF(AND(OFFSET('ewc02'!I$10,Y1400,0)=12,OR(G1400="2.3",G1400="2.6",G1400="2.7",G1400="2.9")),1,0)</f>
        <v>#N/A</v>
      </c>
      <c r="Y1400" s="180" t="e">
        <f t="shared" ca="1" si="377"/>
        <v>#N/A</v>
      </c>
      <c r="Z1400" s="37">
        <f t="shared" si="378"/>
        <v>0</v>
      </c>
      <c r="AA1400" s="180">
        <f ca="1">IF($Z1400=0,0, OFFSET(rd!$A$10,MATCH($Z1400,RD_tunnus,0),0))</f>
        <v>0</v>
      </c>
      <c r="AB1400" s="180" t="e">
        <f t="shared" si="385"/>
        <v>#N/A</v>
      </c>
      <c r="AC1400" s="180" t="e">
        <f t="shared" si="386"/>
        <v>#N/A</v>
      </c>
      <c r="AD1400" s="100">
        <f t="shared" si="387"/>
        <v>0</v>
      </c>
      <c r="AE1400" s="180" t="e">
        <f t="shared" ca="1" si="379"/>
        <v>#N/A</v>
      </c>
      <c r="AF1400" s="180" t="e">
        <f t="shared" ca="1" si="380"/>
        <v>#N/A</v>
      </c>
      <c r="AG1400" s="100" t="e">
        <f ca="1">OFFSET('Kuiva-aine'!$D$10,AE1400+AF1400-1,0)</f>
        <v>#N/A</v>
      </c>
      <c r="AH1400" s="100" t="e">
        <f ca="1">OFFSET('Kuiva-aine'!$E$10,AE1400+AF1400-1,0)</f>
        <v>#N/A</v>
      </c>
      <c r="AI1400" s="180" t="e">
        <f t="shared" ca="1" si="388"/>
        <v>#N/A</v>
      </c>
      <c r="AJ1400" s="180" t="e">
        <f t="shared" si="389"/>
        <v>#N/A</v>
      </c>
      <c r="AK1400" s="180" t="e">
        <f t="shared" si="390"/>
        <v>#N/A</v>
      </c>
      <c r="AL1400" s="180">
        <f t="shared" si="391"/>
        <v>0</v>
      </c>
    </row>
    <row r="1401" spans="1:38" x14ac:dyDescent="0.35">
      <c r="A1401" s="91"/>
      <c r="B1401" s="92"/>
      <c r="C1401" s="93"/>
      <c r="D1401" s="92"/>
      <c r="E1401" s="91"/>
      <c r="F1401" s="92"/>
      <c r="G1401" s="94"/>
      <c r="I1401" s="31">
        <f t="shared" ca="1" si="392"/>
        <v>0</v>
      </c>
      <c r="J1401" s="31">
        <f ca="1">IF(ISNA(MATCH($V1401,Hajoamiskertoimet!A$21:A$53,0)),0,$I1401*OFFSET(Hajoamiskertoimet!$C$20,MATCH($V1401,Hajoamiskertoimet!A$21:A$53,0),0))</f>
        <v>0</v>
      </c>
      <c r="L1401" s="181">
        <f t="shared" ca="1" si="381"/>
        <v>1</v>
      </c>
      <c r="M1401" s="180" t="e">
        <f ca="1">OFFSET('ewc02'!$H$10,MATCH($R1401,Ewc_ID,0),0)</f>
        <v>#N/A</v>
      </c>
      <c r="N1401" s="180" t="e">
        <f t="shared" ca="1" si="376"/>
        <v>#N/A</v>
      </c>
      <c r="O1401" s="180" t="e">
        <f ca="1">IF($L1401=0,-1,OFFSET('Kuiva-aine'!$C$10,AE1401+AF1401-1,0))</f>
        <v>#N/A</v>
      </c>
      <c r="P1401" s="180" t="e">
        <f t="shared" ca="1" si="382"/>
        <v>#N/A</v>
      </c>
      <c r="Q1401" s="180" t="e">
        <f ca="1">OFFSET('ewc02'!$A$10,MATCH($C1401,EWC_Koodi,0),0)</f>
        <v>#N/A</v>
      </c>
      <c r="R1401" s="180" t="e">
        <f t="shared" ca="1" si="383"/>
        <v>#N/A</v>
      </c>
      <c r="S1401" s="180" t="e">
        <f ca="1">OFFSET('ewc02'!$K$10,Y1401,0)</f>
        <v>#N/A</v>
      </c>
      <c r="T1401" s="180" t="e">
        <f t="shared" ca="1" si="384"/>
        <v>#N/A</v>
      </c>
      <c r="U1401" s="180" t="e">
        <f ca="1">OFFSET('ewc02'!$L$10,Y1401,0)</f>
        <v>#N/A</v>
      </c>
      <c r="V1401" s="180" t="e">
        <f ca="1">OFFSET('ewc02'!$M$10,Y1401,0)</f>
        <v>#N/A</v>
      </c>
      <c r="W1401" s="180" t="e">
        <f ca="1">OFFSET('ewc02'!$N$10,Y1401,0)</f>
        <v>#N/A</v>
      </c>
      <c r="X1401" s="180" t="e">
        <f ca="1">IF(AND(OFFSET('ewc02'!I$10,Y1401,0)=12,OR(G1401="2.3",G1401="2.6",G1401="2.7",G1401="2.9")),1,0)</f>
        <v>#N/A</v>
      </c>
      <c r="Y1401" s="180" t="e">
        <f t="shared" ca="1" si="377"/>
        <v>#N/A</v>
      </c>
      <c r="Z1401" s="37">
        <f t="shared" si="378"/>
        <v>0</v>
      </c>
      <c r="AA1401" s="180">
        <f ca="1">IF($Z1401=0,0, OFFSET(rd!$A$10,MATCH($Z1401,RD_tunnus,0),0))</f>
        <v>0</v>
      </c>
      <c r="AB1401" s="180" t="e">
        <f t="shared" si="385"/>
        <v>#N/A</v>
      </c>
      <c r="AC1401" s="180" t="e">
        <f t="shared" si="386"/>
        <v>#N/A</v>
      </c>
      <c r="AD1401" s="100">
        <f t="shared" si="387"/>
        <v>0</v>
      </c>
      <c r="AE1401" s="180" t="e">
        <f t="shared" ca="1" si="379"/>
        <v>#N/A</v>
      </c>
      <c r="AF1401" s="180" t="e">
        <f t="shared" ca="1" si="380"/>
        <v>#N/A</v>
      </c>
      <c r="AG1401" s="100" t="e">
        <f ca="1">OFFSET('Kuiva-aine'!$D$10,AE1401+AF1401-1,0)</f>
        <v>#N/A</v>
      </c>
      <c r="AH1401" s="100" t="e">
        <f ca="1">OFFSET('Kuiva-aine'!$E$10,AE1401+AF1401-1,0)</f>
        <v>#N/A</v>
      </c>
      <c r="AI1401" s="180" t="e">
        <f t="shared" ca="1" si="388"/>
        <v>#N/A</v>
      </c>
      <c r="AJ1401" s="180" t="e">
        <f t="shared" si="389"/>
        <v>#N/A</v>
      </c>
      <c r="AK1401" s="180" t="e">
        <f t="shared" si="390"/>
        <v>#N/A</v>
      </c>
      <c r="AL1401" s="180">
        <f t="shared" si="391"/>
        <v>0</v>
      </c>
    </row>
    <row r="1402" spans="1:38" x14ac:dyDescent="0.35">
      <c r="A1402" s="91"/>
      <c r="B1402" s="92"/>
      <c r="C1402" s="93"/>
      <c r="D1402" s="92"/>
      <c r="E1402" s="91"/>
      <c r="F1402" s="92"/>
      <c r="G1402" s="94"/>
      <c r="I1402" s="31">
        <f t="shared" ca="1" si="392"/>
        <v>0</v>
      </c>
      <c r="J1402" s="31">
        <f ca="1">IF(ISNA(MATCH($V1402,Hajoamiskertoimet!A$21:A$53,0)),0,$I1402*OFFSET(Hajoamiskertoimet!$C$20,MATCH($V1402,Hajoamiskertoimet!A$21:A$53,0),0))</f>
        <v>0</v>
      </c>
      <c r="L1402" s="181">
        <f t="shared" ca="1" si="381"/>
        <v>1</v>
      </c>
      <c r="M1402" s="180" t="e">
        <f ca="1">OFFSET('ewc02'!$H$10,MATCH($R1402,Ewc_ID,0),0)</f>
        <v>#N/A</v>
      </c>
      <c r="N1402" s="180" t="e">
        <f t="shared" ca="1" si="376"/>
        <v>#N/A</v>
      </c>
      <c r="O1402" s="180" t="e">
        <f ca="1">IF($L1402=0,-1,OFFSET('Kuiva-aine'!$C$10,AE1402+AF1402-1,0))</f>
        <v>#N/A</v>
      </c>
      <c r="P1402" s="180" t="e">
        <f t="shared" ca="1" si="382"/>
        <v>#N/A</v>
      </c>
      <c r="Q1402" s="180" t="e">
        <f ca="1">OFFSET('ewc02'!$A$10,MATCH($C1402,EWC_Koodi,0),0)</f>
        <v>#N/A</v>
      </c>
      <c r="R1402" s="180" t="e">
        <f t="shared" ca="1" si="383"/>
        <v>#N/A</v>
      </c>
      <c r="S1402" s="180" t="e">
        <f ca="1">OFFSET('ewc02'!$K$10,Y1402,0)</f>
        <v>#N/A</v>
      </c>
      <c r="T1402" s="180" t="e">
        <f t="shared" ca="1" si="384"/>
        <v>#N/A</v>
      </c>
      <c r="U1402" s="180" t="e">
        <f ca="1">OFFSET('ewc02'!$L$10,Y1402,0)</f>
        <v>#N/A</v>
      </c>
      <c r="V1402" s="180" t="e">
        <f ca="1">OFFSET('ewc02'!$M$10,Y1402,0)</f>
        <v>#N/A</v>
      </c>
      <c r="W1402" s="180" t="e">
        <f ca="1">OFFSET('ewc02'!$N$10,Y1402,0)</f>
        <v>#N/A</v>
      </c>
      <c r="X1402" s="180" t="e">
        <f ca="1">IF(AND(OFFSET('ewc02'!I$10,Y1402,0)=12,OR(G1402="2.3",G1402="2.6",G1402="2.7",G1402="2.9")),1,0)</f>
        <v>#N/A</v>
      </c>
      <c r="Y1402" s="180" t="e">
        <f t="shared" ca="1" si="377"/>
        <v>#N/A</v>
      </c>
      <c r="Z1402" s="37">
        <f t="shared" si="378"/>
        <v>0</v>
      </c>
      <c r="AA1402" s="180">
        <f ca="1">IF($Z1402=0,0, OFFSET(rd!$A$10,MATCH($Z1402,RD_tunnus,0),0))</f>
        <v>0</v>
      </c>
      <c r="AB1402" s="180" t="e">
        <f t="shared" si="385"/>
        <v>#N/A</v>
      </c>
      <c r="AC1402" s="180" t="e">
        <f t="shared" si="386"/>
        <v>#N/A</v>
      </c>
      <c r="AD1402" s="100">
        <f t="shared" si="387"/>
        <v>0</v>
      </c>
      <c r="AE1402" s="180" t="e">
        <f t="shared" ca="1" si="379"/>
        <v>#N/A</v>
      </c>
      <c r="AF1402" s="180" t="e">
        <f t="shared" ca="1" si="380"/>
        <v>#N/A</v>
      </c>
      <c r="AG1402" s="100" t="e">
        <f ca="1">OFFSET('Kuiva-aine'!$D$10,AE1402+AF1402-1,0)</f>
        <v>#N/A</v>
      </c>
      <c r="AH1402" s="100" t="e">
        <f ca="1">OFFSET('Kuiva-aine'!$E$10,AE1402+AF1402-1,0)</f>
        <v>#N/A</v>
      </c>
      <c r="AI1402" s="180" t="e">
        <f t="shared" ca="1" si="388"/>
        <v>#N/A</v>
      </c>
      <c r="AJ1402" s="180" t="e">
        <f t="shared" si="389"/>
        <v>#N/A</v>
      </c>
      <c r="AK1402" s="180" t="e">
        <f t="shared" si="390"/>
        <v>#N/A</v>
      </c>
      <c r="AL1402" s="180">
        <f t="shared" si="391"/>
        <v>0</v>
      </c>
    </row>
    <row r="1403" spans="1:38" x14ac:dyDescent="0.35">
      <c r="A1403" s="91"/>
      <c r="B1403" s="92"/>
      <c r="C1403" s="93"/>
      <c r="D1403" s="92"/>
      <c r="E1403" s="91"/>
      <c r="F1403" s="92"/>
      <c r="G1403" s="94"/>
      <c r="I1403" s="31">
        <f t="shared" ca="1" si="392"/>
        <v>0</v>
      </c>
      <c r="J1403" s="31">
        <f ca="1">IF(ISNA(MATCH($V1403,Hajoamiskertoimet!A$21:A$53,0)),0,$I1403*OFFSET(Hajoamiskertoimet!$C$20,MATCH($V1403,Hajoamiskertoimet!A$21:A$53,0),0))</f>
        <v>0</v>
      </c>
      <c r="L1403" s="181">
        <f t="shared" ca="1" si="381"/>
        <v>1</v>
      </c>
      <c r="M1403" s="180" t="e">
        <f ca="1">OFFSET('ewc02'!$H$10,MATCH($R1403,Ewc_ID,0),0)</f>
        <v>#N/A</v>
      </c>
      <c r="N1403" s="180" t="e">
        <f t="shared" ca="1" si="376"/>
        <v>#N/A</v>
      </c>
      <c r="O1403" s="180" t="e">
        <f ca="1">IF($L1403=0,-1,OFFSET('Kuiva-aine'!$C$10,AE1403+AF1403-1,0))</f>
        <v>#N/A</v>
      </c>
      <c r="P1403" s="180" t="e">
        <f t="shared" ca="1" si="382"/>
        <v>#N/A</v>
      </c>
      <c r="Q1403" s="180" t="e">
        <f ca="1">OFFSET('ewc02'!$A$10,MATCH($C1403,EWC_Koodi,0),0)</f>
        <v>#N/A</v>
      </c>
      <c r="R1403" s="180" t="e">
        <f t="shared" ca="1" si="383"/>
        <v>#N/A</v>
      </c>
      <c r="S1403" s="180" t="e">
        <f ca="1">OFFSET('ewc02'!$K$10,Y1403,0)</f>
        <v>#N/A</v>
      </c>
      <c r="T1403" s="180" t="e">
        <f t="shared" ca="1" si="384"/>
        <v>#N/A</v>
      </c>
      <c r="U1403" s="180" t="e">
        <f ca="1">OFFSET('ewc02'!$L$10,Y1403,0)</f>
        <v>#N/A</v>
      </c>
      <c r="V1403" s="180" t="e">
        <f ca="1">OFFSET('ewc02'!$M$10,Y1403,0)</f>
        <v>#N/A</v>
      </c>
      <c r="W1403" s="180" t="e">
        <f ca="1">OFFSET('ewc02'!$N$10,Y1403,0)</f>
        <v>#N/A</v>
      </c>
      <c r="X1403" s="180" t="e">
        <f ca="1">IF(AND(OFFSET('ewc02'!I$10,Y1403,0)=12,OR(G1403="2.3",G1403="2.6",G1403="2.7",G1403="2.9")),1,0)</f>
        <v>#N/A</v>
      </c>
      <c r="Y1403" s="180" t="e">
        <f t="shared" ca="1" si="377"/>
        <v>#N/A</v>
      </c>
      <c r="Z1403" s="37">
        <f t="shared" si="378"/>
        <v>0</v>
      </c>
      <c r="AA1403" s="180">
        <f ca="1">IF($Z1403=0,0, OFFSET(rd!$A$10,MATCH($Z1403,RD_tunnus,0),0))</f>
        <v>0</v>
      </c>
      <c r="AB1403" s="180" t="e">
        <f t="shared" si="385"/>
        <v>#N/A</v>
      </c>
      <c r="AC1403" s="180" t="e">
        <f t="shared" si="386"/>
        <v>#N/A</v>
      </c>
      <c r="AD1403" s="100">
        <f t="shared" si="387"/>
        <v>0</v>
      </c>
      <c r="AE1403" s="180" t="e">
        <f t="shared" ca="1" si="379"/>
        <v>#N/A</v>
      </c>
      <c r="AF1403" s="180" t="e">
        <f t="shared" ca="1" si="380"/>
        <v>#N/A</v>
      </c>
      <c r="AG1403" s="100" t="e">
        <f ca="1">OFFSET('Kuiva-aine'!$D$10,AE1403+AF1403-1,0)</f>
        <v>#N/A</v>
      </c>
      <c r="AH1403" s="100" t="e">
        <f ca="1">OFFSET('Kuiva-aine'!$E$10,AE1403+AF1403-1,0)</f>
        <v>#N/A</v>
      </c>
      <c r="AI1403" s="180" t="e">
        <f t="shared" ca="1" si="388"/>
        <v>#N/A</v>
      </c>
      <c r="AJ1403" s="180" t="e">
        <f t="shared" si="389"/>
        <v>#N/A</v>
      </c>
      <c r="AK1403" s="180" t="e">
        <f t="shared" si="390"/>
        <v>#N/A</v>
      </c>
      <c r="AL1403" s="180">
        <f t="shared" si="391"/>
        <v>0</v>
      </c>
    </row>
    <row r="1404" spans="1:38" x14ac:dyDescent="0.35">
      <c r="A1404" s="91"/>
      <c r="B1404" s="92"/>
      <c r="C1404" s="93"/>
      <c r="D1404" s="92"/>
      <c r="E1404" s="91"/>
      <c r="F1404" s="92"/>
      <c r="G1404" s="94"/>
      <c r="I1404" s="31">
        <f t="shared" ca="1" si="392"/>
        <v>0</v>
      </c>
      <c r="J1404" s="31">
        <f ca="1">IF(ISNA(MATCH($V1404,Hajoamiskertoimet!A$21:A$53,0)),0,$I1404*OFFSET(Hajoamiskertoimet!$C$20,MATCH($V1404,Hajoamiskertoimet!A$21:A$53,0),0))</f>
        <v>0</v>
      </c>
      <c r="L1404" s="181">
        <f t="shared" ca="1" si="381"/>
        <v>1</v>
      </c>
      <c r="M1404" s="180" t="e">
        <f ca="1">OFFSET('ewc02'!$H$10,MATCH($R1404,Ewc_ID,0),0)</f>
        <v>#N/A</v>
      </c>
      <c r="N1404" s="180" t="e">
        <f t="shared" ca="1" si="376"/>
        <v>#N/A</v>
      </c>
      <c r="O1404" s="180" t="e">
        <f ca="1">IF($L1404=0,-1,OFFSET('Kuiva-aine'!$C$10,AE1404+AF1404-1,0))</f>
        <v>#N/A</v>
      </c>
      <c r="P1404" s="180" t="e">
        <f t="shared" ca="1" si="382"/>
        <v>#N/A</v>
      </c>
      <c r="Q1404" s="180" t="e">
        <f ca="1">OFFSET('ewc02'!$A$10,MATCH($C1404,EWC_Koodi,0),0)</f>
        <v>#N/A</v>
      </c>
      <c r="R1404" s="180" t="e">
        <f t="shared" ca="1" si="383"/>
        <v>#N/A</v>
      </c>
      <c r="S1404" s="180" t="e">
        <f ca="1">OFFSET('ewc02'!$K$10,Y1404,0)</f>
        <v>#N/A</v>
      </c>
      <c r="T1404" s="180" t="e">
        <f t="shared" ca="1" si="384"/>
        <v>#N/A</v>
      </c>
      <c r="U1404" s="180" t="e">
        <f ca="1">OFFSET('ewc02'!$L$10,Y1404,0)</f>
        <v>#N/A</v>
      </c>
      <c r="V1404" s="180" t="e">
        <f ca="1">OFFSET('ewc02'!$M$10,Y1404,0)</f>
        <v>#N/A</v>
      </c>
      <c r="W1404" s="180" t="e">
        <f ca="1">OFFSET('ewc02'!$N$10,Y1404,0)</f>
        <v>#N/A</v>
      </c>
      <c r="X1404" s="180" t="e">
        <f ca="1">IF(AND(OFFSET('ewc02'!I$10,Y1404,0)=12,OR(G1404="2.3",G1404="2.6",G1404="2.7",G1404="2.9")),1,0)</f>
        <v>#N/A</v>
      </c>
      <c r="Y1404" s="180" t="e">
        <f t="shared" ca="1" si="377"/>
        <v>#N/A</v>
      </c>
      <c r="Z1404" s="37">
        <f t="shared" si="378"/>
        <v>0</v>
      </c>
      <c r="AA1404" s="180">
        <f ca="1">IF($Z1404=0,0, OFFSET(rd!$A$10,MATCH($Z1404,RD_tunnus,0),0))</f>
        <v>0</v>
      </c>
      <c r="AB1404" s="180" t="e">
        <f t="shared" si="385"/>
        <v>#N/A</v>
      </c>
      <c r="AC1404" s="180" t="e">
        <f t="shared" si="386"/>
        <v>#N/A</v>
      </c>
      <c r="AD1404" s="100">
        <f t="shared" si="387"/>
        <v>0</v>
      </c>
      <c r="AE1404" s="180" t="e">
        <f t="shared" ca="1" si="379"/>
        <v>#N/A</v>
      </c>
      <c r="AF1404" s="180" t="e">
        <f t="shared" ca="1" si="380"/>
        <v>#N/A</v>
      </c>
      <c r="AG1404" s="100" t="e">
        <f ca="1">OFFSET('Kuiva-aine'!$D$10,AE1404+AF1404-1,0)</f>
        <v>#N/A</v>
      </c>
      <c r="AH1404" s="100" t="e">
        <f ca="1">OFFSET('Kuiva-aine'!$E$10,AE1404+AF1404-1,0)</f>
        <v>#N/A</v>
      </c>
      <c r="AI1404" s="180" t="e">
        <f t="shared" ca="1" si="388"/>
        <v>#N/A</v>
      </c>
      <c r="AJ1404" s="180" t="e">
        <f t="shared" si="389"/>
        <v>#N/A</v>
      </c>
      <c r="AK1404" s="180" t="e">
        <f t="shared" si="390"/>
        <v>#N/A</v>
      </c>
      <c r="AL1404" s="180">
        <f t="shared" si="391"/>
        <v>0</v>
      </c>
    </row>
    <row r="1405" spans="1:38" x14ac:dyDescent="0.35">
      <c r="A1405" s="91"/>
      <c r="B1405" s="92"/>
      <c r="C1405" s="93"/>
      <c r="D1405" s="92"/>
      <c r="E1405" s="91"/>
      <c r="F1405" s="92"/>
      <c r="G1405" s="94"/>
      <c r="I1405" s="31">
        <f t="shared" ca="1" si="392"/>
        <v>0</v>
      </c>
      <c r="J1405" s="31">
        <f ca="1">IF(ISNA(MATCH($V1405,Hajoamiskertoimet!A$21:A$53,0)),0,$I1405*OFFSET(Hajoamiskertoimet!$C$20,MATCH($V1405,Hajoamiskertoimet!A$21:A$53,0),0))</f>
        <v>0</v>
      </c>
      <c r="L1405" s="181">
        <f t="shared" ca="1" si="381"/>
        <v>1</v>
      </c>
      <c r="M1405" s="180" t="e">
        <f ca="1">OFFSET('ewc02'!$H$10,MATCH($R1405,Ewc_ID,0),0)</f>
        <v>#N/A</v>
      </c>
      <c r="N1405" s="180" t="e">
        <f t="shared" ca="1" si="376"/>
        <v>#N/A</v>
      </c>
      <c r="O1405" s="180" t="e">
        <f ca="1">IF($L1405=0,-1,OFFSET('Kuiva-aine'!$C$10,AE1405+AF1405-1,0))</f>
        <v>#N/A</v>
      </c>
      <c r="P1405" s="180" t="e">
        <f t="shared" ca="1" si="382"/>
        <v>#N/A</v>
      </c>
      <c r="Q1405" s="180" t="e">
        <f ca="1">OFFSET('ewc02'!$A$10,MATCH($C1405,EWC_Koodi,0),0)</f>
        <v>#N/A</v>
      </c>
      <c r="R1405" s="180" t="e">
        <f t="shared" ca="1" si="383"/>
        <v>#N/A</v>
      </c>
      <c r="S1405" s="180" t="e">
        <f ca="1">OFFSET('ewc02'!$K$10,Y1405,0)</f>
        <v>#N/A</v>
      </c>
      <c r="T1405" s="180" t="e">
        <f t="shared" ca="1" si="384"/>
        <v>#N/A</v>
      </c>
      <c r="U1405" s="180" t="e">
        <f ca="1">OFFSET('ewc02'!$L$10,Y1405,0)</f>
        <v>#N/A</v>
      </c>
      <c r="V1405" s="180" t="e">
        <f ca="1">OFFSET('ewc02'!$M$10,Y1405,0)</f>
        <v>#N/A</v>
      </c>
      <c r="W1405" s="180" t="e">
        <f ca="1">OFFSET('ewc02'!$N$10,Y1405,0)</f>
        <v>#N/A</v>
      </c>
      <c r="X1405" s="180" t="e">
        <f ca="1">IF(AND(OFFSET('ewc02'!I$10,Y1405,0)=12,OR(G1405="2.3",G1405="2.6",G1405="2.7",G1405="2.9")),1,0)</f>
        <v>#N/A</v>
      </c>
      <c r="Y1405" s="180" t="e">
        <f t="shared" ca="1" si="377"/>
        <v>#N/A</v>
      </c>
      <c r="Z1405" s="37">
        <f t="shared" si="378"/>
        <v>0</v>
      </c>
      <c r="AA1405" s="180">
        <f ca="1">IF($Z1405=0,0, OFFSET(rd!$A$10,MATCH($Z1405,RD_tunnus,0),0))</f>
        <v>0</v>
      </c>
      <c r="AB1405" s="180" t="e">
        <f t="shared" si="385"/>
        <v>#N/A</v>
      </c>
      <c r="AC1405" s="180" t="e">
        <f t="shared" si="386"/>
        <v>#N/A</v>
      </c>
      <c r="AD1405" s="100">
        <f t="shared" si="387"/>
        <v>0</v>
      </c>
      <c r="AE1405" s="180" t="e">
        <f t="shared" ca="1" si="379"/>
        <v>#N/A</v>
      </c>
      <c r="AF1405" s="180" t="e">
        <f t="shared" ca="1" si="380"/>
        <v>#N/A</v>
      </c>
      <c r="AG1405" s="100" t="e">
        <f ca="1">OFFSET('Kuiva-aine'!$D$10,AE1405+AF1405-1,0)</f>
        <v>#N/A</v>
      </c>
      <c r="AH1405" s="100" t="e">
        <f ca="1">OFFSET('Kuiva-aine'!$E$10,AE1405+AF1405-1,0)</f>
        <v>#N/A</v>
      </c>
      <c r="AI1405" s="180" t="e">
        <f t="shared" ca="1" si="388"/>
        <v>#N/A</v>
      </c>
      <c r="AJ1405" s="180" t="e">
        <f t="shared" si="389"/>
        <v>#N/A</v>
      </c>
      <c r="AK1405" s="180" t="e">
        <f t="shared" si="390"/>
        <v>#N/A</v>
      </c>
      <c r="AL1405" s="180">
        <f t="shared" si="391"/>
        <v>0</v>
      </c>
    </row>
    <row r="1406" spans="1:38" x14ac:dyDescent="0.35">
      <c r="A1406" s="91"/>
      <c r="B1406" s="92"/>
      <c r="C1406" s="93"/>
      <c r="D1406" s="92"/>
      <c r="E1406" s="91"/>
      <c r="F1406" s="92"/>
      <c r="G1406" s="94"/>
      <c r="I1406" s="31">
        <f t="shared" ca="1" si="392"/>
        <v>0</v>
      </c>
      <c r="J1406" s="31">
        <f ca="1">IF(ISNA(MATCH($V1406,Hajoamiskertoimet!A$21:A$53,0)),0,$I1406*OFFSET(Hajoamiskertoimet!$C$20,MATCH($V1406,Hajoamiskertoimet!A$21:A$53,0),0))</f>
        <v>0</v>
      </c>
      <c r="L1406" s="181">
        <f t="shared" ca="1" si="381"/>
        <v>1</v>
      </c>
      <c r="M1406" s="180" t="e">
        <f ca="1">OFFSET('ewc02'!$H$10,MATCH($R1406,Ewc_ID,0),0)</f>
        <v>#N/A</v>
      </c>
      <c r="N1406" s="180" t="e">
        <f t="shared" ca="1" si="376"/>
        <v>#N/A</v>
      </c>
      <c r="O1406" s="180" t="e">
        <f ca="1">IF($L1406=0,-1,OFFSET('Kuiva-aine'!$C$10,AE1406+AF1406-1,0))</f>
        <v>#N/A</v>
      </c>
      <c r="P1406" s="180" t="e">
        <f t="shared" ca="1" si="382"/>
        <v>#N/A</v>
      </c>
      <c r="Q1406" s="180" t="e">
        <f ca="1">OFFSET('ewc02'!$A$10,MATCH($C1406,EWC_Koodi,0),0)</f>
        <v>#N/A</v>
      </c>
      <c r="R1406" s="180" t="e">
        <f t="shared" ca="1" si="383"/>
        <v>#N/A</v>
      </c>
      <c r="S1406" s="180" t="e">
        <f ca="1">OFFSET('ewc02'!$K$10,Y1406,0)</f>
        <v>#N/A</v>
      </c>
      <c r="T1406" s="180" t="e">
        <f t="shared" ca="1" si="384"/>
        <v>#N/A</v>
      </c>
      <c r="U1406" s="180" t="e">
        <f ca="1">OFFSET('ewc02'!$L$10,Y1406,0)</f>
        <v>#N/A</v>
      </c>
      <c r="V1406" s="180" t="e">
        <f ca="1">OFFSET('ewc02'!$M$10,Y1406,0)</f>
        <v>#N/A</v>
      </c>
      <c r="W1406" s="180" t="e">
        <f ca="1">OFFSET('ewc02'!$N$10,Y1406,0)</f>
        <v>#N/A</v>
      </c>
      <c r="X1406" s="180" t="e">
        <f ca="1">IF(AND(OFFSET('ewc02'!I$10,Y1406,0)=12,OR(G1406="2.3",G1406="2.6",G1406="2.7",G1406="2.9")),1,0)</f>
        <v>#N/A</v>
      </c>
      <c r="Y1406" s="180" t="e">
        <f t="shared" ca="1" si="377"/>
        <v>#N/A</v>
      </c>
      <c r="Z1406" s="37">
        <f t="shared" si="378"/>
        <v>0</v>
      </c>
      <c r="AA1406" s="180">
        <f ca="1">IF($Z1406=0,0, OFFSET(rd!$A$10,MATCH($Z1406,RD_tunnus,0),0))</f>
        <v>0</v>
      </c>
      <c r="AB1406" s="180" t="e">
        <f t="shared" si="385"/>
        <v>#N/A</v>
      </c>
      <c r="AC1406" s="180" t="e">
        <f t="shared" si="386"/>
        <v>#N/A</v>
      </c>
      <c r="AD1406" s="100">
        <f t="shared" si="387"/>
        <v>0</v>
      </c>
      <c r="AE1406" s="180" t="e">
        <f t="shared" ca="1" si="379"/>
        <v>#N/A</v>
      </c>
      <c r="AF1406" s="180" t="e">
        <f t="shared" ca="1" si="380"/>
        <v>#N/A</v>
      </c>
      <c r="AG1406" s="100" t="e">
        <f ca="1">OFFSET('Kuiva-aine'!$D$10,AE1406+AF1406-1,0)</f>
        <v>#N/A</v>
      </c>
      <c r="AH1406" s="100" t="e">
        <f ca="1">OFFSET('Kuiva-aine'!$E$10,AE1406+AF1406-1,0)</f>
        <v>#N/A</v>
      </c>
      <c r="AI1406" s="180" t="e">
        <f t="shared" ca="1" si="388"/>
        <v>#N/A</v>
      </c>
      <c r="AJ1406" s="180" t="e">
        <f t="shared" si="389"/>
        <v>#N/A</v>
      </c>
      <c r="AK1406" s="180" t="e">
        <f t="shared" si="390"/>
        <v>#N/A</v>
      </c>
      <c r="AL1406" s="180">
        <f t="shared" si="391"/>
        <v>0</v>
      </c>
    </row>
    <row r="1407" spans="1:38" x14ac:dyDescent="0.35">
      <c r="A1407" s="91"/>
      <c r="B1407" s="92"/>
      <c r="C1407" s="93"/>
      <c r="D1407" s="92"/>
      <c r="E1407" s="91"/>
      <c r="F1407" s="92"/>
      <c r="G1407" s="94"/>
      <c r="I1407" s="31">
        <f t="shared" ca="1" si="392"/>
        <v>0</v>
      </c>
      <c r="J1407" s="31">
        <f ca="1">IF(ISNA(MATCH($V1407,Hajoamiskertoimet!A$21:A$53,0)),0,$I1407*OFFSET(Hajoamiskertoimet!$C$20,MATCH($V1407,Hajoamiskertoimet!A$21:A$53,0),0))</f>
        <v>0</v>
      </c>
      <c r="L1407" s="181">
        <f t="shared" ca="1" si="381"/>
        <v>1</v>
      </c>
      <c r="M1407" s="180" t="e">
        <f ca="1">OFFSET('ewc02'!$H$10,MATCH($R1407,Ewc_ID,0),0)</f>
        <v>#N/A</v>
      </c>
      <c r="N1407" s="180" t="e">
        <f t="shared" ca="1" si="376"/>
        <v>#N/A</v>
      </c>
      <c r="O1407" s="180" t="e">
        <f ca="1">IF($L1407=0,-1,OFFSET('Kuiva-aine'!$C$10,AE1407+AF1407-1,0))</f>
        <v>#N/A</v>
      </c>
      <c r="P1407" s="180" t="e">
        <f t="shared" ca="1" si="382"/>
        <v>#N/A</v>
      </c>
      <c r="Q1407" s="180" t="e">
        <f ca="1">OFFSET('ewc02'!$A$10,MATCH($C1407,EWC_Koodi,0),0)</f>
        <v>#N/A</v>
      </c>
      <c r="R1407" s="180" t="e">
        <f t="shared" ca="1" si="383"/>
        <v>#N/A</v>
      </c>
      <c r="S1407" s="180" t="e">
        <f ca="1">OFFSET('ewc02'!$K$10,Y1407,0)</f>
        <v>#N/A</v>
      </c>
      <c r="T1407" s="180" t="e">
        <f t="shared" ca="1" si="384"/>
        <v>#N/A</v>
      </c>
      <c r="U1407" s="180" t="e">
        <f ca="1">OFFSET('ewc02'!$L$10,Y1407,0)</f>
        <v>#N/A</v>
      </c>
      <c r="V1407" s="180" t="e">
        <f ca="1">OFFSET('ewc02'!$M$10,Y1407,0)</f>
        <v>#N/A</v>
      </c>
      <c r="W1407" s="180" t="e">
        <f ca="1">OFFSET('ewc02'!$N$10,Y1407,0)</f>
        <v>#N/A</v>
      </c>
      <c r="X1407" s="180" t="e">
        <f ca="1">IF(AND(OFFSET('ewc02'!I$10,Y1407,0)=12,OR(G1407="2.3",G1407="2.6",G1407="2.7",G1407="2.9")),1,0)</f>
        <v>#N/A</v>
      </c>
      <c r="Y1407" s="180" t="e">
        <f t="shared" ca="1" si="377"/>
        <v>#N/A</v>
      </c>
      <c r="Z1407" s="37">
        <f t="shared" si="378"/>
        <v>0</v>
      </c>
      <c r="AA1407" s="180">
        <f ca="1">IF($Z1407=0,0, OFFSET(rd!$A$10,MATCH($Z1407,RD_tunnus,0),0))</f>
        <v>0</v>
      </c>
      <c r="AB1407" s="180" t="e">
        <f t="shared" si="385"/>
        <v>#N/A</v>
      </c>
      <c r="AC1407" s="180" t="e">
        <f t="shared" si="386"/>
        <v>#N/A</v>
      </c>
      <c r="AD1407" s="100">
        <f t="shared" si="387"/>
        <v>0</v>
      </c>
      <c r="AE1407" s="180" t="e">
        <f t="shared" ca="1" si="379"/>
        <v>#N/A</v>
      </c>
      <c r="AF1407" s="180" t="e">
        <f t="shared" ca="1" si="380"/>
        <v>#N/A</v>
      </c>
      <c r="AG1407" s="100" t="e">
        <f ca="1">OFFSET('Kuiva-aine'!$D$10,AE1407+AF1407-1,0)</f>
        <v>#N/A</v>
      </c>
      <c r="AH1407" s="100" t="e">
        <f ca="1">OFFSET('Kuiva-aine'!$E$10,AE1407+AF1407-1,0)</f>
        <v>#N/A</v>
      </c>
      <c r="AI1407" s="180" t="e">
        <f t="shared" ca="1" si="388"/>
        <v>#N/A</v>
      </c>
      <c r="AJ1407" s="180" t="e">
        <f t="shared" si="389"/>
        <v>#N/A</v>
      </c>
      <c r="AK1407" s="180" t="e">
        <f t="shared" si="390"/>
        <v>#N/A</v>
      </c>
      <c r="AL1407" s="180">
        <f t="shared" si="391"/>
        <v>0</v>
      </c>
    </row>
    <row r="1408" spans="1:38" x14ac:dyDescent="0.35">
      <c r="A1408" s="91"/>
      <c r="B1408" s="92"/>
      <c r="C1408" s="93"/>
      <c r="D1408" s="92"/>
      <c r="E1408" s="91"/>
      <c r="F1408" s="92"/>
      <c r="G1408" s="94"/>
      <c r="I1408" s="31">
        <f t="shared" ca="1" si="392"/>
        <v>0</v>
      </c>
      <c r="J1408" s="31">
        <f ca="1">IF(ISNA(MATCH($V1408,Hajoamiskertoimet!A$21:A$53,0)),0,$I1408*OFFSET(Hajoamiskertoimet!$C$20,MATCH($V1408,Hajoamiskertoimet!A$21:A$53,0),0))</f>
        <v>0</v>
      </c>
      <c r="L1408" s="181">
        <f t="shared" ca="1" si="381"/>
        <v>1</v>
      </c>
      <c r="M1408" s="180" t="e">
        <f ca="1">OFFSET('ewc02'!$H$10,MATCH($R1408,Ewc_ID,0),0)</f>
        <v>#N/A</v>
      </c>
      <c r="N1408" s="180" t="e">
        <f t="shared" ca="1" si="376"/>
        <v>#N/A</v>
      </c>
      <c r="O1408" s="180" t="e">
        <f ca="1">IF($L1408=0,-1,OFFSET('Kuiva-aine'!$C$10,AE1408+AF1408-1,0))</f>
        <v>#N/A</v>
      </c>
      <c r="P1408" s="180" t="e">
        <f t="shared" ca="1" si="382"/>
        <v>#N/A</v>
      </c>
      <c r="Q1408" s="180" t="e">
        <f ca="1">OFFSET('ewc02'!$A$10,MATCH($C1408,EWC_Koodi,0),0)</f>
        <v>#N/A</v>
      </c>
      <c r="R1408" s="180" t="e">
        <f t="shared" ca="1" si="383"/>
        <v>#N/A</v>
      </c>
      <c r="S1408" s="180" t="e">
        <f ca="1">OFFSET('ewc02'!$K$10,Y1408,0)</f>
        <v>#N/A</v>
      </c>
      <c r="T1408" s="180" t="e">
        <f t="shared" ca="1" si="384"/>
        <v>#N/A</v>
      </c>
      <c r="U1408" s="180" t="e">
        <f ca="1">OFFSET('ewc02'!$L$10,Y1408,0)</f>
        <v>#N/A</v>
      </c>
      <c r="V1408" s="180" t="e">
        <f ca="1">OFFSET('ewc02'!$M$10,Y1408,0)</f>
        <v>#N/A</v>
      </c>
      <c r="W1408" s="180" t="e">
        <f ca="1">OFFSET('ewc02'!$N$10,Y1408,0)</f>
        <v>#N/A</v>
      </c>
      <c r="X1408" s="180" t="e">
        <f ca="1">IF(AND(OFFSET('ewc02'!I$10,Y1408,0)=12,OR(G1408="2.3",G1408="2.6",G1408="2.7",G1408="2.9")),1,0)</f>
        <v>#N/A</v>
      </c>
      <c r="Y1408" s="180" t="e">
        <f t="shared" ca="1" si="377"/>
        <v>#N/A</v>
      </c>
      <c r="Z1408" s="37">
        <f t="shared" si="378"/>
        <v>0</v>
      </c>
      <c r="AA1408" s="180">
        <f ca="1">IF($Z1408=0,0, OFFSET(rd!$A$10,MATCH($Z1408,RD_tunnus,0),0))</f>
        <v>0</v>
      </c>
      <c r="AB1408" s="180" t="e">
        <f t="shared" si="385"/>
        <v>#N/A</v>
      </c>
      <c r="AC1408" s="180" t="e">
        <f t="shared" si="386"/>
        <v>#N/A</v>
      </c>
      <c r="AD1408" s="100">
        <f t="shared" si="387"/>
        <v>0</v>
      </c>
      <c r="AE1408" s="180" t="e">
        <f t="shared" ca="1" si="379"/>
        <v>#N/A</v>
      </c>
      <c r="AF1408" s="180" t="e">
        <f t="shared" ca="1" si="380"/>
        <v>#N/A</v>
      </c>
      <c r="AG1408" s="100" t="e">
        <f ca="1">OFFSET('Kuiva-aine'!$D$10,AE1408+AF1408-1,0)</f>
        <v>#N/A</v>
      </c>
      <c r="AH1408" s="100" t="e">
        <f ca="1">OFFSET('Kuiva-aine'!$E$10,AE1408+AF1408-1,0)</f>
        <v>#N/A</v>
      </c>
      <c r="AI1408" s="180" t="e">
        <f t="shared" ca="1" si="388"/>
        <v>#N/A</v>
      </c>
      <c r="AJ1408" s="180" t="e">
        <f t="shared" si="389"/>
        <v>#N/A</v>
      </c>
      <c r="AK1408" s="180" t="e">
        <f t="shared" si="390"/>
        <v>#N/A</v>
      </c>
      <c r="AL1408" s="180">
        <f t="shared" si="391"/>
        <v>0</v>
      </c>
    </row>
    <row r="1409" spans="1:38" x14ac:dyDescent="0.35">
      <c r="A1409" s="91"/>
      <c r="B1409" s="92"/>
      <c r="C1409" s="93"/>
      <c r="D1409" s="92"/>
      <c r="E1409" s="91"/>
      <c r="F1409" s="92"/>
      <c r="G1409" s="94"/>
      <c r="I1409" s="31">
        <f t="shared" ca="1" si="392"/>
        <v>0</v>
      </c>
      <c r="J1409" s="31">
        <f ca="1">IF(ISNA(MATCH($V1409,Hajoamiskertoimet!A$21:A$53,0)),0,$I1409*OFFSET(Hajoamiskertoimet!$C$20,MATCH($V1409,Hajoamiskertoimet!A$21:A$53,0),0))</f>
        <v>0</v>
      </c>
      <c r="L1409" s="181">
        <f t="shared" ca="1" si="381"/>
        <v>1</v>
      </c>
      <c r="M1409" s="180" t="e">
        <f ca="1">OFFSET('ewc02'!$H$10,MATCH($R1409,Ewc_ID,0),0)</f>
        <v>#N/A</v>
      </c>
      <c r="N1409" s="180" t="e">
        <f t="shared" ca="1" si="376"/>
        <v>#N/A</v>
      </c>
      <c r="O1409" s="180" t="e">
        <f ca="1">IF($L1409=0,-1,OFFSET('Kuiva-aine'!$C$10,AE1409+AF1409-1,0))</f>
        <v>#N/A</v>
      </c>
      <c r="P1409" s="180" t="e">
        <f t="shared" ca="1" si="382"/>
        <v>#N/A</v>
      </c>
      <c r="Q1409" s="180" t="e">
        <f ca="1">OFFSET('ewc02'!$A$10,MATCH($C1409,EWC_Koodi,0),0)</f>
        <v>#N/A</v>
      </c>
      <c r="R1409" s="180" t="e">
        <f t="shared" ca="1" si="383"/>
        <v>#N/A</v>
      </c>
      <c r="S1409" s="180" t="e">
        <f ca="1">OFFSET('ewc02'!$K$10,Y1409,0)</f>
        <v>#N/A</v>
      </c>
      <c r="T1409" s="180" t="e">
        <f t="shared" ca="1" si="384"/>
        <v>#N/A</v>
      </c>
      <c r="U1409" s="180" t="e">
        <f ca="1">OFFSET('ewc02'!$L$10,Y1409,0)</f>
        <v>#N/A</v>
      </c>
      <c r="V1409" s="180" t="e">
        <f ca="1">OFFSET('ewc02'!$M$10,Y1409,0)</f>
        <v>#N/A</v>
      </c>
      <c r="W1409" s="180" t="e">
        <f ca="1">OFFSET('ewc02'!$N$10,Y1409,0)</f>
        <v>#N/A</v>
      </c>
      <c r="X1409" s="180" t="e">
        <f ca="1">IF(AND(OFFSET('ewc02'!I$10,Y1409,0)=12,OR(G1409="2.3",G1409="2.6",G1409="2.7",G1409="2.9")),1,0)</f>
        <v>#N/A</v>
      </c>
      <c r="Y1409" s="180" t="e">
        <f t="shared" ca="1" si="377"/>
        <v>#N/A</v>
      </c>
      <c r="Z1409" s="37">
        <f t="shared" si="378"/>
        <v>0</v>
      </c>
      <c r="AA1409" s="180">
        <f ca="1">IF($Z1409=0,0, OFFSET(rd!$A$10,MATCH($Z1409,RD_tunnus,0),0))</f>
        <v>0</v>
      </c>
      <c r="AB1409" s="180" t="e">
        <f t="shared" si="385"/>
        <v>#N/A</v>
      </c>
      <c r="AC1409" s="180" t="e">
        <f t="shared" si="386"/>
        <v>#N/A</v>
      </c>
      <c r="AD1409" s="100">
        <f t="shared" si="387"/>
        <v>0</v>
      </c>
      <c r="AE1409" s="180" t="e">
        <f t="shared" ca="1" si="379"/>
        <v>#N/A</v>
      </c>
      <c r="AF1409" s="180" t="e">
        <f t="shared" ca="1" si="380"/>
        <v>#N/A</v>
      </c>
      <c r="AG1409" s="100" t="e">
        <f ca="1">OFFSET('Kuiva-aine'!$D$10,AE1409+AF1409-1,0)</f>
        <v>#N/A</v>
      </c>
      <c r="AH1409" s="100" t="e">
        <f ca="1">OFFSET('Kuiva-aine'!$E$10,AE1409+AF1409-1,0)</f>
        <v>#N/A</v>
      </c>
      <c r="AI1409" s="180" t="e">
        <f t="shared" ca="1" si="388"/>
        <v>#N/A</v>
      </c>
      <c r="AJ1409" s="180" t="e">
        <f t="shared" si="389"/>
        <v>#N/A</v>
      </c>
      <c r="AK1409" s="180" t="e">
        <f t="shared" si="390"/>
        <v>#N/A</v>
      </c>
      <c r="AL1409" s="180">
        <f t="shared" si="391"/>
        <v>0</v>
      </c>
    </row>
    <row r="1410" spans="1:38" x14ac:dyDescent="0.35">
      <c r="A1410" s="91"/>
      <c r="B1410" s="92"/>
      <c r="C1410" s="93"/>
      <c r="D1410" s="92"/>
      <c r="E1410" s="91"/>
      <c r="F1410" s="92"/>
      <c r="G1410" s="94"/>
      <c r="I1410" s="31">
        <f t="shared" ca="1" si="392"/>
        <v>0</v>
      </c>
      <c r="J1410" s="31">
        <f ca="1">IF(ISNA(MATCH($V1410,Hajoamiskertoimet!A$21:A$53,0)),0,$I1410*OFFSET(Hajoamiskertoimet!$C$20,MATCH($V1410,Hajoamiskertoimet!A$21:A$53,0),0))</f>
        <v>0</v>
      </c>
      <c r="L1410" s="181">
        <f t="shared" ca="1" si="381"/>
        <v>1</v>
      </c>
      <c r="M1410" s="180" t="e">
        <f ca="1">OFFSET('ewc02'!$H$10,MATCH($R1410,Ewc_ID,0),0)</f>
        <v>#N/A</v>
      </c>
      <c r="N1410" s="180" t="e">
        <f t="shared" ca="1" si="376"/>
        <v>#N/A</v>
      </c>
      <c r="O1410" s="180" t="e">
        <f ca="1">IF($L1410=0,-1,OFFSET('Kuiva-aine'!$C$10,AE1410+AF1410-1,0))</f>
        <v>#N/A</v>
      </c>
      <c r="P1410" s="180" t="e">
        <f t="shared" ca="1" si="382"/>
        <v>#N/A</v>
      </c>
      <c r="Q1410" s="180" t="e">
        <f ca="1">OFFSET('ewc02'!$A$10,MATCH($C1410,EWC_Koodi,0),0)</f>
        <v>#N/A</v>
      </c>
      <c r="R1410" s="180" t="e">
        <f t="shared" ca="1" si="383"/>
        <v>#N/A</v>
      </c>
      <c r="S1410" s="180" t="e">
        <f ca="1">OFFSET('ewc02'!$K$10,Y1410,0)</f>
        <v>#N/A</v>
      </c>
      <c r="T1410" s="180" t="e">
        <f t="shared" ca="1" si="384"/>
        <v>#N/A</v>
      </c>
      <c r="U1410" s="180" t="e">
        <f ca="1">OFFSET('ewc02'!$L$10,Y1410,0)</f>
        <v>#N/A</v>
      </c>
      <c r="V1410" s="180" t="e">
        <f ca="1">OFFSET('ewc02'!$M$10,Y1410,0)</f>
        <v>#N/A</v>
      </c>
      <c r="W1410" s="180" t="e">
        <f ca="1">OFFSET('ewc02'!$N$10,Y1410,0)</f>
        <v>#N/A</v>
      </c>
      <c r="X1410" s="180" t="e">
        <f ca="1">IF(AND(OFFSET('ewc02'!I$10,Y1410,0)=12,OR(G1410="2.3",G1410="2.6",G1410="2.7",G1410="2.9")),1,0)</f>
        <v>#N/A</v>
      </c>
      <c r="Y1410" s="180" t="e">
        <f t="shared" ca="1" si="377"/>
        <v>#N/A</v>
      </c>
      <c r="Z1410" s="37">
        <f t="shared" si="378"/>
        <v>0</v>
      </c>
      <c r="AA1410" s="180">
        <f ca="1">IF($Z1410=0,0, OFFSET(rd!$A$10,MATCH($Z1410,RD_tunnus,0),0))</f>
        <v>0</v>
      </c>
      <c r="AB1410" s="180" t="e">
        <f t="shared" si="385"/>
        <v>#N/A</v>
      </c>
      <c r="AC1410" s="180" t="e">
        <f t="shared" si="386"/>
        <v>#N/A</v>
      </c>
      <c r="AD1410" s="100">
        <f t="shared" si="387"/>
        <v>0</v>
      </c>
      <c r="AE1410" s="180" t="e">
        <f t="shared" ca="1" si="379"/>
        <v>#N/A</v>
      </c>
      <c r="AF1410" s="180" t="e">
        <f t="shared" ca="1" si="380"/>
        <v>#N/A</v>
      </c>
      <c r="AG1410" s="100" t="e">
        <f ca="1">OFFSET('Kuiva-aine'!$D$10,AE1410+AF1410-1,0)</f>
        <v>#N/A</v>
      </c>
      <c r="AH1410" s="100" t="e">
        <f ca="1">OFFSET('Kuiva-aine'!$E$10,AE1410+AF1410-1,0)</f>
        <v>#N/A</v>
      </c>
      <c r="AI1410" s="180" t="e">
        <f t="shared" ca="1" si="388"/>
        <v>#N/A</v>
      </c>
      <c r="AJ1410" s="180" t="e">
        <f t="shared" si="389"/>
        <v>#N/A</v>
      </c>
      <c r="AK1410" s="180" t="e">
        <f t="shared" si="390"/>
        <v>#N/A</v>
      </c>
      <c r="AL1410" s="180">
        <f t="shared" si="391"/>
        <v>0</v>
      </c>
    </row>
    <row r="1411" spans="1:38" x14ac:dyDescent="0.35">
      <c r="A1411" s="91"/>
      <c r="B1411" s="92"/>
      <c r="C1411" s="93"/>
      <c r="D1411" s="92"/>
      <c r="E1411" s="91"/>
      <c r="F1411" s="92"/>
      <c r="G1411" s="94"/>
      <c r="I1411" s="31">
        <f t="shared" ca="1" si="392"/>
        <v>0</v>
      </c>
      <c r="J1411" s="31">
        <f ca="1">IF(ISNA(MATCH($V1411,Hajoamiskertoimet!A$21:A$53,0)),0,$I1411*OFFSET(Hajoamiskertoimet!$C$20,MATCH($V1411,Hajoamiskertoimet!A$21:A$53,0),0))</f>
        <v>0</v>
      </c>
      <c r="L1411" s="181">
        <f t="shared" ca="1" si="381"/>
        <v>1</v>
      </c>
      <c r="M1411" s="180" t="e">
        <f ca="1">OFFSET('ewc02'!$H$10,MATCH($R1411,Ewc_ID,0),0)</f>
        <v>#N/A</v>
      </c>
      <c r="N1411" s="180" t="e">
        <f t="shared" ca="1" si="376"/>
        <v>#N/A</v>
      </c>
      <c r="O1411" s="180" t="e">
        <f ca="1">IF($L1411=0,-1,OFFSET('Kuiva-aine'!$C$10,AE1411+AF1411-1,0))</f>
        <v>#N/A</v>
      </c>
      <c r="P1411" s="180" t="e">
        <f t="shared" ca="1" si="382"/>
        <v>#N/A</v>
      </c>
      <c r="Q1411" s="180" t="e">
        <f ca="1">OFFSET('ewc02'!$A$10,MATCH($C1411,EWC_Koodi,0),0)</f>
        <v>#N/A</v>
      </c>
      <c r="R1411" s="180" t="e">
        <f t="shared" ca="1" si="383"/>
        <v>#N/A</v>
      </c>
      <c r="S1411" s="180" t="e">
        <f ca="1">OFFSET('ewc02'!$K$10,Y1411,0)</f>
        <v>#N/A</v>
      </c>
      <c r="T1411" s="180" t="e">
        <f t="shared" ca="1" si="384"/>
        <v>#N/A</v>
      </c>
      <c r="U1411" s="180" t="e">
        <f ca="1">OFFSET('ewc02'!$L$10,Y1411,0)</f>
        <v>#N/A</v>
      </c>
      <c r="V1411" s="180" t="e">
        <f ca="1">OFFSET('ewc02'!$M$10,Y1411,0)</f>
        <v>#N/A</v>
      </c>
      <c r="W1411" s="180" t="e">
        <f ca="1">OFFSET('ewc02'!$N$10,Y1411,0)</f>
        <v>#N/A</v>
      </c>
      <c r="X1411" s="180" t="e">
        <f ca="1">IF(AND(OFFSET('ewc02'!I$10,Y1411,0)=12,OR(G1411="2.3",G1411="2.6",G1411="2.7",G1411="2.9")),1,0)</f>
        <v>#N/A</v>
      </c>
      <c r="Y1411" s="180" t="e">
        <f t="shared" ca="1" si="377"/>
        <v>#N/A</v>
      </c>
      <c r="Z1411" s="37">
        <f t="shared" si="378"/>
        <v>0</v>
      </c>
      <c r="AA1411" s="180">
        <f ca="1">IF($Z1411=0,0, OFFSET(rd!$A$10,MATCH($Z1411,RD_tunnus,0),0))</f>
        <v>0</v>
      </c>
      <c r="AB1411" s="180" t="e">
        <f t="shared" si="385"/>
        <v>#N/A</v>
      </c>
      <c r="AC1411" s="180" t="e">
        <f t="shared" si="386"/>
        <v>#N/A</v>
      </c>
      <c r="AD1411" s="100">
        <f t="shared" si="387"/>
        <v>0</v>
      </c>
      <c r="AE1411" s="180" t="e">
        <f t="shared" ca="1" si="379"/>
        <v>#N/A</v>
      </c>
      <c r="AF1411" s="180" t="e">
        <f t="shared" ca="1" si="380"/>
        <v>#N/A</v>
      </c>
      <c r="AG1411" s="100" t="e">
        <f ca="1">OFFSET('Kuiva-aine'!$D$10,AE1411+AF1411-1,0)</f>
        <v>#N/A</v>
      </c>
      <c r="AH1411" s="100" t="e">
        <f ca="1">OFFSET('Kuiva-aine'!$E$10,AE1411+AF1411-1,0)</f>
        <v>#N/A</v>
      </c>
      <c r="AI1411" s="180" t="e">
        <f t="shared" ca="1" si="388"/>
        <v>#N/A</v>
      </c>
      <c r="AJ1411" s="180" t="e">
        <f t="shared" si="389"/>
        <v>#N/A</v>
      </c>
      <c r="AK1411" s="180" t="e">
        <f t="shared" si="390"/>
        <v>#N/A</v>
      </c>
      <c r="AL1411" s="180">
        <f t="shared" si="391"/>
        <v>0</v>
      </c>
    </row>
    <row r="1412" spans="1:38" x14ac:dyDescent="0.35">
      <c r="A1412" s="91"/>
      <c r="B1412" s="92"/>
      <c r="C1412" s="93"/>
      <c r="D1412" s="92"/>
      <c r="E1412" s="91"/>
      <c r="F1412" s="92"/>
      <c r="G1412" s="94"/>
      <c r="I1412" s="31">
        <f t="shared" ca="1" si="392"/>
        <v>0</v>
      </c>
      <c r="J1412" s="31">
        <f ca="1">IF(ISNA(MATCH($V1412,Hajoamiskertoimet!A$21:A$53,0)),0,$I1412*OFFSET(Hajoamiskertoimet!$C$20,MATCH($V1412,Hajoamiskertoimet!A$21:A$53,0),0))</f>
        <v>0</v>
      </c>
      <c r="L1412" s="181">
        <f t="shared" ca="1" si="381"/>
        <v>1</v>
      </c>
      <c r="M1412" s="180" t="e">
        <f ca="1">OFFSET('ewc02'!$H$10,MATCH($R1412,Ewc_ID,0),0)</f>
        <v>#N/A</v>
      </c>
      <c r="N1412" s="180" t="e">
        <f t="shared" ca="1" si="376"/>
        <v>#N/A</v>
      </c>
      <c r="O1412" s="180" t="e">
        <f ca="1">IF($L1412=0,-1,OFFSET('Kuiva-aine'!$C$10,AE1412+AF1412-1,0))</f>
        <v>#N/A</v>
      </c>
      <c r="P1412" s="180" t="e">
        <f t="shared" ca="1" si="382"/>
        <v>#N/A</v>
      </c>
      <c r="Q1412" s="180" t="e">
        <f ca="1">OFFSET('ewc02'!$A$10,MATCH($C1412,EWC_Koodi,0),0)</f>
        <v>#N/A</v>
      </c>
      <c r="R1412" s="180" t="e">
        <f t="shared" ca="1" si="383"/>
        <v>#N/A</v>
      </c>
      <c r="S1412" s="180" t="e">
        <f ca="1">OFFSET('ewc02'!$K$10,Y1412,0)</f>
        <v>#N/A</v>
      </c>
      <c r="T1412" s="180" t="e">
        <f t="shared" ca="1" si="384"/>
        <v>#N/A</v>
      </c>
      <c r="U1412" s="180" t="e">
        <f ca="1">OFFSET('ewc02'!$L$10,Y1412,0)</f>
        <v>#N/A</v>
      </c>
      <c r="V1412" s="180" t="e">
        <f ca="1">OFFSET('ewc02'!$M$10,Y1412,0)</f>
        <v>#N/A</v>
      </c>
      <c r="W1412" s="180" t="e">
        <f ca="1">OFFSET('ewc02'!$N$10,Y1412,0)</f>
        <v>#N/A</v>
      </c>
      <c r="X1412" s="180" t="e">
        <f ca="1">IF(AND(OFFSET('ewc02'!I$10,Y1412,0)=12,OR(G1412="2.3",G1412="2.6",G1412="2.7",G1412="2.9")),1,0)</f>
        <v>#N/A</v>
      </c>
      <c r="Y1412" s="180" t="e">
        <f t="shared" ca="1" si="377"/>
        <v>#N/A</v>
      </c>
      <c r="Z1412" s="37">
        <f t="shared" si="378"/>
        <v>0</v>
      </c>
      <c r="AA1412" s="180">
        <f ca="1">IF($Z1412=0,0, OFFSET(rd!$A$10,MATCH($Z1412,RD_tunnus,0),0))</f>
        <v>0</v>
      </c>
      <c r="AB1412" s="180" t="e">
        <f t="shared" si="385"/>
        <v>#N/A</v>
      </c>
      <c r="AC1412" s="180" t="e">
        <f t="shared" si="386"/>
        <v>#N/A</v>
      </c>
      <c r="AD1412" s="100">
        <f t="shared" si="387"/>
        <v>0</v>
      </c>
      <c r="AE1412" s="180" t="e">
        <f t="shared" ca="1" si="379"/>
        <v>#N/A</v>
      </c>
      <c r="AF1412" s="180" t="e">
        <f t="shared" ca="1" si="380"/>
        <v>#N/A</v>
      </c>
      <c r="AG1412" s="100" t="e">
        <f ca="1">OFFSET('Kuiva-aine'!$D$10,AE1412+AF1412-1,0)</f>
        <v>#N/A</v>
      </c>
      <c r="AH1412" s="100" t="e">
        <f ca="1">OFFSET('Kuiva-aine'!$E$10,AE1412+AF1412-1,0)</f>
        <v>#N/A</v>
      </c>
      <c r="AI1412" s="180" t="e">
        <f t="shared" ca="1" si="388"/>
        <v>#N/A</v>
      </c>
      <c r="AJ1412" s="180" t="e">
        <f t="shared" si="389"/>
        <v>#N/A</v>
      </c>
      <c r="AK1412" s="180" t="e">
        <f t="shared" si="390"/>
        <v>#N/A</v>
      </c>
      <c r="AL1412" s="180">
        <f t="shared" si="391"/>
        <v>0</v>
      </c>
    </row>
    <row r="1413" spans="1:38" x14ac:dyDescent="0.35">
      <c r="A1413" s="91"/>
      <c r="B1413" s="92"/>
      <c r="C1413" s="93"/>
      <c r="D1413" s="92"/>
      <c r="E1413" s="91"/>
      <c r="F1413" s="92"/>
      <c r="G1413" s="94"/>
      <c r="I1413" s="31">
        <f t="shared" ca="1" si="392"/>
        <v>0</v>
      </c>
      <c r="J1413" s="31">
        <f ca="1">IF(ISNA(MATCH($V1413,Hajoamiskertoimet!A$21:A$53,0)),0,$I1413*OFFSET(Hajoamiskertoimet!$C$20,MATCH($V1413,Hajoamiskertoimet!A$21:A$53,0),0))</f>
        <v>0</v>
      </c>
      <c r="L1413" s="181">
        <f t="shared" ca="1" si="381"/>
        <v>1</v>
      </c>
      <c r="M1413" s="180" t="e">
        <f ca="1">OFFSET('ewc02'!$H$10,MATCH($R1413,Ewc_ID,0),0)</f>
        <v>#N/A</v>
      </c>
      <c r="N1413" s="180" t="e">
        <f t="shared" ca="1" si="376"/>
        <v>#N/A</v>
      </c>
      <c r="O1413" s="180" t="e">
        <f ca="1">IF($L1413=0,-1,OFFSET('Kuiva-aine'!$C$10,AE1413+AF1413-1,0))</f>
        <v>#N/A</v>
      </c>
      <c r="P1413" s="180" t="e">
        <f t="shared" ca="1" si="382"/>
        <v>#N/A</v>
      </c>
      <c r="Q1413" s="180" t="e">
        <f ca="1">OFFSET('ewc02'!$A$10,MATCH($C1413,EWC_Koodi,0),0)</f>
        <v>#N/A</v>
      </c>
      <c r="R1413" s="180" t="e">
        <f t="shared" ca="1" si="383"/>
        <v>#N/A</v>
      </c>
      <c r="S1413" s="180" t="e">
        <f ca="1">OFFSET('ewc02'!$K$10,Y1413,0)</f>
        <v>#N/A</v>
      </c>
      <c r="T1413" s="180" t="e">
        <f t="shared" ca="1" si="384"/>
        <v>#N/A</v>
      </c>
      <c r="U1413" s="180" t="e">
        <f ca="1">OFFSET('ewc02'!$L$10,Y1413,0)</f>
        <v>#N/A</v>
      </c>
      <c r="V1413" s="180" t="e">
        <f ca="1">OFFSET('ewc02'!$M$10,Y1413,0)</f>
        <v>#N/A</v>
      </c>
      <c r="W1413" s="180" t="e">
        <f ca="1">OFFSET('ewc02'!$N$10,Y1413,0)</f>
        <v>#N/A</v>
      </c>
      <c r="X1413" s="180" t="e">
        <f ca="1">IF(AND(OFFSET('ewc02'!I$10,Y1413,0)=12,OR(G1413="2.3",G1413="2.6",G1413="2.7",G1413="2.9")),1,0)</f>
        <v>#N/A</v>
      </c>
      <c r="Y1413" s="180" t="e">
        <f t="shared" ca="1" si="377"/>
        <v>#N/A</v>
      </c>
      <c r="Z1413" s="37">
        <f t="shared" si="378"/>
        <v>0</v>
      </c>
      <c r="AA1413" s="180">
        <f ca="1">IF($Z1413=0,0, OFFSET(rd!$A$10,MATCH($Z1413,RD_tunnus,0),0))</f>
        <v>0</v>
      </c>
      <c r="AB1413" s="180" t="e">
        <f t="shared" si="385"/>
        <v>#N/A</v>
      </c>
      <c r="AC1413" s="180" t="e">
        <f t="shared" si="386"/>
        <v>#N/A</v>
      </c>
      <c r="AD1413" s="100">
        <f t="shared" si="387"/>
        <v>0</v>
      </c>
      <c r="AE1413" s="180" t="e">
        <f t="shared" ca="1" si="379"/>
        <v>#N/A</v>
      </c>
      <c r="AF1413" s="180" t="e">
        <f t="shared" ca="1" si="380"/>
        <v>#N/A</v>
      </c>
      <c r="AG1413" s="100" t="e">
        <f ca="1">OFFSET('Kuiva-aine'!$D$10,AE1413+AF1413-1,0)</f>
        <v>#N/A</v>
      </c>
      <c r="AH1413" s="100" t="e">
        <f ca="1">OFFSET('Kuiva-aine'!$E$10,AE1413+AF1413-1,0)</f>
        <v>#N/A</v>
      </c>
      <c r="AI1413" s="180" t="e">
        <f t="shared" ca="1" si="388"/>
        <v>#N/A</v>
      </c>
      <c r="AJ1413" s="180" t="e">
        <f t="shared" si="389"/>
        <v>#N/A</v>
      </c>
      <c r="AK1413" s="180" t="e">
        <f t="shared" si="390"/>
        <v>#N/A</v>
      </c>
      <c r="AL1413" s="180">
        <f t="shared" si="391"/>
        <v>0</v>
      </c>
    </row>
    <row r="1414" spans="1:38" x14ac:dyDescent="0.35">
      <c r="A1414" s="91"/>
      <c r="B1414" s="92"/>
      <c r="C1414" s="93"/>
      <c r="D1414" s="92"/>
      <c r="E1414" s="91"/>
      <c r="F1414" s="92"/>
      <c r="G1414" s="94"/>
      <c r="I1414" s="31">
        <f t="shared" ca="1" si="392"/>
        <v>0</v>
      </c>
      <c r="J1414" s="31">
        <f ca="1">IF(ISNA(MATCH($V1414,Hajoamiskertoimet!A$21:A$53,0)),0,$I1414*OFFSET(Hajoamiskertoimet!$C$20,MATCH($V1414,Hajoamiskertoimet!A$21:A$53,0),0))</f>
        <v>0</v>
      </c>
      <c r="L1414" s="181">
        <f t="shared" ca="1" si="381"/>
        <v>1</v>
      </c>
      <c r="M1414" s="180" t="e">
        <f ca="1">OFFSET('ewc02'!$H$10,MATCH($R1414,Ewc_ID,0),0)</f>
        <v>#N/A</v>
      </c>
      <c r="N1414" s="180" t="e">
        <f t="shared" ca="1" si="376"/>
        <v>#N/A</v>
      </c>
      <c r="O1414" s="180" t="e">
        <f ca="1">IF($L1414=0,-1,OFFSET('Kuiva-aine'!$C$10,AE1414+AF1414-1,0))</f>
        <v>#N/A</v>
      </c>
      <c r="P1414" s="180" t="e">
        <f t="shared" ca="1" si="382"/>
        <v>#N/A</v>
      </c>
      <c r="Q1414" s="180" t="e">
        <f ca="1">OFFSET('ewc02'!$A$10,MATCH($C1414,EWC_Koodi,0),0)</f>
        <v>#N/A</v>
      </c>
      <c r="R1414" s="180" t="e">
        <f t="shared" ca="1" si="383"/>
        <v>#N/A</v>
      </c>
      <c r="S1414" s="180" t="e">
        <f ca="1">OFFSET('ewc02'!$K$10,Y1414,0)</f>
        <v>#N/A</v>
      </c>
      <c r="T1414" s="180" t="e">
        <f t="shared" ca="1" si="384"/>
        <v>#N/A</v>
      </c>
      <c r="U1414" s="180" t="e">
        <f ca="1">OFFSET('ewc02'!$L$10,Y1414,0)</f>
        <v>#N/A</v>
      </c>
      <c r="V1414" s="180" t="e">
        <f ca="1">OFFSET('ewc02'!$M$10,Y1414,0)</f>
        <v>#N/A</v>
      </c>
      <c r="W1414" s="180" t="e">
        <f ca="1">OFFSET('ewc02'!$N$10,Y1414,0)</f>
        <v>#N/A</v>
      </c>
      <c r="X1414" s="180" t="e">
        <f ca="1">IF(AND(OFFSET('ewc02'!I$10,Y1414,0)=12,OR(G1414="2.3",G1414="2.6",G1414="2.7",G1414="2.9")),1,0)</f>
        <v>#N/A</v>
      </c>
      <c r="Y1414" s="180" t="e">
        <f t="shared" ca="1" si="377"/>
        <v>#N/A</v>
      </c>
      <c r="Z1414" s="37">
        <f t="shared" si="378"/>
        <v>0</v>
      </c>
      <c r="AA1414" s="180">
        <f ca="1">IF($Z1414=0,0, OFFSET(rd!$A$10,MATCH($Z1414,RD_tunnus,0),0))</f>
        <v>0</v>
      </c>
      <c r="AB1414" s="180" t="e">
        <f t="shared" si="385"/>
        <v>#N/A</v>
      </c>
      <c r="AC1414" s="180" t="e">
        <f t="shared" si="386"/>
        <v>#N/A</v>
      </c>
      <c r="AD1414" s="100">
        <f t="shared" si="387"/>
        <v>0</v>
      </c>
      <c r="AE1414" s="180" t="e">
        <f t="shared" ca="1" si="379"/>
        <v>#N/A</v>
      </c>
      <c r="AF1414" s="180" t="e">
        <f t="shared" ca="1" si="380"/>
        <v>#N/A</v>
      </c>
      <c r="AG1414" s="100" t="e">
        <f ca="1">OFFSET('Kuiva-aine'!$D$10,AE1414+AF1414-1,0)</f>
        <v>#N/A</v>
      </c>
      <c r="AH1414" s="100" t="e">
        <f ca="1">OFFSET('Kuiva-aine'!$E$10,AE1414+AF1414-1,0)</f>
        <v>#N/A</v>
      </c>
      <c r="AI1414" s="180" t="e">
        <f t="shared" ca="1" si="388"/>
        <v>#N/A</v>
      </c>
      <c r="AJ1414" s="180" t="e">
        <f t="shared" si="389"/>
        <v>#N/A</v>
      </c>
      <c r="AK1414" s="180" t="e">
        <f t="shared" si="390"/>
        <v>#N/A</v>
      </c>
      <c r="AL1414" s="180">
        <f t="shared" si="391"/>
        <v>0</v>
      </c>
    </row>
    <row r="1415" spans="1:38" x14ac:dyDescent="0.35">
      <c r="A1415" s="91"/>
      <c r="B1415" s="92"/>
      <c r="C1415" s="93"/>
      <c r="D1415" s="92"/>
      <c r="E1415" s="91"/>
      <c r="F1415" s="92"/>
      <c r="G1415" s="94"/>
      <c r="I1415" s="31">
        <f t="shared" ca="1" si="392"/>
        <v>0</v>
      </c>
      <c r="J1415" s="31">
        <f ca="1">IF(ISNA(MATCH($V1415,Hajoamiskertoimet!A$21:A$53,0)),0,$I1415*OFFSET(Hajoamiskertoimet!$C$20,MATCH($V1415,Hajoamiskertoimet!A$21:A$53,0),0))</f>
        <v>0</v>
      </c>
      <c r="L1415" s="181">
        <f t="shared" ca="1" si="381"/>
        <v>1</v>
      </c>
      <c r="M1415" s="180" t="e">
        <f ca="1">OFFSET('ewc02'!$H$10,MATCH($R1415,Ewc_ID,0),0)</f>
        <v>#N/A</v>
      </c>
      <c r="N1415" s="180" t="e">
        <f t="shared" ca="1" si="376"/>
        <v>#N/A</v>
      </c>
      <c r="O1415" s="180" t="e">
        <f ca="1">IF($L1415=0,-1,OFFSET('Kuiva-aine'!$C$10,AE1415+AF1415-1,0))</f>
        <v>#N/A</v>
      </c>
      <c r="P1415" s="180" t="e">
        <f t="shared" ca="1" si="382"/>
        <v>#N/A</v>
      </c>
      <c r="Q1415" s="180" t="e">
        <f ca="1">OFFSET('ewc02'!$A$10,MATCH($C1415,EWC_Koodi,0),0)</f>
        <v>#N/A</v>
      </c>
      <c r="R1415" s="180" t="e">
        <f t="shared" ca="1" si="383"/>
        <v>#N/A</v>
      </c>
      <c r="S1415" s="180" t="e">
        <f ca="1">OFFSET('ewc02'!$K$10,Y1415,0)</f>
        <v>#N/A</v>
      </c>
      <c r="T1415" s="180" t="e">
        <f t="shared" ca="1" si="384"/>
        <v>#N/A</v>
      </c>
      <c r="U1415" s="180" t="e">
        <f ca="1">OFFSET('ewc02'!$L$10,Y1415,0)</f>
        <v>#N/A</v>
      </c>
      <c r="V1415" s="180" t="e">
        <f ca="1">OFFSET('ewc02'!$M$10,Y1415,0)</f>
        <v>#N/A</v>
      </c>
      <c r="W1415" s="180" t="e">
        <f ca="1">OFFSET('ewc02'!$N$10,Y1415,0)</f>
        <v>#N/A</v>
      </c>
      <c r="X1415" s="180" t="e">
        <f ca="1">IF(AND(OFFSET('ewc02'!I$10,Y1415,0)=12,OR(G1415="2.3",G1415="2.6",G1415="2.7",G1415="2.9")),1,0)</f>
        <v>#N/A</v>
      </c>
      <c r="Y1415" s="180" t="e">
        <f t="shared" ca="1" si="377"/>
        <v>#N/A</v>
      </c>
      <c r="Z1415" s="37">
        <f t="shared" si="378"/>
        <v>0</v>
      </c>
      <c r="AA1415" s="180">
        <f ca="1">IF($Z1415=0,0, OFFSET(rd!$A$10,MATCH($Z1415,RD_tunnus,0),0))</f>
        <v>0</v>
      </c>
      <c r="AB1415" s="180" t="e">
        <f t="shared" si="385"/>
        <v>#N/A</v>
      </c>
      <c r="AC1415" s="180" t="e">
        <f t="shared" si="386"/>
        <v>#N/A</v>
      </c>
      <c r="AD1415" s="100">
        <f t="shared" si="387"/>
        <v>0</v>
      </c>
      <c r="AE1415" s="180" t="e">
        <f t="shared" ca="1" si="379"/>
        <v>#N/A</v>
      </c>
      <c r="AF1415" s="180" t="e">
        <f t="shared" ca="1" si="380"/>
        <v>#N/A</v>
      </c>
      <c r="AG1415" s="100" t="e">
        <f ca="1">OFFSET('Kuiva-aine'!$D$10,AE1415+AF1415-1,0)</f>
        <v>#N/A</v>
      </c>
      <c r="AH1415" s="100" t="e">
        <f ca="1">OFFSET('Kuiva-aine'!$E$10,AE1415+AF1415-1,0)</f>
        <v>#N/A</v>
      </c>
      <c r="AI1415" s="180" t="e">
        <f t="shared" ca="1" si="388"/>
        <v>#N/A</v>
      </c>
      <c r="AJ1415" s="180" t="e">
        <f t="shared" si="389"/>
        <v>#N/A</v>
      </c>
      <c r="AK1415" s="180" t="e">
        <f t="shared" si="390"/>
        <v>#N/A</v>
      </c>
      <c r="AL1415" s="180">
        <f t="shared" si="391"/>
        <v>0</v>
      </c>
    </row>
    <row r="1416" spans="1:38" x14ac:dyDescent="0.35">
      <c r="A1416" s="91"/>
      <c r="B1416" s="92"/>
      <c r="C1416" s="93"/>
      <c r="D1416" s="92"/>
      <c r="E1416" s="91"/>
      <c r="F1416" s="92"/>
      <c r="G1416" s="94"/>
      <c r="I1416" s="31">
        <f t="shared" ca="1" si="392"/>
        <v>0</v>
      </c>
      <c r="J1416" s="31">
        <f ca="1">IF(ISNA(MATCH($V1416,Hajoamiskertoimet!A$21:A$53,0)),0,$I1416*OFFSET(Hajoamiskertoimet!$C$20,MATCH($V1416,Hajoamiskertoimet!A$21:A$53,0),0))</f>
        <v>0</v>
      </c>
      <c r="L1416" s="181">
        <f t="shared" ca="1" si="381"/>
        <v>1</v>
      </c>
      <c r="M1416" s="180" t="e">
        <f ca="1">OFFSET('ewc02'!$H$10,MATCH($R1416,Ewc_ID,0),0)</f>
        <v>#N/A</v>
      </c>
      <c r="N1416" s="180" t="e">
        <f t="shared" ca="1" si="376"/>
        <v>#N/A</v>
      </c>
      <c r="O1416" s="180" t="e">
        <f ca="1">IF($L1416=0,-1,OFFSET('Kuiva-aine'!$C$10,AE1416+AF1416-1,0))</f>
        <v>#N/A</v>
      </c>
      <c r="P1416" s="180" t="e">
        <f t="shared" ca="1" si="382"/>
        <v>#N/A</v>
      </c>
      <c r="Q1416" s="180" t="e">
        <f ca="1">OFFSET('ewc02'!$A$10,MATCH($C1416,EWC_Koodi,0),0)</f>
        <v>#N/A</v>
      </c>
      <c r="R1416" s="180" t="e">
        <f t="shared" ca="1" si="383"/>
        <v>#N/A</v>
      </c>
      <c r="S1416" s="180" t="e">
        <f ca="1">OFFSET('ewc02'!$K$10,Y1416,0)</f>
        <v>#N/A</v>
      </c>
      <c r="T1416" s="180" t="e">
        <f t="shared" ca="1" si="384"/>
        <v>#N/A</v>
      </c>
      <c r="U1416" s="180" t="e">
        <f ca="1">OFFSET('ewc02'!$L$10,Y1416,0)</f>
        <v>#N/A</v>
      </c>
      <c r="V1416" s="180" t="e">
        <f ca="1">OFFSET('ewc02'!$M$10,Y1416,0)</f>
        <v>#N/A</v>
      </c>
      <c r="W1416" s="180" t="e">
        <f ca="1">OFFSET('ewc02'!$N$10,Y1416,0)</f>
        <v>#N/A</v>
      </c>
      <c r="X1416" s="180" t="e">
        <f ca="1">IF(AND(OFFSET('ewc02'!I$10,Y1416,0)=12,OR(G1416="2.3",G1416="2.6",G1416="2.7",G1416="2.9")),1,0)</f>
        <v>#N/A</v>
      </c>
      <c r="Y1416" s="180" t="e">
        <f t="shared" ca="1" si="377"/>
        <v>#N/A</v>
      </c>
      <c r="Z1416" s="37">
        <f t="shared" si="378"/>
        <v>0</v>
      </c>
      <c r="AA1416" s="180">
        <f ca="1">IF($Z1416=0,0, OFFSET(rd!$A$10,MATCH($Z1416,RD_tunnus,0),0))</f>
        <v>0</v>
      </c>
      <c r="AB1416" s="180" t="e">
        <f t="shared" si="385"/>
        <v>#N/A</v>
      </c>
      <c r="AC1416" s="180" t="e">
        <f t="shared" si="386"/>
        <v>#N/A</v>
      </c>
      <c r="AD1416" s="100">
        <f t="shared" si="387"/>
        <v>0</v>
      </c>
      <c r="AE1416" s="180" t="e">
        <f t="shared" ca="1" si="379"/>
        <v>#N/A</v>
      </c>
      <c r="AF1416" s="180" t="e">
        <f t="shared" ca="1" si="380"/>
        <v>#N/A</v>
      </c>
      <c r="AG1416" s="100" t="e">
        <f ca="1">OFFSET('Kuiva-aine'!$D$10,AE1416+AF1416-1,0)</f>
        <v>#N/A</v>
      </c>
      <c r="AH1416" s="100" t="e">
        <f ca="1">OFFSET('Kuiva-aine'!$E$10,AE1416+AF1416-1,0)</f>
        <v>#N/A</v>
      </c>
      <c r="AI1416" s="180" t="e">
        <f t="shared" ca="1" si="388"/>
        <v>#N/A</v>
      </c>
      <c r="AJ1416" s="180" t="e">
        <f t="shared" si="389"/>
        <v>#N/A</v>
      </c>
      <c r="AK1416" s="180" t="e">
        <f t="shared" si="390"/>
        <v>#N/A</v>
      </c>
      <c r="AL1416" s="180">
        <f t="shared" si="391"/>
        <v>0</v>
      </c>
    </row>
    <row r="1417" spans="1:38" x14ac:dyDescent="0.35">
      <c r="A1417" s="91"/>
      <c r="B1417" s="92"/>
      <c r="C1417" s="93"/>
      <c r="D1417" s="92"/>
      <c r="E1417" s="91"/>
      <c r="F1417" s="92"/>
      <c r="G1417" s="94"/>
      <c r="I1417" s="31">
        <f t="shared" ca="1" si="392"/>
        <v>0</v>
      </c>
      <c r="J1417" s="31">
        <f ca="1">IF(ISNA(MATCH($V1417,Hajoamiskertoimet!A$21:A$53,0)),0,$I1417*OFFSET(Hajoamiskertoimet!$C$20,MATCH($V1417,Hajoamiskertoimet!A$21:A$53,0),0))</f>
        <v>0</v>
      </c>
      <c r="L1417" s="181">
        <f t="shared" ca="1" si="381"/>
        <v>1</v>
      </c>
      <c r="M1417" s="180" t="e">
        <f ca="1">OFFSET('ewc02'!$H$10,MATCH($R1417,Ewc_ID,0),0)</f>
        <v>#N/A</v>
      </c>
      <c r="N1417" s="180" t="e">
        <f t="shared" ca="1" si="376"/>
        <v>#N/A</v>
      </c>
      <c r="O1417" s="180" t="e">
        <f ca="1">IF($L1417=0,-1,OFFSET('Kuiva-aine'!$C$10,AE1417+AF1417-1,0))</f>
        <v>#N/A</v>
      </c>
      <c r="P1417" s="180" t="e">
        <f t="shared" ca="1" si="382"/>
        <v>#N/A</v>
      </c>
      <c r="Q1417" s="180" t="e">
        <f ca="1">OFFSET('ewc02'!$A$10,MATCH($C1417,EWC_Koodi,0),0)</f>
        <v>#N/A</v>
      </c>
      <c r="R1417" s="180" t="e">
        <f t="shared" ca="1" si="383"/>
        <v>#N/A</v>
      </c>
      <c r="S1417" s="180" t="e">
        <f ca="1">OFFSET('ewc02'!$K$10,Y1417,0)</f>
        <v>#N/A</v>
      </c>
      <c r="T1417" s="180" t="e">
        <f t="shared" ca="1" si="384"/>
        <v>#N/A</v>
      </c>
      <c r="U1417" s="180" t="e">
        <f ca="1">OFFSET('ewc02'!$L$10,Y1417,0)</f>
        <v>#N/A</v>
      </c>
      <c r="V1417" s="180" t="e">
        <f ca="1">OFFSET('ewc02'!$M$10,Y1417,0)</f>
        <v>#N/A</v>
      </c>
      <c r="W1417" s="180" t="e">
        <f ca="1">OFFSET('ewc02'!$N$10,Y1417,0)</f>
        <v>#N/A</v>
      </c>
      <c r="X1417" s="180" t="e">
        <f ca="1">IF(AND(OFFSET('ewc02'!I$10,Y1417,0)=12,OR(G1417="2.3",G1417="2.6",G1417="2.7",G1417="2.9")),1,0)</f>
        <v>#N/A</v>
      </c>
      <c r="Y1417" s="180" t="e">
        <f t="shared" ca="1" si="377"/>
        <v>#N/A</v>
      </c>
      <c r="Z1417" s="37">
        <f t="shared" si="378"/>
        <v>0</v>
      </c>
      <c r="AA1417" s="180">
        <f ca="1">IF($Z1417=0,0, OFFSET(rd!$A$10,MATCH($Z1417,RD_tunnus,0),0))</f>
        <v>0</v>
      </c>
      <c r="AB1417" s="180" t="e">
        <f t="shared" si="385"/>
        <v>#N/A</v>
      </c>
      <c r="AC1417" s="180" t="e">
        <f t="shared" si="386"/>
        <v>#N/A</v>
      </c>
      <c r="AD1417" s="100">
        <f t="shared" si="387"/>
        <v>0</v>
      </c>
      <c r="AE1417" s="180" t="e">
        <f t="shared" ca="1" si="379"/>
        <v>#N/A</v>
      </c>
      <c r="AF1417" s="180" t="e">
        <f t="shared" ca="1" si="380"/>
        <v>#N/A</v>
      </c>
      <c r="AG1417" s="100" t="e">
        <f ca="1">OFFSET('Kuiva-aine'!$D$10,AE1417+AF1417-1,0)</f>
        <v>#N/A</v>
      </c>
      <c r="AH1417" s="100" t="e">
        <f ca="1">OFFSET('Kuiva-aine'!$E$10,AE1417+AF1417-1,0)</f>
        <v>#N/A</v>
      </c>
      <c r="AI1417" s="180" t="e">
        <f t="shared" ca="1" si="388"/>
        <v>#N/A</v>
      </c>
      <c r="AJ1417" s="180" t="e">
        <f t="shared" si="389"/>
        <v>#N/A</v>
      </c>
      <c r="AK1417" s="180" t="e">
        <f t="shared" si="390"/>
        <v>#N/A</v>
      </c>
      <c r="AL1417" s="180">
        <f t="shared" si="391"/>
        <v>0</v>
      </c>
    </row>
    <row r="1418" spans="1:38" x14ac:dyDescent="0.35">
      <c r="A1418" s="91"/>
      <c r="B1418" s="92"/>
      <c r="C1418" s="93"/>
      <c r="D1418" s="92"/>
      <c r="E1418" s="91"/>
      <c r="F1418" s="92"/>
      <c r="G1418" s="94"/>
      <c r="I1418" s="31">
        <f t="shared" ca="1" si="392"/>
        <v>0</v>
      </c>
      <c r="J1418" s="31">
        <f ca="1">IF(ISNA(MATCH($V1418,Hajoamiskertoimet!A$21:A$53,0)),0,$I1418*OFFSET(Hajoamiskertoimet!$C$20,MATCH($V1418,Hajoamiskertoimet!A$21:A$53,0),0))</f>
        <v>0</v>
      </c>
      <c r="L1418" s="181">
        <f t="shared" ca="1" si="381"/>
        <v>1</v>
      </c>
      <c r="M1418" s="180" t="e">
        <f ca="1">OFFSET('ewc02'!$H$10,MATCH($R1418,Ewc_ID,0),0)</f>
        <v>#N/A</v>
      </c>
      <c r="N1418" s="180" t="e">
        <f t="shared" ca="1" si="376"/>
        <v>#N/A</v>
      </c>
      <c r="O1418" s="180" t="e">
        <f ca="1">IF($L1418=0,-1,OFFSET('Kuiva-aine'!$C$10,AE1418+AF1418-1,0))</f>
        <v>#N/A</v>
      </c>
      <c r="P1418" s="180" t="e">
        <f t="shared" ca="1" si="382"/>
        <v>#N/A</v>
      </c>
      <c r="Q1418" s="180" t="e">
        <f ca="1">OFFSET('ewc02'!$A$10,MATCH($C1418,EWC_Koodi,0),0)</f>
        <v>#N/A</v>
      </c>
      <c r="R1418" s="180" t="e">
        <f t="shared" ca="1" si="383"/>
        <v>#N/A</v>
      </c>
      <c r="S1418" s="180" t="e">
        <f ca="1">OFFSET('ewc02'!$K$10,Y1418,0)</f>
        <v>#N/A</v>
      </c>
      <c r="T1418" s="180" t="e">
        <f t="shared" ca="1" si="384"/>
        <v>#N/A</v>
      </c>
      <c r="U1418" s="180" t="e">
        <f ca="1">OFFSET('ewc02'!$L$10,Y1418,0)</f>
        <v>#N/A</v>
      </c>
      <c r="V1418" s="180" t="e">
        <f ca="1">OFFSET('ewc02'!$M$10,Y1418,0)</f>
        <v>#N/A</v>
      </c>
      <c r="W1418" s="180" t="e">
        <f ca="1">OFFSET('ewc02'!$N$10,Y1418,0)</f>
        <v>#N/A</v>
      </c>
      <c r="X1418" s="180" t="e">
        <f ca="1">IF(AND(OFFSET('ewc02'!I$10,Y1418,0)=12,OR(G1418="2.3",G1418="2.6",G1418="2.7",G1418="2.9")),1,0)</f>
        <v>#N/A</v>
      </c>
      <c r="Y1418" s="180" t="e">
        <f t="shared" ca="1" si="377"/>
        <v>#N/A</v>
      </c>
      <c r="Z1418" s="37">
        <f t="shared" si="378"/>
        <v>0</v>
      </c>
      <c r="AA1418" s="180">
        <f ca="1">IF($Z1418=0,0, OFFSET(rd!$A$10,MATCH($Z1418,RD_tunnus,0),0))</f>
        <v>0</v>
      </c>
      <c r="AB1418" s="180" t="e">
        <f t="shared" si="385"/>
        <v>#N/A</v>
      </c>
      <c r="AC1418" s="180" t="e">
        <f t="shared" si="386"/>
        <v>#N/A</v>
      </c>
      <c r="AD1418" s="100">
        <f t="shared" si="387"/>
        <v>0</v>
      </c>
      <c r="AE1418" s="180" t="e">
        <f t="shared" ca="1" si="379"/>
        <v>#N/A</v>
      </c>
      <c r="AF1418" s="180" t="e">
        <f t="shared" ca="1" si="380"/>
        <v>#N/A</v>
      </c>
      <c r="AG1418" s="100" t="e">
        <f ca="1">OFFSET('Kuiva-aine'!$D$10,AE1418+AF1418-1,0)</f>
        <v>#N/A</v>
      </c>
      <c r="AH1418" s="100" t="e">
        <f ca="1">OFFSET('Kuiva-aine'!$E$10,AE1418+AF1418-1,0)</f>
        <v>#N/A</v>
      </c>
      <c r="AI1418" s="180" t="e">
        <f t="shared" ca="1" si="388"/>
        <v>#N/A</v>
      </c>
      <c r="AJ1418" s="180" t="e">
        <f t="shared" si="389"/>
        <v>#N/A</v>
      </c>
      <c r="AK1418" s="180" t="e">
        <f t="shared" si="390"/>
        <v>#N/A</v>
      </c>
      <c r="AL1418" s="180">
        <f t="shared" si="391"/>
        <v>0</v>
      </c>
    </row>
    <row r="1419" spans="1:38" x14ac:dyDescent="0.35">
      <c r="A1419" s="91"/>
      <c r="B1419" s="92"/>
      <c r="C1419" s="93"/>
      <c r="D1419" s="92"/>
      <c r="E1419" s="91"/>
      <c r="F1419" s="92"/>
      <c r="G1419" s="94"/>
      <c r="I1419" s="31">
        <f t="shared" ca="1" si="392"/>
        <v>0</v>
      </c>
      <c r="J1419" s="31">
        <f ca="1">IF(ISNA(MATCH($V1419,Hajoamiskertoimet!A$21:A$53,0)),0,$I1419*OFFSET(Hajoamiskertoimet!$C$20,MATCH($V1419,Hajoamiskertoimet!A$21:A$53,0),0))</f>
        <v>0</v>
      </c>
      <c r="L1419" s="181">
        <f t="shared" ca="1" si="381"/>
        <v>1</v>
      </c>
      <c r="M1419" s="180" t="e">
        <f ca="1">OFFSET('ewc02'!$H$10,MATCH($R1419,Ewc_ID,0),0)</f>
        <v>#N/A</v>
      </c>
      <c r="N1419" s="180" t="e">
        <f t="shared" ref="N1419:N1482" ca="1" si="393">A1419&amp;"_"&amp;O1419</f>
        <v>#N/A</v>
      </c>
      <c r="O1419" s="180" t="e">
        <f ca="1">IF($L1419=0,-1,OFFSET('Kuiva-aine'!$C$10,AE1419+AF1419-1,0))</f>
        <v>#N/A</v>
      </c>
      <c r="P1419" s="180" t="e">
        <f t="shared" ca="1" si="382"/>
        <v>#N/A</v>
      </c>
      <c r="Q1419" s="180" t="e">
        <f ca="1">OFFSET('ewc02'!$A$10,MATCH($C1419,EWC_Koodi,0),0)</f>
        <v>#N/A</v>
      </c>
      <c r="R1419" s="180" t="e">
        <f t="shared" ca="1" si="383"/>
        <v>#N/A</v>
      </c>
      <c r="S1419" s="180" t="e">
        <f ca="1">OFFSET('ewc02'!$K$10,Y1419,0)</f>
        <v>#N/A</v>
      </c>
      <c r="T1419" s="180" t="e">
        <f t="shared" ca="1" si="384"/>
        <v>#N/A</v>
      </c>
      <c r="U1419" s="180" t="e">
        <f ca="1">OFFSET('ewc02'!$L$10,Y1419,0)</f>
        <v>#N/A</v>
      </c>
      <c r="V1419" s="180" t="e">
        <f ca="1">OFFSET('ewc02'!$M$10,Y1419,0)</f>
        <v>#N/A</v>
      </c>
      <c r="W1419" s="180" t="e">
        <f ca="1">OFFSET('ewc02'!$N$10,Y1419,0)</f>
        <v>#N/A</v>
      </c>
      <c r="X1419" s="180" t="e">
        <f ca="1">IF(AND(OFFSET('ewc02'!I$10,Y1419,0)=12,OR(G1419="2.3",G1419="2.6",G1419="2.7",G1419="2.9")),1,0)</f>
        <v>#N/A</v>
      </c>
      <c r="Y1419" s="180" t="e">
        <f t="shared" ref="Y1419:Y1482" ca="1" si="394">MATCH($R1419,Ewc_ID,0)</f>
        <v>#N/A</v>
      </c>
      <c r="Z1419" s="37">
        <f t="shared" ref="Z1419:Z1482" si="395">IF(F1419="",0,TRIM(F1419))</f>
        <v>0</v>
      </c>
      <c r="AA1419" s="180">
        <f ca="1">IF($Z1419=0,0, OFFSET(rd!$A$10,MATCH($Z1419,RD_tunnus,0),0))</f>
        <v>0</v>
      </c>
      <c r="AB1419" s="180" t="e">
        <f t="shared" si="385"/>
        <v>#N/A</v>
      </c>
      <c r="AC1419" s="180" t="e">
        <f t="shared" si="386"/>
        <v>#N/A</v>
      </c>
      <c r="AD1419" s="100">
        <f t="shared" si="387"/>
        <v>0</v>
      </c>
      <c r="AE1419" s="180" t="e">
        <f t="shared" ref="AE1419:AE1482" ca="1" si="396">MATCH($T1419,Ryhma,0)</f>
        <v>#N/A</v>
      </c>
      <c r="AF1419" s="180" t="e">
        <f t="shared" ref="AF1419:AF1482" ca="1" si="397">MATCH(U1419,OFFSET(Ryhma2,AE1419-1,0,50,1),0)</f>
        <v>#N/A</v>
      </c>
      <c r="AG1419" s="100" t="e">
        <f ca="1">OFFSET('Kuiva-aine'!$D$10,AE1419+AF1419-1,0)</f>
        <v>#N/A</v>
      </c>
      <c r="AH1419" s="100" t="e">
        <f ca="1">OFFSET('Kuiva-aine'!$E$10,AE1419+AF1419-1,0)</f>
        <v>#N/A</v>
      </c>
      <c r="AI1419" s="180" t="e">
        <f t="shared" ca="1" si="388"/>
        <v>#N/A</v>
      </c>
      <c r="AJ1419" s="180" t="e">
        <f t="shared" si="389"/>
        <v>#N/A</v>
      </c>
      <c r="AK1419" s="180" t="e">
        <f t="shared" si="390"/>
        <v>#N/A</v>
      </c>
      <c r="AL1419" s="180">
        <f t="shared" si="391"/>
        <v>0</v>
      </c>
    </row>
    <row r="1420" spans="1:38" x14ac:dyDescent="0.35">
      <c r="A1420" s="91"/>
      <c r="B1420" s="92"/>
      <c r="C1420" s="93"/>
      <c r="D1420" s="92"/>
      <c r="E1420" s="91"/>
      <c r="F1420" s="92"/>
      <c r="G1420" s="94"/>
      <c r="I1420" s="31">
        <f t="shared" ca="1" si="392"/>
        <v>0</v>
      </c>
      <c r="J1420" s="31">
        <f ca="1">IF(ISNA(MATCH($V1420,Hajoamiskertoimet!A$21:A$53,0)),0,$I1420*OFFSET(Hajoamiskertoimet!$C$20,MATCH($V1420,Hajoamiskertoimet!A$21:A$53,0),0))</f>
        <v>0</v>
      </c>
      <c r="L1420" s="181">
        <f t="shared" ref="L1420:L1483" ca="1" si="398">IF(ISNA(AA1420),0,IF(OR(AA1420=0,AA1420=1,AA1420=4,AA1420=5,AA1420=12,AA1420=154,AA1420=157,AA1420=158,AA1420=165),1,0))</f>
        <v>1</v>
      </c>
      <c r="M1420" s="180" t="e">
        <f ca="1">OFFSET('ewc02'!$H$10,MATCH($R1420,Ewc_ID,0),0)</f>
        <v>#N/A</v>
      </c>
      <c r="N1420" s="180" t="e">
        <f t="shared" ca="1" si="393"/>
        <v>#N/A</v>
      </c>
      <c r="O1420" s="180" t="e">
        <f ca="1">IF($L1420=0,-1,OFFSET('Kuiva-aine'!$C$10,AE1420+AF1420-1,0))</f>
        <v>#N/A</v>
      </c>
      <c r="P1420" s="180" t="e">
        <f t="shared" ca="1" si="382"/>
        <v>#N/A</v>
      </c>
      <c r="Q1420" s="180" t="e">
        <f ca="1">OFFSET('ewc02'!$A$10,MATCH($C1420,EWC_Koodi,0),0)</f>
        <v>#N/A</v>
      </c>
      <c r="R1420" s="180" t="e">
        <f t="shared" ca="1" si="383"/>
        <v>#N/A</v>
      </c>
      <c r="S1420" s="180" t="e">
        <f ca="1">OFFSET('ewc02'!$K$10,Y1420,0)</f>
        <v>#N/A</v>
      </c>
      <c r="T1420" s="180" t="e">
        <f t="shared" ca="1" si="384"/>
        <v>#N/A</v>
      </c>
      <c r="U1420" s="180" t="e">
        <f ca="1">OFFSET('ewc02'!$L$10,Y1420,0)</f>
        <v>#N/A</v>
      </c>
      <c r="V1420" s="180" t="e">
        <f ca="1">OFFSET('ewc02'!$M$10,Y1420,0)</f>
        <v>#N/A</v>
      </c>
      <c r="W1420" s="180" t="e">
        <f ca="1">OFFSET('ewc02'!$N$10,Y1420,0)</f>
        <v>#N/A</v>
      </c>
      <c r="X1420" s="180" t="e">
        <f ca="1">IF(AND(OFFSET('ewc02'!I$10,Y1420,0)=12,OR(G1420="2.3",G1420="2.6",G1420="2.7",G1420="2.9")),1,0)</f>
        <v>#N/A</v>
      </c>
      <c r="Y1420" s="180" t="e">
        <f t="shared" ca="1" si="394"/>
        <v>#N/A</v>
      </c>
      <c r="Z1420" s="37">
        <f t="shared" si="395"/>
        <v>0</v>
      </c>
      <c r="AA1420" s="180">
        <f ca="1">IF($Z1420=0,0, OFFSET(rd!$A$10,MATCH($Z1420,RD_tunnus,0),0))</f>
        <v>0</v>
      </c>
      <c r="AB1420" s="180" t="e">
        <f t="shared" si="385"/>
        <v>#N/A</v>
      </c>
      <c r="AC1420" s="180" t="e">
        <f t="shared" si="386"/>
        <v>#N/A</v>
      </c>
      <c r="AD1420" s="100">
        <f t="shared" si="387"/>
        <v>0</v>
      </c>
      <c r="AE1420" s="180" t="e">
        <f t="shared" ca="1" si="396"/>
        <v>#N/A</v>
      </c>
      <c r="AF1420" s="180" t="e">
        <f t="shared" ca="1" si="397"/>
        <v>#N/A</v>
      </c>
      <c r="AG1420" s="100" t="e">
        <f ca="1">OFFSET('Kuiva-aine'!$D$10,AE1420+AF1420-1,0)</f>
        <v>#N/A</v>
      </c>
      <c r="AH1420" s="100" t="e">
        <f ca="1">OFFSET('Kuiva-aine'!$E$10,AE1420+AF1420-1,0)</f>
        <v>#N/A</v>
      </c>
      <c r="AI1420" s="180" t="e">
        <f t="shared" ca="1" si="388"/>
        <v>#N/A</v>
      </c>
      <c r="AJ1420" s="180" t="e">
        <f t="shared" si="389"/>
        <v>#N/A</v>
      </c>
      <c r="AK1420" s="180" t="e">
        <f t="shared" si="390"/>
        <v>#N/A</v>
      </c>
      <c r="AL1420" s="180">
        <f t="shared" si="391"/>
        <v>0</v>
      </c>
    </row>
    <row r="1421" spans="1:38" x14ac:dyDescent="0.35">
      <c r="A1421" s="91"/>
      <c r="B1421" s="92"/>
      <c r="C1421" s="93"/>
      <c r="D1421" s="92"/>
      <c r="E1421" s="91"/>
      <c r="F1421" s="92"/>
      <c r="G1421" s="94"/>
      <c r="I1421" s="31">
        <f t="shared" ca="1" si="392"/>
        <v>0</v>
      </c>
      <c r="J1421" s="31">
        <f ca="1">IF(ISNA(MATCH($V1421,Hajoamiskertoimet!A$21:A$53,0)),0,$I1421*OFFSET(Hajoamiskertoimet!$C$20,MATCH($V1421,Hajoamiskertoimet!A$21:A$53,0),0))</f>
        <v>0</v>
      </c>
      <c r="L1421" s="181">
        <f t="shared" ca="1" si="398"/>
        <v>1</v>
      </c>
      <c r="M1421" s="180" t="e">
        <f ca="1">OFFSET('ewc02'!$H$10,MATCH($R1421,Ewc_ID,0),0)</f>
        <v>#N/A</v>
      </c>
      <c r="N1421" s="180" t="e">
        <f t="shared" ca="1" si="393"/>
        <v>#N/A</v>
      </c>
      <c r="O1421" s="180" t="e">
        <f ca="1">IF($L1421=0,-1,OFFSET('Kuiva-aine'!$C$10,AE1421+AF1421-1,0))</f>
        <v>#N/A</v>
      </c>
      <c r="P1421" s="180" t="e">
        <f t="shared" ref="P1421:P1484" ca="1" si="399">IF(AND(E1421&gt;0,E1421&lt;100),E1421,AG1421)</f>
        <v>#N/A</v>
      </c>
      <c r="Q1421" s="180" t="e">
        <f ca="1">OFFSET('ewc02'!$A$10,MATCH($C1421,EWC_Koodi,0),0)</f>
        <v>#N/A</v>
      </c>
      <c r="R1421" s="180" t="e">
        <f t="shared" ref="R1421:R1484" ca="1" si="400">IF(OR(Q1421=77,Q1421=80,Q1421=89,Q1421=97),IF(AD1421=2,95,IF(AD1421=1,96,Q1421)),Q1421)</f>
        <v>#N/A</v>
      </c>
      <c r="S1421" s="180" t="e">
        <f ca="1">OFFSET('ewc02'!$K$10,Y1421,0)</f>
        <v>#N/A</v>
      </c>
      <c r="T1421" s="180" t="e">
        <f t="shared" ref="T1421:T1484" ca="1" si="401">IF(X1421=1,4,IF(AI1421=1,5,S1421))</f>
        <v>#N/A</v>
      </c>
      <c r="U1421" s="180" t="e">
        <f ca="1">OFFSET('ewc02'!$L$10,Y1421,0)</f>
        <v>#N/A</v>
      </c>
      <c r="V1421" s="180" t="e">
        <f ca="1">OFFSET('ewc02'!$M$10,Y1421,0)</f>
        <v>#N/A</v>
      </c>
      <c r="W1421" s="180" t="e">
        <f ca="1">OFFSET('ewc02'!$N$10,Y1421,0)</f>
        <v>#N/A</v>
      </c>
      <c r="X1421" s="180" t="e">
        <f ca="1">IF(AND(OFFSET('ewc02'!I$10,Y1421,0)=12,OR(G1421="2.3",G1421="2.6",G1421="2.7",G1421="2.9")),1,0)</f>
        <v>#N/A</v>
      </c>
      <c r="Y1421" s="180" t="e">
        <f t="shared" ca="1" si="394"/>
        <v>#N/A</v>
      </c>
      <c r="Z1421" s="37">
        <f t="shared" si="395"/>
        <v>0</v>
      </c>
      <c r="AA1421" s="180">
        <f ca="1">IF($Z1421=0,0, OFFSET(rd!$A$10,MATCH($Z1421,RD_tunnus,0),0))</f>
        <v>0</v>
      </c>
      <c r="AB1421" s="180" t="e">
        <f t="shared" ref="AB1421:AB1484" si="402">MATCH("*kuituliet*",B1421,0)</f>
        <v>#N/A</v>
      </c>
      <c r="AC1421" s="180" t="e">
        <f t="shared" ref="AC1421:AC1484" si="403">MATCH("*liet*",B1421,0)</f>
        <v>#N/A</v>
      </c>
      <c r="AD1421" s="100">
        <f t="shared" ref="AD1421:AD1484" si="404">IF(ISNA(AC1421),0,IF(ISNA(AB1421),1,2))</f>
        <v>0</v>
      </c>
      <c r="AE1421" s="180" t="e">
        <f t="shared" ca="1" si="396"/>
        <v>#N/A</v>
      </c>
      <c r="AF1421" s="180" t="e">
        <f t="shared" ca="1" si="397"/>
        <v>#N/A</v>
      </c>
      <c r="AG1421" s="100" t="e">
        <f ca="1">OFFSET('Kuiva-aine'!$D$10,AE1421+AF1421-1,0)</f>
        <v>#N/A</v>
      </c>
      <c r="AH1421" s="100" t="e">
        <f ca="1">OFFSET('Kuiva-aine'!$E$10,AE1421+AF1421-1,0)</f>
        <v>#N/A</v>
      </c>
      <c r="AI1421" s="180" t="e">
        <f t="shared" ref="AI1421:AI1484" ca="1" si="405">IF(AND(OR(R1421=918,R1421=919),OR(G1421="2.4",AL1421=1)),1,0)</f>
        <v>#N/A</v>
      </c>
      <c r="AJ1421" s="180" t="e">
        <f t="shared" ref="AJ1421:AJ1484" si="406">MATCH("*raken*",B1421,0)</f>
        <v>#N/A</v>
      </c>
      <c r="AK1421" s="180" t="e">
        <f t="shared" ref="AK1421:AK1484" si="407">MATCH("*rak.*",B1421,0)</f>
        <v>#N/A</v>
      </c>
      <c r="AL1421" s="180">
        <f t="shared" ref="AL1421:AL1484" si="408">IF(AND(ISNA(AJ1421),ISNA(AK1421)),0,1)</f>
        <v>0</v>
      </c>
    </row>
    <row r="1422" spans="1:38" x14ac:dyDescent="0.35">
      <c r="A1422" s="91"/>
      <c r="B1422" s="92"/>
      <c r="C1422" s="93"/>
      <c r="D1422" s="92"/>
      <c r="E1422" s="91"/>
      <c r="F1422" s="92"/>
      <c r="G1422" s="94"/>
      <c r="I1422" s="31">
        <f t="shared" ca="1" si="392"/>
        <v>0</v>
      </c>
      <c r="J1422" s="31">
        <f ca="1">IF(ISNA(MATCH($V1422,Hajoamiskertoimet!A$21:A$53,0)),0,$I1422*OFFSET(Hajoamiskertoimet!$C$20,MATCH($V1422,Hajoamiskertoimet!A$21:A$53,0),0))</f>
        <v>0</v>
      </c>
      <c r="L1422" s="181">
        <f t="shared" ca="1" si="398"/>
        <v>1</v>
      </c>
      <c r="M1422" s="180" t="e">
        <f ca="1">OFFSET('ewc02'!$H$10,MATCH($R1422,Ewc_ID,0),0)</f>
        <v>#N/A</v>
      </c>
      <c r="N1422" s="180" t="e">
        <f t="shared" ca="1" si="393"/>
        <v>#N/A</v>
      </c>
      <c r="O1422" s="180" t="e">
        <f ca="1">IF($L1422=0,-1,OFFSET('Kuiva-aine'!$C$10,AE1422+AF1422-1,0))</f>
        <v>#N/A</v>
      </c>
      <c r="P1422" s="180" t="e">
        <f t="shared" ca="1" si="399"/>
        <v>#N/A</v>
      </c>
      <c r="Q1422" s="180" t="e">
        <f ca="1">OFFSET('ewc02'!$A$10,MATCH($C1422,EWC_Koodi,0),0)</f>
        <v>#N/A</v>
      </c>
      <c r="R1422" s="180" t="e">
        <f t="shared" ca="1" si="400"/>
        <v>#N/A</v>
      </c>
      <c r="S1422" s="180" t="e">
        <f ca="1">OFFSET('ewc02'!$K$10,Y1422,0)</f>
        <v>#N/A</v>
      </c>
      <c r="T1422" s="180" t="e">
        <f t="shared" ca="1" si="401"/>
        <v>#N/A</v>
      </c>
      <c r="U1422" s="180" t="e">
        <f ca="1">OFFSET('ewc02'!$L$10,Y1422,0)</f>
        <v>#N/A</v>
      </c>
      <c r="V1422" s="180" t="e">
        <f ca="1">OFFSET('ewc02'!$M$10,Y1422,0)</f>
        <v>#N/A</v>
      </c>
      <c r="W1422" s="180" t="e">
        <f ca="1">OFFSET('ewc02'!$N$10,Y1422,0)</f>
        <v>#N/A</v>
      </c>
      <c r="X1422" s="180" t="e">
        <f ca="1">IF(AND(OFFSET('ewc02'!I$10,Y1422,0)=12,OR(G1422="2.3",G1422="2.6",G1422="2.7",G1422="2.9")),1,0)</f>
        <v>#N/A</v>
      </c>
      <c r="Y1422" s="180" t="e">
        <f t="shared" ca="1" si="394"/>
        <v>#N/A</v>
      </c>
      <c r="Z1422" s="37">
        <f t="shared" si="395"/>
        <v>0</v>
      </c>
      <c r="AA1422" s="180">
        <f ca="1">IF($Z1422=0,0, OFFSET(rd!$A$10,MATCH($Z1422,RD_tunnus,0),0))</f>
        <v>0</v>
      </c>
      <c r="AB1422" s="180" t="e">
        <f t="shared" si="402"/>
        <v>#N/A</v>
      </c>
      <c r="AC1422" s="180" t="e">
        <f t="shared" si="403"/>
        <v>#N/A</v>
      </c>
      <c r="AD1422" s="100">
        <f t="shared" si="404"/>
        <v>0</v>
      </c>
      <c r="AE1422" s="180" t="e">
        <f t="shared" ca="1" si="396"/>
        <v>#N/A</v>
      </c>
      <c r="AF1422" s="180" t="e">
        <f t="shared" ca="1" si="397"/>
        <v>#N/A</v>
      </c>
      <c r="AG1422" s="100" t="e">
        <f ca="1">OFFSET('Kuiva-aine'!$D$10,AE1422+AF1422-1,0)</f>
        <v>#N/A</v>
      </c>
      <c r="AH1422" s="100" t="e">
        <f ca="1">OFFSET('Kuiva-aine'!$E$10,AE1422+AF1422-1,0)</f>
        <v>#N/A</v>
      </c>
      <c r="AI1422" s="180" t="e">
        <f t="shared" ca="1" si="405"/>
        <v>#N/A</v>
      </c>
      <c r="AJ1422" s="180" t="e">
        <f t="shared" si="406"/>
        <v>#N/A</v>
      </c>
      <c r="AK1422" s="180" t="e">
        <f t="shared" si="407"/>
        <v>#N/A</v>
      </c>
      <c r="AL1422" s="180">
        <f t="shared" si="408"/>
        <v>0</v>
      </c>
    </row>
    <row r="1423" spans="1:38" x14ac:dyDescent="0.35">
      <c r="A1423" s="91"/>
      <c r="B1423" s="92"/>
      <c r="C1423" s="93"/>
      <c r="D1423" s="92"/>
      <c r="E1423" s="91"/>
      <c r="F1423" s="92"/>
      <c r="G1423" s="94"/>
      <c r="I1423" s="31">
        <f t="shared" ca="1" si="392"/>
        <v>0</v>
      </c>
      <c r="J1423" s="31">
        <f ca="1">IF(ISNA(MATCH($V1423,Hajoamiskertoimet!A$21:A$53,0)),0,$I1423*OFFSET(Hajoamiskertoimet!$C$20,MATCH($V1423,Hajoamiskertoimet!A$21:A$53,0),0))</f>
        <v>0</v>
      </c>
      <c r="L1423" s="181">
        <f t="shared" ca="1" si="398"/>
        <v>1</v>
      </c>
      <c r="M1423" s="180" t="e">
        <f ca="1">OFFSET('ewc02'!$H$10,MATCH($R1423,Ewc_ID,0),0)</f>
        <v>#N/A</v>
      </c>
      <c r="N1423" s="180" t="e">
        <f t="shared" ca="1" si="393"/>
        <v>#N/A</v>
      </c>
      <c r="O1423" s="180" t="e">
        <f ca="1">IF($L1423=0,-1,OFFSET('Kuiva-aine'!$C$10,AE1423+AF1423-1,0))</f>
        <v>#N/A</v>
      </c>
      <c r="P1423" s="180" t="e">
        <f t="shared" ca="1" si="399"/>
        <v>#N/A</v>
      </c>
      <c r="Q1423" s="180" t="e">
        <f ca="1">OFFSET('ewc02'!$A$10,MATCH($C1423,EWC_Koodi,0),0)</f>
        <v>#N/A</v>
      </c>
      <c r="R1423" s="180" t="e">
        <f t="shared" ca="1" si="400"/>
        <v>#N/A</v>
      </c>
      <c r="S1423" s="180" t="e">
        <f ca="1">OFFSET('ewc02'!$K$10,Y1423,0)</f>
        <v>#N/A</v>
      </c>
      <c r="T1423" s="180" t="e">
        <f t="shared" ca="1" si="401"/>
        <v>#N/A</v>
      </c>
      <c r="U1423" s="180" t="e">
        <f ca="1">OFFSET('ewc02'!$L$10,Y1423,0)</f>
        <v>#N/A</v>
      </c>
      <c r="V1423" s="180" t="e">
        <f ca="1">OFFSET('ewc02'!$M$10,Y1423,0)</f>
        <v>#N/A</v>
      </c>
      <c r="W1423" s="180" t="e">
        <f ca="1">OFFSET('ewc02'!$N$10,Y1423,0)</f>
        <v>#N/A</v>
      </c>
      <c r="X1423" s="180" t="e">
        <f ca="1">IF(AND(OFFSET('ewc02'!I$10,Y1423,0)=12,OR(G1423="2.3",G1423="2.6",G1423="2.7",G1423="2.9")),1,0)</f>
        <v>#N/A</v>
      </c>
      <c r="Y1423" s="180" t="e">
        <f t="shared" ca="1" si="394"/>
        <v>#N/A</v>
      </c>
      <c r="Z1423" s="37">
        <f t="shared" si="395"/>
        <v>0</v>
      </c>
      <c r="AA1423" s="180">
        <f ca="1">IF($Z1423=0,0, OFFSET(rd!$A$10,MATCH($Z1423,RD_tunnus,0),0))</f>
        <v>0</v>
      </c>
      <c r="AB1423" s="180" t="e">
        <f t="shared" si="402"/>
        <v>#N/A</v>
      </c>
      <c r="AC1423" s="180" t="e">
        <f t="shared" si="403"/>
        <v>#N/A</v>
      </c>
      <c r="AD1423" s="100">
        <f t="shared" si="404"/>
        <v>0</v>
      </c>
      <c r="AE1423" s="180" t="e">
        <f t="shared" ca="1" si="396"/>
        <v>#N/A</v>
      </c>
      <c r="AF1423" s="180" t="e">
        <f t="shared" ca="1" si="397"/>
        <v>#N/A</v>
      </c>
      <c r="AG1423" s="100" t="e">
        <f ca="1">OFFSET('Kuiva-aine'!$D$10,AE1423+AF1423-1,0)</f>
        <v>#N/A</v>
      </c>
      <c r="AH1423" s="100" t="e">
        <f ca="1">OFFSET('Kuiva-aine'!$E$10,AE1423+AF1423-1,0)</f>
        <v>#N/A</v>
      </c>
      <c r="AI1423" s="180" t="e">
        <f t="shared" ca="1" si="405"/>
        <v>#N/A</v>
      </c>
      <c r="AJ1423" s="180" t="e">
        <f t="shared" si="406"/>
        <v>#N/A</v>
      </c>
      <c r="AK1423" s="180" t="e">
        <f t="shared" si="407"/>
        <v>#N/A</v>
      </c>
      <c r="AL1423" s="180">
        <f t="shared" si="408"/>
        <v>0</v>
      </c>
    </row>
    <row r="1424" spans="1:38" x14ac:dyDescent="0.35">
      <c r="A1424" s="91"/>
      <c r="B1424" s="92"/>
      <c r="C1424" s="93"/>
      <c r="D1424" s="92"/>
      <c r="E1424" s="91"/>
      <c r="F1424" s="92"/>
      <c r="G1424" s="94"/>
      <c r="I1424" s="31">
        <f t="shared" ca="1" si="392"/>
        <v>0</v>
      </c>
      <c r="J1424" s="31">
        <f ca="1">IF(ISNA(MATCH($V1424,Hajoamiskertoimet!A$21:A$53,0)),0,$I1424*OFFSET(Hajoamiskertoimet!$C$20,MATCH($V1424,Hajoamiskertoimet!A$21:A$53,0),0))</f>
        <v>0</v>
      </c>
      <c r="L1424" s="181">
        <f t="shared" ca="1" si="398"/>
        <v>1</v>
      </c>
      <c r="M1424" s="180" t="e">
        <f ca="1">OFFSET('ewc02'!$H$10,MATCH($R1424,Ewc_ID,0),0)</f>
        <v>#N/A</v>
      </c>
      <c r="N1424" s="180" t="e">
        <f t="shared" ca="1" si="393"/>
        <v>#N/A</v>
      </c>
      <c r="O1424" s="180" t="e">
        <f ca="1">IF($L1424=0,-1,OFFSET('Kuiva-aine'!$C$10,AE1424+AF1424-1,0))</f>
        <v>#N/A</v>
      </c>
      <c r="P1424" s="180" t="e">
        <f t="shared" ca="1" si="399"/>
        <v>#N/A</v>
      </c>
      <c r="Q1424" s="180" t="e">
        <f ca="1">OFFSET('ewc02'!$A$10,MATCH($C1424,EWC_Koodi,0),0)</f>
        <v>#N/A</v>
      </c>
      <c r="R1424" s="180" t="e">
        <f t="shared" ca="1" si="400"/>
        <v>#N/A</v>
      </c>
      <c r="S1424" s="180" t="e">
        <f ca="1">OFFSET('ewc02'!$K$10,Y1424,0)</f>
        <v>#N/A</v>
      </c>
      <c r="T1424" s="180" t="e">
        <f t="shared" ca="1" si="401"/>
        <v>#N/A</v>
      </c>
      <c r="U1424" s="180" t="e">
        <f ca="1">OFFSET('ewc02'!$L$10,Y1424,0)</f>
        <v>#N/A</v>
      </c>
      <c r="V1424" s="180" t="e">
        <f ca="1">OFFSET('ewc02'!$M$10,Y1424,0)</f>
        <v>#N/A</v>
      </c>
      <c r="W1424" s="180" t="e">
        <f ca="1">OFFSET('ewc02'!$N$10,Y1424,0)</f>
        <v>#N/A</v>
      </c>
      <c r="X1424" s="180" t="e">
        <f ca="1">IF(AND(OFFSET('ewc02'!I$10,Y1424,0)=12,OR(G1424="2.3",G1424="2.6",G1424="2.7",G1424="2.9")),1,0)</f>
        <v>#N/A</v>
      </c>
      <c r="Y1424" s="180" t="e">
        <f t="shared" ca="1" si="394"/>
        <v>#N/A</v>
      </c>
      <c r="Z1424" s="37">
        <f t="shared" si="395"/>
        <v>0</v>
      </c>
      <c r="AA1424" s="180">
        <f ca="1">IF($Z1424=0,0, OFFSET(rd!$A$10,MATCH($Z1424,RD_tunnus,0),0))</f>
        <v>0</v>
      </c>
      <c r="AB1424" s="180" t="e">
        <f t="shared" si="402"/>
        <v>#N/A</v>
      </c>
      <c r="AC1424" s="180" t="e">
        <f t="shared" si="403"/>
        <v>#N/A</v>
      </c>
      <c r="AD1424" s="100">
        <f t="shared" si="404"/>
        <v>0</v>
      </c>
      <c r="AE1424" s="180" t="e">
        <f t="shared" ca="1" si="396"/>
        <v>#N/A</v>
      </c>
      <c r="AF1424" s="180" t="e">
        <f t="shared" ca="1" si="397"/>
        <v>#N/A</v>
      </c>
      <c r="AG1424" s="100" t="e">
        <f ca="1">OFFSET('Kuiva-aine'!$D$10,AE1424+AF1424-1,0)</f>
        <v>#N/A</v>
      </c>
      <c r="AH1424" s="100" t="e">
        <f ca="1">OFFSET('Kuiva-aine'!$E$10,AE1424+AF1424-1,0)</f>
        <v>#N/A</v>
      </c>
      <c r="AI1424" s="180" t="e">
        <f t="shared" ca="1" si="405"/>
        <v>#N/A</v>
      </c>
      <c r="AJ1424" s="180" t="e">
        <f t="shared" si="406"/>
        <v>#N/A</v>
      </c>
      <c r="AK1424" s="180" t="e">
        <f t="shared" si="407"/>
        <v>#N/A</v>
      </c>
      <c r="AL1424" s="180">
        <f t="shared" si="408"/>
        <v>0</v>
      </c>
    </row>
    <row r="1425" spans="1:38" x14ac:dyDescent="0.35">
      <c r="A1425" s="91"/>
      <c r="B1425" s="92"/>
      <c r="C1425" s="93"/>
      <c r="D1425" s="92"/>
      <c r="E1425" s="91"/>
      <c r="F1425" s="92"/>
      <c r="G1425" s="94"/>
      <c r="I1425" s="31">
        <f t="shared" ca="1" si="392"/>
        <v>0</v>
      </c>
      <c r="J1425" s="31">
        <f ca="1">IF(ISNA(MATCH($V1425,Hajoamiskertoimet!A$21:A$53,0)),0,$I1425*OFFSET(Hajoamiskertoimet!$C$20,MATCH($V1425,Hajoamiskertoimet!A$21:A$53,0),0))</f>
        <v>0</v>
      </c>
      <c r="L1425" s="181">
        <f t="shared" ca="1" si="398"/>
        <v>1</v>
      </c>
      <c r="M1425" s="180" t="e">
        <f ca="1">OFFSET('ewc02'!$H$10,MATCH($R1425,Ewc_ID,0),0)</f>
        <v>#N/A</v>
      </c>
      <c r="N1425" s="180" t="e">
        <f t="shared" ca="1" si="393"/>
        <v>#N/A</v>
      </c>
      <c r="O1425" s="180" t="e">
        <f ca="1">IF($L1425=0,-1,OFFSET('Kuiva-aine'!$C$10,AE1425+AF1425-1,0))</f>
        <v>#N/A</v>
      </c>
      <c r="P1425" s="180" t="e">
        <f t="shared" ca="1" si="399"/>
        <v>#N/A</v>
      </c>
      <c r="Q1425" s="180" t="e">
        <f ca="1">OFFSET('ewc02'!$A$10,MATCH($C1425,EWC_Koodi,0),0)</f>
        <v>#N/A</v>
      </c>
      <c r="R1425" s="180" t="e">
        <f t="shared" ca="1" si="400"/>
        <v>#N/A</v>
      </c>
      <c r="S1425" s="180" t="e">
        <f ca="1">OFFSET('ewc02'!$K$10,Y1425,0)</f>
        <v>#N/A</v>
      </c>
      <c r="T1425" s="180" t="e">
        <f t="shared" ca="1" si="401"/>
        <v>#N/A</v>
      </c>
      <c r="U1425" s="180" t="e">
        <f ca="1">OFFSET('ewc02'!$L$10,Y1425,0)</f>
        <v>#N/A</v>
      </c>
      <c r="V1425" s="180" t="e">
        <f ca="1">OFFSET('ewc02'!$M$10,Y1425,0)</f>
        <v>#N/A</v>
      </c>
      <c r="W1425" s="180" t="e">
        <f ca="1">OFFSET('ewc02'!$N$10,Y1425,0)</f>
        <v>#N/A</v>
      </c>
      <c r="X1425" s="180" t="e">
        <f ca="1">IF(AND(OFFSET('ewc02'!I$10,Y1425,0)=12,OR(G1425="2.3",G1425="2.6",G1425="2.7",G1425="2.9")),1,0)</f>
        <v>#N/A</v>
      </c>
      <c r="Y1425" s="180" t="e">
        <f t="shared" ca="1" si="394"/>
        <v>#N/A</v>
      </c>
      <c r="Z1425" s="37">
        <f t="shared" si="395"/>
        <v>0</v>
      </c>
      <c r="AA1425" s="180">
        <f ca="1">IF($Z1425=0,0, OFFSET(rd!$A$10,MATCH($Z1425,RD_tunnus,0),0))</f>
        <v>0</v>
      </c>
      <c r="AB1425" s="180" t="e">
        <f t="shared" si="402"/>
        <v>#N/A</v>
      </c>
      <c r="AC1425" s="180" t="e">
        <f t="shared" si="403"/>
        <v>#N/A</v>
      </c>
      <c r="AD1425" s="100">
        <f t="shared" si="404"/>
        <v>0</v>
      </c>
      <c r="AE1425" s="180" t="e">
        <f t="shared" ca="1" si="396"/>
        <v>#N/A</v>
      </c>
      <c r="AF1425" s="180" t="e">
        <f t="shared" ca="1" si="397"/>
        <v>#N/A</v>
      </c>
      <c r="AG1425" s="100" t="e">
        <f ca="1">OFFSET('Kuiva-aine'!$D$10,AE1425+AF1425-1,0)</f>
        <v>#N/A</v>
      </c>
      <c r="AH1425" s="100" t="e">
        <f ca="1">OFFSET('Kuiva-aine'!$E$10,AE1425+AF1425-1,0)</f>
        <v>#N/A</v>
      </c>
      <c r="AI1425" s="180" t="e">
        <f t="shared" ca="1" si="405"/>
        <v>#N/A</v>
      </c>
      <c r="AJ1425" s="180" t="e">
        <f t="shared" si="406"/>
        <v>#N/A</v>
      </c>
      <c r="AK1425" s="180" t="e">
        <f t="shared" si="407"/>
        <v>#N/A</v>
      </c>
      <c r="AL1425" s="180">
        <f t="shared" si="408"/>
        <v>0</v>
      </c>
    </row>
    <row r="1426" spans="1:38" x14ac:dyDescent="0.35">
      <c r="A1426" s="91"/>
      <c r="B1426" s="92"/>
      <c r="C1426" s="93"/>
      <c r="D1426" s="92"/>
      <c r="E1426" s="91"/>
      <c r="F1426" s="92"/>
      <c r="G1426" s="94"/>
      <c r="I1426" s="31">
        <f t="shared" ca="1" si="392"/>
        <v>0</v>
      </c>
      <c r="J1426" s="31">
        <f ca="1">IF(ISNA(MATCH($V1426,Hajoamiskertoimet!A$21:A$53,0)),0,$I1426*OFFSET(Hajoamiskertoimet!$C$20,MATCH($V1426,Hajoamiskertoimet!A$21:A$53,0),0))</f>
        <v>0</v>
      </c>
      <c r="L1426" s="181">
        <f t="shared" ca="1" si="398"/>
        <v>1</v>
      </c>
      <c r="M1426" s="180" t="e">
        <f ca="1">OFFSET('ewc02'!$H$10,MATCH($R1426,Ewc_ID,0),0)</f>
        <v>#N/A</v>
      </c>
      <c r="N1426" s="180" t="e">
        <f t="shared" ca="1" si="393"/>
        <v>#N/A</v>
      </c>
      <c r="O1426" s="180" t="e">
        <f ca="1">IF($L1426=0,-1,OFFSET('Kuiva-aine'!$C$10,AE1426+AF1426-1,0))</f>
        <v>#N/A</v>
      </c>
      <c r="P1426" s="180" t="e">
        <f t="shared" ca="1" si="399"/>
        <v>#N/A</v>
      </c>
      <c r="Q1426" s="180" t="e">
        <f ca="1">OFFSET('ewc02'!$A$10,MATCH($C1426,EWC_Koodi,0),0)</f>
        <v>#N/A</v>
      </c>
      <c r="R1426" s="180" t="e">
        <f t="shared" ca="1" si="400"/>
        <v>#N/A</v>
      </c>
      <c r="S1426" s="180" t="e">
        <f ca="1">OFFSET('ewc02'!$K$10,Y1426,0)</f>
        <v>#N/A</v>
      </c>
      <c r="T1426" s="180" t="e">
        <f t="shared" ca="1" si="401"/>
        <v>#N/A</v>
      </c>
      <c r="U1426" s="180" t="e">
        <f ca="1">OFFSET('ewc02'!$L$10,Y1426,0)</f>
        <v>#N/A</v>
      </c>
      <c r="V1426" s="180" t="e">
        <f ca="1">OFFSET('ewc02'!$M$10,Y1426,0)</f>
        <v>#N/A</v>
      </c>
      <c r="W1426" s="180" t="e">
        <f ca="1">OFFSET('ewc02'!$N$10,Y1426,0)</f>
        <v>#N/A</v>
      </c>
      <c r="X1426" s="180" t="e">
        <f ca="1">IF(AND(OFFSET('ewc02'!I$10,Y1426,0)=12,OR(G1426="2.3",G1426="2.6",G1426="2.7",G1426="2.9")),1,0)</f>
        <v>#N/A</v>
      </c>
      <c r="Y1426" s="180" t="e">
        <f t="shared" ca="1" si="394"/>
        <v>#N/A</v>
      </c>
      <c r="Z1426" s="37">
        <f t="shared" si="395"/>
        <v>0</v>
      </c>
      <c r="AA1426" s="180">
        <f ca="1">IF($Z1426=0,0, OFFSET(rd!$A$10,MATCH($Z1426,RD_tunnus,0),0))</f>
        <v>0</v>
      </c>
      <c r="AB1426" s="180" t="e">
        <f t="shared" si="402"/>
        <v>#N/A</v>
      </c>
      <c r="AC1426" s="180" t="e">
        <f t="shared" si="403"/>
        <v>#N/A</v>
      </c>
      <c r="AD1426" s="100">
        <f t="shared" si="404"/>
        <v>0</v>
      </c>
      <c r="AE1426" s="180" t="e">
        <f t="shared" ca="1" si="396"/>
        <v>#N/A</v>
      </c>
      <c r="AF1426" s="180" t="e">
        <f t="shared" ca="1" si="397"/>
        <v>#N/A</v>
      </c>
      <c r="AG1426" s="100" t="e">
        <f ca="1">OFFSET('Kuiva-aine'!$D$10,AE1426+AF1426-1,0)</f>
        <v>#N/A</v>
      </c>
      <c r="AH1426" s="100" t="e">
        <f ca="1">OFFSET('Kuiva-aine'!$E$10,AE1426+AF1426-1,0)</f>
        <v>#N/A</v>
      </c>
      <c r="AI1426" s="180" t="e">
        <f t="shared" ca="1" si="405"/>
        <v>#N/A</v>
      </c>
      <c r="AJ1426" s="180" t="e">
        <f t="shared" si="406"/>
        <v>#N/A</v>
      </c>
      <c r="AK1426" s="180" t="e">
        <f t="shared" si="407"/>
        <v>#N/A</v>
      </c>
      <c r="AL1426" s="180">
        <f t="shared" si="408"/>
        <v>0</v>
      </c>
    </row>
    <row r="1427" spans="1:38" x14ac:dyDescent="0.35">
      <c r="A1427" s="91"/>
      <c r="B1427" s="92"/>
      <c r="C1427" s="93"/>
      <c r="D1427" s="92"/>
      <c r="E1427" s="91"/>
      <c r="F1427" s="92"/>
      <c r="G1427" s="94"/>
      <c r="I1427" s="31">
        <f t="shared" ca="1" si="392"/>
        <v>0</v>
      </c>
      <c r="J1427" s="31">
        <f ca="1">IF(ISNA(MATCH($V1427,Hajoamiskertoimet!A$21:A$53,0)),0,$I1427*OFFSET(Hajoamiskertoimet!$C$20,MATCH($V1427,Hajoamiskertoimet!A$21:A$53,0),0))</f>
        <v>0</v>
      </c>
      <c r="L1427" s="181">
        <f t="shared" ca="1" si="398"/>
        <v>1</v>
      </c>
      <c r="M1427" s="180" t="e">
        <f ca="1">OFFSET('ewc02'!$H$10,MATCH($R1427,Ewc_ID,0),0)</f>
        <v>#N/A</v>
      </c>
      <c r="N1427" s="180" t="e">
        <f t="shared" ca="1" si="393"/>
        <v>#N/A</v>
      </c>
      <c r="O1427" s="180" t="e">
        <f ca="1">IF($L1427=0,-1,OFFSET('Kuiva-aine'!$C$10,AE1427+AF1427-1,0))</f>
        <v>#N/A</v>
      </c>
      <c r="P1427" s="180" t="e">
        <f t="shared" ca="1" si="399"/>
        <v>#N/A</v>
      </c>
      <c r="Q1427" s="180" t="e">
        <f ca="1">OFFSET('ewc02'!$A$10,MATCH($C1427,EWC_Koodi,0),0)</f>
        <v>#N/A</v>
      </c>
      <c r="R1427" s="180" t="e">
        <f t="shared" ca="1" si="400"/>
        <v>#N/A</v>
      </c>
      <c r="S1427" s="180" t="e">
        <f ca="1">OFFSET('ewc02'!$K$10,Y1427,0)</f>
        <v>#N/A</v>
      </c>
      <c r="T1427" s="180" t="e">
        <f t="shared" ca="1" si="401"/>
        <v>#N/A</v>
      </c>
      <c r="U1427" s="180" t="e">
        <f ca="1">OFFSET('ewc02'!$L$10,Y1427,0)</f>
        <v>#N/A</v>
      </c>
      <c r="V1427" s="180" t="e">
        <f ca="1">OFFSET('ewc02'!$M$10,Y1427,0)</f>
        <v>#N/A</v>
      </c>
      <c r="W1427" s="180" t="e">
        <f ca="1">OFFSET('ewc02'!$N$10,Y1427,0)</f>
        <v>#N/A</v>
      </c>
      <c r="X1427" s="180" t="e">
        <f ca="1">IF(AND(OFFSET('ewc02'!I$10,Y1427,0)=12,OR(G1427="2.3",G1427="2.6",G1427="2.7",G1427="2.9")),1,0)</f>
        <v>#N/A</v>
      </c>
      <c r="Y1427" s="180" t="e">
        <f t="shared" ca="1" si="394"/>
        <v>#N/A</v>
      </c>
      <c r="Z1427" s="37">
        <f t="shared" si="395"/>
        <v>0</v>
      </c>
      <c r="AA1427" s="180">
        <f ca="1">IF($Z1427=0,0, OFFSET(rd!$A$10,MATCH($Z1427,RD_tunnus,0),0))</f>
        <v>0</v>
      </c>
      <c r="AB1427" s="180" t="e">
        <f t="shared" si="402"/>
        <v>#N/A</v>
      </c>
      <c r="AC1427" s="180" t="e">
        <f t="shared" si="403"/>
        <v>#N/A</v>
      </c>
      <c r="AD1427" s="100">
        <f t="shared" si="404"/>
        <v>0</v>
      </c>
      <c r="AE1427" s="180" t="e">
        <f t="shared" ca="1" si="396"/>
        <v>#N/A</v>
      </c>
      <c r="AF1427" s="180" t="e">
        <f t="shared" ca="1" si="397"/>
        <v>#N/A</v>
      </c>
      <c r="AG1427" s="100" t="e">
        <f ca="1">OFFSET('Kuiva-aine'!$D$10,AE1427+AF1427-1,0)</f>
        <v>#N/A</v>
      </c>
      <c r="AH1427" s="100" t="e">
        <f ca="1">OFFSET('Kuiva-aine'!$E$10,AE1427+AF1427-1,0)</f>
        <v>#N/A</v>
      </c>
      <c r="AI1427" s="180" t="e">
        <f t="shared" ca="1" si="405"/>
        <v>#N/A</v>
      </c>
      <c r="AJ1427" s="180" t="e">
        <f t="shared" si="406"/>
        <v>#N/A</v>
      </c>
      <c r="AK1427" s="180" t="e">
        <f t="shared" si="407"/>
        <v>#N/A</v>
      </c>
      <c r="AL1427" s="180">
        <f t="shared" si="408"/>
        <v>0</v>
      </c>
    </row>
    <row r="1428" spans="1:38" x14ac:dyDescent="0.35">
      <c r="A1428" s="91"/>
      <c r="B1428" s="92"/>
      <c r="C1428" s="93"/>
      <c r="D1428" s="92"/>
      <c r="E1428" s="91"/>
      <c r="F1428" s="92"/>
      <c r="G1428" s="94"/>
      <c r="I1428" s="31">
        <f t="shared" ca="1" si="392"/>
        <v>0</v>
      </c>
      <c r="J1428" s="31">
        <f ca="1">IF(ISNA(MATCH($V1428,Hajoamiskertoimet!A$21:A$53,0)),0,$I1428*OFFSET(Hajoamiskertoimet!$C$20,MATCH($V1428,Hajoamiskertoimet!A$21:A$53,0),0))</f>
        <v>0</v>
      </c>
      <c r="L1428" s="181">
        <f t="shared" ca="1" si="398"/>
        <v>1</v>
      </c>
      <c r="M1428" s="180" t="e">
        <f ca="1">OFFSET('ewc02'!$H$10,MATCH($R1428,Ewc_ID,0),0)</f>
        <v>#N/A</v>
      </c>
      <c r="N1428" s="180" t="e">
        <f t="shared" ca="1" si="393"/>
        <v>#N/A</v>
      </c>
      <c r="O1428" s="180" t="e">
        <f ca="1">IF($L1428=0,-1,OFFSET('Kuiva-aine'!$C$10,AE1428+AF1428-1,0))</f>
        <v>#N/A</v>
      </c>
      <c r="P1428" s="180" t="e">
        <f t="shared" ca="1" si="399"/>
        <v>#N/A</v>
      </c>
      <c r="Q1428" s="180" t="e">
        <f ca="1">OFFSET('ewc02'!$A$10,MATCH($C1428,EWC_Koodi,0),0)</f>
        <v>#N/A</v>
      </c>
      <c r="R1428" s="180" t="e">
        <f t="shared" ca="1" si="400"/>
        <v>#N/A</v>
      </c>
      <c r="S1428" s="180" t="e">
        <f ca="1">OFFSET('ewc02'!$K$10,Y1428,0)</f>
        <v>#N/A</v>
      </c>
      <c r="T1428" s="180" t="e">
        <f t="shared" ca="1" si="401"/>
        <v>#N/A</v>
      </c>
      <c r="U1428" s="180" t="e">
        <f ca="1">OFFSET('ewc02'!$L$10,Y1428,0)</f>
        <v>#N/A</v>
      </c>
      <c r="V1428" s="180" t="e">
        <f ca="1">OFFSET('ewc02'!$M$10,Y1428,0)</f>
        <v>#N/A</v>
      </c>
      <c r="W1428" s="180" t="e">
        <f ca="1">OFFSET('ewc02'!$N$10,Y1428,0)</f>
        <v>#N/A</v>
      </c>
      <c r="X1428" s="180" t="e">
        <f ca="1">IF(AND(OFFSET('ewc02'!I$10,Y1428,0)=12,OR(G1428="2.3",G1428="2.6",G1428="2.7",G1428="2.9")),1,0)</f>
        <v>#N/A</v>
      </c>
      <c r="Y1428" s="180" t="e">
        <f t="shared" ca="1" si="394"/>
        <v>#N/A</v>
      </c>
      <c r="Z1428" s="37">
        <f t="shared" si="395"/>
        <v>0</v>
      </c>
      <c r="AA1428" s="180">
        <f ca="1">IF($Z1428=0,0, OFFSET(rd!$A$10,MATCH($Z1428,RD_tunnus,0),0))</f>
        <v>0</v>
      </c>
      <c r="AB1428" s="180" t="e">
        <f t="shared" si="402"/>
        <v>#N/A</v>
      </c>
      <c r="AC1428" s="180" t="e">
        <f t="shared" si="403"/>
        <v>#N/A</v>
      </c>
      <c r="AD1428" s="100">
        <f t="shared" si="404"/>
        <v>0</v>
      </c>
      <c r="AE1428" s="180" t="e">
        <f t="shared" ca="1" si="396"/>
        <v>#N/A</v>
      </c>
      <c r="AF1428" s="180" t="e">
        <f t="shared" ca="1" si="397"/>
        <v>#N/A</v>
      </c>
      <c r="AG1428" s="100" t="e">
        <f ca="1">OFFSET('Kuiva-aine'!$D$10,AE1428+AF1428-1,0)</f>
        <v>#N/A</v>
      </c>
      <c r="AH1428" s="100" t="e">
        <f ca="1">OFFSET('Kuiva-aine'!$E$10,AE1428+AF1428-1,0)</f>
        <v>#N/A</v>
      </c>
      <c r="AI1428" s="180" t="e">
        <f t="shared" ca="1" si="405"/>
        <v>#N/A</v>
      </c>
      <c r="AJ1428" s="180" t="e">
        <f t="shared" si="406"/>
        <v>#N/A</v>
      </c>
      <c r="AK1428" s="180" t="e">
        <f t="shared" si="407"/>
        <v>#N/A</v>
      </c>
      <c r="AL1428" s="180">
        <f t="shared" si="408"/>
        <v>0</v>
      </c>
    </row>
    <row r="1429" spans="1:38" x14ac:dyDescent="0.35">
      <c r="A1429" s="91"/>
      <c r="B1429" s="92"/>
      <c r="C1429" s="93"/>
      <c r="D1429" s="92"/>
      <c r="E1429" s="91"/>
      <c r="F1429" s="92"/>
      <c r="G1429" s="94"/>
      <c r="I1429" s="31">
        <f t="shared" ca="1" si="392"/>
        <v>0</v>
      </c>
      <c r="J1429" s="31">
        <f ca="1">IF(ISNA(MATCH($V1429,Hajoamiskertoimet!A$21:A$53,0)),0,$I1429*OFFSET(Hajoamiskertoimet!$C$20,MATCH($V1429,Hajoamiskertoimet!A$21:A$53,0),0))</f>
        <v>0</v>
      </c>
      <c r="L1429" s="181">
        <f t="shared" ca="1" si="398"/>
        <v>1</v>
      </c>
      <c r="M1429" s="180" t="e">
        <f ca="1">OFFSET('ewc02'!$H$10,MATCH($R1429,Ewc_ID,0),0)</f>
        <v>#N/A</v>
      </c>
      <c r="N1429" s="180" t="e">
        <f t="shared" ca="1" si="393"/>
        <v>#N/A</v>
      </c>
      <c r="O1429" s="180" t="e">
        <f ca="1">IF($L1429=0,-1,OFFSET('Kuiva-aine'!$C$10,AE1429+AF1429-1,0))</f>
        <v>#N/A</v>
      </c>
      <c r="P1429" s="180" t="e">
        <f t="shared" ca="1" si="399"/>
        <v>#N/A</v>
      </c>
      <c r="Q1429" s="180" t="e">
        <f ca="1">OFFSET('ewc02'!$A$10,MATCH($C1429,EWC_Koodi,0),0)</f>
        <v>#N/A</v>
      </c>
      <c r="R1429" s="180" t="e">
        <f t="shared" ca="1" si="400"/>
        <v>#N/A</v>
      </c>
      <c r="S1429" s="180" t="e">
        <f ca="1">OFFSET('ewc02'!$K$10,Y1429,0)</f>
        <v>#N/A</v>
      </c>
      <c r="T1429" s="180" t="e">
        <f t="shared" ca="1" si="401"/>
        <v>#N/A</v>
      </c>
      <c r="U1429" s="180" t="e">
        <f ca="1">OFFSET('ewc02'!$L$10,Y1429,0)</f>
        <v>#N/A</v>
      </c>
      <c r="V1429" s="180" t="e">
        <f ca="1">OFFSET('ewc02'!$M$10,Y1429,0)</f>
        <v>#N/A</v>
      </c>
      <c r="W1429" s="180" t="e">
        <f ca="1">OFFSET('ewc02'!$N$10,Y1429,0)</f>
        <v>#N/A</v>
      </c>
      <c r="X1429" s="180" t="e">
        <f ca="1">IF(AND(OFFSET('ewc02'!I$10,Y1429,0)=12,OR(G1429="2.3",G1429="2.6",G1429="2.7",G1429="2.9")),1,0)</f>
        <v>#N/A</v>
      </c>
      <c r="Y1429" s="180" t="e">
        <f t="shared" ca="1" si="394"/>
        <v>#N/A</v>
      </c>
      <c r="Z1429" s="37">
        <f t="shared" si="395"/>
        <v>0</v>
      </c>
      <c r="AA1429" s="180">
        <f ca="1">IF($Z1429=0,0, OFFSET(rd!$A$10,MATCH($Z1429,RD_tunnus,0),0))</f>
        <v>0</v>
      </c>
      <c r="AB1429" s="180" t="e">
        <f t="shared" si="402"/>
        <v>#N/A</v>
      </c>
      <c r="AC1429" s="180" t="e">
        <f t="shared" si="403"/>
        <v>#N/A</v>
      </c>
      <c r="AD1429" s="100">
        <f t="shared" si="404"/>
        <v>0</v>
      </c>
      <c r="AE1429" s="180" t="e">
        <f t="shared" ca="1" si="396"/>
        <v>#N/A</v>
      </c>
      <c r="AF1429" s="180" t="e">
        <f t="shared" ca="1" si="397"/>
        <v>#N/A</v>
      </c>
      <c r="AG1429" s="100" t="e">
        <f ca="1">OFFSET('Kuiva-aine'!$D$10,AE1429+AF1429-1,0)</f>
        <v>#N/A</v>
      </c>
      <c r="AH1429" s="100" t="e">
        <f ca="1">OFFSET('Kuiva-aine'!$E$10,AE1429+AF1429-1,0)</f>
        <v>#N/A</v>
      </c>
      <c r="AI1429" s="180" t="e">
        <f t="shared" ca="1" si="405"/>
        <v>#N/A</v>
      </c>
      <c r="AJ1429" s="180" t="e">
        <f t="shared" si="406"/>
        <v>#N/A</v>
      </c>
      <c r="AK1429" s="180" t="e">
        <f t="shared" si="407"/>
        <v>#N/A</v>
      </c>
      <c r="AL1429" s="180">
        <f t="shared" si="408"/>
        <v>0</v>
      </c>
    </row>
    <row r="1430" spans="1:38" x14ac:dyDescent="0.35">
      <c r="A1430" s="91"/>
      <c r="B1430" s="92"/>
      <c r="C1430" s="93"/>
      <c r="D1430" s="92"/>
      <c r="E1430" s="91"/>
      <c r="F1430" s="92"/>
      <c r="G1430" s="94"/>
      <c r="I1430" s="31">
        <f t="shared" ca="1" si="392"/>
        <v>0</v>
      </c>
      <c r="J1430" s="31">
        <f ca="1">IF(ISNA(MATCH($V1430,Hajoamiskertoimet!A$21:A$53,0)),0,$I1430*OFFSET(Hajoamiskertoimet!$C$20,MATCH($V1430,Hajoamiskertoimet!A$21:A$53,0),0))</f>
        <v>0</v>
      </c>
      <c r="L1430" s="181">
        <f t="shared" ca="1" si="398"/>
        <v>1</v>
      </c>
      <c r="M1430" s="180" t="e">
        <f ca="1">OFFSET('ewc02'!$H$10,MATCH($R1430,Ewc_ID,0),0)</f>
        <v>#N/A</v>
      </c>
      <c r="N1430" s="180" t="e">
        <f t="shared" ca="1" si="393"/>
        <v>#N/A</v>
      </c>
      <c r="O1430" s="180" t="e">
        <f ca="1">IF($L1430=0,-1,OFFSET('Kuiva-aine'!$C$10,AE1430+AF1430-1,0))</f>
        <v>#N/A</v>
      </c>
      <c r="P1430" s="180" t="e">
        <f t="shared" ca="1" si="399"/>
        <v>#N/A</v>
      </c>
      <c r="Q1430" s="180" t="e">
        <f ca="1">OFFSET('ewc02'!$A$10,MATCH($C1430,EWC_Koodi,0),0)</f>
        <v>#N/A</v>
      </c>
      <c r="R1430" s="180" t="e">
        <f t="shared" ca="1" si="400"/>
        <v>#N/A</v>
      </c>
      <c r="S1430" s="180" t="e">
        <f ca="1">OFFSET('ewc02'!$K$10,Y1430,0)</f>
        <v>#N/A</v>
      </c>
      <c r="T1430" s="180" t="e">
        <f t="shared" ca="1" si="401"/>
        <v>#N/A</v>
      </c>
      <c r="U1430" s="180" t="e">
        <f ca="1">OFFSET('ewc02'!$L$10,Y1430,0)</f>
        <v>#N/A</v>
      </c>
      <c r="V1430" s="180" t="e">
        <f ca="1">OFFSET('ewc02'!$M$10,Y1430,0)</f>
        <v>#N/A</v>
      </c>
      <c r="W1430" s="180" t="e">
        <f ca="1">OFFSET('ewc02'!$N$10,Y1430,0)</f>
        <v>#N/A</v>
      </c>
      <c r="X1430" s="180" t="e">
        <f ca="1">IF(AND(OFFSET('ewc02'!I$10,Y1430,0)=12,OR(G1430="2.3",G1430="2.6",G1430="2.7",G1430="2.9")),1,0)</f>
        <v>#N/A</v>
      </c>
      <c r="Y1430" s="180" t="e">
        <f t="shared" ca="1" si="394"/>
        <v>#N/A</v>
      </c>
      <c r="Z1430" s="37">
        <f t="shared" si="395"/>
        <v>0</v>
      </c>
      <c r="AA1430" s="180">
        <f ca="1">IF($Z1430=0,0, OFFSET(rd!$A$10,MATCH($Z1430,RD_tunnus,0),0))</f>
        <v>0</v>
      </c>
      <c r="AB1430" s="180" t="e">
        <f t="shared" si="402"/>
        <v>#N/A</v>
      </c>
      <c r="AC1430" s="180" t="e">
        <f t="shared" si="403"/>
        <v>#N/A</v>
      </c>
      <c r="AD1430" s="100">
        <f t="shared" si="404"/>
        <v>0</v>
      </c>
      <c r="AE1430" s="180" t="e">
        <f t="shared" ca="1" si="396"/>
        <v>#N/A</v>
      </c>
      <c r="AF1430" s="180" t="e">
        <f t="shared" ca="1" si="397"/>
        <v>#N/A</v>
      </c>
      <c r="AG1430" s="100" t="e">
        <f ca="1">OFFSET('Kuiva-aine'!$D$10,AE1430+AF1430-1,0)</f>
        <v>#N/A</v>
      </c>
      <c r="AH1430" s="100" t="e">
        <f ca="1">OFFSET('Kuiva-aine'!$E$10,AE1430+AF1430-1,0)</f>
        <v>#N/A</v>
      </c>
      <c r="AI1430" s="180" t="e">
        <f t="shared" ca="1" si="405"/>
        <v>#N/A</v>
      </c>
      <c r="AJ1430" s="180" t="e">
        <f t="shared" si="406"/>
        <v>#N/A</v>
      </c>
      <c r="AK1430" s="180" t="e">
        <f t="shared" si="407"/>
        <v>#N/A</v>
      </c>
      <c r="AL1430" s="180">
        <f t="shared" si="408"/>
        <v>0</v>
      </c>
    </row>
    <row r="1431" spans="1:38" x14ac:dyDescent="0.35">
      <c r="A1431" s="91"/>
      <c r="B1431" s="92"/>
      <c r="C1431" s="93"/>
      <c r="D1431" s="92"/>
      <c r="E1431" s="91"/>
      <c r="F1431" s="92"/>
      <c r="G1431" s="94"/>
      <c r="I1431" s="31">
        <f t="shared" ca="1" si="392"/>
        <v>0</v>
      </c>
      <c r="J1431" s="31">
        <f ca="1">IF(ISNA(MATCH($V1431,Hajoamiskertoimet!A$21:A$53,0)),0,$I1431*OFFSET(Hajoamiskertoimet!$C$20,MATCH($V1431,Hajoamiskertoimet!A$21:A$53,0),0))</f>
        <v>0</v>
      </c>
      <c r="L1431" s="181">
        <f t="shared" ca="1" si="398"/>
        <v>1</v>
      </c>
      <c r="M1431" s="180" t="e">
        <f ca="1">OFFSET('ewc02'!$H$10,MATCH($R1431,Ewc_ID,0),0)</f>
        <v>#N/A</v>
      </c>
      <c r="N1431" s="180" t="e">
        <f t="shared" ca="1" si="393"/>
        <v>#N/A</v>
      </c>
      <c r="O1431" s="180" t="e">
        <f ca="1">IF($L1431=0,-1,OFFSET('Kuiva-aine'!$C$10,AE1431+AF1431-1,0))</f>
        <v>#N/A</v>
      </c>
      <c r="P1431" s="180" t="e">
        <f t="shared" ca="1" si="399"/>
        <v>#N/A</v>
      </c>
      <c r="Q1431" s="180" t="e">
        <f ca="1">OFFSET('ewc02'!$A$10,MATCH($C1431,EWC_Koodi,0),0)</f>
        <v>#N/A</v>
      </c>
      <c r="R1431" s="180" t="e">
        <f t="shared" ca="1" si="400"/>
        <v>#N/A</v>
      </c>
      <c r="S1431" s="180" t="e">
        <f ca="1">OFFSET('ewc02'!$K$10,Y1431,0)</f>
        <v>#N/A</v>
      </c>
      <c r="T1431" s="180" t="e">
        <f t="shared" ca="1" si="401"/>
        <v>#N/A</v>
      </c>
      <c r="U1431" s="180" t="e">
        <f ca="1">OFFSET('ewc02'!$L$10,Y1431,0)</f>
        <v>#N/A</v>
      </c>
      <c r="V1431" s="180" t="e">
        <f ca="1">OFFSET('ewc02'!$M$10,Y1431,0)</f>
        <v>#N/A</v>
      </c>
      <c r="W1431" s="180" t="e">
        <f ca="1">OFFSET('ewc02'!$N$10,Y1431,0)</f>
        <v>#N/A</v>
      </c>
      <c r="X1431" s="180" t="e">
        <f ca="1">IF(AND(OFFSET('ewc02'!I$10,Y1431,0)=12,OR(G1431="2.3",G1431="2.6",G1431="2.7",G1431="2.9")),1,0)</f>
        <v>#N/A</v>
      </c>
      <c r="Y1431" s="180" t="e">
        <f t="shared" ca="1" si="394"/>
        <v>#N/A</v>
      </c>
      <c r="Z1431" s="37">
        <f t="shared" si="395"/>
        <v>0</v>
      </c>
      <c r="AA1431" s="180">
        <f ca="1">IF($Z1431=0,0, OFFSET(rd!$A$10,MATCH($Z1431,RD_tunnus,0),0))</f>
        <v>0</v>
      </c>
      <c r="AB1431" s="180" t="e">
        <f t="shared" si="402"/>
        <v>#N/A</v>
      </c>
      <c r="AC1431" s="180" t="e">
        <f t="shared" si="403"/>
        <v>#N/A</v>
      </c>
      <c r="AD1431" s="100">
        <f t="shared" si="404"/>
        <v>0</v>
      </c>
      <c r="AE1431" s="180" t="e">
        <f t="shared" ca="1" si="396"/>
        <v>#N/A</v>
      </c>
      <c r="AF1431" s="180" t="e">
        <f t="shared" ca="1" si="397"/>
        <v>#N/A</v>
      </c>
      <c r="AG1431" s="100" t="e">
        <f ca="1">OFFSET('Kuiva-aine'!$D$10,AE1431+AF1431-1,0)</f>
        <v>#N/A</v>
      </c>
      <c r="AH1431" s="100" t="e">
        <f ca="1">OFFSET('Kuiva-aine'!$E$10,AE1431+AF1431-1,0)</f>
        <v>#N/A</v>
      </c>
      <c r="AI1431" s="180" t="e">
        <f t="shared" ca="1" si="405"/>
        <v>#N/A</v>
      </c>
      <c r="AJ1431" s="180" t="e">
        <f t="shared" si="406"/>
        <v>#N/A</v>
      </c>
      <c r="AK1431" s="180" t="e">
        <f t="shared" si="407"/>
        <v>#N/A</v>
      </c>
      <c r="AL1431" s="180">
        <f t="shared" si="408"/>
        <v>0</v>
      </c>
    </row>
    <row r="1432" spans="1:38" x14ac:dyDescent="0.35">
      <c r="A1432" s="91"/>
      <c r="B1432" s="92"/>
      <c r="C1432" s="93"/>
      <c r="D1432" s="92"/>
      <c r="E1432" s="91"/>
      <c r="F1432" s="92"/>
      <c r="G1432" s="94"/>
      <c r="I1432" s="31">
        <f t="shared" ca="1" si="392"/>
        <v>0</v>
      </c>
      <c r="J1432" s="31">
        <f ca="1">IF(ISNA(MATCH($V1432,Hajoamiskertoimet!A$21:A$53,0)),0,$I1432*OFFSET(Hajoamiskertoimet!$C$20,MATCH($V1432,Hajoamiskertoimet!A$21:A$53,0),0))</f>
        <v>0</v>
      </c>
      <c r="L1432" s="181">
        <f t="shared" ca="1" si="398"/>
        <v>1</v>
      </c>
      <c r="M1432" s="180" t="e">
        <f ca="1">OFFSET('ewc02'!$H$10,MATCH($R1432,Ewc_ID,0),0)</f>
        <v>#N/A</v>
      </c>
      <c r="N1432" s="180" t="e">
        <f t="shared" ca="1" si="393"/>
        <v>#N/A</v>
      </c>
      <c r="O1432" s="180" t="e">
        <f ca="1">IF($L1432=0,-1,OFFSET('Kuiva-aine'!$C$10,AE1432+AF1432-1,0))</f>
        <v>#N/A</v>
      </c>
      <c r="P1432" s="180" t="e">
        <f t="shared" ca="1" si="399"/>
        <v>#N/A</v>
      </c>
      <c r="Q1432" s="180" t="e">
        <f ca="1">OFFSET('ewc02'!$A$10,MATCH($C1432,EWC_Koodi,0),0)</f>
        <v>#N/A</v>
      </c>
      <c r="R1432" s="180" t="e">
        <f t="shared" ca="1" si="400"/>
        <v>#N/A</v>
      </c>
      <c r="S1432" s="180" t="e">
        <f ca="1">OFFSET('ewc02'!$K$10,Y1432,0)</f>
        <v>#N/A</v>
      </c>
      <c r="T1432" s="180" t="e">
        <f t="shared" ca="1" si="401"/>
        <v>#N/A</v>
      </c>
      <c r="U1432" s="180" t="e">
        <f ca="1">OFFSET('ewc02'!$L$10,Y1432,0)</f>
        <v>#N/A</v>
      </c>
      <c r="V1432" s="180" t="e">
        <f ca="1">OFFSET('ewc02'!$M$10,Y1432,0)</f>
        <v>#N/A</v>
      </c>
      <c r="W1432" s="180" t="e">
        <f ca="1">OFFSET('ewc02'!$N$10,Y1432,0)</f>
        <v>#N/A</v>
      </c>
      <c r="X1432" s="180" t="e">
        <f ca="1">IF(AND(OFFSET('ewc02'!I$10,Y1432,0)=12,OR(G1432="2.3",G1432="2.6",G1432="2.7",G1432="2.9")),1,0)</f>
        <v>#N/A</v>
      </c>
      <c r="Y1432" s="180" t="e">
        <f t="shared" ca="1" si="394"/>
        <v>#N/A</v>
      </c>
      <c r="Z1432" s="37">
        <f t="shared" si="395"/>
        <v>0</v>
      </c>
      <c r="AA1432" s="180">
        <f ca="1">IF($Z1432=0,0, OFFSET(rd!$A$10,MATCH($Z1432,RD_tunnus,0),0))</f>
        <v>0</v>
      </c>
      <c r="AB1432" s="180" t="e">
        <f t="shared" si="402"/>
        <v>#N/A</v>
      </c>
      <c r="AC1432" s="180" t="e">
        <f t="shared" si="403"/>
        <v>#N/A</v>
      </c>
      <c r="AD1432" s="100">
        <f t="shared" si="404"/>
        <v>0</v>
      </c>
      <c r="AE1432" s="180" t="e">
        <f t="shared" ca="1" si="396"/>
        <v>#N/A</v>
      </c>
      <c r="AF1432" s="180" t="e">
        <f t="shared" ca="1" si="397"/>
        <v>#N/A</v>
      </c>
      <c r="AG1432" s="100" t="e">
        <f ca="1">OFFSET('Kuiva-aine'!$D$10,AE1432+AF1432-1,0)</f>
        <v>#N/A</v>
      </c>
      <c r="AH1432" s="100" t="e">
        <f ca="1">OFFSET('Kuiva-aine'!$E$10,AE1432+AF1432-1,0)</f>
        <v>#N/A</v>
      </c>
      <c r="AI1432" s="180" t="e">
        <f t="shared" ca="1" si="405"/>
        <v>#N/A</v>
      </c>
      <c r="AJ1432" s="180" t="e">
        <f t="shared" si="406"/>
        <v>#N/A</v>
      </c>
      <c r="AK1432" s="180" t="e">
        <f t="shared" si="407"/>
        <v>#N/A</v>
      </c>
      <c r="AL1432" s="180">
        <f t="shared" si="408"/>
        <v>0</v>
      </c>
    </row>
    <row r="1433" spans="1:38" x14ac:dyDescent="0.35">
      <c r="A1433" s="91"/>
      <c r="B1433" s="92"/>
      <c r="C1433" s="93"/>
      <c r="D1433" s="92"/>
      <c r="E1433" s="91"/>
      <c r="F1433" s="92"/>
      <c r="G1433" s="94"/>
      <c r="I1433" s="31">
        <f t="shared" ca="1" si="392"/>
        <v>0</v>
      </c>
      <c r="J1433" s="31">
        <f ca="1">IF(ISNA(MATCH($V1433,Hajoamiskertoimet!A$21:A$53,0)),0,$I1433*OFFSET(Hajoamiskertoimet!$C$20,MATCH($V1433,Hajoamiskertoimet!A$21:A$53,0),0))</f>
        <v>0</v>
      </c>
      <c r="L1433" s="181">
        <f t="shared" ca="1" si="398"/>
        <v>1</v>
      </c>
      <c r="M1433" s="180" t="e">
        <f ca="1">OFFSET('ewc02'!$H$10,MATCH($R1433,Ewc_ID,0),0)</f>
        <v>#N/A</v>
      </c>
      <c r="N1433" s="180" t="e">
        <f t="shared" ca="1" si="393"/>
        <v>#N/A</v>
      </c>
      <c r="O1433" s="180" t="e">
        <f ca="1">IF($L1433=0,-1,OFFSET('Kuiva-aine'!$C$10,AE1433+AF1433-1,0))</f>
        <v>#N/A</v>
      </c>
      <c r="P1433" s="180" t="e">
        <f t="shared" ca="1" si="399"/>
        <v>#N/A</v>
      </c>
      <c r="Q1433" s="180" t="e">
        <f ca="1">OFFSET('ewc02'!$A$10,MATCH($C1433,EWC_Koodi,0),0)</f>
        <v>#N/A</v>
      </c>
      <c r="R1433" s="180" t="e">
        <f t="shared" ca="1" si="400"/>
        <v>#N/A</v>
      </c>
      <c r="S1433" s="180" t="e">
        <f ca="1">OFFSET('ewc02'!$K$10,Y1433,0)</f>
        <v>#N/A</v>
      </c>
      <c r="T1433" s="180" t="e">
        <f t="shared" ca="1" si="401"/>
        <v>#N/A</v>
      </c>
      <c r="U1433" s="180" t="e">
        <f ca="1">OFFSET('ewc02'!$L$10,Y1433,0)</f>
        <v>#N/A</v>
      </c>
      <c r="V1433" s="180" t="e">
        <f ca="1">OFFSET('ewc02'!$M$10,Y1433,0)</f>
        <v>#N/A</v>
      </c>
      <c r="W1433" s="180" t="e">
        <f ca="1">OFFSET('ewc02'!$N$10,Y1433,0)</f>
        <v>#N/A</v>
      </c>
      <c r="X1433" s="180" t="e">
        <f ca="1">IF(AND(OFFSET('ewc02'!I$10,Y1433,0)=12,OR(G1433="2.3",G1433="2.6",G1433="2.7",G1433="2.9")),1,0)</f>
        <v>#N/A</v>
      </c>
      <c r="Y1433" s="180" t="e">
        <f t="shared" ca="1" si="394"/>
        <v>#N/A</v>
      </c>
      <c r="Z1433" s="37">
        <f t="shared" si="395"/>
        <v>0</v>
      </c>
      <c r="AA1433" s="180">
        <f ca="1">IF($Z1433=0,0, OFFSET(rd!$A$10,MATCH($Z1433,RD_tunnus,0),0))</f>
        <v>0</v>
      </c>
      <c r="AB1433" s="180" t="e">
        <f t="shared" si="402"/>
        <v>#N/A</v>
      </c>
      <c r="AC1433" s="180" t="e">
        <f t="shared" si="403"/>
        <v>#N/A</v>
      </c>
      <c r="AD1433" s="100">
        <f t="shared" si="404"/>
        <v>0</v>
      </c>
      <c r="AE1433" s="180" t="e">
        <f t="shared" ca="1" si="396"/>
        <v>#N/A</v>
      </c>
      <c r="AF1433" s="180" t="e">
        <f t="shared" ca="1" si="397"/>
        <v>#N/A</v>
      </c>
      <c r="AG1433" s="100" t="e">
        <f ca="1">OFFSET('Kuiva-aine'!$D$10,AE1433+AF1433-1,0)</f>
        <v>#N/A</v>
      </c>
      <c r="AH1433" s="100" t="e">
        <f ca="1">OFFSET('Kuiva-aine'!$E$10,AE1433+AF1433-1,0)</f>
        <v>#N/A</v>
      </c>
      <c r="AI1433" s="180" t="e">
        <f t="shared" ca="1" si="405"/>
        <v>#N/A</v>
      </c>
      <c r="AJ1433" s="180" t="e">
        <f t="shared" si="406"/>
        <v>#N/A</v>
      </c>
      <c r="AK1433" s="180" t="e">
        <f t="shared" si="407"/>
        <v>#N/A</v>
      </c>
      <c r="AL1433" s="180">
        <f t="shared" si="408"/>
        <v>0</v>
      </c>
    </row>
    <row r="1434" spans="1:38" x14ac:dyDescent="0.35">
      <c r="A1434" s="91"/>
      <c r="B1434" s="92"/>
      <c r="C1434" s="93"/>
      <c r="D1434" s="92"/>
      <c r="E1434" s="91"/>
      <c r="F1434" s="92"/>
      <c r="G1434" s="94"/>
      <c r="I1434" s="31">
        <f t="shared" ca="1" si="392"/>
        <v>0</v>
      </c>
      <c r="J1434" s="31">
        <f ca="1">IF(ISNA(MATCH($V1434,Hajoamiskertoimet!A$21:A$53,0)),0,$I1434*OFFSET(Hajoamiskertoimet!$C$20,MATCH($V1434,Hajoamiskertoimet!A$21:A$53,0),0))</f>
        <v>0</v>
      </c>
      <c r="L1434" s="181">
        <f t="shared" ca="1" si="398"/>
        <v>1</v>
      </c>
      <c r="M1434" s="180" t="e">
        <f ca="1">OFFSET('ewc02'!$H$10,MATCH($R1434,Ewc_ID,0),0)</f>
        <v>#N/A</v>
      </c>
      <c r="N1434" s="180" t="e">
        <f t="shared" ca="1" si="393"/>
        <v>#N/A</v>
      </c>
      <c r="O1434" s="180" t="e">
        <f ca="1">IF($L1434=0,-1,OFFSET('Kuiva-aine'!$C$10,AE1434+AF1434-1,0))</f>
        <v>#N/A</v>
      </c>
      <c r="P1434" s="180" t="e">
        <f t="shared" ca="1" si="399"/>
        <v>#N/A</v>
      </c>
      <c r="Q1434" s="180" t="e">
        <f ca="1">OFFSET('ewc02'!$A$10,MATCH($C1434,EWC_Koodi,0),0)</f>
        <v>#N/A</v>
      </c>
      <c r="R1434" s="180" t="e">
        <f t="shared" ca="1" si="400"/>
        <v>#N/A</v>
      </c>
      <c r="S1434" s="180" t="e">
        <f ca="1">OFFSET('ewc02'!$K$10,Y1434,0)</f>
        <v>#N/A</v>
      </c>
      <c r="T1434" s="180" t="e">
        <f t="shared" ca="1" si="401"/>
        <v>#N/A</v>
      </c>
      <c r="U1434" s="180" t="e">
        <f ca="1">OFFSET('ewc02'!$L$10,Y1434,0)</f>
        <v>#N/A</v>
      </c>
      <c r="V1434" s="180" t="e">
        <f ca="1">OFFSET('ewc02'!$M$10,Y1434,0)</f>
        <v>#N/A</v>
      </c>
      <c r="W1434" s="180" t="e">
        <f ca="1">OFFSET('ewc02'!$N$10,Y1434,0)</f>
        <v>#N/A</v>
      </c>
      <c r="X1434" s="180" t="e">
        <f ca="1">IF(AND(OFFSET('ewc02'!I$10,Y1434,0)=12,OR(G1434="2.3",G1434="2.6",G1434="2.7",G1434="2.9")),1,0)</f>
        <v>#N/A</v>
      </c>
      <c r="Y1434" s="180" t="e">
        <f t="shared" ca="1" si="394"/>
        <v>#N/A</v>
      </c>
      <c r="Z1434" s="37">
        <f t="shared" si="395"/>
        <v>0</v>
      </c>
      <c r="AA1434" s="180">
        <f ca="1">IF($Z1434=0,0, OFFSET(rd!$A$10,MATCH($Z1434,RD_tunnus,0),0))</f>
        <v>0</v>
      </c>
      <c r="AB1434" s="180" t="e">
        <f t="shared" si="402"/>
        <v>#N/A</v>
      </c>
      <c r="AC1434" s="180" t="e">
        <f t="shared" si="403"/>
        <v>#N/A</v>
      </c>
      <c r="AD1434" s="100">
        <f t="shared" si="404"/>
        <v>0</v>
      </c>
      <c r="AE1434" s="180" t="e">
        <f t="shared" ca="1" si="396"/>
        <v>#N/A</v>
      </c>
      <c r="AF1434" s="180" t="e">
        <f t="shared" ca="1" si="397"/>
        <v>#N/A</v>
      </c>
      <c r="AG1434" s="100" t="e">
        <f ca="1">OFFSET('Kuiva-aine'!$D$10,AE1434+AF1434-1,0)</f>
        <v>#N/A</v>
      </c>
      <c r="AH1434" s="100" t="e">
        <f ca="1">OFFSET('Kuiva-aine'!$E$10,AE1434+AF1434-1,0)</f>
        <v>#N/A</v>
      </c>
      <c r="AI1434" s="180" t="e">
        <f t="shared" ca="1" si="405"/>
        <v>#N/A</v>
      </c>
      <c r="AJ1434" s="180" t="e">
        <f t="shared" si="406"/>
        <v>#N/A</v>
      </c>
      <c r="AK1434" s="180" t="e">
        <f t="shared" si="407"/>
        <v>#N/A</v>
      </c>
      <c r="AL1434" s="180">
        <f t="shared" si="408"/>
        <v>0</v>
      </c>
    </row>
    <row r="1435" spans="1:38" x14ac:dyDescent="0.35">
      <c r="A1435" s="91"/>
      <c r="B1435" s="92"/>
      <c r="C1435" s="93"/>
      <c r="D1435" s="92"/>
      <c r="E1435" s="91"/>
      <c r="F1435" s="92"/>
      <c r="G1435" s="94"/>
      <c r="I1435" s="31">
        <f t="shared" ca="1" si="392"/>
        <v>0</v>
      </c>
      <c r="J1435" s="31">
        <f ca="1">IF(ISNA(MATCH($V1435,Hajoamiskertoimet!A$21:A$53,0)),0,$I1435*OFFSET(Hajoamiskertoimet!$C$20,MATCH($V1435,Hajoamiskertoimet!A$21:A$53,0),0))</f>
        <v>0</v>
      </c>
      <c r="L1435" s="181">
        <f t="shared" ca="1" si="398"/>
        <v>1</v>
      </c>
      <c r="M1435" s="180" t="e">
        <f ca="1">OFFSET('ewc02'!$H$10,MATCH($R1435,Ewc_ID,0),0)</f>
        <v>#N/A</v>
      </c>
      <c r="N1435" s="180" t="e">
        <f t="shared" ca="1" si="393"/>
        <v>#N/A</v>
      </c>
      <c r="O1435" s="180" t="e">
        <f ca="1">IF($L1435=0,-1,OFFSET('Kuiva-aine'!$C$10,AE1435+AF1435-1,0))</f>
        <v>#N/A</v>
      </c>
      <c r="P1435" s="180" t="e">
        <f t="shared" ca="1" si="399"/>
        <v>#N/A</v>
      </c>
      <c r="Q1435" s="180" t="e">
        <f ca="1">OFFSET('ewc02'!$A$10,MATCH($C1435,EWC_Koodi,0),0)</f>
        <v>#N/A</v>
      </c>
      <c r="R1435" s="180" t="e">
        <f t="shared" ca="1" si="400"/>
        <v>#N/A</v>
      </c>
      <c r="S1435" s="180" t="e">
        <f ca="1">OFFSET('ewc02'!$K$10,Y1435,0)</f>
        <v>#N/A</v>
      </c>
      <c r="T1435" s="180" t="e">
        <f t="shared" ca="1" si="401"/>
        <v>#N/A</v>
      </c>
      <c r="U1435" s="180" t="e">
        <f ca="1">OFFSET('ewc02'!$L$10,Y1435,0)</f>
        <v>#N/A</v>
      </c>
      <c r="V1435" s="180" t="e">
        <f ca="1">OFFSET('ewc02'!$M$10,Y1435,0)</f>
        <v>#N/A</v>
      </c>
      <c r="W1435" s="180" t="e">
        <f ca="1">OFFSET('ewc02'!$N$10,Y1435,0)</f>
        <v>#N/A</v>
      </c>
      <c r="X1435" s="180" t="e">
        <f ca="1">IF(AND(OFFSET('ewc02'!I$10,Y1435,0)=12,OR(G1435="2.3",G1435="2.6",G1435="2.7",G1435="2.9")),1,0)</f>
        <v>#N/A</v>
      </c>
      <c r="Y1435" s="180" t="e">
        <f t="shared" ca="1" si="394"/>
        <v>#N/A</v>
      </c>
      <c r="Z1435" s="37">
        <f t="shared" si="395"/>
        <v>0</v>
      </c>
      <c r="AA1435" s="180">
        <f ca="1">IF($Z1435=0,0, OFFSET(rd!$A$10,MATCH($Z1435,RD_tunnus,0),0))</f>
        <v>0</v>
      </c>
      <c r="AB1435" s="180" t="e">
        <f t="shared" si="402"/>
        <v>#N/A</v>
      </c>
      <c r="AC1435" s="180" t="e">
        <f t="shared" si="403"/>
        <v>#N/A</v>
      </c>
      <c r="AD1435" s="100">
        <f t="shared" si="404"/>
        <v>0</v>
      </c>
      <c r="AE1435" s="180" t="e">
        <f t="shared" ca="1" si="396"/>
        <v>#N/A</v>
      </c>
      <c r="AF1435" s="180" t="e">
        <f t="shared" ca="1" si="397"/>
        <v>#N/A</v>
      </c>
      <c r="AG1435" s="100" t="e">
        <f ca="1">OFFSET('Kuiva-aine'!$D$10,AE1435+AF1435-1,0)</f>
        <v>#N/A</v>
      </c>
      <c r="AH1435" s="100" t="e">
        <f ca="1">OFFSET('Kuiva-aine'!$E$10,AE1435+AF1435-1,0)</f>
        <v>#N/A</v>
      </c>
      <c r="AI1435" s="180" t="e">
        <f t="shared" ca="1" si="405"/>
        <v>#N/A</v>
      </c>
      <c r="AJ1435" s="180" t="e">
        <f t="shared" si="406"/>
        <v>#N/A</v>
      </c>
      <c r="AK1435" s="180" t="e">
        <f t="shared" si="407"/>
        <v>#N/A</v>
      </c>
      <c r="AL1435" s="180">
        <f t="shared" si="408"/>
        <v>0</v>
      </c>
    </row>
    <row r="1436" spans="1:38" x14ac:dyDescent="0.35">
      <c r="A1436" s="91"/>
      <c r="B1436" s="92"/>
      <c r="C1436" s="93"/>
      <c r="D1436" s="92"/>
      <c r="E1436" s="91"/>
      <c r="F1436" s="92"/>
      <c r="G1436" s="94"/>
      <c r="I1436" s="31">
        <f t="shared" ca="1" si="392"/>
        <v>0</v>
      </c>
      <c r="J1436" s="31">
        <f ca="1">IF(ISNA(MATCH($V1436,Hajoamiskertoimet!A$21:A$53,0)),0,$I1436*OFFSET(Hajoamiskertoimet!$C$20,MATCH($V1436,Hajoamiskertoimet!A$21:A$53,0),0))</f>
        <v>0</v>
      </c>
      <c r="L1436" s="181">
        <f t="shared" ca="1" si="398"/>
        <v>1</v>
      </c>
      <c r="M1436" s="180" t="e">
        <f ca="1">OFFSET('ewc02'!$H$10,MATCH($R1436,Ewc_ID,0),0)</f>
        <v>#N/A</v>
      </c>
      <c r="N1436" s="180" t="e">
        <f t="shared" ca="1" si="393"/>
        <v>#N/A</v>
      </c>
      <c r="O1436" s="180" t="e">
        <f ca="1">IF($L1436=0,-1,OFFSET('Kuiva-aine'!$C$10,AE1436+AF1436-1,0))</f>
        <v>#N/A</v>
      </c>
      <c r="P1436" s="180" t="e">
        <f t="shared" ca="1" si="399"/>
        <v>#N/A</v>
      </c>
      <c r="Q1436" s="180" t="e">
        <f ca="1">OFFSET('ewc02'!$A$10,MATCH($C1436,EWC_Koodi,0),0)</f>
        <v>#N/A</v>
      </c>
      <c r="R1436" s="180" t="e">
        <f t="shared" ca="1" si="400"/>
        <v>#N/A</v>
      </c>
      <c r="S1436" s="180" t="e">
        <f ca="1">OFFSET('ewc02'!$K$10,Y1436,0)</f>
        <v>#N/A</v>
      </c>
      <c r="T1436" s="180" t="e">
        <f t="shared" ca="1" si="401"/>
        <v>#N/A</v>
      </c>
      <c r="U1436" s="180" t="e">
        <f ca="1">OFFSET('ewc02'!$L$10,Y1436,0)</f>
        <v>#N/A</v>
      </c>
      <c r="V1436" s="180" t="e">
        <f ca="1">OFFSET('ewc02'!$M$10,Y1436,0)</f>
        <v>#N/A</v>
      </c>
      <c r="W1436" s="180" t="e">
        <f ca="1">OFFSET('ewc02'!$N$10,Y1436,0)</f>
        <v>#N/A</v>
      </c>
      <c r="X1436" s="180" t="e">
        <f ca="1">IF(AND(OFFSET('ewc02'!I$10,Y1436,0)=12,OR(G1436="2.3",G1436="2.6",G1436="2.7",G1436="2.9")),1,0)</f>
        <v>#N/A</v>
      </c>
      <c r="Y1436" s="180" t="e">
        <f t="shared" ca="1" si="394"/>
        <v>#N/A</v>
      </c>
      <c r="Z1436" s="37">
        <f t="shared" si="395"/>
        <v>0</v>
      </c>
      <c r="AA1436" s="180">
        <f ca="1">IF($Z1436=0,0, OFFSET(rd!$A$10,MATCH($Z1436,RD_tunnus,0),0))</f>
        <v>0</v>
      </c>
      <c r="AB1436" s="180" t="e">
        <f t="shared" si="402"/>
        <v>#N/A</v>
      </c>
      <c r="AC1436" s="180" t="e">
        <f t="shared" si="403"/>
        <v>#N/A</v>
      </c>
      <c r="AD1436" s="100">
        <f t="shared" si="404"/>
        <v>0</v>
      </c>
      <c r="AE1436" s="180" t="e">
        <f t="shared" ca="1" si="396"/>
        <v>#N/A</v>
      </c>
      <c r="AF1436" s="180" t="e">
        <f t="shared" ca="1" si="397"/>
        <v>#N/A</v>
      </c>
      <c r="AG1436" s="100" t="e">
        <f ca="1">OFFSET('Kuiva-aine'!$D$10,AE1436+AF1436-1,0)</f>
        <v>#N/A</v>
      </c>
      <c r="AH1436" s="100" t="e">
        <f ca="1">OFFSET('Kuiva-aine'!$E$10,AE1436+AF1436-1,0)</f>
        <v>#N/A</v>
      </c>
      <c r="AI1436" s="180" t="e">
        <f t="shared" ca="1" si="405"/>
        <v>#N/A</v>
      </c>
      <c r="AJ1436" s="180" t="e">
        <f t="shared" si="406"/>
        <v>#N/A</v>
      </c>
      <c r="AK1436" s="180" t="e">
        <f t="shared" si="407"/>
        <v>#N/A</v>
      </c>
      <c r="AL1436" s="180">
        <f t="shared" si="408"/>
        <v>0</v>
      </c>
    </row>
    <row r="1437" spans="1:38" x14ac:dyDescent="0.35">
      <c r="A1437" s="91"/>
      <c r="B1437" s="92"/>
      <c r="C1437" s="93"/>
      <c r="D1437" s="92"/>
      <c r="E1437" s="91"/>
      <c r="F1437" s="92"/>
      <c r="G1437" s="94"/>
      <c r="I1437" s="31">
        <f t="shared" ca="1" si="392"/>
        <v>0</v>
      </c>
      <c r="J1437" s="31">
        <f ca="1">IF(ISNA(MATCH($V1437,Hajoamiskertoimet!A$21:A$53,0)),0,$I1437*OFFSET(Hajoamiskertoimet!$C$20,MATCH($V1437,Hajoamiskertoimet!A$21:A$53,0),0))</f>
        <v>0</v>
      </c>
      <c r="L1437" s="181">
        <f t="shared" ca="1" si="398"/>
        <v>1</v>
      </c>
      <c r="M1437" s="180" t="e">
        <f ca="1">OFFSET('ewc02'!$H$10,MATCH($R1437,Ewc_ID,0),0)</f>
        <v>#N/A</v>
      </c>
      <c r="N1437" s="180" t="e">
        <f t="shared" ca="1" si="393"/>
        <v>#N/A</v>
      </c>
      <c r="O1437" s="180" t="e">
        <f ca="1">IF($L1437=0,-1,OFFSET('Kuiva-aine'!$C$10,AE1437+AF1437-1,0))</f>
        <v>#N/A</v>
      </c>
      <c r="P1437" s="180" t="e">
        <f t="shared" ca="1" si="399"/>
        <v>#N/A</v>
      </c>
      <c r="Q1437" s="180" t="e">
        <f ca="1">OFFSET('ewc02'!$A$10,MATCH($C1437,EWC_Koodi,0),0)</f>
        <v>#N/A</v>
      </c>
      <c r="R1437" s="180" t="e">
        <f t="shared" ca="1" si="400"/>
        <v>#N/A</v>
      </c>
      <c r="S1437" s="180" t="e">
        <f ca="1">OFFSET('ewc02'!$K$10,Y1437,0)</f>
        <v>#N/A</v>
      </c>
      <c r="T1437" s="180" t="e">
        <f t="shared" ca="1" si="401"/>
        <v>#N/A</v>
      </c>
      <c r="U1437" s="180" t="e">
        <f ca="1">OFFSET('ewc02'!$L$10,Y1437,0)</f>
        <v>#N/A</v>
      </c>
      <c r="V1437" s="180" t="e">
        <f ca="1">OFFSET('ewc02'!$M$10,Y1437,0)</f>
        <v>#N/A</v>
      </c>
      <c r="W1437" s="180" t="e">
        <f ca="1">OFFSET('ewc02'!$N$10,Y1437,0)</f>
        <v>#N/A</v>
      </c>
      <c r="X1437" s="180" t="e">
        <f ca="1">IF(AND(OFFSET('ewc02'!I$10,Y1437,0)=12,OR(G1437="2.3",G1437="2.6",G1437="2.7",G1437="2.9")),1,0)</f>
        <v>#N/A</v>
      </c>
      <c r="Y1437" s="180" t="e">
        <f t="shared" ca="1" si="394"/>
        <v>#N/A</v>
      </c>
      <c r="Z1437" s="37">
        <f t="shared" si="395"/>
        <v>0</v>
      </c>
      <c r="AA1437" s="180">
        <f ca="1">IF($Z1437=0,0, OFFSET(rd!$A$10,MATCH($Z1437,RD_tunnus,0),0))</f>
        <v>0</v>
      </c>
      <c r="AB1437" s="180" t="e">
        <f t="shared" si="402"/>
        <v>#N/A</v>
      </c>
      <c r="AC1437" s="180" t="e">
        <f t="shared" si="403"/>
        <v>#N/A</v>
      </c>
      <c r="AD1437" s="100">
        <f t="shared" si="404"/>
        <v>0</v>
      </c>
      <c r="AE1437" s="180" t="e">
        <f t="shared" ca="1" si="396"/>
        <v>#N/A</v>
      </c>
      <c r="AF1437" s="180" t="e">
        <f t="shared" ca="1" si="397"/>
        <v>#N/A</v>
      </c>
      <c r="AG1437" s="100" t="e">
        <f ca="1">OFFSET('Kuiva-aine'!$D$10,AE1437+AF1437-1,0)</f>
        <v>#N/A</v>
      </c>
      <c r="AH1437" s="100" t="e">
        <f ca="1">OFFSET('Kuiva-aine'!$E$10,AE1437+AF1437-1,0)</f>
        <v>#N/A</v>
      </c>
      <c r="AI1437" s="180" t="e">
        <f t="shared" ca="1" si="405"/>
        <v>#N/A</v>
      </c>
      <c r="AJ1437" s="180" t="e">
        <f t="shared" si="406"/>
        <v>#N/A</v>
      </c>
      <c r="AK1437" s="180" t="e">
        <f t="shared" si="407"/>
        <v>#N/A</v>
      </c>
      <c r="AL1437" s="180">
        <f t="shared" si="408"/>
        <v>0</v>
      </c>
    </row>
    <row r="1438" spans="1:38" x14ac:dyDescent="0.35">
      <c r="A1438" s="91"/>
      <c r="B1438" s="92"/>
      <c r="C1438" s="93"/>
      <c r="D1438" s="92"/>
      <c r="E1438" s="91"/>
      <c r="F1438" s="92"/>
      <c r="G1438" s="94"/>
      <c r="I1438" s="31">
        <f t="shared" ca="1" si="392"/>
        <v>0</v>
      </c>
      <c r="J1438" s="31">
        <f ca="1">IF(ISNA(MATCH($V1438,Hajoamiskertoimet!A$21:A$53,0)),0,$I1438*OFFSET(Hajoamiskertoimet!$C$20,MATCH($V1438,Hajoamiskertoimet!A$21:A$53,0),0))</f>
        <v>0</v>
      </c>
      <c r="L1438" s="181">
        <f t="shared" ca="1" si="398"/>
        <v>1</v>
      </c>
      <c r="M1438" s="180" t="e">
        <f ca="1">OFFSET('ewc02'!$H$10,MATCH($R1438,Ewc_ID,0),0)</f>
        <v>#N/A</v>
      </c>
      <c r="N1438" s="180" t="e">
        <f t="shared" ca="1" si="393"/>
        <v>#N/A</v>
      </c>
      <c r="O1438" s="180" t="e">
        <f ca="1">IF($L1438=0,-1,OFFSET('Kuiva-aine'!$C$10,AE1438+AF1438-1,0))</f>
        <v>#N/A</v>
      </c>
      <c r="P1438" s="180" t="e">
        <f t="shared" ca="1" si="399"/>
        <v>#N/A</v>
      </c>
      <c r="Q1438" s="180" t="e">
        <f ca="1">OFFSET('ewc02'!$A$10,MATCH($C1438,EWC_Koodi,0),0)</f>
        <v>#N/A</v>
      </c>
      <c r="R1438" s="180" t="e">
        <f t="shared" ca="1" si="400"/>
        <v>#N/A</v>
      </c>
      <c r="S1438" s="180" t="e">
        <f ca="1">OFFSET('ewc02'!$K$10,Y1438,0)</f>
        <v>#N/A</v>
      </c>
      <c r="T1438" s="180" t="e">
        <f t="shared" ca="1" si="401"/>
        <v>#N/A</v>
      </c>
      <c r="U1438" s="180" t="e">
        <f ca="1">OFFSET('ewc02'!$L$10,Y1438,0)</f>
        <v>#N/A</v>
      </c>
      <c r="V1438" s="180" t="e">
        <f ca="1">OFFSET('ewc02'!$M$10,Y1438,0)</f>
        <v>#N/A</v>
      </c>
      <c r="W1438" s="180" t="e">
        <f ca="1">OFFSET('ewc02'!$N$10,Y1438,0)</f>
        <v>#N/A</v>
      </c>
      <c r="X1438" s="180" t="e">
        <f ca="1">IF(AND(OFFSET('ewc02'!I$10,Y1438,0)=12,OR(G1438="2.3",G1438="2.6",G1438="2.7",G1438="2.9")),1,0)</f>
        <v>#N/A</v>
      </c>
      <c r="Y1438" s="180" t="e">
        <f t="shared" ca="1" si="394"/>
        <v>#N/A</v>
      </c>
      <c r="Z1438" s="37">
        <f t="shared" si="395"/>
        <v>0</v>
      </c>
      <c r="AA1438" s="180">
        <f ca="1">IF($Z1438=0,0, OFFSET(rd!$A$10,MATCH($Z1438,RD_tunnus,0),0))</f>
        <v>0</v>
      </c>
      <c r="AB1438" s="180" t="e">
        <f t="shared" si="402"/>
        <v>#N/A</v>
      </c>
      <c r="AC1438" s="180" t="e">
        <f t="shared" si="403"/>
        <v>#N/A</v>
      </c>
      <c r="AD1438" s="100">
        <f t="shared" si="404"/>
        <v>0</v>
      </c>
      <c r="AE1438" s="180" t="e">
        <f t="shared" ca="1" si="396"/>
        <v>#N/A</v>
      </c>
      <c r="AF1438" s="180" t="e">
        <f t="shared" ca="1" si="397"/>
        <v>#N/A</v>
      </c>
      <c r="AG1438" s="100" t="e">
        <f ca="1">OFFSET('Kuiva-aine'!$D$10,AE1438+AF1438-1,0)</f>
        <v>#N/A</v>
      </c>
      <c r="AH1438" s="100" t="e">
        <f ca="1">OFFSET('Kuiva-aine'!$E$10,AE1438+AF1438-1,0)</f>
        <v>#N/A</v>
      </c>
      <c r="AI1438" s="180" t="e">
        <f t="shared" ca="1" si="405"/>
        <v>#N/A</v>
      </c>
      <c r="AJ1438" s="180" t="e">
        <f t="shared" si="406"/>
        <v>#N/A</v>
      </c>
      <c r="AK1438" s="180" t="e">
        <f t="shared" si="407"/>
        <v>#N/A</v>
      </c>
      <c r="AL1438" s="180">
        <f t="shared" si="408"/>
        <v>0</v>
      </c>
    </row>
    <row r="1439" spans="1:38" x14ac:dyDescent="0.35">
      <c r="A1439" s="91"/>
      <c r="B1439" s="92"/>
      <c r="C1439" s="93"/>
      <c r="D1439" s="92"/>
      <c r="E1439" s="91"/>
      <c r="F1439" s="92"/>
      <c r="G1439" s="94"/>
      <c r="I1439" s="31">
        <f t="shared" ca="1" si="392"/>
        <v>0</v>
      </c>
      <c r="J1439" s="31">
        <f ca="1">IF(ISNA(MATCH($V1439,Hajoamiskertoimet!A$21:A$53,0)),0,$I1439*OFFSET(Hajoamiskertoimet!$C$20,MATCH($V1439,Hajoamiskertoimet!A$21:A$53,0),0))</f>
        <v>0</v>
      </c>
      <c r="L1439" s="181">
        <f t="shared" ca="1" si="398"/>
        <v>1</v>
      </c>
      <c r="M1439" s="180" t="e">
        <f ca="1">OFFSET('ewc02'!$H$10,MATCH($R1439,Ewc_ID,0),0)</f>
        <v>#N/A</v>
      </c>
      <c r="N1439" s="180" t="e">
        <f t="shared" ca="1" si="393"/>
        <v>#N/A</v>
      </c>
      <c r="O1439" s="180" t="e">
        <f ca="1">IF($L1439=0,-1,OFFSET('Kuiva-aine'!$C$10,AE1439+AF1439-1,0))</f>
        <v>#N/A</v>
      </c>
      <c r="P1439" s="180" t="e">
        <f t="shared" ca="1" si="399"/>
        <v>#N/A</v>
      </c>
      <c r="Q1439" s="180" t="e">
        <f ca="1">OFFSET('ewc02'!$A$10,MATCH($C1439,EWC_Koodi,0),0)</f>
        <v>#N/A</v>
      </c>
      <c r="R1439" s="180" t="e">
        <f t="shared" ca="1" si="400"/>
        <v>#N/A</v>
      </c>
      <c r="S1439" s="180" t="e">
        <f ca="1">OFFSET('ewc02'!$K$10,Y1439,0)</f>
        <v>#N/A</v>
      </c>
      <c r="T1439" s="180" t="e">
        <f t="shared" ca="1" si="401"/>
        <v>#N/A</v>
      </c>
      <c r="U1439" s="180" t="e">
        <f ca="1">OFFSET('ewc02'!$L$10,Y1439,0)</f>
        <v>#N/A</v>
      </c>
      <c r="V1439" s="180" t="e">
        <f ca="1">OFFSET('ewc02'!$M$10,Y1439,0)</f>
        <v>#N/A</v>
      </c>
      <c r="W1439" s="180" t="e">
        <f ca="1">OFFSET('ewc02'!$N$10,Y1439,0)</f>
        <v>#N/A</v>
      </c>
      <c r="X1439" s="180" t="e">
        <f ca="1">IF(AND(OFFSET('ewc02'!I$10,Y1439,0)=12,OR(G1439="2.3",G1439="2.6",G1439="2.7",G1439="2.9")),1,0)</f>
        <v>#N/A</v>
      </c>
      <c r="Y1439" s="180" t="e">
        <f t="shared" ca="1" si="394"/>
        <v>#N/A</v>
      </c>
      <c r="Z1439" s="37">
        <f t="shared" si="395"/>
        <v>0</v>
      </c>
      <c r="AA1439" s="180">
        <f ca="1">IF($Z1439=0,0, OFFSET(rd!$A$10,MATCH($Z1439,RD_tunnus,0),0))</f>
        <v>0</v>
      </c>
      <c r="AB1439" s="180" t="e">
        <f t="shared" si="402"/>
        <v>#N/A</v>
      </c>
      <c r="AC1439" s="180" t="e">
        <f t="shared" si="403"/>
        <v>#N/A</v>
      </c>
      <c r="AD1439" s="100">
        <f t="shared" si="404"/>
        <v>0</v>
      </c>
      <c r="AE1439" s="180" t="e">
        <f t="shared" ca="1" si="396"/>
        <v>#N/A</v>
      </c>
      <c r="AF1439" s="180" t="e">
        <f t="shared" ca="1" si="397"/>
        <v>#N/A</v>
      </c>
      <c r="AG1439" s="100" t="e">
        <f ca="1">OFFSET('Kuiva-aine'!$D$10,AE1439+AF1439-1,0)</f>
        <v>#N/A</v>
      </c>
      <c r="AH1439" s="100" t="e">
        <f ca="1">OFFSET('Kuiva-aine'!$E$10,AE1439+AF1439-1,0)</f>
        <v>#N/A</v>
      </c>
      <c r="AI1439" s="180" t="e">
        <f t="shared" ca="1" si="405"/>
        <v>#N/A</v>
      </c>
      <c r="AJ1439" s="180" t="e">
        <f t="shared" si="406"/>
        <v>#N/A</v>
      </c>
      <c r="AK1439" s="180" t="e">
        <f t="shared" si="407"/>
        <v>#N/A</v>
      </c>
      <c r="AL1439" s="180">
        <f t="shared" si="408"/>
        <v>0</v>
      </c>
    </row>
    <row r="1440" spans="1:38" x14ac:dyDescent="0.35">
      <c r="A1440" s="91"/>
      <c r="B1440" s="92"/>
      <c r="C1440" s="93"/>
      <c r="D1440" s="92"/>
      <c r="E1440" s="91"/>
      <c r="F1440" s="92"/>
      <c r="G1440" s="94"/>
      <c r="I1440" s="31">
        <f t="shared" ca="1" si="392"/>
        <v>0</v>
      </c>
      <c r="J1440" s="31">
        <f ca="1">IF(ISNA(MATCH($V1440,Hajoamiskertoimet!A$21:A$53,0)),0,$I1440*OFFSET(Hajoamiskertoimet!$C$20,MATCH($V1440,Hajoamiskertoimet!A$21:A$53,0),0))</f>
        <v>0</v>
      </c>
      <c r="L1440" s="181">
        <f t="shared" ca="1" si="398"/>
        <v>1</v>
      </c>
      <c r="M1440" s="180" t="e">
        <f ca="1">OFFSET('ewc02'!$H$10,MATCH($R1440,Ewc_ID,0),0)</f>
        <v>#N/A</v>
      </c>
      <c r="N1440" s="180" t="e">
        <f t="shared" ca="1" si="393"/>
        <v>#N/A</v>
      </c>
      <c r="O1440" s="180" t="e">
        <f ca="1">IF($L1440=0,-1,OFFSET('Kuiva-aine'!$C$10,AE1440+AF1440-1,0))</f>
        <v>#N/A</v>
      </c>
      <c r="P1440" s="180" t="e">
        <f t="shared" ca="1" si="399"/>
        <v>#N/A</v>
      </c>
      <c r="Q1440" s="180" t="e">
        <f ca="1">OFFSET('ewc02'!$A$10,MATCH($C1440,EWC_Koodi,0),0)</f>
        <v>#N/A</v>
      </c>
      <c r="R1440" s="180" t="e">
        <f t="shared" ca="1" si="400"/>
        <v>#N/A</v>
      </c>
      <c r="S1440" s="180" t="e">
        <f ca="1">OFFSET('ewc02'!$K$10,Y1440,0)</f>
        <v>#N/A</v>
      </c>
      <c r="T1440" s="180" t="e">
        <f t="shared" ca="1" si="401"/>
        <v>#N/A</v>
      </c>
      <c r="U1440" s="180" t="e">
        <f ca="1">OFFSET('ewc02'!$L$10,Y1440,0)</f>
        <v>#N/A</v>
      </c>
      <c r="V1440" s="180" t="e">
        <f ca="1">OFFSET('ewc02'!$M$10,Y1440,0)</f>
        <v>#N/A</v>
      </c>
      <c r="W1440" s="180" t="e">
        <f ca="1">OFFSET('ewc02'!$N$10,Y1440,0)</f>
        <v>#N/A</v>
      </c>
      <c r="X1440" s="180" t="e">
        <f ca="1">IF(AND(OFFSET('ewc02'!I$10,Y1440,0)=12,OR(G1440="2.3",G1440="2.6",G1440="2.7",G1440="2.9")),1,0)</f>
        <v>#N/A</v>
      </c>
      <c r="Y1440" s="180" t="e">
        <f t="shared" ca="1" si="394"/>
        <v>#N/A</v>
      </c>
      <c r="Z1440" s="37">
        <f t="shared" si="395"/>
        <v>0</v>
      </c>
      <c r="AA1440" s="180">
        <f ca="1">IF($Z1440=0,0, OFFSET(rd!$A$10,MATCH($Z1440,RD_tunnus,0),0))</f>
        <v>0</v>
      </c>
      <c r="AB1440" s="180" t="e">
        <f t="shared" si="402"/>
        <v>#N/A</v>
      </c>
      <c r="AC1440" s="180" t="e">
        <f t="shared" si="403"/>
        <v>#N/A</v>
      </c>
      <c r="AD1440" s="100">
        <f t="shared" si="404"/>
        <v>0</v>
      </c>
      <c r="AE1440" s="180" t="e">
        <f t="shared" ca="1" si="396"/>
        <v>#N/A</v>
      </c>
      <c r="AF1440" s="180" t="e">
        <f t="shared" ca="1" si="397"/>
        <v>#N/A</v>
      </c>
      <c r="AG1440" s="100" t="e">
        <f ca="1">OFFSET('Kuiva-aine'!$D$10,AE1440+AF1440-1,0)</f>
        <v>#N/A</v>
      </c>
      <c r="AH1440" s="100" t="e">
        <f ca="1">OFFSET('Kuiva-aine'!$E$10,AE1440+AF1440-1,0)</f>
        <v>#N/A</v>
      </c>
      <c r="AI1440" s="180" t="e">
        <f t="shared" ca="1" si="405"/>
        <v>#N/A</v>
      </c>
      <c r="AJ1440" s="180" t="e">
        <f t="shared" si="406"/>
        <v>#N/A</v>
      </c>
      <c r="AK1440" s="180" t="e">
        <f t="shared" si="407"/>
        <v>#N/A</v>
      </c>
      <c r="AL1440" s="180">
        <f t="shared" si="408"/>
        <v>0</v>
      </c>
    </row>
    <row r="1441" spans="1:38" x14ac:dyDescent="0.35">
      <c r="A1441" s="91"/>
      <c r="B1441" s="92"/>
      <c r="C1441" s="93"/>
      <c r="D1441" s="92"/>
      <c r="E1441" s="91"/>
      <c r="F1441" s="92"/>
      <c r="G1441" s="94"/>
      <c r="I1441" s="31">
        <f t="shared" ca="1" si="392"/>
        <v>0</v>
      </c>
      <c r="J1441" s="31">
        <f ca="1">IF(ISNA(MATCH($V1441,Hajoamiskertoimet!A$21:A$53,0)),0,$I1441*OFFSET(Hajoamiskertoimet!$C$20,MATCH($V1441,Hajoamiskertoimet!A$21:A$53,0),0))</f>
        <v>0</v>
      </c>
      <c r="L1441" s="181">
        <f t="shared" ca="1" si="398"/>
        <v>1</v>
      </c>
      <c r="M1441" s="180" t="e">
        <f ca="1">OFFSET('ewc02'!$H$10,MATCH($R1441,Ewc_ID,0),0)</f>
        <v>#N/A</v>
      </c>
      <c r="N1441" s="180" t="e">
        <f t="shared" ca="1" si="393"/>
        <v>#N/A</v>
      </c>
      <c r="O1441" s="180" t="e">
        <f ca="1">IF($L1441=0,-1,OFFSET('Kuiva-aine'!$C$10,AE1441+AF1441-1,0))</f>
        <v>#N/A</v>
      </c>
      <c r="P1441" s="180" t="e">
        <f t="shared" ca="1" si="399"/>
        <v>#N/A</v>
      </c>
      <c r="Q1441" s="180" t="e">
        <f ca="1">OFFSET('ewc02'!$A$10,MATCH($C1441,EWC_Koodi,0),0)</f>
        <v>#N/A</v>
      </c>
      <c r="R1441" s="180" t="e">
        <f t="shared" ca="1" si="400"/>
        <v>#N/A</v>
      </c>
      <c r="S1441" s="180" t="e">
        <f ca="1">OFFSET('ewc02'!$K$10,Y1441,0)</f>
        <v>#N/A</v>
      </c>
      <c r="T1441" s="180" t="e">
        <f t="shared" ca="1" si="401"/>
        <v>#N/A</v>
      </c>
      <c r="U1441" s="180" t="e">
        <f ca="1">OFFSET('ewc02'!$L$10,Y1441,0)</f>
        <v>#N/A</v>
      </c>
      <c r="V1441" s="180" t="e">
        <f ca="1">OFFSET('ewc02'!$M$10,Y1441,0)</f>
        <v>#N/A</v>
      </c>
      <c r="W1441" s="180" t="e">
        <f ca="1">OFFSET('ewc02'!$N$10,Y1441,0)</f>
        <v>#N/A</v>
      </c>
      <c r="X1441" s="180" t="e">
        <f ca="1">IF(AND(OFFSET('ewc02'!I$10,Y1441,0)=12,OR(G1441="2.3",G1441="2.6",G1441="2.7",G1441="2.9")),1,0)</f>
        <v>#N/A</v>
      </c>
      <c r="Y1441" s="180" t="e">
        <f t="shared" ca="1" si="394"/>
        <v>#N/A</v>
      </c>
      <c r="Z1441" s="37">
        <f t="shared" si="395"/>
        <v>0</v>
      </c>
      <c r="AA1441" s="180">
        <f ca="1">IF($Z1441=0,0, OFFSET(rd!$A$10,MATCH($Z1441,RD_tunnus,0),0))</f>
        <v>0</v>
      </c>
      <c r="AB1441" s="180" t="e">
        <f t="shared" si="402"/>
        <v>#N/A</v>
      </c>
      <c r="AC1441" s="180" t="e">
        <f t="shared" si="403"/>
        <v>#N/A</v>
      </c>
      <c r="AD1441" s="100">
        <f t="shared" si="404"/>
        <v>0</v>
      </c>
      <c r="AE1441" s="180" t="e">
        <f t="shared" ca="1" si="396"/>
        <v>#N/A</v>
      </c>
      <c r="AF1441" s="180" t="e">
        <f t="shared" ca="1" si="397"/>
        <v>#N/A</v>
      </c>
      <c r="AG1441" s="100" t="e">
        <f ca="1">OFFSET('Kuiva-aine'!$D$10,AE1441+AF1441-1,0)</f>
        <v>#N/A</v>
      </c>
      <c r="AH1441" s="100" t="e">
        <f ca="1">OFFSET('Kuiva-aine'!$E$10,AE1441+AF1441-1,0)</f>
        <v>#N/A</v>
      </c>
      <c r="AI1441" s="180" t="e">
        <f t="shared" ca="1" si="405"/>
        <v>#N/A</v>
      </c>
      <c r="AJ1441" s="180" t="e">
        <f t="shared" si="406"/>
        <v>#N/A</v>
      </c>
      <c r="AK1441" s="180" t="e">
        <f t="shared" si="407"/>
        <v>#N/A</v>
      </c>
      <c r="AL1441" s="180">
        <f t="shared" si="408"/>
        <v>0</v>
      </c>
    </row>
    <row r="1442" spans="1:38" x14ac:dyDescent="0.35">
      <c r="A1442" s="91"/>
      <c r="B1442" s="92"/>
      <c r="C1442" s="93"/>
      <c r="D1442" s="92"/>
      <c r="E1442" s="91"/>
      <c r="F1442" s="92"/>
      <c r="G1442" s="94"/>
      <c r="I1442" s="31">
        <f t="shared" ca="1" si="392"/>
        <v>0</v>
      </c>
      <c r="J1442" s="31">
        <f ca="1">IF(ISNA(MATCH($V1442,Hajoamiskertoimet!A$21:A$53,0)),0,$I1442*OFFSET(Hajoamiskertoimet!$C$20,MATCH($V1442,Hajoamiskertoimet!A$21:A$53,0),0))</f>
        <v>0</v>
      </c>
      <c r="L1442" s="181">
        <f t="shared" ca="1" si="398"/>
        <v>1</v>
      </c>
      <c r="M1442" s="180" t="e">
        <f ca="1">OFFSET('ewc02'!$H$10,MATCH($R1442,Ewc_ID,0),0)</f>
        <v>#N/A</v>
      </c>
      <c r="N1442" s="180" t="e">
        <f t="shared" ca="1" si="393"/>
        <v>#N/A</v>
      </c>
      <c r="O1442" s="180" t="e">
        <f ca="1">IF($L1442=0,-1,OFFSET('Kuiva-aine'!$C$10,AE1442+AF1442-1,0))</f>
        <v>#N/A</v>
      </c>
      <c r="P1442" s="180" t="e">
        <f t="shared" ca="1" si="399"/>
        <v>#N/A</v>
      </c>
      <c r="Q1442" s="180" t="e">
        <f ca="1">OFFSET('ewc02'!$A$10,MATCH($C1442,EWC_Koodi,0),0)</f>
        <v>#N/A</v>
      </c>
      <c r="R1442" s="180" t="e">
        <f t="shared" ca="1" si="400"/>
        <v>#N/A</v>
      </c>
      <c r="S1442" s="180" t="e">
        <f ca="1">OFFSET('ewc02'!$K$10,Y1442,0)</f>
        <v>#N/A</v>
      </c>
      <c r="T1442" s="180" t="e">
        <f t="shared" ca="1" si="401"/>
        <v>#N/A</v>
      </c>
      <c r="U1442" s="180" t="e">
        <f ca="1">OFFSET('ewc02'!$L$10,Y1442,0)</f>
        <v>#N/A</v>
      </c>
      <c r="V1442" s="180" t="e">
        <f ca="1">OFFSET('ewc02'!$M$10,Y1442,0)</f>
        <v>#N/A</v>
      </c>
      <c r="W1442" s="180" t="e">
        <f ca="1">OFFSET('ewc02'!$N$10,Y1442,0)</f>
        <v>#N/A</v>
      </c>
      <c r="X1442" s="180" t="e">
        <f ca="1">IF(AND(OFFSET('ewc02'!I$10,Y1442,0)=12,OR(G1442="2.3",G1442="2.6",G1442="2.7",G1442="2.9")),1,0)</f>
        <v>#N/A</v>
      </c>
      <c r="Y1442" s="180" t="e">
        <f t="shared" ca="1" si="394"/>
        <v>#N/A</v>
      </c>
      <c r="Z1442" s="37">
        <f t="shared" si="395"/>
        <v>0</v>
      </c>
      <c r="AA1442" s="180">
        <f ca="1">IF($Z1442=0,0, OFFSET(rd!$A$10,MATCH($Z1442,RD_tunnus,0),0))</f>
        <v>0</v>
      </c>
      <c r="AB1442" s="180" t="e">
        <f t="shared" si="402"/>
        <v>#N/A</v>
      </c>
      <c r="AC1442" s="180" t="e">
        <f t="shared" si="403"/>
        <v>#N/A</v>
      </c>
      <c r="AD1442" s="100">
        <f t="shared" si="404"/>
        <v>0</v>
      </c>
      <c r="AE1442" s="180" t="e">
        <f t="shared" ca="1" si="396"/>
        <v>#N/A</v>
      </c>
      <c r="AF1442" s="180" t="e">
        <f t="shared" ca="1" si="397"/>
        <v>#N/A</v>
      </c>
      <c r="AG1442" s="100" t="e">
        <f ca="1">OFFSET('Kuiva-aine'!$D$10,AE1442+AF1442-1,0)</f>
        <v>#N/A</v>
      </c>
      <c r="AH1442" s="100" t="e">
        <f ca="1">OFFSET('Kuiva-aine'!$E$10,AE1442+AF1442-1,0)</f>
        <v>#N/A</v>
      </c>
      <c r="AI1442" s="180" t="e">
        <f t="shared" ca="1" si="405"/>
        <v>#N/A</v>
      </c>
      <c r="AJ1442" s="180" t="e">
        <f t="shared" si="406"/>
        <v>#N/A</v>
      </c>
      <c r="AK1442" s="180" t="e">
        <f t="shared" si="407"/>
        <v>#N/A</v>
      </c>
      <c r="AL1442" s="180">
        <f t="shared" si="408"/>
        <v>0</v>
      </c>
    </row>
    <row r="1443" spans="1:38" x14ac:dyDescent="0.35">
      <c r="A1443" s="91"/>
      <c r="B1443" s="92"/>
      <c r="C1443" s="93"/>
      <c r="D1443" s="92"/>
      <c r="E1443" s="91"/>
      <c r="F1443" s="92"/>
      <c r="G1443" s="94"/>
      <c r="I1443" s="31">
        <f t="shared" ca="1" si="392"/>
        <v>0</v>
      </c>
      <c r="J1443" s="31">
        <f ca="1">IF(ISNA(MATCH($V1443,Hajoamiskertoimet!A$21:A$53,0)),0,$I1443*OFFSET(Hajoamiskertoimet!$C$20,MATCH($V1443,Hajoamiskertoimet!A$21:A$53,0),0))</f>
        <v>0</v>
      </c>
      <c r="L1443" s="181">
        <f t="shared" ca="1" si="398"/>
        <v>1</v>
      </c>
      <c r="M1443" s="180" t="e">
        <f ca="1">OFFSET('ewc02'!$H$10,MATCH($R1443,Ewc_ID,0),0)</f>
        <v>#N/A</v>
      </c>
      <c r="N1443" s="180" t="e">
        <f t="shared" ca="1" si="393"/>
        <v>#N/A</v>
      </c>
      <c r="O1443" s="180" t="e">
        <f ca="1">IF($L1443=0,-1,OFFSET('Kuiva-aine'!$C$10,AE1443+AF1443-1,0))</f>
        <v>#N/A</v>
      </c>
      <c r="P1443" s="180" t="e">
        <f t="shared" ca="1" si="399"/>
        <v>#N/A</v>
      </c>
      <c r="Q1443" s="180" t="e">
        <f ca="1">OFFSET('ewc02'!$A$10,MATCH($C1443,EWC_Koodi,0),0)</f>
        <v>#N/A</v>
      </c>
      <c r="R1443" s="180" t="e">
        <f t="shared" ca="1" si="400"/>
        <v>#N/A</v>
      </c>
      <c r="S1443" s="180" t="e">
        <f ca="1">OFFSET('ewc02'!$K$10,Y1443,0)</f>
        <v>#N/A</v>
      </c>
      <c r="T1443" s="180" t="e">
        <f t="shared" ca="1" si="401"/>
        <v>#N/A</v>
      </c>
      <c r="U1443" s="180" t="e">
        <f ca="1">OFFSET('ewc02'!$L$10,Y1443,0)</f>
        <v>#N/A</v>
      </c>
      <c r="V1443" s="180" t="e">
        <f ca="1">OFFSET('ewc02'!$M$10,Y1443,0)</f>
        <v>#N/A</v>
      </c>
      <c r="W1443" s="180" t="e">
        <f ca="1">OFFSET('ewc02'!$N$10,Y1443,0)</f>
        <v>#N/A</v>
      </c>
      <c r="X1443" s="180" t="e">
        <f ca="1">IF(AND(OFFSET('ewc02'!I$10,Y1443,0)=12,OR(G1443="2.3",G1443="2.6",G1443="2.7",G1443="2.9")),1,0)</f>
        <v>#N/A</v>
      </c>
      <c r="Y1443" s="180" t="e">
        <f t="shared" ca="1" si="394"/>
        <v>#N/A</v>
      </c>
      <c r="Z1443" s="37">
        <f t="shared" si="395"/>
        <v>0</v>
      </c>
      <c r="AA1443" s="180">
        <f ca="1">IF($Z1443=0,0, OFFSET(rd!$A$10,MATCH($Z1443,RD_tunnus,0),0))</f>
        <v>0</v>
      </c>
      <c r="AB1443" s="180" t="e">
        <f t="shared" si="402"/>
        <v>#N/A</v>
      </c>
      <c r="AC1443" s="180" t="e">
        <f t="shared" si="403"/>
        <v>#N/A</v>
      </c>
      <c r="AD1443" s="100">
        <f t="shared" si="404"/>
        <v>0</v>
      </c>
      <c r="AE1443" s="180" t="e">
        <f t="shared" ca="1" si="396"/>
        <v>#N/A</v>
      </c>
      <c r="AF1443" s="180" t="e">
        <f t="shared" ca="1" si="397"/>
        <v>#N/A</v>
      </c>
      <c r="AG1443" s="100" t="e">
        <f ca="1">OFFSET('Kuiva-aine'!$D$10,AE1443+AF1443-1,0)</f>
        <v>#N/A</v>
      </c>
      <c r="AH1443" s="100" t="e">
        <f ca="1">OFFSET('Kuiva-aine'!$E$10,AE1443+AF1443-1,0)</f>
        <v>#N/A</v>
      </c>
      <c r="AI1443" s="180" t="e">
        <f t="shared" ca="1" si="405"/>
        <v>#N/A</v>
      </c>
      <c r="AJ1443" s="180" t="e">
        <f t="shared" si="406"/>
        <v>#N/A</v>
      </c>
      <c r="AK1443" s="180" t="e">
        <f t="shared" si="407"/>
        <v>#N/A</v>
      </c>
      <c r="AL1443" s="180">
        <f t="shared" si="408"/>
        <v>0</v>
      </c>
    </row>
    <row r="1444" spans="1:38" x14ac:dyDescent="0.35">
      <c r="A1444" s="91"/>
      <c r="B1444" s="92"/>
      <c r="C1444" s="93"/>
      <c r="D1444" s="92"/>
      <c r="E1444" s="91"/>
      <c r="F1444" s="92"/>
      <c r="G1444" s="94"/>
      <c r="I1444" s="31">
        <f t="shared" ca="1" si="392"/>
        <v>0</v>
      </c>
      <c r="J1444" s="31">
        <f ca="1">IF(ISNA(MATCH($V1444,Hajoamiskertoimet!A$21:A$53,0)),0,$I1444*OFFSET(Hajoamiskertoimet!$C$20,MATCH($V1444,Hajoamiskertoimet!A$21:A$53,0),0))</f>
        <v>0</v>
      </c>
      <c r="L1444" s="181">
        <f t="shared" ca="1" si="398"/>
        <v>1</v>
      </c>
      <c r="M1444" s="180" t="e">
        <f ca="1">OFFSET('ewc02'!$H$10,MATCH($R1444,Ewc_ID,0),0)</f>
        <v>#N/A</v>
      </c>
      <c r="N1444" s="180" t="e">
        <f t="shared" ca="1" si="393"/>
        <v>#N/A</v>
      </c>
      <c r="O1444" s="180" t="e">
        <f ca="1">IF($L1444=0,-1,OFFSET('Kuiva-aine'!$C$10,AE1444+AF1444-1,0))</f>
        <v>#N/A</v>
      </c>
      <c r="P1444" s="180" t="e">
        <f t="shared" ca="1" si="399"/>
        <v>#N/A</v>
      </c>
      <c r="Q1444" s="180" t="e">
        <f ca="1">OFFSET('ewc02'!$A$10,MATCH($C1444,EWC_Koodi,0),0)</f>
        <v>#N/A</v>
      </c>
      <c r="R1444" s="180" t="e">
        <f t="shared" ca="1" si="400"/>
        <v>#N/A</v>
      </c>
      <c r="S1444" s="180" t="e">
        <f ca="1">OFFSET('ewc02'!$K$10,Y1444,0)</f>
        <v>#N/A</v>
      </c>
      <c r="T1444" s="180" t="e">
        <f t="shared" ca="1" si="401"/>
        <v>#N/A</v>
      </c>
      <c r="U1444" s="180" t="e">
        <f ca="1">OFFSET('ewc02'!$L$10,Y1444,0)</f>
        <v>#N/A</v>
      </c>
      <c r="V1444" s="180" t="e">
        <f ca="1">OFFSET('ewc02'!$M$10,Y1444,0)</f>
        <v>#N/A</v>
      </c>
      <c r="W1444" s="180" t="e">
        <f ca="1">OFFSET('ewc02'!$N$10,Y1444,0)</f>
        <v>#N/A</v>
      </c>
      <c r="X1444" s="180" t="e">
        <f ca="1">IF(AND(OFFSET('ewc02'!I$10,Y1444,0)=12,OR(G1444="2.3",G1444="2.6",G1444="2.7",G1444="2.9")),1,0)</f>
        <v>#N/A</v>
      </c>
      <c r="Y1444" s="180" t="e">
        <f t="shared" ca="1" si="394"/>
        <v>#N/A</v>
      </c>
      <c r="Z1444" s="37">
        <f t="shared" si="395"/>
        <v>0</v>
      </c>
      <c r="AA1444" s="180">
        <f ca="1">IF($Z1444=0,0, OFFSET(rd!$A$10,MATCH($Z1444,RD_tunnus,0),0))</f>
        <v>0</v>
      </c>
      <c r="AB1444" s="180" t="e">
        <f t="shared" si="402"/>
        <v>#N/A</v>
      </c>
      <c r="AC1444" s="180" t="e">
        <f t="shared" si="403"/>
        <v>#N/A</v>
      </c>
      <c r="AD1444" s="100">
        <f t="shared" si="404"/>
        <v>0</v>
      </c>
      <c r="AE1444" s="180" t="e">
        <f t="shared" ca="1" si="396"/>
        <v>#N/A</v>
      </c>
      <c r="AF1444" s="180" t="e">
        <f t="shared" ca="1" si="397"/>
        <v>#N/A</v>
      </c>
      <c r="AG1444" s="100" t="e">
        <f ca="1">OFFSET('Kuiva-aine'!$D$10,AE1444+AF1444-1,0)</f>
        <v>#N/A</v>
      </c>
      <c r="AH1444" s="100" t="e">
        <f ca="1">OFFSET('Kuiva-aine'!$E$10,AE1444+AF1444-1,0)</f>
        <v>#N/A</v>
      </c>
      <c r="AI1444" s="180" t="e">
        <f t="shared" ca="1" si="405"/>
        <v>#N/A</v>
      </c>
      <c r="AJ1444" s="180" t="e">
        <f t="shared" si="406"/>
        <v>#N/A</v>
      </c>
      <c r="AK1444" s="180" t="e">
        <f t="shared" si="407"/>
        <v>#N/A</v>
      </c>
      <c r="AL1444" s="180">
        <f t="shared" si="408"/>
        <v>0</v>
      </c>
    </row>
    <row r="1445" spans="1:38" x14ac:dyDescent="0.35">
      <c r="A1445" s="91"/>
      <c r="B1445" s="92"/>
      <c r="C1445" s="93"/>
      <c r="D1445" s="92"/>
      <c r="E1445" s="91"/>
      <c r="F1445" s="92"/>
      <c r="G1445" s="94"/>
      <c r="I1445" s="31">
        <f t="shared" ref="I1445:I1510" ca="1" si="409">IF(ISNA(P1445),0,D1445*P1445/IF(P1445&gt;AH1445,P1445,AH1445)*L1445)</f>
        <v>0</v>
      </c>
      <c r="J1445" s="31">
        <f ca="1">IF(ISNA(MATCH($V1445,Hajoamiskertoimet!A$21:A$53,0)),0,$I1445*OFFSET(Hajoamiskertoimet!$C$20,MATCH($V1445,Hajoamiskertoimet!A$21:A$53,0),0))</f>
        <v>0</v>
      </c>
      <c r="L1445" s="181">
        <f t="shared" ca="1" si="398"/>
        <v>1</v>
      </c>
      <c r="M1445" s="180" t="e">
        <f ca="1">OFFSET('ewc02'!$H$10,MATCH($R1445,Ewc_ID,0),0)</f>
        <v>#N/A</v>
      </c>
      <c r="N1445" s="180" t="e">
        <f t="shared" ca="1" si="393"/>
        <v>#N/A</v>
      </c>
      <c r="O1445" s="180" t="e">
        <f ca="1">IF($L1445=0,-1,OFFSET('Kuiva-aine'!$C$10,AE1445+AF1445-1,0))</f>
        <v>#N/A</v>
      </c>
      <c r="P1445" s="180" t="e">
        <f t="shared" ca="1" si="399"/>
        <v>#N/A</v>
      </c>
      <c r="Q1445" s="180" t="e">
        <f ca="1">OFFSET('ewc02'!$A$10,MATCH($C1445,EWC_Koodi,0),0)</f>
        <v>#N/A</v>
      </c>
      <c r="R1445" s="180" t="e">
        <f t="shared" ca="1" si="400"/>
        <v>#N/A</v>
      </c>
      <c r="S1445" s="180" t="e">
        <f ca="1">OFFSET('ewc02'!$K$10,Y1445,0)</f>
        <v>#N/A</v>
      </c>
      <c r="T1445" s="180" t="e">
        <f t="shared" ca="1" si="401"/>
        <v>#N/A</v>
      </c>
      <c r="U1445" s="180" t="e">
        <f ca="1">OFFSET('ewc02'!$L$10,Y1445,0)</f>
        <v>#N/A</v>
      </c>
      <c r="V1445" s="180" t="e">
        <f ca="1">OFFSET('ewc02'!$M$10,Y1445,0)</f>
        <v>#N/A</v>
      </c>
      <c r="W1445" s="180" t="e">
        <f ca="1">OFFSET('ewc02'!$N$10,Y1445,0)</f>
        <v>#N/A</v>
      </c>
      <c r="X1445" s="180" t="e">
        <f ca="1">IF(AND(OFFSET('ewc02'!I$10,Y1445,0)=12,OR(G1445="2.3",G1445="2.6",G1445="2.7",G1445="2.9")),1,0)</f>
        <v>#N/A</v>
      </c>
      <c r="Y1445" s="180" t="e">
        <f t="shared" ca="1" si="394"/>
        <v>#N/A</v>
      </c>
      <c r="Z1445" s="37">
        <f t="shared" si="395"/>
        <v>0</v>
      </c>
      <c r="AA1445" s="180">
        <f ca="1">IF($Z1445=0,0, OFFSET(rd!$A$10,MATCH($Z1445,RD_tunnus,0),0))</f>
        <v>0</v>
      </c>
      <c r="AB1445" s="180" t="e">
        <f t="shared" si="402"/>
        <v>#N/A</v>
      </c>
      <c r="AC1445" s="180" t="e">
        <f t="shared" si="403"/>
        <v>#N/A</v>
      </c>
      <c r="AD1445" s="100">
        <f t="shared" si="404"/>
        <v>0</v>
      </c>
      <c r="AE1445" s="180" t="e">
        <f t="shared" ca="1" si="396"/>
        <v>#N/A</v>
      </c>
      <c r="AF1445" s="180" t="e">
        <f t="shared" ca="1" si="397"/>
        <v>#N/A</v>
      </c>
      <c r="AG1445" s="100" t="e">
        <f ca="1">OFFSET('Kuiva-aine'!$D$10,AE1445+AF1445-1,0)</f>
        <v>#N/A</v>
      </c>
      <c r="AH1445" s="100" t="e">
        <f ca="1">OFFSET('Kuiva-aine'!$E$10,AE1445+AF1445-1,0)</f>
        <v>#N/A</v>
      </c>
      <c r="AI1445" s="180" t="e">
        <f t="shared" ca="1" si="405"/>
        <v>#N/A</v>
      </c>
      <c r="AJ1445" s="180" t="e">
        <f t="shared" si="406"/>
        <v>#N/A</v>
      </c>
      <c r="AK1445" s="180" t="e">
        <f t="shared" si="407"/>
        <v>#N/A</v>
      </c>
      <c r="AL1445" s="180">
        <f t="shared" si="408"/>
        <v>0</v>
      </c>
    </row>
    <row r="1446" spans="1:38" x14ac:dyDescent="0.35">
      <c r="A1446" s="91"/>
      <c r="B1446" s="92"/>
      <c r="C1446" s="93"/>
      <c r="D1446" s="92"/>
      <c r="E1446" s="91"/>
      <c r="F1446" s="92"/>
      <c r="G1446" s="94"/>
      <c r="I1446" s="31">
        <f t="shared" ca="1" si="409"/>
        <v>0</v>
      </c>
      <c r="J1446" s="31">
        <f ca="1">IF(ISNA(MATCH($V1446,Hajoamiskertoimet!A$21:A$53,0)),0,$I1446*OFFSET(Hajoamiskertoimet!$C$20,MATCH($V1446,Hajoamiskertoimet!A$21:A$53,0),0))</f>
        <v>0</v>
      </c>
      <c r="L1446" s="181">
        <f t="shared" ca="1" si="398"/>
        <v>1</v>
      </c>
      <c r="M1446" s="180" t="e">
        <f ca="1">OFFSET('ewc02'!$H$10,MATCH($R1446,Ewc_ID,0),0)</f>
        <v>#N/A</v>
      </c>
      <c r="N1446" s="180" t="e">
        <f t="shared" ca="1" si="393"/>
        <v>#N/A</v>
      </c>
      <c r="O1446" s="180" t="e">
        <f ca="1">IF($L1446=0,-1,OFFSET('Kuiva-aine'!$C$10,AE1446+AF1446-1,0))</f>
        <v>#N/A</v>
      </c>
      <c r="P1446" s="180" t="e">
        <f t="shared" ca="1" si="399"/>
        <v>#N/A</v>
      </c>
      <c r="Q1446" s="180" t="e">
        <f ca="1">OFFSET('ewc02'!$A$10,MATCH($C1446,EWC_Koodi,0),0)</f>
        <v>#N/A</v>
      </c>
      <c r="R1446" s="180" t="e">
        <f t="shared" ca="1" si="400"/>
        <v>#N/A</v>
      </c>
      <c r="S1446" s="180" t="e">
        <f ca="1">OFFSET('ewc02'!$K$10,Y1446,0)</f>
        <v>#N/A</v>
      </c>
      <c r="T1446" s="180" t="e">
        <f t="shared" ca="1" si="401"/>
        <v>#N/A</v>
      </c>
      <c r="U1446" s="180" t="e">
        <f ca="1">OFFSET('ewc02'!$L$10,Y1446,0)</f>
        <v>#N/A</v>
      </c>
      <c r="V1446" s="180" t="e">
        <f ca="1">OFFSET('ewc02'!$M$10,Y1446,0)</f>
        <v>#N/A</v>
      </c>
      <c r="W1446" s="180" t="e">
        <f ca="1">OFFSET('ewc02'!$N$10,Y1446,0)</f>
        <v>#N/A</v>
      </c>
      <c r="X1446" s="180" t="e">
        <f ca="1">IF(AND(OFFSET('ewc02'!I$10,Y1446,0)=12,OR(G1446="2.3",G1446="2.6",G1446="2.7",G1446="2.9")),1,0)</f>
        <v>#N/A</v>
      </c>
      <c r="Y1446" s="180" t="e">
        <f t="shared" ca="1" si="394"/>
        <v>#N/A</v>
      </c>
      <c r="Z1446" s="37">
        <f t="shared" si="395"/>
        <v>0</v>
      </c>
      <c r="AA1446" s="180">
        <f ca="1">IF($Z1446=0,0, OFFSET(rd!$A$10,MATCH($Z1446,RD_tunnus,0),0))</f>
        <v>0</v>
      </c>
      <c r="AB1446" s="180" t="e">
        <f t="shared" si="402"/>
        <v>#N/A</v>
      </c>
      <c r="AC1446" s="180" t="e">
        <f t="shared" si="403"/>
        <v>#N/A</v>
      </c>
      <c r="AD1446" s="100">
        <f t="shared" si="404"/>
        <v>0</v>
      </c>
      <c r="AE1446" s="180" t="e">
        <f t="shared" ca="1" si="396"/>
        <v>#N/A</v>
      </c>
      <c r="AF1446" s="180" t="e">
        <f t="shared" ca="1" si="397"/>
        <v>#N/A</v>
      </c>
      <c r="AG1446" s="100" t="e">
        <f ca="1">OFFSET('Kuiva-aine'!$D$10,AE1446+AF1446-1,0)</f>
        <v>#N/A</v>
      </c>
      <c r="AH1446" s="100" t="e">
        <f ca="1">OFFSET('Kuiva-aine'!$E$10,AE1446+AF1446-1,0)</f>
        <v>#N/A</v>
      </c>
      <c r="AI1446" s="180" t="e">
        <f t="shared" ca="1" si="405"/>
        <v>#N/A</v>
      </c>
      <c r="AJ1446" s="180" t="e">
        <f t="shared" si="406"/>
        <v>#N/A</v>
      </c>
      <c r="AK1446" s="180" t="e">
        <f t="shared" si="407"/>
        <v>#N/A</v>
      </c>
      <c r="AL1446" s="180">
        <f t="shared" si="408"/>
        <v>0</v>
      </c>
    </row>
    <row r="1447" spans="1:38" x14ac:dyDescent="0.35">
      <c r="A1447" s="91"/>
      <c r="B1447" s="92"/>
      <c r="C1447" s="93"/>
      <c r="D1447" s="92"/>
      <c r="E1447" s="91"/>
      <c r="F1447" s="92"/>
      <c r="G1447" s="94"/>
      <c r="I1447" s="31">
        <f t="shared" ca="1" si="409"/>
        <v>0</v>
      </c>
      <c r="J1447" s="31">
        <f ca="1">IF(ISNA(MATCH($V1447,Hajoamiskertoimet!A$21:A$53,0)),0,$I1447*OFFSET(Hajoamiskertoimet!$C$20,MATCH($V1447,Hajoamiskertoimet!A$21:A$53,0),0))</f>
        <v>0</v>
      </c>
      <c r="L1447" s="181">
        <f t="shared" ca="1" si="398"/>
        <v>1</v>
      </c>
      <c r="M1447" s="180" t="e">
        <f ca="1">OFFSET('ewc02'!$H$10,MATCH($R1447,Ewc_ID,0),0)</f>
        <v>#N/A</v>
      </c>
      <c r="N1447" s="180" t="e">
        <f t="shared" ca="1" si="393"/>
        <v>#N/A</v>
      </c>
      <c r="O1447" s="180" t="e">
        <f ca="1">IF($L1447=0,-1,OFFSET('Kuiva-aine'!$C$10,AE1447+AF1447-1,0))</f>
        <v>#N/A</v>
      </c>
      <c r="P1447" s="180" t="e">
        <f t="shared" ca="1" si="399"/>
        <v>#N/A</v>
      </c>
      <c r="Q1447" s="180" t="e">
        <f ca="1">OFFSET('ewc02'!$A$10,MATCH($C1447,EWC_Koodi,0),0)</f>
        <v>#N/A</v>
      </c>
      <c r="R1447" s="180" t="e">
        <f t="shared" ca="1" si="400"/>
        <v>#N/A</v>
      </c>
      <c r="S1447" s="180" t="e">
        <f ca="1">OFFSET('ewc02'!$K$10,Y1447,0)</f>
        <v>#N/A</v>
      </c>
      <c r="T1447" s="180" t="e">
        <f t="shared" ca="1" si="401"/>
        <v>#N/A</v>
      </c>
      <c r="U1447" s="180" t="e">
        <f ca="1">OFFSET('ewc02'!$L$10,Y1447,0)</f>
        <v>#N/A</v>
      </c>
      <c r="V1447" s="180" t="e">
        <f ca="1">OFFSET('ewc02'!$M$10,Y1447,0)</f>
        <v>#N/A</v>
      </c>
      <c r="W1447" s="180" t="e">
        <f ca="1">OFFSET('ewc02'!$N$10,Y1447,0)</f>
        <v>#N/A</v>
      </c>
      <c r="X1447" s="180" t="e">
        <f ca="1">IF(AND(OFFSET('ewc02'!I$10,Y1447,0)=12,OR(G1447="2.3",G1447="2.6",G1447="2.7",G1447="2.9")),1,0)</f>
        <v>#N/A</v>
      </c>
      <c r="Y1447" s="180" t="e">
        <f t="shared" ca="1" si="394"/>
        <v>#N/A</v>
      </c>
      <c r="Z1447" s="37">
        <f t="shared" si="395"/>
        <v>0</v>
      </c>
      <c r="AA1447" s="180">
        <f ca="1">IF($Z1447=0,0, OFFSET(rd!$A$10,MATCH($Z1447,RD_tunnus,0),0))</f>
        <v>0</v>
      </c>
      <c r="AB1447" s="180" t="e">
        <f t="shared" si="402"/>
        <v>#N/A</v>
      </c>
      <c r="AC1447" s="180" t="e">
        <f t="shared" si="403"/>
        <v>#N/A</v>
      </c>
      <c r="AD1447" s="100">
        <f t="shared" si="404"/>
        <v>0</v>
      </c>
      <c r="AE1447" s="180" t="e">
        <f t="shared" ca="1" si="396"/>
        <v>#N/A</v>
      </c>
      <c r="AF1447" s="180" t="e">
        <f t="shared" ca="1" si="397"/>
        <v>#N/A</v>
      </c>
      <c r="AG1447" s="100" t="e">
        <f ca="1">OFFSET('Kuiva-aine'!$D$10,AE1447+AF1447-1,0)</f>
        <v>#N/A</v>
      </c>
      <c r="AH1447" s="100" t="e">
        <f ca="1">OFFSET('Kuiva-aine'!$E$10,AE1447+AF1447-1,0)</f>
        <v>#N/A</v>
      </c>
      <c r="AI1447" s="180" t="e">
        <f t="shared" ca="1" si="405"/>
        <v>#N/A</v>
      </c>
      <c r="AJ1447" s="180" t="e">
        <f t="shared" si="406"/>
        <v>#N/A</v>
      </c>
      <c r="AK1447" s="180" t="e">
        <f t="shared" si="407"/>
        <v>#N/A</v>
      </c>
      <c r="AL1447" s="180">
        <f t="shared" si="408"/>
        <v>0</v>
      </c>
    </row>
    <row r="1448" spans="1:38" x14ac:dyDescent="0.35">
      <c r="A1448" s="91"/>
      <c r="B1448" s="92"/>
      <c r="C1448" s="93"/>
      <c r="D1448" s="92"/>
      <c r="E1448" s="91"/>
      <c r="F1448" s="92"/>
      <c r="G1448" s="94"/>
      <c r="I1448" s="31">
        <f t="shared" ca="1" si="409"/>
        <v>0</v>
      </c>
      <c r="J1448" s="31">
        <f ca="1">IF(ISNA(MATCH($V1448,Hajoamiskertoimet!A$21:A$53,0)),0,$I1448*OFFSET(Hajoamiskertoimet!$C$20,MATCH($V1448,Hajoamiskertoimet!A$21:A$53,0),0))</f>
        <v>0</v>
      </c>
      <c r="L1448" s="181">
        <f t="shared" ca="1" si="398"/>
        <v>1</v>
      </c>
      <c r="M1448" s="180" t="e">
        <f ca="1">OFFSET('ewc02'!$H$10,MATCH($R1448,Ewc_ID,0),0)</f>
        <v>#N/A</v>
      </c>
      <c r="N1448" s="180" t="e">
        <f t="shared" ca="1" si="393"/>
        <v>#N/A</v>
      </c>
      <c r="O1448" s="180" t="e">
        <f ca="1">IF($L1448=0,-1,OFFSET('Kuiva-aine'!$C$10,AE1448+AF1448-1,0))</f>
        <v>#N/A</v>
      </c>
      <c r="P1448" s="180" t="e">
        <f t="shared" ca="1" si="399"/>
        <v>#N/A</v>
      </c>
      <c r="Q1448" s="180" t="e">
        <f ca="1">OFFSET('ewc02'!$A$10,MATCH($C1448,EWC_Koodi,0),0)</f>
        <v>#N/A</v>
      </c>
      <c r="R1448" s="180" t="e">
        <f t="shared" ca="1" si="400"/>
        <v>#N/A</v>
      </c>
      <c r="S1448" s="180" t="e">
        <f ca="1">OFFSET('ewc02'!$K$10,Y1448,0)</f>
        <v>#N/A</v>
      </c>
      <c r="T1448" s="180" t="e">
        <f t="shared" ca="1" si="401"/>
        <v>#N/A</v>
      </c>
      <c r="U1448" s="180" t="e">
        <f ca="1">OFFSET('ewc02'!$L$10,Y1448,0)</f>
        <v>#N/A</v>
      </c>
      <c r="V1448" s="180" t="e">
        <f ca="1">OFFSET('ewc02'!$M$10,Y1448,0)</f>
        <v>#N/A</v>
      </c>
      <c r="W1448" s="180" t="e">
        <f ca="1">OFFSET('ewc02'!$N$10,Y1448,0)</f>
        <v>#N/A</v>
      </c>
      <c r="X1448" s="180" t="e">
        <f ca="1">IF(AND(OFFSET('ewc02'!I$10,Y1448,0)=12,OR(G1448="2.3",G1448="2.6",G1448="2.7",G1448="2.9")),1,0)</f>
        <v>#N/A</v>
      </c>
      <c r="Y1448" s="180" t="e">
        <f t="shared" ca="1" si="394"/>
        <v>#N/A</v>
      </c>
      <c r="Z1448" s="37">
        <f t="shared" si="395"/>
        <v>0</v>
      </c>
      <c r="AA1448" s="180">
        <f ca="1">IF($Z1448=0,0, OFFSET(rd!$A$10,MATCH($Z1448,RD_tunnus,0),0))</f>
        <v>0</v>
      </c>
      <c r="AB1448" s="180" t="e">
        <f t="shared" si="402"/>
        <v>#N/A</v>
      </c>
      <c r="AC1448" s="180" t="e">
        <f t="shared" si="403"/>
        <v>#N/A</v>
      </c>
      <c r="AD1448" s="100">
        <f t="shared" si="404"/>
        <v>0</v>
      </c>
      <c r="AE1448" s="180" t="e">
        <f t="shared" ca="1" si="396"/>
        <v>#N/A</v>
      </c>
      <c r="AF1448" s="180" t="e">
        <f t="shared" ca="1" si="397"/>
        <v>#N/A</v>
      </c>
      <c r="AG1448" s="100" t="e">
        <f ca="1">OFFSET('Kuiva-aine'!$D$10,AE1448+AF1448-1,0)</f>
        <v>#N/A</v>
      </c>
      <c r="AH1448" s="100" t="e">
        <f ca="1">OFFSET('Kuiva-aine'!$E$10,AE1448+AF1448-1,0)</f>
        <v>#N/A</v>
      </c>
      <c r="AI1448" s="180" t="e">
        <f t="shared" ca="1" si="405"/>
        <v>#N/A</v>
      </c>
      <c r="AJ1448" s="180" t="e">
        <f t="shared" si="406"/>
        <v>#N/A</v>
      </c>
      <c r="AK1448" s="180" t="e">
        <f t="shared" si="407"/>
        <v>#N/A</v>
      </c>
      <c r="AL1448" s="180">
        <f t="shared" si="408"/>
        <v>0</v>
      </c>
    </row>
    <row r="1449" spans="1:38" x14ac:dyDescent="0.35">
      <c r="A1449" s="91"/>
      <c r="B1449" s="92"/>
      <c r="C1449" s="93"/>
      <c r="D1449" s="92"/>
      <c r="E1449" s="91"/>
      <c r="F1449" s="92"/>
      <c r="G1449" s="94"/>
      <c r="I1449" s="31">
        <f t="shared" ca="1" si="409"/>
        <v>0</v>
      </c>
      <c r="J1449" s="31">
        <f ca="1">IF(ISNA(MATCH($V1449,Hajoamiskertoimet!A$21:A$53,0)),0,$I1449*OFFSET(Hajoamiskertoimet!$C$20,MATCH($V1449,Hajoamiskertoimet!A$21:A$53,0),0))</f>
        <v>0</v>
      </c>
      <c r="L1449" s="181">
        <f t="shared" ca="1" si="398"/>
        <v>1</v>
      </c>
      <c r="M1449" s="180" t="e">
        <f ca="1">OFFSET('ewc02'!$H$10,MATCH($R1449,Ewc_ID,0),0)</f>
        <v>#N/A</v>
      </c>
      <c r="N1449" s="180" t="e">
        <f t="shared" ca="1" si="393"/>
        <v>#N/A</v>
      </c>
      <c r="O1449" s="180" t="e">
        <f ca="1">IF($L1449=0,-1,OFFSET('Kuiva-aine'!$C$10,AE1449+AF1449-1,0))</f>
        <v>#N/A</v>
      </c>
      <c r="P1449" s="180" t="e">
        <f t="shared" ca="1" si="399"/>
        <v>#N/A</v>
      </c>
      <c r="Q1449" s="180" t="e">
        <f ca="1">OFFSET('ewc02'!$A$10,MATCH($C1449,EWC_Koodi,0),0)</f>
        <v>#N/A</v>
      </c>
      <c r="R1449" s="180" t="e">
        <f t="shared" ca="1" si="400"/>
        <v>#N/A</v>
      </c>
      <c r="S1449" s="180" t="e">
        <f ca="1">OFFSET('ewc02'!$K$10,Y1449,0)</f>
        <v>#N/A</v>
      </c>
      <c r="T1449" s="180" t="e">
        <f t="shared" ca="1" si="401"/>
        <v>#N/A</v>
      </c>
      <c r="U1449" s="180" t="e">
        <f ca="1">OFFSET('ewc02'!$L$10,Y1449,0)</f>
        <v>#N/A</v>
      </c>
      <c r="V1449" s="180" t="e">
        <f ca="1">OFFSET('ewc02'!$M$10,Y1449,0)</f>
        <v>#N/A</v>
      </c>
      <c r="W1449" s="180" t="e">
        <f ca="1">OFFSET('ewc02'!$N$10,Y1449,0)</f>
        <v>#N/A</v>
      </c>
      <c r="X1449" s="180" t="e">
        <f ca="1">IF(AND(OFFSET('ewc02'!I$10,Y1449,0)=12,OR(G1449="2.3",G1449="2.6",G1449="2.7",G1449="2.9")),1,0)</f>
        <v>#N/A</v>
      </c>
      <c r="Y1449" s="180" t="e">
        <f t="shared" ca="1" si="394"/>
        <v>#N/A</v>
      </c>
      <c r="Z1449" s="37">
        <f t="shared" si="395"/>
        <v>0</v>
      </c>
      <c r="AA1449" s="180">
        <f ca="1">IF($Z1449=0,0, OFFSET(rd!$A$10,MATCH($Z1449,RD_tunnus,0),0))</f>
        <v>0</v>
      </c>
      <c r="AB1449" s="180" t="e">
        <f t="shared" si="402"/>
        <v>#N/A</v>
      </c>
      <c r="AC1449" s="180" t="e">
        <f t="shared" si="403"/>
        <v>#N/A</v>
      </c>
      <c r="AD1449" s="100">
        <f t="shared" si="404"/>
        <v>0</v>
      </c>
      <c r="AE1449" s="180" t="e">
        <f t="shared" ca="1" si="396"/>
        <v>#N/A</v>
      </c>
      <c r="AF1449" s="180" t="e">
        <f t="shared" ca="1" si="397"/>
        <v>#N/A</v>
      </c>
      <c r="AG1449" s="100" t="e">
        <f ca="1">OFFSET('Kuiva-aine'!$D$10,AE1449+AF1449-1,0)</f>
        <v>#N/A</v>
      </c>
      <c r="AH1449" s="100" t="e">
        <f ca="1">OFFSET('Kuiva-aine'!$E$10,AE1449+AF1449-1,0)</f>
        <v>#N/A</v>
      </c>
      <c r="AI1449" s="180" t="e">
        <f t="shared" ca="1" si="405"/>
        <v>#N/A</v>
      </c>
      <c r="AJ1449" s="180" t="e">
        <f t="shared" si="406"/>
        <v>#N/A</v>
      </c>
      <c r="AK1449" s="180" t="e">
        <f t="shared" si="407"/>
        <v>#N/A</v>
      </c>
      <c r="AL1449" s="180">
        <f t="shared" si="408"/>
        <v>0</v>
      </c>
    </row>
    <row r="1450" spans="1:38" x14ac:dyDescent="0.35">
      <c r="A1450" s="91"/>
      <c r="B1450" s="92"/>
      <c r="C1450" s="93"/>
      <c r="D1450" s="92"/>
      <c r="E1450" s="91"/>
      <c r="F1450" s="92"/>
      <c r="G1450" s="94"/>
      <c r="I1450" s="31">
        <f t="shared" ca="1" si="409"/>
        <v>0</v>
      </c>
      <c r="J1450" s="31">
        <f ca="1">IF(ISNA(MATCH($V1450,Hajoamiskertoimet!A$21:A$53,0)),0,$I1450*OFFSET(Hajoamiskertoimet!$C$20,MATCH($V1450,Hajoamiskertoimet!A$21:A$53,0),0))</f>
        <v>0</v>
      </c>
      <c r="L1450" s="181">
        <f t="shared" ca="1" si="398"/>
        <v>1</v>
      </c>
      <c r="M1450" s="180" t="e">
        <f ca="1">OFFSET('ewc02'!$H$10,MATCH($R1450,Ewc_ID,0),0)</f>
        <v>#N/A</v>
      </c>
      <c r="N1450" s="180" t="e">
        <f t="shared" ca="1" si="393"/>
        <v>#N/A</v>
      </c>
      <c r="O1450" s="180" t="e">
        <f ca="1">IF($L1450=0,-1,OFFSET('Kuiva-aine'!$C$10,AE1450+AF1450-1,0))</f>
        <v>#N/A</v>
      </c>
      <c r="P1450" s="180" t="e">
        <f t="shared" ca="1" si="399"/>
        <v>#N/A</v>
      </c>
      <c r="Q1450" s="180" t="e">
        <f ca="1">OFFSET('ewc02'!$A$10,MATCH($C1450,EWC_Koodi,0),0)</f>
        <v>#N/A</v>
      </c>
      <c r="R1450" s="180" t="e">
        <f t="shared" ca="1" si="400"/>
        <v>#N/A</v>
      </c>
      <c r="S1450" s="180" t="e">
        <f ca="1">OFFSET('ewc02'!$K$10,Y1450,0)</f>
        <v>#N/A</v>
      </c>
      <c r="T1450" s="180" t="e">
        <f t="shared" ca="1" si="401"/>
        <v>#N/A</v>
      </c>
      <c r="U1450" s="180" t="e">
        <f ca="1">OFFSET('ewc02'!$L$10,Y1450,0)</f>
        <v>#N/A</v>
      </c>
      <c r="V1450" s="180" t="e">
        <f ca="1">OFFSET('ewc02'!$M$10,Y1450,0)</f>
        <v>#N/A</v>
      </c>
      <c r="W1450" s="180" t="e">
        <f ca="1">OFFSET('ewc02'!$N$10,Y1450,0)</f>
        <v>#N/A</v>
      </c>
      <c r="X1450" s="180" t="e">
        <f ca="1">IF(AND(OFFSET('ewc02'!I$10,Y1450,0)=12,OR(G1450="2.3",G1450="2.6",G1450="2.7",G1450="2.9")),1,0)</f>
        <v>#N/A</v>
      </c>
      <c r="Y1450" s="180" t="e">
        <f t="shared" ca="1" si="394"/>
        <v>#N/A</v>
      </c>
      <c r="Z1450" s="37">
        <f t="shared" si="395"/>
        <v>0</v>
      </c>
      <c r="AA1450" s="180">
        <f ca="1">IF($Z1450=0,0, OFFSET(rd!$A$10,MATCH($Z1450,RD_tunnus,0),0))</f>
        <v>0</v>
      </c>
      <c r="AB1450" s="180" t="e">
        <f t="shared" si="402"/>
        <v>#N/A</v>
      </c>
      <c r="AC1450" s="180" t="e">
        <f t="shared" si="403"/>
        <v>#N/A</v>
      </c>
      <c r="AD1450" s="100">
        <f t="shared" si="404"/>
        <v>0</v>
      </c>
      <c r="AE1450" s="180" t="e">
        <f t="shared" ca="1" si="396"/>
        <v>#N/A</v>
      </c>
      <c r="AF1450" s="180" t="e">
        <f t="shared" ca="1" si="397"/>
        <v>#N/A</v>
      </c>
      <c r="AG1450" s="100" t="e">
        <f ca="1">OFFSET('Kuiva-aine'!$D$10,AE1450+AF1450-1,0)</f>
        <v>#N/A</v>
      </c>
      <c r="AH1450" s="100" t="e">
        <f ca="1">OFFSET('Kuiva-aine'!$E$10,AE1450+AF1450-1,0)</f>
        <v>#N/A</v>
      </c>
      <c r="AI1450" s="180" t="e">
        <f t="shared" ca="1" si="405"/>
        <v>#N/A</v>
      </c>
      <c r="AJ1450" s="180" t="e">
        <f t="shared" si="406"/>
        <v>#N/A</v>
      </c>
      <c r="AK1450" s="180" t="e">
        <f t="shared" si="407"/>
        <v>#N/A</v>
      </c>
      <c r="AL1450" s="180">
        <f t="shared" si="408"/>
        <v>0</v>
      </c>
    </row>
    <row r="1451" spans="1:38" x14ac:dyDescent="0.35">
      <c r="A1451" s="91"/>
      <c r="B1451" s="92"/>
      <c r="C1451" s="93"/>
      <c r="D1451" s="92"/>
      <c r="E1451" s="91"/>
      <c r="F1451" s="92"/>
      <c r="G1451" s="94"/>
      <c r="I1451" s="31">
        <f t="shared" ca="1" si="409"/>
        <v>0</v>
      </c>
      <c r="J1451" s="31">
        <f ca="1">IF(ISNA(MATCH($V1451,Hajoamiskertoimet!A$21:A$53,0)),0,$I1451*OFFSET(Hajoamiskertoimet!$C$20,MATCH($V1451,Hajoamiskertoimet!A$21:A$53,0),0))</f>
        <v>0</v>
      </c>
      <c r="L1451" s="181">
        <f t="shared" ca="1" si="398"/>
        <v>1</v>
      </c>
      <c r="M1451" s="180" t="e">
        <f ca="1">OFFSET('ewc02'!$H$10,MATCH($R1451,Ewc_ID,0),0)</f>
        <v>#N/A</v>
      </c>
      <c r="N1451" s="180" t="e">
        <f t="shared" ca="1" si="393"/>
        <v>#N/A</v>
      </c>
      <c r="O1451" s="180" t="e">
        <f ca="1">IF($L1451=0,-1,OFFSET('Kuiva-aine'!$C$10,AE1451+AF1451-1,0))</f>
        <v>#N/A</v>
      </c>
      <c r="P1451" s="180" t="e">
        <f t="shared" ca="1" si="399"/>
        <v>#N/A</v>
      </c>
      <c r="Q1451" s="180" t="e">
        <f ca="1">OFFSET('ewc02'!$A$10,MATCH($C1451,EWC_Koodi,0),0)</f>
        <v>#N/A</v>
      </c>
      <c r="R1451" s="180" t="e">
        <f t="shared" ca="1" si="400"/>
        <v>#N/A</v>
      </c>
      <c r="S1451" s="180" t="e">
        <f ca="1">OFFSET('ewc02'!$K$10,Y1451,0)</f>
        <v>#N/A</v>
      </c>
      <c r="T1451" s="180" t="e">
        <f t="shared" ca="1" si="401"/>
        <v>#N/A</v>
      </c>
      <c r="U1451" s="180" t="e">
        <f ca="1">OFFSET('ewc02'!$L$10,Y1451,0)</f>
        <v>#N/A</v>
      </c>
      <c r="V1451" s="180" t="e">
        <f ca="1">OFFSET('ewc02'!$M$10,Y1451,0)</f>
        <v>#N/A</v>
      </c>
      <c r="W1451" s="180" t="e">
        <f ca="1">OFFSET('ewc02'!$N$10,Y1451,0)</f>
        <v>#N/A</v>
      </c>
      <c r="X1451" s="180" t="e">
        <f ca="1">IF(AND(OFFSET('ewc02'!I$10,Y1451,0)=12,OR(G1451="2.3",G1451="2.6",G1451="2.7",G1451="2.9")),1,0)</f>
        <v>#N/A</v>
      </c>
      <c r="Y1451" s="180" t="e">
        <f t="shared" ca="1" si="394"/>
        <v>#N/A</v>
      </c>
      <c r="Z1451" s="37">
        <f t="shared" si="395"/>
        <v>0</v>
      </c>
      <c r="AA1451" s="180">
        <f ca="1">IF($Z1451=0,0, OFFSET(rd!$A$10,MATCH($Z1451,RD_tunnus,0),0))</f>
        <v>0</v>
      </c>
      <c r="AB1451" s="180" t="e">
        <f t="shared" si="402"/>
        <v>#N/A</v>
      </c>
      <c r="AC1451" s="180" t="e">
        <f t="shared" si="403"/>
        <v>#N/A</v>
      </c>
      <c r="AD1451" s="100">
        <f t="shared" si="404"/>
        <v>0</v>
      </c>
      <c r="AE1451" s="180" t="e">
        <f t="shared" ca="1" si="396"/>
        <v>#N/A</v>
      </c>
      <c r="AF1451" s="180" t="e">
        <f t="shared" ca="1" si="397"/>
        <v>#N/A</v>
      </c>
      <c r="AG1451" s="100" t="e">
        <f ca="1">OFFSET('Kuiva-aine'!$D$10,AE1451+AF1451-1,0)</f>
        <v>#N/A</v>
      </c>
      <c r="AH1451" s="100" t="e">
        <f ca="1">OFFSET('Kuiva-aine'!$E$10,AE1451+AF1451-1,0)</f>
        <v>#N/A</v>
      </c>
      <c r="AI1451" s="180" t="e">
        <f t="shared" ca="1" si="405"/>
        <v>#N/A</v>
      </c>
      <c r="AJ1451" s="180" t="e">
        <f t="shared" si="406"/>
        <v>#N/A</v>
      </c>
      <c r="AK1451" s="180" t="e">
        <f t="shared" si="407"/>
        <v>#N/A</v>
      </c>
      <c r="AL1451" s="180">
        <f t="shared" si="408"/>
        <v>0</v>
      </c>
    </row>
    <row r="1452" spans="1:38" x14ac:dyDescent="0.35">
      <c r="A1452" s="91"/>
      <c r="B1452" s="92"/>
      <c r="C1452" s="93"/>
      <c r="D1452" s="92"/>
      <c r="E1452" s="91"/>
      <c r="F1452" s="92"/>
      <c r="G1452" s="94"/>
      <c r="I1452" s="31">
        <f t="shared" ca="1" si="409"/>
        <v>0</v>
      </c>
      <c r="J1452" s="31">
        <f ca="1">IF(ISNA(MATCH($V1452,Hajoamiskertoimet!A$21:A$53,0)),0,$I1452*OFFSET(Hajoamiskertoimet!$C$20,MATCH($V1452,Hajoamiskertoimet!A$21:A$53,0),0))</f>
        <v>0</v>
      </c>
      <c r="L1452" s="181">
        <f t="shared" ca="1" si="398"/>
        <v>1</v>
      </c>
      <c r="M1452" s="180" t="e">
        <f ca="1">OFFSET('ewc02'!$H$10,MATCH($R1452,Ewc_ID,0),0)</f>
        <v>#N/A</v>
      </c>
      <c r="N1452" s="180" t="e">
        <f t="shared" ca="1" si="393"/>
        <v>#N/A</v>
      </c>
      <c r="O1452" s="180" t="e">
        <f ca="1">IF($L1452=0,-1,OFFSET('Kuiva-aine'!$C$10,AE1452+AF1452-1,0))</f>
        <v>#N/A</v>
      </c>
      <c r="P1452" s="180" t="e">
        <f t="shared" ca="1" si="399"/>
        <v>#N/A</v>
      </c>
      <c r="Q1452" s="180" t="e">
        <f ca="1">OFFSET('ewc02'!$A$10,MATCH($C1452,EWC_Koodi,0),0)</f>
        <v>#N/A</v>
      </c>
      <c r="R1452" s="180" t="e">
        <f t="shared" ca="1" si="400"/>
        <v>#N/A</v>
      </c>
      <c r="S1452" s="180" t="e">
        <f ca="1">OFFSET('ewc02'!$K$10,Y1452,0)</f>
        <v>#N/A</v>
      </c>
      <c r="T1452" s="180" t="e">
        <f t="shared" ca="1" si="401"/>
        <v>#N/A</v>
      </c>
      <c r="U1452" s="180" t="e">
        <f ca="1">OFFSET('ewc02'!$L$10,Y1452,0)</f>
        <v>#N/A</v>
      </c>
      <c r="V1452" s="180" t="e">
        <f ca="1">OFFSET('ewc02'!$M$10,Y1452,0)</f>
        <v>#N/A</v>
      </c>
      <c r="W1452" s="180" t="e">
        <f ca="1">OFFSET('ewc02'!$N$10,Y1452,0)</f>
        <v>#N/A</v>
      </c>
      <c r="X1452" s="180" t="e">
        <f ca="1">IF(AND(OFFSET('ewc02'!I$10,Y1452,0)=12,OR(G1452="2.3",G1452="2.6",G1452="2.7",G1452="2.9")),1,0)</f>
        <v>#N/A</v>
      </c>
      <c r="Y1452" s="180" t="e">
        <f t="shared" ca="1" si="394"/>
        <v>#N/A</v>
      </c>
      <c r="Z1452" s="37">
        <f t="shared" si="395"/>
        <v>0</v>
      </c>
      <c r="AA1452" s="180">
        <f ca="1">IF($Z1452=0,0, OFFSET(rd!$A$10,MATCH($Z1452,RD_tunnus,0),0))</f>
        <v>0</v>
      </c>
      <c r="AB1452" s="180" t="e">
        <f t="shared" si="402"/>
        <v>#N/A</v>
      </c>
      <c r="AC1452" s="180" t="e">
        <f t="shared" si="403"/>
        <v>#N/A</v>
      </c>
      <c r="AD1452" s="100">
        <f t="shared" si="404"/>
        <v>0</v>
      </c>
      <c r="AE1452" s="180" t="e">
        <f t="shared" ca="1" si="396"/>
        <v>#N/A</v>
      </c>
      <c r="AF1452" s="180" t="e">
        <f t="shared" ca="1" si="397"/>
        <v>#N/A</v>
      </c>
      <c r="AG1452" s="100" t="e">
        <f ca="1">OFFSET('Kuiva-aine'!$D$10,AE1452+AF1452-1,0)</f>
        <v>#N/A</v>
      </c>
      <c r="AH1452" s="100" t="e">
        <f ca="1">OFFSET('Kuiva-aine'!$E$10,AE1452+AF1452-1,0)</f>
        <v>#N/A</v>
      </c>
      <c r="AI1452" s="180" t="e">
        <f t="shared" ca="1" si="405"/>
        <v>#N/A</v>
      </c>
      <c r="AJ1452" s="180" t="e">
        <f t="shared" si="406"/>
        <v>#N/A</v>
      </c>
      <c r="AK1452" s="180" t="e">
        <f t="shared" si="407"/>
        <v>#N/A</v>
      </c>
      <c r="AL1452" s="180">
        <f t="shared" si="408"/>
        <v>0</v>
      </c>
    </row>
    <row r="1453" spans="1:38" x14ac:dyDescent="0.35">
      <c r="A1453" s="91"/>
      <c r="B1453" s="92"/>
      <c r="C1453" s="93"/>
      <c r="D1453" s="92"/>
      <c r="E1453" s="91"/>
      <c r="F1453" s="92"/>
      <c r="G1453" s="94"/>
      <c r="I1453" s="31">
        <f t="shared" ca="1" si="409"/>
        <v>0</v>
      </c>
      <c r="J1453" s="31">
        <f ca="1">IF(ISNA(MATCH($V1453,Hajoamiskertoimet!A$21:A$53,0)),0,$I1453*OFFSET(Hajoamiskertoimet!$C$20,MATCH($V1453,Hajoamiskertoimet!A$21:A$53,0),0))</f>
        <v>0</v>
      </c>
      <c r="L1453" s="181">
        <f t="shared" ca="1" si="398"/>
        <v>1</v>
      </c>
      <c r="M1453" s="180" t="e">
        <f ca="1">OFFSET('ewc02'!$H$10,MATCH($R1453,Ewc_ID,0),0)</f>
        <v>#N/A</v>
      </c>
      <c r="N1453" s="180" t="e">
        <f t="shared" ca="1" si="393"/>
        <v>#N/A</v>
      </c>
      <c r="O1453" s="180" t="e">
        <f ca="1">IF($L1453=0,-1,OFFSET('Kuiva-aine'!$C$10,AE1453+AF1453-1,0))</f>
        <v>#N/A</v>
      </c>
      <c r="P1453" s="180" t="e">
        <f t="shared" ca="1" si="399"/>
        <v>#N/A</v>
      </c>
      <c r="Q1453" s="180" t="e">
        <f ca="1">OFFSET('ewc02'!$A$10,MATCH($C1453,EWC_Koodi,0),0)</f>
        <v>#N/A</v>
      </c>
      <c r="R1453" s="180" t="e">
        <f t="shared" ca="1" si="400"/>
        <v>#N/A</v>
      </c>
      <c r="S1453" s="180" t="e">
        <f ca="1">OFFSET('ewc02'!$K$10,Y1453,0)</f>
        <v>#N/A</v>
      </c>
      <c r="T1453" s="180" t="e">
        <f t="shared" ca="1" si="401"/>
        <v>#N/A</v>
      </c>
      <c r="U1453" s="180" t="e">
        <f ca="1">OFFSET('ewc02'!$L$10,Y1453,0)</f>
        <v>#N/A</v>
      </c>
      <c r="V1453" s="180" t="e">
        <f ca="1">OFFSET('ewc02'!$M$10,Y1453,0)</f>
        <v>#N/A</v>
      </c>
      <c r="W1453" s="180" t="e">
        <f ca="1">OFFSET('ewc02'!$N$10,Y1453,0)</f>
        <v>#N/A</v>
      </c>
      <c r="X1453" s="180" t="e">
        <f ca="1">IF(AND(OFFSET('ewc02'!I$10,Y1453,0)=12,OR(G1453="2.3",G1453="2.6",G1453="2.7",G1453="2.9")),1,0)</f>
        <v>#N/A</v>
      </c>
      <c r="Y1453" s="180" t="e">
        <f t="shared" ca="1" si="394"/>
        <v>#N/A</v>
      </c>
      <c r="Z1453" s="37">
        <f t="shared" si="395"/>
        <v>0</v>
      </c>
      <c r="AA1453" s="180">
        <f ca="1">IF($Z1453=0,0, OFFSET(rd!$A$10,MATCH($Z1453,RD_tunnus,0),0))</f>
        <v>0</v>
      </c>
      <c r="AB1453" s="180" t="e">
        <f t="shared" si="402"/>
        <v>#N/A</v>
      </c>
      <c r="AC1453" s="180" t="e">
        <f t="shared" si="403"/>
        <v>#N/A</v>
      </c>
      <c r="AD1453" s="100">
        <f t="shared" si="404"/>
        <v>0</v>
      </c>
      <c r="AE1453" s="180" t="e">
        <f t="shared" ca="1" si="396"/>
        <v>#N/A</v>
      </c>
      <c r="AF1453" s="180" t="e">
        <f t="shared" ca="1" si="397"/>
        <v>#N/A</v>
      </c>
      <c r="AG1453" s="100" t="e">
        <f ca="1">OFFSET('Kuiva-aine'!$D$10,AE1453+AF1453-1,0)</f>
        <v>#N/A</v>
      </c>
      <c r="AH1453" s="100" t="e">
        <f ca="1">OFFSET('Kuiva-aine'!$E$10,AE1453+AF1453-1,0)</f>
        <v>#N/A</v>
      </c>
      <c r="AI1453" s="180" t="e">
        <f t="shared" ca="1" si="405"/>
        <v>#N/A</v>
      </c>
      <c r="AJ1453" s="180" t="e">
        <f t="shared" si="406"/>
        <v>#N/A</v>
      </c>
      <c r="AK1453" s="180" t="e">
        <f t="shared" si="407"/>
        <v>#N/A</v>
      </c>
      <c r="AL1453" s="180">
        <f t="shared" si="408"/>
        <v>0</v>
      </c>
    </row>
    <row r="1454" spans="1:38" x14ac:dyDescent="0.35">
      <c r="A1454" s="91"/>
      <c r="B1454" s="92"/>
      <c r="C1454" s="93"/>
      <c r="D1454" s="92"/>
      <c r="E1454" s="91"/>
      <c r="F1454" s="92"/>
      <c r="G1454" s="94"/>
      <c r="I1454" s="31">
        <f t="shared" ca="1" si="409"/>
        <v>0</v>
      </c>
      <c r="J1454" s="31">
        <f ca="1">IF(ISNA(MATCH($V1454,Hajoamiskertoimet!A$21:A$53,0)),0,$I1454*OFFSET(Hajoamiskertoimet!$C$20,MATCH($V1454,Hajoamiskertoimet!A$21:A$53,0),0))</f>
        <v>0</v>
      </c>
      <c r="L1454" s="181">
        <f t="shared" ca="1" si="398"/>
        <v>1</v>
      </c>
      <c r="M1454" s="180" t="e">
        <f ca="1">OFFSET('ewc02'!$H$10,MATCH($R1454,Ewc_ID,0),0)</f>
        <v>#N/A</v>
      </c>
      <c r="N1454" s="180" t="e">
        <f t="shared" ca="1" si="393"/>
        <v>#N/A</v>
      </c>
      <c r="O1454" s="180" t="e">
        <f ca="1">IF($L1454=0,-1,OFFSET('Kuiva-aine'!$C$10,AE1454+AF1454-1,0))</f>
        <v>#N/A</v>
      </c>
      <c r="P1454" s="180" t="e">
        <f t="shared" ca="1" si="399"/>
        <v>#N/A</v>
      </c>
      <c r="Q1454" s="180" t="e">
        <f ca="1">OFFSET('ewc02'!$A$10,MATCH($C1454,EWC_Koodi,0),0)</f>
        <v>#N/A</v>
      </c>
      <c r="R1454" s="180" t="e">
        <f t="shared" ca="1" si="400"/>
        <v>#N/A</v>
      </c>
      <c r="S1454" s="180" t="e">
        <f ca="1">OFFSET('ewc02'!$K$10,Y1454,0)</f>
        <v>#N/A</v>
      </c>
      <c r="T1454" s="180" t="e">
        <f t="shared" ca="1" si="401"/>
        <v>#N/A</v>
      </c>
      <c r="U1454" s="180" t="e">
        <f ca="1">OFFSET('ewc02'!$L$10,Y1454,0)</f>
        <v>#N/A</v>
      </c>
      <c r="V1454" s="180" t="e">
        <f ca="1">OFFSET('ewc02'!$M$10,Y1454,0)</f>
        <v>#N/A</v>
      </c>
      <c r="W1454" s="180" t="e">
        <f ca="1">OFFSET('ewc02'!$N$10,Y1454,0)</f>
        <v>#N/A</v>
      </c>
      <c r="X1454" s="180" t="e">
        <f ca="1">IF(AND(OFFSET('ewc02'!I$10,Y1454,0)=12,OR(G1454="2.3",G1454="2.6",G1454="2.7",G1454="2.9")),1,0)</f>
        <v>#N/A</v>
      </c>
      <c r="Y1454" s="180" t="e">
        <f t="shared" ca="1" si="394"/>
        <v>#N/A</v>
      </c>
      <c r="Z1454" s="37">
        <f t="shared" si="395"/>
        <v>0</v>
      </c>
      <c r="AA1454" s="180">
        <f ca="1">IF($Z1454=0,0, OFFSET(rd!$A$10,MATCH($Z1454,RD_tunnus,0),0))</f>
        <v>0</v>
      </c>
      <c r="AB1454" s="180" t="e">
        <f t="shared" si="402"/>
        <v>#N/A</v>
      </c>
      <c r="AC1454" s="180" t="e">
        <f t="shared" si="403"/>
        <v>#N/A</v>
      </c>
      <c r="AD1454" s="100">
        <f t="shared" si="404"/>
        <v>0</v>
      </c>
      <c r="AE1454" s="180" t="e">
        <f t="shared" ca="1" si="396"/>
        <v>#N/A</v>
      </c>
      <c r="AF1454" s="180" t="e">
        <f t="shared" ca="1" si="397"/>
        <v>#N/A</v>
      </c>
      <c r="AG1454" s="100" t="e">
        <f ca="1">OFFSET('Kuiva-aine'!$D$10,AE1454+AF1454-1,0)</f>
        <v>#N/A</v>
      </c>
      <c r="AH1454" s="100" t="e">
        <f ca="1">OFFSET('Kuiva-aine'!$E$10,AE1454+AF1454-1,0)</f>
        <v>#N/A</v>
      </c>
      <c r="AI1454" s="180" t="e">
        <f t="shared" ca="1" si="405"/>
        <v>#N/A</v>
      </c>
      <c r="AJ1454" s="180" t="e">
        <f t="shared" si="406"/>
        <v>#N/A</v>
      </c>
      <c r="AK1454" s="180" t="e">
        <f t="shared" si="407"/>
        <v>#N/A</v>
      </c>
      <c r="AL1454" s="180">
        <f t="shared" si="408"/>
        <v>0</v>
      </c>
    </row>
    <row r="1455" spans="1:38" x14ac:dyDescent="0.35">
      <c r="A1455" s="91"/>
      <c r="B1455" s="92"/>
      <c r="C1455" s="93"/>
      <c r="D1455" s="92"/>
      <c r="E1455" s="91"/>
      <c r="F1455" s="92"/>
      <c r="G1455" s="94"/>
      <c r="I1455" s="31">
        <f t="shared" ca="1" si="409"/>
        <v>0</v>
      </c>
      <c r="J1455" s="31">
        <f ca="1">IF(ISNA(MATCH($V1455,Hajoamiskertoimet!A$21:A$53,0)),0,$I1455*OFFSET(Hajoamiskertoimet!$C$20,MATCH($V1455,Hajoamiskertoimet!A$21:A$53,0),0))</f>
        <v>0</v>
      </c>
      <c r="L1455" s="181">
        <f t="shared" ca="1" si="398"/>
        <v>1</v>
      </c>
      <c r="M1455" s="180" t="e">
        <f ca="1">OFFSET('ewc02'!$H$10,MATCH($R1455,Ewc_ID,0),0)</f>
        <v>#N/A</v>
      </c>
      <c r="N1455" s="180" t="e">
        <f t="shared" ca="1" si="393"/>
        <v>#N/A</v>
      </c>
      <c r="O1455" s="180" t="e">
        <f ca="1">IF($L1455=0,-1,OFFSET('Kuiva-aine'!$C$10,AE1455+AF1455-1,0))</f>
        <v>#N/A</v>
      </c>
      <c r="P1455" s="180" t="e">
        <f t="shared" ca="1" si="399"/>
        <v>#N/A</v>
      </c>
      <c r="Q1455" s="180" t="e">
        <f ca="1">OFFSET('ewc02'!$A$10,MATCH($C1455,EWC_Koodi,0),0)</f>
        <v>#N/A</v>
      </c>
      <c r="R1455" s="180" t="e">
        <f t="shared" ca="1" si="400"/>
        <v>#N/A</v>
      </c>
      <c r="S1455" s="180" t="e">
        <f ca="1">OFFSET('ewc02'!$K$10,Y1455,0)</f>
        <v>#N/A</v>
      </c>
      <c r="T1455" s="180" t="e">
        <f t="shared" ca="1" si="401"/>
        <v>#N/A</v>
      </c>
      <c r="U1455" s="180" t="e">
        <f ca="1">OFFSET('ewc02'!$L$10,Y1455,0)</f>
        <v>#N/A</v>
      </c>
      <c r="V1455" s="180" t="e">
        <f ca="1">OFFSET('ewc02'!$M$10,Y1455,0)</f>
        <v>#N/A</v>
      </c>
      <c r="W1455" s="180" t="e">
        <f ca="1">OFFSET('ewc02'!$N$10,Y1455,0)</f>
        <v>#N/A</v>
      </c>
      <c r="X1455" s="180" t="e">
        <f ca="1">IF(AND(OFFSET('ewc02'!I$10,Y1455,0)=12,OR(G1455="2.3",G1455="2.6",G1455="2.7",G1455="2.9")),1,0)</f>
        <v>#N/A</v>
      </c>
      <c r="Y1455" s="180" t="e">
        <f t="shared" ca="1" si="394"/>
        <v>#N/A</v>
      </c>
      <c r="Z1455" s="37">
        <f t="shared" si="395"/>
        <v>0</v>
      </c>
      <c r="AA1455" s="180">
        <f ca="1">IF($Z1455=0,0, OFFSET(rd!$A$10,MATCH($Z1455,RD_tunnus,0),0))</f>
        <v>0</v>
      </c>
      <c r="AB1455" s="180" t="e">
        <f t="shared" si="402"/>
        <v>#N/A</v>
      </c>
      <c r="AC1455" s="180" t="e">
        <f t="shared" si="403"/>
        <v>#N/A</v>
      </c>
      <c r="AD1455" s="100">
        <f t="shared" si="404"/>
        <v>0</v>
      </c>
      <c r="AE1455" s="180" t="e">
        <f t="shared" ca="1" si="396"/>
        <v>#N/A</v>
      </c>
      <c r="AF1455" s="180" t="e">
        <f t="shared" ca="1" si="397"/>
        <v>#N/A</v>
      </c>
      <c r="AG1455" s="100" t="e">
        <f ca="1">OFFSET('Kuiva-aine'!$D$10,AE1455+AF1455-1,0)</f>
        <v>#N/A</v>
      </c>
      <c r="AH1455" s="100" t="e">
        <f ca="1">OFFSET('Kuiva-aine'!$E$10,AE1455+AF1455-1,0)</f>
        <v>#N/A</v>
      </c>
      <c r="AI1455" s="180" t="e">
        <f t="shared" ca="1" si="405"/>
        <v>#N/A</v>
      </c>
      <c r="AJ1455" s="180" t="e">
        <f t="shared" si="406"/>
        <v>#N/A</v>
      </c>
      <c r="AK1455" s="180" t="e">
        <f t="shared" si="407"/>
        <v>#N/A</v>
      </c>
      <c r="AL1455" s="180">
        <f t="shared" si="408"/>
        <v>0</v>
      </c>
    </row>
    <row r="1456" spans="1:38" x14ac:dyDescent="0.35">
      <c r="A1456" s="91"/>
      <c r="B1456" s="92"/>
      <c r="C1456" s="93"/>
      <c r="D1456" s="92"/>
      <c r="E1456" s="91"/>
      <c r="F1456" s="92"/>
      <c r="G1456" s="94"/>
      <c r="I1456" s="31">
        <f t="shared" ca="1" si="409"/>
        <v>0</v>
      </c>
      <c r="J1456" s="31">
        <f ca="1">IF(ISNA(MATCH($V1456,Hajoamiskertoimet!A$21:A$53,0)),0,$I1456*OFFSET(Hajoamiskertoimet!$C$20,MATCH($V1456,Hajoamiskertoimet!A$21:A$53,0),0))</f>
        <v>0</v>
      </c>
      <c r="L1456" s="181">
        <f t="shared" ca="1" si="398"/>
        <v>1</v>
      </c>
      <c r="M1456" s="180" t="e">
        <f ca="1">OFFSET('ewc02'!$H$10,MATCH($R1456,Ewc_ID,0),0)</f>
        <v>#N/A</v>
      </c>
      <c r="N1456" s="180" t="e">
        <f t="shared" ca="1" si="393"/>
        <v>#N/A</v>
      </c>
      <c r="O1456" s="180" t="e">
        <f ca="1">IF($L1456=0,-1,OFFSET('Kuiva-aine'!$C$10,AE1456+AF1456-1,0))</f>
        <v>#N/A</v>
      </c>
      <c r="P1456" s="180" t="e">
        <f t="shared" ca="1" si="399"/>
        <v>#N/A</v>
      </c>
      <c r="Q1456" s="180" t="e">
        <f ca="1">OFFSET('ewc02'!$A$10,MATCH($C1456,EWC_Koodi,0),0)</f>
        <v>#N/A</v>
      </c>
      <c r="R1456" s="180" t="e">
        <f t="shared" ca="1" si="400"/>
        <v>#N/A</v>
      </c>
      <c r="S1456" s="180" t="e">
        <f ca="1">OFFSET('ewc02'!$K$10,Y1456,0)</f>
        <v>#N/A</v>
      </c>
      <c r="T1456" s="180" t="e">
        <f t="shared" ca="1" si="401"/>
        <v>#N/A</v>
      </c>
      <c r="U1456" s="180" t="e">
        <f ca="1">OFFSET('ewc02'!$L$10,Y1456,0)</f>
        <v>#N/A</v>
      </c>
      <c r="V1456" s="180" t="e">
        <f ca="1">OFFSET('ewc02'!$M$10,Y1456,0)</f>
        <v>#N/A</v>
      </c>
      <c r="W1456" s="180" t="e">
        <f ca="1">OFFSET('ewc02'!$N$10,Y1456,0)</f>
        <v>#N/A</v>
      </c>
      <c r="X1456" s="180" t="e">
        <f ca="1">IF(AND(OFFSET('ewc02'!I$10,Y1456,0)=12,OR(G1456="2.3",G1456="2.6",G1456="2.7",G1456="2.9")),1,0)</f>
        <v>#N/A</v>
      </c>
      <c r="Y1456" s="180" t="e">
        <f t="shared" ca="1" si="394"/>
        <v>#N/A</v>
      </c>
      <c r="Z1456" s="37">
        <f t="shared" si="395"/>
        <v>0</v>
      </c>
      <c r="AA1456" s="180">
        <f ca="1">IF($Z1456=0,0, OFFSET(rd!$A$10,MATCH($Z1456,RD_tunnus,0),0))</f>
        <v>0</v>
      </c>
      <c r="AB1456" s="180" t="e">
        <f t="shared" si="402"/>
        <v>#N/A</v>
      </c>
      <c r="AC1456" s="180" t="e">
        <f t="shared" si="403"/>
        <v>#N/A</v>
      </c>
      <c r="AD1456" s="100">
        <f t="shared" si="404"/>
        <v>0</v>
      </c>
      <c r="AE1456" s="180" t="e">
        <f t="shared" ca="1" si="396"/>
        <v>#N/A</v>
      </c>
      <c r="AF1456" s="180" t="e">
        <f t="shared" ca="1" si="397"/>
        <v>#N/A</v>
      </c>
      <c r="AG1456" s="100" t="e">
        <f ca="1">OFFSET('Kuiva-aine'!$D$10,AE1456+AF1456-1,0)</f>
        <v>#N/A</v>
      </c>
      <c r="AH1456" s="100" t="e">
        <f ca="1">OFFSET('Kuiva-aine'!$E$10,AE1456+AF1456-1,0)</f>
        <v>#N/A</v>
      </c>
      <c r="AI1456" s="180" t="e">
        <f t="shared" ca="1" si="405"/>
        <v>#N/A</v>
      </c>
      <c r="AJ1456" s="180" t="e">
        <f t="shared" si="406"/>
        <v>#N/A</v>
      </c>
      <c r="AK1456" s="180" t="e">
        <f t="shared" si="407"/>
        <v>#N/A</v>
      </c>
      <c r="AL1456" s="180">
        <f t="shared" si="408"/>
        <v>0</v>
      </c>
    </row>
    <row r="1457" spans="1:38" x14ac:dyDescent="0.35">
      <c r="A1457" s="91"/>
      <c r="B1457" s="92"/>
      <c r="C1457" s="93"/>
      <c r="D1457" s="92"/>
      <c r="E1457" s="91"/>
      <c r="F1457" s="92"/>
      <c r="G1457" s="94"/>
      <c r="I1457" s="31">
        <f t="shared" ca="1" si="409"/>
        <v>0</v>
      </c>
      <c r="J1457" s="31">
        <f ca="1">IF(ISNA(MATCH($V1457,Hajoamiskertoimet!A$21:A$53,0)),0,$I1457*OFFSET(Hajoamiskertoimet!$C$20,MATCH($V1457,Hajoamiskertoimet!A$21:A$53,0),0))</f>
        <v>0</v>
      </c>
      <c r="L1457" s="181">
        <f t="shared" ca="1" si="398"/>
        <v>1</v>
      </c>
      <c r="M1457" s="180" t="e">
        <f ca="1">OFFSET('ewc02'!$H$10,MATCH($R1457,Ewc_ID,0),0)</f>
        <v>#N/A</v>
      </c>
      <c r="N1457" s="180" t="e">
        <f t="shared" ca="1" si="393"/>
        <v>#N/A</v>
      </c>
      <c r="O1457" s="180" t="e">
        <f ca="1">IF($L1457=0,-1,OFFSET('Kuiva-aine'!$C$10,AE1457+AF1457-1,0))</f>
        <v>#N/A</v>
      </c>
      <c r="P1457" s="180" t="e">
        <f t="shared" ca="1" si="399"/>
        <v>#N/A</v>
      </c>
      <c r="Q1457" s="180" t="e">
        <f ca="1">OFFSET('ewc02'!$A$10,MATCH($C1457,EWC_Koodi,0),0)</f>
        <v>#N/A</v>
      </c>
      <c r="R1457" s="180" t="e">
        <f t="shared" ca="1" si="400"/>
        <v>#N/A</v>
      </c>
      <c r="S1457" s="180" t="e">
        <f ca="1">OFFSET('ewc02'!$K$10,Y1457,0)</f>
        <v>#N/A</v>
      </c>
      <c r="T1457" s="180" t="e">
        <f t="shared" ca="1" si="401"/>
        <v>#N/A</v>
      </c>
      <c r="U1457" s="180" t="e">
        <f ca="1">OFFSET('ewc02'!$L$10,Y1457,0)</f>
        <v>#N/A</v>
      </c>
      <c r="V1457" s="180" t="e">
        <f ca="1">OFFSET('ewc02'!$M$10,Y1457,0)</f>
        <v>#N/A</v>
      </c>
      <c r="W1457" s="180" t="e">
        <f ca="1">OFFSET('ewc02'!$N$10,Y1457,0)</f>
        <v>#N/A</v>
      </c>
      <c r="X1457" s="180" t="e">
        <f ca="1">IF(AND(OFFSET('ewc02'!I$10,Y1457,0)=12,OR(G1457="2.3",G1457="2.6",G1457="2.7",G1457="2.9")),1,0)</f>
        <v>#N/A</v>
      </c>
      <c r="Y1457" s="180" t="e">
        <f t="shared" ca="1" si="394"/>
        <v>#N/A</v>
      </c>
      <c r="Z1457" s="37">
        <f t="shared" si="395"/>
        <v>0</v>
      </c>
      <c r="AA1457" s="180">
        <f ca="1">IF($Z1457=0,0, OFFSET(rd!$A$10,MATCH($Z1457,RD_tunnus,0),0))</f>
        <v>0</v>
      </c>
      <c r="AB1457" s="180" t="e">
        <f t="shared" si="402"/>
        <v>#N/A</v>
      </c>
      <c r="AC1457" s="180" t="e">
        <f t="shared" si="403"/>
        <v>#N/A</v>
      </c>
      <c r="AD1457" s="100">
        <f t="shared" si="404"/>
        <v>0</v>
      </c>
      <c r="AE1457" s="180" t="e">
        <f t="shared" ca="1" si="396"/>
        <v>#N/A</v>
      </c>
      <c r="AF1457" s="180" t="e">
        <f t="shared" ca="1" si="397"/>
        <v>#N/A</v>
      </c>
      <c r="AG1457" s="100" t="e">
        <f ca="1">OFFSET('Kuiva-aine'!$D$10,AE1457+AF1457-1,0)</f>
        <v>#N/A</v>
      </c>
      <c r="AH1457" s="100" t="e">
        <f ca="1">OFFSET('Kuiva-aine'!$E$10,AE1457+AF1457-1,0)</f>
        <v>#N/A</v>
      </c>
      <c r="AI1457" s="180" t="e">
        <f t="shared" ca="1" si="405"/>
        <v>#N/A</v>
      </c>
      <c r="AJ1457" s="180" t="e">
        <f t="shared" si="406"/>
        <v>#N/A</v>
      </c>
      <c r="AK1457" s="180" t="e">
        <f t="shared" si="407"/>
        <v>#N/A</v>
      </c>
      <c r="AL1457" s="180">
        <f t="shared" si="408"/>
        <v>0</v>
      </c>
    </row>
    <row r="1458" spans="1:38" x14ac:dyDescent="0.35">
      <c r="A1458" s="91"/>
      <c r="B1458" s="92"/>
      <c r="C1458" s="93"/>
      <c r="D1458" s="92"/>
      <c r="E1458" s="91"/>
      <c r="F1458" s="92"/>
      <c r="G1458" s="94"/>
      <c r="I1458" s="31">
        <f t="shared" ca="1" si="409"/>
        <v>0</v>
      </c>
      <c r="J1458" s="31">
        <f ca="1">IF(ISNA(MATCH($V1458,Hajoamiskertoimet!A$21:A$53,0)),0,$I1458*OFFSET(Hajoamiskertoimet!$C$20,MATCH($V1458,Hajoamiskertoimet!A$21:A$53,0),0))</f>
        <v>0</v>
      </c>
      <c r="L1458" s="181">
        <f t="shared" ca="1" si="398"/>
        <v>1</v>
      </c>
      <c r="M1458" s="180" t="e">
        <f ca="1">OFFSET('ewc02'!$H$10,MATCH($R1458,Ewc_ID,0),0)</f>
        <v>#N/A</v>
      </c>
      <c r="N1458" s="180" t="e">
        <f t="shared" ca="1" si="393"/>
        <v>#N/A</v>
      </c>
      <c r="O1458" s="180" t="e">
        <f ca="1">IF($L1458=0,-1,OFFSET('Kuiva-aine'!$C$10,AE1458+AF1458-1,0))</f>
        <v>#N/A</v>
      </c>
      <c r="P1458" s="180" t="e">
        <f t="shared" ca="1" si="399"/>
        <v>#N/A</v>
      </c>
      <c r="Q1458" s="180" t="e">
        <f ca="1">OFFSET('ewc02'!$A$10,MATCH($C1458,EWC_Koodi,0),0)</f>
        <v>#N/A</v>
      </c>
      <c r="R1458" s="180" t="e">
        <f t="shared" ca="1" si="400"/>
        <v>#N/A</v>
      </c>
      <c r="S1458" s="180" t="e">
        <f ca="1">OFFSET('ewc02'!$K$10,Y1458,0)</f>
        <v>#N/A</v>
      </c>
      <c r="T1458" s="180" t="e">
        <f t="shared" ca="1" si="401"/>
        <v>#N/A</v>
      </c>
      <c r="U1458" s="180" t="e">
        <f ca="1">OFFSET('ewc02'!$L$10,Y1458,0)</f>
        <v>#N/A</v>
      </c>
      <c r="V1458" s="180" t="e">
        <f ca="1">OFFSET('ewc02'!$M$10,Y1458,0)</f>
        <v>#N/A</v>
      </c>
      <c r="W1458" s="180" t="e">
        <f ca="1">OFFSET('ewc02'!$N$10,Y1458,0)</f>
        <v>#N/A</v>
      </c>
      <c r="X1458" s="180" t="e">
        <f ca="1">IF(AND(OFFSET('ewc02'!I$10,Y1458,0)=12,OR(G1458="2.3",G1458="2.6",G1458="2.7",G1458="2.9")),1,0)</f>
        <v>#N/A</v>
      </c>
      <c r="Y1458" s="180" t="e">
        <f t="shared" ca="1" si="394"/>
        <v>#N/A</v>
      </c>
      <c r="Z1458" s="37">
        <f t="shared" si="395"/>
        <v>0</v>
      </c>
      <c r="AA1458" s="180">
        <f ca="1">IF($Z1458=0,0, OFFSET(rd!$A$10,MATCH($Z1458,RD_tunnus,0),0))</f>
        <v>0</v>
      </c>
      <c r="AB1458" s="180" t="e">
        <f t="shared" si="402"/>
        <v>#N/A</v>
      </c>
      <c r="AC1458" s="180" t="e">
        <f t="shared" si="403"/>
        <v>#N/A</v>
      </c>
      <c r="AD1458" s="100">
        <f t="shared" si="404"/>
        <v>0</v>
      </c>
      <c r="AE1458" s="180" t="e">
        <f t="shared" ca="1" si="396"/>
        <v>#N/A</v>
      </c>
      <c r="AF1458" s="180" t="e">
        <f t="shared" ca="1" si="397"/>
        <v>#N/A</v>
      </c>
      <c r="AG1458" s="100" t="e">
        <f ca="1">OFFSET('Kuiva-aine'!$D$10,AE1458+AF1458-1,0)</f>
        <v>#N/A</v>
      </c>
      <c r="AH1458" s="100" t="e">
        <f ca="1">OFFSET('Kuiva-aine'!$E$10,AE1458+AF1458-1,0)</f>
        <v>#N/A</v>
      </c>
      <c r="AI1458" s="180" t="e">
        <f t="shared" ca="1" si="405"/>
        <v>#N/A</v>
      </c>
      <c r="AJ1458" s="180" t="e">
        <f t="shared" si="406"/>
        <v>#N/A</v>
      </c>
      <c r="AK1458" s="180" t="e">
        <f t="shared" si="407"/>
        <v>#N/A</v>
      </c>
      <c r="AL1458" s="180">
        <f t="shared" si="408"/>
        <v>0</v>
      </c>
    </row>
    <row r="1459" spans="1:38" x14ac:dyDescent="0.35">
      <c r="A1459" s="91"/>
      <c r="B1459" s="92"/>
      <c r="C1459" s="93"/>
      <c r="D1459" s="92"/>
      <c r="E1459" s="91"/>
      <c r="F1459" s="92"/>
      <c r="G1459" s="94"/>
      <c r="I1459" s="31">
        <f t="shared" ca="1" si="409"/>
        <v>0</v>
      </c>
      <c r="J1459" s="31">
        <f ca="1">IF(ISNA(MATCH($V1459,Hajoamiskertoimet!A$21:A$53,0)),0,$I1459*OFFSET(Hajoamiskertoimet!$C$20,MATCH($V1459,Hajoamiskertoimet!A$21:A$53,0),0))</f>
        <v>0</v>
      </c>
      <c r="L1459" s="181">
        <f t="shared" ca="1" si="398"/>
        <v>1</v>
      </c>
      <c r="M1459" s="180" t="e">
        <f ca="1">OFFSET('ewc02'!$H$10,MATCH($R1459,Ewc_ID,0),0)</f>
        <v>#N/A</v>
      </c>
      <c r="N1459" s="180" t="e">
        <f t="shared" ca="1" si="393"/>
        <v>#N/A</v>
      </c>
      <c r="O1459" s="180" t="e">
        <f ca="1">IF($L1459=0,-1,OFFSET('Kuiva-aine'!$C$10,AE1459+AF1459-1,0))</f>
        <v>#N/A</v>
      </c>
      <c r="P1459" s="180" t="e">
        <f t="shared" ca="1" si="399"/>
        <v>#N/A</v>
      </c>
      <c r="Q1459" s="180" t="e">
        <f ca="1">OFFSET('ewc02'!$A$10,MATCH($C1459,EWC_Koodi,0),0)</f>
        <v>#N/A</v>
      </c>
      <c r="R1459" s="180" t="e">
        <f t="shared" ca="1" si="400"/>
        <v>#N/A</v>
      </c>
      <c r="S1459" s="180" t="e">
        <f ca="1">OFFSET('ewc02'!$K$10,Y1459,0)</f>
        <v>#N/A</v>
      </c>
      <c r="T1459" s="180" t="e">
        <f t="shared" ca="1" si="401"/>
        <v>#N/A</v>
      </c>
      <c r="U1459" s="180" t="e">
        <f ca="1">OFFSET('ewc02'!$L$10,Y1459,0)</f>
        <v>#N/A</v>
      </c>
      <c r="V1459" s="180" t="e">
        <f ca="1">OFFSET('ewc02'!$M$10,Y1459,0)</f>
        <v>#N/A</v>
      </c>
      <c r="W1459" s="180" t="e">
        <f ca="1">OFFSET('ewc02'!$N$10,Y1459,0)</f>
        <v>#N/A</v>
      </c>
      <c r="X1459" s="180" t="e">
        <f ca="1">IF(AND(OFFSET('ewc02'!I$10,Y1459,0)=12,OR(G1459="2.3",G1459="2.6",G1459="2.7",G1459="2.9")),1,0)</f>
        <v>#N/A</v>
      </c>
      <c r="Y1459" s="180" t="e">
        <f t="shared" ca="1" si="394"/>
        <v>#N/A</v>
      </c>
      <c r="Z1459" s="37">
        <f t="shared" si="395"/>
        <v>0</v>
      </c>
      <c r="AA1459" s="180">
        <f ca="1">IF($Z1459=0,0, OFFSET(rd!$A$10,MATCH($Z1459,RD_tunnus,0),0))</f>
        <v>0</v>
      </c>
      <c r="AB1459" s="180" t="e">
        <f t="shared" si="402"/>
        <v>#N/A</v>
      </c>
      <c r="AC1459" s="180" t="e">
        <f t="shared" si="403"/>
        <v>#N/A</v>
      </c>
      <c r="AD1459" s="100">
        <f t="shared" si="404"/>
        <v>0</v>
      </c>
      <c r="AE1459" s="180" t="e">
        <f t="shared" ca="1" si="396"/>
        <v>#N/A</v>
      </c>
      <c r="AF1459" s="180" t="e">
        <f t="shared" ca="1" si="397"/>
        <v>#N/A</v>
      </c>
      <c r="AG1459" s="100" t="e">
        <f ca="1">OFFSET('Kuiva-aine'!$D$10,AE1459+AF1459-1,0)</f>
        <v>#N/A</v>
      </c>
      <c r="AH1459" s="100" t="e">
        <f ca="1">OFFSET('Kuiva-aine'!$E$10,AE1459+AF1459-1,0)</f>
        <v>#N/A</v>
      </c>
      <c r="AI1459" s="180" t="e">
        <f t="shared" ca="1" si="405"/>
        <v>#N/A</v>
      </c>
      <c r="AJ1459" s="180" t="e">
        <f t="shared" si="406"/>
        <v>#N/A</v>
      </c>
      <c r="AK1459" s="180" t="e">
        <f t="shared" si="407"/>
        <v>#N/A</v>
      </c>
      <c r="AL1459" s="180">
        <f t="shared" si="408"/>
        <v>0</v>
      </c>
    </row>
    <row r="1460" spans="1:38" x14ac:dyDescent="0.35">
      <c r="A1460" s="91"/>
      <c r="B1460" s="92"/>
      <c r="C1460" s="93"/>
      <c r="D1460" s="92"/>
      <c r="E1460" s="91"/>
      <c r="F1460" s="92"/>
      <c r="G1460" s="94"/>
      <c r="I1460" s="31">
        <f t="shared" ca="1" si="409"/>
        <v>0</v>
      </c>
      <c r="J1460" s="31">
        <f ca="1">IF(ISNA(MATCH($V1460,Hajoamiskertoimet!A$21:A$53,0)),0,$I1460*OFFSET(Hajoamiskertoimet!$C$20,MATCH($V1460,Hajoamiskertoimet!A$21:A$53,0),0))</f>
        <v>0</v>
      </c>
      <c r="L1460" s="181">
        <f t="shared" ca="1" si="398"/>
        <v>1</v>
      </c>
      <c r="M1460" s="180" t="e">
        <f ca="1">OFFSET('ewc02'!$H$10,MATCH($R1460,Ewc_ID,0),0)</f>
        <v>#N/A</v>
      </c>
      <c r="N1460" s="180" t="e">
        <f t="shared" ca="1" si="393"/>
        <v>#N/A</v>
      </c>
      <c r="O1460" s="180" t="e">
        <f ca="1">IF($L1460=0,-1,OFFSET('Kuiva-aine'!$C$10,AE1460+AF1460-1,0))</f>
        <v>#N/A</v>
      </c>
      <c r="P1460" s="180" t="e">
        <f t="shared" ca="1" si="399"/>
        <v>#N/A</v>
      </c>
      <c r="Q1460" s="180" t="e">
        <f ca="1">OFFSET('ewc02'!$A$10,MATCH($C1460,EWC_Koodi,0),0)</f>
        <v>#N/A</v>
      </c>
      <c r="R1460" s="180" t="e">
        <f t="shared" ca="1" si="400"/>
        <v>#N/A</v>
      </c>
      <c r="S1460" s="180" t="e">
        <f ca="1">OFFSET('ewc02'!$K$10,Y1460,0)</f>
        <v>#N/A</v>
      </c>
      <c r="T1460" s="180" t="e">
        <f t="shared" ca="1" si="401"/>
        <v>#N/A</v>
      </c>
      <c r="U1460" s="180" t="e">
        <f ca="1">OFFSET('ewc02'!$L$10,Y1460,0)</f>
        <v>#N/A</v>
      </c>
      <c r="V1460" s="180" t="e">
        <f ca="1">OFFSET('ewc02'!$M$10,Y1460,0)</f>
        <v>#N/A</v>
      </c>
      <c r="W1460" s="180" t="e">
        <f ca="1">OFFSET('ewc02'!$N$10,Y1460,0)</f>
        <v>#N/A</v>
      </c>
      <c r="X1460" s="180" t="e">
        <f ca="1">IF(AND(OFFSET('ewc02'!I$10,Y1460,0)=12,OR(G1460="2.3",G1460="2.6",G1460="2.7",G1460="2.9")),1,0)</f>
        <v>#N/A</v>
      </c>
      <c r="Y1460" s="180" t="e">
        <f t="shared" ca="1" si="394"/>
        <v>#N/A</v>
      </c>
      <c r="Z1460" s="37">
        <f t="shared" si="395"/>
        <v>0</v>
      </c>
      <c r="AA1460" s="180">
        <f ca="1">IF($Z1460=0,0, OFFSET(rd!$A$10,MATCH($Z1460,RD_tunnus,0),0))</f>
        <v>0</v>
      </c>
      <c r="AB1460" s="180" t="e">
        <f t="shared" si="402"/>
        <v>#N/A</v>
      </c>
      <c r="AC1460" s="180" t="e">
        <f t="shared" si="403"/>
        <v>#N/A</v>
      </c>
      <c r="AD1460" s="100">
        <f t="shared" si="404"/>
        <v>0</v>
      </c>
      <c r="AE1460" s="180" t="e">
        <f t="shared" ca="1" si="396"/>
        <v>#N/A</v>
      </c>
      <c r="AF1460" s="180" t="e">
        <f t="shared" ca="1" si="397"/>
        <v>#N/A</v>
      </c>
      <c r="AG1460" s="100" t="e">
        <f ca="1">OFFSET('Kuiva-aine'!$D$10,AE1460+AF1460-1,0)</f>
        <v>#N/A</v>
      </c>
      <c r="AH1460" s="100" t="e">
        <f ca="1">OFFSET('Kuiva-aine'!$E$10,AE1460+AF1460-1,0)</f>
        <v>#N/A</v>
      </c>
      <c r="AI1460" s="180" t="e">
        <f t="shared" ca="1" si="405"/>
        <v>#N/A</v>
      </c>
      <c r="AJ1460" s="180" t="e">
        <f t="shared" si="406"/>
        <v>#N/A</v>
      </c>
      <c r="AK1460" s="180" t="e">
        <f t="shared" si="407"/>
        <v>#N/A</v>
      </c>
      <c r="AL1460" s="180">
        <f t="shared" si="408"/>
        <v>0</v>
      </c>
    </row>
    <row r="1461" spans="1:38" x14ac:dyDescent="0.35">
      <c r="A1461" s="91"/>
      <c r="B1461" s="92"/>
      <c r="C1461" s="93"/>
      <c r="D1461" s="92"/>
      <c r="E1461" s="91"/>
      <c r="F1461" s="92"/>
      <c r="G1461" s="94"/>
      <c r="I1461" s="31">
        <f t="shared" ca="1" si="409"/>
        <v>0</v>
      </c>
      <c r="J1461" s="31">
        <f ca="1">IF(ISNA(MATCH($V1461,Hajoamiskertoimet!A$21:A$53,0)),0,$I1461*OFFSET(Hajoamiskertoimet!$C$20,MATCH($V1461,Hajoamiskertoimet!A$21:A$53,0),0))</f>
        <v>0</v>
      </c>
      <c r="L1461" s="181">
        <f t="shared" ca="1" si="398"/>
        <v>1</v>
      </c>
      <c r="M1461" s="180" t="e">
        <f ca="1">OFFSET('ewc02'!$H$10,MATCH($R1461,Ewc_ID,0),0)</f>
        <v>#N/A</v>
      </c>
      <c r="N1461" s="180" t="e">
        <f t="shared" ca="1" si="393"/>
        <v>#N/A</v>
      </c>
      <c r="O1461" s="180" t="e">
        <f ca="1">IF($L1461=0,-1,OFFSET('Kuiva-aine'!$C$10,AE1461+AF1461-1,0))</f>
        <v>#N/A</v>
      </c>
      <c r="P1461" s="180" t="e">
        <f t="shared" ca="1" si="399"/>
        <v>#N/A</v>
      </c>
      <c r="Q1461" s="180" t="e">
        <f ca="1">OFFSET('ewc02'!$A$10,MATCH($C1461,EWC_Koodi,0),0)</f>
        <v>#N/A</v>
      </c>
      <c r="R1461" s="180" t="e">
        <f t="shared" ca="1" si="400"/>
        <v>#N/A</v>
      </c>
      <c r="S1461" s="180" t="e">
        <f ca="1">OFFSET('ewc02'!$K$10,Y1461,0)</f>
        <v>#N/A</v>
      </c>
      <c r="T1461" s="180" t="e">
        <f t="shared" ca="1" si="401"/>
        <v>#N/A</v>
      </c>
      <c r="U1461" s="180" t="e">
        <f ca="1">OFFSET('ewc02'!$L$10,Y1461,0)</f>
        <v>#N/A</v>
      </c>
      <c r="V1461" s="180" t="e">
        <f ca="1">OFFSET('ewc02'!$M$10,Y1461,0)</f>
        <v>#N/A</v>
      </c>
      <c r="W1461" s="180" t="e">
        <f ca="1">OFFSET('ewc02'!$N$10,Y1461,0)</f>
        <v>#N/A</v>
      </c>
      <c r="X1461" s="180" t="e">
        <f ca="1">IF(AND(OFFSET('ewc02'!I$10,Y1461,0)=12,OR(G1461="2.3",G1461="2.6",G1461="2.7",G1461="2.9")),1,0)</f>
        <v>#N/A</v>
      </c>
      <c r="Y1461" s="180" t="e">
        <f t="shared" ca="1" si="394"/>
        <v>#N/A</v>
      </c>
      <c r="Z1461" s="37">
        <f t="shared" si="395"/>
        <v>0</v>
      </c>
      <c r="AA1461" s="180">
        <f ca="1">IF($Z1461=0,0, OFFSET(rd!$A$10,MATCH($Z1461,RD_tunnus,0),0))</f>
        <v>0</v>
      </c>
      <c r="AB1461" s="180" t="e">
        <f t="shared" si="402"/>
        <v>#N/A</v>
      </c>
      <c r="AC1461" s="180" t="e">
        <f t="shared" si="403"/>
        <v>#N/A</v>
      </c>
      <c r="AD1461" s="100">
        <f t="shared" si="404"/>
        <v>0</v>
      </c>
      <c r="AE1461" s="180" t="e">
        <f t="shared" ca="1" si="396"/>
        <v>#N/A</v>
      </c>
      <c r="AF1461" s="180" t="e">
        <f t="shared" ca="1" si="397"/>
        <v>#N/A</v>
      </c>
      <c r="AG1461" s="100" t="e">
        <f ca="1">OFFSET('Kuiva-aine'!$D$10,AE1461+AF1461-1,0)</f>
        <v>#N/A</v>
      </c>
      <c r="AH1461" s="100" t="e">
        <f ca="1">OFFSET('Kuiva-aine'!$E$10,AE1461+AF1461-1,0)</f>
        <v>#N/A</v>
      </c>
      <c r="AI1461" s="180" t="e">
        <f t="shared" ca="1" si="405"/>
        <v>#N/A</v>
      </c>
      <c r="AJ1461" s="180" t="e">
        <f t="shared" si="406"/>
        <v>#N/A</v>
      </c>
      <c r="AK1461" s="180" t="e">
        <f t="shared" si="407"/>
        <v>#N/A</v>
      </c>
      <c r="AL1461" s="180">
        <f t="shared" si="408"/>
        <v>0</v>
      </c>
    </row>
    <row r="1462" spans="1:38" x14ac:dyDescent="0.35">
      <c r="A1462" s="91"/>
      <c r="B1462" s="92"/>
      <c r="C1462" s="93"/>
      <c r="D1462" s="92"/>
      <c r="E1462" s="91"/>
      <c r="F1462" s="92"/>
      <c r="G1462" s="94"/>
      <c r="I1462" s="31">
        <f t="shared" ca="1" si="409"/>
        <v>0</v>
      </c>
      <c r="J1462" s="31">
        <f ca="1">IF(ISNA(MATCH($V1462,Hajoamiskertoimet!A$21:A$53,0)),0,$I1462*OFFSET(Hajoamiskertoimet!$C$20,MATCH($V1462,Hajoamiskertoimet!A$21:A$53,0),0))</f>
        <v>0</v>
      </c>
      <c r="L1462" s="181">
        <f t="shared" ca="1" si="398"/>
        <v>1</v>
      </c>
      <c r="M1462" s="180" t="e">
        <f ca="1">OFFSET('ewc02'!$H$10,MATCH($R1462,Ewc_ID,0),0)</f>
        <v>#N/A</v>
      </c>
      <c r="N1462" s="180" t="e">
        <f t="shared" ca="1" si="393"/>
        <v>#N/A</v>
      </c>
      <c r="O1462" s="180" t="e">
        <f ca="1">IF($L1462=0,-1,OFFSET('Kuiva-aine'!$C$10,AE1462+AF1462-1,0))</f>
        <v>#N/A</v>
      </c>
      <c r="P1462" s="180" t="e">
        <f t="shared" ca="1" si="399"/>
        <v>#N/A</v>
      </c>
      <c r="Q1462" s="180" t="e">
        <f ca="1">OFFSET('ewc02'!$A$10,MATCH($C1462,EWC_Koodi,0),0)</f>
        <v>#N/A</v>
      </c>
      <c r="R1462" s="180" t="e">
        <f t="shared" ca="1" si="400"/>
        <v>#N/A</v>
      </c>
      <c r="S1462" s="180" t="e">
        <f ca="1">OFFSET('ewc02'!$K$10,Y1462,0)</f>
        <v>#N/A</v>
      </c>
      <c r="T1462" s="180" t="e">
        <f t="shared" ca="1" si="401"/>
        <v>#N/A</v>
      </c>
      <c r="U1462" s="180" t="e">
        <f ca="1">OFFSET('ewc02'!$L$10,Y1462,0)</f>
        <v>#N/A</v>
      </c>
      <c r="V1462" s="180" t="e">
        <f ca="1">OFFSET('ewc02'!$M$10,Y1462,0)</f>
        <v>#N/A</v>
      </c>
      <c r="W1462" s="180" t="e">
        <f ca="1">OFFSET('ewc02'!$N$10,Y1462,0)</f>
        <v>#N/A</v>
      </c>
      <c r="X1462" s="180" t="e">
        <f ca="1">IF(AND(OFFSET('ewc02'!I$10,Y1462,0)=12,OR(G1462="2.3",G1462="2.6",G1462="2.7",G1462="2.9")),1,0)</f>
        <v>#N/A</v>
      </c>
      <c r="Y1462" s="180" t="e">
        <f t="shared" ca="1" si="394"/>
        <v>#N/A</v>
      </c>
      <c r="Z1462" s="37">
        <f t="shared" si="395"/>
        <v>0</v>
      </c>
      <c r="AA1462" s="180">
        <f ca="1">IF($Z1462=0,0, OFFSET(rd!$A$10,MATCH($Z1462,RD_tunnus,0),0))</f>
        <v>0</v>
      </c>
      <c r="AB1462" s="180" t="e">
        <f t="shared" si="402"/>
        <v>#N/A</v>
      </c>
      <c r="AC1462" s="180" t="e">
        <f t="shared" si="403"/>
        <v>#N/A</v>
      </c>
      <c r="AD1462" s="100">
        <f t="shared" si="404"/>
        <v>0</v>
      </c>
      <c r="AE1462" s="180" t="e">
        <f t="shared" ca="1" si="396"/>
        <v>#N/A</v>
      </c>
      <c r="AF1462" s="180" t="e">
        <f t="shared" ca="1" si="397"/>
        <v>#N/A</v>
      </c>
      <c r="AG1462" s="100" t="e">
        <f ca="1">OFFSET('Kuiva-aine'!$D$10,AE1462+AF1462-1,0)</f>
        <v>#N/A</v>
      </c>
      <c r="AH1462" s="100" t="e">
        <f ca="1">OFFSET('Kuiva-aine'!$E$10,AE1462+AF1462-1,0)</f>
        <v>#N/A</v>
      </c>
      <c r="AI1462" s="180" t="e">
        <f t="shared" ca="1" si="405"/>
        <v>#N/A</v>
      </c>
      <c r="AJ1462" s="180" t="e">
        <f t="shared" si="406"/>
        <v>#N/A</v>
      </c>
      <c r="AK1462" s="180" t="e">
        <f t="shared" si="407"/>
        <v>#N/A</v>
      </c>
      <c r="AL1462" s="180">
        <f t="shared" si="408"/>
        <v>0</v>
      </c>
    </row>
    <row r="1463" spans="1:38" x14ac:dyDescent="0.35">
      <c r="A1463" s="91"/>
      <c r="B1463" s="92"/>
      <c r="C1463" s="93"/>
      <c r="D1463" s="92"/>
      <c r="E1463" s="91"/>
      <c r="F1463" s="92"/>
      <c r="G1463" s="94"/>
      <c r="I1463" s="31">
        <f t="shared" ca="1" si="409"/>
        <v>0</v>
      </c>
      <c r="J1463" s="31">
        <f ca="1">IF(ISNA(MATCH($V1463,Hajoamiskertoimet!A$21:A$53,0)),0,$I1463*OFFSET(Hajoamiskertoimet!$C$20,MATCH($V1463,Hajoamiskertoimet!A$21:A$53,0),0))</f>
        <v>0</v>
      </c>
      <c r="L1463" s="181">
        <f t="shared" ca="1" si="398"/>
        <v>1</v>
      </c>
      <c r="M1463" s="180" t="e">
        <f ca="1">OFFSET('ewc02'!$H$10,MATCH($R1463,Ewc_ID,0),0)</f>
        <v>#N/A</v>
      </c>
      <c r="N1463" s="180" t="e">
        <f t="shared" ca="1" si="393"/>
        <v>#N/A</v>
      </c>
      <c r="O1463" s="180" t="e">
        <f ca="1">IF($L1463=0,-1,OFFSET('Kuiva-aine'!$C$10,AE1463+AF1463-1,0))</f>
        <v>#N/A</v>
      </c>
      <c r="P1463" s="180" t="e">
        <f t="shared" ca="1" si="399"/>
        <v>#N/A</v>
      </c>
      <c r="Q1463" s="180" t="e">
        <f ca="1">OFFSET('ewc02'!$A$10,MATCH($C1463,EWC_Koodi,0),0)</f>
        <v>#N/A</v>
      </c>
      <c r="R1463" s="180" t="e">
        <f t="shared" ca="1" si="400"/>
        <v>#N/A</v>
      </c>
      <c r="S1463" s="180" t="e">
        <f ca="1">OFFSET('ewc02'!$K$10,Y1463,0)</f>
        <v>#N/A</v>
      </c>
      <c r="T1463" s="180" t="e">
        <f t="shared" ca="1" si="401"/>
        <v>#N/A</v>
      </c>
      <c r="U1463" s="180" t="e">
        <f ca="1">OFFSET('ewc02'!$L$10,Y1463,0)</f>
        <v>#N/A</v>
      </c>
      <c r="V1463" s="180" t="e">
        <f ca="1">OFFSET('ewc02'!$M$10,Y1463,0)</f>
        <v>#N/A</v>
      </c>
      <c r="W1463" s="180" t="e">
        <f ca="1">OFFSET('ewc02'!$N$10,Y1463,0)</f>
        <v>#N/A</v>
      </c>
      <c r="X1463" s="180" t="e">
        <f ca="1">IF(AND(OFFSET('ewc02'!I$10,Y1463,0)=12,OR(G1463="2.3",G1463="2.6",G1463="2.7",G1463="2.9")),1,0)</f>
        <v>#N/A</v>
      </c>
      <c r="Y1463" s="180" t="e">
        <f t="shared" ca="1" si="394"/>
        <v>#N/A</v>
      </c>
      <c r="Z1463" s="37">
        <f t="shared" si="395"/>
        <v>0</v>
      </c>
      <c r="AA1463" s="180">
        <f ca="1">IF($Z1463=0,0, OFFSET(rd!$A$10,MATCH($Z1463,RD_tunnus,0),0))</f>
        <v>0</v>
      </c>
      <c r="AB1463" s="180" t="e">
        <f t="shared" si="402"/>
        <v>#N/A</v>
      </c>
      <c r="AC1463" s="180" t="e">
        <f t="shared" si="403"/>
        <v>#N/A</v>
      </c>
      <c r="AD1463" s="100">
        <f t="shared" si="404"/>
        <v>0</v>
      </c>
      <c r="AE1463" s="180" t="e">
        <f t="shared" ca="1" si="396"/>
        <v>#N/A</v>
      </c>
      <c r="AF1463" s="180" t="e">
        <f t="shared" ca="1" si="397"/>
        <v>#N/A</v>
      </c>
      <c r="AG1463" s="100" t="e">
        <f ca="1">OFFSET('Kuiva-aine'!$D$10,AE1463+AF1463-1,0)</f>
        <v>#N/A</v>
      </c>
      <c r="AH1463" s="100" t="e">
        <f ca="1">OFFSET('Kuiva-aine'!$E$10,AE1463+AF1463-1,0)</f>
        <v>#N/A</v>
      </c>
      <c r="AI1463" s="180" t="e">
        <f t="shared" ca="1" si="405"/>
        <v>#N/A</v>
      </c>
      <c r="AJ1463" s="180" t="e">
        <f t="shared" si="406"/>
        <v>#N/A</v>
      </c>
      <c r="AK1463" s="180" t="e">
        <f t="shared" si="407"/>
        <v>#N/A</v>
      </c>
      <c r="AL1463" s="180">
        <f t="shared" si="408"/>
        <v>0</v>
      </c>
    </row>
    <row r="1464" spans="1:38" x14ac:dyDescent="0.35">
      <c r="A1464" s="91"/>
      <c r="B1464" s="92"/>
      <c r="C1464" s="93"/>
      <c r="D1464" s="92"/>
      <c r="E1464" s="91"/>
      <c r="F1464" s="92"/>
      <c r="G1464" s="94"/>
      <c r="I1464" s="31">
        <f t="shared" ca="1" si="409"/>
        <v>0</v>
      </c>
      <c r="J1464" s="31">
        <f ca="1">IF(ISNA(MATCH($V1464,Hajoamiskertoimet!A$21:A$53,0)),0,$I1464*OFFSET(Hajoamiskertoimet!$C$20,MATCH($V1464,Hajoamiskertoimet!A$21:A$53,0),0))</f>
        <v>0</v>
      </c>
      <c r="L1464" s="181">
        <f t="shared" ca="1" si="398"/>
        <v>1</v>
      </c>
      <c r="M1464" s="180" t="e">
        <f ca="1">OFFSET('ewc02'!$H$10,MATCH($R1464,Ewc_ID,0),0)</f>
        <v>#N/A</v>
      </c>
      <c r="N1464" s="180" t="e">
        <f t="shared" ca="1" si="393"/>
        <v>#N/A</v>
      </c>
      <c r="O1464" s="180" t="e">
        <f ca="1">IF($L1464=0,-1,OFFSET('Kuiva-aine'!$C$10,AE1464+AF1464-1,0))</f>
        <v>#N/A</v>
      </c>
      <c r="P1464" s="180" t="e">
        <f t="shared" ca="1" si="399"/>
        <v>#N/A</v>
      </c>
      <c r="Q1464" s="180" t="e">
        <f ca="1">OFFSET('ewc02'!$A$10,MATCH($C1464,EWC_Koodi,0),0)</f>
        <v>#N/A</v>
      </c>
      <c r="R1464" s="180" t="e">
        <f t="shared" ca="1" si="400"/>
        <v>#N/A</v>
      </c>
      <c r="S1464" s="180" t="e">
        <f ca="1">OFFSET('ewc02'!$K$10,Y1464,0)</f>
        <v>#N/A</v>
      </c>
      <c r="T1464" s="180" t="e">
        <f t="shared" ca="1" si="401"/>
        <v>#N/A</v>
      </c>
      <c r="U1464" s="180" t="e">
        <f ca="1">OFFSET('ewc02'!$L$10,Y1464,0)</f>
        <v>#N/A</v>
      </c>
      <c r="V1464" s="180" t="e">
        <f ca="1">OFFSET('ewc02'!$M$10,Y1464,0)</f>
        <v>#N/A</v>
      </c>
      <c r="W1464" s="180" t="e">
        <f ca="1">OFFSET('ewc02'!$N$10,Y1464,0)</f>
        <v>#N/A</v>
      </c>
      <c r="X1464" s="180" t="e">
        <f ca="1">IF(AND(OFFSET('ewc02'!I$10,Y1464,0)=12,OR(G1464="2.3",G1464="2.6",G1464="2.7",G1464="2.9")),1,0)</f>
        <v>#N/A</v>
      </c>
      <c r="Y1464" s="180" t="e">
        <f t="shared" ca="1" si="394"/>
        <v>#N/A</v>
      </c>
      <c r="Z1464" s="37">
        <f t="shared" si="395"/>
        <v>0</v>
      </c>
      <c r="AA1464" s="180">
        <f ca="1">IF($Z1464=0,0, OFFSET(rd!$A$10,MATCH($Z1464,RD_tunnus,0),0))</f>
        <v>0</v>
      </c>
      <c r="AB1464" s="180" t="e">
        <f t="shared" si="402"/>
        <v>#N/A</v>
      </c>
      <c r="AC1464" s="180" t="e">
        <f t="shared" si="403"/>
        <v>#N/A</v>
      </c>
      <c r="AD1464" s="100">
        <f t="shared" si="404"/>
        <v>0</v>
      </c>
      <c r="AE1464" s="180" t="e">
        <f t="shared" ca="1" si="396"/>
        <v>#N/A</v>
      </c>
      <c r="AF1464" s="180" t="e">
        <f t="shared" ca="1" si="397"/>
        <v>#N/A</v>
      </c>
      <c r="AG1464" s="100" t="e">
        <f ca="1">OFFSET('Kuiva-aine'!$D$10,AE1464+AF1464-1,0)</f>
        <v>#N/A</v>
      </c>
      <c r="AH1464" s="100" t="e">
        <f ca="1">OFFSET('Kuiva-aine'!$E$10,AE1464+AF1464-1,0)</f>
        <v>#N/A</v>
      </c>
      <c r="AI1464" s="180" t="e">
        <f t="shared" ca="1" si="405"/>
        <v>#N/A</v>
      </c>
      <c r="AJ1464" s="180" t="e">
        <f t="shared" si="406"/>
        <v>#N/A</v>
      </c>
      <c r="AK1464" s="180" t="e">
        <f t="shared" si="407"/>
        <v>#N/A</v>
      </c>
      <c r="AL1464" s="180">
        <f t="shared" si="408"/>
        <v>0</v>
      </c>
    </row>
    <row r="1465" spans="1:38" x14ac:dyDescent="0.35">
      <c r="A1465" s="91"/>
      <c r="B1465" s="92"/>
      <c r="C1465" s="93"/>
      <c r="D1465" s="92"/>
      <c r="E1465" s="91"/>
      <c r="F1465" s="92"/>
      <c r="G1465" s="94"/>
      <c r="I1465" s="31">
        <f t="shared" ca="1" si="409"/>
        <v>0</v>
      </c>
      <c r="J1465" s="31">
        <f ca="1">IF(ISNA(MATCH($V1465,Hajoamiskertoimet!A$21:A$53,0)),0,$I1465*OFFSET(Hajoamiskertoimet!$C$20,MATCH($V1465,Hajoamiskertoimet!A$21:A$53,0),0))</f>
        <v>0</v>
      </c>
      <c r="L1465" s="181">
        <f t="shared" ca="1" si="398"/>
        <v>1</v>
      </c>
      <c r="M1465" s="180" t="e">
        <f ca="1">OFFSET('ewc02'!$H$10,MATCH($R1465,Ewc_ID,0),0)</f>
        <v>#N/A</v>
      </c>
      <c r="N1465" s="180" t="e">
        <f t="shared" ca="1" si="393"/>
        <v>#N/A</v>
      </c>
      <c r="O1465" s="180" t="e">
        <f ca="1">IF($L1465=0,-1,OFFSET('Kuiva-aine'!$C$10,AE1465+AF1465-1,0))</f>
        <v>#N/A</v>
      </c>
      <c r="P1465" s="180" t="e">
        <f t="shared" ca="1" si="399"/>
        <v>#N/A</v>
      </c>
      <c r="Q1465" s="180" t="e">
        <f ca="1">OFFSET('ewc02'!$A$10,MATCH($C1465,EWC_Koodi,0),0)</f>
        <v>#N/A</v>
      </c>
      <c r="R1465" s="180" t="e">
        <f t="shared" ca="1" si="400"/>
        <v>#N/A</v>
      </c>
      <c r="S1465" s="180" t="e">
        <f ca="1">OFFSET('ewc02'!$K$10,Y1465,0)</f>
        <v>#N/A</v>
      </c>
      <c r="T1465" s="180" t="e">
        <f t="shared" ca="1" si="401"/>
        <v>#N/A</v>
      </c>
      <c r="U1465" s="180" t="e">
        <f ca="1">OFFSET('ewc02'!$L$10,Y1465,0)</f>
        <v>#N/A</v>
      </c>
      <c r="V1465" s="180" t="e">
        <f ca="1">OFFSET('ewc02'!$M$10,Y1465,0)</f>
        <v>#N/A</v>
      </c>
      <c r="W1465" s="180" t="e">
        <f ca="1">OFFSET('ewc02'!$N$10,Y1465,0)</f>
        <v>#N/A</v>
      </c>
      <c r="X1465" s="180" t="e">
        <f ca="1">IF(AND(OFFSET('ewc02'!I$10,Y1465,0)=12,OR(G1465="2.3",G1465="2.6",G1465="2.7",G1465="2.9")),1,0)</f>
        <v>#N/A</v>
      </c>
      <c r="Y1465" s="180" t="e">
        <f t="shared" ca="1" si="394"/>
        <v>#N/A</v>
      </c>
      <c r="Z1465" s="37">
        <f t="shared" si="395"/>
        <v>0</v>
      </c>
      <c r="AA1465" s="180">
        <f ca="1">IF($Z1465=0,0, OFFSET(rd!$A$10,MATCH($Z1465,RD_tunnus,0),0))</f>
        <v>0</v>
      </c>
      <c r="AB1465" s="180" t="e">
        <f t="shared" si="402"/>
        <v>#N/A</v>
      </c>
      <c r="AC1465" s="180" t="e">
        <f t="shared" si="403"/>
        <v>#N/A</v>
      </c>
      <c r="AD1465" s="100">
        <f t="shared" si="404"/>
        <v>0</v>
      </c>
      <c r="AE1465" s="180" t="e">
        <f t="shared" ca="1" si="396"/>
        <v>#N/A</v>
      </c>
      <c r="AF1465" s="180" t="e">
        <f t="shared" ca="1" si="397"/>
        <v>#N/A</v>
      </c>
      <c r="AG1465" s="100" t="e">
        <f ca="1">OFFSET('Kuiva-aine'!$D$10,AE1465+AF1465-1,0)</f>
        <v>#N/A</v>
      </c>
      <c r="AH1465" s="100" t="e">
        <f ca="1">OFFSET('Kuiva-aine'!$E$10,AE1465+AF1465-1,0)</f>
        <v>#N/A</v>
      </c>
      <c r="AI1465" s="180" t="e">
        <f t="shared" ca="1" si="405"/>
        <v>#N/A</v>
      </c>
      <c r="AJ1465" s="180" t="e">
        <f t="shared" si="406"/>
        <v>#N/A</v>
      </c>
      <c r="AK1465" s="180" t="e">
        <f t="shared" si="407"/>
        <v>#N/A</v>
      </c>
      <c r="AL1465" s="180">
        <f t="shared" si="408"/>
        <v>0</v>
      </c>
    </row>
    <row r="1466" spans="1:38" x14ac:dyDescent="0.35">
      <c r="A1466" s="91"/>
      <c r="B1466" s="92"/>
      <c r="C1466" s="93"/>
      <c r="D1466" s="92"/>
      <c r="E1466" s="91"/>
      <c r="F1466" s="92"/>
      <c r="G1466" s="94"/>
      <c r="I1466" s="31">
        <f t="shared" ca="1" si="409"/>
        <v>0</v>
      </c>
      <c r="J1466" s="31">
        <f ca="1">IF(ISNA(MATCH($V1466,Hajoamiskertoimet!A$21:A$53,0)),0,$I1466*OFFSET(Hajoamiskertoimet!$C$20,MATCH($V1466,Hajoamiskertoimet!A$21:A$53,0),0))</f>
        <v>0</v>
      </c>
      <c r="L1466" s="181">
        <f t="shared" ca="1" si="398"/>
        <v>1</v>
      </c>
      <c r="M1466" s="180" t="e">
        <f ca="1">OFFSET('ewc02'!$H$10,MATCH($R1466,Ewc_ID,0),0)</f>
        <v>#N/A</v>
      </c>
      <c r="N1466" s="180" t="e">
        <f t="shared" ca="1" si="393"/>
        <v>#N/A</v>
      </c>
      <c r="O1466" s="180" t="e">
        <f ca="1">IF($L1466=0,-1,OFFSET('Kuiva-aine'!$C$10,AE1466+AF1466-1,0))</f>
        <v>#N/A</v>
      </c>
      <c r="P1466" s="180" t="e">
        <f t="shared" ca="1" si="399"/>
        <v>#N/A</v>
      </c>
      <c r="Q1466" s="180" t="e">
        <f ca="1">OFFSET('ewc02'!$A$10,MATCH($C1466,EWC_Koodi,0),0)</f>
        <v>#N/A</v>
      </c>
      <c r="R1466" s="180" t="e">
        <f t="shared" ca="1" si="400"/>
        <v>#N/A</v>
      </c>
      <c r="S1466" s="180" t="e">
        <f ca="1">OFFSET('ewc02'!$K$10,Y1466,0)</f>
        <v>#N/A</v>
      </c>
      <c r="T1466" s="180" t="e">
        <f t="shared" ca="1" si="401"/>
        <v>#N/A</v>
      </c>
      <c r="U1466" s="180" t="e">
        <f ca="1">OFFSET('ewc02'!$L$10,Y1466,0)</f>
        <v>#N/A</v>
      </c>
      <c r="V1466" s="180" t="e">
        <f ca="1">OFFSET('ewc02'!$M$10,Y1466,0)</f>
        <v>#N/A</v>
      </c>
      <c r="W1466" s="180" t="e">
        <f ca="1">OFFSET('ewc02'!$N$10,Y1466,0)</f>
        <v>#N/A</v>
      </c>
      <c r="X1466" s="180" t="e">
        <f ca="1">IF(AND(OFFSET('ewc02'!I$10,Y1466,0)=12,OR(G1466="2.3",G1466="2.6",G1466="2.7",G1466="2.9")),1,0)</f>
        <v>#N/A</v>
      </c>
      <c r="Y1466" s="180" t="e">
        <f t="shared" ca="1" si="394"/>
        <v>#N/A</v>
      </c>
      <c r="Z1466" s="37">
        <f t="shared" si="395"/>
        <v>0</v>
      </c>
      <c r="AA1466" s="180">
        <f ca="1">IF($Z1466=0,0, OFFSET(rd!$A$10,MATCH($Z1466,RD_tunnus,0),0))</f>
        <v>0</v>
      </c>
      <c r="AB1466" s="180" t="e">
        <f t="shared" si="402"/>
        <v>#N/A</v>
      </c>
      <c r="AC1466" s="180" t="e">
        <f t="shared" si="403"/>
        <v>#N/A</v>
      </c>
      <c r="AD1466" s="100">
        <f t="shared" si="404"/>
        <v>0</v>
      </c>
      <c r="AE1466" s="180" t="e">
        <f t="shared" ca="1" si="396"/>
        <v>#N/A</v>
      </c>
      <c r="AF1466" s="180" t="e">
        <f t="shared" ca="1" si="397"/>
        <v>#N/A</v>
      </c>
      <c r="AG1466" s="100" t="e">
        <f ca="1">OFFSET('Kuiva-aine'!$D$10,AE1466+AF1466-1,0)</f>
        <v>#N/A</v>
      </c>
      <c r="AH1466" s="100" t="e">
        <f ca="1">OFFSET('Kuiva-aine'!$E$10,AE1466+AF1466-1,0)</f>
        <v>#N/A</v>
      </c>
      <c r="AI1466" s="180" t="e">
        <f t="shared" ca="1" si="405"/>
        <v>#N/A</v>
      </c>
      <c r="AJ1466" s="180" t="e">
        <f t="shared" si="406"/>
        <v>#N/A</v>
      </c>
      <c r="AK1466" s="180" t="e">
        <f t="shared" si="407"/>
        <v>#N/A</v>
      </c>
      <c r="AL1466" s="180">
        <f t="shared" si="408"/>
        <v>0</v>
      </c>
    </row>
    <row r="1467" spans="1:38" x14ac:dyDescent="0.35">
      <c r="A1467" s="91"/>
      <c r="B1467" s="92"/>
      <c r="C1467" s="93"/>
      <c r="D1467" s="92"/>
      <c r="E1467" s="91"/>
      <c r="F1467" s="92"/>
      <c r="G1467" s="94"/>
      <c r="I1467" s="31">
        <f t="shared" ca="1" si="409"/>
        <v>0</v>
      </c>
      <c r="J1467" s="31">
        <f ca="1">IF(ISNA(MATCH($V1467,Hajoamiskertoimet!A$21:A$53,0)),0,$I1467*OFFSET(Hajoamiskertoimet!$C$20,MATCH($V1467,Hajoamiskertoimet!A$21:A$53,0),0))</f>
        <v>0</v>
      </c>
      <c r="L1467" s="181">
        <f t="shared" ca="1" si="398"/>
        <v>1</v>
      </c>
      <c r="M1467" s="180" t="e">
        <f ca="1">OFFSET('ewc02'!$H$10,MATCH($R1467,Ewc_ID,0),0)</f>
        <v>#N/A</v>
      </c>
      <c r="N1467" s="180" t="e">
        <f t="shared" ca="1" si="393"/>
        <v>#N/A</v>
      </c>
      <c r="O1467" s="180" t="e">
        <f ca="1">IF($L1467=0,-1,OFFSET('Kuiva-aine'!$C$10,AE1467+AF1467-1,0))</f>
        <v>#N/A</v>
      </c>
      <c r="P1467" s="180" t="e">
        <f t="shared" ca="1" si="399"/>
        <v>#N/A</v>
      </c>
      <c r="Q1467" s="180" t="e">
        <f ca="1">OFFSET('ewc02'!$A$10,MATCH($C1467,EWC_Koodi,0),0)</f>
        <v>#N/A</v>
      </c>
      <c r="R1467" s="180" t="e">
        <f t="shared" ca="1" si="400"/>
        <v>#N/A</v>
      </c>
      <c r="S1467" s="180" t="e">
        <f ca="1">OFFSET('ewc02'!$K$10,Y1467,0)</f>
        <v>#N/A</v>
      </c>
      <c r="T1467" s="180" t="e">
        <f t="shared" ca="1" si="401"/>
        <v>#N/A</v>
      </c>
      <c r="U1467" s="180" t="e">
        <f ca="1">OFFSET('ewc02'!$L$10,Y1467,0)</f>
        <v>#N/A</v>
      </c>
      <c r="V1467" s="180" t="e">
        <f ca="1">OFFSET('ewc02'!$M$10,Y1467,0)</f>
        <v>#N/A</v>
      </c>
      <c r="W1467" s="180" t="e">
        <f ca="1">OFFSET('ewc02'!$N$10,Y1467,0)</f>
        <v>#N/A</v>
      </c>
      <c r="X1467" s="180" t="e">
        <f ca="1">IF(AND(OFFSET('ewc02'!I$10,Y1467,0)=12,OR(G1467="2.3",G1467="2.6",G1467="2.7",G1467="2.9")),1,0)</f>
        <v>#N/A</v>
      </c>
      <c r="Y1467" s="180" t="e">
        <f t="shared" ca="1" si="394"/>
        <v>#N/A</v>
      </c>
      <c r="Z1467" s="37">
        <f t="shared" si="395"/>
        <v>0</v>
      </c>
      <c r="AA1467" s="180">
        <f ca="1">IF($Z1467=0,0, OFFSET(rd!$A$10,MATCH($Z1467,RD_tunnus,0),0))</f>
        <v>0</v>
      </c>
      <c r="AB1467" s="180" t="e">
        <f t="shared" si="402"/>
        <v>#N/A</v>
      </c>
      <c r="AC1467" s="180" t="e">
        <f t="shared" si="403"/>
        <v>#N/A</v>
      </c>
      <c r="AD1467" s="100">
        <f t="shared" si="404"/>
        <v>0</v>
      </c>
      <c r="AE1467" s="180" t="e">
        <f t="shared" ca="1" si="396"/>
        <v>#N/A</v>
      </c>
      <c r="AF1467" s="180" t="e">
        <f t="shared" ca="1" si="397"/>
        <v>#N/A</v>
      </c>
      <c r="AG1467" s="100" t="e">
        <f ca="1">OFFSET('Kuiva-aine'!$D$10,AE1467+AF1467-1,0)</f>
        <v>#N/A</v>
      </c>
      <c r="AH1467" s="100" t="e">
        <f ca="1">OFFSET('Kuiva-aine'!$E$10,AE1467+AF1467-1,0)</f>
        <v>#N/A</v>
      </c>
      <c r="AI1467" s="180" t="e">
        <f t="shared" ca="1" si="405"/>
        <v>#N/A</v>
      </c>
      <c r="AJ1467" s="180" t="e">
        <f t="shared" si="406"/>
        <v>#N/A</v>
      </c>
      <c r="AK1467" s="180" t="e">
        <f t="shared" si="407"/>
        <v>#N/A</v>
      </c>
      <c r="AL1467" s="180">
        <f t="shared" si="408"/>
        <v>0</v>
      </c>
    </row>
    <row r="1468" spans="1:38" x14ac:dyDescent="0.35">
      <c r="A1468" s="91"/>
      <c r="B1468" s="92"/>
      <c r="C1468" s="93"/>
      <c r="D1468" s="92"/>
      <c r="E1468" s="91"/>
      <c r="F1468" s="92"/>
      <c r="G1468" s="94"/>
      <c r="I1468" s="31">
        <f t="shared" ca="1" si="409"/>
        <v>0</v>
      </c>
      <c r="J1468" s="31">
        <f ca="1">IF(ISNA(MATCH($V1468,Hajoamiskertoimet!A$21:A$53,0)),0,$I1468*OFFSET(Hajoamiskertoimet!$C$20,MATCH($V1468,Hajoamiskertoimet!A$21:A$53,0),0))</f>
        <v>0</v>
      </c>
      <c r="L1468" s="181">
        <f t="shared" ca="1" si="398"/>
        <v>1</v>
      </c>
      <c r="M1468" s="180" t="e">
        <f ca="1">OFFSET('ewc02'!$H$10,MATCH($R1468,Ewc_ID,0),0)</f>
        <v>#N/A</v>
      </c>
      <c r="N1468" s="180" t="e">
        <f t="shared" ca="1" si="393"/>
        <v>#N/A</v>
      </c>
      <c r="O1468" s="180" t="e">
        <f ca="1">IF($L1468=0,-1,OFFSET('Kuiva-aine'!$C$10,AE1468+AF1468-1,0))</f>
        <v>#N/A</v>
      </c>
      <c r="P1468" s="180" t="e">
        <f t="shared" ca="1" si="399"/>
        <v>#N/A</v>
      </c>
      <c r="Q1468" s="180" t="e">
        <f ca="1">OFFSET('ewc02'!$A$10,MATCH($C1468,EWC_Koodi,0),0)</f>
        <v>#N/A</v>
      </c>
      <c r="R1468" s="180" t="e">
        <f t="shared" ca="1" si="400"/>
        <v>#N/A</v>
      </c>
      <c r="S1468" s="180" t="e">
        <f ca="1">OFFSET('ewc02'!$K$10,Y1468,0)</f>
        <v>#N/A</v>
      </c>
      <c r="T1468" s="180" t="e">
        <f t="shared" ca="1" si="401"/>
        <v>#N/A</v>
      </c>
      <c r="U1468" s="180" t="e">
        <f ca="1">OFFSET('ewc02'!$L$10,Y1468,0)</f>
        <v>#N/A</v>
      </c>
      <c r="V1468" s="180" t="e">
        <f ca="1">OFFSET('ewc02'!$M$10,Y1468,0)</f>
        <v>#N/A</v>
      </c>
      <c r="W1468" s="180" t="e">
        <f ca="1">OFFSET('ewc02'!$N$10,Y1468,0)</f>
        <v>#N/A</v>
      </c>
      <c r="X1468" s="180" t="e">
        <f ca="1">IF(AND(OFFSET('ewc02'!I$10,Y1468,0)=12,OR(G1468="2.3",G1468="2.6",G1468="2.7",G1468="2.9")),1,0)</f>
        <v>#N/A</v>
      </c>
      <c r="Y1468" s="180" t="e">
        <f t="shared" ca="1" si="394"/>
        <v>#N/A</v>
      </c>
      <c r="Z1468" s="37">
        <f t="shared" si="395"/>
        <v>0</v>
      </c>
      <c r="AA1468" s="180">
        <f ca="1">IF($Z1468=0,0, OFFSET(rd!$A$10,MATCH($Z1468,RD_tunnus,0),0))</f>
        <v>0</v>
      </c>
      <c r="AB1468" s="180" t="e">
        <f t="shared" si="402"/>
        <v>#N/A</v>
      </c>
      <c r="AC1468" s="180" t="e">
        <f t="shared" si="403"/>
        <v>#N/A</v>
      </c>
      <c r="AD1468" s="100">
        <f t="shared" si="404"/>
        <v>0</v>
      </c>
      <c r="AE1468" s="180" t="e">
        <f t="shared" ca="1" si="396"/>
        <v>#N/A</v>
      </c>
      <c r="AF1468" s="180" t="e">
        <f t="shared" ca="1" si="397"/>
        <v>#N/A</v>
      </c>
      <c r="AG1468" s="100" t="e">
        <f ca="1">OFFSET('Kuiva-aine'!$D$10,AE1468+AF1468-1,0)</f>
        <v>#N/A</v>
      </c>
      <c r="AH1468" s="100" t="e">
        <f ca="1">OFFSET('Kuiva-aine'!$E$10,AE1468+AF1468-1,0)</f>
        <v>#N/A</v>
      </c>
      <c r="AI1468" s="180" t="e">
        <f t="shared" ca="1" si="405"/>
        <v>#N/A</v>
      </c>
      <c r="AJ1468" s="180" t="e">
        <f t="shared" si="406"/>
        <v>#N/A</v>
      </c>
      <c r="AK1468" s="180" t="e">
        <f t="shared" si="407"/>
        <v>#N/A</v>
      </c>
      <c r="AL1468" s="180">
        <f t="shared" si="408"/>
        <v>0</v>
      </c>
    </row>
    <row r="1469" spans="1:38" x14ac:dyDescent="0.35">
      <c r="A1469" s="91"/>
      <c r="B1469" s="92"/>
      <c r="C1469" s="93"/>
      <c r="D1469" s="92"/>
      <c r="E1469" s="91"/>
      <c r="F1469" s="92"/>
      <c r="G1469" s="94"/>
      <c r="I1469" s="31">
        <f t="shared" ca="1" si="409"/>
        <v>0</v>
      </c>
      <c r="J1469" s="31">
        <f ca="1">IF(ISNA(MATCH($V1469,Hajoamiskertoimet!A$21:A$53,0)),0,$I1469*OFFSET(Hajoamiskertoimet!$C$20,MATCH($V1469,Hajoamiskertoimet!A$21:A$53,0),0))</f>
        <v>0</v>
      </c>
      <c r="L1469" s="181">
        <f t="shared" ca="1" si="398"/>
        <v>1</v>
      </c>
      <c r="M1469" s="180" t="e">
        <f ca="1">OFFSET('ewc02'!$H$10,MATCH($R1469,Ewc_ID,0),0)</f>
        <v>#N/A</v>
      </c>
      <c r="N1469" s="180" t="e">
        <f t="shared" ca="1" si="393"/>
        <v>#N/A</v>
      </c>
      <c r="O1469" s="180" t="e">
        <f ca="1">IF($L1469=0,-1,OFFSET('Kuiva-aine'!$C$10,AE1469+AF1469-1,0))</f>
        <v>#N/A</v>
      </c>
      <c r="P1469" s="180" t="e">
        <f t="shared" ca="1" si="399"/>
        <v>#N/A</v>
      </c>
      <c r="Q1469" s="180" t="e">
        <f ca="1">OFFSET('ewc02'!$A$10,MATCH($C1469,EWC_Koodi,0),0)</f>
        <v>#N/A</v>
      </c>
      <c r="R1469" s="180" t="e">
        <f t="shared" ca="1" si="400"/>
        <v>#N/A</v>
      </c>
      <c r="S1469" s="180" t="e">
        <f ca="1">OFFSET('ewc02'!$K$10,Y1469,0)</f>
        <v>#N/A</v>
      </c>
      <c r="T1469" s="180" t="e">
        <f t="shared" ca="1" si="401"/>
        <v>#N/A</v>
      </c>
      <c r="U1469" s="180" t="e">
        <f ca="1">OFFSET('ewc02'!$L$10,Y1469,0)</f>
        <v>#N/A</v>
      </c>
      <c r="V1469" s="180" t="e">
        <f ca="1">OFFSET('ewc02'!$M$10,Y1469,0)</f>
        <v>#N/A</v>
      </c>
      <c r="W1469" s="180" t="e">
        <f ca="1">OFFSET('ewc02'!$N$10,Y1469,0)</f>
        <v>#N/A</v>
      </c>
      <c r="X1469" s="180" t="e">
        <f ca="1">IF(AND(OFFSET('ewc02'!I$10,Y1469,0)=12,OR(G1469="2.3",G1469="2.6",G1469="2.7",G1469="2.9")),1,0)</f>
        <v>#N/A</v>
      </c>
      <c r="Y1469" s="180" t="e">
        <f t="shared" ca="1" si="394"/>
        <v>#N/A</v>
      </c>
      <c r="Z1469" s="37">
        <f t="shared" si="395"/>
        <v>0</v>
      </c>
      <c r="AA1469" s="180">
        <f ca="1">IF($Z1469=0,0, OFFSET(rd!$A$10,MATCH($Z1469,RD_tunnus,0),0))</f>
        <v>0</v>
      </c>
      <c r="AB1469" s="180" t="e">
        <f t="shared" si="402"/>
        <v>#N/A</v>
      </c>
      <c r="AC1469" s="180" t="e">
        <f t="shared" si="403"/>
        <v>#N/A</v>
      </c>
      <c r="AD1469" s="100">
        <f t="shared" si="404"/>
        <v>0</v>
      </c>
      <c r="AE1469" s="180" t="e">
        <f t="shared" ca="1" si="396"/>
        <v>#N/A</v>
      </c>
      <c r="AF1469" s="180" t="e">
        <f t="shared" ca="1" si="397"/>
        <v>#N/A</v>
      </c>
      <c r="AG1469" s="100" t="e">
        <f ca="1">OFFSET('Kuiva-aine'!$D$10,AE1469+AF1469-1,0)</f>
        <v>#N/A</v>
      </c>
      <c r="AH1469" s="100" t="e">
        <f ca="1">OFFSET('Kuiva-aine'!$E$10,AE1469+AF1469-1,0)</f>
        <v>#N/A</v>
      </c>
      <c r="AI1469" s="180" t="e">
        <f t="shared" ca="1" si="405"/>
        <v>#N/A</v>
      </c>
      <c r="AJ1469" s="180" t="e">
        <f t="shared" si="406"/>
        <v>#N/A</v>
      </c>
      <c r="AK1469" s="180" t="e">
        <f t="shared" si="407"/>
        <v>#N/A</v>
      </c>
      <c r="AL1469" s="180">
        <f t="shared" si="408"/>
        <v>0</v>
      </c>
    </row>
    <row r="1470" spans="1:38" x14ac:dyDescent="0.35">
      <c r="A1470" s="91"/>
      <c r="B1470" s="92"/>
      <c r="C1470" s="93"/>
      <c r="D1470" s="92"/>
      <c r="E1470" s="91"/>
      <c r="F1470" s="92"/>
      <c r="G1470" s="94"/>
      <c r="I1470" s="31">
        <f t="shared" ca="1" si="409"/>
        <v>0</v>
      </c>
      <c r="J1470" s="31">
        <f ca="1">IF(ISNA(MATCH($V1470,Hajoamiskertoimet!A$21:A$53,0)),0,$I1470*OFFSET(Hajoamiskertoimet!$C$20,MATCH($V1470,Hajoamiskertoimet!A$21:A$53,0),0))</f>
        <v>0</v>
      </c>
      <c r="L1470" s="181">
        <f t="shared" ca="1" si="398"/>
        <v>1</v>
      </c>
      <c r="M1470" s="180" t="e">
        <f ca="1">OFFSET('ewc02'!$H$10,MATCH($R1470,Ewc_ID,0),0)</f>
        <v>#N/A</v>
      </c>
      <c r="N1470" s="180" t="e">
        <f t="shared" ca="1" si="393"/>
        <v>#N/A</v>
      </c>
      <c r="O1470" s="180" t="e">
        <f ca="1">IF($L1470=0,-1,OFFSET('Kuiva-aine'!$C$10,AE1470+AF1470-1,0))</f>
        <v>#N/A</v>
      </c>
      <c r="P1470" s="180" t="e">
        <f t="shared" ca="1" si="399"/>
        <v>#N/A</v>
      </c>
      <c r="Q1470" s="180" t="e">
        <f ca="1">OFFSET('ewc02'!$A$10,MATCH($C1470,EWC_Koodi,0),0)</f>
        <v>#N/A</v>
      </c>
      <c r="R1470" s="180" t="e">
        <f t="shared" ca="1" si="400"/>
        <v>#N/A</v>
      </c>
      <c r="S1470" s="180" t="e">
        <f ca="1">OFFSET('ewc02'!$K$10,Y1470,0)</f>
        <v>#N/A</v>
      </c>
      <c r="T1470" s="180" t="e">
        <f t="shared" ca="1" si="401"/>
        <v>#N/A</v>
      </c>
      <c r="U1470" s="180" t="e">
        <f ca="1">OFFSET('ewc02'!$L$10,Y1470,0)</f>
        <v>#N/A</v>
      </c>
      <c r="V1470" s="180" t="e">
        <f ca="1">OFFSET('ewc02'!$M$10,Y1470,0)</f>
        <v>#N/A</v>
      </c>
      <c r="W1470" s="180" t="e">
        <f ca="1">OFFSET('ewc02'!$N$10,Y1470,0)</f>
        <v>#N/A</v>
      </c>
      <c r="X1470" s="180" t="e">
        <f ca="1">IF(AND(OFFSET('ewc02'!I$10,Y1470,0)=12,OR(G1470="2.3",G1470="2.6",G1470="2.7",G1470="2.9")),1,0)</f>
        <v>#N/A</v>
      </c>
      <c r="Y1470" s="180" t="e">
        <f t="shared" ca="1" si="394"/>
        <v>#N/A</v>
      </c>
      <c r="Z1470" s="37">
        <f t="shared" si="395"/>
        <v>0</v>
      </c>
      <c r="AA1470" s="180">
        <f ca="1">IF($Z1470=0,0, OFFSET(rd!$A$10,MATCH($Z1470,RD_tunnus,0),0))</f>
        <v>0</v>
      </c>
      <c r="AB1470" s="180" t="e">
        <f t="shared" si="402"/>
        <v>#N/A</v>
      </c>
      <c r="AC1470" s="180" t="e">
        <f t="shared" si="403"/>
        <v>#N/A</v>
      </c>
      <c r="AD1470" s="100">
        <f t="shared" si="404"/>
        <v>0</v>
      </c>
      <c r="AE1470" s="180" t="e">
        <f t="shared" ca="1" si="396"/>
        <v>#N/A</v>
      </c>
      <c r="AF1470" s="180" t="e">
        <f t="shared" ca="1" si="397"/>
        <v>#N/A</v>
      </c>
      <c r="AG1470" s="100" t="e">
        <f ca="1">OFFSET('Kuiva-aine'!$D$10,AE1470+AF1470-1,0)</f>
        <v>#N/A</v>
      </c>
      <c r="AH1470" s="100" t="e">
        <f ca="1">OFFSET('Kuiva-aine'!$E$10,AE1470+AF1470-1,0)</f>
        <v>#N/A</v>
      </c>
      <c r="AI1470" s="180" t="e">
        <f t="shared" ca="1" si="405"/>
        <v>#N/A</v>
      </c>
      <c r="AJ1470" s="180" t="e">
        <f t="shared" si="406"/>
        <v>#N/A</v>
      </c>
      <c r="AK1470" s="180" t="e">
        <f t="shared" si="407"/>
        <v>#N/A</v>
      </c>
      <c r="AL1470" s="180">
        <f t="shared" si="408"/>
        <v>0</v>
      </c>
    </row>
    <row r="1471" spans="1:38" x14ac:dyDescent="0.35">
      <c r="A1471" s="91"/>
      <c r="B1471" s="92"/>
      <c r="C1471" s="93"/>
      <c r="D1471" s="92"/>
      <c r="E1471" s="91"/>
      <c r="F1471" s="92"/>
      <c r="G1471" s="94"/>
      <c r="I1471" s="31">
        <f t="shared" ca="1" si="409"/>
        <v>0</v>
      </c>
      <c r="J1471" s="31">
        <f ca="1">IF(ISNA(MATCH($V1471,Hajoamiskertoimet!A$21:A$53,0)),0,$I1471*OFFSET(Hajoamiskertoimet!$C$20,MATCH($V1471,Hajoamiskertoimet!A$21:A$53,0),0))</f>
        <v>0</v>
      </c>
      <c r="L1471" s="181">
        <f t="shared" ca="1" si="398"/>
        <v>1</v>
      </c>
      <c r="M1471" s="180" t="e">
        <f ca="1">OFFSET('ewc02'!$H$10,MATCH($R1471,Ewc_ID,0),0)</f>
        <v>#N/A</v>
      </c>
      <c r="N1471" s="180" t="e">
        <f t="shared" ca="1" si="393"/>
        <v>#N/A</v>
      </c>
      <c r="O1471" s="180" t="e">
        <f ca="1">IF($L1471=0,-1,OFFSET('Kuiva-aine'!$C$10,AE1471+AF1471-1,0))</f>
        <v>#N/A</v>
      </c>
      <c r="P1471" s="180" t="e">
        <f t="shared" ca="1" si="399"/>
        <v>#N/A</v>
      </c>
      <c r="Q1471" s="180" t="e">
        <f ca="1">OFFSET('ewc02'!$A$10,MATCH($C1471,EWC_Koodi,0),0)</f>
        <v>#N/A</v>
      </c>
      <c r="R1471" s="180" t="e">
        <f t="shared" ca="1" si="400"/>
        <v>#N/A</v>
      </c>
      <c r="S1471" s="180" t="e">
        <f ca="1">OFFSET('ewc02'!$K$10,Y1471,0)</f>
        <v>#N/A</v>
      </c>
      <c r="T1471" s="180" t="e">
        <f t="shared" ca="1" si="401"/>
        <v>#N/A</v>
      </c>
      <c r="U1471" s="180" t="e">
        <f ca="1">OFFSET('ewc02'!$L$10,Y1471,0)</f>
        <v>#N/A</v>
      </c>
      <c r="V1471" s="180" t="e">
        <f ca="1">OFFSET('ewc02'!$M$10,Y1471,0)</f>
        <v>#N/A</v>
      </c>
      <c r="W1471" s="180" t="e">
        <f ca="1">OFFSET('ewc02'!$N$10,Y1471,0)</f>
        <v>#N/A</v>
      </c>
      <c r="X1471" s="180" t="e">
        <f ca="1">IF(AND(OFFSET('ewc02'!I$10,Y1471,0)=12,OR(G1471="2.3",G1471="2.6",G1471="2.7",G1471="2.9")),1,0)</f>
        <v>#N/A</v>
      </c>
      <c r="Y1471" s="180" t="e">
        <f t="shared" ca="1" si="394"/>
        <v>#N/A</v>
      </c>
      <c r="Z1471" s="37">
        <f t="shared" si="395"/>
        <v>0</v>
      </c>
      <c r="AA1471" s="180">
        <f ca="1">IF($Z1471=0,0, OFFSET(rd!$A$10,MATCH($Z1471,RD_tunnus,0),0))</f>
        <v>0</v>
      </c>
      <c r="AB1471" s="180" t="e">
        <f t="shared" si="402"/>
        <v>#N/A</v>
      </c>
      <c r="AC1471" s="180" t="e">
        <f t="shared" si="403"/>
        <v>#N/A</v>
      </c>
      <c r="AD1471" s="100">
        <f t="shared" si="404"/>
        <v>0</v>
      </c>
      <c r="AE1471" s="180" t="e">
        <f t="shared" ca="1" si="396"/>
        <v>#N/A</v>
      </c>
      <c r="AF1471" s="180" t="e">
        <f t="shared" ca="1" si="397"/>
        <v>#N/A</v>
      </c>
      <c r="AG1471" s="100" t="e">
        <f ca="1">OFFSET('Kuiva-aine'!$D$10,AE1471+AF1471-1,0)</f>
        <v>#N/A</v>
      </c>
      <c r="AH1471" s="100" t="e">
        <f ca="1">OFFSET('Kuiva-aine'!$E$10,AE1471+AF1471-1,0)</f>
        <v>#N/A</v>
      </c>
      <c r="AI1471" s="180" t="e">
        <f t="shared" ca="1" si="405"/>
        <v>#N/A</v>
      </c>
      <c r="AJ1471" s="180" t="e">
        <f t="shared" si="406"/>
        <v>#N/A</v>
      </c>
      <c r="AK1471" s="180" t="e">
        <f t="shared" si="407"/>
        <v>#N/A</v>
      </c>
      <c r="AL1471" s="180">
        <f t="shared" si="408"/>
        <v>0</v>
      </c>
    </row>
    <row r="1472" spans="1:38" x14ac:dyDescent="0.35">
      <c r="A1472" s="91"/>
      <c r="B1472" s="92"/>
      <c r="C1472" s="93"/>
      <c r="D1472" s="92"/>
      <c r="E1472" s="91"/>
      <c r="F1472" s="92"/>
      <c r="G1472" s="94"/>
      <c r="I1472" s="31">
        <f t="shared" ca="1" si="409"/>
        <v>0</v>
      </c>
      <c r="J1472" s="31">
        <f ca="1">IF(ISNA(MATCH($V1472,Hajoamiskertoimet!A$21:A$53,0)),0,$I1472*OFFSET(Hajoamiskertoimet!$C$20,MATCH($V1472,Hajoamiskertoimet!A$21:A$53,0),0))</f>
        <v>0</v>
      </c>
      <c r="L1472" s="181">
        <f t="shared" ca="1" si="398"/>
        <v>1</v>
      </c>
      <c r="M1472" s="180" t="e">
        <f ca="1">OFFSET('ewc02'!$H$10,MATCH($R1472,Ewc_ID,0),0)</f>
        <v>#N/A</v>
      </c>
      <c r="N1472" s="180" t="e">
        <f t="shared" ca="1" si="393"/>
        <v>#N/A</v>
      </c>
      <c r="O1472" s="180" t="e">
        <f ca="1">IF($L1472=0,-1,OFFSET('Kuiva-aine'!$C$10,AE1472+AF1472-1,0))</f>
        <v>#N/A</v>
      </c>
      <c r="P1472" s="180" t="e">
        <f t="shared" ca="1" si="399"/>
        <v>#N/A</v>
      </c>
      <c r="Q1472" s="180" t="e">
        <f ca="1">OFFSET('ewc02'!$A$10,MATCH($C1472,EWC_Koodi,0),0)</f>
        <v>#N/A</v>
      </c>
      <c r="R1472" s="180" t="e">
        <f t="shared" ca="1" si="400"/>
        <v>#N/A</v>
      </c>
      <c r="S1472" s="180" t="e">
        <f ca="1">OFFSET('ewc02'!$K$10,Y1472,0)</f>
        <v>#N/A</v>
      </c>
      <c r="T1472" s="180" t="e">
        <f t="shared" ca="1" si="401"/>
        <v>#N/A</v>
      </c>
      <c r="U1472" s="180" t="e">
        <f ca="1">OFFSET('ewc02'!$L$10,Y1472,0)</f>
        <v>#N/A</v>
      </c>
      <c r="V1472" s="180" t="e">
        <f ca="1">OFFSET('ewc02'!$M$10,Y1472,0)</f>
        <v>#N/A</v>
      </c>
      <c r="W1472" s="180" t="e">
        <f ca="1">OFFSET('ewc02'!$N$10,Y1472,0)</f>
        <v>#N/A</v>
      </c>
      <c r="X1472" s="180" t="e">
        <f ca="1">IF(AND(OFFSET('ewc02'!I$10,Y1472,0)=12,OR(G1472="2.3",G1472="2.6",G1472="2.7",G1472="2.9")),1,0)</f>
        <v>#N/A</v>
      </c>
      <c r="Y1472" s="180" t="e">
        <f t="shared" ca="1" si="394"/>
        <v>#N/A</v>
      </c>
      <c r="Z1472" s="37">
        <f t="shared" si="395"/>
        <v>0</v>
      </c>
      <c r="AA1472" s="180">
        <f ca="1">IF($Z1472=0,0, OFFSET(rd!$A$10,MATCH($Z1472,RD_tunnus,0),0))</f>
        <v>0</v>
      </c>
      <c r="AB1472" s="180" t="e">
        <f t="shared" si="402"/>
        <v>#N/A</v>
      </c>
      <c r="AC1472" s="180" t="e">
        <f t="shared" si="403"/>
        <v>#N/A</v>
      </c>
      <c r="AD1472" s="100">
        <f t="shared" si="404"/>
        <v>0</v>
      </c>
      <c r="AE1472" s="180" t="e">
        <f t="shared" ca="1" si="396"/>
        <v>#N/A</v>
      </c>
      <c r="AF1472" s="180" t="e">
        <f t="shared" ca="1" si="397"/>
        <v>#N/A</v>
      </c>
      <c r="AG1472" s="100" t="e">
        <f ca="1">OFFSET('Kuiva-aine'!$D$10,AE1472+AF1472-1,0)</f>
        <v>#N/A</v>
      </c>
      <c r="AH1472" s="100" t="e">
        <f ca="1">OFFSET('Kuiva-aine'!$E$10,AE1472+AF1472-1,0)</f>
        <v>#N/A</v>
      </c>
      <c r="AI1472" s="180" t="e">
        <f t="shared" ca="1" si="405"/>
        <v>#N/A</v>
      </c>
      <c r="AJ1472" s="180" t="e">
        <f t="shared" si="406"/>
        <v>#N/A</v>
      </c>
      <c r="AK1472" s="180" t="e">
        <f t="shared" si="407"/>
        <v>#N/A</v>
      </c>
      <c r="AL1472" s="180">
        <f t="shared" si="408"/>
        <v>0</v>
      </c>
    </row>
    <row r="1473" spans="1:38" x14ac:dyDescent="0.35">
      <c r="A1473" s="91"/>
      <c r="B1473" s="92"/>
      <c r="C1473" s="93"/>
      <c r="D1473" s="92"/>
      <c r="E1473" s="91"/>
      <c r="F1473" s="92"/>
      <c r="G1473" s="94"/>
      <c r="I1473" s="31">
        <f t="shared" ca="1" si="409"/>
        <v>0</v>
      </c>
      <c r="J1473" s="31">
        <f ca="1">IF(ISNA(MATCH($V1473,Hajoamiskertoimet!A$21:A$53,0)),0,$I1473*OFFSET(Hajoamiskertoimet!$C$20,MATCH($V1473,Hajoamiskertoimet!A$21:A$53,0),0))</f>
        <v>0</v>
      </c>
      <c r="L1473" s="181">
        <f t="shared" ca="1" si="398"/>
        <v>1</v>
      </c>
      <c r="M1473" s="180" t="e">
        <f ca="1">OFFSET('ewc02'!$H$10,MATCH($R1473,Ewc_ID,0),0)</f>
        <v>#N/A</v>
      </c>
      <c r="N1473" s="180" t="e">
        <f t="shared" ca="1" si="393"/>
        <v>#N/A</v>
      </c>
      <c r="O1473" s="180" t="e">
        <f ca="1">IF($L1473=0,-1,OFFSET('Kuiva-aine'!$C$10,AE1473+AF1473-1,0))</f>
        <v>#N/A</v>
      </c>
      <c r="P1473" s="180" t="e">
        <f t="shared" ca="1" si="399"/>
        <v>#N/A</v>
      </c>
      <c r="Q1473" s="180" t="e">
        <f ca="1">OFFSET('ewc02'!$A$10,MATCH($C1473,EWC_Koodi,0),0)</f>
        <v>#N/A</v>
      </c>
      <c r="R1473" s="180" t="e">
        <f t="shared" ca="1" si="400"/>
        <v>#N/A</v>
      </c>
      <c r="S1473" s="180" t="e">
        <f ca="1">OFFSET('ewc02'!$K$10,Y1473,0)</f>
        <v>#N/A</v>
      </c>
      <c r="T1473" s="180" t="e">
        <f t="shared" ca="1" si="401"/>
        <v>#N/A</v>
      </c>
      <c r="U1473" s="180" t="e">
        <f ca="1">OFFSET('ewc02'!$L$10,Y1473,0)</f>
        <v>#N/A</v>
      </c>
      <c r="V1473" s="180" t="e">
        <f ca="1">OFFSET('ewc02'!$M$10,Y1473,0)</f>
        <v>#N/A</v>
      </c>
      <c r="W1473" s="180" t="e">
        <f ca="1">OFFSET('ewc02'!$N$10,Y1473,0)</f>
        <v>#N/A</v>
      </c>
      <c r="X1473" s="180" t="e">
        <f ca="1">IF(AND(OFFSET('ewc02'!I$10,Y1473,0)=12,OR(G1473="2.3",G1473="2.6",G1473="2.7",G1473="2.9")),1,0)</f>
        <v>#N/A</v>
      </c>
      <c r="Y1473" s="180" t="e">
        <f t="shared" ca="1" si="394"/>
        <v>#N/A</v>
      </c>
      <c r="Z1473" s="37">
        <f t="shared" si="395"/>
        <v>0</v>
      </c>
      <c r="AA1473" s="180">
        <f ca="1">IF($Z1473=0,0, OFFSET(rd!$A$10,MATCH($Z1473,RD_tunnus,0),0))</f>
        <v>0</v>
      </c>
      <c r="AB1473" s="180" t="e">
        <f t="shared" si="402"/>
        <v>#N/A</v>
      </c>
      <c r="AC1473" s="180" t="e">
        <f t="shared" si="403"/>
        <v>#N/A</v>
      </c>
      <c r="AD1473" s="100">
        <f t="shared" si="404"/>
        <v>0</v>
      </c>
      <c r="AE1473" s="180" t="e">
        <f t="shared" ca="1" si="396"/>
        <v>#N/A</v>
      </c>
      <c r="AF1473" s="180" t="e">
        <f t="shared" ca="1" si="397"/>
        <v>#N/A</v>
      </c>
      <c r="AG1473" s="100" t="e">
        <f ca="1">OFFSET('Kuiva-aine'!$D$10,AE1473+AF1473-1,0)</f>
        <v>#N/A</v>
      </c>
      <c r="AH1473" s="100" t="e">
        <f ca="1">OFFSET('Kuiva-aine'!$E$10,AE1473+AF1473-1,0)</f>
        <v>#N/A</v>
      </c>
      <c r="AI1473" s="180" t="e">
        <f t="shared" ca="1" si="405"/>
        <v>#N/A</v>
      </c>
      <c r="AJ1473" s="180" t="e">
        <f t="shared" si="406"/>
        <v>#N/A</v>
      </c>
      <c r="AK1473" s="180" t="e">
        <f t="shared" si="407"/>
        <v>#N/A</v>
      </c>
      <c r="AL1473" s="180">
        <f t="shared" si="408"/>
        <v>0</v>
      </c>
    </row>
    <row r="1474" spans="1:38" x14ac:dyDescent="0.35">
      <c r="A1474" s="91"/>
      <c r="B1474" s="92"/>
      <c r="C1474" s="93"/>
      <c r="D1474" s="92"/>
      <c r="E1474" s="91"/>
      <c r="F1474" s="92"/>
      <c r="G1474" s="94"/>
      <c r="I1474" s="31">
        <f t="shared" ca="1" si="409"/>
        <v>0</v>
      </c>
      <c r="J1474" s="31">
        <f ca="1">IF(ISNA(MATCH($V1474,Hajoamiskertoimet!A$21:A$53,0)),0,$I1474*OFFSET(Hajoamiskertoimet!$C$20,MATCH($V1474,Hajoamiskertoimet!A$21:A$53,0),0))</f>
        <v>0</v>
      </c>
      <c r="L1474" s="181">
        <f t="shared" ca="1" si="398"/>
        <v>1</v>
      </c>
      <c r="M1474" s="180" t="e">
        <f ca="1">OFFSET('ewc02'!$H$10,MATCH($R1474,Ewc_ID,0),0)</f>
        <v>#N/A</v>
      </c>
      <c r="N1474" s="180" t="e">
        <f t="shared" ca="1" si="393"/>
        <v>#N/A</v>
      </c>
      <c r="O1474" s="180" t="e">
        <f ca="1">IF($L1474=0,-1,OFFSET('Kuiva-aine'!$C$10,AE1474+AF1474-1,0))</f>
        <v>#N/A</v>
      </c>
      <c r="P1474" s="180" t="e">
        <f t="shared" ca="1" si="399"/>
        <v>#N/A</v>
      </c>
      <c r="Q1474" s="180" t="e">
        <f ca="1">OFFSET('ewc02'!$A$10,MATCH($C1474,EWC_Koodi,0),0)</f>
        <v>#N/A</v>
      </c>
      <c r="R1474" s="180" t="e">
        <f t="shared" ca="1" si="400"/>
        <v>#N/A</v>
      </c>
      <c r="S1474" s="180" t="e">
        <f ca="1">OFFSET('ewc02'!$K$10,Y1474,0)</f>
        <v>#N/A</v>
      </c>
      <c r="T1474" s="180" t="e">
        <f t="shared" ca="1" si="401"/>
        <v>#N/A</v>
      </c>
      <c r="U1474" s="180" t="e">
        <f ca="1">OFFSET('ewc02'!$L$10,Y1474,0)</f>
        <v>#N/A</v>
      </c>
      <c r="V1474" s="180" t="e">
        <f ca="1">OFFSET('ewc02'!$M$10,Y1474,0)</f>
        <v>#N/A</v>
      </c>
      <c r="W1474" s="180" t="e">
        <f ca="1">OFFSET('ewc02'!$N$10,Y1474,0)</f>
        <v>#N/A</v>
      </c>
      <c r="X1474" s="180" t="e">
        <f ca="1">IF(AND(OFFSET('ewc02'!I$10,Y1474,0)=12,OR(G1474="2.3",G1474="2.6",G1474="2.7",G1474="2.9")),1,0)</f>
        <v>#N/A</v>
      </c>
      <c r="Y1474" s="180" t="e">
        <f t="shared" ca="1" si="394"/>
        <v>#N/A</v>
      </c>
      <c r="Z1474" s="37">
        <f t="shared" si="395"/>
        <v>0</v>
      </c>
      <c r="AA1474" s="180">
        <f ca="1">IF($Z1474=0,0, OFFSET(rd!$A$10,MATCH($Z1474,RD_tunnus,0),0))</f>
        <v>0</v>
      </c>
      <c r="AB1474" s="180" t="e">
        <f t="shared" si="402"/>
        <v>#N/A</v>
      </c>
      <c r="AC1474" s="180" t="e">
        <f t="shared" si="403"/>
        <v>#N/A</v>
      </c>
      <c r="AD1474" s="100">
        <f t="shared" si="404"/>
        <v>0</v>
      </c>
      <c r="AE1474" s="180" t="e">
        <f t="shared" ca="1" si="396"/>
        <v>#N/A</v>
      </c>
      <c r="AF1474" s="180" t="e">
        <f t="shared" ca="1" si="397"/>
        <v>#N/A</v>
      </c>
      <c r="AG1474" s="100" t="e">
        <f ca="1">OFFSET('Kuiva-aine'!$D$10,AE1474+AF1474-1,0)</f>
        <v>#N/A</v>
      </c>
      <c r="AH1474" s="100" t="e">
        <f ca="1">OFFSET('Kuiva-aine'!$E$10,AE1474+AF1474-1,0)</f>
        <v>#N/A</v>
      </c>
      <c r="AI1474" s="180" t="e">
        <f t="shared" ca="1" si="405"/>
        <v>#N/A</v>
      </c>
      <c r="AJ1474" s="180" t="e">
        <f t="shared" si="406"/>
        <v>#N/A</v>
      </c>
      <c r="AK1474" s="180" t="e">
        <f t="shared" si="407"/>
        <v>#N/A</v>
      </c>
      <c r="AL1474" s="180">
        <f t="shared" si="408"/>
        <v>0</v>
      </c>
    </row>
    <row r="1475" spans="1:38" x14ac:dyDescent="0.35">
      <c r="A1475" s="91"/>
      <c r="B1475" s="92"/>
      <c r="C1475" s="93"/>
      <c r="D1475" s="92"/>
      <c r="E1475" s="91"/>
      <c r="F1475" s="92"/>
      <c r="G1475" s="94"/>
      <c r="I1475" s="31">
        <f t="shared" ca="1" si="409"/>
        <v>0</v>
      </c>
      <c r="J1475" s="31">
        <f ca="1">IF(ISNA(MATCH($V1475,Hajoamiskertoimet!A$21:A$53,0)),0,$I1475*OFFSET(Hajoamiskertoimet!$C$20,MATCH($V1475,Hajoamiskertoimet!A$21:A$53,0),0))</f>
        <v>0</v>
      </c>
      <c r="L1475" s="181">
        <f t="shared" ca="1" si="398"/>
        <v>1</v>
      </c>
      <c r="M1475" s="180" t="e">
        <f ca="1">OFFSET('ewc02'!$H$10,MATCH($R1475,Ewc_ID,0),0)</f>
        <v>#N/A</v>
      </c>
      <c r="N1475" s="180" t="e">
        <f t="shared" ca="1" si="393"/>
        <v>#N/A</v>
      </c>
      <c r="O1475" s="180" t="e">
        <f ca="1">IF($L1475=0,-1,OFFSET('Kuiva-aine'!$C$10,AE1475+AF1475-1,0))</f>
        <v>#N/A</v>
      </c>
      <c r="P1475" s="180" t="e">
        <f t="shared" ca="1" si="399"/>
        <v>#N/A</v>
      </c>
      <c r="Q1475" s="180" t="e">
        <f ca="1">OFFSET('ewc02'!$A$10,MATCH($C1475,EWC_Koodi,0),0)</f>
        <v>#N/A</v>
      </c>
      <c r="R1475" s="180" t="e">
        <f t="shared" ca="1" si="400"/>
        <v>#N/A</v>
      </c>
      <c r="S1475" s="180" t="e">
        <f ca="1">OFFSET('ewc02'!$K$10,Y1475,0)</f>
        <v>#N/A</v>
      </c>
      <c r="T1475" s="180" t="e">
        <f t="shared" ca="1" si="401"/>
        <v>#N/A</v>
      </c>
      <c r="U1475" s="180" t="e">
        <f ca="1">OFFSET('ewc02'!$L$10,Y1475,0)</f>
        <v>#N/A</v>
      </c>
      <c r="V1475" s="180" t="e">
        <f ca="1">OFFSET('ewc02'!$M$10,Y1475,0)</f>
        <v>#N/A</v>
      </c>
      <c r="W1475" s="180" t="e">
        <f ca="1">OFFSET('ewc02'!$N$10,Y1475,0)</f>
        <v>#N/A</v>
      </c>
      <c r="X1475" s="180" t="e">
        <f ca="1">IF(AND(OFFSET('ewc02'!I$10,Y1475,0)=12,OR(G1475="2.3",G1475="2.6",G1475="2.7",G1475="2.9")),1,0)</f>
        <v>#N/A</v>
      </c>
      <c r="Y1475" s="180" t="e">
        <f t="shared" ca="1" si="394"/>
        <v>#N/A</v>
      </c>
      <c r="Z1475" s="37">
        <f t="shared" si="395"/>
        <v>0</v>
      </c>
      <c r="AA1475" s="180">
        <f ca="1">IF($Z1475=0,0, OFFSET(rd!$A$10,MATCH($Z1475,RD_tunnus,0),0))</f>
        <v>0</v>
      </c>
      <c r="AB1475" s="180" t="e">
        <f t="shared" si="402"/>
        <v>#N/A</v>
      </c>
      <c r="AC1475" s="180" t="e">
        <f t="shared" si="403"/>
        <v>#N/A</v>
      </c>
      <c r="AD1475" s="100">
        <f t="shared" si="404"/>
        <v>0</v>
      </c>
      <c r="AE1475" s="180" t="e">
        <f t="shared" ca="1" si="396"/>
        <v>#N/A</v>
      </c>
      <c r="AF1475" s="180" t="e">
        <f t="shared" ca="1" si="397"/>
        <v>#N/A</v>
      </c>
      <c r="AG1475" s="100" t="e">
        <f ca="1">OFFSET('Kuiva-aine'!$D$10,AE1475+AF1475-1,0)</f>
        <v>#N/A</v>
      </c>
      <c r="AH1475" s="100" t="e">
        <f ca="1">OFFSET('Kuiva-aine'!$E$10,AE1475+AF1475-1,0)</f>
        <v>#N/A</v>
      </c>
      <c r="AI1475" s="180" t="e">
        <f t="shared" ca="1" si="405"/>
        <v>#N/A</v>
      </c>
      <c r="AJ1475" s="180" t="e">
        <f t="shared" si="406"/>
        <v>#N/A</v>
      </c>
      <c r="AK1475" s="180" t="e">
        <f t="shared" si="407"/>
        <v>#N/A</v>
      </c>
      <c r="AL1475" s="180">
        <f t="shared" si="408"/>
        <v>0</v>
      </c>
    </row>
    <row r="1476" spans="1:38" x14ac:dyDescent="0.35">
      <c r="A1476" s="91"/>
      <c r="B1476" s="92"/>
      <c r="C1476" s="93"/>
      <c r="D1476" s="92"/>
      <c r="E1476" s="91"/>
      <c r="F1476" s="92"/>
      <c r="G1476" s="94"/>
      <c r="I1476" s="31">
        <f t="shared" ca="1" si="409"/>
        <v>0</v>
      </c>
      <c r="J1476" s="31">
        <f ca="1">IF(ISNA(MATCH($V1476,Hajoamiskertoimet!A$21:A$53,0)),0,$I1476*OFFSET(Hajoamiskertoimet!$C$20,MATCH($V1476,Hajoamiskertoimet!A$21:A$53,0),0))</f>
        <v>0</v>
      </c>
      <c r="L1476" s="181">
        <f t="shared" ca="1" si="398"/>
        <v>1</v>
      </c>
      <c r="M1476" s="180" t="e">
        <f ca="1">OFFSET('ewc02'!$H$10,MATCH($R1476,Ewc_ID,0),0)</f>
        <v>#N/A</v>
      </c>
      <c r="N1476" s="180" t="e">
        <f t="shared" ca="1" si="393"/>
        <v>#N/A</v>
      </c>
      <c r="O1476" s="180" t="e">
        <f ca="1">IF($L1476=0,-1,OFFSET('Kuiva-aine'!$C$10,AE1476+AF1476-1,0))</f>
        <v>#N/A</v>
      </c>
      <c r="P1476" s="180" t="e">
        <f t="shared" ca="1" si="399"/>
        <v>#N/A</v>
      </c>
      <c r="Q1476" s="180" t="e">
        <f ca="1">OFFSET('ewc02'!$A$10,MATCH($C1476,EWC_Koodi,0),0)</f>
        <v>#N/A</v>
      </c>
      <c r="R1476" s="180" t="e">
        <f t="shared" ca="1" si="400"/>
        <v>#N/A</v>
      </c>
      <c r="S1476" s="180" t="e">
        <f ca="1">OFFSET('ewc02'!$K$10,Y1476,0)</f>
        <v>#N/A</v>
      </c>
      <c r="T1476" s="180" t="e">
        <f t="shared" ca="1" si="401"/>
        <v>#N/A</v>
      </c>
      <c r="U1476" s="180" t="e">
        <f ca="1">OFFSET('ewc02'!$L$10,Y1476,0)</f>
        <v>#N/A</v>
      </c>
      <c r="V1476" s="180" t="e">
        <f ca="1">OFFSET('ewc02'!$M$10,Y1476,0)</f>
        <v>#N/A</v>
      </c>
      <c r="W1476" s="180" t="e">
        <f ca="1">OFFSET('ewc02'!$N$10,Y1476,0)</f>
        <v>#N/A</v>
      </c>
      <c r="X1476" s="180" t="e">
        <f ca="1">IF(AND(OFFSET('ewc02'!I$10,Y1476,0)=12,OR(G1476="2.3",G1476="2.6",G1476="2.7",G1476="2.9")),1,0)</f>
        <v>#N/A</v>
      </c>
      <c r="Y1476" s="180" t="e">
        <f t="shared" ca="1" si="394"/>
        <v>#N/A</v>
      </c>
      <c r="Z1476" s="37">
        <f t="shared" si="395"/>
        <v>0</v>
      </c>
      <c r="AA1476" s="180">
        <f ca="1">IF($Z1476=0,0, OFFSET(rd!$A$10,MATCH($Z1476,RD_tunnus,0),0))</f>
        <v>0</v>
      </c>
      <c r="AB1476" s="180" t="e">
        <f t="shared" si="402"/>
        <v>#N/A</v>
      </c>
      <c r="AC1476" s="180" t="e">
        <f t="shared" si="403"/>
        <v>#N/A</v>
      </c>
      <c r="AD1476" s="100">
        <f t="shared" si="404"/>
        <v>0</v>
      </c>
      <c r="AE1476" s="180" t="e">
        <f t="shared" ca="1" si="396"/>
        <v>#N/A</v>
      </c>
      <c r="AF1476" s="180" t="e">
        <f t="shared" ca="1" si="397"/>
        <v>#N/A</v>
      </c>
      <c r="AG1476" s="100" t="e">
        <f ca="1">OFFSET('Kuiva-aine'!$D$10,AE1476+AF1476-1,0)</f>
        <v>#N/A</v>
      </c>
      <c r="AH1476" s="100" t="e">
        <f ca="1">OFFSET('Kuiva-aine'!$E$10,AE1476+AF1476-1,0)</f>
        <v>#N/A</v>
      </c>
      <c r="AI1476" s="180" t="e">
        <f t="shared" ca="1" si="405"/>
        <v>#N/A</v>
      </c>
      <c r="AJ1476" s="180" t="e">
        <f t="shared" si="406"/>
        <v>#N/A</v>
      </c>
      <c r="AK1476" s="180" t="e">
        <f t="shared" si="407"/>
        <v>#N/A</v>
      </c>
      <c r="AL1476" s="180">
        <f t="shared" si="408"/>
        <v>0</v>
      </c>
    </row>
    <row r="1477" spans="1:38" x14ac:dyDescent="0.35">
      <c r="A1477" s="91"/>
      <c r="B1477" s="92"/>
      <c r="C1477" s="93"/>
      <c r="D1477" s="92"/>
      <c r="E1477" s="91"/>
      <c r="F1477" s="92"/>
      <c r="G1477" s="94"/>
      <c r="I1477" s="31">
        <f t="shared" ca="1" si="409"/>
        <v>0</v>
      </c>
      <c r="J1477" s="31">
        <f ca="1">IF(ISNA(MATCH($V1477,Hajoamiskertoimet!A$21:A$53,0)),0,$I1477*OFFSET(Hajoamiskertoimet!$C$20,MATCH($V1477,Hajoamiskertoimet!A$21:A$53,0),0))</f>
        <v>0</v>
      </c>
      <c r="L1477" s="181">
        <f t="shared" ca="1" si="398"/>
        <v>1</v>
      </c>
      <c r="M1477" s="180" t="e">
        <f ca="1">OFFSET('ewc02'!$H$10,MATCH($R1477,Ewc_ID,0),0)</f>
        <v>#N/A</v>
      </c>
      <c r="N1477" s="180" t="e">
        <f t="shared" ca="1" si="393"/>
        <v>#N/A</v>
      </c>
      <c r="O1477" s="180" t="e">
        <f ca="1">IF($L1477=0,-1,OFFSET('Kuiva-aine'!$C$10,AE1477+AF1477-1,0))</f>
        <v>#N/A</v>
      </c>
      <c r="P1477" s="180" t="e">
        <f t="shared" ca="1" si="399"/>
        <v>#N/A</v>
      </c>
      <c r="Q1477" s="180" t="e">
        <f ca="1">OFFSET('ewc02'!$A$10,MATCH($C1477,EWC_Koodi,0),0)</f>
        <v>#N/A</v>
      </c>
      <c r="R1477" s="180" t="e">
        <f t="shared" ca="1" si="400"/>
        <v>#N/A</v>
      </c>
      <c r="S1477" s="180" t="e">
        <f ca="1">OFFSET('ewc02'!$K$10,Y1477,0)</f>
        <v>#N/A</v>
      </c>
      <c r="T1477" s="180" t="e">
        <f t="shared" ca="1" si="401"/>
        <v>#N/A</v>
      </c>
      <c r="U1477" s="180" t="e">
        <f ca="1">OFFSET('ewc02'!$L$10,Y1477,0)</f>
        <v>#N/A</v>
      </c>
      <c r="V1477" s="180" t="e">
        <f ca="1">OFFSET('ewc02'!$M$10,Y1477,0)</f>
        <v>#N/A</v>
      </c>
      <c r="W1477" s="180" t="e">
        <f ca="1">OFFSET('ewc02'!$N$10,Y1477,0)</f>
        <v>#N/A</v>
      </c>
      <c r="X1477" s="180" t="e">
        <f ca="1">IF(AND(OFFSET('ewc02'!I$10,Y1477,0)=12,OR(G1477="2.3",G1477="2.6",G1477="2.7",G1477="2.9")),1,0)</f>
        <v>#N/A</v>
      </c>
      <c r="Y1477" s="180" t="e">
        <f t="shared" ca="1" si="394"/>
        <v>#N/A</v>
      </c>
      <c r="Z1477" s="37">
        <f t="shared" si="395"/>
        <v>0</v>
      </c>
      <c r="AA1477" s="180">
        <f ca="1">IF($Z1477=0,0, OFFSET(rd!$A$10,MATCH($Z1477,RD_tunnus,0),0))</f>
        <v>0</v>
      </c>
      <c r="AB1477" s="180" t="e">
        <f t="shared" si="402"/>
        <v>#N/A</v>
      </c>
      <c r="AC1477" s="180" t="e">
        <f t="shared" si="403"/>
        <v>#N/A</v>
      </c>
      <c r="AD1477" s="100">
        <f t="shared" si="404"/>
        <v>0</v>
      </c>
      <c r="AE1477" s="180" t="e">
        <f t="shared" ca="1" si="396"/>
        <v>#N/A</v>
      </c>
      <c r="AF1477" s="180" t="e">
        <f t="shared" ca="1" si="397"/>
        <v>#N/A</v>
      </c>
      <c r="AG1477" s="100" t="e">
        <f ca="1">OFFSET('Kuiva-aine'!$D$10,AE1477+AF1477-1,0)</f>
        <v>#N/A</v>
      </c>
      <c r="AH1477" s="100" t="e">
        <f ca="1">OFFSET('Kuiva-aine'!$E$10,AE1477+AF1477-1,0)</f>
        <v>#N/A</v>
      </c>
      <c r="AI1477" s="180" t="e">
        <f t="shared" ca="1" si="405"/>
        <v>#N/A</v>
      </c>
      <c r="AJ1477" s="180" t="e">
        <f t="shared" si="406"/>
        <v>#N/A</v>
      </c>
      <c r="AK1477" s="180" t="e">
        <f t="shared" si="407"/>
        <v>#N/A</v>
      </c>
      <c r="AL1477" s="180">
        <f t="shared" si="408"/>
        <v>0</v>
      </c>
    </row>
    <row r="1478" spans="1:38" x14ac:dyDescent="0.35">
      <c r="A1478" s="91"/>
      <c r="B1478" s="92"/>
      <c r="C1478" s="93"/>
      <c r="D1478" s="92"/>
      <c r="E1478" s="91"/>
      <c r="F1478" s="92"/>
      <c r="G1478" s="94"/>
      <c r="I1478" s="31">
        <f t="shared" ca="1" si="409"/>
        <v>0</v>
      </c>
      <c r="J1478" s="31">
        <f ca="1">IF(ISNA(MATCH($V1478,Hajoamiskertoimet!A$21:A$53,0)),0,$I1478*OFFSET(Hajoamiskertoimet!$C$20,MATCH($V1478,Hajoamiskertoimet!A$21:A$53,0),0))</f>
        <v>0</v>
      </c>
      <c r="L1478" s="181">
        <f t="shared" ca="1" si="398"/>
        <v>1</v>
      </c>
      <c r="M1478" s="180" t="e">
        <f ca="1">OFFSET('ewc02'!$H$10,MATCH($R1478,Ewc_ID,0),0)</f>
        <v>#N/A</v>
      </c>
      <c r="N1478" s="180" t="e">
        <f t="shared" ca="1" si="393"/>
        <v>#N/A</v>
      </c>
      <c r="O1478" s="180" t="e">
        <f ca="1">IF($L1478=0,-1,OFFSET('Kuiva-aine'!$C$10,AE1478+AF1478-1,0))</f>
        <v>#N/A</v>
      </c>
      <c r="P1478" s="180" t="e">
        <f t="shared" ca="1" si="399"/>
        <v>#N/A</v>
      </c>
      <c r="Q1478" s="180" t="e">
        <f ca="1">OFFSET('ewc02'!$A$10,MATCH($C1478,EWC_Koodi,0),0)</f>
        <v>#N/A</v>
      </c>
      <c r="R1478" s="180" t="e">
        <f t="shared" ca="1" si="400"/>
        <v>#N/A</v>
      </c>
      <c r="S1478" s="180" t="e">
        <f ca="1">OFFSET('ewc02'!$K$10,Y1478,0)</f>
        <v>#N/A</v>
      </c>
      <c r="T1478" s="180" t="e">
        <f t="shared" ca="1" si="401"/>
        <v>#N/A</v>
      </c>
      <c r="U1478" s="180" t="e">
        <f ca="1">OFFSET('ewc02'!$L$10,Y1478,0)</f>
        <v>#N/A</v>
      </c>
      <c r="V1478" s="180" t="e">
        <f ca="1">OFFSET('ewc02'!$M$10,Y1478,0)</f>
        <v>#N/A</v>
      </c>
      <c r="W1478" s="180" t="e">
        <f ca="1">OFFSET('ewc02'!$N$10,Y1478,0)</f>
        <v>#N/A</v>
      </c>
      <c r="X1478" s="180" t="e">
        <f ca="1">IF(AND(OFFSET('ewc02'!I$10,Y1478,0)=12,OR(G1478="2.3",G1478="2.6",G1478="2.7",G1478="2.9")),1,0)</f>
        <v>#N/A</v>
      </c>
      <c r="Y1478" s="180" t="e">
        <f t="shared" ca="1" si="394"/>
        <v>#N/A</v>
      </c>
      <c r="Z1478" s="37">
        <f t="shared" si="395"/>
        <v>0</v>
      </c>
      <c r="AA1478" s="180">
        <f ca="1">IF($Z1478=0,0, OFFSET(rd!$A$10,MATCH($Z1478,RD_tunnus,0),0))</f>
        <v>0</v>
      </c>
      <c r="AB1478" s="180" t="e">
        <f t="shared" si="402"/>
        <v>#N/A</v>
      </c>
      <c r="AC1478" s="180" t="e">
        <f t="shared" si="403"/>
        <v>#N/A</v>
      </c>
      <c r="AD1478" s="100">
        <f t="shared" si="404"/>
        <v>0</v>
      </c>
      <c r="AE1478" s="180" t="e">
        <f t="shared" ca="1" si="396"/>
        <v>#N/A</v>
      </c>
      <c r="AF1478" s="180" t="e">
        <f t="shared" ca="1" si="397"/>
        <v>#N/A</v>
      </c>
      <c r="AG1478" s="100" t="e">
        <f ca="1">OFFSET('Kuiva-aine'!$D$10,AE1478+AF1478-1,0)</f>
        <v>#N/A</v>
      </c>
      <c r="AH1478" s="100" t="e">
        <f ca="1">OFFSET('Kuiva-aine'!$E$10,AE1478+AF1478-1,0)</f>
        <v>#N/A</v>
      </c>
      <c r="AI1478" s="180" t="e">
        <f t="shared" ca="1" si="405"/>
        <v>#N/A</v>
      </c>
      <c r="AJ1478" s="180" t="e">
        <f t="shared" si="406"/>
        <v>#N/A</v>
      </c>
      <c r="AK1478" s="180" t="e">
        <f t="shared" si="407"/>
        <v>#N/A</v>
      </c>
      <c r="AL1478" s="180">
        <f t="shared" si="408"/>
        <v>0</v>
      </c>
    </row>
    <row r="1479" spans="1:38" x14ac:dyDescent="0.35">
      <c r="A1479" s="91"/>
      <c r="B1479" s="92"/>
      <c r="C1479" s="93"/>
      <c r="D1479" s="92"/>
      <c r="E1479" s="91"/>
      <c r="F1479" s="92"/>
      <c r="G1479" s="94"/>
      <c r="I1479" s="31">
        <f t="shared" ca="1" si="409"/>
        <v>0</v>
      </c>
      <c r="J1479" s="31">
        <f ca="1">IF(ISNA(MATCH($V1479,Hajoamiskertoimet!A$21:A$53,0)),0,$I1479*OFFSET(Hajoamiskertoimet!$C$20,MATCH($V1479,Hajoamiskertoimet!A$21:A$53,0),0))</f>
        <v>0</v>
      </c>
      <c r="L1479" s="181">
        <f t="shared" ca="1" si="398"/>
        <v>1</v>
      </c>
      <c r="M1479" s="180" t="e">
        <f ca="1">OFFSET('ewc02'!$H$10,MATCH($R1479,Ewc_ID,0),0)</f>
        <v>#N/A</v>
      </c>
      <c r="N1479" s="180" t="e">
        <f t="shared" ca="1" si="393"/>
        <v>#N/A</v>
      </c>
      <c r="O1479" s="180" t="e">
        <f ca="1">IF($L1479=0,-1,OFFSET('Kuiva-aine'!$C$10,AE1479+AF1479-1,0))</f>
        <v>#N/A</v>
      </c>
      <c r="P1479" s="180" t="e">
        <f t="shared" ca="1" si="399"/>
        <v>#N/A</v>
      </c>
      <c r="Q1479" s="180" t="e">
        <f ca="1">OFFSET('ewc02'!$A$10,MATCH($C1479,EWC_Koodi,0),0)</f>
        <v>#N/A</v>
      </c>
      <c r="R1479" s="180" t="e">
        <f t="shared" ca="1" si="400"/>
        <v>#N/A</v>
      </c>
      <c r="S1479" s="180" t="e">
        <f ca="1">OFFSET('ewc02'!$K$10,Y1479,0)</f>
        <v>#N/A</v>
      </c>
      <c r="T1479" s="180" t="e">
        <f t="shared" ca="1" si="401"/>
        <v>#N/A</v>
      </c>
      <c r="U1479" s="180" t="e">
        <f ca="1">OFFSET('ewc02'!$L$10,Y1479,0)</f>
        <v>#N/A</v>
      </c>
      <c r="V1479" s="180" t="e">
        <f ca="1">OFFSET('ewc02'!$M$10,Y1479,0)</f>
        <v>#N/A</v>
      </c>
      <c r="W1479" s="180" t="e">
        <f ca="1">OFFSET('ewc02'!$N$10,Y1479,0)</f>
        <v>#N/A</v>
      </c>
      <c r="X1479" s="180" t="e">
        <f ca="1">IF(AND(OFFSET('ewc02'!I$10,Y1479,0)=12,OR(G1479="2.3",G1479="2.6",G1479="2.7",G1479="2.9")),1,0)</f>
        <v>#N/A</v>
      </c>
      <c r="Y1479" s="180" t="e">
        <f t="shared" ca="1" si="394"/>
        <v>#N/A</v>
      </c>
      <c r="Z1479" s="37">
        <f t="shared" si="395"/>
        <v>0</v>
      </c>
      <c r="AA1479" s="180">
        <f ca="1">IF($Z1479=0,0, OFFSET(rd!$A$10,MATCH($Z1479,RD_tunnus,0),0))</f>
        <v>0</v>
      </c>
      <c r="AB1479" s="180" t="e">
        <f t="shared" si="402"/>
        <v>#N/A</v>
      </c>
      <c r="AC1479" s="180" t="e">
        <f t="shared" si="403"/>
        <v>#N/A</v>
      </c>
      <c r="AD1479" s="100">
        <f t="shared" si="404"/>
        <v>0</v>
      </c>
      <c r="AE1479" s="180" t="e">
        <f t="shared" ca="1" si="396"/>
        <v>#N/A</v>
      </c>
      <c r="AF1479" s="180" t="e">
        <f t="shared" ca="1" si="397"/>
        <v>#N/A</v>
      </c>
      <c r="AG1479" s="100" t="e">
        <f ca="1">OFFSET('Kuiva-aine'!$D$10,AE1479+AF1479-1,0)</f>
        <v>#N/A</v>
      </c>
      <c r="AH1479" s="100" t="e">
        <f ca="1">OFFSET('Kuiva-aine'!$E$10,AE1479+AF1479-1,0)</f>
        <v>#N/A</v>
      </c>
      <c r="AI1479" s="180" t="e">
        <f t="shared" ca="1" si="405"/>
        <v>#N/A</v>
      </c>
      <c r="AJ1479" s="180" t="e">
        <f t="shared" si="406"/>
        <v>#N/A</v>
      </c>
      <c r="AK1479" s="180" t="e">
        <f t="shared" si="407"/>
        <v>#N/A</v>
      </c>
      <c r="AL1479" s="180">
        <f t="shared" si="408"/>
        <v>0</v>
      </c>
    </row>
    <row r="1480" spans="1:38" x14ac:dyDescent="0.35">
      <c r="A1480" s="91"/>
      <c r="B1480" s="92"/>
      <c r="C1480" s="93"/>
      <c r="D1480" s="92"/>
      <c r="E1480" s="91"/>
      <c r="F1480" s="92"/>
      <c r="G1480" s="94"/>
      <c r="I1480" s="31">
        <f t="shared" ca="1" si="409"/>
        <v>0</v>
      </c>
      <c r="J1480" s="31">
        <f ca="1">IF(ISNA(MATCH($V1480,Hajoamiskertoimet!A$21:A$53,0)),0,$I1480*OFFSET(Hajoamiskertoimet!$C$20,MATCH($V1480,Hajoamiskertoimet!A$21:A$53,0),0))</f>
        <v>0</v>
      </c>
      <c r="L1480" s="181">
        <f t="shared" ca="1" si="398"/>
        <v>1</v>
      </c>
      <c r="M1480" s="180" t="e">
        <f ca="1">OFFSET('ewc02'!$H$10,MATCH($R1480,Ewc_ID,0),0)</f>
        <v>#N/A</v>
      </c>
      <c r="N1480" s="180" t="e">
        <f t="shared" ca="1" si="393"/>
        <v>#N/A</v>
      </c>
      <c r="O1480" s="180" t="e">
        <f ca="1">IF($L1480=0,-1,OFFSET('Kuiva-aine'!$C$10,AE1480+AF1480-1,0))</f>
        <v>#N/A</v>
      </c>
      <c r="P1480" s="180" t="e">
        <f t="shared" ca="1" si="399"/>
        <v>#N/A</v>
      </c>
      <c r="Q1480" s="180" t="e">
        <f ca="1">OFFSET('ewc02'!$A$10,MATCH($C1480,EWC_Koodi,0),0)</f>
        <v>#N/A</v>
      </c>
      <c r="R1480" s="180" t="e">
        <f t="shared" ca="1" si="400"/>
        <v>#N/A</v>
      </c>
      <c r="S1480" s="180" t="e">
        <f ca="1">OFFSET('ewc02'!$K$10,Y1480,0)</f>
        <v>#N/A</v>
      </c>
      <c r="T1480" s="180" t="e">
        <f t="shared" ca="1" si="401"/>
        <v>#N/A</v>
      </c>
      <c r="U1480" s="180" t="e">
        <f ca="1">OFFSET('ewc02'!$L$10,Y1480,0)</f>
        <v>#N/A</v>
      </c>
      <c r="V1480" s="180" t="e">
        <f ca="1">OFFSET('ewc02'!$M$10,Y1480,0)</f>
        <v>#N/A</v>
      </c>
      <c r="W1480" s="180" t="e">
        <f ca="1">OFFSET('ewc02'!$N$10,Y1480,0)</f>
        <v>#N/A</v>
      </c>
      <c r="X1480" s="180" t="e">
        <f ca="1">IF(AND(OFFSET('ewc02'!I$10,Y1480,0)=12,OR(G1480="2.3",G1480="2.6",G1480="2.7",G1480="2.9")),1,0)</f>
        <v>#N/A</v>
      </c>
      <c r="Y1480" s="180" t="e">
        <f t="shared" ca="1" si="394"/>
        <v>#N/A</v>
      </c>
      <c r="Z1480" s="37">
        <f t="shared" si="395"/>
        <v>0</v>
      </c>
      <c r="AA1480" s="180">
        <f ca="1">IF($Z1480=0,0, OFFSET(rd!$A$10,MATCH($Z1480,RD_tunnus,0),0))</f>
        <v>0</v>
      </c>
      <c r="AB1480" s="180" t="e">
        <f t="shared" si="402"/>
        <v>#N/A</v>
      </c>
      <c r="AC1480" s="180" t="e">
        <f t="shared" si="403"/>
        <v>#N/A</v>
      </c>
      <c r="AD1480" s="100">
        <f t="shared" si="404"/>
        <v>0</v>
      </c>
      <c r="AE1480" s="180" t="e">
        <f t="shared" ca="1" si="396"/>
        <v>#N/A</v>
      </c>
      <c r="AF1480" s="180" t="e">
        <f t="shared" ca="1" si="397"/>
        <v>#N/A</v>
      </c>
      <c r="AG1480" s="100" t="e">
        <f ca="1">OFFSET('Kuiva-aine'!$D$10,AE1480+AF1480-1,0)</f>
        <v>#N/A</v>
      </c>
      <c r="AH1480" s="100" t="e">
        <f ca="1">OFFSET('Kuiva-aine'!$E$10,AE1480+AF1480-1,0)</f>
        <v>#N/A</v>
      </c>
      <c r="AI1480" s="180" t="e">
        <f t="shared" ca="1" si="405"/>
        <v>#N/A</v>
      </c>
      <c r="AJ1480" s="180" t="e">
        <f t="shared" si="406"/>
        <v>#N/A</v>
      </c>
      <c r="AK1480" s="180" t="e">
        <f t="shared" si="407"/>
        <v>#N/A</v>
      </c>
      <c r="AL1480" s="180">
        <f t="shared" si="408"/>
        <v>0</v>
      </c>
    </row>
    <row r="1481" spans="1:38" x14ac:dyDescent="0.35">
      <c r="A1481" s="91"/>
      <c r="B1481" s="92"/>
      <c r="C1481" s="93"/>
      <c r="D1481" s="92"/>
      <c r="E1481" s="91"/>
      <c r="F1481" s="92"/>
      <c r="G1481" s="94"/>
      <c r="I1481" s="31">
        <f t="shared" ca="1" si="409"/>
        <v>0</v>
      </c>
      <c r="J1481" s="31">
        <f ca="1">IF(ISNA(MATCH($V1481,Hajoamiskertoimet!A$21:A$53,0)),0,$I1481*OFFSET(Hajoamiskertoimet!$C$20,MATCH($V1481,Hajoamiskertoimet!A$21:A$53,0),0))</f>
        <v>0</v>
      </c>
      <c r="L1481" s="181">
        <f t="shared" ca="1" si="398"/>
        <v>1</v>
      </c>
      <c r="M1481" s="180" t="e">
        <f ca="1">OFFSET('ewc02'!$H$10,MATCH($R1481,Ewc_ID,0),0)</f>
        <v>#N/A</v>
      </c>
      <c r="N1481" s="180" t="e">
        <f t="shared" ca="1" si="393"/>
        <v>#N/A</v>
      </c>
      <c r="O1481" s="180" t="e">
        <f ca="1">IF($L1481=0,-1,OFFSET('Kuiva-aine'!$C$10,AE1481+AF1481-1,0))</f>
        <v>#N/A</v>
      </c>
      <c r="P1481" s="180" t="e">
        <f t="shared" ca="1" si="399"/>
        <v>#N/A</v>
      </c>
      <c r="Q1481" s="180" t="e">
        <f ca="1">OFFSET('ewc02'!$A$10,MATCH($C1481,EWC_Koodi,0),0)</f>
        <v>#N/A</v>
      </c>
      <c r="R1481" s="180" t="e">
        <f t="shared" ca="1" si="400"/>
        <v>#N/A</v>
      </c>
      <c r="S1481" s="180" t="e">
        <f ca="1">OFFSET('ewc02'!$K$10,Y1481,0)</f>
        <v>#N/A</v>
      </c>
      <c r="T1481" s="180" t="e">
        <f t="shared" ca="1" si="401"/>
        <v>#N/A</v>
      </c>
      <c r="U1481" s="180" t="e">
        <f ca="1">OFFSET('ewc02'!$L$10,Y1481,0)</f>
        <v>#N/A</v>
      </c>
      <c r="V1481" s="180" t="e">
        <f ca="1">OFFSET('ewc02'!$M$10,Y1481,0)</f>
        <v>#N/A</v>
      </c>
      <c r="W1481" s="180" t="e">
        <f ca="1">OFFSET('ewc02'!$N$10,Y1481,0)</f>
        <v>#N/A</v>
      </c>
      <c r="X1481" s="180" t="e">
        <f ca="1">IF(AND(OFFSET('ewc02'!I$10,Y1481,0)=12,OR(G1481="2.3",G1481="2.6",G1481="2.7",G1481="2.9")),1,0)</f>
        <v>#N/A</v>
      </c>
      <c r="Y1481" s="180" t="e">
        <f t="shared" ca="1" si="394"/>
        <v>#N/A</v>
      </c>
      <c r="Z1481" s="37">
        <f t="shared" si="395"/>
        <v>0</v>
      </c>
      <c r="AA1481" s="180">
        <f ca="1">IF($Z1481=0,0, OFFSET(rd!$A$10,MATCH($Z1481,RD_tunnus,0),0))</f>
        <v>0</v>
      </c>
      <c r="AB1481" s="180" t="e">
        <f t="shared" si="402"/>
        <v>#N/A</v>
      </c>
      <c r="AC1481" s="180" t="e">
        <f t="shared" si="403"/>
        <v>#N/A</v>
      </c>
      <c r="AD1481" s="100">
        <f t="shared" si="404"/>
        <v>0</v>
      </c>
      <c r="AE1481" s="180" t="e">
        <f t="shared" ca="1" si="396"/>
        <v>#N/A</v>
      </c>
      <c r="AF1481" s="180" t="e">
        <f t="shared" ca="1" si="397"/>
        <v>#N/A</v>
      </c>
      <c r="AG1481" s="100" t="e">
        <f ca="1">OFFSET('Kuiva-aine'!$D$10,AE1481+AF1481-1,0)</f>
        <v>#N/A</v>
      </c>
      <c r="AH1481" s="100" t="e">
        <f ca="1">OFFSET('Kuiva-aine'!$E$10,AE1481+AF1481-1,0)</f>
        <v>#N/A</v>
      </c>
      <c r="AI1481" s="180" t="e">
        <f t="shared" ca="1" si="405"/>
        <v>#N/A</v>
      </c>
      <c r="AJ1481" s="180" t="e">
        <f t="shared" si="406"/>
        <v>#N/A</v>
      </c>
      <c r="AK1481" s="180" t="e">
        <f t="shared" si="407"/>
        <v>#N/A</v>
      </c>
      <c r="AL1481" s="180">
        <f t="shared" si="408"/>
        <v>0</v>
      </c>
    </row>
    <row r="1482" spans="1:38" x14ac:dyDescent="0.35">
      <c r="A1482" s="91"/>
      <c r="B1482" s="92"/>
      <c r="C1482" s="93"/>
      <c r="D1482" s="92"/>
      <c r="E1482" s="91"/>
      <c r="F1482" s="92"/>
      <c r="G1482" s="94"/>
      <c r="I1482" s="31">
        <f t="shared" ca="1" si="409"/>
        <v>0</v>
      </c>
      <c r="J1482" s="31">
        <f ca="1">IF(ISNA(MATCH($V1482,Hajoamiskertoimet!A$21:A$53,0)),0,$I1482*OFFSET(Hajoamiskertoimet!$C$20,MATCH($V1482,Hajoamiskertoimet!A$21:A$53,0),0))</f>
        <v>0</v>
      </c>
      <c r="L1482" s="181">
        <f t="shared" ca="1" si="398"/>
        <v>1</v>
      </c>
      <c r="M1482" s="180" t="e">
        <f ca="1">OFFSET('ewc02'!$H$10,MATCH($R1482,Ewc_ID,0),0)</f>
        <v>#N/A</v>
      </c>
      <c r="N1482" s="180" t="e">
        <f t="shared" ca="1" si="393"/>
        <v>#N/A</v>
      </c>
      <c r="O1482" s="180" t="e">
        <f ca="1">IF($L1482=0,-1,OFFSET('Kuiva-aine'!$C$10,AE1482+AF1482-1,0))</f>
        <v>#N/A</v>
      </c>
      <c r="P1482" s="180" t="e">
        <f t="shared" ca="1" si="399"/>
        <v>#N/A</v>
      </c>
      <c r="Q1482" s="180" t="e">
        <f ca="1">OFFSET('ewc02'!$A$10,MATCH($C1482,EWC_Koodi,0),0)</f>
        <v>#N/A</v>
      </c>
      <c r="R1482" s="180" t="e">
        <f t="shared" ca="1" si="400"/>
        <v>#N/A</v>
      </c>
      <c r="S1482" s="180" t="e">
        <f ca="1">OFFSET('ewc02'!$K$10,Y1482,0)</f>
        <v>#N/A</v>
      </c>
      <c r="T1482" s="180" t="e">
        <f t="shared" ca="1" si="401"/>
        <v>#N/A</v>
      </c>
      <c r="U1482" s="180" t="e">
        <f ca="1">OFFSET('ewc02'!$L$10,Y1482,0)</f>
        <v>#N/A</v>
      </c>
      <c r="V1482" s="180" t="e">
        <f ca="1">OFFSET('ewc02'!$M$10,Y1482,0)</f>
        <v>#N/A</v>
      </c>
      <c r="W1482" s="180" t="e">
        <f ca="1">OFFSET('ewc02'!$N$10,Y1482,0)</f>
        <v>#N/A</v>
      </c>
      <c r="X1482" s="180" t="e">
        <f ca="1">IF(AND(OFFSET('ewc02'!I$10,Y1482,0)=12,OR(G1482="2.3",G1482="2.6",G1482="2.7",G1482="2.9")),1,0)</f>
        <v>#N/A</v>
      </c>
      <c r="Y1482" s="180" t="e">
        <f t="shared" ca="1" si="394"/>
        <v>#N/A</v>
      </c>
      <c r="Z1482" s="37">
        <f t="shared" si="395"/>
        <v>0</v>
      </c>
      <c r="AA1482" s="180">
        <f ca="1">IF($Z1482=0,0, OFFSET(rd!$A$10,MATCH($Z1482,RD_tunnus,0),0))</f>
        <v>0</v>
      </c>
      <c r="AB1482" s="180" t="e">
        <f t="shared" si="402"/>
        <v>#N/A</v>
      </c>
      <c r="AC1482" s="180" t="e">
        <f t="shared" si="403"/>
        <v>#N/A</v>
      </c>
      <c r="AD1482" s="100">
        <f t="shared" si="404"/>
        <v>0</v>
      </c>
      <c r="AE1482" s="180" t="e">
        <f t="shared" ca="1" si="396"/>
        <v>#N/A</v>
      </c>
      <c r="AF1482" s="180" t="e">
        <f t="shared" ca="1" si="397"/>
        <v>#N/A</v>
      </c>
      <c r="AG1482" s="100" t="e">
        <f ca="1">OFFSET('Kuiva-aine'!$D$10,AE1482+AF1482-1,0)</f>
        <v>#N/A</v>
      </c>
      <c r="AH1482" s="100" t="e">
        <f ca="1">OFFSET('Kuiva-aine'!$E$10,AE1482+AF1482-1,0)</f>
        <v>#N/A</v>
      </c>
      <c r="AI1482" s="180" t="e">
        <f t="shared" ca="1" si="405"/>
        <v>#N/A</v>
      </c>
      <c r="AJ1482" s="180" t="e">
        <f t="shared" si="406"/>
        <v>#N/A</v>
      </c>
      <c r="AK1482" s="180" t="e">
        <f t="shared" si="407"/>
        <v>#N/A</v>
      </c>
      <c r="AL1482" s="180">
        <f t="shared" si="408"/>
        <v>0</v>
      </c>
    </row>
    <row r="1483" spans="1:38" x14ac:dyDescent="0.35">
      <c r="A1483" s="91"/>
      <c r="B1483" s="92"/>
      <c r="C1483" s="93"/>
      <c r="D1483" s="92"/>
      <c r="E1483" s="91"/>
      <c r="F1483" s="92"/>
      <c r="G1483" s="94"/>
      <c r="I1483" s="31">
        <f t="shared" ca="1" si="409"/>
        <v>0</v>
      </c>
      <c r="J1483" s="31">
        <f ca="1">IF(ISNA(MATCH($V1483,Hajoamiskertoimet!A$21:A$53,0)),0,$I1483*OFFSET(Hajoamiskertoimet!$C$20,MATCH($V1483,Hajoamiskertoimet!A$21:A$53,0),0))</f>
        <v>0</v>
      </c>
      <c r="L1483" s="181">
        <f t="shared" ca="1" si="398"/>
        <v>1</v>
      </c>
      <c r="M1483" s="180" t="e">
        <f ca="1">OFFSET('ewc02'!$H$10,MATCH($R1483,Ewc_ID,0),0)</f>
        <v>#N/A</v>
      </c>
      <c r="N1483" s="180" t="e">
        <f t="shared" ref="N1483:N1510" ca="1" si="410">A1483&amp;"_"&amp;O1483</f>
        <v>#N/A</v>
      </c>
      <c r="O1483" s="180" t="e">
        <f ca="1">IF($L1483=0,-1,OFFSET('Kuiva-aine'!$C$10,AE1483+AF1483-1,0))</f>
        <v>#N/A</v>
      </c>
      <c r="P1483" s="180" t="e">
        <f t="shared" ca="1" si="399"/>
        <v>#N/A</v>
      </c>
      <c r="Q1483" s="180" t="e">
        <f ca="1">OFFSET('ewc02'!$A$10,MATCH($C1483,EWC_Koodi,0),0)</f>
        <v>#N/A</v>
      </c>
      <c r="R1483" s="180" t="e">
        <f t="shared" ca="1" si="400"/>
        <v>#N/A</v>
      </c>
      <c r="S1483" s="180" t="e">
        <f ca="1">OFFSET('ewc02'!$K$10,Y1483,0)</f>
        <v>#N/A</v>
      </c>
      <c r="T1483" s="180" t="e">
        <f t="shared" ca="1" si="401"/>
        <v>#N/A</v>
      </c>
      <c r="U1483" s="180" t="e">
        <f ca="1">OFFSET('ewc02'!$L$10,Y1483,0)</f>
        <v>#N/A</v>
      </c>
      <c r="V1483" s="180" t="e">
        <f ca="1">OFFSET('ewc02'!$M$10,Y1483,0)</f>
        <v>#N/A</v>
      </c>
      <c r="W1483" s="180" t="e">
        <f ca="1">OFFSET('ewc02'!$N$10,Y1483,0)</f>
        <v>#N/A</v>
      </c>
      <c r="X1483" s="180" t="e">
        <f ca="1">IF(AND(OFFSET('ewc02'!I$10,Y1483,0)=12,OR(G1483="2.3",G1483="2.6",G1483="2.7",G1483="2.9")),1,0)</f>
        <v>#N/A</v>
      </c>
      <c r="Y1483" s="180" t="e">
        <f t="shared" ref="Y1483:Y1510" ca="1" si="411">MATCH($R1483,Ewc_ID,0)</f>
        <v>#N/A</v>
      </c>
      <c r="Z1483" s="37">
        <f t="shared" ref="Z1483:Z1510" si="412">IF(F1483="",0,TRIM(F1483))</f>
        <v>0</v>
      </c>
      <c r="AA1483" s="180">
        <f ca="1">IF($Z1483=0,0, OFFSET(rd!$A$10,MATCH($Z1483,RD_tunnus,0),0))</f>
        <v>0</v>
      </c>
      <c r="AB1483" s="180" t="e">
        <f t="shared" si="402"/>
        <v>#N/A</v>
      </c>
      <c r="AC1483" s="180" t="e">
        <f t="shared" si="403"/>
        <v>#N/A</v>
      </c>
      <c r="AD1483" s="100">
        <f t="shared" si="404"/>
        <v>0</v>
      </c>
      <c r="AE1483" s="180" t="e">
        <f t="shared" ref="AE1483:AE1510" ca="1" si="413">MATCH($T1483,Ryhma,0)</f>
        <v>#N/A</v>
      </c>
      <c r="AF1483" s="180" t="e">
        <f t="shared" ref="AF1483:AF1510" ca="1" si="414">MATCH(U1483,OFFSET(Ryhma2,AE1483-1,0,50,1),0)</f>
        <v>#N/A</v>
      </c>
      <c r="AG1483" s="100" t="e">
        <f ca="1">OFFSET('Kuiva-aine'!$D$10,AE1483+AF1483-1,0)</f>
        <v>#N/A</v>
      </c>
      <c r="AH1483" s="100" t="e">
        <f ca="1">OFFSET('Kuiva-aine'!$E$10,AE1483+AF1483-1,0)</f>
        <v>#N/A</v>
      </c>
      <c r="AI1483" s="180" t="e">
        <f t="shared" ca="1" si="405"/>
        <v>#N/A</v>
      </c>
      <c r="AJ1483" s="180" t="e">
        <f t="shared" si="406"/>
        <v>#N/A</v>
      </c>
      <c r="AK1483" s="180" t="e">
        <f t="shared" si="407"/>
        <v>#N/A</v>
      </c>
      <c r="AL1483" s="180">
        <f t="shared" si="408"/>
        <v>0</v>
      </c>
    </row>
    <row r="1484" spans="1:38" x14ac:dyDescent="0.35">
      <c r="A1484" s="91"/>
      <c r="B1484" s="92"/>
      <c r="C1484" s="93"/>
      <c r="D1484" s="92"/>
      <c r="E1484" s="91"/>
      <c r="F1484" s="92"/>
      <c r="G1484" s="94"/>
      <c r="I1484" s="31">
        <f t="shared" ca="1" si="409"/>
        <v>0</v>
      </c>
      <c r="J1484" s="31">
        <f ca="1">IF(ISNA(MATCH($V1484,Hajoamiskertoimet!A$21:A$53,0)),0,$I1484*OFFSET(Hajoamiskertoimet!$C$20,MATCH($V1484,Hajoamiskertoimet!A$21:A$53,0),0))</f>
        <v>0</v>
      </c>
      <c r="L1484" s="181">
        <f t="shared" ref="L1484:L1510" ca="1" si="415">IF(ISNA(AA1484),0,IF(OR(AA1484=0,AA1484=1,AA1484=4,AA1484=5,AA1484=12,AA1484=154,AA1484=157,AA1484=158,AA1484=165),1,0))</f>
        <v>1</v>
      </c>
      <c r="M1484" s="180" t="e">
        <f ca="1">OFFSET('ewc02'!$H$10,MATCH($R1484,Ewc_ID,0),0)</f>
        <v>#N/A</v>
      </c>
      <c r="N1484" s="180" t="e">
        <f t="shared" ca="1" si="410"/>
        <v>#N/A</v>
      </c>
      <c r="O1484" s="180" t="e">
        <f ca="1">IF($L1484=0,-1,OFFSET('Kuiva-aine'!$C$10,AE1484+AF1484-1,0))</f>
        <v>#N/A</v>
      </c>
      <c r="P1484" s="180" t="e">
        <f t="shared" ca="1" si="399"/>
        <v>#N/A</v>
      </c>
      <c r="Q1484" s="180" t="e">
        <f ca="1">OFFSET('ewc02'!$A$10,MATCH($C1484,EWC_Koodi,0),0)</f>
        <v>#N/A</v>
      </c>
      <c r="R1484" s="180" t="e">
        <f t="shared" ca="1" si="400"/>
        <v>#N/A</v>
      </c>
      <c r="S1484" s="180" t="e">
        <f ca="1">OFFSET('ewc02'!$K$10,Y1484,0)</f>
        <v>#N/A</v>
      </c>
      <c r="T1484" s="180" t="e">
        <f t="shared" ca="1" si="401"/>
        <v>#N/A</v>
      </c>
      <c r="U1484" s="180" t="e">
        <f ca="1">OFFSET('ewc02'!$L$10,Y1484,0)</f>
        <v>#N/A</v>
      </c>
      <c r="V1484" s="180" t="e">
        <f ca="1">OFFSET('ewc02'!$M$10,Y1484,0)</f>
        <v>#N/A</v>
      </c>
      <c r="W1484" s="180" t="e">
        <f ca="1">OFFSET('ewc02'!$N$10,Y1484,0)</f>
        <v>#N/A</v>
      </c>
      <c r="X1484" s="180" t="e">
        <f ca="1">IF(AND(OFFSET('ewc02'!I$10,Y1484,0)=12,OR(G1484="2.3",G1484="2.6",G1484="2.7",G1484="2.9")),1,0)</f>
        <v>#N/A</v>
      </c>
      <c r="Y1484" s="180" t="e">
        <f t="shared" ca="1" si="411"/>
        <v>#N/A</v>
      </c>
      <c r="Z1484" s="37">
        <f t="shared" si="412"/>
        <v>0</v>
      </c>
      <c r="AA1484" s="180">
        <f ca="1">IF($Z1484=0,0, OFFSET(rd!$A$10,MATCH($Z1484,RD_tunnus,0),0))</f>
        <v>0</v>
      </c>
      <c r="AB1484" s="180" t="e">
        <f t="shared" si="402"/>
        <v>#N/A</v>
      </c>
      <c r="AC1484" s="180" t="e">
        <f t="shared" si="403"/>
        <v>#N/A</v>
      </c>
      <c r="AD1484" s="100">
        <f t="shared" si="404"/>
        <v>0</v>
      </c>
      <c r="AE1484" s="180" t="e">
        <f t="shared" ca="1" si="413"/>
        <v>#N/A</v>
      </c>
      <c r="AF1484" s="180" t="e">
        <f t="shared" ca="1" si="414"/>
        <v>#N/A</v>
      </c>
      <c r="AG1484" s="100" t="e">
        <f ca="1">OFFSET('Kuiva-aine'!$D$10,AE1484+AF1484-1,0)</f>
        <v>#N/A</v>
      </c>
      <c r="AH1484" s="100" t="e">
        <f ca="1">OFFSET('Kuiva-aine'!$E$10,AE1484+AF1484-1,0)</f>
        <v>#N/A</v>
      </c>
      <c r="AI1484" s="180" t="e">
        <f t="shared" ca="1" si="405"/>
        <v>#N/A</v>
      </c>
      <c r="AJ1484" s="180" t="e">
        <f t="shared" si="406"/>
        <v>#N/A</v>
      </c>
      <c r="AK1484" s="180" t="e">
        <f t="shared" si="407"/>
        <v>#N/A</v>
      </c>
      <c r="AL1484" s="180">
        <f t="shared" si="408"/>
        <v>0</v>
      </c>
    </row>
    <row r="1485" spans="1:38" x14ac:dyDescent="0.35">
      <c r="A1485" s="91"/>
      <c r="B1485" s="92"/>
      <c r="C1485" s="93"/>
      <c r="D1485" s="92"/>
      <c r="E1485" s="91"/>
      <c r="F1485" s="92"/>
      <c r="G1485" s="94"/>
      <c r="I1485" s="31">
        <f t="shared" ca="1" si="409"/>
        <v>0</v>
      </c>
      <c r="J1485" s="31">
        <f ca="1">IF(ISNA(MATCH($V1485,Hajoamiskertoimet!A$21:A$53,0)),0,$I1485*OFFSET(Hajoamiskertoimet!$C$20,MATCH($V1485,Hajoamiskertoimet!A$21:A$53,0),0))</f>
        <v>0</v>
      </c>
      <c r="L1485" s="181">
        <f t="shared" ca="1" si="415"/>
        <v>1</v>
      </c>
      <c r="M1485" s="180" t="e">
        <f ca="1">OFFSET('ewc02'!$H$10,MATCH($R1485,Ewc_ID,0),0)</f>
        <v>#N/A</v>
      </c>
      <c r="N1485" s="180" t="e">
        <f t="shared" ca="1" si="410"/>
        <v>#N/A</v>
      </c>
      <c r="O1485" s="180" t="e">
        <f ca="1">IF($L1485=0,-1,OFFSET('Kuiva-aine'!$C$10,AE1485+AF1485-1,0))</f>
        <v>#N/A</v>
      </c>
      <c r="P1485" s="180" t="e">
        <f t="shared" ref="P1485:P1510" ca="1" si="416">IF(AND(E1485&gt;0,E1485&lt;100),E1485,AG1485)</f>
        <v>#N/A</v>
      </c>
      <c r="Q1485" s="180" t="e">
        <f ca="1">OFFSET('ewc02'!$A$10,MATCH($C1485,EWC_Koodi,0),0)</f>
        <v>#N/A</v>
      </c>
      <c r="R1485" s="180" t="e">
        <f t="shared" ref="R1485:R1510" ca="1" si="417">IF(OR(Q1485=77,Q1485=80,Q1485=89,Q1485=97),IF(AD1485=2,95,IF(AD1485=1,96,Q1485)),Q1485)</f>
        <v>#N/A</v>
      </c>
      <c r="S1485" s="180" t="e">
        <f ca="1">OFFSET('ewc02'!$K$10,Y1485,0)</f>
        <v>#N/A</v>
      </c>
      <c r="T1485" s="180" t="e">
        <f t="shared" ref="T1485:T1510" ca="1" si="418">IF(X1485=1,4,IF(AI1485=1,5,S1485))</f>
        <v>#N/A</v>
      </c>
      <c r="U1485" s="180" t="e">
        <f ca="1">OFFSET('ewc02'!$L$10,Y1485,0)</f>
        <v>#N/A</v>
      </c>
      <c r="V1485" s="180" t="e">
        <f ca="1">OFFSET('ewc02'!$M$10,Y1485,0)</f>
        <v>#N/A</v>
      </c>
      <c r="W1485" s="180" t="e">
        <f ca="1">OFFSET('ewc02'!$N$10,Y1485,0)</f>
        <v>#N/A</v>
      </c>
      <c r="X1485" s="180" t="e">
        <f ca="1">IF(AND(OFFSET('ewc02'!I$10,Y1485,0)=12,OR(G1485="2.3",G1485="2.6",G1485="2.7",G1485="2.9")),1,0)</f>
        <v>#N/A</v>
      </c>
      <c r="Y1485" s="180" t="e">
        <f t="shared" ca="1" si="411"/>
        <v>#N/A</v>
      </c>
      <c r="Z1485" s="37">
        <f t="shared" si="412"/>
        <v>0</v>
      </c>
      <c r="AA1485" s="180">
        <f ca="1">IF($Z1485=0,0, OFFSET(rd!$A$10,MATCH($Z1485,RD_tunnus,0),0))</f>
        <v>0</v>
      </c>
      <c r="AB1485" s="180" t="e">
        <f t="shared" ref="AB1485:AB1510" si="419">MATCH("*kuituliet*",B1485,0)</f>
        <v>#N/A</v>
      </c>
      <c r="AC1485" s="180" t="e">
        <f t="shared" ref="AC1485:AC1510" si="420">MATCH("*liet*",B1485,0)</f>
        <v>#N/A</v>
      </c>
      <c r="AD1485" s="100">
        <f t="shared" ref="AD1485:AD1510" si="421">IF(ISNA(AC1485),0,IF(ISNA(AB1485),1,2))</f>
        <v>0</v>
      </c>
      <c r="AE1485" s="180" t="e">
        <f t="shared" ca="1" si="413"/>
        <v>#N/A</v>
      </c>
      <c r="AF1485" s="180" t="e">
        <f t="shared" ca="1" si="414"/>
        <v>#N/A</v>
      </c>
      <c r="AG1485" s="100" t="e">
        <f ca="1">OFFSET('Kuiva-aine'!$D$10,AE1485+AF1485-1,0)</f>
        <v>#N/A</v>
      </c>
      <c r="AH1485" s="100" t="e">
        <f ca="1">OFFSET('Kuiva-aine'!$E$10,AE1485+AF1485-1,0)</f>
        <v>#N/A</v>
      </c>
      <c r="AI1485" s="180" t="e">
        <f t="shared" ref="AI1485:AI1510" ca="1" si="422">IF(AND(OR(R1485=918,R1485=919),OR(G1485="2.4",AL1485=1)),1,0)</f>
        <v>#N/A</v>
      </c>
      <c r="AJ1485" s="180" t="e">
        <f t="shared" ref="AJ1485:AJ1510" si="423">MATCH("*raken*",B1485,0)</f>
        <v>#N/A</v>
      </c>
      <c r="AK1485" s="180" t="e">
        <f t="shared" ref="AK1485:AK1510" si="424">MATCH("*rak.*",B1485,0)</f>
        <v>#N/A</v>
      </c>
      <c r="AL1485" s="180">
        <f t="shared" ref="AL1485:AL1510" si="425">IF(AND(ISNA(AJ1485),ISNA(AK1485)),0,1)</f>
        <v>0</v>
      </c>
    </row>
    <row r="1486" spans="1:38" x14ac:dyDescent="0.35">
      <c r="A1486" s="91"/>
      <c r="B1486" s="92"/>
      <c r="C1486" s="93"/>
      <c r="D1486" s="92"/>
      <c r="E1486" s="91"/>
      <c r="F1486" s="92"/>
      <c r="G1486" s="94"/>
      <c r="I1486" s="31">
        <f t="shared" ca="1" si="409"/>
        <v>0</v>
      </c>
      <c r="J1486" s="31">
        <f ca="1">IF(ISNA(MATCH($V1486,Hajoamiskertoimet!A$21:A$53,0)),0,$I1486*OFFSET(Hajoamiskertoimet!$C$20,MATCH($V1486,Hajoamiskertoimet!A$21:A$53,0),0))</f>
        <v>0</v>
      </c>
      <c r="L1486" s="181">
        <f t="shared" ca="1" si="415"/>
        <v>1</v>
      </c>
      <c r="M1486" s="180" t="e">
        <f ca="1">OFFSET('ewc02'!$H$10,MATCH($R1486,Ewc_ID,0),0)</f>
        <v>#N/A</v>
      </c>
      <c r="N1486" s="180" t="e">
        <f t="shared" ca="1" si="410"/>
        <v>#N/A</v>
      </c>
      <c r="O1486" s="180" t="e">
        <f ca="1">IF($L1486=0,-1,OFFSET('Kuiva-aine'!$C$10,AE1486+AF1486-1,0))</f>
        <v>#N/A</v>
      </c>
      <c r="P1486" s="180" t="e">
        <f t="shared" ca="1" si="416"/>
        <v>#N/A</v>
      </c>
      <c r="Q1486" s="180" t="e">
        <f ca="1">OFFSET('ewc02'!$A$10,MATCH($C1486,EWC_Koodi,0),0)</f>
        <v>#N/A</v>
      </c>
      <c r="R1486" s="180" t="e">
        <f t="shared" ca="1" si="417"/>
        <v>#N/A</v>
      </c>
      <c r="S1486" s="180" t="e">
        <f ca="1">OFFSET('ewc02'!$K$10,Y1486,0)</f>
        <v>#N/A</v>
      </c>
      <c r="T1486" s="180" t="e">
        <f t="shared" ca="1" si="418"/>
        <v>#N/A</v>
      </c>
      <c r="U1486" s="180" t="e">
        <f ca="1">OFFSET('ewc02'!$L$10,Y1486,0)</f>
        <v>#N/A</v>
      </c>
      <c r="V1486" s="180" t="e">
        <f ca="1">OFFSET('ewc02'!$M$10,Y1486,0)</f>
        <v>#N/A</v>
      </c>
      <c r="W1486" s="180" t="e">
        <f ca="1">OFFSET('ewc02'!$N$10,Y1486,0)</f>
        <v>#N/A</v>
      </c>
      <c r="X1486" s="180" t="e">
        <f ca="1">IF(AND(OFFSET('ewc02'!I$10,Y1486,0)=12,OR(G1486="2.3",G1486="2.6",G1486="2.7",G1486="2.9")),1,0)</f>
        <v>#N/A</v>
      </c>
      <c r="Y1486" s="180" t="e">
        <f t="shared" ca="1" si="411"/>
        <v>#N/A</v>
      </c>
      <c r="Z1486" s="37">
        <f t="shared" si="412"/>
        <v>0</v>
      </c>
      <c r="AA1486" s="180">
        <f ca="1">IF($Z1486=0,0, OFFSET(rd!$A$10,MATCH($Z1486,RD_tunnus,0),0))</f>
        <v>0</v>
      </c>
      <c r="AB1486" s="180" t="e">
        <f t="shared" si="419"/>
        <v>#N/A</v>
      </c>
      <c r="AC1486" s="180" t="e">
        <f t="shared" si="420"/>
        <v>#N/A</v>
      </c>
      <c r="AD1486" s="100">
        <f t="shared" si="421"/>
        <v>0</v>
      </c>
      <c r="AE1486" s="180" t="e">
        <f t="shared" ca="1" si="413"/>
        <v>#N/A</v>
      </c>
      <c r="AF1486" s="180" t="e">
        <f t="shared" ca="1" si="414"/>
        <v>#N/A</v>
      </c>
      <c r="AG1486" s="100" t="e">
        <f ca="1">OFFSET('Kuiva-aine'!$D$10,AE1486+AF1486-1,0)</f>
        <v>#N/A</v>
      </c>
      <c r="AH1486" s="100" t="e">
        <f ca="1">OFFSET('Kuiva-aine'!$E$10,AE1486+AF1486-1,0)</f>
        <v>#N/A</v>
      </c>
      <c r="AI1486" s="180" t="e">
        <f t="shared" ca="1" si="422"/>
        <v>#N/A</v>
      </c>
      <c r="AJ1486" s="180" t="e">
        <f t="shared" si="423"/>
        <v>#N/A</v>
      </c>
      <c r="AK1486" s="180" t="e">
        <f t="shared" si="424"/>
        <v>#N/A</v>
      </c>
      <c r="AL1486" s="180">
        <f t="shared" si="425"/>
        <v>0</v>
      </c>
    </row>
    <row r="1487" spans="1:38" x14ac:dyDescent="0.35">
      <c r="A1487" s="91"/>
      <c r="B1487" s="92"/>
      <c r="C1487" s="93"/>
      <c r="D1487" s="92"/>
      <c r="E1487" s="91"/>
      <c r="F1487" s="92"/>
      <c r="G1487" s="94"/>
      <c r="I1487" s="31">
        <f t="shared" ca="1" si="409"/>
        <v>0</v>
      </c>
      <c r="J1487" s="31">
        <f ca="1">IF(ISNA(MATCH($V1487,Hajoamiskertoimet!A$21:A$53,0)),0,$I1487*OFFSET(Hajoamiskertoimet!$C$20,MATCH($V1487,Hajoamiskertoimet!A$21:A$53,0),0))</f>
        <v>0</v>
      </c>
      <c r="L1487" s="181">
        <f t="shared" ca="1" si="415"/>
        <v>1</v>
      </c>
      <c r="M1487" s="180" t="e">
        <f ca="1">OFFSET('ewc02'!$H$10,MATCH($R1487,Ewc_ID,0),0)</f>
        <v>#N/A</v>
      </c>
      <c r="N1487" s="180" t="e">
        <f t="shared" ca="1" si="410"/>
        <v>#N/A</v>
      </c>
      <c r="O1487" s="180" t="e">
        <f ca="1">IF($L1487=0,-1,OFFSET('Kuiva-aine'!$C$10,AE1487+AF1487-1,0))</f>
        <v>#N/A</v>
      </c>
      <c r="P1487" s="180" t="e">
        <f t="shared" ca="1" si="416"/>
        <v>#N/A</v>
      </c>
      <c r="Q1487" s="180" t="e">
        <f ca="1">OFFSET('ewc02'!$A$10,MATCH($C1487,EWC_Koodi,0),0)</f>
        <v>#N/A</v>
      </c>
      <c r="R1487" s="180" t="e">
        <f t="shared" ca="1" si="417"/>
        <v>#N/A</v>
      </c>
      <c r="S1487" s="180" t="e">
        <f ca="1">OFFSET('ewc02'!$K$10,Y1487,0)</f>
        <v>#N/A</v>
      </c>
      <c r="T1487" s="180" t="e">
        <f t="shared" ca="1" si="418"/>
        <v>#N/A</v>
      </c>
      <c r="U1487" s="180" t="e">
        <f ca="1">OFFSET('ewc02'!$L$10,Y1487,0)</f>
        <v>#N/A</v>
      </c>
      <c r="V1487" s="180" t="e">
        <f ca="1">OFFSET('ewc02'!$M$10,Y1487,0)</f>
        <v>#N/A</v>
      </c>
      <c r="W1487" s="180" t="e">
        <f ca="1">OFFSET('ewc02'!$N$10,Y1487,0)</f>
        <v>#N/A</v>
      </c>
      <c r="X1487" s="180" t="e">
        <f ca="1">IF(AND(OFFSET('ewc02'!I$10,Y1487,0)=12,OR(G1487="2.3",G1487="2.6",G1487="2.7",G1487="2.9")),1,0)</f>
        <v>#N/A</v>
      </c>
      <c r="Y1487" s="180" t="e">
        <f t="shared" ca="1" si="411"/>
        <v>#N/A</v>
      </c>
      <c r="Z1487" s="37">
        <f t="shared" si="412"/>
        <v>0</v>
      </c>
      <c r="AA1487" s="180">
        <f ca="1">IF($Z1487=0,0, OFFSET(rd!$A$10,MATCH($Z1487,RD_tunnus,0),0))</f>
        <v>0</v>
      </c>
      <c r="AB1487" s="180" t="e">
        <f t="shared" si="419"/>
        <v>#N/A</v>
      </c>
      <c r="AC1487" s="180" t="e">
        <f t="shared" si="420"/>
        <v>#N/A</v>
      </c>
      <c r="AD1487" s="100">
        <f t="shared" si="421"/>
        <v>0</v>
      </c>
      <c r="AE1487" s="180" t="e">
        <f t="shared" ca="1" si="413"/>
        <v>#N/A</v>
      </c>
      <c r="AF1487" s="180" t="e">
        <f t="shared" ca="1" si="414"/>
        <v>#N/A</v>
      </c>
      <c r="AG1487" s="100" t="e">
        <f ca="1">OFFSET('Kuiva-aine'!$D$10,AE1487+AF1487-1,0)</f>
        <v>#N/A</v>
      </c>
      <c r="AH1487" s="100" t="e">
        <f ca="1">OFFSET('Kuiva-aine'!$E$10,AE1487+AF1487-1,0)</f>
        <v>#N/A</v>
      </c>
      <c r="AI1487" s="180" t="e">
        <f t="shared" ca="1" si="422"/>
        <v>#N/A</v>
      </c>
      <c r="AJ1487" s="180" t="e">
        <f t="shared" si="423"/>
        <v>#N/A</v>
      </c>
      <c r="AK1487" s="180" t="e">
        <f t="shared" si="424"/>
        <v>#N/A</v>
      </c>
      <c r="AL1487" s="180">
        <f t="shared" si="425"/>
        <v>0</v>
      </c>
    </row>
    <row r="1488" spans="1:38" x14ac:dyDescent="0.35">
      <c r="A1488" s="91"/>
      <c r="B1488" s="92"/>
      <c r="C1488" s="93"/>
      <c r="D1488" s="92"/>
      <c r="E1488" s="91"/>
      <c r="F1488" s="92"/>
      <c r="G1488" s="94"/>
      <c r="I1488" s="31">
        <f t="shared" ca="1" si="409"/>
        <v>0</v>
      </c>
      <c r="J1488" s="31">
        <f ca="1">IF(ISNA(MATCH($V1488,Hajoamiskertoimet!A$21:A$53,0)),0,$I1488*OFFSET(Hajoamiskertoimet!$C$20,MATCH($V1488,Hajoamiskertoimet!A$21:A$53,0),0))</f>
        <v>0</v>
      </c>
      <c r="L1488" s="181">
        <f t="shared" ca="1" si="415"/>
        <v>1</v>
      </c>
      <c r="M1488" s="180" t="e">
        <f ca="1">OFFSET('ewc02'!$H$10,MATCH($R1488,Ewc_ID,0),0)</f>
        <v>#N/A</v>
      </c>
      <c r="N1488" s="180" t="e">
        <f t="shared" ca="1" si="410"/>
        <v>#N/A</v>
      </c>
      <c r="O1488" s="180" t="e">
        <f ca="1">IF($L1488=0,-1,OFFSET('Kuiva-aine'!$C$10,AE1488+AF1488-1,0))</f>
        <v>#N/A</v>
      </c>
      <c r="P1488" s="180" t="e">
        <f t="shared" ca="1" si="416"/>
        <v>#N/A</v>
      </c>
      <c r="Q1488" s="180" t="e">
        <f ca="1">OFFSET('ewc02'!$A$10,MATCH($C1488,EWC_Koodi,0),0)</f>
        <v>#N/A</v>
      </c>
      <c r="R1488" s="180" t="e">
        <f t="shared" ca="1" si="417"/>
        <v>#N/A</v>
      </c>
      <c r="S1488" s="180" t="e">
        <f ca="1">OFFSET('ewc02'!$K$10,Y1488,0)</f>
        <v>#N/A</v>
      </c>
      <c r="T1488" s="180" t="e">
        <f t="shared" ca="1" si="418"/>
        <v>#N/A</v>
      </c>
      <c r="U1488" s="180" t="e">
        <f ca="1">OFFSET('ewc02'!$L$10,Y1488,0)</f>
        <v>#N/A</v>
      </c>
      <c r="V1488" s="180" t="e">
        <f ca="1">OFFSET('ewc02'!$M$10,Y1488,0)</f>
        <v>#N/A</v>
      </c>
      <c r="W1488" s="180" t="e">
        <f ca="1">OFFSET('ewc02'!$N$10,Y1488,0)</f>
        <v>#N/A</v>
      </c>
      <c r="X1488" s="180" t="e">
        <f ca="1">IF(AND(OFFSET('ewc02'!I$10,Y1488,0)=12,OR(G1488="2.3",G1488="2.6",G1488="2.7",G1488="2.9")),1,0)</f>
        <v>#N/A</v>
      </c>
      <c r="Y1488" s="180" t="e">
        <f t="shared" ca="1" si="411"/>
        <v>#N/A</v>
      </c>
      <c r="Z1488" s="37">
        <f t="shared" si="412"/>
        <v>0</v>
      </c>
      <c r="AA1488" s="180">
        <f ca="1">IF($Z1488=0,0, OFFSET(rd!$A$10,MATCH($Z1488,RD_tunnus,0),0))</f>
        <v>0</v>
      </c>
      <c r="AB1488" s="180" t="e">
        <f t="shared" si="419"/>
        <v>#N/A</v>
      </c>
      <c r="AC1488" s="180" t="e">
        <f t="shared" si="420"/>
        <v>#N/A</v>
      </c>
      <c r="AD1488" s="100">
        <f t="shared" si="421"/>
        <v>0</v>
      </c>
      <c r="AE1488" s="180" t="e">
        <f t="shared" ca="1" si="413"/>
        <v>#N/A</v>
      </c>
      <c r="AF1488" s="180" t="e">
        <f t="shared" ca="1" si="414"/>
        <v>#N/A</v>
      </c>
      <c r="AG1488" s="100" t="e">
        <f ca="1">OFFSET('Kuiva-aine'!$D$10,AE1488+AF1488-1,0)</f>
        <v>#N/A</v>
      </c>
      <c r="AH1488" s="100" t="e">
        <f ca="1">OFFSET('Kuiva-aine'!$E$10,AE1488+AF1488-1,0)</f>
        <v>#N/A</v>
      </c>
      <c r="AI1488" s="180" t="e">
        <f t="shared" ca="1" si="422"/>
        <v>#N/A</v>
      </c>
      <c r="AJ1488" s="180" t="e">
        <f t="shared" si="423"/>
        <v>#N/A</v>
      </c>
      <c r="AK1488" s="180" t="e">
        <f t="shared" si="424"/>
        <v>#N/A</v>
      </c>
      <c r="AL1488" s="180">
        <f t="shared" si="425"/>
        <v>0</v>
      </c>
    </row>
    <row r="1489" spans="1:38" x14ac:dyDescent="0.35">
      <c r="A1489" s="91"/>
      <c r="B1489" s="92"/>
      <c r="C1489" s="93"/>
      <c r="D1489" s="92"/>
      <c r="E1489" s="91"/>
      <c r="F1489" s="92"/>
      <c r="G1489" s="94"/>
      <c r="I1489" s="31">
        <f t="shared" ca="1" si="409"/>
        <v>0</v>
      </c>
      <c r="J1489" s="31">
        <f ca="1">IF(ISNA(MATCH($V1489,Hajoamiskertoimet!A$21:A$53,0)),0,$I1489*OFFSET(Hajoamiskertoimet!$C$20,MATCH($V1489,Hajoamiskertoimet!A$21:A$53,0),0))</f>
        <v>0</v>
      </c>
      <c r="L1489" s="181">
        <f t="shared" ca="1" si="415"/>
        <v>1</v>
      </c>
      <c r="M1489" s="180" t="e">
        <f ca="1">OFFSET('ewc02'!$H$10,MATCH($R1489,Ewc_ID,0),0)</f>
        <v>#N/A</v>
      </c>
      <c r="N1489" s="180" t="e">
        <f t="shared" ca="1" si="410"/>
        <v>#N/A</v>
      </c>
      <c r="O1489" s="180" t="e">
        <f ca="1">IF($L1489=0,-1,OFFSET('Kuiva-aine'!$C$10,AE1489+AF1489-1,0))</f>
        <v>#N/A</v>
      </c>
      <c r="P1489" s="180" t="e">
        <f t="shared" ca="1" si="416"/>
        <v>#N/A</v>
      </c>
      <c r="Q1489" s="180" t="e">
        <f ca="1">OFFSET('ewc02'!$A$10,MATCH($C1489,EWC_Koodi,0),0)</f>
        <v>#N/A</v>
      </c>
      <c r="R1489" s="180" t="e">
        <f t="shared" ca="1" si="417"/>
        <v>#N/A</v>
      </c>
      <c r="S1489" s="180" t="e">
        <f ca="1">OFFSET('ewc02'!$K$10,Y1489,0)</f>
        <v>#N/A</v>
      </c>
      <c r="T1489" s="180" t="e">
        <f t="shared" ca="1" si="418"/>
        <v>#N/A</v>
      </c>
      <c r="U1489" s="180" t="e">
        <f ca="1">OFFSET('ewc02'!$L$10,Y1489,0)</f>
        <v>#N/A</v>
      </c>
      <c r="V1489" s="180" t="e">
        <f ca="1">OFFSET('ewc02'!$M$10,Y1489,0)</f>
        <v>#N/A</v>
      </c>
      <c r="W1489" s="180" t="e">
        <f ca="1">OFFSET('ewc02'!$N$10,Y1489,0)</f>
        <v>#N/A</v>
      </c>
      <c r="X1489" s="180" t="e">
        <f ca="1">IF(AND(OFFSET('ewc02'!I$10,Y1489,0)=12,OR(G1489="2.3",G1489="2.6",G1489="2.7",G1489="2.9")),1,0)</f>
        <v>#N/A</v>
      </c>
      <c r="Y1489" s="180" t="e">
        <f t="shared" ca="1" si="411"/>
        <v>#N/A</v>
      </c>
      <c r="Z1489" s="37">
        <f t="shared" si="412"/>
        <v>0</v>
      </c>
      <c r="AA1489" s="180">
        <f ca="1">IF($Z1489=0,0, OFFSET(rd!$A$10,MATCH($Z1489,RD_tunnus,0),0))</f>
        <v>0</v>
      </c>
      <c r="AB1489" s="180" t="e">
        <f t="shared" si="419"/>
        <v>#N/A</v>
      </c>
      <c r="AC1489" s="180" t="e">
        <f t="shared" si="420"/>
        <v>#N/A</v>
      </c>
      <c r="AD1489" s="100">
        <f t="shared" si="421"/>
        <v>0</v>
      </c>
      <c r="AE1489" s="180" t="e">
        <f t="shared" ca="1" si="413"/>
        <v>#N/A</v>
      </c>
      <c r="AF1489" s="180" t="e">
        <f t="shared" ca="1" si="414"/>
        <v>#N/A</v>
      </c>
      <c r="AG1489" s="100" t="e">
        <f ca="1">OFFSET('Kuiva-aine'!$D$10,AE1489+AF1489-1,0)</f>
        <v>#N/A</v>
      </c>
      <c r="AH1489" s="100" t="e">
        <f ca="1">OFFSET('Kuiva-aine'!$E$10,AE1489+AF1489-1,0)</f>
        <v>#N/A</v>
      </c>
      <c r="AI1489" s="180" t="e">
        <f t="shared" ca="1" si="422"/>
        <v>#N/A</v>
      </c>
      <c r="AJ1489" s="180" t="e">
        <f t="shared" si="423"/>
        <v>#N/A</v>
      </c>
      <c r="AK1489" s="180" t="e">
        <f t="shared" si="424"/>
        <v>#N/A</v>
      </c>
      <c r="AL1489" s="180">
        <f t="shared" si="425"/>
        <v>0</v>
      </c>
    </row>
    <row r="1490" spans="1:38" x14ac:dyDescent="0.35">
      <c r="A1490" s="91"/>
      <c r="B1490" s="92"/>
      <c r="C1490" s="93"/>
      <c r="D1490" s="92"/>
      <c r="E1490" s="91"/>
      <c r="F1490" s="92"/>
      <c r="G1490" s="94"/>
      <c r="I1490" s="31">
        <f t="shared" ca="1" si="409"/>
        <v>0</v>
      </c>
      <c r="J1490" s="31">
        <f ca="1">IF(ISNA(MATCH($V1490,Hajoamiskertoimet!A$21:A$53,0)),0,$I1490*OFFSET(Hajoamiskertoimet!$C$20,MATCH($V1490,Hajoamiskertoimet!A$21:A$53,0),0))</f>
        <v>0</v>
      </c>
      <c r="L1490" s="181">
        <f t="shared" ca="1" si="415"/>
        <v>1</v>
      </c>
      <c r="M1490" s="180" t="e">
        <f ca="1">OFFSET('ewc02'!$H$10,MATCH($R1490,Ewc_ID,0),0)</f>
        <v>#N/A</v>
      </c>
      <c r="N1490" s="180" t="e">
        <f t="shared" ca="1" si="410"/>
        <v>#N/A</v>
      </c>
      <c r="O1490" s="180" t="e">
        <f ca="1">IF($L1490=0,-1,OFFSET('Kuiva-aine'!$C$10,AE1490+AF1490-1,0))</f>
        <v>#N/A</v>
      </c>
      <c r="P1490" s="180" t="e">
        <f t="shared" ca="1" si="416"/>
        <v>#N/A</v>
      </c>
      <c r="Q1490" s="180" t="e">
        <f ca="1">OFFSET('ewc02'!$A$10,MATCH($C1490,EWC_Koodi,0),0)</f>
        <v>#N/A</v>
      </c>
      <c r="R1490" s="180" t="e">
        <f t="shared" ca="1" si="417"/>
        <v>#N/A</v>
      </c>
      <c r="S1490" s="180" t="e">
        <f ca="1">OFFSET('ewc02'!$K$10,Y1490,0)</f>
        <v>#N/A</v>
      </c>
      <c r="T1490" s="180" t="e">
        <f t="shared" ca="1" si="418"/>
        <v>#N/A</v>
      </c>
      <c r="U1490" s="180" t="e">
        <f ca="1">OFFSET('ewc02'!$L$10,Y1490,0)</f>
        <v>#N/A</v>
      </c>
      <c r="V1490" s="180" t="e">
        <f ca="1">OFFSET('ewc02'!$M$10,Y1490,0)</f>
        <v>#N/A</v>
      </c>
      <c r="W1490" s="180" t="e">
        <f ca="1">OFFSET('ewc02'!$N$10,Y1490,0)</f>
        <v>#N/A</v>
      </c>
      <c r="X1490" s="180" t="e">
        <f ca="1">IF(AND(OFFSET('ewc02'!I$10,Y1490,0)=12,OR(G1490="2.3",G1490="2.6",G1490="2.7",G1490="2.9")),1,0)</f>
        <v>#N/A</v>
      </c>
      <c r="Y1490" s="180" t="e">
        <f t="shared" ca="1" si="411"/>
        <v>#N/A</v>
      </c>
      <c r="Z1490" s="37">
        <f t="shared" si="412"/>
        <v>0</v>
      </c>
      <c r="AA1490" s="180">
        <f ca="1">IF($Z1490=0,0, OFFSET(rd!$A$10,MATCH($Z1490,RD_tunnus,0),0))</f>
        <v>0</v>
      </c>
      <c r="AB1490" s="180" t="e">
        <f t="shared" si="419"/>
        <v>#N/A</v>
      </c>
      <c r="AC1490" s="180" t="e">
        <f t="shared" si="420"/>
        <v>#N/A</v>
      </c>
      <c r="AD1490" s="100">
        <f t="shared" si="421"/>
        <v>0</v>
      </c>
      <c r="AE1490" s="180" t="e">
        <f t="shared" ca="1" si="413"/>
        <v>#N/A</v>
      </c>
      <c r="AF1490" s="180" t="e">
        <f t="shared" ca="1" si="414"/>
        <v>#N/A</v>
      </c>
      <c r="AG1490" s="100" t="e">
        <f ca="1">OFFSET('Kuiva-aine'!$D$10,AE1490+AF1490-1,0)</f>
        <v>#N/A</v>
      </c>
      <c r="AH1490" s="100" t="e">
        <f ca="1">OFFSET('Kuiva-aine'!$E$10,AE1490+AF1490-1,0)</f>
        <v>#N/A</v>
      </c>
      <c r="AI1490" s="180" t="e">
        <f t="shared" ca="1" si="422"/>
        <v>#N/A</v>
      </c>
      <c r="AJ1490" s="180" t="e">
        <f t="shared" si="423"/>
        <v>#N/A</v>
      </c>
      <c r="AK1490" s="180" t="e">
        <f t="shared" si="424"/>
        <v>#N/A</v>
      </c>
      <c r="AL1490" s="180">
        <f t="shared" si="425"/>
        <v>0</v>
      </c>
    </row>
    <row r="1491" spans="1:38" x14ac:dyDescent="0.35">
      <c r="A1491" s="91"/>
      <c r="B1491" s="92"/>
      <c r="C1491" s="93"/>
      <c r="D1491" s="92"/>
      <c r="E1491" s="91"/>
      <c r="F1491" s="92"/>
      <c r="G1491" s="94"/>
      <c r="I1491" s="31">
        <f t="shared" ca="1" si="409"/>
        <v>0</v>
      </c>
      <c r="J1491" s="31">
        <f ca="1">IF(ISNA(MATCH($V1491,Hajoamiskertoimet!A$21:A$53,0)),0,$I1491*OFFSET(Hajoamiskertoimet!$C$20,MATCH($V1491,Hajoamiskertoimet!A$21:A$53,0),0))</f>
        <v>0</v>
      </c>
      <c r="L1491" s="181">
        <f t="shared" ca="1" si="415"/>
        <v>1</v>
      </c>
      <c r="M1491" s="180" t="e">
        <f ca="1">OFFSET('ewc02'!$H$10,MATCH($R1491,Ewc_ID,0),0)</f>
        <v>#N/A</v>
      </c>
      <c r="N1491" s="180" t="e">
        <f t="shared" ca="1" si="410"/>
        <v>#N/A</v>
      </c>
      <c r="O1491" s="180" t="e">
        <f ca="1">IF($L1491=0,-1,OFFSET('Kuiva-aine'!$C$10,AE1491+AF1491-1,0))</f>
        <v>#N/A</v>
      </c>
      <c r="P1491" s="180" t="e">
        <f t="shared" ca="1" si="416"/>
        <v>#N/A</v>
      </c>
      <c r="Q1491" s="180" t="e">
        <f ca="1">OFFSET('ewc02'!$A$10,MATCH($C1491,EWC_Koodi,0),0)</f>
        <v>#N/A</v>
      </c>
      <c r="R1491" s="180" t="e">
        <f t="shared" ca="1" si="417"/>
        <v>#N/A</v>
      </c>
      <c r="S1491" s="180" t="e">
        <f ca="1">OFFSET('ewc02'!$K$10,Y1491,0)</f>
        <v>#N/A</v>
      </c>
      <c r="T1491" s="180" t="e">
        <f t="shared" ca="1" si="418"/>
        <v>#N/A</v>
      </c>
      <c r="U1491" s="180" t="e">
        <f ca="1">OFFSET('ewc02'!$L$10,Y1491,0)</f>
        <v>#N/A</v>
      </c>
      <c r="V1491" s="180" t="e">
        <f ca="1">OFFSET('ewc02'!$M$10,Y1491,0)</f>
        <v>#N/A</v>
      </c>
      <c r="W1491" s="180" t="e">
        <f ca="1">OFFSET('ewc02'!$N$10,Y1491,0)</f>
        <v>#N/A</v>
      </c>
      <c r="X1491" s="180" t="e">
        <f ca="1">IF(AND(OFFSET('ewc02'!I$10,Y1491,0)=12,OR(G1491="2.3",G1491="2.6",G1491="2.7",G1491="2.9")),1,0)</f>
        <v>#N/A</v>
      </c>
      <c r="Y1491" s="180" t="e">
        <f t="shared" ca="1" si="411"/>
        <v>#N/A</v>
      </c>
      <c r="Z1491" s="37">
        <f t="shared" si="412"/>
        <v>0</v>
      </c>
      <c r="AA1491" s="180">
        <f ca="1">IF($Z1491=0,0, OFFSET(rd!$A$10,MATCH($Z1491,RD_tunnus,0),0))</f>
        <v>0</v>
      </c>
      <c r="AB1491" s="180" t="e">
        <f t="shared" si="419"/>
        <v>#N/A</v>
      </c>
      <c r="AC1491" s="180" t="e">
        <f t="shared" si="420"/>
        <v>#N/A</v>
      </c>
      <c r="AD1491" s="100">
        <f t="shared" si="421"/>
        <v>0</v>
      </c>
      <c r="AE1491" s="180" t="e">
        <f t="shared" ca="1" si="413"/>
        <v>#N/A</v>
      </c>
      <c r="AF1491" s="180" t="e">
        <f t="shared" ca="1" si="414"/>
        <v>#N/A</v>
      </c>
      <c r="AG1491" s="100" t="e">
        <f ca="1">OFFSET('Kuiva-aine'!$D$10,AE1491+AF1491-1,0)</f>
        <v>#N/A</v>
      </c>
      <c r="AH1491" s="100" t="e">
        <f ca="1">OFFSET('Kuiva-aine'!$E$10,AE1491+AF1491-1,0)</f>
        <v>#N/A</v>
      </c>
      <c r="AI1491" s="180" t="e">
        <f t="shared" ca="1" si="422"/>
        <v>#N/A</v>
      </c>
      <c r="AJ1491" s="180" t="e">
        <f t="shared" si="423"/>
        <v>#N/A</v>
      </c>
      <c r="AK1491" s="180" t="e">
        <f t="shared" si="424"/>
        <v>#N/A</v>
      </c>
      <c r="AL1491" s="180">
        <f t="shared" si="425"/>
        <v>0</v>
      </c>
    </row>
    <row r="1492" spans="1:38" x14ac:dyDescent="0.35">
      <c r="A1492" s="91"/>
      <c r="B1492" s="92"/>
      <c r="C1492" s="93"/>
      <c r="D1492" s="92"/>
      <c r="E1492" s="91"/>
      <c r="F1492" s="92"/>
      <c r="G1492" s="94"/>
      <c r="I1492" s="31">
        <f t="shared" ca="1" si="409"/>
        <v>0</v>
      </c>
      <c r="J1492" s="31">
        <f ca="1">IF(ISNA(MATCH($V1492,Hajoamiskertoimet!A$21:A$53,0)),0,$I1492*OFFSET(Hajoamiskertoimet!$C$20,MATCH($V1492,Hajoamiskertoimet!A$21:A$53,0),0))</f>
        <v>0</v>
      </c>
      <c r="L1492" s="181">
        <f t="shared" ca="1" si="415"/>
        <v>1</v>
      </c>
      <c r="M1492" s="180" t="e">
        <f ca="1">OFFSET('ewc02'!$H$10,MATCH($R1492,Ewc_ID,0),0)</f>
        <v>#N/A</v>
      </c>
      <c r="N1492" s="180" t="e">
        <f t="shared" ca="1" si="410"/>
        <v>#N/A</v>
      </c>
      <c r="O1492" s="180" t="e">
        <f ca="1">IF($L1492=0,-1,OFFSET('Kuiva-aine'!$C$10,AE1492+AF1492-1,0))</f>
        <v>#N/A</v>
      </c>
      <c r="P1492" s="180" t="e">
        <f t="shared" ca="1" si="416"/>
        <v>#N/A</v>
      </c>
      <c r="Q1492" s="180" t="e">
        <f ca="1">OFFSET('ewc02'!$A$10,MATCH($C1492,EWC_Koodi,0),0)</f>
        <v>#N/A</v>
      </c>
      <c r="R1492" s="180" t="e">
        <f t="shared" ca="1" si="417"/>
        <v>#N/A</v>
      </c>
      <c r="S1492" s="180" t="e">
        <f ca="1">OFFSET('ewc02'!$K$10,Y1492,0)</f>
        <v>#N/A</v>
      </c>
      <c r="T1492" s="180" t="e">
        <f t="shared" ca="1" si="418"/>
        <v>#N/A</v>
      </c>
      <c r="U1492" s="180" t="e">
        <f ca="1">OFFSET('ewc02'!$L$10,Y1492,0)</f>
        <v>#N/A</v>
      </c>
      <c r="V1492" s="180" t="e">
        <f ca="1">OFFSET('ewc02'!$M$10,Y1492,0)</f>
        <v>#N/A</v>
      </c>
      <c r="W1492" s="180" t="e">
        <f ca="1">OFFSET('ewc02'!$N$10,Y1492,0)</f>
        <v>#N/A</v>
      </c>
      <c r="X1492" s="180" t="e">
        <f ca="1">IF(AND(OFFSET('ewc02'!I$10,Y1492,0)=12,OR(G1492="2.3",G1492="2.6",G1492="2.7",G1492="2.9")),1,0)</f>
        <v>#N/A</v>
      </c>
      <c r="Y1492" s="180" t="e">
        <f t="shared" ca="1" si="411"/>
        <v>#N/A</v>
      </c>
      <c r="Z1492" s="37">
        <f t="shared" si="412"/>
        <v>0</v>
      </c>
      <c r="AA1492" s="180">
        <f ca="1">IF($Z1492=0,0, OFFSET(rd!$A$10,MATCH($Z1492,RD_tunnus,0),0))</f>
        <v>0</v>
      </c>
      <c r="AB1492" s="180" t="e">
        <f t="shared" si="419"/>
        <v>#N/A</v>
      </c>
      <c r="AC1492" s="180" t="e">
        <f t="shared" si="420"/>
        <v>#N/A</v>
      </c>
      <c r="AD1492" s="100">
        <f t="shared" si="421"/>
        <v>0</v>
      </c>
      <c r="AE1492" s="180" t="e">
        <f t="shared" ca="1" si="413"/>
        <v>#N/A</v>
      </c>
      <c r="AF1492" s="180" t="e">
        <f t="shared" ca="1" si="414"/>
        <v>#N/A</v>
      </c>
      <c r="AG1492" s="100" t="e">
        <f ca="1">OFFSET('Kuiva-aine'!$D$10,AE1492+AF1492-1,0)</f>
        <v>#N/A</v>
      </c>
      <c r="AH1492" s="100" t="e">
        <f ca="1">OFFSET('Kuiva-aine'!$E$10,AE1492+AF1492-1,0)</f>
        <v>#N/A</v>
      </c>
      <c r="AI1492" s="180" t="e">
        <f t="shared" ca="1" si="422"/>
        <v>#N/A</v>
      </c>
      <c r="AJ1492" s="180" t="e">
        <f t="shared" si="423"/>
        <v>#N/A</v>
      </c>
      <c r="AK1492" s="180" t="e">
        <f t="shared" si="424"/>
        <v>#N/A</v>
      </c>
      <c r="AL1492" s="180">
        <f t="shared" si="425"/>
        <v>0</v>
      </c>
    </row>
    <row r="1493" spans="1:38" x14ac:dyDescent="0.35">
      <c r="A1493" s="91"/>
      <c r="B1493" s="92"/>
      <c r="C1493" s="93"/>
      <c r="D1493" s="92"/>
      <c r="E1493" s="91"/>
      <c r="F1493" s="92"/>
      <c r="G1493" s="94"/>
      <c r="I1493" s="31">
        <f t="shared" ca="1" si="409"/>
        <v>0</v>
      </c>
      <c r="J1493" s="31">
        <f ca="1">IF(ISNA(MATCH($V1493,Hajoamiskertoimet!A$21:A$53,0)),0,$I1493*OFFSET(Hajoamiskertoimet!$C$20,MATCH($V1493,Hajoamiskertoimet!A$21:A$53,0),0))</f>
        <v>0</v>
      </c>
      <c r="L1493" s="181">
        <f t="shared" ca="1" si="415"/>
        <v>1</v>
      </c>
      <c r="M1493" s="180" t="e">
        <f ca="1">OFFSET('ewc02'!$H$10,MATCH($R1493,Ewc_ID,0),0)</f>
        <v>#N/A</v>
      </c>
      <c r="N1493" s="180" t="e">
        <f t="shared" ca="1" si="410"/>
        <v>#N/A</v>
      </c>
      <c r="O1493" s="180" t="e">
        <f ca="1">IF($L1493=0,-1,OFFSET('Kuiva-aine'!$C$10,AE1493+AF1493-1,0))</f>
        <v>#N/A</v>
      </c>
      <c r="P1493" s="180" t="e">
        <f t="shared" ca="1" si="416"/>
        <v>#N/A</v>
      </c>
      <c r="Q1493" s="180" t="e">
        <f ca="1">OFFSET('ewc02'!$A$10,MATCH($C1493,EWC_Koodi,0),0)</f>
        <v>#N/A</v>
      </c>
      <c r="R1493" s="180" t="e">
        <f t="shared" ca="1" si="417"/>
        <v>#N/A</v>
      </c>
      <c r="S1493" s="180" t="e">
        <f ca="1">OFFSET('ewc02'!$K$10,Y1493,0)</f>
        <v>#N/A</v>
      </c>
      <c r="T1493" s="180" t="e">
        <f t="shared" ca="1" si="418"/>
        <v>#N/A</v>
      </c>
      <c r="U1493" s="180" t="e">
        <f ca="1">OFFSET('ewc02'!$L$10,Y1493,0)</f>
        <v>#N/A</v>
      </c>
      <c r="V1493" s="180" t="e">
        <f ca="1">OFFSET('ewc02'!$M$10,Y1493,0)</f>
        <v>#N/A</v>
      </c>
      <c r="W1493" s="180" t="e">
        <f ca="1">OFFSET('ewc02'!$N$10,Y1493,0)</f>
        <v>#N/A</v>
      </c>
      <c r="X1493" s="180" t="e">
        <f ca="1">IF(AND(OFFSET('ewc02'!I$10,Y1493,0)=12,OR(G1493="2.3",G1493="2.6",G1493="2.7",G1493="2.9")),1,0)</f>
        <v>#N/A</v>
      </c>
      <c r="Y1493" s="180" t="e">
        <f t="shared" ca="1" si="411"/>
        <v>#N/A</v>
      </c>
      <c r="Z1493" s="37">
        <f t="shared" si="412"/>
        <v>0</v>
      </c>
      <c r="AA1493" s="180">
        <f ca="1">IF($Z1493=0,0, OFFSET(rd!$A$10,MATCH($Z1493,RD_tunnus,0),0))</f>
        <v>0</v>
      </c>
      <c r="AB1493" s="180" t="e">
        <f t="shared" si="419"/>
        <v>#N/A</v>
      </c>
      <c r="AC1493" s="180" t="e">
        <f t="shared" si="420"/>
        <v>#N/A</v>
      </c>
      <c r="AD1493" s="100">
        <f t="shared" si="421"/>
        <v>0</v>
      </c>
      <c r="AE1493" s="180" t="e">
        <f t="shared" ca="1" si="413"/>
        <v>#N/A</v>
      </c>
      <c r="AF1493" s="180" t="e">
        <f t="shared" ca="1" si="414"/>
        <v>#N/A</v>
      </c>
      <c r="AG1493" s="100" t="e">
        <f ca="1">OFFSET('Kuiva-aine'!$D$10,AE1493+AF1493-1,0)</f>
        <v>#N/A</v>
      </c>
      <c r="AH1493" s="100" t="e">
        <f ca="1">OFFSET('Kuiva-aine'!$E$10,AE1493+AF1493-1,0)</f>
        <v>#N/A</v>
      </c>
      <c r="AI1493" s="180" t="e">
        <f t="shared" ca="1" si="422"/>
        <v>#N/A</v>
      </c>
      <c r="AJ1493" s="180" t="e">
        <f t="shared" si="423"/>
        <v>#N/A</v>
      </c>
      <c r="AK1493" s="180" t="e">
        <f t="shared" si="424"/>
        <v>#N/A</v>
      </c>
      <c r="AL1493" s="180">
        <f t="shared" si="425"/>
        <v>0</v>
      </c>
    </row>
    <row r="1494" spans="1:38" x14ac:dyDescent="0.35">
      <c r="A1494" s="91"/>
      <c r="B1494" s="92"/>
      <c r="C1494" s="93"/>
      <c r="D1494" s="92"/>
      <c r="E1494" s="91"/>
      <c r="F1494" s="92"/>
      <c r="G1494" s="94"/>
      <c r="I1494" s="31">
        <f t="shared" ca="1" si="409"/>
        <v>0</v>
      </c>
      <c r="J1494" s="31">
        <f ca="1">IF(ISNA(MATCH($V1494,Hajoamiskertoimet!A$21:A$53,0)),0,$I1494*OFFSET(Hajoamiskertoimet!$C$20,MATCH($V1494,Hajoamiskertoimet!A$21:A$53,0),0))</f>
        <v>0</v>
      </c>
      <c r="L1494" s="181">
        <f t="shared" ca="1" si="415"/>
        <v>1</v>
      </c>
      <c r="M1494" s="180" t="e">
        <f ca="1">OFFSET('ewc02'!$H$10,MATCH($R1494,Ewc_ID,0),0)</f>
        <v>#N/A</v>
      </c>
      <c r="N1494" s="180" t="e">
        <f t="shared" ca="1" si="410"/>
        <v>#N/A</v>
      </c>
      <c r="O1494" s="180" t="e">
        <f ca="1">IF($L1494=0,-1,OFFSET('Kuiva-aine'!$C$10,AE1494+AF1494-1,0))</f>
        <v>#N/A</v>
      </c>
      <c r="P1494" s="180" t="e">
        <f t="shared" ca="1" si="416"/>
        <v>#N/A</v>
      </c>
      <c r="Q1494" s="180" t="e">
        <f ca="1">OFFSET('ewc02'!$A$10,MATCH($C1494,EWC_Koodi,0),0)</f>
        <v>#N/A</v>
      </c>
      <c r="R1494" s="180" t="e">
        <f t="shared" ca="1" si="417"/>
        <v>#N/A</v>
      </c>
      <c r="S1494" s="180" t="e">
        <f ca="1">OFFSET('ewc02'!$K$10,Y1494,0)</f>
        <v>#N/A</v>
      </c>
      <c r="T1494" s="180" t="e">
        <f t="shared" ca="1" si="418"/>
        <v>#N/A</v>
      </c>
      <c r="U1494" s="180" t="e">
        <f ca="1">OFFSET('ewc02'!$L$10,Y1494,0)</f>
        <v>#N/A</v>
      </c>
      <c r="V1494" s="180" t="e">
        <f ca="1">OFFSET('ewc02'!$M$10,Y1494,0)</f>
        <v>#N/A</v>
      </c>
      <c r="W1494" s="180" t="e">
        <f ca="1">OFFSET('ewc02'!$N$10,Y1494,0)</f>
        <v>#N/A</v>
      </c>
      <c r="X1494" s="180" t="e">
        <f ca="1">IF(AND(OFFSET('ewc02'!I$10,Y1494,0)=12,OR(G1494="2.3",G1494="2.6",G1494="2.7",G1494="2.9")),1,0)</f>
        <v>#N/A</v>
      </c>
      <c r="Y1494" s="180" t="e">
        <f t="shared" ca="1" si="411"/>
        <v>#N/A</v>
      </c>
      <c r="Z1494" s="37">
        <f t="shared" si="412"/>
        <v>0</v>
      </c>
      <c r="AA1494" s="180">
        <f ca="1">IF($Z1494=0,0, OFFSET(rd!$A$10,MATCH($Z1494,RD_tunnus,0),0))</f>
        <v>0</v>
      </c>
      <c r="AB1494" s="180" t="e">
        <f t="shared" si="419"/>
        <v>#N/A</v>
      </c>
      <c r="AC1494" s="180" t="e">
        <f t="shared" si="420"/>
        <v>#N/A</v>
      </c>
      <c r="AD1494" s="100">
        <f t="shared" si="421"/>
        <v>0</v>
      </c>
      <c r="AE1494" s="180" t="e">
        <f t="shared" ca="1" si="413"/>
        <v>#N/A</v>
      </c>
      <c r="AF1494" s="180" t="e">
        <f t="shared" ca="1" si="414"/>
        <v>#N/A</v>
      </c>
      <c r="AG1494" s="100" t="e">
        <f ca="1">OFFSET('Kuiva-aine'!$D$10,AE1494+AF1494-1,0)</f>
        <v>#N/A</v>
      </c>
      <c r="AH1494" s="100" t="e">
        <f ca="1">OFFSET('Kuiva-aine'!$E$10,AE1494+AF1494-1,0)</f>
        <v>#N/A</v>
      </c>
      <c r="AI1494" s="180" t="e">
        <f t="shared" ca="1" si="422"/>
        <v>#N/A</v>
      </c>
      <c r="AJ1494" s="180" t="e">
        <f t="shared" si="423"/>
        <v>#N/A</v>
      </c>
      <c r="AK1494" s="180" t="e">
        <f t="shared" si="424"/>
        <v>#N/A</v>
      </c>
      <c r="AL1494" s="180">
        <f t="shared" si="425"/>
        <v>0</v>
      </c>
    </row>
    <row r="1495" spans="1:38" x14ac:dyDescent="0.35">
      <c r="A1495" s="91"/>
      <c r="B1495" s="92"/>
      <c r="C1495" s="93"/>
      <c r="D1495" s="92"/>
      <c r="E1495" s="91"/>
      <c r="F1495" s="92"/>
      <c r="G1495" s="94"/>
      <c r="I1495" s="31">
        <f t="shared" ca="1" si="409"/>
        <v>0</v>
      </c>
      <c r="J1495" s="31">
        <f ca="1">IF(ISNA(MATCH($V1495,Hajoamiskertoimet!A$21:A$53,0)),0,$I1495*OFFSET(Hajoamiskertoimet!$C$20,MATCH($V1495,Hajoamiskertoimet!A$21:A$53,0),0))</f>
        <v>0</v>
      </c>
      <c r="L1495" s="181">
        <f t="shared" ca="1" si="415"/>
        <v>1</v>
      </c>
      <c r="M1495" s="180" t="e">
        <f ca="1">OFFSET('ewc02'!$H$10,MATCH($R1495,Ewc_ID,0),0)</f>
        <v>#N/A</v>
      </c>
      <c r="N1495" s="180" t="e">
        <f t="shared" ca="1" si="410"/>
        <v>#N/A</v>
      </c>
      <c r="O1495" s="180" t="e">
        <f ca="1">IF($L1495=0,-1,OFFSET('Kuiva-aine'!$C$10,AE1495+AF1495-1,0))</f>
        <v>#N/A</v>
      </c>
      <c r="P1495" s="180" t="e">
        <f t="shared" ca="1" si="416"/>
        <v>#N/A</v>
      </c>
      <c r="Q1495" s="180" t="e">
        <f ca="1">OFFSET('ewc02'!$A$10,MATCH($C1495,EWC_Koodi,0),0)</f>
        <v>#N/A</v>
      </c>
      <c r="R1495" s="180" t="e">
        <f t="shared" ca="1" si="417"/>
        <v>#N/A</v>
      </c>
      <c r="S1495" s="180" t="e">
        <f ca="1">OFFSET('ewc02'!$K$10,Y1495,0)</f>
        <v>#N/A</v>
      </c>
      <c r="T1495" s="180" t="e">
        <f t="shared" ca="1" si="418"/>
        <v>#N/A</v>
      </c>
      <c r="U1495" s="180" t="e">
        <f ca="1">OFFSET('ewc02'!$L$10,Y1495,0)</f>
        <v>#N/A</v>
      </c>
      <c r="V1495" s="180" t="e">
        <f ca="1">OFFSET('ewc02'!$M$10,Y1495,0)</f>
        <v>#N/A</v>
      </c>
      <c r="W1495" s="180" t="e">
        <f ca="1">OFFSET('ewc02'!$N$10,Y1495,0)</f>
        <v>#N/A</v>
      </c>
      <c r="X1495" s="180" t="e">
        <f ca="1">IF(AND(OFFSET('ewc02'!I$10,Y1495,0)=12,OR(G1495="2.3",G1495="2.6",G1495="2.7",G1495="2.9")),1,0)</f>
        <v>#N/A</v>
      </c>
      <c r="Y1495" s="180" t="e">
        <f t="shared" ca="1" si="411"/>
        <v>#N/A</v>
      </c>
      <c r="Z1495" s="37">
        <f t="shared" si="412"/>
        <v>0</v>
      </c>
      <c r="AA1495" s="180">
        <f ca="1">IF($Z1495=0,0, OFFSET(rd!$A$10,MATCH($Z1495,RD_tunnus,0),0))</f>
        <v>0</v>
      </c>
      <c r="AB1495" s="180" t="e">
        <f t="shared" si="419"/>
        <v>#N/A</v>
      </c>
      <c r="AC1495" s="180" t="e">
        <f t="shared" si="420"/>
        <v>#N/A</v>
      </c>
      <c r="AD1495" s="100">
        <f t="shared" si="421"/>
        <v>0</v>
      </c>
      <c r="AE1495" s="180" t="e">
        <f t="shared" ca="1" si="413"/>
        <v>#N/A</v>
      </c>
      <c r="AF1495" s="180" t="e">
        <f t="shared" ca="1" si="414"/>
        <v>#N/A</v>
      </c>
      <c r="AG1495" s="100" t="e">
        <f ca="1">OFFSET('Kuiva-aine'!$D$10,AE1495+AF1495-1,0)</f>
        <v>#N/A</v>
      </c>
      <c r="AH1495" s="100" t="e">
        <f ca="1">OFFSET('Kuiva-aine'!$E$10,AE1495+AF1495-1,0)</f>
        <v>#N/A</v>
      </c>
      <c r="AI1495" s="180" t="e">
        <f t="shared" ca="1" si="422"/>
        <v>#N/A</v>
      </c>
      <c r="AJ1495" s="180" t="e">
        <f t="shared" si="423"/>
        <v>#N/A</v>
      </c>
      <c r="AK1495" s="180" t="e">
        <f t="shared" si="424"/>
        <v>#N/A</v>
      </c>
      <c r="AL1495" s="180">
        <f t="shared" si="425"/>
        <v>0</v>
      </c>
    </row>
    <row r="1496" spans="1:38" x14ac:dyDescent="0.35">
      <c r="A1496" s="91"/>
      <c r="B1496" s="92"/>
      <c r="C1496" s="93"/>
      <c r="D1496" s="92"/>
      <c r="E1496" s="91"/>
      <c r="F1496" s="92"/>
      <c r="G1496" s="94"/>
      <c r="I1496" s="31">
        <f t="shared" ca="1" si="409"/>
        <v>0</v>
      </c>
      <c r="J1496" s="31">
        <f ca="1">IF(ISNA(MATCH($V1496,Hajoamiskertoimet!A$21:A$53,0)),0,$I1496*OFFSET(Hajoamiskertoimet!$C$20,MATCH($V1496,Hajoamiskertoimet!A$21:A$53,0),0))</f>
        <v>0</v>
      </c>
      <c r="L1496" s="181">
        <f t="shared" ca="1" si="415"/>
        <v>1</v>
      </c>
      <c r="M1496" s="180" t="e">
        <f ca="1">OFFSET('ewc02'!$H$10,MATCH($R1496,Ewc_ID,0),0)</f>
        <v>#N/A</v>
      </c>
      <c r="N1496" s="180" t="e">
        <f t="shared" ca="1" si="410"/>
        <v>#N/A</v>
      </c>
      <c r="O1496" s="180" t="e">
        <f ca="1">IF($L1496=0,-1,OFFSET('Kuiva-aine'!$C$10,AE1496+AF1496-1,0))</f>
        <v>#N/A</v>
      </c>
      <c r="P1496" s="180" t="e">
        <f t="shared" ca="1" si="416"/>
        <v>#N/A</v>
      </c>
      <c r="Q1496" s="180" t="e">
        <f ca="1">OFFSET('ewc02'!$A$10,MATCH($C1496,EWC_Koodi,0),0)</f>
        <v>#N/A</v>
      </c>
      <c r="R1496" s="180" t="e">
        <f t="shared" ca="1" si="417"/>
        <v>#N/A</v>
      </c>
      <c r="S1496" s="180" t="e">
        <f ca="1">OFFSET('ewc02'!$K$10,Y1496,0)</f>
        <v>#N/A</v>
      </c>
      <c r="T1496" s="180" t="e">
        <f t="shared" ca="1" si="418"/>
        <v>#N/A</v>
      </c>
      <c r="U1496" s="180" t="e">
        <f ca="1">OFFSET('ewc02'!$L$10,Y1496,0)</f>
        <v>#N/A</v>
      </c>
      <c r="V1496" s="180" t="e">
        <f ca="1">OFFSET('ewc02'!$M$10,Y1496,0)</f>
        <v>#N/A</v>
      </c>
      <c r="W1496" s="180" t="e">
        <f ca="1">OFFSET('ewc02'!$N$10,Y1496,0)</f>
        <v>#N/A</v>
      </c>
      <c r="X1496" s="180" t="e">
        <f ca="1">IF(AND(OFFSET('ewc02'!I$10,Y1496,0)=12,OR(G1496="2.3",G1496="2.6",G1496="2.7",G1496="2.9")),1,0)</f>
        <v>#N/A</v>
      </c>
      <c r="Y1496" s="180" t="e">
        <f t="shared" ca="1" si="411"/>
        <v>#N/A</v>
      </c>
      <c r="Z1496" s="37">
        <f t="shared" si="412"/>
        <v>0</v>
      </c>
      <c r="AA1496" s="180">
        <f ca="1">IF($Z1496=0,0, OFFSET(rd!$A$10,MATCH($Z1496,RD_tunnus,0),0))</f>
        <v>0</v>
      </c>
      <c r="AB1496" s="180" t="e">
        <f t="shared" si="419"/>
        <v>#N/A</v>
      </c>
      <c r="AC1496" s="180" t="e">
        <f t="shared" si="420"/>
        <v>#N/A</v>
      </c>
      <c r="AD1496" s="100">
        <f t="shared" si="421"/>
        <v>0</v>
      </c>
      <c r="AE1496" s="180" t="e">
        <f t="shared" ca="1" si="413"/>
        <v>#N/A</v>
      </c>
      <c r="AF1496" s="180" t="e">
        <f t="shared" ca="1" si="414"/>
        <v>#N/A</v>
      </c>
      <c r="AG1496" s="100" t="e">
        <f ca="1">OFFSET('Kuiva-aine'!$D$10,AE1496+AF1496-1,0)</f>
        <v>#N/A</v>
      </c>
      <c r="AH1496" s="100" t="e">
        <f ca="1">OFFSET('Kuiva-aine'!$E$10,AE1496+AF1496-1,0)</f>
        <v>#N/A</v>
      </c>
      <c r="AI1496" s="180" t="e">
        <f t="shared" ca="1" si="422"/>
        <v>#N/A</v>
      </c>
      <c r="AJ1496" s="180" t="e">
        <f t="shared" si="423"/>
        <v>#N/A</v>
      </c>
      <c r="AK1496" s="180" t="e">
        <f t="shared" si="424"/>
        <v>#N/A</v>
      </c>
      <c r="AL1496" s="180">
        <f t="shared" si="425"/>
        <v>0</v>
      </c>
    </row>
    <row r="1497" spans="1:38" x14ac:dyDescent="0.35">
      <c r="A1497" s="91"/>
      <c r="B1497" s="92"/>
      <c r="C1497" s="93"/>
      <c r="D1497" s="92"/>
      <c r="E1497" s="91"/>
      <c r="F1497" s="92"/>
      <c r="G1497" s="94"/>
      <c r="I1497" s="31">
        <f t="shared" ca="1" si="409"/>
        <v>0</v>
      </c>
      <c r="J1497" s="31">
        <f ca="1">IF(ISNA(MATCH($V1497,Hajoamiskertoimet!A$21:A$53,0)),0,$I1497*OFFSET(Hajoamiskertoimet!$C$20,MATCH($V1497,Hajoamiskertoimet!A$21:A$53,0),0))</f>
        <v>0</v>
      </c>
      <c r="L1497" s="181">
        <f t="shared" ca="1" si="415"/>
        <v>1</v>
      </c>
      <c r="M1497" s="180" t="e">
        <f ca="1">OFFSET('ewc02'!$H$10,MATCH($R1497,Ewc_ID,0),0)</f>
        <v>#N/A</v>
      </c>
      <c r="N1497" s="180" t="e">
        <f t="shared" ca="1" si="410"/>
        <v>#N/A</v>
      </c>
      <c r="O1497" s="180" t="e">
        <f ca="1">IF($L1497=0,-1,OFFSET('Kuiva-aine'!$C$10,AE1497+AF1497-1,0))</f>
        <v>#N/A</v>
      </c>
      <c r="P1497" s="180" t="e">
        <f t="shared" ca="1" si="416"/>
        <v>#N/A</v>
      </c>
      <c r="Q1497" s="180" t="e">
        <f ca="1">OFFSET('ewc02'!$A$10,MATCH($C1497,EWC_Koodi,0),0)</f>
        <v>#N/A</v>
      </c>
      <c r="R1497" s="180" t="e">
        <f t="shared" ca="1" si="417"/>
        <v>#N/A</v>
      </c>
      <c r="S1497" s="180" t="e">
        <f ca="1">OFFSET('ewc02'!$K$10,Y1497,0)</f>
        <v>#N/A</v>
      </c>
      <c r="T1497" s="180" t="e">
        <f t="shared" ca="1" si="418"/>
        <v>#N/A</v>
      </c>
      <c r="U1497" s="180" t="e">
        <f ca="1">OFFSET('ewc02'!$L$10,Y1497,0)</f>
        <v>#N/A</v>
      </c>
      <c r="V1497" s="180" t="e">
        <f ca="1">OFFSET('ewc02'!$M$10,Y1497,0)</f>
        <v>#N/A</v>
      </c>
      <c r="W1497" s="180" t="e">
        <f ca="1">OFFSET('ewc02'!$N$10,Y1497,0)</f>
        <v>#N/A</v>
      </c>
      <c r="X1497" s="180" t="e">
        <f ca="1">IF(AND(OFFSET('ewc02'!I$10,Y1497,0)=12,OR(G1497="2.3",G1497="2.6",G1497="2.7",G1497="2.9")),1,0)</f>
        <v>#N/A</v>
      </c>
      <c r="Y1497" s="180" t="e">
        <f t="shared" ca="1" si="411"/>
        <v>#N/A</v>
      </c>
      <c r="Z1497" s="37">
        <f t="shared" si="412"/>
        <v>0</v>
      </c>
      <c r="AA1497" s="180">
        <f ca="1">IF($Z1497=0,0, OFFSET(rd!$A$10,MATCH($Z1497,RD_tunnus,0),0))</f>
        <v>0</v>
      </c>
      <c r="AB1497" s="180" t="e">
        <f t="shared" si="419"/>
        <v>#N/A</v>
      </c>
      <c r="AC1497" s="180" t="e">
        <f t="shared" si="420"/>
        <v>#N/A</v>
      </c>
      <c r="AD1497" s="100">
        <f t="shared" si="421"/>
        <v>0</v>
      </c>
      <c r="AE1497" s="180" t="e">
        <f t="shared" ca="1" si="413"/>
        <v>#N/A</v>
      </c>
      <c r="AF1497" s="180" t="e">
        <f t="shared" ca="1" si="414"/>
        <v>#N/A</v>
      </c>
      <c r="AG1497" s="100" t="e">
        <f ca="1">OFFSET('Kuiva-aine'!$D$10,AE1497+AF1497-1,0)</f>
        <v>#N/A</v>
      </c>
      <c r="AH1497" s="100" t="e">
        <f ca="1">OFFSET('Kuiva-aine'!$E$10,AE1497+AF1497-1,0)</f>
        <v>#N/A</v>
      </c>
      <c r="AI1497" s="180" t="e">
        <f t="shared" ca="1" si="422"/>
        <v>#N/A</v>
      </c>
      <c r="AJ1497" s="180" t="e">
        <f t="shared" si="423"/>
        <v>#N/A</v>
      </c>
      <c r="AK1497" s="180" t="e">
        <f t="shared" si="424"/>
        <v>#N/A</v>
      </c>
      <c r="AL1497" s="180">
        <f t="shared" si="425"/>
        <v>0</v>
      </c>
    </row>
    <row r="1498" spans="1:38" x14ac:dyDescent="0.35">
      <c r="A1498" s="91"/>
      <c r="B1498" s="92"/>
      <c r="C1498" s="93"/>
      <c r="D1498" s="92"/>
      <c r="E1498" s="91"/>
      <c r="F1498" s="92"/>
      <c r="G1498" s="94"/>
      <c r="I1498" s="31">
        <f t="shared" ca="1" si="409"/>
        <v>0</v>
      </c>
      <c r="J1498" s="31">
        <f ca="1">IF(ISNA(MATCH($V1498,Hajoamiskertoimet!A$21:A$53,0)),0,$I1498*OFFSET(Hajoamiskertoimet!$C$20,MATCH($V1498,Hajoamiskertoimet!A$21:A$53,0),0))</f>
        <v>0</v>
      </c>
      <c r="L1498" s="181">
        <f t="shared" ca="1" si="415"/>
        <v>1</v>
      </c>
      <c r="M1498" s="180" t="e">
        <f ca="1">OFFSET('ewc02'!$H$10,MATCH($R1498,Ewc_ID,0),0)</f>
        <v>#N/A</v>
      </c>
      <c r="N1498" s="180" t="e">
        <f t="shared" ca="1" si="410"/>
        <v>#N/A</v>
      </c>
      <c r="O1498" s="180" t="e">
        <f ca="1">IF($L1498=0,-1,OFFSET('Kuiva-aine'!$C$10,AE1498+AF1498-1,0))</f>
        <v>#N/A</v>
      </c>
      <c r="P1498" s="180" t="e">
        <f t="shared" ca="1" si="416"/>
        <v>#N/A</v>
      </c>
      <c r="Q1498" s="180" t="e">
        <f ca="1">OFFSET('ewc02'!$A$10,MATCH($C1498,EWC_Koodi,0),0)</f>
        <v>#N/A</v>
      </c>
      <c r="R1498" s="180" t="e">
        <f t="shared" ca="1" si="417"/>
        <v>#N/A</v>
      </c>
      <c r="S1498" s="180" t="e">
        <f ca="1">OFFSET('ewc02'!$K$10,Y1498,0)</f>
        <v>#N/A</v>
      </c>
      <c r="T1498" s="180" t="e">
        <f t="shared" ca="1" si="418"/>
        <v>#N/A</v>
      </c>
      <c r="U1498" s="180" t="e">
        <f ca="1">OFFSET('ewc02'!$L$10,Y1498,0)</f>
        <v>#N/A</v>
      </c>
      <c r="V1498" s="180" t="e">
        <f ca="1">OFFSET('ewc02'!$M$10,Y1498,0)</f>
        <v>#N/A</v>
      </c>
      <c r="W1498" s="180" t="e">
        <f ca="1">OFFSET('ewc02'!$N$10,Y1498,0)</f>
        <v>#N/A</v>
      </c>
      <c r="X1498" s="180" t="e">
        <f ca="1">IF(AND(OFFSET('ewc02'!I$10,Y1498,0)=12,OR(G1498="2.3",G1498="2.6",G1498="2.7",G1498="2.9")),1,0)</f>
        <v>#N/A</v>
      </c>
      <c r="Y1498" s="180" t="e">
        <f t="shared" ca="1" si="411"/>
        <v>#N/A</v>
      </c>
      <c r="Z1498" s="37">
        <f t="shared" si="412"/>
        <v>0</v>
      </c>
      <c r="AA1498" s="180">
        <f ca="1">IF($Z1498=0,0, OFFSET(rd!$A$10,MATCH($Z1498,RD_tunnus,0),0))</f>
        <v>0</v>
      </c>
      <c r="AB1498" s="180" t="e">
        <f t="shared" si="419"/>
        <v>#N/A</v>
      </c>
      <c r="AC1498" s="180" t="e">
        <f t="shared" si="420"/>
        <v>#N/A</v>
      </c>
      <c r="AD1498" s="100">
        <f t="shared" si="421"/>
        <v>0</v>
      </c>
      <c r="AE1498" s="180" t="e">
        <f t="shared" ca="1" si="413"/>
        <v>#N/A</v>
      </c>
      <c r="AF1498" s="180" t="e">
        <f t="shared" ca="1" si="414"/>
        <v>#N/A</v>
      </c>
      <c r="AG1498" s="100" t="e">
        <f ca="1">OFFSET('Kuiva-aine'!$D$10,AE1498+AF1498-1,0)</f>
        <v>#N/A</v>
      </c>
      <c r="AH1498" s="100" t="e">
        <f ca="1">OFFSET('Kuiva-aine'!$E$10,AE1498+AF1498-1,0)</f>
        <v>#N/A</v>
      </c>
      <c r="AI1498" s="180" t="e">
        <f t="shared" ca="1" si="422"/>
        <v>#N/A</v>
      </c>
      <c r="AJ1498" s="180" t="e">
        <f t="shared" si="423"/>
        <v>#N/A</v>
      </c>
      <c r="AK1498" s="180" t="e">
        <f t="shared" si="424"/>
        <v>#N/A</v>
      </c>
      <c r="AL1498" s="180">
        <f t="shared" si="425"/>
        <v>0</v>
      </c>
    </row>
    <row r="1499" spans="1:38" x14ac:dyDescent="0.35">
      <c r="A1499" s="91"/>
      <c r="B1499" s="92"/>
      <c r="C1499" s="93"/>
      <c r="D1499" s="92"/>
      <c r="E1499" s="91"/>
      <c r="F1499" s="92"/>
      <c r="G1499" s="94"/>
      <c r="I1499" s="31">
        <f t="shared" ca="1" si="409"/>
        <v>0</v>
      </c>
      <c r="J1499" s="31">
        <f ca="1">IF(ISNA(MATCH($V1499,Hajoamiskertoimet!A$21:A$53,0)),0,$I1499*OFFSET(Hajoamiskertoimet!$C$20,MATCH($V1499,Hajoamiskertoimet!A$21:A$53,0),0))</f>
        <v>0</v>
      </c>
      <c r="L1499" s="181">
        <f t="shared" ca="1" si="415"/>
        <v>1</v>
      </c>
      <c r="M1499" s="180" t="e">
        <f ca="1">OFFSET('ewc02'!$H$10,MATCH($R1499,Ewc_ID,0),0)</f>
        <v>#N/A</v>
      </c>
      <c r="N1499" s="180" t="e">
        <f t="shared" ca="1" si="410"/>
        <v>#N/A</v>
      </c>
      <c r="O1499" s="180" t="e">
        <f ca="1">IF($L1499=0,-1,OFFSET('Kuiva-aine'!$C$10,AE1499+AF1499-1,0))</f>
        <v>#N/A</v>
      </c>
      <c r="P1499" s="180" t="e">
        <f t="shared" ca="1" si="416"/>
        <v>#N/A</v>
      </c>
      <c r="Q1499" s="180" t="e">
        <f ca="1">OFFSET('ewc02'!$A$10,MATCH($C1499,EWC_Koodi,0),0)</f>
        <v>#N/A</v>
      </c>
      <c r="R1499" s="180" t="e">
        <f t="shared" ca="1" si="417"/>
        <v>#N/A</v>
      </c>
      <c r="S1499" s="180" t="e">
        <f ca="1">OFFSET('ewc02'!$K$10,Y1499,0)</f>
        <v>#N/A</v>
      </c>
      <c r="T1499" s="180" t="e">
        <f t="shared" ca="1" si="418"/>
        <v>#N/A</v>
      </c>
      <c r="U1499" s="180" t="e">
        <f ca="1">OFFSET('ewc02'!$L$10,Y1499,0)</f>
        <v>#N/A</v>
      </c>
      <c r="V1499" s="180" t="e">
        <f ca="1">OFFSET('ewc02'!$M$10,Y1499,0)</f>
        <v>#N/A</v>
      </c>
      <c r="W1499" s="180" t="e">
        <f ca="1">OFFSET('ewc02'!$N$10,Y1499,0)</f>
        <v>#N/A</v>
      </c>
      <c r="X1499" s="180" t="e">
        <f ca="1">IF(AND(OFFSET('ewc02'!I$10,Y1499,0)=12,OR(G1499="2.3",G1499="2.6",G1499="2.7",G1499="2.9")),1,0)</f>
        <v>#N/A</v>
      </c>
      <c r="Y1499" s="180" t="e">
        <f t="shared" ca="1" si="411"/>
        <v>#N/A</v>
      </c>
      <c r="Z1499" s="37">
        <f t="shared" si="412"/>
        <v>0</v>
      </c>
      <c r="AA1499" s="180">
        <f ca="1">IF($Z1499=0,0, OFFSET(rd!$A$10,MATCH($Z1499,RD_tunnus,0),0))</f>
        <v>0</v>
      </c>
      <c r="AB1499" s="180" t="e">
        <f t="shared" si="419"/>
        <v>#N/A</v>
      </c>
      <c r="AC1499" s="180" t="e">
        <f t="shared" si="420"/>
        <v>#N/A</v>
      </c>
      <c r="AD1499" s="100">
        <f t="shared" si="421"/>
        <v>0</v>
      </c>
      <c r="AE1499" s="180" t="e">
        <f t="shared" ca="1" si="413"/>
        <v>#N/A</v>
      </c>
      <c r="AF1499" s="180" t="e">
        <f t="shared" ca="1" si="414"/>
        <v>#N/A</v>
      </c>
      <c r="AG1499" s="100" t="e">
        <f ca="1">OFFSET('Kuiva-aine'!$D$10,AE1499+AF1499-1,0)</f>
        <v>#N/A</v>
      </c>
      <c r="AH1499" s="100" t="e">
        <f ca="1">OFFSET('Kuiva-aine'!$E$10,AE1499+AF1499-1,0)</f>
        <v>#N/A</v>
      </c>
      <c r="AI1499" s="180" t="e">
        <f t="shared" ca="1" si="422"/>
        <v>#N/A</v>
      </c>
      <c r="AJ1499" s="180" t="e">
        <f t="shared" si="423"/>
        <v>#N/A</v>
      </c>
      <c r="AK1499" s="180" t="e">
        <f t="shared" si="424"/>
        <v>#N/A</v>
      </c>
      <c r="AL1499" s="180">
        <f t="shared" si="425"/>
        <v>0</v>
      </c>
    </row>
    <row r="1500" spans="1:38" x14ac:dyDescent="0.35">
      <c r="A1500" s="91"/>
      <c r="B1500" s="92"/>
      <c r="C1500" s="93"/>
      <c r="D1500" s="92"/>
      <c r="E1500" s="91"/>
      <c r="F1500" s="92"/>
      <c r="G1500" s="94"/>
      <c r="I1500" s="31">
        <f t="shared" ca="1" si="409"/>
        <v>0</v>
      </c>
      <c r="J1500" s="31">
        <f ca="1">IF(ISNA(MATCH($V1500,Hajoamiskertoimet!A$21:A$53,0)),0,$I1500*OFFSET(Hajoamiskertoimet!$C$20,MATCH($V1500,Hajoamiskertoimet!A$21:A$53,0),0))</f>
        <v>0</v>
      </c>
      <c r="L1500" s="181">
        <f t="shared" ca="1" si="415"/>
        <v>1</v>
      </c>
      <c r="M1500" s="180" t="e">
        <f ca="1">OFFSET('ewc02'!$H$10,MATCH($R1500,Ewc_ID,0),0)</f>
        <v>#N/A</v>
      </c>
      <c r="N1500" s="180" t="e">
        <f t="shared" ca="1" si="410"/>
        <v>#N/A</v>
      </c>
      <c r="O1500" s="180" t="e">
        <f ca="1">IF($L1500=0,-1,OFFSET('Kuiva-aine'!$C$10,AE1500+AF1500-1,0))</f>
        <v>#N/A</v>
      </c>
      <c r="P1500" s="180" t="e">
        <f t="shared" ca="1" si="416"/>
        <v>#N/A</v>
      </c>
      <c r="Q1500" s="180" t="e">
        <f ca="1">OFFSET('ewc02'!$A$10,MATCH($C1500,EWC_Koodi,0),0)</f>
        <v>#N/A</v>
      </c>
      <c r="R1500" s="180" t="e">
        <f t="shared" ca="1" si="417"/>
        <v>#N/A</v>
      </c>
      <c r="S1500" s="180" t="e">
        <f ca="1">OFFSET('ewc02'!$K$10,Y1500,0)</f>
        <v>#N/A</v>
      </c>
      <c r="T1500" s="180" t="e">
        <f t="shared" ca="1" si="418"/>
        <v>#N/A</v>
      </c>
      <c r="U1500" s="180" t="e">
        <f ca="1">OFFSET('ewc02'!$L$10,Y1500,0)</f>
        <v>#N/A</v>
      </c>
      <c r="V1500" s="180" t="e">
        <f ca="1">OFFSET('ewc02'!$M$10,Y1500,0)</f>
        <v>#N/A</v>
      </c>
      <c r="W1500" s="180" t="e">
        <f ca="1">OFFSET('ewc02'!$N$10,Y1500,0)</f>
        <v>#N/A</v>
      </c>
      <c r="X1500" s="180" t="e">
        <f ca="1">IF(AND(OFFSET('ewc02'!I$10,Y1500,0)=12,OR(G1500="2.3",G1500="2.6",G1500="2.7",G1500="2.9")),1,0)</f>
        <v>#N/A</v>
      </c>
      <c r="Y1500" s="180" t="e">
        <f t="shared" ca="1" si="411"/>
        <v>#N/A</v>
      </c>
      <c r="Z1500" s="37">
        <f t="shared" si="412"/>
        <v>0</v>
      </c>
      <c r="AA1500" s="180">
        <f ca="1">IF($Z1500=0,0, OFFSET(rd!$A$10,MATCH($Z1500,RD_tunnus,0),0))</f>
        <v>0</v>
      </c>
      <c r="AB1500" s="180" t="e">
        <f t="shared" si="419"/>
        <v>#N/A</v>
      </c>
      <c r="AC1500" s="180" t="e">
        <f t="shared" si="420"/>
        <v>#N/A</v>
      </c>
      <c r="AD1500" s="100">
        <f t="shared" si="421"/>
        <v>0</v>
      </c>
      <c r="AE1500" s="180" t="e">
        <f t="shared" ca="1" si="413"/>
        <v>#N/A</v>
      </c>
      <c r="AF1500" s="180" t="e">
        <f t="shared" ca="1" si="414"/>
        <v>#N/A</v>
      </c>
      <c r="AG1500" s="100" t="e">
        <f ca="1">OFFSET('Kuiva-aine'!$D$10,AE1500+AF1500-1,0)</f>
        <v>#N/A</v>
      </c>
      <c r="AH1500" s="100" t="e">
        <f ca="1">OFFSET('Kuiva-aine'!$E$10,AE1500+AF1500-1,0)</f>
        <v>#N/A</v>
      </c>
      <c r="AI1500" s="180" t="e">
        <f t="shared" ca="1" si="422"/>
        <v>#N/A</v>
      </c>
      <c r="AJ1500" s="180" t="e">
        <f t="shared" si="423"/>
        <v>#N/A</v>
      </c>
      <c r="AK1500" s="180" t="e">
        <f t="shared" si="424"/>
        <v>#N/A</v>
      </c>
      <c r="AL1500" s="180">
        <f t="shared" si="425"/>
        <v>0</v>
      </c>
    </row>
    <row r="1501" spans="1:38" x14ac:dyDescent="0.35">
      <c r="A1501" s="91"/>
      <c r="B1501" s="92"/>
      <c r="C1501" s="93"/>
      <c r="D1501" s="92"/>
      <c r="E1501" s="91"/>
      <c r="F1501" s="92"/>
      <c r="G1501" s="94"/>
      <c r="I1501" s="31">
        <f t="shared" ca="1" si="409"/>
        <v>0</v>
      </c>
      <c r="J1501" s="31">
        <f ca="1">IF(ISNA(MATCH($V1501,Hajoamiskertoimet!A$21:A$53,0)),0,$I1501*OFFSET(Hajoamiskertoimet!$C$20,MATCH($V1501,Hajoamiskertoimet!A$21:A$53,0),0))</f>
        <v>0</v>
      </c>
      <c r="L1501" s="181">
        <f t="shared" ca="1" si="415"/>
        <v>1</v>
      </c>
      <c r="M1501" s="180" t="e">
        <f ca="1">OFFSET('ewc02'!$H$10,MATCH($R1501,Ewc_ID,0),0)</f>
        <v>#N/A</v>
      </c>
      <c r="N1501" s="180" t="e">
        <f t="shared" ca="1" si="410"/>
        <v>#N/A</v>
      </c>
      <c r="O1501" s="180" t="e">
        <f ca="1">IF($L1501=0,-1,OFFSET('Kuiva-aine'!$C$10,AE1501+AF1501-1,0))</f>
        <v>#N/A</v>
      </c>
      <c r="P1501" s="180" t="e">
        <f t="shared" ca="1" si="416"/>
        <v>#N/A</v>
      </c>
      <c r="Q1501" s="180" t="e">
        <f ca="1">OFFSET('ewc02'!$A$10,MATCH($C1501,EWC_Koodi,0),0)</f>
        <v>#N/A</v>
      </c>
      <c r="R1501" s="180" t="e">
        <f t="shared" ca="1" si="417"/>
        <v>#N/A</v>
      </c>
      <c r="S1501" s="180" t="e">
        <f ca="1">OFFSET('ewc02'!$K$10,Y1501,0)</f>
        <v>#N/A</v>
      </c>
      <c r="T1501" s="180" t="e">
        <f t="shared" ca="1" si="418"/>
        <v>#N/A</v>
      </c>
      <c r="U1501" s="180" t="e">
        <f ca="1">OFFSET('ewc02'!$L$10,Y1501,0)</f>
        <v>#N/A</v>
      </c>
      <c r="V1501" s="180" t="e">
        <f ca="1">OFFSET('ewc02'!$M$10,Y1501,0)</f>
        <v>#N/A</v>
      </c>
      <c r="W1501" s="180" t="e">
        <f ca="1">OFFSET('ewc02'!$N$10,Y1501,0)</f>
        <v>#N/A</v>
      </c>
      <c r="X1501" s="180" t="e">
        <f ca="1">IF(AND(OFFSET('ewc02'!I$10,Y1501,0)=12,OR(G1501="2.3",G1501="2.6",G1501="2.7",G1501="2.9")),1,0)</f>
        <v>#N/A</v>
      </c>
      <c r="Y1501" s="180" t="e">
        <f t="shared" ca="1" si="411"/>
        <v>#N/A</v>
      </c>
      <c r="Z1501" s="37">
        <f t="shared" si="412"/>
        <v>0</v>
      </c>
      <c r="AA1501" s="180">
        <f ca="1">IF($Z1501=0,0, OFFSET(rd!$A$10,MATCH($Z1501,RD_tunnus,0),0))</f>
        <v>0</v>
      </c>
      <c r="AB1501" s="180" t="e">
        <f t="shared" si="419"/>
        <v>#N/A</v>
      </c>
      <c r="AC1501" s="180" t="e">
        <f t="shared" si="420"/>
        <v>#N/A</v>
      </c>
      <c r="AD1501" s="100">
        <f t="shared" si="421"/>
        <v>0</v>
      </c>
      <c r="AE1501" s="180" t="e">
        <f t="shared" ca="1" si="413"/>
        <v>#N/A</v>
      </c>
      <c r="AF1501" s="180" t="e">
        <f t="shared" ca="1" si="414"/>
        <v>#N/A</v>
      </c>
      <c r="AG1501" s="100" t="e">
        <f ca="1">OFFSET('Kuiva-aine'!$D$10,AE1501+AF1501-1,0)</f>
        <v>#N/A</v>
      </c>
      <c r="AH1501" s="100" t="e">
        <f ca="1">OFFSET('Kuiva-aine'!$E$10,AE1501+AF1501-1,0)</f>
        <v>#N/A</v>
      </c>
      <c r="AI1501" s="180" t="e">
        <f t="shared" ca="1" si="422"/>
        <v>#N/A</v>
      </c>
      <c r="AJ1501" s="180" t="e">
        <f t="shared" si="423"/>
        <v>#N/A</v>
      </c>
      <c r="AK1501" s="180" t="e">
        <f t="shared" si="424"/>
        <v>#N/A</v>
      </c>
      <c r="AL1501" s="180">
        <f t="shared" si="425"/>
        <v>0</v>
      </c>
    </row>
    <row r="1502" spans="1:38" x14ac:dyDescent="0.35">
      <c r="A1502" s="91"/>
      <c r="B1502" s="92"/>
      <c r="C1502" s="93"/>
      <c r="D1502" s="92"/>
      <c r="E1502" s="91"/>
      <c r="F1502" s="92"/>
      <c r="G1502" s="94"/>
      <c r="I1502" s="31">
        <f t="shared" ca="1" si="409"/>
        <v>0</v>
      </c>
      <c r="J1502" s="31">
        <f ca="1">IF(ISNA(MATCH($V1502,Hajoamiskertoimet!A$21:A$53,0)),0,$I1502*OFFSET(Hajoamiskertoimet!$C$20,MATCH($V1502,Hajoamiskertoimet!A$21:A$53,0),0))</f>
        <v>0</v>
      </c>
      <c r="L1502" s="181">
        <f t="shared" ca="1" si="415"/>
        <v>1</v>
      </c>
      <c r="M1502" s="180" t="e">
        <f ca="1">OFFSET('ewc02'!$H$10,MATCH($R1502,Ewc_ID,0),0)</f>
        <v>#N/A</v>
      </c>
      <c r="N1502" s="180" t="e">
        <f t="shared" ca="1" si="410"/>
        <v>#N/A</v>
      </c>
      <c r="O1502" s="180" t="e">
        <f ca="1">IF($L1502=0,-1,OFFSET('Kuiva-aine'!$C$10,AE1502+AF1502-1,0))</f>
        <v>#N/A</v>
      </c>
      <c r="P1502" s="180" t="e">
        <f t="shared" ca="1" si="416"/>
        <v>#N/A</v>
      </c>
      <c r="Q1502" s="180" t="e">
        <f ca="1">OFFSET('ewc02'!$A$10,MATCH($C1502,EWC_Koodi,0),0)</f>
        <v>#N/A</v>
      </c>
      <c r="R1502" s="180" t="e">
        <f t="shared" ca="1" si="417"/>
        <v>#N/A</v>
      </c>
      <c r="S1502" s="180" t="e">
        <f ca="1">OFFSET('ewc02'!$K$10,Y1502,0)</f>
        <v>#N/A</v>
      </c>
      <c r="T1502" s="180" t="e">
        <f t="shared" ca="1" si="418"/>
        <v>#N/A</v>
      </c>
      <c r="U1502" s="180" t="e">
        <f ca="1">OFFSET('ewc02'!$L$10,Y1502,0)</f>
        <v>#N/A</v>
      </c>
      <c r="V1502" s="180" t="e">
        <f ca="1">OFFSET('ewc02'!$M$10,Y1502,0)</f>
        <v>#N/A</v>
      </c>
      <c r="W1502" s="180" t="e">
        <f ca="1">OFFSET('ewc02'!$N$10,Y1502,0)</f>
        <v>#N/A</v>
      </c>
      <c r="X1502" s="180" t="e">
        <f ca="1">IF(AND(OFFSET('ewc02'!I$10,Y1502,0)=12,OR(G1502="2.3",G1502="2.6",G1502="2.7",G1502="2.9")),1,0)</f>
        <v>#N/A</v>
      </c>
      <c r="Y1502" s="180" t="e">
        <f t="shared" ca="1" si="411"/>
        <v>#N/A</v>
      </c>
      <c r="Z1502" s="37">
        <f t="shared" si="412"/>
        <v>0</v>
      </c>
      <c r="AA1502" s="180">
        <f ca="1">IF($Z1502=0,0, OFFSET(rd!$A$10,MATCH($Z1502,RD_tunnus,0),0))</f>
        <v>0</v>
      </c>
      <c r="AB1502" s="180" t="e">
        <f t="shared" si="419"/>
        <v>#N/A</v>
      </c>
      <c r="AC1502" s="180" t="e">
        <f t="shared" si="420"/>
        <v>#N/A</v>
      </c>
      <c r="AD1502" s="100">
        <f t="shared" si="421"/>
        <v>0</v>
      </c>
      <c r="AE1502" s="180" t="e">
        <f t="shared" ca="1" si="413"/>
        <v>#N/A</v>
      </c>
      <c r="AF1502" s="180" t="e">
        <f t="shared" ca="1" si="414"/>
        <v>#N/A</v>
      </c>
      <c r="AG1502" s="100" t="e">
        <f ca="1">OFFSET('Kuiva-aine'!$D$10,AE1502+AF1502-1,0)</f>
        <v>#N/A</v>
      </c>
      <c r="AH1502" s="100" t="e">
        <f ca="1">OFFSET('Kuiva-aine'!$E$10,AE1502+AF1502-1,0)</f>
        <v>#N/A</v>
      </c>
      <c r="AI1502" s="180" t="e">
        <f t="shared" ca="1" si="422"/>
        <v>#N/A</v>
      </c>
      <c r="AJ1502" s="180" t="e">
        <f t="shared" si="423"/>
        <v>#N/A</v>
      </c>
      <c r="AK1502" s="180" t="e">
        <f t="shared" si="424"/>
        <v>#N/A</v>
      </c>
      <c r="AL1502" s="180">
        <f t="shared" si="425"/>
        <v>0</v>
      </c>
    </row>
    <row r="1503" spans="1:38" x14ac:dyDescent="0.35">
      <c r="A1503" s="91"/>
      <c r="B1503" s="92"/>
      <c r="C1503" s="93"/>
      <c r="D1503" s="92"/>
      <c r="E1503" s="91"/>
      <c r="F1503" s="92"/>
      <c r="G1503" s="94"/>
      <c r="I1503" s="31">
        <f t="shared" ca="1" si="409"/>
        <v>0</v>
      </c>
      <c r="J1503" s="31">
        <f ca="1">IF(ISNA(MATCH($V1503,Hajoamiskertoimet!A$21:A$53,0)),0,$I1503*OFFSET(Hajoamiskertoimet!$C$20,MATCH($V1503,Hajoamiskertoimet!A$21:A$53,0),0))</f>
        <v>0</v>
      </c>
      <c r="L1503" s="181">
        <f t="shared" ca="1" si="415"/>
        <v>1</v>
      </c>
      <c r="M1503" s="180" t="e">
        <f ca="1">OFFSET('ewc02'!$H$10,MATCH($R1503,Ewc_ID,0),0)</f>
        <v>#N/A</v>
      </c>
      <c r="N1503" s="180" t="e">
        <f t="shared" ca="1" si="410"/>
        <v>#N/A</v>
      </c>
      <c r="O1503" s="180" t="e">
        <f ca="1">IF($L1503=0,-1,OFFSET('Kuiva-aine'!$C$10,AE1503+AF1503-1,0))</f>
        <v>#N/A</v>
      </c>
      <c r="P1503" s="180" t="e">
        <f t="shared" ca="1" si="416"/>
        <v>#N/A</v>
      </c>
      <c r="Q1503" s="180" t="e">
        <f ca="1">OFFSET('ewc02'!$A$10,MATCH($C1503,EWC_Koodi,0),0)</f>
        <v>#N/A</v>
      </c>
      <c r="R1503" s="180" t="e">
        <f t="shared" ca="1" si="417"/>
        <v>#N/A</v>
      </c>
      <c r="S1503" s="180" t="e">
        <f ca="1">OFFSET('ewc02'!$K$10,Y1503,0)</f>
        <v>#N/A</v>
      </c>
      <c r="T1503" s="180" t="e">
        <f t="shared" ca="1" si="418"/>
        <v>#N/A</v>
      </c>
      <c r="U1503" s="180" t="e">
        <f ca="1">OFFSET('ewc02'!$L$10,Y1503,0)</f>
        <v>#N/A</v>
      </c>
      <c r="V1503" s="180" t="e">
        <f ca="1">OFFSET('ewc02'!$M$10,Y1503,0)</f>
        <v>#N/A</v>
      </c>
      <c r="W1503" s="180" t="e">
        <f ca="1">OFFSET('ewc02'!$N$10,Y1503,0)</f>
        <v>#N/A</v>
      </c>
      <c r="X1503" s="180" t="e">
        <f ca="1">IF(AND(OFFSET('ewc02'!I$10,Y1503,0)=12,OR(G1503="2.3",G1503="2.6",G1503="2.7",G1503="2.9")),1,0)</f>
        <v>#N/A</v>
      </c>
      <c r="Y1503" s="180" t="e">
        <f t="shared" ca="1" si="411"/>
        <v>#N/A</v>
      </c>
      <c r="Z1503" s="37">
        <f t="shared" si="412"/>
        <v>0</v>
      </c>
      <c r="AA1503" s="180">
        <f ca="1">IF($Z1503=0,0, OFFSET(rd!$A$10,MATCH($Z1503,RD_tunnus,0),0))</f>
        <v>0</v>
      </c>
      <c r="AB1503" s="180" t="e">
        <f t="shared" si="419"/>
        <v>#N/A</v>
      </c>
      <c r="AC1503" s="180" t="e">
        <f t="shared" si="420"/>
        <v>#N/A</v>
      </c>
      <c r="AD1503" s="100">
        <f t="shared" si="421"/>
        <v>0</v>
      </c>
      <c r="AE1503" s="180" t="e">
        <f t="shared" ca="1" si="413"/>
        <v>#N/A</v>
      </c>
      <c r="AF1503" s="180" t="e">
        <f t="shared" ca="1" si="414"/>
        <v>#N/A</v>
      </c>
      <c r="AG1503" s="100" t="e">
        <f ca="1">OFFSET('Kuiva-aine'!$D$10,AE1503+AF1503-1,0)</f>
        <v>#N/A</v>
      </c>
      <c r="AH1503" s="100" t="e">
        <f ca="1">OFFSET('Kuiva-aine'!$E$10,AE1503+AF1503-1,0)</f>
        <v>#N/A</v>
      </c>
      <c r="AI1503" s="180" t="e">
        <f t="shared" ca="1" si="422"/>
        <v>#N/A</v>
      </c>
      <c r="AJ1503" s="180" t="e">
        <f t="shared" si="423"/>
        <v>#N/A</v>
      </c>
      <c r="AK1503" s="180" t="e">
        <f t="shared" si="424"/>
        <v>#N/A</v>
      </c>
      <c r="AL1503" s="180">
        <f t="shared" si="425"/>
        <v>0</v>
      </c>
    </row>
    <row r="1504" spans="1:38" x14ac:dyDescent="0.35">
      <c r="A1504" s="91"/>
      <c r="B1504" s="92"/>
      <c r="C1504" s="93"/>
      <c r="D1504" s="92"/>
      <c r="E1504" s="91"/>
      <c r="F1504" s="92"/>
      <c r="G1504" s="94"/>
      <c r="I1504" s="31">
        <f t="shared" ca="1" si="409"/>
        <v>0</v>
      </c>
      <c r="J1504" s="31">
        <f ca="1">IF(ISNA(MATCH($V1504,Hajoamiskertoimet!A$21:A$53,0)),0,$I1504*OFFSET(Hajoamiskertoimet!$C$20,MATCH($V1504,Hajoamiskertoimet!A$21:A$53,0),0))</f>
        <v>0</v>
      </c>
      <c r="L1504" s="181">
        <f t="shared" ca="1" si="415"/>
        <v>1</v>
      </c>
      <c r="M1504" s="180" t="e">
        <f ca="1">OFFSET('ewc02'!$H$10,MATCH($R1504,Ewc_ID,0),0)</f>
        <v>#N/A</v>
      </c>
      <c r="N1504" s="180" t="e">
        <f t="shared" ca="1" si="410"/>
        <v>#N/A</v>
      </c>
      <c r="O1504" s="180" t="e">
        <f ca="1">IF($L1504=0,-1,OFFSET('Kuiva-aine'!$C$10,AE1504+AF1504-1,0))</f>
        <v>#N/A</v>
      </c>
      <c r="P1504" s="180" t="e">
        <f t="shared" ca="1" si="416"/>
        <v>#N/A</v>
      </c>
      <c r="Q1504" s="180" t="e">
        <f ca="1">OFFSET('ewc02'!$A$10,MATCH($C1504,EWC_Koodi,0),0)</f>
        <v>#N/A</v>
      </c>
      <c r="R1504" s="180" t="e">
        <f t="shared" ca="1" si="417"/>
        <v>#N/A</v>
      </c>
      <c r="S1504" s="180" t="e">
        <f ca="1">OFFSET('ewc02'!$K$10,Y1504,0)</f>
        <v>#N/A</v>
      </c>
      <c r="T1504" s="180" t="e">
        <f t="shared" ca="1" si="418"/>
        <v>#N/A</v>
      </c>
      <c r="U1504" s="180" t="e">
        <f ca="1">OFFSET('ewc02'!$L$10,Y1504,0)</f>
        <v>#N/A</v>
      </c>
      <c r="V1504" s="180" t="e">
        <f ca="1">OFFSET('ewc02'!$M$10,Y1504,0)</f>
        <v>#N/A</v>
      </c>
      <c r="W1504" s="180" t="e">
        <f ca="1">OFFSET('ewc02'!$N$10,Y1504,0)</f>
        <v>#N/A</v>
      </c>
      <c r="X1504" s="180" t="e">
        <f ca="1">IF(AND(OFFSET('ewc02'!I$10,Y1504,0)=12,OR(G1504="2.3",G1504="2.6",G1504="2.7",G1504="2.9")),1,0)</f>
        <v>#N/A</v>
      </c>
      <c r="Y1504" s="180" t="e">
        <f t="shared" ca="1" si="411"/>
        <v>#N/A</v>
      </c>
      <c r="Z1504" s="37">
        <f t="shared" si="412"/>
        <v>0</v>
      </c>
      <c r="AA1504" s="180">
        <f ca="1">IF($Z1504=0,0, OFFSET(rd!$A$10,MATCH($Z1504,RD_tunnus,0),0))</f>
        <v>0</v>
      </c>
      <c r="AB1504" s="180" t="e">
        <f t="shared" si="419"/>
        <v>#N/A</v>
      </c>
      <c r="AC1504" s="180" t="e">
        <f t="shared" si="420"/>
        <v>#N/A</v>
      </c>
      <c r="AD1504" s="100">
        <f t="shared" si="421"/>
        <v>0</v>
      </c>
      <c r="AE1504" s="180" t="e">
        <f t="shared" ca="1" si="413"/>
        <v>#N/A</v>
      </c>
      <c r="AF1504" s="180" t="e">
        <f t="shared" ca="1" si="414"/>
        <v>#N/A</v>
      </c>
      <c r="AG1504" s="100" t="e">
        <f ca="1">OFFSET('Kuiva-aine'!$D$10,AE1504+AF1504-1,0)</f>
        <v>#N/A</v>
      </c>
      <c r="AH1504" s="100" t="e">
        <f ca="1">OFFSET('Kuiva-aine'!$E$10,AE1504+AF1504-1,0)</f>
        <v>#N/A</v>
      </c>
      <c r="AI1504" s="180" t="e">
        <f t="shared" ca="1" si="422"/>
        <v>#N/A</v>
      </c>
      <c r="AJ1504" s="180" t="e">
        <f t="shared" si="423"/>
        <v>#N/A</v>
      </c>
      <c r="AK1504" s="180" t="e">
        <f t="shared" si="424"/>
        <v>#N/A</v>
      </c>
      <c r="AL1504" s="180">
        <f t="shared" si="425"/>
        <v>0</v>
      </c>
    </row>
    <row r="1505" spans="1:38" x14ac:dyDescent="0.35">
      <c r="A1505" s="91"/>
      <c r="B1505" s="92"/>
      <c r="C1505" s="93"/>
      <c r="D1505" s="92"/>
      <c r="E1505" s="91"/>
      <c r="F1505" s="92"/>
      <c r="G1505" s="94"/>
      <c r="I1505" s="31">
        <f t="shared" ca="1" si="409"/>
        <v>0</v>
      </c>
      <c r="J1505" s="31">
        <f ca="1">IF(ISNA(MATCH($V1505,Hajoamiskertoimet!A$21:A$53,0)),0,$I1505*OFFSET(Hajoamiskertoimet!$C$20,MATCH($V1505,Hajoamiskertoimet!A$21:A$53,0),0))</f>
        <v>0</v>
      </c>
      <c r="L1505" s="181">
        <f t="shared" ca="1" si="415"/>
        <v>1</v>
      </c>
      <c r="M1505" s="180" t="e">
        <f ca="1">OFFSET('ewc02'!$H$10,MATCH($R1505,Ewc_ID,0),0)</f>
        <v>#N/A</v>
      </c>
      <c r="N1505" s="180" t="e">
        <f t="shared" ca="1" si="410"/>
        <v>#N/A</v>
      </c>
      <c r="O1505" s="180" t="e">
        <f ca="1">IF($L1505=0,-1,OFFSET('Kuiva-aine'!$C$10,AE1505+AF1505-1,0))</f>
        <v>#N/A</v>
      </c>
      <c r="P1505" s="180" t="e">
        <f t="shared" ca="1" si="416"/>
        <v>#N/A</v>
      </c>
      <c r="Q1505" s="180" t="e">
        <f ca="1">OFFSET('ewc02'!$A$10,MATCH($C1505,EWC_Koodi,0),0)</f>
        <v>#N/A</v>
      </c>
      <c r="R1505" s="180" t="e">
        <f t="shared" ca="1" si="417"/>
        <v>#N/A</v>
      </c>
      <c r="S1505" s="180" t="e">
        <f ca="1">OFFSET('ewc02'!$K$10,Y1505,0)</f>
        <v>#N/A</v>
      </c>
      <c r="T1505" s="180" t="e">
        <f t="shared" ca="1" si="418"/>
        <v>#N/A</v>
      </c>
      <c r="U1505" s="180" t="e">
        <f ca="1">OFFSET('ewc02'!$L$10,Y1505,0)</f>
        <v>#N/A</v>
      </c>
      <c r="V1505" s="180" t="e">
        <f ca="1">OFFSET('ewc02'!$M$10,Y1505,0)</f>
        <v>#N/A</v>
      </c>
      <c r="W1505" s="180" t="e">
        <f ca="1">OFFSET('ewc02'!$N$10,Y1505,0)</f>
        <v>#N/A</v>
      </c>
      <c r="X1505" s="180" t="e">
        <f ca="1">IF(AND(OFFSET('ewc02'!I$10,Y1505,0)=12,OR(G1505="2.3",G1505="2.6",G1505="2.7",G1505="2.9")),1,0)</f>
        <v>#N/A</v>
      </c>
      <c r="Y1505" s="180" t="e">
        <f t="shared" ca="1" si="411"/>
        <v>#N/A</v>
      </c>
      <c r="Z1505" s="37">
        <f t="shared" si="412"/>
        <v>0</v>
      </c>
      <c r="AA1505" s="180">
        <f ca="1">IF($Z1505=0,0, OFFSET(rd!$A$10,MATCH($Z1505,RD_tunnus,0),0))</f>
        <v>0</v>
      </c>
      <c r="AB1505" s="180" t="e">
        <f t="shared" si="419"/>
        <v>#N/A</v>
      </c>
      <c r="AC1505" s="180" t="e">
        <f t="shared" si="420"/>
        <v>#N/A</v>
      </c>
      <c r="AD1505" s="100">
        <f t="shared" si="421"/>
        <v>0</v>
      </c>
      <c r="AE1505" s="180" t="e">
        <f t="shared" ca="1" si="413"/>
        <v>#N/A</v>
      </c>
      <c r="AF1505" s="180" t="e">
        <f t="shared" ca="1" si="414"/>
        <v>#N/A</v>
      </c>
      <c r="AG1505" s="100" t="e">
        <f ca="1">OFFSET('Kuiva-aine'!$D$10,AE1505+AF1505-1,0)</f>
        <v>#N/A</v>
      </c>
      <c r="AH1505" s="100" t="e">
        <f ca="1">OFFSET('Kuiva-aine'!$E$10,AE1505+AF1505-1,0)</f>
        <v>#N/A</v>
      </c>
      <c r="AI1505" s="180" t="e">
        <f t="shared" ca="1" si="422"/>
        <v>#N/A</v>
      </c>
      <c r="AJ1505" s="180" t="e">
        <f t="shared" si="423"/>
        <v>#N/A</v>
      </c>
      <c r="AK1505" s="180" t="e">
        <f t="shared" si="424"/>
        <v>#N/A</v>
      </c>
      <c r="AL1505" s="180">
        <f t="shared" si="425"/>
        <v>0</v>
      </c>
    </row>
    <row r="1506" spans="1:38" x14ac:dyDescent="0.35">
      <c r="A1506" s="91"/>
      <c r="B1506" s="92"/>
      <c r="C1506" s="93"/>
      <c r="D1506" s="92"/>
      <c r="E1506" s="91"/>
      <c r="F1506" s="92"/>
      <c r="G1506" s="94"/>
      <c r="I1506" s="31">
        <f t="shared" ca="1" si="409"/>
        <v>0</v>
      </c>
      <c r="J1506" s="31">
        <f ca="1">IF(ISNA(MATCH($V1506,Hajoamiskertoimet!A$21:A$53,0)),0,$I1506*OFFSET(Hajoamiskertoimet!$C$20,MATCH($V1506,Hajoamiskertoimet!A$21:A$53,0),0))</f>
        <v>0</v>
      </c>
      <c r="L1506" s="181">
        <f t="shared" ca="1" si="415"/>
        <v>1</v>
      </c>
      <c r="M1506" s="180" t="e">
        <f ca="1">OFFSET('ewc02'!$H$10,MATCH($R1506,Ewc_ID,0),0)</f>
        <v>#N/A</v>
      </c>
      <c r="N1506" s="180" t="e">
        <f t="shared" ca="1" si="410"/>
        <v>#N/A</v>
      </c>
      <c r="O1506" s="180" t="e">
        <f ca="1">IF($L1506=0,-1,OFFSET('Kuiva-aine'!$C$10,AE1506+AF1506-1,0))</f>
        <v>#N/A</v>
      </c>
      <c r="P1506" s="180" t="e">
        <f t="shared" ca="1" si="416"/>
        <v>#N/A</v>
      </c>
      <c r="Q1506" s="180" t="e">
        <f ca="1">OFFSET('ewc02'!$A$10,MATCH($C1506,EWC_Koodi,0),0)</f>
        <v>#N/A</v>
      </c>
      <c r="R1506" s="180" t="e">
        <f t="shared" ca="1" si="417"/>
        <v>#N/A</v>
      </c>
      <c r="S1506" s="180" t="e">
        <f ca="1">OFFSET('ewc02'!$K$10,Y1506,0)</f>
        <v>#N/A</v>
      </c>
      <c r="T1506" s="180" t="e">
        <f t="shared" ca="1" si="418"/>
        <v>#N/A</v>
      </c>
      <c r="U1506" s="180" t="e">
        <f ca="1">OFFSET('ewc02'!$L$10,Y1506,0)</f>
        <v>#N/A</v>
      </c>
      <c r="V1506" s="180" t="e">
        <f ca="1">OFFSET('ewc02'!$M$10,Y1506,0)</f>
        <v>#N/A</v>
      </c>
      <c r="W1506" s="180" t="e">
        <f ca="1">OFFSET('ewc02'!$N$10,Y1506,0)</f>
        <v>#N/A</v>
      </c>
      <c r="X1506" s="180" t="e">
        <f ca="1">IF(AND(OFFSET('ewc02'!I$10,Y1506,0)=12,OR(G1506="2.3",G1506="2.6",G1506="2.7",G1506="2.9")),1,0)</f>
        <v>#N/A</v>
      </c>
      <c r="Y1506" s="180" t="e">
        <f t="shared" ca="1" si="411"/>
        <v>#N/A</v>
      </c>
      <c r="Z1506" s="37">
        <f t="shared" si="412"/>
        <v>0</v>
      </c>
      <c r="AA1506" s="180">
        <f ca="1">IF($Z1506=0,0, OFFSET(rd!$A$10,MATCH($Z1506,RD_tunnus,0),0))</f>
        <v>0</v>
      </c>
      <c r="AB1506" s="180" t="e">
        <f t="shared" si="419"/>
        <v>#N/A</v>
      </c>
      <c r="AC1506" s="180" t="e">
        <f t="shared" si="420"/>
        <v>#N/A</v>
      </c>
      <c r="AD1506" s="100">
        <f t="shared" si="421"/>
        <v>0</v>
      </c>
      <c r="AE1506" s="180" t="e">
        <f t="shared" ca="1" si="413"/>
        <v>#N/A</v>
      </c>
      <c r="AF1506" s="180" t="e">
        <f t="shared" ca="1" si="414"/>
        <v>#N/A</v>
      </c>
      <c r="AG1506" s="100" t="e">
        <f ca="1">OFFSET('Kuiva-aine'!$D$10,AE1506+AF1506-1,0)</f>
        <v>#N/A</v>
      </c>
      <c r="AH1506" s="100" t="e">
        <f ca="1">OFFSET('Kuiva-aine'!$E$10,AE1506+AF1506-1,0)</f>
        <v>#N/A</v>
      </c>
      <c r="AI1506" s="180" t="e">
        <f t="shared" ca="1" si="422"/>
        <v>#N/A</v>
      </c>
      <c r="AJ1506" s="180" t="e">
        <f t="shared" si="423"/>
        <v>#N/A</v>
      </c>
      <c r="AK1506" s="180" t="e">
        <f t="shared" si="424"/>
        <v>#N/A</v>
      </c>
      <c r="AL1506" s="180">
        <f t="shared" si="425"/>
        <v>0</v>
      </c>
    </row>
    <row r="1507" spans="1:38" x14ac:dyDescent="0.35">
      <c r="A1507" s="91"/>
      <c r="B1507" s="92"/>
      <c r="C1507" s="93"/>
      <c r="D1507" s="92"/>
      <c r="E1507" s="91"/>
      <c r="F1507" s="92"/>
      <c r="G1507" s="94"/>
      <c r="I1507" s="31">
        <f t="shared" ca="1" si="409"/>
        <v>0</v>
      </c>
      <c r="J1507" s="31">
        <f ca="1">IF(ISNA(MATCH($V1507,Hajoamiskertoimet!A$21:A$53,0)),0,$I1507*OFFSET(Hajoamiskertoimet!$C$20,MATCH($V1507,Hajoamiskertoimet!A$21:A$53,0),0))</f>
        <v>0</v>
      </c>
      <c r="L1507" s="181">
        <f t="shared" ca="1" si="415"/>
        <v>1</v>
      </c>
      <c r="M1507" s="180" t="e">
        <f ca="1">OFFSET('ewc02'!$H$10,MATCH($R1507,Ewc_ID,0),0)</f>
        <v>#N/A</v>
      </c>
      <c r="N1507" s="180" t="e">
        <f t="shared" ca="1" si="410"/>
        <v>#N/A</v>
      </c>
      <c r="O1507" s="180" t="e">
        <f ca="1">IF($L1507=0,-1,OFFSET('Kuiva-aine'!$C$10,AE1507+AF1507-1,0))</f>
        <v>#N/A</v>
      </c>
      <c r="P1507" s="180" t="e">
        <f t="shared" ca="1" si="416"/>
        <v>#N/A</v>
      </c>
      <c r="Q1507" s="180" t="e">
        <f ca="1">OFFSET('ewc02'!$A$10,MATCH($C1507,EWC_Koodi,0),0)</f>
        <v>#N/A</v>
      </c>
      <c r="R1507" s="180" t="e">
        <f t="shared" ca="1" si="417"/>
        <v>#N/A</v>
      </c>
      <c r="S1507" s="180" t="e">
        <f ca="1">OFFSET('ewc02'!$K$10,Y1507,0)</f>
        <v>#N/A</v>
      </c>
      <c r="T1507" s="180" t="e">
        <f t="shared" ca="1" si="418"/>
        <v>#N/A</v>
      </c>
      <c r="U1507" s="180" t="e">
        <f ca="1">OFFSET('ewc02'!$L$10,Y1507,0)</f>
        <v>#N/A</v>
      </c>
      <c r="V1507" s="180" t="e">
        <f ca="1">OFFSET('ewc02'!$M$10,Y1507,0)</f>
        <v>#N/A</v>
      </c>
      <c r="W1507" s="180" t="e">
        <f ca="1">OFFSET('ewc02'!$N$10,Y1507,0)</f>
        <v>#N/A</v>
      </c>
      <c r="X1507" s="180" t="e">
        <f ca="1">IF(AND(OFFSET('ewc02'!I$10,Y1507,0)=12,OR(G1507="2.3",G1507="2.6",G1507="2.7",G1507="2.9")),1,0)</f>
        <v>#N/A</v>
      </c>
      <c r="Y1507" s="180" t="e">
        <f t="shared" ca="1" si="411"/>
        <v>#N/A</v>
      </c>
      <c r="Z1507" s="37">
        <f t="shared" si="412"/>
        <v>0</v>
      </c>
      <c r="AA1507" s="180">
        <f ca="1">IF($Z1507=0,0, OFFSET(rd!$A$10,MATCH($Z1507,RD_tunnus,0),0))</f>
        <v>0</v>
      </c>
      <c r="AB1507" s="180" t="e">
        <f t="shared" si="419"/>
        <v>#N/A</v>
      </c>
      <c r="AC1507" s="180" t="e">
        <f t="shared" si="420"/>
        <v>#N/A</v>
      </c>
      <c r="AD1507" s="100">
        <f t="shared" si="421"/>
        <v>0</v>
      </c>
      <c r="AE1507" s="180" t="e">
        <f t="shared" ca="1" si="413"/>
        <v>#N/A</v>
      </c>
      <c r="AF1507" s="180" t="e">
        <f t="shared" ca="1" si="414"/>
        <v>#N/A</v>
      </c>
      <c r="AG1507" s="100" t="e">
        <f ca="1">OFFSET('Kuiva-aine'!$D$10,AE1507+AF1507-1,0)</f>
        <v>#N/A</v>
      </c>
      <c r="AH1507" s="100" t="e">
        <f ca="1">OFFSET('Kuiva-aine'!$E$10,AE1507+AF1507-1,0)</f>
        <v>#N/A</v>
      </c>
      <c r="AI1507" s="180" t="e">
        <f t="shared" ca="1" si="422"/>
        <v>#N/A</v>
      </c>
      <c r="AJ1507" s="180" t="e">
        <f t="shared" si="423"/>
        <v>#N/A</v>
      </c>
      <c r="AK1507" s="180" t="e">
        <f t="shared" si="424"/>
        <v>#N/A</v>
      </c>
      <c r="AL1507" s="180">
        <f t="shared" si="425"/>
        <v>0</v>
      </c>
    </row>
    <row r="1508" spans="1:38" x14ac:dyDescent="0.35">
      <c r="A1508" s="91"/>
      <c r="B1508" s="92"/>
      <c r="C1508" s="93"/>
      <c r="D1508" s="92"/>
      <c r="E1508" s="91"/>
      <c r="F1508" s="92"/>
      <c r="G1508" s="94"/>
      <c r="I1508" s="31">
        <f t="shared" ca="1" si="409"/>
        <v>0</v>
      </c>
      <c r="J1508" s="31">
        <f ca="1">IF(ISNA(MATCH($V1508,Hajoamiskertoimet!A$21:A$53,0)),0,$I1508*OFFSET(Hajoamiskertoimet!$C$20,MATCH($V1508,Hajoamiskertoimet!A$21:A$53,0),0))</f>
        <v>0</v>
      </c>
      <c r="L1508" s="181">
        <f t="shared" ca="1" si="415"/>
        <v>1</v>
      </c>
      <c r="M1508" s="180" t="e">
        <f ca="1">OFFSET('ewc02'!$H$10,MATCH($R1508,Ewc_ID,0),0)</f>
        <v>#N/A</v>
      </c>
      <c r="N1508" s="180" t="e">
        <f t="shared" ca="1" si="410"/>
        <v>#N/A</v>
      </c>
      <c r="O1508" s="180" t="e">
        <f ca="1">IF($L1508=0,-1,OFFSET('Kuiva-aine'!$C$10,AE1508+AF1508-1,0))</f>
        <v>#N/A</v>
      </c>
      <c r="P1508" s="180" t="e">
        <f t="shared" ca="1" si="416"/>
        <v>#N/A</v>
      </c>
      <c r="Q1508" s="180" t="e">
        <f ca="1">OFFSET('ewc02'!$A$10,MATCH($C1508,EWC_Koodi,0),0)</f>
        <v>#N/A</v>
      </c>
      <c r="R1508" s="180" t="e">
        <f t="shared" ca="1" si="417"/>
        <v>#N/A</v>
      </c>
      <c r="S1508" s="180" t="e">
        <f ca="1">OFFSET('ewc02'!$K$10,Y1508,0)</f>
        <v>#N/A</v>
      </c>
      <c r="T1508" s="180" t="e">
        <f t="shared" ca="1" si="418"/>
        <v>#N/A</v>
      </c>
      <c r="U1508" s="180" t="e">
        <f ca="1">OFFSET('ewc02'!$L$10,Y1508,0)</f>
        <v>#N/A</v>
      </c>
      <c r="V1508" s="180" t="e">
        <f ca="1">OFFSET('ewc02'!$M$10,Y1508,0)</f>
        <v>#N/A</v>
      </c>
      <c r="W1508" s="180" t="e">
        <f ca="1">OFFSET('ewc02'!$N$10,Y1508,0)</f>
        <v>#N/A</v>
      </c>
      <c r="X1508" s="180" t="e">
        <f ca="1">IF(AND(OFFSET('ewc02'!I$10,Y1508,0)=12,OR(G1508="2.3",G1508="2.6",G1508="2.7",G1508="2.9")),1,0)</f>
        <v>#N/A</v>
      </c>
      <c r="Y1508" s="180" t="e">
        <f t="shared" ca="1" si="411"/>
        <v>#N/A</v>
      </c>
      <c r="Z1508" s="37">
        <f t="shared" si="412"/>
        <v>0</v>
      </c>
      <c r="AA1508" s="180">
        <f ca="1">IF($Z1508=0,0, OFFSET(rd!$A$10,MATCH($Z1508,RD_tunnus,0),0))</f>
        <v>0</v>
      </c>
      <c r="AB1508" s="180" t="e">
        <f t="shared" si="419"/>
        <v>#N/A</v>
      </c>
      <c r="AC1508" s="180" t="e">
        <f t="shared" si="420"/>
        <v>#N/A</v>
      </c>
      <c r="AD1508" s="100">
        <f t="shared" si="421"/>
        <v>0</v>
      </c>
      <c r="AE1508" s="180" t="e">
        <f t="shared" ca="1" si="413"/>
        <v>#N/A</v>
      </c>
      <c r="AF1508" s="180" t="e">
        <f t="shared" ca="1" si="414"/>
        <v>#N/A</v>
      </c>
      <c r="AG1508" s="100" t="e">
        <f ca="1">OFFSET('Kuiva-aine'!$D$10,AE1508+AF1508-1,0)</f>
        <v>#N/A</v>
      </c>
      <c r="AH1508" s="100" t="e">
        <f ca="1">OFFSET('Kuiva-aine'!$E$10,AE1508+AF1508-1,0)</f>
        <v>#N/A</v>
      </c>
      <c r="AI1508" s="180" t="e">
        <f t="shared" ca="1" si="422"/>
        <v>#N/A</v>
      </c>
      <c r="AJ1508" s="180" t="e">
        <f t="shared" si="423"/>
        <v>#N/A</v>
      </c>
      <c r="AK1508" s="180" t="e">
        <f t="shared" si="424"/>
        <v>#N/A</v>
      </c>
      <c r="AL1508" s="180">
        <f t="shared" si="425"/>
        <v>0</v>
      </c>
    </row>
    <row r="1509" spans="1:38" x14ac:dyDescent="0.35">
      <c r="A1509" s="91"/>
      <c r="B1509" s="92"/>
      <c r="C1509" s="93"/>
      <c r="D1509" s="92"/>
      <c r="E1509" s="91"/>
      <c r="F1509" s="92"/>
      <c r="G1509" s="94"/>
      <c r="I1509" s="31">
        <f t="shared" ca="1" si="409"/>
        <v>0</v>
      </c>
      <c r="J1509" s="31">
        <f ca="1">IF(ISNA(MATCH($V1509,Hajoamiskertoimet!A$21:A$53,0)),0,$I1509*OFFSET(Hajoamiskertoimet!$C$20,MATCH($V1509,Hajoamiskertoimet!A$21:A$53,0),0))</f>
        <v>0</v>
      </c>
      <c r="L1509" s="181">
        <f t="shared" ca="1" si="415"/>
        <v>1</v>
      </c>
      <c r="M1509" s="180" t="e">
        <f ca="1">OFFSET('ewc02'!$H$10,MATCH($R1509,Ewc_ID,0),0)</f>
        <v>#N/A</v>
      </c>
      <c r="N1509" s="180" t="e">
        <f t="shared" ca="1" si="410"/>
        <v>#N/A</v>
      </c>
      <c r="O1509" s="180" t="e">
        <f ca="1">IF($L1509=0,-1,OFFSET('Kuiva-aine'!$C$10,AE1509+AF1509-1,0))</f>
        <v>#N/A</v>
      </c>
      <c r="P1509" s="180" t="e">
        <f t="shared" ca="1" si="416"/>
        <v>#N/A</v>
      </c>
      <c r="Q1509" s="180" t="e">
        <f ca="1">OFFSET('ewc02'!$A$10,MATCH($C1509,EWC_Koodi,0),0)</f>
        <v>#N/A</v>
      </c>
      <c r="R1509" s="180" t="e">
        <f t="shared" ca="1" si="417"/>
        <v>#N/A</v>
      </c>
      <c r="S1509" s="180" t="e">
        <f ca="1">OFFSET('ewc02'!$K$10,Y1509,0)</f>
        <v>#N/A</v>
      </c>
      <c r="T1509" s="180" t="e">
        <f t="shared" ca="1" si="418"/>
        <v>#N/A</v>
      </c>
      <c r="U1509" s="180" t="e">
        <f ca="1">OFFSET('ewc02'!$L$10,Y1509,0)</f>
        <v>#N/A</v>
      </c>
      <c r="V1509" s="180" t="e">
        <f ca="1">OFFSET('ewc02'!$M$10,Y1509,0)</f>
        <v>#N/A</v>
      </c>
      <c r="W1509" s="180" t="e">
        <f ca="1">OFFSET('ewc02'!$N$10,Y1509,0)</f>
        <v>#N/A</v>
      </c>
      <c r="X1509" s="180" t="e">
        <f ca="1">IF(AND(OFFSET('ewc02'!I$10,Y1509,0)=12,OR(G1509="2.3",G1509="2.6",G1509="2.7",G1509="2.9")),1,0)</f>
        <v>#N/A</v>
      </c>
      <c r="Y1509" s="180" t="e">
        <f t="shared" ca="1" si="411"/>
        <v>#N/A</v>
      </c>
      <c r="Z1509" s="37">
        <f t="shared" si="412"/>
        <v>0</v>
      </c>
      <c r="AA1509" s="180">
        <f ca="1">IF($Z1509=0,0, OFFSET(rd!$A$10,MATCH($Z1509,RD_tunnus,0),0))</f>
        <v>0</v>
      </c>
      <c r="AB1509" s="180" t="e">
        <f t="shared" si="419"/>
        <v>#N/A</v>
      </c>
      <c r="AC1509" s="180" t="e">
        <f t="shared" si="420"/>
        <v>#N/A</v>
      </c>
      <c r="AD1509" s="100">
        <f t="shared" si="421"/>
        <v>0</v>
      </c>
      <c r="AE1509" s="180" t="e">
        <f t="shared" ca="1" si="413"/>
        <v>#N/A</v>
      </c>
      <c r="AF1509" s="180" t="e">
        <f t="shared" ca="1" si="414"/>
        <v>#N/A</v>
      </c>
      <c r="AG1509" s="100" t="e">
        <f ca="1">OFFSET('Kuiva-aine'!$D$10,AE1509+AF1509-1,0)</f>
        <v>#N/A</v>
      </c>
      <c r="AH1509" s="100" t="e">
        <f ca="1">OFFSET('Kuiva-aine'!$E$10,AE1509+AF1509-1,0)</f>
        <v>#N/A</v>
      </c>
      <c r="AI1509" s="180" t="e">
        <f t="shared" ca="1" si="422"/>
        <v>#N/A</v>
      </c>
      <c r="AJ1509" s="180" t="e">
        <f t="shared" si="423"/>
        <v>#N/A</v>
      </c>
      <c r="AK1509" s="180" t="e">
        <f t="shared" si="424"/>
        <v>#N/A</v>
      </c>
      <c r="AL1509" s="180">
        <f t="shared" si="425"/>
        <v>0</v>
      </c>
    </row>
    <row r="1510" spans="1:38" x14ac:dyDescent="0.35">
      <c r="A1510" s="91"/>
      <c r="B1510" s="92"/>
      <c r="C1510" s="93"/>
      <c r="D1510" s="92"/>
      <c r="E1510" s="91"/>
      <c r="F1510" s="92"/>
      <c r="G1510" s="94"/>
      <c r="I1510" s="31">
        <f t="shared" ca="1" si="409"/>
        <v>0</v>
      </c>
      <c r="J1510" s="31">
        <f ca="1">IF(ISNA(MATCH($V1510,Hajoamiskertoimet!A$21:A$53,0)),0,$I1510*OFFSET(Hajoamiskertoimet!$C$20,MATCH($V1510,Hajoamiskertoimet!A$21:A$53,0),0))</f>
        <v>0</v>
      </c>
      <c r="L1510" s="181">
        <f t="shared" ca="1" si="415"/>
        <v>1</v>
      </c>
      <c r="M1510" s="180" t="e">
        <f ca="1">OFFSET('ewc02'!$H$10,MATCH($R1510,Ewc_ID,0),0)</f>
        <v>#N/A</v>
      </c>
      <c r="N1510" s="180" t="e">
        <f t="shared" ca="1" si="410"/>
        <v>#N/A</v>
      </c>
      <c r="O1510" s="180" t="e">
        <f ca="1">IF($L1510=0,-1,OFFSET('Kuiva-aine'!$C$10,AE1510+AF1510-1,0))</f>
        <v>#N/A</v>
      </c>
      <c r="P1510" s="180" t="e">
        <f t="shared" ca="1" si="416"/>
        <v>#N/A</v>
      </c>
      <c r="Q1510" s="180" t="e">
        <f ca="1">OFFSET('ewc02'!$A$10,MATCH($C1510,EWC_Koodi,0),0)</f>
        <v>#N/A</v>
      </c>
      <c r="R1510" s="180" t="e">
        <f t="shared" ca="1" si="417"/>
        <v>#N/A</v>
      </c>
      <c r="S1510" s="180" t="e">
        <f ca="1">OFFSET('ewc02'!$K$10,Y1510,0)</f>
        <v>#N/A</v>
      </c>
      <c r="T1510" s="180" t="e">
        <f t="shared" ca="1" si="418"/>
        <v>#N/A</v>
      </c>
      <c r="U1510" s="180" t="e">
        <f ca="1">OFFSET('ewc02'!$L$10,Y1510,0)</f>
        <v>#N/A</v>
      </c>
      <c r="V1510" s="180" t="e">
        <f ca="1">OFFSET('ewc02'!$M$10,Y1510,0)</f>
        <v>#N/A</v>
      </c>
      <c r="W1510" s="180" t="e">
        <f ca="1">OFFSET('ewc02'!$N$10,Y1510,0)</f>
        <v>#N/A</v>
      </c>
      <c r="X1510" s="180" t="e">
        <f ca="1">IF(AND(OFFSET('ewc02'!I$10,Y1510,0)=12,OR(G1510="2.3",G1510="2.6",G1510="2.7",G1510="2.9")),1,0)</f>
        <v>#N/A</v>
      </c>
      <c r="Y1510" s="180" t="e">
        <f t="shared" ca="1" si="411"/>
        <v>#N/A</v>
      </c>
      <c r="Z1510" s="37">
        <f t="shared" si="412"/>
        <v>0</v>
      </c>
      <c r="AA1510" s="180">
        <f ca="1">IF($Z1510=0,0, OFFSET(rd!$A$10,MATCH($Z1510,RD_tunnus,0),0))</f>
        <v>0</v>
      </c>
      <c r="AB1510" s="180" t="e">
        <f t="shared" si="419"/>
        <v>#N/A</v>
      </c>
      <c r="AC1510" s="180" t="e">
        <f t="shared" si="420"/>
        <v>#N/A</v>
      </c>
      <c r="AD1510" s="100">
        <f t="shared" si="421"/>
        <v>0</v>
      </c>
      <c r="AE1510" s="180" t="e">
        <f t="shared" ca="1" si="413"/>
        <v>#N/A</v>
      </c>
      <c r="AF1510" s="180" t="e">
        <f t="shared" ca="1" si="414"/>
        <v>#N/A</v>
      </c>
      <c r="AG1510" s="100" t="e">
        <f ca="1">OFFSET('Kuiva-aine'!$D$10,AE1510+AF1510-1,0)</f>
        <v>#N/A</v>
      </c>
      <c r="AH1510" s="100" t="e">
        <f ca="1">OFFSET('Kuiva-aine'!$E$10,AE1510+AF1510-1,0)</f>
        <v>#N/A</v>
      </c>
      <c r="AI1510" s="180" t="e">
        <f t="shared" ca="1" si="422"/>
        <v>#N/A</v>
      </c>
      <c r="AJ1510" s="180" t="e">
        <f t="shared" si="423"/>
        <v>#N/A</v>
      </c>
      <c r="AK1510" s="180" t="e">
        <f t="shared" si="424"/>
        <v>#N/A</v>
      </c>
      <c r="AL1510" s="180">
        <f t="shared" si="425"/>
        <v>0</v>
      </c>
    </row>
    <row r="1511" spans="1:38" x14ac:dyDescent="0.35">
      <c r="A1511" s="29"/>
      <c r="I1511" s="96"/>
    </row>
    <row r="1512" spans="1:38" x14ac:dyDescent="0.35">
      <c r="A1512" t="s">
        <v>3167</v>
      </c>
      <c r="I1512" s="96">
        <f ca="1">SUM(I11:I1510)</f>
        <v>0</v>
      </c>
    </row>
    <row r="1517" spans="1:38" x14ac:dyDescent="0.35">
      <c r="I1517" s="96"/>
    </row>
  </sheetData>
  <sheetProtection sheet="1" objects="1" scenarios="1" autoFilter="0"/>
  <autoFilter ref="A10:AL1510" xr:uid="{AD708C90-82EE-4629-AFB0-55B18E434EB3}"/>
  <mergeCells count="4">
    <mergeCell ref="Z8:AA8"/>
    <mergeCell ref="AE8:AH8"/>
    <mergeCell ref="Z9:AA9"/>
    <mergeCell ref="AF9:AG9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30C2B-4347-4218-85C1-80CF98A8B7F9}">
  <dimension ref="A1:BR11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2.5" x14ac:dyDescent="0.25"/>
  <cols>
    <col min="1" max="1" width="7.81640625" style="36" customWidth="1"/>
    <col min="2" max="2" width="3.81640625" style="36" customWidth="1"/>
    <col min="3" max="4" width="10.81640625" style="36" customWidth="1"/>
    <col min="5" max="5" width="8.81640625" style="36" customWidth="1"/>
    <col min="6" max="11" width="11.81640625" style="36" customWidth="1"/>
    <col min="12" max="12" width="3.81640625" style="36" customWidth="1"/>
    <col min="13" max="17" width="11.81640625" style="36" customWidth="1"/>
    <col min="18" max="18" width="3.81640625" style="36" customWidth="1"/>
    <col min="19" max="23" width="11.81640625" style="36" customWidth="1"/>
    <col min="24" max="24" width="3.81640625" style="36" customWidth="1"/>
    <col min="25" max="26" width="11.81640625" style="36" customWidth="1"/>
    <col min="27" max="27" width="12.81640625" style="36" customWidth="1"/>
    <col min="28" max="29" width="11.81640625" style="36" customWidth="1"/>
    <col min="30" max="30" width="3.81640625" style="36" customWidth="1"/>
    <col min="31" max="32" width="11.81640625" style="36" customWidth="1"/>
    <col min="33" max="33" width="12.81640625" style="36" customWidth="1"/>
    <col min="34" max="35" width="11.81640625" style="36" customWidth="1"/>
    <col min="36" max="36" width="3.81640625" style="36" customWidth="1"/>
    <col min="37" max="37" width="11.81640625" style="36" customWidth="1"/>
    <col min="38" max="38" width="8.81640625" style="36" customWidth="1"/>
    <col min="39" max="44" width="11.81640625" style="36" customWidth="1"/>
    <col min="45" max="45" width="3.81640625" style="36" customWidth="1"/>
    <col min="46" max="50" width="11.81640625" style="36" customWidth="1"/>
    <col min="51" max="51" width="3.81640625" style="36" customWidth="1"/>
    <col min="52" max="56" width="11.81640625" style="36" customWidth="1"/>
    <col min="57" max="57" width="3.81640625" style="36" customWidth="1"/>
    <col min="58" max="62" width="11.81640625" style="36" customWidth="1"/>
    <col min="63" max="63" width="3.81640625" style="36" customWidth="1"/>
    <col min="64" max="65" width="11.81640625" style="36" customWidth="1"/>
    <col min="66" max="66" width="12.81640625" style="36" customWidth="1"/>
    <col min="67" max="68" width="11.81640625" style="36" customWidth="1"/>
    <col min="69" max="69" width="3.81640625" style="36" customWidth="1"/>
    <col min="70" max="70" width="11.81640625" style="36" customWidth="1"/>
    <col min="71" max="16384" width="9.1796875" style="36"/>
  </cols>
  <sheetData>
    <row r="1" spans="1:70" s="214" customFormat="1" ht="18" customHeight="1" x14ac:dyDescent="0.35">
      <c r="B1" s="215"/>
      <c r="C1" s="213" t="s">
        <v>3317</v>
      </c>
      <c r="D1" s="216"/>
      <c r="G1" s="215" t="s">
        <v>3318</v>
      </c>
      <c r="M1" s="215" t="s">
        <v>3319</v>
      </c>
      <c r="T1" s="215"/>
      <c r="AN1" s="215" t="s">
        <v>3320</v>
      </c>
      <c r="AT1" s="215" t="s">
        <v>3321</v>
      </c>
      <c r="AZ1" s="213"/>
      <c r="BF1" s="213"/>
      <c r="BG1" s="215"/>
    </row>
    <row r="2" spans="1:70" x14ac:dyDescent="0.25">
      <c r="AL2" s="147"/>
    </row>
    <row r="3" spans="1:70" x14ac:dyDescent="0.25">
      <c r="C3" s="182" t="s">
        <v>3322</v>
      </c>
      <c r="H3" s="182" t="s">
        <v>90</v>
      </c>
      <c r="I3" s="182" t="s">
        <v>91</v>
      </c>
      <c r="J3" s="182" t="s">
        <v>92</v>
      </c>
      <c r="K3" s="110" t="s">
        <v>3323</v>
      </c>
      <c r="AO3" s="182" t="s">
        <v>90</v>
      </c>
      <c r="AP3" s="182" t="s">
        <v>91</v>
      </c>
      <c r="AQ3" s="182" t="s">
        <v>92</v>
      </c>
      <c r="AR3" s="182" t="s">
        <v>93</v>
      </c>
    </row>
    <row r="4" spans="1:70" ht="14.5" x14ac:dyDescent="0.35">
      <c r="C4" s="147" t="s">
        <v>3324</v>
      </c>
      <c r="D4" s="148">
        <f>Hajoamiskertoimet!E17</f>
        <v>1.3333333333333333</v>
      </c>
      <c r="G4" s="147" t="s">
        <v>82</v>
      </c>
      <c r="H4" s="148">
        <f>Hajoamiskertoimet!$B$8</f>
        <v>0.1</v>
      </c>
      <c r="I4" s="148">
        <f>Hajoamiskertoimet!$B$9</f>
        <v>0.185</v>
      </c>
      <c r="J4" s="149">
        <f>Hajoamiskertoimet!$B$10</f>
        <v>0.06</v>
      </c>
      <c r="K4" s="149">
        <f>Hajoamiskertoimet!$B$11</f>
        <v>0.03</v>
      </c>
      <c r="M4" s="259" t="s">
        <v>3325</v>
      </c>
      <c r="N4" s="260"/>
      <c r="O4" s="260"/>
      <c r="P4" s="260"/>
      <c r="Q4" s="182" t="s">
        <v>3326</v>
      </c>
      <c r="S4" s="259" t="s">
        <v>3325</v>
      </c>
      <c r="T4" s="260"/>
      <c r="U4" s="260"/>
      <c r="V4" s="260"/>
      <c r="W4" s="182" t="s">
        <v>3326</v>
      </c>
      <c r="Y4" s="259" t="s">
        <v>3325</v>
      </c>
      <c r="Z4" s="260"/>
      <c r="AA4" s="260"/>
      <c r="AB4" s="260"/>
      <c r="AC4" s="182" t="s">
        <v>3326</v>
      </c>
      <c r="AE4" s="259" t="s">
        <v>3325</v>
      </c>
      <c r="AF4" s="259"/>
      <c r="AG4" s="259"/>
      <c r="AH4" s="259"/>
      <c r="AI4" s="182" t="s">
        <v>3326</v>
      </c>
      <c r="AK4" s="182" t="s">
        <v>3326</v>
      </c>
      <c r="AN4" s="147" t="s">
        <v>82</v>
      </c>
      <c r="AO4" s="148">
        <f>Hajoamiskertoimet!$B$8</f>
        <v>0.1</v>
      </c>
      <c r="AP4" s="148">
        <f>Hajoamiskertoimet!$B$9</f>
        <v>0.185</v>
      </c>
      <c r="AQ4" s="149">
        <f>Hajoamiskertoimet!$B$10</f>
        <v>0.06</v>
      </c>
      <c r="AR4" s="149">
        <f>Hajoamiskertoimet!$B$11</f>
        <v>0.03</v>
      </c>
      <c r="AT4" s="259" t="s">
        <v>3325</v>
      </c>
      <c r="AU4" s="260"/>
      <c r="AV4" s="260"/>
      <c r="AW4" s="260"/>
      <c r="AX4" s="182" t="s">
        <v>3326</v>
      </c>
      <c r="AZ4" s="259" t="s">
        <v>3325</v>
      </c>
      <c r="BA4" s="260"/>
      <c r="BB4" s="260"/>
      <c r="BC4" s="260"/>
      <c r="BD4" s="182" t="s">
        <v>3326</v>
      </c>
      <c r="BF4" s="259" t="s">
        <v>3325</v>
      </c>
      <c r="BG4" s="260"/>
      <c r="BH4" s="260"/>
      <c r="BI4" s="260"/>
      <c r="BJ4" s="182" t="s">
        <v>3326</v>
      </c>
      <c r="BL4" s="259" t="s">
        <v>3325</v>
      </c>
      <c r="BM4" s="260"/>
      <c r="BN4" s="260"/>
      <c r="BO4" s="260"/>
      <c r="BP4" s="182" t="s">
        <v>3326</v>
      </c>
      <c r="BR4" s="182" t="s">
        <v>3326</v>
      </c>
    </row>
    <row r="5" spans="1:70" x14ac:dyDescent="0.25">
      <c r="C5" s="147" t="s">
        <v>3327</v>
      </c>
      <c r="D5" s="150">
        <f>Hajoamiskertoimet!$A$17</f>
        <v>0.5</v>
      </c>
      <c r="G5" s="147" t="s">
        <v>3328</v>
      </c>
      <c r="H5" s="130">
        <f>EXP(-H4)</f>
        <v>0.90483741803595952</v>
      </c>
      <c r="I5" s="130">
        <f>EXP(-I4)</f>
        <v>0.83110428385212565</v>
      </c>
      <c r="J5" s="130">
        <f>EXP(-J4)</f>
        <v>0.94176453358424872</v>
      </c>
      <c r="K5" s="130">
        <f>EXP(-K4)</f>
        <v>0.97044553354850815</v>
      </c>
      <c r="M5" s="182" t="s">
        <v>3329</v>
      </c>
      <c r="N5" s="182" t="s">
        <v>3330</v>
      </c>
      <c r="O5" s="182" t="s">
        <v>3331</v>
      </c>
      <c r="P5" s="182" t="s">
        <v>3167</v>
      </c>
      <c r="Q5" s="182" t="s">
        <v>3332</v>
      </c>
      <c r="S5" s="182" t="s">
        <v>3329</v>
      </c>
      <c r="T5" s="182" t="s">
        <v>3330</v>
      </c>
      <c r="U5" s="182" t="s">
        <v>3331</v>
      </c>
      <c r="V5" s="182" t="s">
        <v>3167</v>
      </c>
      <c r="W5" s="182" t="s">
        <v>3332</v>
      </c>
      <c r="Y5" s="182" t="s">
        <v>3329</v>
      </c>
      <c r="Z5" s="182" t="s">
        <v>3330</v>
      </c>
      <c r="AA5" s="182" t="s">
        <v>3331</v>
      </c>
      <c r="AB5" s="182" t="s">
        <v>3167</v>
      </c>
      <c r="AC5" s="182" t="s">
        <v>3332</v>
      </c>
      <c r="AE5" s="182" t="s">
        <v>3329</v>
      </c>
      <c r="AF5" s="182" t="s">
        <v>3330</v>
      </c>
      <c r="AG5" s="182" t="s">
        <v>3331</v>
      </c>
      <c r="AH5" s="182" t="s">
        <v>3167</v>
      </c>
      <c r="AI5" s="182" t="s">
        <v>3332</v>
      </c>
      <c r="AK5" s="182" t="s">
        <v>3332</v>
      </c>
      <c r="AN5" s="147" t="s">
        <v>3328</v>
      </c>
      <c r="AO5" s="130">
        <f>EXP(-AO4)</f>
        <v>0.90483741803595952</v>
      </c>
      <c r="AP5" s="130">
        <f>EXP(-AP4)</f>
        <v>0.83110428385212565</v>
      </c>
      <c r="AQ5" s="130">
        <f>EXP(-AQ4)</f>
        <v>0.94176453358424872</v>
      </c>
      <c r="AR5" s="130">
        <f>EXP(-AR4)</f>
        <v>0.97044553354850815</v>
      </c>
      <c r="AT5" s="182" t="s">
        <v>3329</v>
      </c>
      <c r="AU5" s="182" t="s">
        <v>3330</v>
      </c>
      <c r="AV5" s="182" t="s">
        <v>3331</v>
      </c>
      <c r="AW5" s="182" t="s">
        <v>3167</v>
      </c>
      <c r="AX5" s="182" t="s">
        <v>3332</v>
      </c>
      <c r="AZ5" s="182" t="s">
        <v>3329</v>
      </c>
      <c r="BA5" s="182" t="s">
        <v>3330</v>
      </c>
      <c r="BB5" s="182" t="s">
        <v>3331</v>
      </c>
      <c r="BC5" s="182" t="s">
        <v>3167</v>
      </c>
      <c r="BD5" s="182" t="s">
        <v>3332</v>
      </c>
      <c r="BF5" s="182" t="s">
        <v>3329</v>
      </c>
      <c r="BG5" s="182" t="s">
        <v>3330</v>
      </c>
      <c r="BH5" s="182" t="s">
        <v>3331</v>
      </c>
      <c r="BI5" s="182" t="s">
        <v>3167</v>
      </c>
      <c r="BJ5" s="182" t="s">
        <v>3332</v>
      </c>
      <c r="BL5" s="182" t="s">
        <v>3329</v>
      </c>
      <c r="BM5" s="182" t="s">
        <v>3330</v>
      </c>
      <c r="BN5" s="182" t="s">
        <v>3331</v>
      </c>
      <c r="BO5" s="182" t="s">
        <v>3167</v>
      </c>
      <c r="BP5" s="182" t="s">
        <v>3332</v>
      </c>
      <c r="BR5" s="182" t="s">
        <v>3332</v>
      </c>
    </row>
    <row r="6" spans="1:70" x14ac:dyDescent="0.25">
      <c r="G6" s="147" t="s">
        <v>3333</v>
      </c>
      <c r="H6" s="151">
        <f>Hajoamiskertoimet!$E$12</f>
        <v>1</v>
      </c>
      <c r="I6" s="151">
        <f>Hajoamiskertoimet!$E$12</f>
        <v>1</v>
      </c>
      <c r="J6" s="151">
        <f>Hajoamiskertoimet!$E$12</f>
        <v>1</v>
      </c>
      <c r="K6" s="151">
        <f>Hajoamiskertoimet!$E$12</f>
        <v>1</v>
      </c>
      <c r="M6" s="182" t="s">
        <v>3334</v>
      </c>
      <c r="N6" s="182" t="s">
        <v>3334</v>
      </c>
      <c r="O6" s="182" t="s">
        <v>3335</v>
      </c>
      <c r="Q6" s="182" t="s">
        <v>62</v>
      </c>
      <c r="R6" s="182"/>
      <c r="S6" s="182" t="s">
        <v>3334</v>
      </c>
      <c r="T6" s="182" t="s">
        <v>3334</v>
      </c>
      <c r="U6" s="182" t="s">
        <v>3335</v>
      </c>
      <c r="W6" s="182" t="s">
        <v>62</v>
      </c>
      <c r="Y6" s="182" t="s">
        <v>3334</v>
      </c>
      <c r="Z6" s="182" t="s">
        <v>3334</v>
      </c>
      <c r="AA6" s="182" t="s">
        <v>3335</v>
      </c>
      <c r="AC6" s="182" t="s">
        <v>62</v>
      </c>
      <c r="AE6" s="182" t="s">
        <v>3334</v>
      </c>
      <c r="AF6" s="182" t="s">
        <v>3334</v>
      </c>
      <c r="AG6" s="182" t="s">
        <v>3335</v>
      </c>
      <c r="AI6" s="182" t="s">
        <v>62</v>
      </c>
      <c r="AK6" s="182" t="s">
        <v>62</v>
      </c>
      <c r="AN6" s="147" t="s">
        <v>3333</v>
      </c>
      <c r="AO6" s="151">
        <f>Hajoamiskertoimet!$E$8</f>
        <v>1</v>
      </c>
      <c r="AP6" s="151">
        <f>Hajoamiskertoimet!$E$9</f>
        <v>1</v>
      </c>
      <c r="AQ6" s="151">
        <f>Hajoamiskertoimet!$E$10</f>
        <v>1</v>
      </c>
      <c r="AR6" s="151">
        <f>Hajoamiskertoimet!$E$11</f>
        <v>1</v>
      </c>
      <c r="AT6" s="182" t="s">
        <v>3334</v>
      </c>
      <c r="AU6" s="182" t="s">
        <v>3334</v>
      </c>
      <c r="AV6" s="182" t="s">
        <v>3335</v>
      </c>
      <c r="AX6" s="182" t="s">
        <v>62</v>
      </c>
      <c r="AZ6" s="182" t="s">
        <v>3334</v>
      </c>
      <c r="BA6" s="182" t="s">
        <v>3334</v>
      </c>
      <c r="BB6" s="182" t="s">
        <v>3335</v>
      </c>
      <c r="BD6" s="182" t="s">
        <v>62</v>
      </c>
      <c r="BE6" s="182"/>
      <c r="BF6" s="182" t="s">
        <v>3334</v>
      </c>
      <c r="BG6" s="182" t="s">
        <v>3334</v>
      </c>
      <c r="BH6" s="182" t="s">
        <v>3335</v>
      </c>
      <c r="BJ6" s="182" t="s">
        <v>62</v>
      </c>
      <c r="BK6" s="182"/>
      <c r="BL6" s="182" t="s">
        <v>3334</v>
      </c>
      <c r="BM6" s="182" t="s">
        <v>3334</v>
      </c>
      <c r="BN6" s="182" t="s">
        <v>3335</v>
      </c>
      <c r="BP6" s="182" t="s">
        <v>62</v>
      </c>
      <c r="BQ6" s="182"/>
      <c r="BR6" s="182" t="s">
        <v>62</v>
      </c>
    </row>
    <row r="7" spans="1:70" x14ac:dyDescent="0.25">
      <c r="A7" s="219" t="s">
        <v>53</v>
      </c>
      <c r="C7" s="147" t="s">
        <v>69</v>
      </c>
      <c r="D7" s="110" t="s">
        <v>98</v>
      </c>
      <c r="G7" s="147" t="s">
        <v>3336</v>
      </c>
      <c r="H7" s="130">
        <f>EXP(-H4*(13-H6)/12)</f>
        <v>0.90483741803595952</v>
      </c>
      <c r="I7" s="130">
        <f>EXP(-I4*(13-I6)/12)</f>
        <v>0.83110428385212565</v>
      </c>
      <c r="J7" s="130">
        <f>EXP(-J4*(13-J6)/12)</f>
        <v>0.94176453358424872</v>
      </c>
      <c r="K7" s="130">
        <f>EXP(-K4*(13-K6)/12)</f>
        <v>0.97044553354850815</v>
      </c>
      <c r="M7" s="182" t="s">
        <v>3337</v>
      </c>
      <c r="N7" s="182" t="s">
        <v>3337</v>
      </c>
      <c r="O7" s="182" t="s">
        <v>3338</v>
      </c>
      <c r="Q7" s="182" t="s">
        <v>3167</v>
      </c>
      <c r="R7" s="182"/>
      <c r="S7" s="182" t="s">
        <v>3337</v>
      </c>
      <c r="T7" s="182" t="s">
        <v>3337</v>
      </c>
      <c r="U7" s="182" t="s">
        <v>3338</v>
      </c>
      <c r="W7" s="182" t="s">
        <v>3167</v>
      </c>
      <c r="Y7" s="182" t="s">
        <v>3337</v>
      </c>
      <c r="Z7" s="182" t="s">
        <v>3337</v>
      </c>
      <c r="AA7" s="182" t="s">
        <v>3338</v>
      </c>
      <c r="AC7" s="182" t="s">
        <v>3167</v>
      </c>
      <c r="AE7" s="182" t="s">
        <v>3337</v>
      </c>
      <c r="AF7" s="182" t="s">
        <v>3337</v>
      </c>
      <c r="AG7" s="182" t="s">
        <v>3338</v>
      </c>
      <c r="AI7" s="182" t="s">
        <v>3167</v>
      </c>
      <c r="AK7" s="182" t="s">
        <v>3339</v>
      </c>
      <c r="AL7" s="182"/>
      <c r="AM7" s="147"/>
      <c r="AN7" s="147" t="s">
        <v>3336</v>
      </c>
      <c r="AO7" s="130">
        <f>EXP(-AO4*(13-AO6)/12)</f>
        <v>0.90483741803595952</v>
      </c>
      <c r="AP7" s="130">
        <f>EXP(-AP4*(13-AP6)/12)</f>
        <v>0.83110428385212565</v>
      </c>
      <c r="AQ7" s="130">
        <f>EXP(-AQ4*(13-AQ6)/12)</f>
        <v>0.94176453358424872</v>
      </c>
      <c r="AR7" s="130">
        <f>EXP(-AR4*(13-AR6)/12)</f>
        <v>0.97044553354850815</v>
      </c>
      <c r="AS7" s="182"/>
      <c r="AT7" s="182" t="s">
        <v>3337</v>
      </c>
      <c r="AU7" s="182" t="s">
        <v>3337</v>
      </c>
      <c r="AV7" s="182" t="s">
        <v>3338</v>
      </c>
      <c r="AX7" s="182" t="s">
        <v>3167</v>
      </c>
      <c r="AY7" s="182"/>
      <c r="AZ7" s="182" t="s">
        <v>3337</v>
      </c>
      <c r="BA7" s="182" t="s">
        <v>3337</v>
      </c>
      <c r="BB7" s="182" t="s">
        <v>3338</v>
      </c>
      <c r="BD7" s="182" t="s">
        <v>3167</v>
      </c>
      <c r="BE7" s="182"/>
      <c r="BF7" s="182" t="s">
        <v>3337</v>
      </c>
      <c r="BG7" s="182" t="s">
        <v>3337</v>
      </c>
      <c r="BH7" s="182" t="s">
        <v>3338</v>
      </c>
      <c r="BJ7" s="182" t="s">
        <v>3167</v>
      </c>
      <c r="BK7" s="182"/>
      <c r="BL7" s="182" t="s">
        <v>3337</v>
      </c>
      <c r="BM7" s="182" t="s">
        <v>3337</v>
      </c>
      <c r="BN7" s="182" t="s">
        <v>3338</v>
      </c>
      <c r="BP7" s="182" t="s">
        <v>3167</v>
      </c>
      <c r="BQ7" s="182"/>
      <c r="BR7" s="182" t="s">
        <v>3340</v>
      </c>
    </row>
    <row r="8" spans="1:70" ht="14.5" x14ac:dyDescent="0.35">
      <c r="C8" s="147" t="s">
        <v>3354</v>
      </c>
      <c r="D8" s="36" t="s">
        <v>3341</v>
      </c>
      <c r="G8" s="147" t="s">
        <v>3342</v>
      </c>
      <c r="H8" s="259" t="s">
        <v>3343</v>
      </c>
      <c r="I8" s="260"/>
      <c r="J8" s="260"/>
      <c r="K8" s="260"/>
      <c r="M8" s="259" t="s">
        <v>3342</v>
      </c>
      <c r="N8" s="260"/>
      <c r="O8" s="260"/>
      <c r="P8" s="260"/>
      <c r="Q8" s="260"/>
      <c r="R8" s="182"/>
      <c r="S8" s="259" t="s">
        <v>3342</v>
      </c>
      <c r="T8" s="260"/>
      <c r="U8" s="260"/>
      <c r="V8" s="260"/>
      <c r="W8" s="260"/>
      <c r="Y8" s="259" t="s">
        <v>3342</v>
      </c>
      <c r="Z8" s="260"/>
      <c r="AA8" s="260"/>
      <c r="AB8" s="260"/>
      <c r="AC8" s="260"/>
      <c r="AE8" s="259" t="s">
        <v>3342</v>
      </c>
      <c r="AF8" s="260"/>
      <c r="AG8" s="260"/>
      <c r="AH8" s="260"/>
      <c r="AI8" s="260"/>
      <c r="AK8" s="147" t="s">
        <v>3344</v>
      </c>
      <c r="AL8" s="182"/>
      <c r="AN8" s="147" t="s">
        <v>3245</v>
      </c>
      <c r="AO8" s="182"/>
      <c r="AP8" s="147" t="s">
        <v>3343</v>
      </c>
      <c r="AQ8" s="182"/>
      <c r="AR8" s="182"/>
      <c r="AS8" s="182"/>
      <c r="AT8" s="259" t="s">
        <v>3245</v>
      </c>
      <c r="AU8" s="260"/>
      <c r="AV8" s="260"/>
      <c r="AW8" s="260"/>
      <c r="AX8" s="260"/>
      <c r="AY8" s="182"/>
      <c r="AZ8" s="259" t="s">
        <v>3245</v>
      </c>
      <c r="BA8" s="260"/>
      <c r="BB8" s="260"/>
      <c r="BC8" s="260"/>
      <c r="BD8" s="260"/>
      <c r="BE8" s="182"/>
      <c r="BF8" s="259" t="s">
        <v>3245</v>
      </c>
      <c r="BG8" s="260"/>
      <c r="BH8" s="260"/>
      <c r="BI8" s="260"/>
      <c r="BJ8" s="260"/>
      <c r="BK8" s="182"/>
      <c r="BL8" s="259" t="s">
        <v>3245</v>
      </c>
      <c r="BM8" s="260"/>
      <c r="BN8" s="260"/>
      <c r="BO8" s="260"/>
      <c r="BP8" s="260"/>
      <c r="BQ8" s="182"/>
      <c r="BR8" s="147" t="s">
        <v>3344</v>
      </c>
    </row>
    <row r="9" spans="1:70" x14ac:dyDescent="0.25">
      <c r="C9" s="147" t="s">
        <v>3355</v>
      </c>
      <c r="D9" s="182" t="s">
        <v>73</v>
      </c>
      <c r="F9" s="182" t="s">
        <v>3345</v>
      </c>
      <c r="G9" s="182" t="s">
        <v>3345</v>
      </c>
      <c r="H9" s="182" t="s">
        <v>90</v>
      </c>
      <c r="I9" s="182" t="s">
        <v>91</v>
      </c>
      <c r="J9" s="182" t="s">
        <v>92</v>
      </c>
      <c r="K9" s="182" t="s">
        <v>93</v>
      </c>
      <c r="L9" s="182"/>
      <c r="M9" s="182" t="s">
        <v>90</v>
      </c>
      <c r="N9" s="182" t="s">
        <v>90</v>
      </c>
      <c r="O9" s="182" t="s">
        <v>90</v>
      </c>
      <c r="P9" s="182" t="s">
        <v>90</v>
      </c>
      <c r="Q9" s="182" t="s">
        <v>90</v>
      </c>
      <c r="R9" s="182"/>
      <c r="S9" s="182" t="s">
        <v>91</v>
      </c>
      <c r="T9" s="182" t="s">
        <v>91</v>
      </c>
      <c r="U9" s="182" t="s">
        <v>91</v>
      </c>
      <c r="V9" s="182" t="s">
        <v>91</v>
      </c>
      <c r="W9" s="182" t="s">
        <v>91</v>
      </c>
      <c r="Y9" s="182" t="s">
        <v>92</v>
      </c>
      <c r="Z9" s="182" t="s">
        <v>92</v>
      </c>
      <c r="AA9" s="182" t="s">
        <v>92</v>
      </c>
      <c r="AB9" s="182" t="s">
        <v>92</v>
      </c>
      <c r="AC9" s="182" t="s">
        <v>92</v>
      </c>
      <c r="AE9" s="182" t="s">
        <v>93</v>
      </c>
      <c r="AF9" s="182" t="s">
        <v>93</v>
      </c>
      <c r="AG9" s="182" t="s">
        <v>93</v>
      </c>
      <c r="AH9" s="182" t="s">
        <v>93</v>
      </c>
      <c r="AI9" s="182" t="s">
        <v>93</v>
      </c>
      <c r="AJ9" s="182"/>
      <c r="AK9" s="182" t="s">
        <v>3345</v>
      </c>
      <c r="AL9" s="182"/>
      <c r="AM9" s="182" t="s">
        <v>3345</v>
      </c>
      <c r="AN9" s="182" t="s">
        <v>3345</v>
      </c>
      <c r="AO9" s="182" t="s">
        <v>90</v>
      </c>
      <c r="AP9" s="182" t="s">
        <v>91</v>
      </c>
      <c r="AQ9" s="182" t="s">
        <v>92</v>
      </c>
      <c r="AR9" s="182" t="s">
        <v>93</v>
      </c>
      <c r="AS9" s="182"/>
      <c r="AT9" s="182" t="s">
        <v>90</v>
      </c>
      <c r="AU9" s="182" t="s">
        <v>90</v>
      </c>
      <c r="AV9" s="182" t="s">
        <v>90</v>
      </c>
      <c r="AW9" s="182" t="s">
        <v>90</v>
      </c>
      <c r="AX9" s="182" t="s">
        <v>90</v>
      </c>
      <c r="AY9" s="182"/>
      <c r="AZ9" s="182" t="s">
        <v>91</v>
      </c>
      <c r="BA9" s="182" t="s">
        <v>91</v>
      </c>
      <c r="BB9" s="182" t="s">
        <v>91</v>
      </c>
      <c r="BC9" s="182" t="s">
        <v>91</v>
      </c>
      <c r="BD9" s="182" t="s">
        <v>91</v>
      </c>
      <c r="BE9" s="182"/>
      <c r="BF9" s="182" t="s">
        <v>92</v>
      </c>
      <c r="BG9" s="182" t="s">
        <v>92</v>
      </c>
      <c r="BH9" s="182" t="s">
        <v>92</v>
      </c>
      <c r="BI9" s="182" t="s">
        <v>92</v>
      </c>
      <c r="BJ9" s="182" t="s">
        <v>92</v>
      </c>
      <c r="BK9" s="182"/>
      <c r="BL9" s="182" t="s">
        <v>93</v>
      </c>
      <c r="BM9" s="182" t="s">
        <v>93</v>
      </c>
      <c r="BN9" s="182" t="s">
        <v>93</v>
      </c>
      <c r="BO9" s="182" t="s">
        <v>93</v>
      </c>
      <c r="BP9" s="182" t="s">
        <v>93</v>
      </c>
      <c r="BQ9" s="182"/>
      <c r="BR9" s="182" t="s">
        <v>3345</v>
      </c>
    </row>
    <row r="10" spans="1:70" x14ac:dyDescent="0.25">
      <c r="A10" s="182"/>
      <c r="B10" s="182"/>
      <c r="C10" s="182" t="s">
        <v>77</v>
      </c>
      <c r="D10" s="182" t="s">
        <v>77</v>
      </c>
      <c r="F10" s="182" t="s">
        <v>3346</v>
      </c>
      <c r="G10" s="182" t="s">
        <v>3347</v>
      </c>
      <c r="H10" s="182" t="s">
        <v>3236</v>
      </c>
      <c r="I10" s="182" t="s">
        <v>3236</v>
      </c>
      <c r="J10" s="182" t="s">
        <v>3236</v>
      </c>
      <c r="K10" s="182" t="s">
        <v>3236</v>
      </c>
      <c r="L10" s="182"/>
      <c r="M10" s="182" t="s">
        <v>3236</v>
      </c>
      <c r="N10" s="182" t="s">
        <v>3236</v>
      </c>
      <c r="O10" s="182" t="s">
        <v>3236</v>
      </c>
      <c r="P10" s="182" t="s">
        <v>3236</v>
      </c>
      <c r="Q10" s="182" t="s">
        <v>3236</v>
      </c>
      <c r="R10" s="182"/>
      <c r="S10" s="182" t="s">
        <v>3236</v>
      </c>
      <c r="T10" s="182" t="s">
        <v>3236</v>
      </c>
      <c r="U10" s="182" t="s">
        <v>3236</v>
      </c>
      <c r="V10" s="182" t="s">
        <v>3236</v>
      </c>
      <c r="W10" s="182" t="s">
        <v>3236</v>
      </c>
      <c r="Y10" s="182" t="s">
        <v>3236</v>
      </c>
      <c r="Z10" s="182" t="s">
        <v>3236</v>
      </c>
      <c r="AA10" s="182" t="s">
        <v>3236</v>
      </c>
      <c r="AB10" s="182" t="s">
        <v>3236</v>
      </c>
      <c r="AC10" s="182" t="s">
        <v>3236</v>
      </c>
      <c r="AE10" s="182" t="s">
        <v>3236</v>
      </c>
      <c r="AF10" s="182" t="s">
        <v>3236</v>
      </c>
      <c r="AG10" s="182" t="s">
        <v>3236</v>
      </c>
      <c r="AH10" s="182" t="s">
        <v>3236</v>
      </c>
      <c r="AI10" s="182" t="s">
        <v>3236</v>
      </c>
      <c r="AJ10" s="182"/>
      <c r="AK10" s="182" t="s">
        <v>3236</v>
      </c>
      <c r="AL10" s="182"/>
      <c r="AM10" s="182" t="s">
        <v>3346</v>
      </c>
      <c r="AN10" s="182" t="s">
        <v>3347</v>
      </c>
      <c r="AO10" s="182" t="s">
        <v>3236</v>
      </c>
      <c r="AP10" s="182" t="s">
        <v>3236</v>
      </c>
      <c r="AQ10" s="182" t="s">
        <v>3236</v>
      </c>
      <c r="AR10" s="182" t="s">
        <v>3236</v>
      </c>
      <c r="AS10" s="182"/>
      <c r="AT10" s="182" t="s">
        <v>3236</v>
      </c>
      <c r="AU10" s="182" t="s">
        <v>3236</v>
      </c>
      <c r="AV10" s="182" t="s">
        <v>3236</v>
      </c>
      <c r="AW10" s="182" t="s">
        <v>3236</v>
      </c>
      <c r="AX10" s="182" t="s">
        <v>3236</v>
      </c>
      <c r="AY10" s="182"/>
      <c r="AZ10" s="182" t="s">
        <v>3236</v>
      </c>
      <c r="BA10" s="182" t="s">
        <v>3236</v>
      </c>
      <c r="BB10" s="182" t="s">
        <v>3236</v>
      </c>
      <c r="BC10" s="182" t="s">
        <v>3236</v>
      </c>
      <c r="BD10" s="182" t="s">
        <v>3236</v>
      </c>
      <c r="BE10" s="182"/>
      <c r="BF10" s="182" t="s">
        <v>3236</v>
      </c>
      <c r="BG10" s="182" t="s">
        <v>3236</v>
      </c>
      <c r="BH10" s="182" t="s">
        <v>3236</v>
      </c>
      <c r="BI10" s="182" t="s">
        <v>3236</v>
      </c>
      <c r="BJ10" s="182" t="s">
        <v>3236</v>
      </c>
      <c r="BK10" s="182"/>
      <c r="BL10" s="182" t="s">
        <v>3236</v>
      </c>
      <c r="BM10" s="182" t="s">
        <v>3236</v>
      </c>
      <c r="BN10" s="182" t="s">
        <v>3236</v>
      </c>
      <c r="BO10" s="182" t="s">
        <v>3236</v>
      </c>
      <c r="BP10" s="182" t="s">
        <v>3236</v>
      </c>
      <c r="BQ10" s="182"/>
      <c r="BR10" s="182" t="s">
        <v>3236</v>
      </c>
    </row>
    <row r="11" spans="1:70" x14ac:dyDescent="0.25">
      <c r="A11" s="182">
        <v>1947</v>
      </c>
      <c r="B11" s="153"/>
      <c r="C11" s="36">
        <f>Muut_vuositiedot!$D11</f>
        <v>0.5</v>
      </c>
      <c r="D11" s="45">
        <f>Muut_vuositiedot!$G11</f>
        <v>0.4</v>
      </c>
      <c r="F11" s="154">
        <f ca="1">Sekal_yhdyskunta!D11</f>
        <v>0</v>
      </c>
      <c r="G11" s="46">
        <f ca="1">SUM(H11:K11)</f>
        <v>0</v>
      </c>
      <c r="H11" s="46">
        <f ca="1">Sekal_yhdyskunta!W11</f>
        <v>0</v>
      </c>
      <c r="I11" s="46">
        <f ca="1">Sekal_yhdyskunta!X11</f>
        <v>0</v>
      </c>
      <c r="J11" s="46">
        <f ca="1">Sekal_yhdyskunta!Y11</f>
        <v>0</v>
      </c>
      <c r="K11" s="46">
        <f ca="1">Sekal_yhdyskunta!Z11</f>
        <v>0</v>
      </c>
      <c r="M11" s="117">
        <f t="shared" ref="M11:M74" ca="1" si="0">(1-$H$7)*$H11*$D$5</f>
        <v>0</v>
      </c>
      <c r="N11" s="155">
        <v>0</v>
      </c>
      <c r="O11" s="155">
        <v>0</v>
      </c>
      <c r="P11" s="117">
        <f t="shared" ref="P11" ca="1" si="1">SUM(M11:O11)</f>
        <v>0</v>
      </c>
      <c r="Q11" s="117">
        <f t="shared" ref="Q11:Q74" ca="1" si="2">P11*$D11*$C11*$D$4</f>
        <v>0</v>
      </c>
      <c r="R11" s="156"/>
      <c r="S11" s="117">
        <f t="shared" ref="S11:S74" ca="1" si="3">(1-$I$7)*$I11*$D$5</f>
        <v>0</v>
      </c>
      <c r="T11" s="155">
        <v>0</v>
      </c>
      <c r="U11" s="155">
        <v>0</v>
      </c>
      <c r="V11" s="117">
        <f t="shared" ref="V11" ca="1" si="4">SUM(S11:U11)</f>
        <v>0</v>
      </c>
      <c r="W11" s="117">
        <f t="shared" ref="W11:W74" ca="1" si="5">V11*$D11*$C11*$D$4</f>
        <v>0</v>
      </c>
      <c r="Y11" s="117">
        <f t="shared" ref="Y11:Y74" ca="1" si="6">(1-$J$7)*$J11*$D$5</f>
        <v>0</v>
      </c>
      <c r="Z11" s="155">
        <v>0</v>
      </c>
      <c r="AA11" s="155">
        <v>0</v>
      </c>
      <c r="AB11" s="117">
        <f t="shared" ref="AB11" ca="1" si="7">SUM(Y11:AA11)</f>
        <v>0</v>
      </c>
      <c r="AC11" s="117">
        <f t="shared" ref="AC11:AC74" ca="1" si="8">AB11*$D11*$C11*$D$4</f>
        <v>0</v>
      </c>
      <c r="AE11" s="117">
        <f t="shared" ref="AE11:AE74" ca="1" si="9">(1-$K$7)*$K11*$D$5</f>
        <v>0</v>
      </c>
      <c r="AF11" s="155">
        <v>0</v>
      </c>
      <c r="AG11" s="155">
        <v>0</v>
      </c>
      <c r="AH11" s="117">
        <f t="shared" ref="AH11" ca="1" si="10">SUM(AE11:AG11)</f>
        <v>0</v>
      </c>
      <c r="AI11" s="117">
        <f t="shared" ref="AI11:AI74" ca="1" si="11">AH11*$D11*$C11*$D$4</f>
        <v>0</v>
      </c>
      <c r="AK11" s="117">
        <f ca="1">Q11+W11+AC11+AI11</f>
        <v>0</v>
      </c>
      <c r="AM11" s="120">
        <f ca="1">Erill_ker_yhdyskunta!O11</f>
        <v>0</v>
      </c>
      <c r="AN11" s="46">
        <f ca="1">SUM(AO11:AR11)</f>
        <v>0</v>
      </c>
      <c r="AO11" s="46">
        <f ca="1">Erill_ker_yhdyskunta!AB11</f>
        <v>0</v>
      </c>
      <c r="AP11" s="46">
        <f ca="1">Erill_ker_yhdyskunta!AC11</f>
        <v>0</v>
      </c>
      <c r="AQ11" s="46">
        <f ca="1">Erill_ker_yhdyskunta!AD11</f>
        <v>0</v>
      </c>
      <c r="AR11" s="46">
        <f ca="1">Erill_ker_yhdyskunta!AE11</f>
        <v>0</v>
      </c>
      <c r="AT11" s="117">
        <f t="shared" ref="AT11:AT74" ca="1" si="12">(1-$AO$7)*$AO11*$D$5</f>
        <v>0</v>
      </c>
      <c r="AU11" s="155">
        <v>0</v>
      </c>
      <c r="AV11" s="155">
        <v>0</v>
      </c>
      <c r="AW11" s="117">
        <f t="shared" ref="AW11" ca="1" si="13">SUM(AT11:AV11)</f>
        <v>0</v>
      </c>
      <c r="AX11" s="117">
        <f t="shared" ref="AX11:AX74" ca="1" si="14">AW11*$D11*$C11*$D$4</f>
        <v>0</v>
      </c>
      <c r="AZ11" s="117">
        <f t="shared" ref="AZ11:AZ74" ca="1" si="15">(1-$AP$7)*$AP11*$D$5</f>
        <v>0</v>
      </c>
      <c r="BA11" s="155">
        <v>0</v>
      </c>
      <c r="BB11" s="155">
        <v>0</v>
      </c>
      <c r="BC11" s="117">
        <f t="shared" ref="BC11" ca="1" si="16">SUM(AZ11:BB11)</f>
        <v>0</v>
      </c>
      <c r="BD11" s="117">
        <f t="shared" ref="BD11:BD74" ca="1" si="17">BC11*$D11*$C11*$D$4</f>
        <v>0</v>
      </c>
      <c r="BF11" s="117">
        <f t="shared" ref="BF11:BF74" ca="1" si="18">(1-$AQ$7)*$AQ11*$D$5</f>
        <v>0</v>
      </c>
      <c r="BG11" s="155">
        <v>0</v>
      </c>
      <c r="BH11" s="155">
        <v>0</v>
      </c>
      <c r="BI11" s="117">
        <f t="shared" ref="BI11" ca="1" si="19">SUM(BF11:BH11)</f>
        <v>0</v>
      </c>
      <c r="BJ11" s="117">
        <f t="shared" ref="BJ11:BJ74" ca="1" si="20">BI11*$D11*$C11*$D$4</f>
        <v>0</v>
      </c>
      <c r="BK11" s="46"/>
      <c r="BL11" s="117">
        <f t="shared" ref="BL11:BL74" ca="1" si="21">(1-$AR$7)*$AR11*$D$5</f>
        <v>0</v>
      </c>
      <c r="BM11" s="155">
        <v>0</v>
      </c>
      <c r="BN11" s="155">
        <v>0</v>
      </c>
      <c r="BO11" s="117">
        <f t="shared" ref="BO11" ca="1" si="22">SUM(BL11:BN11)</f>
        <v>0</v>
      </c>
      <c r="BP11" s="117">
        <f t="shared" ref="BP11:BP74" ca="1" si="23">BO11*$D11*$C11*$D$4</f>
        <v>0</v>
      </c>
      <c r="BQ11" s="156"/>
      <c r="BR11" s="117">
        <f ca="1">AX11+BD11+BJ11+BP11</f>
        <v>0</v>
      </c>
    </row>
    <row r="12" spans="1:70" x14ac:dyDescent="0.25">
      <c r="A12" s="182">
        <v>1948</v>
      </c>
      <c r="B12" s="153"/>
      <c r="C12" s="36">
        <f>Muut_vuositiedot!$D12</f>
        <v>0.5</v>
      </c>
      <c r="D12" s="45">
        <f>Muut_vuositiedot!$G12</f>
        <v>0.4</v>
      </c>
      <c r="F12" s="154">
        <f ca="1">Sekal_yhdyskunta!D12</f>
        <v>0</v>
      </c>
      <c r="G12" s="46">
        <f t="shared" ref="G12:G75" ca="1" si="24">SUM(H12:K12)</f>
        <v>0</v>
      </c>
      <c r="H12" s="46">
        <f ca="1">Sekal_yhdyskunta!W12</f>
        <v>0</v>
      </c>
      <c r="I12" s="46">
        <f ca="1">Sekal_yhdyskunta!X12</f>
        <v>0</v>
      </c>
      <c r="J12" s="46">
        <f ca="1">Sekal_yhdyskunta!Y12</f>
        <v>0</v>
      </c>
      <c r="K12" s="46">
        <f ca="1">Sekal_yhdyskunta!Z12</f>
        <v>0</v>
      </c>
      <c r="M12" s="117">
        <f t="shared" ca="1" si="0"/>
        <v>0</v>
      </c>
      <c r="N12" s="36">
        <f t="shared" ref="N12:N75" ca="1" si="25">($H$7-$H$5)*$H11*$D$5</f>
        <v>0</v>
      </c>
      <c r="O12" s="117">
        <f ca="1">$H$5*P11</f>
        <v>0</v>
      </c>
      <c r="P12" s="117">
        <f t="shared" ref="P12" ca="1" si="26">SUM(M12:O12)</f>
        <v>0</v>
      </c>
      <c r="Q12" s="117">
        <f t="shared" ca="1" si="2"/>
        <v>0</v>
      </c>
      <c r="R12" s="117"/>
      <c r="S12" s="117">
        <f t="shared" ca="1" si="3"/>
        <v>0</v>
      </c>
      <c r="T12" s="36">
        <f t="shared" ref="T12:T75" ca="1" si="27">($I$7-$I$5)*$I11*$D$5</f>
        <v>0</v>
      </c>
      <c r="U12" s="117">
        <f ca="1">$I$5*V11</f>
        <v>0</v>
      </c>
      <c r="V12" s="117">
        <f t="shared" ref="V12" ca="1" si="28">SUM(S12:U12)</f>
        <v>0</v>
      </c>
      <c r="W12" s="117">
        <f t="shared" ca="1" si="5"/>
        <v>0</v>
      </c>
      <c r="Y12" s="117">
        <f t="shared" ca="1" si="6"/>
        <v>0</v>
      </c>
      <c r="Z12" s="36">
        <f t="shared" ref="Z12:Z75" ca="1" si="29">($J$7-$J$5)*$J11*$D$5</f>
        <v>0</v>
      </c>
      <c r="AA12" s="117">
        <f ca="1">$J$5*AB11</f>
        <v>0</v>
      </c>
      <c r="AB12" s="117">
        <f t="shared" ref="AB12" ca="1" si="30">SUM(Y12:AA12)</f>
        <v>0</v>
      </c>
      <c r="AC12" s="117">
        <f t="shared" ca="1" si="8"/>
        <v>0</v>
      </c>
      <c r="AE12" s="117">
        <f t="shared" ca="1" si="9"/>
        <v>0</v>
      </c>
      <c r="AF12" s="36">
        <f t="shared" ref="AF12:AF75" ca="1" si="31">($K$7-$K$5)*$K11*$D$5</f>
        <v>0</v>
      </c>
      <c r="AG12" s="117">
        <f ca="1">$K$5*AH11</f>
        <v>0</v>
      </c>
      <c r="AH12" s="117">
        <f t="shared" ref="AH12" ca="1" si="32">SUM(AE12:AG12)</f>
        <v>0</v>
      </c>
      <c r="AI12" s="117">
        <f t="shared" ca="1" si="11"/>
        <v>0</v>
      </c>
      <c r="AK12" s="117">
        <f ca="1">Q12+W12+AC12+AI12</f>
        <v>0</v>
      </c>
      <c r="AL12" s="46"/>
      <c r="AM12" s="120">
        <f ca="1">Erill_ker_yhdyskunta!O12</f>
        <v>0</v>
      </c>
      <c r="AN12" s="46">
        <f t="shared" ref="AN12:AN75" ca="1" si="33">SUM(AO12:AR12)</f>
        <v>0</v>
      </c>
      <c r="AO12" s="46">
        <f ca="1">Erill_ker_yhdyskunta!AB12</f>
        <v>0</v>
      </c>
      <c r="AP12" s="46">
        <f ca="1">Erill_ker_yhdyskunta!AC12</f>
        <v>0</v>
      </c>
      <c r="AQ12" s="46">
        <f ca="1">Erill_ker_yhdyskunta!AD12</f>
        <v>0</v>
      </c>
      <c r="AR12" s="46">
        <f ca="1">Erill_ker_yhdyskunta!AE12</f>
        <v>0</v>
      </c>
      <c r="AS12" s="46"/>
      <c r="AT12" s="117">
        <f t="shared" ca="1" si="12"/>
        <v>0</v>
      </c>
      <c r="AU12" s="36">
        <f t="shared" ref="AU12:AU75" ca="1" si="34">($AO$7-$AO$5)*$AO11*$D$5</f>
        <v>0</v>
      </c>
      <c r="AV12" s="117">
        <f ca="1">$AO$5*AW11</f>
        <v>0</v>
      </c>
      <c r="AW12" s="117">
        <f t="shared" ref="AW12" ca="1" si="35">SUM(AT12:AV12)</f>
        <v>0</v>
      </c>
      <c r="AX12" s="117">
        <f t="shared" ca="1" si="14"/>
        <v>0</v>
      </c>
      <c r="AY12" s="46"/>
      <c r="AZ12" s="117">
        <f t="shared" ca="1" si="15"/>
        <v>0</v>
      </c>
      <c r="BA12" s="36">
        <f t="shared" ref="BA12:BA75" ca="1" si="36">($AP$7-$AP$5)*$AP11*$D$5</f>
        <v>0</v>
      </c>
      <c r="BB12" s="117">
        <f ca="1">$AP$5*BC11</f>
        <v>0</v>
      </c>
      <c r="BC12" s="117">
        <f t="shared" ref="BC12" ca="1" si="37">SUM(AZ12:BB12)</f>
        <v>0</v>
      </c>
      <c r="BD12" s="117">
        <f t="shared" ca="1" si="17"/>
        <v>0</v>
      </c>
      <c r="BE12" s="46"/>
      <c r="BF12" s="117">
        <f t="shared" ca="1" si="18"/>
        <v>0</v>
      </c>
      <c r="BG12" s="36">
        <f t="shared" ref="BG12:BG75" ca="1" si="38">($AQ$7-$AQ$5)*$AQ11*$D$5</f>
        <v>0</v>
      </c>
      <c r="BH12" s="117">
        <f ca="1">$AQ$5*BI11</f>
        <v>0</v>
      </c>
      <c r="BI12" s="117">
        <f t="shared" ref="BI12" ca="1" si="39">SUM(BF12:BH12)</f>
        <v>0</v>
      </c>
      <c r="BJ12" s="117">
        <f t="shared" ca="1" si="20"/>
        <v>0</v>
      </c>
      <c r="BK12" s="46"/>
      <c r="BL12" s="117">
        <f t="shared" ca="1" si="21"/>
        <v>0</v>
      </c>
      <c r="BM12" s="36">
        <f t="shared" ref="BM12:BM75" ca="1" si="40">($AR$7-$AR$5)*$AR11*$D$5</f>
        <v>0</v>
      </c>
      <c r="BN12" s="117">
        <f ca="1">$AR$5*BO11</f>
        <v>0</v>
      </c>
      <c r="BO12" s="117">
        <f t="shared" ref="BO12" ca="1" si="41">SUM(BL12:BN12)</f>
        <v>0</v>
      </c>
      <c r="BP12" s="117">
        <f t="shared" ca="1" si="23"/>
        <v>0</v>
      </c>
      <c r="BQ12" s="117"/>
      <c r="BR12" s="117">
        <f t="shared" ref="BR12:BR75" ca="1" si="42">AX12+BD12+BJ12+BP12</f>
        <v>0</v>
      </c>
    </row>
    <row r="13" spans="1:70" x14ac:dyDescent="0.25">
      <c r="A13" s="182">
        <v>1949</v>
      </c>
      <c r="B13" s="153"/>
      <c r="C13" s="36">
        <f>Muut_vuositiedot!$D13</f>
        <v>0.5</v>
      </c>
      <c r="D13" s="45">
        <f>Muut_vuositiedot!$G13</f>
        <v>0.41799999999999971</v>
      </c>
      <c r="F13" s="154">
        <f ca="1">Sekal_yhdyskunta!D13</f>
        <v>0</v>
      </c>
      <c r="G13" s="46">
        <f t="shared" ca="1" si="24"/>
        <v>0</v>
      </c>
      <c r="H13" s="46">
        <f ca="1">Sekal_yhdyskunta!W13</f>
        <v>0</v>
      </c>
      <c r="I13" s="46">
        <f ca="1">Sekal_yhdyskunta!X13</f>
        <v>0</v>
      </c>
      <c r="J13" s="46">
        <f ca="1">Sekal_yhdyskunta!Y13</f>
        <v>0</v>
      </c>
      <c r="K13" s="46">
        <f ca="1">Sekal_yhdyskunta!Z13</f>
        <v>0</v>
      </c>
      <c r="M13" s="117">
        <f t="shared" ca="1" si="0"/>
        <v>0</v>
      </c>
      <c r="N13" s="36">
        <f t="shared" ca="1" si="25"/>
        <v>0</v>
      </c>
      <c r="O13" s="117">
        <f t="shared" ref="O13:O76" ca="1" si="43">$H$5*P12</f>
        <v>0</v>
      </c>
      <c r="P13" s="117">
        <f t="shared" ref="P13:P76" ca="1" si="44">SUM(M13:O13)</f>
        <v>0</v>
      </c>
      <c r="Q13" s="117">
        <f t="shared" ca="1" si="2"/>
        <v>0</v>
      </c>
      <c r="R13" s="117"/>
      <c r="S13" s="117">
        <f t="shared" ca="1" si="3"/>
        <v>0</v>
      </c>
      <c r="T13" s="36">
        <f t="shared" ca="1" si="27"/>
        <v>0</v>
      </c>
      <c r="U13" s="117">
        <f t="shared" ref="U13:U76" ca="1" si="45">$I$5*V12</f>
        <v>0</v>
      </c>
      <c r="V13" s="117">
        <f t="shared" ref="V13:V76" ca="1" si="46">SUM(S13:U13)</f>
        <v>0</v>
      </c>
      <c r="W13" s="117">
        <f t="shared" ca="1" si="5"/>
        <v>0</v>
      </c>
      <c r="Y13" s="117">
        <f t="shared" ca="1" si="6"/>
        <v>0</v>
      </c>
      <c r="Z13" s="36">
        <f t="shared" ca="1" si="29"/>
        <v>0</v>
      </c>
      <c r="AA13" s="117">
        <f t="shared" ref="AA13:AA76" ca="1" si="47">$J$5*AB12</f>
        <v>0</v>
      </c>
      <c r="AB13" s="117">
        <f t="shared" ref="AB13:AB76" ca="1" si="48">SUM(Y13:AA13)</f>
        <v>0</v>
      </c>
      <c r="AC13" s="117">
        <f t="shared" ca="1" si="8"/>
        <v>0</v>
      </c>
      <c r="AE13" s="117">
        <f t="shared" ca="1" si="9"/>
        <v>0</v>
      </c>
      <c r="AF13" s="36">
        <f t="shared" ca="1" si="31"/>
        <v>0</v>
      </c>
      <c r="AG13" s="117">
        <f t="shared" ref="AG13:AG76" ca="1" si="49">$K$5*AH12</f>
        <v>0</v>
      </c>
      <c r="AH13" s="117">
        <f t="shared" ref="AH13:AH76" ca="1" si="50">SUM(AE13:AG13)</f>
        <v>0</v>
      </c>
      <c r="AI13" s="117">
        <f t="shared" ca="1" si="11"/>
        <v>0</v>
      </c>
      <c r="AK13" s="117">
        <f t="shared" ref="AK13:AK76" ca="1" si="51">Q13+W13+AC13+AI13</f>
        <v>0</v>
      </c>
      <c r="AL13" s="46"/>
      <c r="AM13" s="120">
        <f ca="1">Erill_ker_yhdyskunta!O13</f>
        <v>0</v>
      </c>
      <c r="AN13" s="46">
        <f t="shared" ca="1" si="33"/>
        <v>0</v>
      </c>
      <c r="AO13" s="46">
        <f ca="1">Erill_ker_yhdyskunta!AB13</f>
        <v>0</v>
      </c>
      <c r="AP13" s="46">
        <f ca="1">Erill_ker_yhdyskunta!AC13</f>
        <v>0</v>
      </c>
      <c r="AQ13" s="46">
        <f ca="1">Erill_ker_yhdyskunta!AD13</f>
        <v>0</v>
      </c>
      <c r="AR13" s="46">
        <f ca="1">Erill_ker_yhdyskunta!AE13</f>
        <v>0</v>
      </c>
      <c r="AS13" s="46"/>
      <c r="AT13" s="117">
        <f t="shared" ca="1" si="12"/>
        <v>0</v>
      </c>
      <c r="AU13" s="36">
        <f t="shared" ca="1" si="34"/>
        <v>0</v>
      </c>
      <c r="AV13" s="117">
        <f t="shared" ref="AV13:AV76" ca="1" si="52">$AO$5*AW12</f>
        <v>0</v>
      </c>
      <c r="AW13" s="117">
        <f t="shared" ref="AW13:AW76" ca="1" si="53">SUM(AT13:AV13)</f>
        <v>0</v>
      </c>
      <c r="AX13" s="117">
        <f t="shared" ca="1" si="14"/>
        <v>0</v>
      </c>
      <c r="AY13" s="46"/>
      <c r="AZ13" s="117">
        <f t="shared" ca="1" si="15"/>
        <v>0</v>
      </c>
      <c r="BA13" s="36">
        <f t="shared" ca="1" si="36"/>
        <v>0</v>
      </c>
      <c r="BB13" s="117">
        <f t="shared" ref="BB13:BB76" ca="1" si="54">$AP$5*BC12</f>
        <v>0</v>
      </c>
      <c r="BC13" s="117">
        <f t="shared" ref="BC13:BC76" ca="1" si="55">SUM(AZ13:BB13)</f>
        <v>0</v>
      </c>
      <c r="BD13" s="117">
        <f t="shared" ca="1" si="17"/>
        <v>0</v>
      </c>
      <c r="BE13" s="46"/>
      <c r="BF13" s="117">
        <f t="shared" ca="1" si="18"/>
        <v>0</v>
      </c>
      <c r="BG13" s="36">
        <f t="shared" ca="1" si="38"/>
        <v>0</v>
      </c>
      <c r="BH13" s="117">
        <f t="shared" ref="BH13:BH76" ca="1" si="56">$AQ$5*BI12</f>
        <v>0</v>
      </c>
      <c r="BI13" s="117">
        <f t="shared" ref="BI13:BI76" ca="1" si="57">SUM(BF13:BH13)</f>
        <v>0</v>
      </c>
      <c r="BJ13" s="117">
        <f t="shared" ca="1" si="20"/>
        <v>0</v>
      </c>
      <c r="BK13" s="46"/>
      <c r="BL13" s="117">
        <f t="shared" ca="1" si="21"/>
        <v>0</v>
      </c>
      <c r="BM13" s="36">
        <f t="shared" ca="1" si="40"/>
        <v>0</v>
      </c>
      <c r="BN13" s="117">
        <f t="shared" ref="BN13:BN76" ca="1" si="58">$AR$5*BO12</f>
        <v>0</v>
      </c>
      <c r="BO13" s="117">
        <f t="shared" ref="BO13:BO76" ca="1" si="59">SUM(BL13:BN13)</f>
        <v>0</v>
      </c>
      <c r="BP13" s="117">
        <f t="shared" ca="1" si="23"/>
        <v>0</v>
      </c>
      <c r="BQ13" s="117"/>
      <c r="BR13" s="117">
        <f t="shared" ca="1" si="42"/>
        <v>0</v>
      </c>
    </row>
    <row r="14" spans="1:70" x14ac:dyDescent="0.25">
      <c r="A14" s="182">
        <v>1950</v>
      </c>
      <c r="B14" s="153"/>
      <c r="C14" s="36">
        <f>Muut_vuositiedot!$D14</f>
        <v>0.5</v>
      </c>
      <c r="D14" s="45">
        <f>Muut_vuositiedot!$G14</f>
        <v>0.43599999999999972</v>
      </c>
      <c r="F14" s="154">
        <f ca="1">Sekal_yhdyskunta!D14</f>
        <v>0</v>
      </c>
      <c r="G14" s="46">
        <f t="shared" ca="1" si="24"/>
        <v>0</v>
      </c>
      <c r="H14" s="46">
        <f ca="1">Sekal_yhdyskunta!W14</f>
        <v>0</v>
      </c>
      <c r="I14" s="46">
        <f ca="1">Sekal_yhdyskunta!X14</f>
        <v>0</v>
      </c>
      <c r="J14" s="46">
        <f ca="1">Sekal_yhdyskunta!Y14</f>
        <v>0</v>
      </c>
      <c r="K14" s="46">
        <f ca="1">Sekal_yhdyskunta!Z14</f>
        <v>0</v>
      </c>
      <c r="M14" s="117">
        <f t="shared" ca="1" si="0"/>
        <v>0</v>
      </c>
      <c r="N14" s="36">
        <f t="shared" ca="1" si="25"/>
        <v>0</v>
      </c>
      <c r="O14" s="117">
        <f t="shared" ca="1" si="43"/>
        <v>0</v>
      </c>
      <c r="P14" s="117">
        <f t="shared" ca="1" si="44"/>
        <v>0</v>
      </c>
      <c r="Q14" s="117">
        <f t="shared" ca="1" si="2"/>
        <v>0</v>
      </c>
      <c r="R14" s="117"/>
      <c r="S14" s="117">
        <f t="shared" ca="1" si="3"/>
        <v>0</v>
      </c>
      <c r="T14" s="36">
        <f t="shared" ca="1" si="27"/>
        <v>0</v>
      </c>
      <c r="U14" s="117">
        <f t="shared" ca="1" si="45"/>
        <v>0</v>
      </c>
      <c r="V14" s="117">
        <f t="shared" ca="1" si="46"/>
        <v>0</v>
      </c>
      <c r="W14" s="117">
        <f t="shared" ca="1" si="5"/>
        <v>0</v>
      </c>
      <c r="Y14" s="117">
        <f t="shared" ca="1" si="6"/>
        <v>0</v>
      </c>
      <c r="Z14" s="36">
        <f t="shared" ca="1" si="29"/>
        <v>0</v>
      </c>
      <c r="AA14" s="117">
        <f t="shared" ca="1" si="47"/>
        <v>0</v>
      </c>
      <c r="AB14" s="117">
        <f t="shared" ca="1" si="48"/>
        <v>0</v>
      </c>
      <c r="AC14" s="117">
        <f t="shared" ca="1" si="8"/>
        <v>0</v>
      </c>
      <c r="AE14" s="117">
        <f t="shared" ca="1" si="9"/>
        <v>0</v>
      </c>
      <c r="AF14" s="36">
        <f t="shared" ca="1" si="31"/>
        <v>0</v>
      </c>
      <c r="AG14" s="117">
        <f t="shared" ca="1" si="49"/>
        <v>0</v>
      </c>
      <c r="AH14" s="117">
        <f t="shared" ca="1" si="50"/>
        <v>0</v>
      </c>
      <c r="AI14" s="117">
        <f t="shared" ca="1" si="11"/>
        <v>0</v>
      </c>
      <c r="AK14" s="117">
        <f t="shared" ca="1" si="51"/>
        <v>0</v>
      </c>
      <c r="AL14" s="46"/>
      <c r="AM14" s="120">
        <f ca="1">Erill_ker_yhdyskunta!O14</f>
        <v>0</v>
      </c>
      <c r="AN14" s="46">
        <f t="shared" ca="1" si="33"/>
        <v>0</v>
      </c>
      <c r="AO14" s="46">
        <f ca="1">Erill_ker_yhdyskunta!AB14</f>
        <v>0</v>
      </c>
      <c r="AP14" s="46">
        <f ca="1">Erill_ker_yhdyskunta!AC14</f>
        <v>0</v>
      </c>
      <c r="AQ14" s="46">
        <f ca="1">Erill_ker_yhdyskunta!AD14</f>
        <v>0</v>
      </c>
      <c r="AR14" s="46">
        <f ca="1">Erill_ker_yhdyskunta!AE14</f>
        <v>0</v>
      </c>
      <c r="AS14" s="46"/>
      <c r="AT14" s="117">
        <f t="shared" ca="1" si="12"/>
        <v>0</v>
      </c>
      <c r="AU14" s="36">
        <f t="shared" ca="1" si="34"/>
        <v>0</v>
      </c>
      <c r="AV14" s="117">
        <f t="shared" ca="1" si="52"/>
        <v>0</v>
      </c>
      <c r="AW14" s="117">
        <f t="shared" ca="1" si="53"/>
        <v>0</v>
      </c>
      <c r="AX14" s="117">
        <f t="shared" ca="1" si="14"/>
        <v>0</v>
      </c>
      <c r="AY14" s="46"/>
      <c r="AZ14" s="117">
        <f t="shared" ca="1" si="15"/>
        <v>0</v>
      </c>
      <c r="BA14" s="36">
        <f t="shared" ca="1" si="36"/>
        <v>0</v>
      </c>
      <c r="BB14" s="117">
        <f t="shared" ca="1" si="54"/>
        <v>0</v>
      </c>
      <c r="BC14" s="117">
        <f t="shared" ca="1" si="55"/>
        <v>0</v>
      </c>
      <c r="BD14" s="117">
        <f t="shared" ca="1" si="17"/>
        <v>0</v>
      </c>
      <c r="BE14" s="46"/>
      <c r="BF14" s="117">
        <f t="shared" ca="1" si="18"/>
        <v>0</v>
      </c>
      <c r="BG14" s="36">
        <f t="shared" ca="1" si="38"/>
        <v>0</v>
      </c>
      <c r="BH14" s="117">
        <f t="shared" ca="1" si="56"/>
        <v>0</v>
      </c>
      <c r="BI14" s="117">
        <f t="shared" ca="1" si="57"/>
        <v>0</v>
      </c>
      <c r="BJ14" s="117">
        <f t="shared" ca="1" si="20"/>
        <v>0</v>
      </c>
      <c r="BK14" s="46"/>
      <c r="BL14" s="117">
        <f t="shared" ca="1" si="21"/>
        <v>0</v>
      </c>
      <c r="BM14" s="36">
        <f t="shared" ca="1" si="40"/>
        <v>0</v>
      </c>
      <c r="BN14" s="117">
        <f t="shared" ca="1" si="58"/>
        <v>0</v>
      </c>
      <c r="BO14" s="117">
        <f t="shared" ca="1" si="59"/>
        <v>0</v>
      </c>
      <c r="BP14" s="117">
        <f t="shared" ca="1" si="23"/>
        <v>0</v>
      </c>
      <c r="BQ14" s="117"/>
      <c r="BR14" s="117">
        <f t="shared" ca="1" si="42"/>
        <v>0</v>
      </c>
    </row>
    <row r="15" spans="1:70" x14ac:dyDescent="0.25">
      <c r="A15" s="182">
        <v>1951</v>
      </c>
      <c r="B15" s="153"/>
      <c r="C15" s="36">
        <f>Muut_vuositiedot!$D15</f>
        <v>0.5</v>
      </c>
      <c r="D15" s="45">
        <f>Muut_vuositiedot!$G15</f>
        <v>0.45399999999999974</v>
      </c>
      <c r="F15" s="154">
        <f ca="1">Sekal_yhdyskunta!D15</f>
        <v>0</v>
      </c>
      <c r="G15" s="46">
        <f t="shared" ca="1" si="24"/>
        <v>0</v>
      </c>
      <c r="H15" s="46">
        <f ca="1">Sekal_yhdyskunta!W15</f>
        <v>0</v>
      </c>
      <c r="I15" s="46">
        <f ca="1">Sekal_yhdyskunta!X15</f>
        <v>0</v>
      </c>
      <c r="J15" s="46">
        <f ca="1">Sekal_yhdyskunta!Y15</f>
        <v>0</v>
      </c>
      <c r="K15" s="46">
        <f ca="1">Sekal_yhdyskunta!Z15</f>
        <v>0</v>
      </c>
      <c r="M15" s="117">
        <f t="shared" ca="1" si="0"/>
        <v>0</v>
      </c>
      <c r="N15" s="36">
        <f t="shared" ca="1" si="25"/>
        <v>0</v>
      </c>
      <c r="O15" s="117">
        <f t="shared" ca="1" si="43"/>
        <v>0</v>
      </c>
      <c r="P15" s="117">
        <f t="shared" ca="1" si="44"/>
        <v>0</v>
      </c>
      <c r="Q15" s="117">
        <f t="shared" ca="1" si="2"/>
        <v>0</v>
      </c>
      <c r="R15" s="117"/>
      <c r="S15" s="117">
        <f t="shared" ca="1" si="3"/>
        <v>0</v>
      </c>
      <c r="T15" s="36">
        <f t="shared" ca="1" si="27"/>
        <v>0</v>
      </c>
      <c r="U15" s="117">
        <f t="shared" ca="1" si="45"/>
        <v>0</v>
      </c>
      <c r="V15" s="117">
        <f t="shared" ca="1" si="46"/>
        <v>0</v>
      </c>
      <c r="W15" s="117">
        <f t="shared" ca="1" si="5"/>
        <v>0</v>
      </c>
      <c r="Y15" s="117">
        <f t="shared" ca="1" si="6"/>
        <v>0</v>
      </c>
      <c r="Z15" s="36">
        <f t="shared" ca="1" si="29"/>
        <v>0</v>
      </c>
      <c r="AA15" s="117">
        <f t="shared" ca="1" si="47"/>
        <v>0</v>
      </c>
      <c r="AB15" s="117">
        <f t="shared" ca="1" si="48"/>
        <v>0</v>
      </c>
      <c r="AC15" s="117">
        <f t="shared" ca="1" si="8"/>
        <v>0</v>
      </c>
      <c r="AE15" s="117">
        <f t="shared" ca="1" si="9"/>
        <v>0</v>
      </c>
      <c r="AF15" s="36">
        <f t="shared" ca="1" si="31"/>
        <v>0</v>
      </c>
      <c r="AG15" s="117">
        <f t="shared" ca="1" si="49"/>
        <v>0</v>
      </c>
      <c r="AH15" s="117">
        <f t="shared" ca="1" si="50"/>
        <v>0</v>
      </c>
      <c r="AI15" s="117">
        <f t="shared" ca="1" si="11"/>
        <v>0</v>
      </c>
      <c r="AK15" s="117">
        <f t="shared" ca="1" si="51"/>
        <v>0</v>
      </c>
      <c r="AL15" s="46"/>
      <c r="AM15" s="120">
        <f ca="1">Erill_ker_yhdyskunta!O15</f>
        <v>0</v>
      </c>
      <c r="AN15" s="46">
        <f t="shared" ca="1" si="33"/>
        <v>0</v>
      </c>
      <c r="AO15" s="46">
        <f ca="1">Erill_ker_yhdyskunta!AB15</f>
        <v>0</v>
      </c>
      <c r="AP15" s="46">
        <f ca="1">Erill_ker_yhdyskunta!AC15</f>
        <v>0</v>
      </c>
      <c r="AQ15" s="46">
        <f ca="1">Erill_ker_yhdyskunta!AD15</f>
        <v>0</v>
      </c>
      <c r="AR15" s="46">
        <f ca="1">Erill_ker_yhdyskunta!AE15</f>
        <v>0</v>
      </c>
      <c r="AS15" s="46"/>
      <c r="AT15" s="117">
        <f t="shared" ca="1" si="12"/>
        <v>0</v>
      </c>
      <c r="AU15" s="36">
        <f t="shared" ca="1" si="34"/>
        <v>0</v>
      </c>
      <c r="AV15" s="117">
        <f t="shared" ca="1" si="52"/>
        <v>0</v>
      </c>
      <c r="AW15" s="117">
        <f t="shared" ca="1" si="53"/>
        <v>0</v>
      </c>
      <c r="AX15" s="117">
        <f t="shared" ca="1" si="14"/>
        <v>0</v>
      </c>
      <c r="AY15" s="46"/>
      <c r="AZ15" s="117">
        <f t="shared" ca="1" si="15"/>
        <v>0</v>
      </c>
      <c r="BA15" s="36">
        <f t="shared" ca="1" si="36"/>
        <v>0</v>
      </c>
      <c r="BB15" s="117">
        <f t="shared" ca="1" si="54"/>
        <v>0</v>
      </c>
      <c r="BC15" s="117">
        <f t="shared" ca="1" si="55"/>
        <v>0</v>
      </c>
      <c r="BD15" s="117">
        <f t="shared" ca="1" si="17"/>
        <v>0</v>
      </c>
      <c r="BE15" s="46"/>
      <c r="BF15" s="117">
        <f t="shared" ca="1" si="18"/>
        <v>0</v>
      </c>
      <c r="BG15" s="36">
        <f t="shared" ca="1" si="38"/>
        <v>0</v>
      </c>
      <c r="BH15" s="117">
        <f t="shared" ca="1" si="56"/>
        <v>0</v>
      </c>
      <c r="BI15" s="117">
        <f t="shared" ca="1" si="57"/>
        <v>0</v>
      </c>
      <c r="BJ15" s="117">
        <f t="shared" ca="1" si="20"/>
        <v>0</v>
      </c>
      <c r="BK15" s="46"/>
      <c r="BL15" s="117">
        <f t="shared" ca="1" si="21"/>
        <v>0</v>
      </c>
      <c r="BM15" s="36">
        <f t="shared" ca="1" si="40"/>
        <v>0</v>
      </c>
      <c r="BN15" s="117">
        <f t="shared" ca="1" si="58"/>
        <v>0</v>
      </c>
      <c r="BO15" s="117">
        <f t="shared" ca="1" si="59"/>
        <v>0</v>
      </c>
      <c r="BP15" s="117">
        <f t="shared" ca="1" si="23"/>
        <v>0</v>
      </c>
      <c r="BQ15" s="117"/>
      <c r="BR15" s="117">
        <f t="shared" ca="1" si="42"/>
        <v>0</v>
      </c>
    </row>
    <row r="16" spans="1:70" x14ac:dyDescent="0.25">
      <c r="A16" s="182">
        <v>1952</v>
      </c>
      <c r="B16" s="153"/>
      <c r="C16" s="36">
        <f>Muut_vuositiedot!$D16</f>
        <v>0.5</v>
      </c>
      <c r="D16" s="45">
        <f>Muut_vuositiedot!$G16</f>
        <v>0.47199999999999975</v>
      </c>
      <c r="F16" s="154">
        <f ca="1">Sekal_yhdyskunta!D16</f>
        <v>0</v>
      </c>
      <c r="G16" s="46">
        <f t="shared" ca="1" si="24"/>
        <v>0</v>
      </c>
      <c r="H16" s="46">
        <f ca="1">Sekal_yhdyskunta!W16</f>
        <v>0</v>
      </c>
      <c r="I16" s="46">
        <f ca="1">Sekal_yhdyskunta!X16</f>
        <v>0</v>
      </c>
      <c r="J16" s="46">
        <f ca="1">Sekal_yhdyskunta!Y16</f>
        <v>0</v>
      </c>
      <c r="K16" s="46">
        <f ca="1">Sekal_yhdyskunta!Z16</f>
        <v>0</v>
      </c>
      <c r="M16" s="117">
        <f t="shared" ca="1" si="0"/>
        <v>0</v>
      </c>
      <c r="N16" s="36">
        <f t="shared" ca="1" si="25"/>
        <v>0</v>
      </c>
      <c r="O16" s="117">
        <f t="shared" ca="1" si="43"/>
        <v>0</v>
      </c>
      <c r="P16" s="117">
        <f t="shared" ca="1" si="44"/>
        <v>0</v>
      </c>
      <c r="Q16" s="117">
        <f t="shared" ca="1" si="2"/>
        <v>0</v>
      </c>
      <c r="R16" s="117"/>
      <c r="S16" s="117">
        <f t="shared" ca="1" si="3"/>
        <v>0</v>
      </c>
      <c r="T16" s="36">
        <f t="shared" ca="1" si="27"/>
        <v>0</v>
      </c>
      <c r="U16" s="117">
        <f t="shared" ca="1" si="45"/>
        <v>0</v>
      </c>
      <c r="V16" s="117">
        <f t="shared" ca="1" si="46"/>
        <v>0</v>
      </c>
      <c r="W16" s="117">
        <f t="shared" ca="1" si="5"/>
        <v>0</v>
      </c>
      <c r="Y16" s="117">
        <f t="shared" ca="1" si="6"/>
        <v>0</v>
      </c>
      <c r="Z16" s="36">
        <f t="shared" ca="1" si="29"/>
        <v>0</v>
      </c>
      <c r="AA16" s="117">
        <f t="shared" ca="1" si="47"/>
        <v>0</v>
      </c>
      <c r="AB16" s="117">
        <f t="shared" ca="1" si="48"/>
        <v>0</v>
      </c>
      <c r="AC16" s="117">
        <f t="shared" ca="1" si="8"/>
        <v>0</v>
      </c>
      <c r="AE16" s="117">
        <f t="shared" ca="1" si="9"/>
        <v>0</v>
      </c>
      <c r="AF16" s="36">
        <f t="shared" ca="1" si="31"/>
        <v>0</v>
      </c>
      <c r="AG16" s="117">
        <f t="shared" ca="1" si="49"/>
        <v>0</v>
      </c>
      <c r="AH16" s="117">
        <f t="shared" ca="1" si="50"/>
        <v>0</v>
      </c>
      <c r="AI16" s="117">
        <f t="shared" ca="1" si="11"/>
        <v>0</v>
      </c>
      <c r="AK16" s="117">
        <f t="shared" ca="1" si="51"/>
        <v>0</v>
      </c>
      <c r="AL16" s="46"/>
      <c r="AM16" s="120">
        <f ca="1">Erill_ker_yhdyskunta!O16</f>
        <v>0</v>
      </c>
      <c r="AN16" s="46">
        <f t="shared" ca="1" si="33"/>
        <v>0</v>
      </c>
      <c r="AO16" s="46">
        <f ca="1">Erill_ker_yhdyskunta!AB16</f>
        <v>0</v>
      </c>
      <c r="AP16" s="46">
        <f ca="1">Erill_ker_yhdyskunta!AC16</f>
        <v>0</v>
      </c>
      <c r="AQ16" s="46">
        <f ca="1">Erill_ker_yhdyskunta!AD16</f>
        <v>0</v>
      </c>
      <c r="AR16" s="46">
        <f ca="1">Erill_ker_yhdyskunta!AE16</f>
        <v>0</v>
      </c>
      <c r="AS16" s="46"/>
      <c r="AT16" s="117">
        <f t="shared" ca="1" si="12"/>
        <v>0</v>
      </c>
      <c r="AU16" s="36">
        <f t="shared" ca="1" si="34"/>
        <v>0</v>
      </c>
      <c r="AV16" s="117">
        <f t="shared" ca="1" si="52"/>
        <v>0</v>
      </c>
      <c r="AW16" s="117">
        <f t="shared" ca="1" si="53"/>
        <v>0</v>
      </c>
      <c r="AX16" s="117">
        <f t="shared" ca="1" si="14"/>
        <v>0</v>
      </c>
      <c r="AY16" s="46"/>
      <c r="AZ16" s="117">
        <f t="shared" ca="1" si="15"/>
        <v>0</v>
      </c>
      <c r="BA16" s="36">
        <f t="shared" ca="1" si="36"/>
        <v>0</v>
      </c>
      <c r="BB16" s="117">
        <f t="shared" ca="1" si="54"/>
        <v>0</v>
      </c>
      <c r="BC16" s="117">
        <f t="shared" ca="1" si="55"/>
        <v>0</v>
      </c>
      <c r="BD16" s="117">
        <f t="shared" ca="1" si="17"/>
        <v>0</v>
      </c>
      <c r="BE16" s="46"/>
      <c r="BF16" s="117">
        <f t="shared" ca="1" si="18"/>
        <v>0</v>
      </c>
      <c r="BG16" s="36">
        <f t="shared" ca="1" si="38"/>
        <v>0</v>
      </c>
      <c r="BH16" s="117">
        <f t="shared" ca="1" si="56"/>
        <v>0</v>
      </c>
      <c r="BI16" s="117">
        <f t="shared" ca="1" si="57"/>
        <v>0</v>
      </c>
      <c r="BJ16" s="117">
        <f t="shared" ca="1" si="20"/>
        <v>0</v>
      </c>
      <c r="BK16" s="46"/>
      <c r="BL16" s="117">
        <f t="shared" ca="1" si="21"/>
        <v>0</v>
      </c>
      <c r="BM16" s="36">
        <f t="shared" ca="1" si="40"/>
        <v>0</v>
      </c>
      <c r="BN16" s="117">
        <f t="shared" ca="1" si="58"/>
        <v>0</v>
      </c>
      <c r="BO16" s="117">
        <f t="shared" ca="1" si="59"/>
        <v>0</v>
      </c>
      <c r="BP16" s="117">
        <f t="shared" ca="1" si="23"/>
        <v>0</v>
      </c>
      <c r="BQ16" s="117"/>
      <c r="BR16" s="117">
        <f t="shared" ca="1" si="42"/>
        <v>0</v>
      </c>
    </row>
    <row r="17" spans="1:70" x14ac:dyDescent="0.25">
      <c r="A17" s="182">
        <v>1953</v>
      </c>
      <c r="B17" s="153"/>
      <c r="C17" s="36">
        <f>Muut_vuositiedot!$D17</f>
        <v>0.5</v>
      </c>
      <c r="D17" s="45">
        <f>Muut_vuositiedot!$G17</f>
        <v>0.49</v>
      </c>
      <c r="F17" s="154">
        <f ca="1">Sekal_yhdyskunta!D17</f>
        <v>0</v>
      </c>
      <c r="G17" s="46">
        <f t="shared" ca="1" si="24"/>
        <v>0</v>
      </c>
      <c r="H17" s="46">
        <f ca="1">Sekal_yhdyskunta!W17</f>
        <v>0</v>
      </c>
      <c r="I17" s="46">
        <f ca="1">Sekal_yhdyskunta!X17</f>
        <v>0</v>
      </c>
      <c r="J17" s="46">
        <f ca="1">Sekal_yhdyskunta!Y17</f>
        <v>0</v>
      </c>
      <c r="K17" s="46">
        <f ca="1">Sekal_yhdyskunta!Z17</f>
        <v>0</v>
      </c>
      <c r="M17" s="117">
        <f t="shared" ca="1" si="0"/>
        <v>0</v>
      </c>
      <c r="N17" s="36">
        <f t="shared" ca="1" si="25"/>
        <v>0</v>
      </c>
      <c r="O17" s="117">
        <f t="shared" ca="1" si="43"/>
        <v>0</v>
      </c>
      <c r="P17" s="117">
        <f t="shared" ca="1" si="44"/>
        <v>0</v>
      </c>
      <c r="Q17" s="117">
        <f t="shared" ca="1" si="2"/>
        <v>0</v>
      </c>
      <c r="R17" s="117"/>
      <c r="S17" s="117">
        <f t="shared" ca="1" si="3"/>
        <v>0</v>
      </c>
      <c r="T17" s="36">
        <f t="shared" ca="1" si="27"/>
        <v>0</v>
      </c>
      <c r="U17" s="117">
        <f t="shared" ca="1" si="45"/>
        <v>0</v>
      </c>
      <c r="V17" s="117">
        <f t="shared" ca="1" si="46"/>
        <v>0</v>
      </c>
      <c r="W17" s="117">
        <f t="shared" ca="1" si="5"/>
        <v>0</v>
      </c>
      <c r="Y17" s="117">
        <f t="shared" ca="1" si="6"/>
        <v>0</v>
      </c>
      <c r="Z17" s="36">
        <f t="shared" ca="1" si="29"/>
        <v>0</v>
      </c>
      <c r="AA17" s="117">
        <f t="shared" ca="1" si="47"/>
        <v>0</v>
      </c>
      <c r="AB17" s="117">
        <f t="shared" ca="1" si="48"/>
        <v>0</v>
      </c>
      <c r="AC17" s="117">
        <f t="shared" ca="1" si="8"/>
        <v>0</v>
      </c>
      <c r="AE17" s="117">
        <f t="shared" ca="1" si="9"/>
        <v>0</v>
      </c>
      <c r="AF17" s="36">
        <f t="shared" ca="1" si="31"/>
        <v>0</v>
      </c>
      <c r="AG17" s="117">
        <f t="shared" ca="1" si="49"/>
        <v>0</v>
      </c>
      <c r="AH17" s="117">
        <f t="shared" ca="1" si="50"/>
        <v>0</v>
      </c>
      <c r="AI17" s="117">
        <f t="shared" ca="1" si="11"/>
        <v>0</v>
      </c>
      <c r="AK17" s="117">
        <f t="shared" ca="1" si="51"/>
        <v>0</v>
      </c>
      <c r="AL17" s="46"/>
      <c r="AM17" s="120">
        <f ca="1">Erill_ker_yhdyskunta!O17</f>
        <v>0</v>
      </c>
      <c r="AN17" s="46">
        <f t="shared" ca="1" si="33"/>
        <v>0</v>
      </c>
      <c r="AO17" s="46">
        <f ca="1">Erill_ker_yhdyskunta!AB17</f>
        <v>0</v>
      </c>
      <c r="AP17" s="46">
        <f ca="1">Erill_ker_yhdyskunta!AC17</f>
        <v>0</v>
      </c>
      <c r="AQ17" s="46">
        <f ca="1">Erill_ker_yhdyskunta!AD17</f>
        <v>0</v>
      </c>
      <c r="AR17" s="46">
        <f ca="1">Erill_ker_yhdyskunta!AE17</f>
        <v>0</v>
      </c>
      <c r="AS17" s="46"/>
      <c r="AT17" s="117">
        <f t="shared" ca="1" si="12"/>
        <v>0</v>
      </c>
      <c r="AU17" s="36">
        <f t="shared" ca="1" si="34"/>
        <v>0</v>
      </c>
      <c r="AV17" s="117">
        <f t="shared" ca="1" si="52"/>
        <v>0</v>
      </c>
      <c r="AW17" s="117">
        <f t="shared" ca="1" si="53"/>
        <v>0</v>
      </c>
      <c r="AX17" s="117">
        <f t="shared" ca="1" si="14"/>
        <v>0</v>
      </c>
      <c r="AY17" s="46"/>
      <c r="AZ17" s="117">
        <f t="shared" ca="1" si="15"/>
        <v>0</v>
      </c>
      <c r="BA17" s="36">
        <f t="shared" ca="1" si="36"/>
        <v>0</v>
      </c>
      <c r="BB17" s="117">
        <f t="shared" ca="1" si="54"/>
        <v>0</v>
      </c>
      <c r="BC17" s="117">
        <f t="shared" ca="1" si="55"/>
        <v>0</v>
      </c>
      <c r="BD17" s="117">
        <f t="shared" ca="1" si="17"/>
        <v>0</v>
      </c>
      <c r="BE17" s="46"/>
      <c r="BF17" s="117">
        <f t="shared" ca="1" si="18"/>
        <v>0</v>
      </c>
      <c r="BG17" s="36">
        <f t="shared" ca="1" si="38"/>
        <v>0</v>
      </c>
      <c r="BH17" s="117">
        <f t="shared" ca="1" si="56"/>
        <v>0</v>
      </c>
      <c r="BI17" s="117">
        <f t="shared" ca="1" si="57"/>
        <v>0</v>
      </c>
      <c r="BJ17" s="117">
        <f t="shared" ca="1" si="20"/>
        <v>0</v>
      </c>
      <c r="BK17" s="46"/>
      <c r="BL17" s="117">
        <f t="shared" ca="1" si="21"/>
        <v>0</v>
      </c>
      <c r="BM17" s="36">
        <f t="shared" ca="1" si="40"/>
        <v>0</v>
      </c>
      <c r="BN17" s="117">
        <f t="shared" ca="1" si="58"/>
        <v>0</v>
      </c>
      <c r="BO17" s="117">
        <f t="shared" ca="1" si="59"/>
        <v>0</v>
      </c>
      <c r="BP17" s="117">
        <f t="shared" ca="1" si="23"/>
        <v>0</v>
      </c>
      <c r="BQ17" s="117"/>
      <c r="BR17" s="117">
        <f t="shared" ca="1" si="42"/>
        <v>0</v>
      </c>
    </row>
    <row r="18" spans="1:70" x14ac:dyDescent="0.25">
      <c r="A18" s="182">
        <v>1954</v>
      </c>
      <c r="B18" s="153"/>
      <c r="C18" s="36">
        <f>Muut_vuositiedot!$D18</f>
        <v>0.5</v>
      </c>
      <c r="D18" s="45">
        <f>Muut_vuositiedot!$G18</f>
        <v>0.50799999999999967</v>
      </c>
      <c r="F18" s="154">
        <f ca="1">Sekal_yhdyskunta!D18</f>
        <v>0</v>
      </c>
      <c r="G18" s="46">
        <f t="shared" ca="1" si="24"/>
        <v>0</v>
      </c>
      <c r="H18" s="46">
        <f ca="1">Sekal_yhdyskunta!W18</f>
        <v>0</v>
      </c>
      <c r="I18" s="46">
        <f ca="1">Sekal_yhdyskunta!X18</f>
        <v>0</v>
      </c>
      <c r="J18" s="46">
        <f ca="1">Sekal_yhdyskunta!Y18</f>
        <v>0</v>
      </c>
      <c r="K18" s="46">
        <f ca="1">Sekal_yhdyskunta!Z18</f>
        <v>0</v>
      </c>
      <c r="M18" s="117">
        <f t="shared" ca="1" si="0"/>
        <v>0</v>
      </c>
      <c r="N18" s="36">
        <f t="shared" ca="1" si="25"/>
        <v>0</v>
      </c>
      <c r="O18" s="117">
        <f t="shared" ca="1" si="43"/>
        <v>0</v>
      </c>
      <c r="P18" s="117">
        <f t="shared" ca="1" si="44"/>
        <v>0</v>
      </c>
      <c r="Q18" s="117">
        <f t="shared" ca="1" si="2"/>
        <v>0</v>
      </c>
      <c r="R18" s="117"/>
      <c r="S18" s="117">
        <f t="shared" ca="1" si="3"/>
        <v>0</v>
      </c>
      <c r="T18" s="36">
        <f t="shared" ca="1" si="27"/>
        <v>0</v>
      </c>
      <c r="U18" s="117">
        <f t="shared" ca="1" si="45"/>
        <v>0</v>
      </c>
      <c r="V18" s="117">
        <f t="shared" ca="1" si="46"/>
        <v>0</v>
      </c>
      <c r="W18" s="117">
        <f t="shared" ca="1" si="5"/>
        <v>0</v>
      </c>
      <c r="Y18" s="117">
        <f t="shared" ca="1" si="6"/>
        <v>0</v>
      </c>
      <c r="Z18" s="36">
        <f t="shared" ca="1" si="29"/>
        <v>0</v>
      </c>
      <c r="AA18" s="117">
        <f t="shared" ca="1" si="47"/>
        <v>0</v>
      </c>
      <c r="AB18" s="117">
        <f t="shared" ca="1" si="48"/>
        <v>0</v>
      </c>
      <c r="AC18" s="117">
        <f t="shared" ca="1" si="8"/>
        <v>0</v>
      </c>
      <c r="AE18" s="117">
        <f t="shared" ca="1" si="9"/>
        <v>0</v>
      </c>
      <c r="AF18" s="36">
        <f t="shared" ca="1" si="31"/>
        <v>0</v>
      </c>
      <c r="AG18" s="117">
        <f t="shared" ca="1" si="49"/>
        <v>0</v>
      </c>
      <c r="AH18" s="117">
        <f t="shared" ca="1" si="50"/>
        <v>0</v>
      </c>
      <c r="AI18" s="117">
        <f t="shared" ca="1" si="11"/>
        <v>0</v>
      </c>
      <c r="AK18" s="117">
        <f t="shared" ca="1" si="51"/>
        <v>0</v>
      </c>
      <c r="AL18" s="46"/>
      <c r="AM18" s="120">
        <f ca="1">Erill_ker_yhdyskunta!O18</f>
        <v>0</v>
      </c>
      <c r="AN18" s="46">
        <f t="shared" ca="1" si="33"/>
        <v>0</v>
      </c>
      <c r="AO18" s="46">
        <f ca="1">Erill_ker_yhdyskunta!AB18</f>
        <v>0</v>
      </c>
      <c r="AP18" s="46">
        <f ca="1">Erill_ker_yhdyskunta!AC18</f>
        <v>0</v>
      </c>
      <c r="AQ18" s="46">
        <f ca="1">Erill_ker_yhdyskunta!AD18</f>
        <v>0</v>
      </c>
      <c r="AR18" s="46">
        <f ca="1">Erill_ker_yhdyskunta!AE18</f>
        <v>0</v>
      </c>
      <c r="AS18" s="46"/>
      <c r="AT18" s="117">
        <f t="shared" ca="1" si="12"/>
        <v>0</v>
      </c>
      <c r="AU18" s="36">
        <f t="shared" ca="1" si="34"/>
        <v>0</v>
      </c>
      <c r="AV18" s="117">
        <f t="shared" ca="1" si="52"/>
        <v>0</v>
      </c>
      <c r="AW18" s="117">
        <f t="shared" ca="1" si="53"/>
        <v>0</v>
      </c>
      <c r="AX18" s="117">
        <f t="shared" ca="1" si="14"/>
        <v>0</v>
      </c>
      <c r="AY18" s="46"/>
      <c r="AZ18" s="117">
        <f t="shared" ca="1" si="15"/>
        <v>0</v>
      </c>
      <c r="BA18" s="36">
        <f t="shared" ca="1" si="36"/>
        <v>0</v>
      </c>
      <c r="BB18" s="117">
        <f t="shared" ca="1" si="54"/>
        <v>0</v>
      </c>
      <c r="BC18" s="117">
        <f t="shared" ca="1" si="55"/>
        <v>0</v>
      </c>
      <c r="BD18" s="117">
        <f t="shared" ca="1" si="17"/>
        <v>0</v>
      </c>
      <c r="BE18" s="46"/>
      <c r="BF18" s="117">
        <f t="shared" ca="1" si="18"/>
        <v>0</v>
      </c>
      <c r="BG18" s="36">
        <f t="shared" ca="1" si="38"/>
        <v>0</v>
      </c>
      <c r="BH18" s="117">
        <f t="shared" ca="1" si="56"/>
        <v>0</v>
      </c>
      <c r="BI18" s="117">
        <f t="shared" ca="1" si="57"/>
        <v>0</v>
      </c>
      <c r="BJ18" s="117">
        <f t="shared" ca="1" si="20"/>
        <v>0</v>
      </c>
      <c r="BK18" s="46"/>
      <c r="BL18" s="117">
        <f t="shared" ca="1" si="21"/>
        <v>0</v>
      </c>
      <c r="BM18" s="36">
        <f t="shared" ca="1" si="40"/>
        <v>0</v>
      </c>
      <c r="BN18" s="117">
        <f t="shared" ca="1" si="58"/>
        <v>0</v>
      </c>
      <c r="BO18" s="117">
        <f t="shared" ca="1" si="59"/>
        <v>0</v>
      </c>
      <c r="BP18" s="117">
        <f t="shared" ca="1" si="23"/>
        <v>0</v>
      </c>
      <c r="BQ18" s="117"/>
      <c r="BR18" s="117">
        <f t="shared" ca="1" si="42"/>
        <v>0</v>
      </c>
    </row>
    <row r="19" spans="1:70" x14ac:dyDescent="0.25">
      <c r="A19" s="182">
        <v>1955</v>
      </c>
      <c r="B19" s="153"/>
      <c r="C19" s="36">
        <f>Muut_vuositiedot!$D19</f>
        <v>0.5</v>
      </c>
      <c r="D19" s="45">
        <f>Muut_vuositiedot!$G19</f>
        <v>0.52599999999999969</v>
      </c>
      <c r="F19" s="154">
        <f ca="1">Sekal_yhdyskunta!D19</f>
        <v>0</v>
      </c>
      <c r="G19" s="46">
        <f t="shared" ca="1" si="24"/>
        <v>0</v>
      </c>
      <c r="H19" s="46">
        <f ca="1">Sekal_yhdyskunta!W19</f>
        <v>0</v>
      </c>
      <c r="I19" s="46">
        <f ca="1">Sekal_yhdyskunta!X19</f>
        <v>0</v>
      </c>
      <c r="J19" s="46">
        <f ca="1">Sekal_yhdyskunta!Y19</f>
        <v>0</v>
      </c>
      <c r="K19" s="46">
        <f ca="1">Sekal_yhdyskunta!Z19</f>
        <v>0</v>
      </c>
      <c r="M19" s="117">
        <f t="shared" ca="1" si="0"/>
        <v>0</v>
      </c>
      <c r="N19" s="36">
        <f t="shared" ca="1" si="25"/>
        <v>0</v>
      </c>
      <c r="O19" s="117">
        <f t="shared" ca="1" si="43"/>
        <v>0</v>
      </c>
      <c r="P19" s="117">
        <f t="shared" ca="1" si="44"/>
        <v>0</v>
      </c>
      <c r="Q19" s="117">
        <f t="shared" ca="1" si="2"/>
        <v>0</v>
      </c>
      <c r="R19" s="117"/>
      <c r="S19" s="117">
        <f t="shared" ca="1" si="3"/>
        <v>0</v>
      </c>
      <c r="T19" s="36">
        <f t="shared" ca="1" si="27"/>
        <v>0</v>
      </c>
      <c r="U19" s="117">
        <f t="shared" ca="1" si="45"/>
        <v>0</v>
      </c>
      <c r="V19" s="117">
        <f t="shared" ca="1" si="46"/>
        <v>0</v>
      </c>
      <c r="W19" s="117">
        <f t="shared" ca="1" si="5"/>
        <v>0</v>
      </c>
      <c r="Y19" s="117">
        <f t="shared" ca="1" si="6"/>
        <v>0</v>
      </c>
      <c r="Z19" s="36">
        <f t="shared" ca="1" si="29"/>
        <v>0</v>
      </c>
      <c r="AA19" s="117">
        <f t="shared" ca="1" si="47"/>
        <v>0</v>
      </c>
      <c r="AB19" s="117">
        <f t="shared" ca="1" si="48"/>
        <v>0</v>
      </c>
      <c r="AC19" s="117">
        <f t="shared" ca="1" si="8"/>
        <v>0</v>
      </c>
      <c r="AE19" s="117">
        <f t="shared" ca="1" si="9"/>
        <v>0</v>
      </c>
      <c r="AF19" s="36">
        <f t="shared" ca="1" si="31"/>
        <v>0</v>
      </c>
      <c r="AG19" s="117">
        <f t="shared" ca="1" si="49"/>
        <v>0</v>
      </c>
      <c r="AH19" s="117">
        <f t="shared" ca="1" si="50"/>
        <v>0</v>
      </c>
      <c r="AI19" s="117">
        <f t="shared" ca="1" si="11"/>
        <v>0</v>
      </c>
      <c r="AK19" s="117">
        <f t="shared" ca="1" si="51"/>
        <v>0</v>
      </c>
      <c r="AL19" s="46"/>
      <c r="AM19" s="120">
        <f ca="1">Erill_ker_yhdyskunta!O19</f>
        <v>0</v>
      </c>
      <c r="AN19" s="46">
        <f t="shared" ca="1" si="33"/>
        <v>0</v>
      </c>
      <c r="AO19" s="46">
        <f ca="1">Erill_ker_yhdyskunta!AB19</f>
        <v>0</v>
      </c>
      <c r="AP19" s="46">
        <f ca="1">Erill_ker_yhdyskunta!AC19</f>
        <v>0</v>
      </c>
      <c r="AQ19" s="46">
        <f ca="1">Erill_ker_yhdyskunta!AD19</f>
        <v>0</v>
      </c>
      <c r="AR19" s="46">
        <f ca="1">Erill_ker_yhdyskunta!AE19</f>
        <v>0</v>
      </c>
      <c r="AS19" s="46"/>
      <c r="AT19" s="117">
        <f t="shared" ca="1" si="12"/>
        <v>0</v>
      </c>
      <c r="AU19" s="36">
        <f t="shared" ca="1" si="34"/>
        <v>0</v>
      </c>
      <c r="AV19" s="117">
        <f t="shared" ca="1" si="52"/>
        <v>0</v>
      </c>
      <c r="AW19" s="117">
        <f t="shared" ca="1" si="53"/>
        <v>0</v>
      </c>
      <c r="AX19" s="117">
        <f t="shared" ca="1" si="14"/>
        <v>0</v>
      </c>
      <c r="AY19" s="46"/>
      <c r="AZ19" s="117">
        <f t="shared" ca="1" si="15"/>
        <v>0</v>
      </c>
      <c r="BA19" s="36">
        <f t="shared" ca="1" si="36"/>
        <v>0</v>
      </c>
      <c r="BB19" s="117">
        <f t="shared" ca="1" si="54"/>
        <v>0</v>
      </c>
      <c r="BC19" s="117">
        <f t="shared" ca="1" si="55"/>
        <v>0</v>
      </c>
      <c r="BD19" s="117">
        <f t="shared" ca="1" si="17"/>
        <v>0</v>
      </c>
      <c r="BE19" s="46"/>
      <c r="BF19" s="117">
        <f t="shared" ca="1" si="18"/>
        <v>0</v>
      </c>
      <c r="BG19" s="36">
        <f t="shared" ca="1" si="38"/>
        <v>0</v>
      </c>
      <c r="BH19" s="117">
        <f t="shared" ca="1" si="56"/>
        <v>0</v>
      </c>
      <c r="BI19" s="117">
        <f t="shared" ca="1" si="57"/>
        <v>0</v>
      </c>
      <c r="BJ19" s="117">
        <f t="shared" ca="1" si="20"/>
        <v>0</v>
      </c>
      <c r="BK19" s="46"/>
      <c r="BL19" s="117">
        <f t="shared" ca="1" si="21"/>
        <v>0</v>
      </c>
      <c r="BM19" s="36">
        <f t="shared" ca="1" si="40"/>
        <v>0</v>
      </c>
      <c r="BN19" s="117">
        <f t="shared" ca="1" si="58"/>
        <v>0</v>
      </c>
      <c r="BO19" s="117">
        <f t="shared" ca="1" si="59"/>
        <v>0</v>
      </c>
      <c r="BP19" s="117">
        <f t="shared" ca="1" si="23"/>
        <v>0</v>
      </c>
      <c r="BQ19" s="117"/>
      <c r="BR19" s="117">
        <f t="shared" ca="1" si="42"/>
        <v>0</v>
      </c>
    </row>
    <row r="20" spans="1:70" x14ac:dyDescent="0.25">
      <c r="A20" s="182">
        <v>1956</v>
      </c>
      <c r="B20" s="153"/>
      <c r="C20" s="36">
        <f>Muut_vuositiedot!$D20</f>
        <v>0.5</v>
      </c>
      <c r="D20" s="45">
        <f>Muut_vuositiedot!$G20</f>
        <v>0.54399999999999971</v>
      </c>
      <c r="F20" s="154">
        <f ca="1">Sekal_yhdyskunta!D20</f>
        <v>0</v>
      </c>
      <c r="G20" s="46">
        <f t="shared" ca="1" si="24"/>
        <v>0</v>
      </c>
      <c r="H20" s="46">
        <f ca="1">Sekal_yhdyskunta!W20</f>
        <v>0</v>
      </c>
      <c r="I20" s="46">
        <f ca="1">Sekal_yhdyskunta!X20</f>
        <v>0</v>
      </c>
      <c r="J20" s="46">
        <f ca="1">Sekal_yhdyskunta!Y20</f>
        <v>0</v>
      </c>
      <c r="K20" s="46">
        <f ca="1">Sekal_yhdyskunta!Z20</f>
        <v>0</v>
      </c>
      <c r="M20" s="117">
        <f t="shared" ca="1" si="0"/>
        <v>0</v>
      </c>
      <c r="N20" s="36">
        <f t="shared" ca="1" si="25"/>
        <v>0</v>
      </c>
      <c r="O20" s="117">
        <f t="shared" ca="1" si="43"/>
        <v>0</v>
      </c>
      <c r="P20" s="117">
        <f t="shared" ca="1" si="44"/>
        <v>0</v>
      </c>
      <c r="Q20" s="117">
        <f t="shared" ca="1" si="2"/>
        <v>0</v>
      </c>
      <c r="R20" s="117"/>
      <c r="S20" s="117">
        <f t="shared" ca="1" si="3"/>
        <v>0</v>
      </c>
      <c r="T20" s="36">
        <f t="shared" ca="1" si="27"/>
        <v>0</v>
      </c>
      <c r="U20" s="117">
        <f t="shared" ca="1" si="45"/>
        <v>0</v>
      </c>
      <c r="V20" s="117">
        <f t="shared" ca="1" si="46"/>
        <v>0</v>
      </c>
      <c r="W20" s="117">
        <f t="shared" ca="1" si="5"/>
        <v>0</v>
      </c>
      <c r="Y20" s="117">
        <f t="shared" ca="1" si="6"/>
        <v>0</v>
      </c>
      <c r="Z20" s="36">
        <f t="shared" ca="1" si="29"/>
        <v>0</v>
      </c>
      <c r="AA20" s="117">
        <f t="shared" ca="1" si="47"/>
        <v>0</v>
      </c>
      <c r="AB20" s="117">
        <f t="shared" ca="1" si="48"/>
        <v>0</v>
      </c>
      <c r="AC20" s="117">
        <f t="shared" ca="1" si="8"/>
        <v>0</v>
      </c>
      <c r="AE20" s="117">
        <f t="shared" ca="1" si="9"/>
        <v>0</v>
      </c>
      <c r="AF20" s="36">
        <f t="shared" ca="1" si="31"/>
        <v>0</v>
      </c>
      <c r="AG20" s="117">
        <f t="shared" ca="1" si="49"/>
        <v>0</v>
      </c>
      <c r="AH20" s="117">
        <f t="shared" ca="1" si="50"/>
        <v>0</v>
      </c>
      <c r="AI20" s="117">
        <f t="shared" ca="1" si="11"/>
        <v>0</v>
      </c>
      <c r="AK20" s="117">
        <f t="shared" ca="1" si="51"/>
        <v>0</v>
      </c>
      <c r="AL20" s="46"/>
      <c r="AM20" s="120">
        <f ca="1">Erill_ker_yhdyskunta!O20</f>
        <v>0</v>
      </c>
      <c r="AN20" s="46">
        <f t="shared" ca="1" si="33"/>
        <v>0</v>
      </c>
      <c r="AO20" s="46">
        <f ca="1">Erill_ker_yhdyskunta!AB20</f>
        <v>0</v>
      </c>
      <c r="AP20" s="46">
        <f ca="1">Erill_ker_yhdyskunta!AC20</f>
        <v>0</v>
      </c>
      <c r="AQ20" s="46">
        <f ca="1">Erill_ker_yhdyskunta!AD20</f>
        <v>0</v>
      </c>
      <c r="AR20" s="46">
        <f ca="1">Erill_ker_yhdyskunta!AE20</f>
        <v>0</v>
      </c>
      <c r="AS20" s="46"/>
      <c r="AT20" s="117">
        <f t="shared" ca="1" si="12"/>
        <v>0</v>
      </c>
      <c r="AU20" s="36">
        <f t="shared" ca="1" si="34"/>
        <v>0</v>
      </c>
      <c r="AV20" s="117">
        <f t="shared" ca="1" si="52"/>
        <v>0</v>
      </c>
      <c r="AW20" s="117">
        <f t="shared" ca="1" si="53"/>
        <v>0</v>
      </c>
      <c r="AX20" s="117">
        <f t="shared" ca="1" si="14"/>
        <v>0</v>
      </c>
      <c r="AY20" s="46"/>
      <c r="AZ20" s="117">
        <f t="shared" ca="1" si="15"/>
        <v>0</v>
      </c>
      <c r="BA20" s="36">
        <f t="shared" ca="1" si="36"/>
        <v>0</v>
      </c>
      <c r="BB20" s="117">
        <f t="shared" ca="1" si="54"/>
        <v>0</v>
      </c>
      <c r="BC20" s="117">
        <f t="shared" ca="1" si="55"/>
        <v>0</v>
      </c>
      <c r="BD20" s="117">
        <f t="shared" ca="1" si="17"/>
        <v>0</v>
      </c>
      <c r="BE20" s="46"/>
      <c r="BF20" s="117">
        <f t="shared" ca="1" si="18"/>
        <v>0</v>
      </c>
      <c r="BG20" s="36">
        <f t="shared" ca="1" si="38"/>
        <v>0</v>
      </c>
      <c r="BH20" s="117">
        <f t="shared" ca="1" si="56"/>
        <v>0</v>
      </c>
      <c r="BI20" s="117">
        <f t="shared" ca="1" si="57"/>
        <v>0</v>
      </c>
      <c r="BJ20" s="117">
        <f t="shared" ca="1" si="20"/>
        <v>0</v>
      </c>
      <c r="BK20" s="46"/>
      <c r="BL20" s="117">
        <f t="shared" ca="1" si="21"/>
        <v>0</v>
      </c>
      <c r="BM20" s="36">
        <f t="shared" ca="1" si="40"/>
        <v>0</v>
      </c>
      <c r="BN20" s="117">
        <f t="shared" ca="1" si="58"/>
        <v>0</v>
      </c>
      <c r="BO20" s="117">
        <f t="shared" ca="1" si="59"/>
        <v>0</v>
      </c>
      <c r="BP20" s="117">
        <f t="shared" ca="1" si="23"/>
        <v>0</v>
      </c>
      <c r="BQ20" s="117"/>
      <c r="BR20" s="117">
        <f t="shared" ca="1" si="42"/>
        <v>0</v>
      </c>
    </row>
    <row r="21" spans="1:70" x14ac:dyDescent="0.25">
      <c r="A21" s="182">
        <v>1957</v>
      </c>
      <c r="B21" s="153"/>
      <c r="C21" s="36">
        <f>Muut_vuositiedot!$D21</f>
        <v>0.5</v>
      </c>
      <c r="D21" s="45">
        <f>Muut_vuositiedot!$G21</f>
        <v>0.56199999999999961</v>
      </c>
      <c r="F21" s="154">
        <f ca="1">Sekal_yhdyskunta!D21</f>
        <v>0</v>
      </c>
      <c r="G21" s="46">
        <f t="shared" ca="1" si="24"/>
        <v>0</v>
      </c>
      <c r="H21" s="46">
        <f ca="1">Sekal_yhdyskunta!W21</f>
        <v>0</v>
      </c>
      <c r="I21" s="46">
        <f ca="1">Sekal_yhdyskunta!X21</f>
        <v>0</v>
      </c>
      <c r="J21" s="46">
        <f ca="1">Sekal_yhdyskunta!Y21</f>
        <v>0</v>
      </c>
      <c r="K21" s="46">
        <f ca="1">Sekal_yhdyskunta!Z21</f>
        <v>0</v>
      </c>
      <c r="M21" s="117">
        <f t="shared" ca="1" si="0"/>
        <v>0</v>
      </c>
      <c r="N21" s="36">
        <f t="shared" ca="1" si="25"/>
        <v>0</v>
      </c>
      <c r="O21" s="117">
        <f t="shared" ca="1" si="43"/>
        <v>0</v>
      </c>
      <c r="P21" s="117">
        <f t="shared" ca="1" si="44"/>
        <v>0</v>
      </c>
      <c r="Q21" s="117">
        <f t="shared" ca="1" si="2"/>
        <v>0</v>
      </c>
      <c r="R21" s="117"/>
      <c r="S21" s="117">
        <f t="shared" ca="1" si="3"/>
        <v>0</v>
      </c>
      <c r="T21" s="36">
        <f t="shared" ca="1" si="27"/>
        <v>0</v>
      </c>
      <c r="U21" s="117">
        <f t="shared" ca="1" si="45"/>
        <v>0</v>
      </c>
      <c r="V21" s="117">
        <f t="shared" ca="1" si="46"/>
        <v>0</v>
      </c>
      <c r="W21" s="117">
        <f t="shared" ca="1" si="5"/>
        <v>0</v>
      </c>
      <c r="Y21" s="117">
        <f t="shared" ca="1" si="6"/>
        <v>0</v>
      </c>
      <c r="Z21" s="36">
        <f t="shared" ca="1" si="29"/>
        <v>0</v>
      </c>
      <c r="AA21" s="117">
        <f t="shared" ca="1" si="47"/>
        <v>0</v>
      </c>
      <c r="AB21" s="117">
        <f t="shared" ca="1" si="48"/>
        <v>0</v>
      </c>
      <c r="AC21" s="117">
        <f t="shared" ca="1" si="8"/>
        <v>0</v>
      </c>
      <c r="AE21" s="117">
        <f t="shared" ca="1" si="9"/>
        <v>0</v>
      </c>
      <c r="AF21" s="36">
        <f t="shared" ca="1" si="31"/>
        <v>0</v>
      </c>
      <c r="AG21" s="117">
        <f t="shared" ca="1" si="49"/>
        <v>0</v>
      </c>
      <c r="AH21" s="117">
        <f t="shared" ca="1" si="50"/>
        <v>0</v>
      </c>
      <c r="AI21" s="117">
        <f t="shared" ca="1" si="11"/>
        <v>0</v>
      </c>
      <c r="AK21" s="117">
        <f t="shared" ca="1" si="51"/>
        <v>0</v>
      </c>
      <c r="AL21" s="46"/>
      <c r="AM21" s="120">
        <f ca="1">Erill_ker_yhdyskunta!O21</f>
        <v>0</v>
      </c>
      <c r="AN21" s="46">
        <f t="shared" ca="1" si="33"/>
        <v>0</v>
      </c>
      <c r="AO21" s="46">
        <f ca="1">Erill_ker_yhdyskunta!AB21</f>
        <v>0</v>
      </c>
      <c r="AP21" s="46">
        <f ca="1">Erill_ker_yhdyskunta!AC21</f>
        <v>0</v>
      </c>
      <c r="AQ21" s="46">
        <f ca="1">Erill_ker_yhdyskunta!AD21</f>
        <v>0</v>
      </c>
      <c r="AR21" s="46">
        <f ca="1">Erill_ker_yhdyskunta!AE21</f>
        <v>0</v>
      </c>
      <c r="AS21" s="46"/>
      <c r="AT21" s="117">
        <f t="shared" ca="1" si="12"/>
        <v>0</v>
      </c>
      <c r="AU21" s="36">
        <f t="shared" ca="1" si="34"/>
        <v>0</v>
      </c>
      <c r="AV21" s="117">
        <f t="shared" ca="1" si="52"/>
        <v>0</v>
      </c>
      <c r="AW21" s="117">
        <f t="shared" ca="1" si="53"/>
        <v>0</v>
      </c>
      <c r="AX21" s="117">
        <f t="shared" ca="1" si="14"/>
        <v>0</v>
      </c>
      <c r="AY21" s="46"/>
      <c r="AZ21" s="117">
        <f t="shared" ca="1" si="15"/>
        <v>0</v>
      </c>
      <c r="BA21" s="36">
        <f t="shared" ca="1" si="36"/>
        <v>0</v>
      </c>
      <c r="BB21" s="117">
        <f t="shared" ca="1" si="54"/>
        <v>0</v>
      </c>
      <c r="BC21" s="117">
        <f t="shared" ca="1" si="55"/>
        <v>0</v>
      </c>
      <c r="BD21" s="117">
        <f t="shared" ca="1" si="17"/>
        <v>0</v>
      </c>
      <c r="BE21" s="46"/>
      <c r="BF21" s="117">
        <f t="shared" ca="1" si="18"/>
        <v>0</v>
      </c>
      <c r="BG21" s="36">
        <f t="shared" ca="1" si="38"/>
        <v>0</v>
      </c>
      <c r="BH21" s="117">
        <f t="shared" ca="1" si="56"/>
        <v>0</v>
      </c>
      <c r="BI21" s="117">
        <f t="shared" ca="1" si="57"/>
        <v>0</v>
      </c>
      <c r="BJ21" s="117">
        <f t="shared" ca="1" si="20"/>
        <v>0</v>
      </c>
      <c r="BK21" s="46"/>
      <c r="BL21" s="117">
        <f t="shared" ca="1" si="21"/>
        <v>0</v>
      </c>
      <c r="BM21" s="36">
        <f t="shared" ca="1" si="40"/>
        <v>0</v>
      </c>
      <c r="BN21" s="117">
        <f t="shared" ca="1" si="58"/>
        <v>0</v>
      </c>
      <c r="BO21" s="117">
        <f t="shared" ca="1" si="59"/>
        <v>0</v>
      </c>
      <c r="BP21" s="117">
        <f t="shared" ca="1" si="23"/>
        <v>0</v>
      </c>
      <c r="BQ21" s="117"/>
      <c r="BR21" s="117">
        <f t="shared" ca="1" si="42"/>
        <v>0</v>
      </c>
    </row>
    <row r="22" spans="1:70" x14ac:dyDescent="0.25">
      <c r="A22" s="182">
        <v>1958</v>
      </c>
      <c r="B22" s="153"/>
      <c r="C22" s="36">
        <f>Muut_vuositiedot!$D22</f>
        <v>0.5</v>
      </c>
      <c r="D22" s="45">
        <f>Muut_vuositiedot!$G22</f>
        <v>0.57999999999999996</v>
      </c>
      <c r="F22" s="154">
        <f ca="1">Sekal_yhdyskunta!D22</f>
        <v>0</v>
      </c>
      <c r="G22" s="46">
        <f t="shared" ca="1" si="24"/>
        <v>0</v>
      </c>
      <c r="H22" s="46">
        <f ca="1">Sekal_yhdyskunta!W22</f>
        <v>0</v>
      </c>
      <c r="I22" s="46">
        <f ca="1">Sekal_yhdyskunta!X22</f>
        <v>0</v>
      </c>
      <c r="J22" s="46">
        <f ca="1">Sekal_yhdyskunta!Y22</f>
        <v>0</v>
      </c>
      <c r="K22" s="46">
        <f ca="1">Sekal_yhdyskunta!Z22</f>
        <v>0</v>
      </c>
      <c r="M22" s="117">
        <f t="shared" ca="1" si="0"/>
        <v>0</v>
      </c>
      <c r="N22" s="36">
        <f t="shared" ca="1" si="25"/>
        <v>0</v>
      </c>
      <c r="O22" s="117">
        <f t="shared" ca="1" si="43"/>
        <v>0</v>
      </c>
      <c r="P22" s="117">
        <f t="shared" ca="1" si="44"/>
        <v>0</v>
      </c>
      <c r="Q22" s="117">
        <f t="shared" ca="1" si="2"/>
        <v>0</v>
      </c>
      <c r="R22" s="117"/>
      <c r="S22" s="117">
        <f t="shared" ca="1" si="3"/>
        <v>0</v>
      </c>
      <c r="T22" s="36">
        <f t="shared" ca="1" si="27"/>
        <v>0</v>
      </c>
      <c r="U22" s="117">
        <f t="shared" ca="1" si="45"/>
        <v>0</v>
      </c>
      <c r="V22" s="117">
        <f t="shared" ca="1" si="46"/>
        <v>0</v>
      </c>
      <c r="W22" s="117">
        <f t="shared" ca="1" si="5"/>
        <v>0</v>
      </c>
      <c r="Y22" s="117">
        <f t="shared" ca="1" si="6"/>
        <v>0</v>
      </c>
      <c r="Z22" s="36">
        <f t="shared" ca="1" si="29"/>
        <v>0</v>
      </c>
      <c r="AA22" s="117">
        <f t="shared" ca="1" si="47"/>
        <v>0</v>
      </c>
      <c r="AB22" s="117">
        <f t="shared" ca="1" si="48"/>
        <v>0</v>
      </c>
      <c r="AC22" s="117">
        <f t="shared" ca="1" si="8"/>
        <v>0</v>
      </c>
      <c r="AE22" s="117">
        <f t="shared" ca="1" si="9"/>
        <v>0</v>
      </c>
      <c r="AF22" s="36">
        <f t="shared" ca="1" si="31"/>
        <v>0</v>
      </c>
      <c r="AG22" s="117">
        <f t="shared" ca="1" si="49"/>
        <v>0</v>
      </c>
      <c r="AH22" s="117">
        <f t="shared" ca="1" si="50"/>
        <v>0</v>
      </c>
      <c r="AI22" s="117">
        <f t="shared" ca="1" si="11"/>
        <v>0</v>
      </c>
      <c r="AK22" s="117">
        <f t="shared" ca="1" si="51"/>
        <v>0</v>
      </c>
      <c r="AL22" s="46"/>
      <c r="AM22" s="120">
        <f ca="1">Erill_ker_yhdyskunta!O22</f>
        <v>0</v>
      </c>
      <c r="AN22" s="46">
        <f t="shared" ca="1" si="33"/>
        <v>0</v>
      </c>
      <c r="AO22" s="46">
        <f ca="1">Erill_ker_yhdyskunta!AB22</f>
        <v>0</v>
      </c>
      <c r="AP22" s="46">
        <f ca="1">Erill_ker_yhdyskunta!AC22</f>
        <v>0</v>
      </c>
      <c r="AQ22" s="46">
        <f ca="1">Erill_ker_yhdyskunta!AD22</f>
        <v>0</v>
      </c>
      <c r="AR22" s="46">
        <f ca="1">Erill_ker_yhdyskunta!AE22</f>
        <v>0</v>
      </c>
      <c r="AS22" s="46"/>
      <c r="AT22" s="117">
        <f t="shared" ca="1" si="12"/>
        <v>0</v>
      </c>
      <c r="AU22" s="36">
        <f t="shared" ca="1" si="34"/>
        <v>0</v>
      </c>
      <c r="AV22" s="117">
        <f t="shared" ca="1" si="52"/>
        <v>0</v>
      </c>
      <c r="AW22" s="117">
        <f t="shared" ca="1" si="53"/>
        <v>0</v>
      </c>
      <c r="AX22" s="117">
        <f t="shared" ca="1" si="14"/>
        <v>0</v>
      </c>
      <c r="AY22" s="46"/>
      <c r="AZ22" s="117">
        <f t="shared" ca="1" si="15"/>
        <v>0</v>
      </c>
      <c r="BA22" s="36">
        <f t="shared" ca="1" si="36"/>
        <v>0</v>
      </c>
      <c r="BB22" s="117">
        <f t="shared" ca="1" si="54"/>
        <v>0</v>
      </c>
      <c r="BC22" s="117">
        <f t="shared" ca="1" si="55"/>
        <v>0</v>
      </c>
      <c r="BD22" s="117">
        <f t="shared" ca="1" si="17"/>
        <v>0</v>
      </c>
      <c r="BE22" s="46"/>
      <c r="BF22" s="117">
        <f t="shared" ca="1" si="18"/>
        <v>0</v>
      </c>
      <c r="BG22" s="36">
        <f t="shared" ca="1" si="38"/>
        <v>0</v>
      </c>
      <c r="BH22" s="117">
        <f t="shared" ca="1" si="56"/>
        <v>0</v>
      </c>
      <c r="BI22" s="117">
        <f t="shared" ca="1" si="57"/>
        <v>0</v>
      </c>
      <c r="BJ22" s="117">
        <f t="shared" ca="1" si="20"/>
        <v>0</v>
      </c>
      <c r="BK22" s="46"/>
      <c r="BL22" s="117">
        <f t="shared" ca="1" si="21"/>
        <v>0</v>
      </c>
      <c r="BM22" s="36">
        <f t="shared" ca="1" si="40"/>
        <v>0</v>
      </c>
      <c r="BN22" s="117">
        <f t="shared" ca="1" si="58"/>
        <v>0</v>
      </c>
      <c r="BO22" s="117">
        <f t="shared" ca="1" si="59"/>
        <v>0</v>
      </c>
      <c r="BP22" s="117">
        <f t="shared" ca="1" si="23"/>
        <v>0</v>
      </c>
      <c r="BQ22" s="117"/>
      <c r="BR22" s="117">
        <f t="shared" ca="1" si="42"/>
        <v>0</v>
      </c>
    </row>
    <row r="23" spans="1:70" x14ac:dyDescent="0.25">
      <c r="A23" s="182">
        <v>1959</v>
      </c>
      <c r="B23" s="153"/>
      <c r="C23" s="36">
        <f>Muut_vuositiedot!$D23</f>
        <v>0.5</v>
      </c>
      <c r="D23" s="45">
        <f>Muut_vuositiedot!$G23</f>
        <v>0.59799999999999964</v>
      </c>
      <c r="F23" s="154">
        <f ca="1">Sekal_yhdyskunta!D23</f>
        <v>0</v>
      </c>
      <c r="G23" s="46">
        <f t="shared" ca="1" si="24"/>
        <v>0</v>
      </c>
      <c r="H23" s="46">
        <f ca="1">Sekal_yhdyskunta!W23</f>
        <v>0</v>
      </c>
      <c r="I23" s="46">
        <f ca="1">Sekal_yhdyskunta!X23</f>
        <v>0</v>
      </c>
      <c r="J23" s="46">
        <f ca="1">Sekal_yhdyskunta!Y23</f>
        <v>0</v>
      </c>
      <c r="K23" s="46">
        <f ca="1">Sekal_yhdyskunta!Z23</f>
        <v>0</v>
      </c>
      <c r="M23" s="117">
        <f t="shared" ca="1" si="0"/>
        <v>0</v>
      </c>
      <c r="N23" s="36">
        <f t="shared" ca="1" si="25"/>
        <v>0</v>
      </c>
      <c r="O23" s="117">
        <f t="shared" ca="1" si="43"/>
        <v>0</v>
      </c>
      <c r="P23" s="117">
        <f t="shared" ca="1" si="44"/>
        <v>0</v>
      </c>
      <c r="Q23" s="117">
        <f t="shared" ca="1" si="2"/>
        <v>0</v>
      </c>
      <c r="R23" s="117"/>
      <c r="S23" s="117">
        <f t="shared" ca="1" si="3"/>
        <v>0</v>
      </c>
      <c r="T23" s="36">
        <f t="shared" ca="1" si="27"/>
        <v>0</v>
      </c>
      <c r="U23" s="117">
        <f t="shared" ca="1" si="45"/>
        <v>0</v>
      </c>
      <c r="V23" s="117">
        <f t="shared" ca="1" si="46"/>
        <v>0</v>
      </c>
      <c r="W23" s="117">
        <f t="shared" ca="1" si="5"/>
        <v>0</v>
      </c>
      <c r="Y23" s="117">
        <f t="shared" ca="1" si="6"/>
        <v>0</v>
      </c>
      <c r="Z23" s="36">
        <f t="shared" ca="1" si="29"/>
        <v>0</v>
      </c>
      <c r="AA23" s="117">
        <f t="shared" ca="1" si="47"/>
        <v>0</v>
      </c>
      <c r="AB23" s="117">
        <f t="shared" ca="1" si="48"/>
        <v>0</v>
      </c>
      <c r="AC23" s="117">
        <f t="shared" ca="1" si="8"/>
        <v>0</v>
      </c>
      <c r="AE23" s="117">
        <f t="shared" ca="1" si="9"/>
        <v>0</v>
      </c>
      <c r="AF23" s="36">
        <f t="shared" ca="1" si="31"/>
        <v>0</v>
      </c>
      <c r="AG23" s="117">
        <f t="shared" ca="1" si="49"/>
        <v>0</v>
      </c>
      <c r="AH23" s="117">
        <f t="shared" ca="1" si="50"/>
        <v>0</v>
      </c>
      <c r="AI23" s="117">
        <f t="shared" ca="1" si="11"/>
        <v>0</v>
      </c>
      <c r="AK23" s="117">
        <f t="shared" ca="1" si="51"/>
        <v>0</v>
      </c>
      <c r="AL23" s="46"/>
      <c r="AM23" s="120">
        <f ca="1">Erill_ker_yhdyskunta!O23</f>
        <v>0</v>
      </c>
      <c r="AN23" s="46">
        <f t="shared" ca="1" si="33"/>
        <v>0</v>
      </c>
      <c r="AO23" s="46">
        <f ca="1">Erill_ker_yhdyskunta!AB23</f>
        <v>0</v>
      </c>
      <c r="AP23" s="46">
        <f ca="1">Erill_ker_yhdyskunta!AC23</f>
        <v>0</v>
      </c>
      <c r="AQ23" s="46">
        <f ca="1">Erill_ker_yhdyskunta!AD23</f>
        <v>0</v>
      </c>
      <c r="AR23" s="46">
        <f ca="1">Erill_ker_yhdyskunta!AE23</f>
        <v>0</v>
      </c>
      <c r="AS23" s="46"/>
      <c r="AT23" s="117">
        <f t="shared" ca="1" si="12"/>
        <v>0</v>
      </c>
      <c r="AU23" s="36">
        <f t="shared" ca="1" si="34"/>
        <v>0</v>
      </c>
      <c r="AV23" s="117">
        <f t="shared" ca="1" si="52"/>
        <v>0</v>
      </c>
      <c r="AW23" s="117">
        <f t="shared" ca="1" si="53"/>
        <v>0</v>
      </c>
      <c r="AX23" s="117">
        <f t="shared" ca="1" si="14"/>
        <v>0</v>
      </c>
      <c r="AY23" s="46"/>
      <c r="AZ23" s="117">
        <f t="shared" ca="1" si="15"/>
        <v>0</v>
      </c>
      <c r="BA23" s="36">
        <f t="shared" ca="1" si="36"/>
        <v>0</v>
      </c>
      <c r="BB23" s="117">
        <f t="shared" ca="1" si="54"/>
        <v>0</v>
      </c>
      <c r="BC23" s="117">
        <f t="shared" ca="1" si="55"/>
        <v>0</v>
      </c>
      <c r="BD23" s="117">
        <f t="shared" ca="1" si="17"/>
        <v>0</v>
      </c>
      <c r="BE23" s="46"/>
      <c r="BF23" s="117">
        <f t="shared" ca="1" si="18"/>
        <v>0</v>
      </c>
      <c r="BG23" s="36">
        <f t="shared" ca="1" si="38"/>
        <v>0</v>
      </c>
      <c r="BH23" s="117">
        <f t="shared" ca="1" si="56"/>
        <v>0</v>
      </c>
      <c r="BI23" s="117">
        <f t="shared" ca="1" si="57"/>
        <v>0</v>
      </c>
      <c r="BJ23" s="117">
        <f t="shared" ca="1" si="20"/>
        <v>0</v>
      </c>
      <c r="BK23" s="46"/>
      <c r="BL23" s="117">
        <f t="shared" ca="1" si="21"/>
        <v>0</v>
      </c>
      <c r="BM23" s="36">
        <f t="shared" ca="1" si="40"/>
        <v>0</v>
      </c>
      <c r="BN23" s="117">
        <f t="shared" ca="1" si="58"/>
        <v>0</v>
      </c>
      <c r="BO23" s="117">
        <f t="shared" ca="1" si="59"/>
        <v>0</v>
      </c>
      <c r="BP23" s="117">
        <f t="shared" ca="1" si="23"/>
        <v>0</v>
      </c>
      <c r="BQ23" s="117"/>
      <c r="BR23" s="117">
        <f t="shared" ca="1" si="42"/>
        <v>0</v>
      </c>
    </row>
    <row r="24" spans="1:70" x14ac:dyDescent="0.25">
      <c r="A24" s="182">
        <v>1960</v>
      </c>
      <c r="B24" s="153"/>
      <c r="C24" s="36">
        <f>Muut_vuositiedot!$D24</f>
        <v>0.5</v>
      </c>
      <c r="D24" s="45">
        <f>Muut_vuositiedot!$G24</f>
        <v>0.61599999999999966</v>
      </c>
      <c r="F24" s="154">
        <f ca="1">Sekal_yhdyskunta!D24</f>
        <v>0</v>
      </c>
      <c r="G24" s="46">
        <f t="shared" ca="1" si="24"/>
        <v>0</v>
      </c>
      <c r="H24" s="46">
        <f ca="1">Sekal_yhdyskunta!W24</f>
        <v>0</v>
      </c>
      <c r="I24" s="46">
        <f ca="1">Sekal_yhdyskunta!X24</f>
        <v>0</v>
      </c>
      <c r="J24" s="46">
        <f ca="1">Sekal_yhdyskunta!Y24</f>
        <v>0</v>
      </c>
      <c r="K24" s="46">
        <f ca="1">Sekal_yhdyskunta!Z24</f>
        <v>0</v>
      </c>
      <c r="M24" s="117">
        <f t="shared" ca="1" si="0"/>
        <v>0</v>
      </c>
      <c r="N24" s="36">
        <f t="shared" ca="1" si="25"/>
        <v>0</v>
      </c>
      <c r="O24" s="117">
        <f t="shared" ca="1" si="43"/>
        <v>0</v>
      </c>
      <c r="P24" s="117">
        <f t="shared" ca="1" si="44"/>
        <v>0</v>
      </c>
      <c r="Q24" s="117">
        <f t="shared" ca="1" si="2"/>
        <v>0</v>
      </c>
      <c r="R24" s="117"/>
      <c r="S24" s="117">
        <f t="shared" ca="1" si="3"/>
        <v>0</v>
      </c>
      <c r="T24" s="36">
        <f t="shared" ca="1" si="27"/>
        <v>0</v>
      </c>
      <c r="U24" s="117">
        <f t="shared" ca="1" si="45"/>
        <v>0</v>
      </c>
      <c r="V24" s="117">
        <f t="shared" ca="1" si="46"/>
        <v>0</v>
      </c>
      <c r="W24" s="117">
        <f t="shared" ca="1" si="5"/>
        <v>0</v>
      </c>
      <c r="Y24" s="117">
        <f t="shared" ca="1" si="6"/>
        <v>0</v>
      </c>
      <c r="Z24" s="36">
        <f t="shared" ca="1" si="29"/>
        <v>0</v>
      </c>
      <c r="AA24" s="117">
        <f t="shared" ca="1" si="47"/>
        <v>0</v>
      </c>
      <c r="AB24" s="117">
        <f t="shared" ca="1" si="48"/>
        <v>0</v>
      </c>
      <c r="AC24" s="117">
        <f t="shared" ca="1" si="8"/>
        <v>0</v>
      </c>
      <c r="AE24" s="117">
        <f t="shared" ca="1" si="9"/>
        <v>0</v>
      </c>
      <c r="AF24" s="36">
        <f t="shared" ca="1" si="31"/>
        <v>0</v>
      </c>
      <c r="AG24" s="117">
        <f t="shared" ca="1" si="49"/>
        <v>0</v>
      </c>
      <c r="AH24" s="117">
        <f t="shared" ca="1" si="50"/>
        <v>0</v>
      </c>
      <c r="AI24" s="117">
        <f t="shared" ca="1" si="11"/>
        <v>0</v>
      </c>
      <c r="AK24" s="117">
        <f t="shared" ca="1" si="51"/>
        <v>0</v>
      </c>
      <c r="AL24" s="46"/>
      <c r="AM24" s="120">
        <f ca="1">Erill_ker_yhdyskunta!O24</f>
        <v>0</v>
      </c>
      <c r="AN24" s="46">
        <f t="shared" ca="1" si="33"/>
        <v>0</v>
      </c>
      <c r="AO24" s="46">
        <f ca="1">Erill_ker_yhdyskunta!AB24</f>
        <v>0</v>
      </c>
      <c r="AP24" s="46">
        <f ca="1">Erill_ker_yhdyskunta!AC24</f>
        <v>0</v>
      </c>
      <c r="AQ24" s="46">
        <f ca="1">Erill_ker_yhdyskunta!AD24</f>
        <v>0</v>
      </c>
      <c r="AR24" s="46">
        <f ca="1">Erill_ker_yhdyskunta!AE24</f>
        <v>0</v>
      </c>
      <c r="AS24" s="46"/>
      <c r="AT24" s="117">
        <f t="shared" ca="1" si="12"/>
        <v>0</v>
      </c>
      <c r="AU24" s="36">
        <f t="shared" ca="1" si="34"/>
        <v>0</v>
      </c>
      <c r="AV24" s="117">
        <f t="shared" ca="1" si="52"/>
        <v>0</v>
      </c>
      <c r="AW24" s="117">
        <f t="shared" ca="1" si="53"/>
        <v>0</v>
      </c>
      <c r="AX24" s="117">
        <f t="shared" ca="1" si="14"/>
        <v>0</v>
      </c>
      <c r="AY24" s="46"/>
      <c r="AZ24" s="117">
        <f t="shared" ca="1" si="15"/>
        <v>0</v>
      </c>
      <c r="BA24" s="36">
        <f t="shared" ca="1" si="36"/>
        <v>0</v>
      </c>
      <c r="BB24" s="117">
        <f t="shared" ca="1" si="54"/>
        <v>0</v>
      </c>
      <c r="BC24" s="117">
        <f t="shared" ca="1" si="55"/>
        <v>0</v>
      </c>
      <c r="BD24" s="117">
        <f t="shared" ca="1" si="17"/>
        <v>0</v>
      </c>
      <c r="BE24" s="46"/>
      <c r="BF24" s="117">
        <f t="shared" ca="1" si="18"/>
        <v>0</v>
      </c>
      <c r="BG24" s="36">
        <f t="shared" ca="1" si="38"/>
        <v>0</v>
      </c>
      <c r="BH24" s="117">
        <f t="shared" ca="1" si="56"/>
        <v>0</v>
      </c>
      <c r="BI24" s="117">
        <f t="shared" ca="1" si="57"/>
        <v>0</v>
      </c>
      <c r="BJ24" s="117">
        <f t="shared" ca="1" si="20"/>
        <v>0</v>
      </c>
      <c r="BK24" s="46"/>
      <c r="BL24" s="117">
        <f t="shared" ca="1" si="21"/>
        <v>0</v>
      </c>
      <c r="BM24" s="36">
        <f t="shared" ca="1" si="40"/>
        <v>0</v>
      </c>
      <c r="BN24" s="117">
        <f t="shared" ca="1" si="58"/>
        <v>0</v>
      </c>
      <c r="BO24" s="117">
        <f t="shared" ca="1" si="59"/>
        <v>0</v>
      </c>
      <c r="BP24" s="117">
        <f t="shared" ca="1" si="23"/>
        <v>0</v>
      </c>
      <c r="BQ24" s="117"/>
      <c r="BR24" s="117">
        <f t="shared" ca="1" si="42"/>
        <v>0</v>
      </c>
    </row>
    <row r="25" spans="1:70" x14ac:dyDescent="0.25">
      <c r="A25" s="182">
        <v>1961</v>
      </c>
      <c r="B25" s="153"/>
      <c r="C25" s="36">
        <f>Muut_vuositiedot!$D25</f>
        <v>0.5</v>
      </c>
      <c r="D25" s="45">
        <f>Muut_vuositiedot!$G25</f>
        <v>0.63399999999999979</v>
      </c>
      <c r="F25" s="154">
        <f ca="1">Sekal_yhdyskunta!D25</f>
        <v>0</v>
      </c>
      <c r="G25" s="46">
        <f t="shared" ca="1" si="24"/>
        <v>0</v>
      </c>
      <c r="H25" s="46">
        <f ca="1">Sekal_yhdyskunta!W25</f>
        <v>0</v>
      </c>
      <c r="I25" s="46">
        <f ca="1">Sekal_yhdyskunta!X25</f>
        <v>0</v>
      </c>
      <c r="J25" s="46">
        <f ca="1">Sekal_yhdyskunta!Y25</f>
        <v>0</v>
      </c>
      <c r="K25" s="46">
        <f ca="1">Sekal_yhdyskunta!Z25</f>
        <v>0</v>
      </c>
      <c r="M25" s="117">
        <f t="shared" ca="1" si="0"/>
        <v>0</v>
      </c>
      <c r="N25" s="36">
        <f t="shared" ca="1" si="25"/>
        <v>0</v>
      </c>
      <c r="O25" s="117">
        <f t="shared" ca="1" si="43"/>
        <v>0</v>
      </c>
      <c r="P25" s="117">
        <f t="shared" ca="1" si="44"/>
        <v>0</v>
      </c>
      <c r="Q25" s="117">
        <f t="shared" ca="1" si="2"/>
        <v>0</v>
      </c>
      <c r="R25" s="117"/>
      <c r="S25" s="117">
        <f t="shared" ca="1" si="3"/>
        <v>0</v>
      </c>
      <c r="T25" s="36">
        <f t="shared" ca="1" si="27"/>
        <v>0</v>
      </c>
      <c r="U25" s="117">
        <f t="shared" ca="1" si="45"/>
        <v>0</v>
      </c>
      <c r="V25" s="117">
        <f t="shared" ca="1" si="46"/>
        <v>0</v>
      </c>
      <c r="W25" s="117">
        <f t="shared" ca="1" si="5"/>
        <v>0</v>
      </c>
      <c r="Y25" s="117">
        <f t="shared" ca="1" si="6"/>
        <v>0</v>
      </c>
      <c r="Z25" s="36">
        <f t="shared" ca="1" si="29"/>
        <v>0</v>
      </c>
      <c r="AA25" s="117">
        <f t="shared" ca="1" si="47"/>
        <v>0</v>
      </c>
      <c r="AB25" s="117">
        <f t="shared" ca="1" si="48"/>
        <v>0</v>
      </c>
      <c r="AC25" s="117">
        <f t="shared" ca="1" si="8"/>
        <v>0</v>
      </c>
      <c r="AE25" s="117">
        <f t="shared" ca="1" si="9"/>
        <v>0</v>
      </c>
      <c r="AF25" s="36">
        <f t="shared" ca="1" si="31"/>
        <v>0</v>
      </c>
      <c r="AG25" s="117">
        <f t="shared" ca="1" si="49"/>
        <v>0</v>
      </c>
      <c r="AH25" s="117">
        <f t="shared" ca="1" si="50"/>
        <v>0</v>
      </c>
      <c r="AI25" s="117">
        <f t="shared" ca="1" si="11"/>
        <v>0</v>
      </c>
      <c r="AK25" s="117">
        <f t="shared" ca="1" si="51"/>
        <v>0</v>
      </c>
      <c r="AL25" s="46"/>
      <c r="AM25" s="120">
        <f ca="1">Erill_ker_yhdyskunta!O25</f>
        <v>0</v>
      </c>
      <c r="AN25" s="46">
        <f t="shared" ca="1" si="33"/>
        <v>0</v>
      </c>
      <c r="AO25" s="46">
        <f ca="1">Erill_ker_yhdyskunta!AB25</f>
        <v>0</v>
      </c>
      <c r="AP25" s="46">
        <f ca="1">Erill_ker_yhdyskunta!AC25</f>
        <v>0</v>
      </c>
      <c r="AQ25" s="46">
        <f ca="1">Erill_ker_yhdyskunta!AD25</f>
        <v>0</v>
      </c>
      <c r="AR25" s="46">
        <f ca="1">Erill_ker_yhdyskunta!AE25</f>
        <v>0</v>
      </c>
      <c r="AS25" s="46"/>
      <c r="AT25" s="117">
        <f t="shared" ca="1" si="12"/>
        <v>0</v>
      </c>
      <c r="AU25" s="36">
        <f t="shared" ca="1" si="34"/>
        <v>0</v>
      </c>
      <c r="AV25" s="117">
        <f t="shared" ca="1" si="52"/>
        <v>0</v>
      </c>
      <c r="AW25" s="117">
        <f t="shared" ca="1" si="53"/>
        <v>0</v>
      </c>
      <c r="AX25" s="117">
        <f t="shared" ca="1" si="14"/>
        <v>0</v>
      </c>
      <c r="AY25" s="46"/>
      <c r="AZ25" s="117">
        <f t="shared" ca="1" si="15"/>
        <v>0</v>
      </c>
      <c r="BA25" s="36">
        <f t="shared" ca="1" si="36"/>
        <v>0</v>
      </c>
      <c r="BB25" s="117">
        <f t="shared" ca="1" si="54"/>
        <v>0</v>
      </c>
      <c r="BC25" s="117">
        <f t="shared" ca="1" si="55"/>
        <v>0</v>
      </c>
      <c r="BD25" s="117">
        <f t="shared" ca="1" si="17"/>
        <v>0</v>
      </c>
      <c r="BE25" s="46"/>
      <c r="BF25" s="117">
        <f t="shared" ca="1" si="18"/>
        <v>0</v>
      </c>
      <c r="BG25" s="36">
        <f t="shared" ca="1" si="38"/>
        <v>0</v>
      </c>
      <c r="BH25" s="117">
        <f t="shared" ca="1" si="56"/>
        <v>0</v>
      </c>
      <c r="BI25" s="117">
        <f t="shared" ca="1" si="57"/>
        <v>0</v>
      </c>
      <c r="BJ25" s="117">
        <f t="shared" ca="1" si="20"/>
        <v>0</v>
      </c>
      <c r="BK25" s="46"/>
      <c r="BL25" s="117">
        <f t="shared" ca="1" si="21"/>
        <v>0</v>
      </c>
      <c r="BM25" s="36">
        <f t="shared" ca="1" si="40"/>
        <v>0</v>
      </c>
      <c r="BN25" s="117">
        <f t="shared" ca="1" si="58"/>
        <v>0</v>
      </c>
      <c r="BO25" s="117">
        <f t="shared" ca="1" si="59"/>
        <v>0</v>
      </c>
      <c r="BP25" s="117">
        <f t="shared" ca="1" si="23"/>
        <v>0</v>
      </c>
      <c r="BQ25" s="117"/>
      <c r="BR25" s="117">
        <f t="shared" ca="1" si="42"/>
        <v>0</v>
      </c>
    </row>
    <row r="26" spans="1:70" x14ac:dyDescent="0.25">
      <c r="A26" s="182">
        <v>1962</v>
      </c>
      <c r="B26" s="153"/>
      <c r="C26" s="36">
        <f>Muut_vuositiedot!$D26</f>
        <v>0.5</v>
      </c>
      <c r="D26" s="45">
        <f>Muut_vuositiedot!$G26</f>
        <v>0.6519999999999998</v>
      </c>
      <c r="F26" s="154">
        <f ca="1">Sekal_yhdyskunta!D26</f>
        <v>0</v>
      </c>
      <c r="G26" s="46">
        <f t="shared" ca="1" si="24"/>
        <v>0</v>
      </c>
      <c r="H26" s="46">
        <f ca="1">Sekal_yhdyskunta!W26</f>
        <v>0</v>
      </c>
      <c r="I26" s="46">
        <f ca="1">Sekal_yhdyskunta!X26</f>
        <v>0</v>
      </c>
      <c r="J26" s="46">
        <f ca="1">Sekal_yhdyskunta!Y26</f>
        <v>0</v>
      </c>
      <c r="K26" s="46">
        <f ca="1">Sekal_yhdyskunta!Z26</f>
        <v>0</v>
      </c>
      <c r="M26" s="117">
        <f t="shared" ca="1" si="0"/>
        <v>0</v>
      </c>
      <c r="N26" s="36">
        <f t="shared" ca="1" si="25"/>
        <v>0</v>
      </c>
      <c r="O26" s="117">
        <f t="shared" ca="1" si="43"/>
        <v>0</v>
      </c>
      <c r="P26" s="117">
        <f t="shared" ca="1" si="44"/>
        <v>0</v>
      </c>
      <c r="Q26" s="117">
        <f t="shared" ca="1" si="2"/>
        <v>0</v>
      </c>
      <c r="R26" s="117"/>
      <c r="S26" s="117">
        <f t="shared" ca="1" si="3"/>
        <v>0</v>
      </c>
      <c r="T26" s="36">
        <f t="shared" ca="1" si="27"/>
        <v>0</v>
      </c>
      <c r="U26" s="117">
        <f t="shared" ca="1" si="45"/>
        <v>0</v>
      </c>
      <c r="V26" s="117">
        <f t="shared" ca="1" si="46"/>
        <v>0</v>
      </c>
      <c r="W26" s="117">
        <f t="shared" ca="1" si="5"/>
        <v>0</v>
      </c>
      <c r="Y26" s="117">
        <f t="shared" ca="1" si="6"/>
        <v>0</v>
      </c>
      <c r="Z26" s="36">
        <f t="shared" ca="1" si="29"/>
        <v>0</v>
      </c>
      <c r="AA26" s="117">
        <f t="shared" ca="1" si="47"/>
        <v>0</v>
      </c>
      <c r="AB26" s="117">
        <f t="shared" ca="1" si="48"/>
        <v>0</v>
      </c>
      <c r="AC26" s="117">
        <f t="shared" ca="1" si="8"/>
        <v>0</v>
      </c>
      <c r="AE26" s="117">
        <f t="shared" ca="1" si="9"/>
        <v>0</v>
      </c>
      <c r="AF26" s="36">
        <f t="shared" ca="1" si="31"/>
        <v>0</v>
      </c>
      <c r="AG26" s="117">
        <f t="shared" ca="1" si="49"/>
        <v>0</v>
      </c>
      <c r="AH26" s="117">
        <f t="shared" ca="1" si="50"/>
        <v>0</v>
      </c>
      <c r="AI26" s="117">
        <f t="shared" ca="1" si="11"/>
        <v>0</v>
      </c>
      <c r="AK26" s="117">
        <f t="shared" ca="1" si="51"/>
        <v>0</v>
      </c>
      <c r="AL26" s="46"/>
      <c r="AM26" s="120">
        <f ca="1">Erill_ker_yhdyskunta!O26</f>
        <v>0</v>
      </c>
      <c r="AN26" s="46">
        <f t="shared" ca="1" si="33"/>
        <v>0</v>
      </c>
      <c r="AO26" s="46">
        <f ca="1">Erill_ker_yhdyskunta!AB26</f>
        <v>0</v>
      </c>
      <c r="AP26" s="46">
        <f ca="1">Erill_ker_yhdyskunta!AC26</f>
        <v>0</v>
      </c>
      <c r="AQ26" s="46">
        <f ca="1">Erill_ker_yhdyskunta!AD26</f>
        <v>0</v>
      </c>
      <c r="AR26" s="46">
        <f ca="1">Erill_ker_yhdyskunta!AE26</f>
        <v>0</v>
      </c>
      <c r="AS26" s="46"/>
      <c r="AT26" s="117">
        <f t="shared" ca="1" si="12"/>
        <v>0</v>
      </c>
      <c r="AU26" s="36">
        <f t="shared" ca="1" si="34"/>
        <v>0</v>
      </c>
      <c r="AV26" s="117">
        <f t="shared" ca="1" si="52"/>
        <v>0</v>
      </c>
      <c r="AW26" s="117">
        <f t="shared" ca="1" si="53"/>
        <v>0</v>
      </c>
      <c r="AX26" s="117">
        <f t="shared" ca="1" si="14"/>
        <v>0</v>
      </c>
      <c r="AY26" s="46"/>
      <c r="AZ26" s="117">
        <f t="shared" ca="1" si="15"/>
        <v>0</v>
      </c>
      <c r="BA26" s="36">
        <f t="shared" ca="1" si="36"/>
        <v>0</v>
      </c>
      <c r="BB26" s="117">
        <f t="shared" ca="1" si="54"/>
        <v>0</v>
      </c>
      <c r="BC26" s="117">
        <f t="shared" ca="1" si="55"/>
        <v>0</v>
      </c>
      <c r="BD26" s="117">
        <f t="shared" ca="1" si="17"/>
        <v>0</v>
      </c>
      <c r="BE26" s="46"/>
      <c r="BF26" s="117">
        <f t="shared" ca="1" si="18"/>
        <v>0</v>
      </c>
      <c r="BG26" s="36">
        <f t="shared" ca="1" si="38"/>
        <v>0</v>
      </c>
      <c r="BH26" s="117">
        <f t="shared" ca="1" si="56"/>
        <v>0</v>
      </c>
      <c r="BI26" s="117">
        <f t="shared" ca="1" si="57"/>
        <v>0</v>
      </c>
      <c r="BJ26" s="117">
        <f t="shared" ca="1" si="20"/>
        <v>0</v>
      </c>
      <c r="BK26" s="46"/>
      <c r="BL26" s="117">
        <f t="shared" ca="1" si="21"/>
        <v>0</v>
      </c>
      <c r="BM26" s="36">
        <f t="shared" ca="1" si="40"/>
        <v>0</v>
      </c>
      <c r="BN26" s="117">
        <f t="shared" ca="1" si="58"/>
        <v>0</v>
      </c>
      <c r="BO26" s="117">
        <f t="shared" ca="1" si="59"/>
        <v>0</v>
      </c>
      <c r="BP26" s="117">
        <f t="shared" ca="1" si="23"/>
        <v>0</v>
      </c>
      <c r="BQ26" s="117"/>
      <c r="BR26" s="117">
        <f t="shared" ca="1" si="42"/>
        <v>0</v>
      </c>
    </row>
    <row r="27" spans="1:70" x14ac:dyDescent="0.25">
      <c r="A27" s="182">
        <v>1963</v>
      </c>
      <c r="B27" s="153"/>
      <c r="C27" s="36">
        <f>Muut_vuositiedot!$D27</f>
        <v>0.5</v>
      </c>
      <c r="D27" s="45">
        <f>Muut_vuositiedot!$G27</f>
        <v>0.67</v>
      </c>
      <c r="F27" s="154">
        <f ca="1">Sekal_yhdyskunta!D27</f>
        <v>0</v>
      </c>
      <c r="G27" s="46">
        <f t="shared" ca="1" si="24"/>
        <v>0</v>
      </c>
      <c r="H27" s="46">
        <f ca="1">Sekal_yhdyskunta!W27</f>
        <v>0</v>
      </c>
      <c r="I27" s="46">
        <f ca="1">Sekal_yhdyskunta!X27</f>
        <v>0</v>
      </c>
      <c r="J27" s="46">
        <f ca="1">Sekal_yhdyskunta!Y27</f>
        <v>0</v>
      </c>
      <c r="K27" s="46">
        <f ca="1">Sekal_yhdyskunta!Z27</f>
        <v>0</v>
      </c>
      <c r="M27" s="117">
        <f t="shared" ca="1" si="0"/>
        <v>0</v>
      </c>
      <c r="N27" s="36">
        <f t="shared" ca="1" si="25"/>
        <v>0</v>
      </c>
      <c r="O27" s="117">
        <f t="shared" ca="1" si="43"/>
        <v>0</v>
      </c>
      <c r="P27" s="117">
        <f t="shared" ca="1" si="44"/>
        <v>0</v>
      </c>
      <c r="Q27" s="117">
        <f t="shared" ca="1" si="2"/>
        <v>0</v>
      </c>
      <c r="R27" s="117"/>
      <c r="S27" s="117">
        <f t="shared" ca="1" si="3"/>
        <v>0</v>
      </c>
      <c r="T27" s="36">
        <f t="shared" ca="1" si="27"/>
        <v>0</v>
      </c>
      <c r="U27" s="117">
        <f t="shared" ca="1" si="45"/>
        <v>0</v>
      </c>
      <c r="V27" s="117">
        <f t="shared" ca="1" si="46"/>
        <v>0</v>
      </c>
      <c r="W27" s="117">
        <f t="shared" ca="1" si="5"/>
        <v>0</v>
      </c>
      <c r="Y27" s="117">
        <f t="shared" ca="1" si="6"/>
        <v>0</v>
      </c>
      <c r="Z27" s="36">
        <f t="shared" ca="1" si="29"/>
        <v>0</v>
      </c>
      <c r="AA27" s="117">
        <f t="shared" ca="1" si="47"/>
        <v>0</v>
      </c>
      <c r="AB27" s="117">
        <f t="shared" ca="1" si="48"/>
        <v>0</v>
      </c>
      <c r="AC27" s="117">
        <f t="shared" ca="1" si="8"/>
        <v>0</v>
      </c>
      <c r="AE27" s="117">
        <f t="shared" ca="1" si="9"/>
        <v>0</v>
      </c>
      <c r="AF27" s="36">
        <f t="shared" ca="1" si="31"/>
        <v>0</v>
      </c>
      <c r="AG27" s="117">
        <f t="shared" ca="1" si="49"/>
        <v>0</v>
      </c>
      <c r="AH27" s="117">
        <f t="shared" ca="1" si="50"/>
        <v>0</v>
      </c>
      <c r="AI27" s="117">
        <f t="shared" ca="1" si="11"/>
        <v>0</v>
      </c>
      <c r="AK27" s="117">
        <f t="shared" ca="1" si="51"/>
        <v>0</v>
      </c>
      <c r="AL27" s="46"/>
      <c r="AM27" s="120">
        <f ca="1">Erill_ker_yhdyskunta!O27</f>
        <v>0</v>
      </c>
      <c r="AN27" s="46">
        <f t="shared" ca="1" si="33"/>
        <v>0</v>
      </c>
      <c r="AO27" s="46">
        <f ca="1">Erill_ker_yhdyskunta!AB27</f>
        <v>0</v>
      </c>
      <c r="AP27" s="46">
        <f ca="1">Erill_ker_yhdyskunta!AC27</f>
        <v>0</v>
      </c>
      <c r="AQ27" s="46">
        <f ca="1">Erill_ker_yhdyskunta!AD27</f>
        <v>0</v>
      </c>
      <c r="AR27" s="46">
        <f ca="1">Erill_ker_yhdyskunta!AE27</f>
        <v>0</v>
      </c>
      <c r="AS27" s="46"/>
      <c r="AT27" s="117">
        <f t="shared" ca="1" si="12"/>
        <v>0</v>
      </c>
      <c r="AU27" s="36">
        <f t="shared" ca="1" si="34"/>
        <v>0</v>
      </c>
      <c r="AV27" s="117">
        <f t="shared" ca="1" si="52"/>
        <v>0</v>
      </c>
      <c r="AW27" s="117">
        <f t="shared" ca="1" si="53"/>
        <v>0</v>
      </c>
      <c r="AX27" s="117">
        <f t="shared" ca="1" si="14"/>
        <v>0</v>
      </c>
      <c r="AY27" s="46"/>
      <c r="AZ27" s="117">
        <f t="shared" ca="1" si="15"/>
        <v>0</v>
      </c>
      <c r="BA27" s="36">
        <f t="shared" ca="1" si="36"/>
        <v>0</v>
      </c>
      <c r="BB27" s="117">
        <f t="shared" ca="1" si="54"/>
        <v>0</v>
      </c>
      <c r="BC27" s="117">
        <f t="shared" ca="1" si="55"/>
        <v>0</v>
      </c>
      <c r="BD27" s="117">
        <f t="shared" ca="1" si="17"/>
        <v>0</v>
      </c>
      <c r="BE27" s="46"/>
      <c r="BF27" s="117">
        <f t="shared" ca="1" si="18"/>
        <v>0</v>
      </c>
      <c r="BG27" s="36">
        <f t="shared" ca="1" si="38"/>
        <v>0</v>
      </c>
      <c r="BH27" s="117">
        <f t="shared" ca="1" si="56"/>
        <v>0</v>
      </c>
      <c r="BI27" s="117">
        <f t="shared" ca="1" si="57"/>
        <v>0</v>
      </c>
      <c r="BJ27" s="117">
        <f t="shared" ca="1" si="20"/>
        <v>0</v>
      </c>
      <c r="BK27" s="46"/>
      <c r="BL27" s="117">
        <f t="shared" ca="1" si="21"/>
        <v>0</v>
      </c>
      <c r="BM27" s="36">
        <f t="shared" ca="1" si="40"/>
        <v>0</v>
      </c>
      <c r="BN27" s="117">
        <f t="shared" ca="1" si="58"/>
        <v>0</v>
      </c>
      <c r="BO27" s="117">
        <f t="shared" ca="1" si="59"/>
        <v>0</v>
      </c>
      <c r="BP27" s="117">
        <f t="shared" ca="1" si="23"/>
        <v>0</v>
      </c>
      <c r="BQ27" s="117"/>
      <c r="BR27" s="117">
        <f t="shared" ca="1" si="42"/>
        <v>0</v>
      </c>
    </row>
    <row r="28" spans="1:70" x14ac:dyDescent="0.25">
      <c r="A28" s="182">
        <v>1964</v>
      </c>
      <c r="B28" s="153"/>
      <c r="C28" s="36">
        <f>Muut_vuositiedot!$D28</f>
        <v>0.5</v>
      </c>
      <c r="D28" s="45">
        <f>Muut_vuositiedot!$G28</f>
        <v>0.68799999999999983</v>
      </c>
      <c r="F28" s="154">
        <f ca="1">Sekal_yhdyskunta!D28</f>
        <v>0</v>
      </c>
      <c r="G28" s="46">
        <f t="shared" ca="1" si="24"/>
        <v>0</v>
      </c>
      <c r="H28" s="46">
        <f ca="1">Sekal_yhdyskunta!W28</f>
        <v>0</v>
      </c>
      <c r="I28" s="46">
        <f ca="1">Sekal_yhdyskunta!X28</f>
        <v>0</v>
      </c>
      <c r="J28" s="46">
        <f ca="1">Sekal_yhdyskunta!Y28</f>
        <v>0</v>
      </c>
      <c r="K28" s="46">
        <f ca="1">Sekal_yhdyskunta!Z28</f>
        <v>0</v>
      </c>
      <c r="M28" s="117">
        <f t="shared" ca="1" si="0"/>
        <v>0</v>
      </c>
      <c r="N28" s="36">
        <f t="shared" ca="1" si="25"/>
        <v>0</v>
      </c>
      <c r="O28" s="117">
        <f t="shared" ca="1" si="43"/>
        <v>0</v>
      </c>
      <c r="P28" s="117">
        <f t="shared" ca="1" si="44"/>
        <v>0</v>
      </c>
      <c r="Q28" s="117">
        <f t="shared" ca="1" si="2"/>
        <v>0</v>
      </c>
      <c r="R28" s="117"/>
      <c r="S28" s="117">
        <f t="shared" ca="1" si="3"/>
        <v>0</v>
      </c>
      <c r="T28" s="36">
        <f t="shared" ca="1" si="27"/>
        <v>0</v>
      </c>
      <c r="U28" s="117">
        <f t="shared" ca="1" si="45"/>
        <v>0</v>
      </c>
      <c r="V28" s="117">
        <f t="shared" ca="1" si="46"/>
        <v>0</v>
      </c>
      <c r="W28" s="117">
        <f t="shared" ca="1" si="5"/>
        <v>0</v>
      </c>
      <c r="Y28" s="117">
        <f t="shared" ca="1" si="6"/>
        <v>0</v>
      </c>
      <c r="Z28" s="36">
        <f t="shared" ca="1" si="29"/>
        <v>0</v>
      </c>
      <c r="AA28" s="117">
        <f t="shared" ca="1" si="47"/>
        <v>0</v>
      </c>
      <c r="AB28" s="117">
        <f t="shared" ca="1" si="48"/>
        <v>0</v>
      </c>
      <c r="AC28" s="117">
        <f t="shared" ca="1" si="8"/>
        <v>0</v>
      </c>
      <c r="AE28" s="117">
        <f t="shared" ca="1" si="9"/>
        <v>0</v>
      </c>
      <c r="AF28" s="36">
        <f t="shared" ca="1" si="31"/>
        <v>0</v>
      </c>
      <c r="AG28" s="117">
        <f t="shared" ca="1" si="49"/>
        <v>0</v>
      </c>
      <c r="AH28" s="117">
        <f t="shared" ca="1" si="50"/>
        <v>0</v>
      </c>
      <c r="AI28" s="117">
        <f t="shared" ca="1" si="11"/>
        <v>0</v>
      </c>
      <c r="AK28" s="117">
        <f t="shared" ca="1" si="51"/>
        <v>0</v>
      </c>
      <c r="AL28" s="46"/>
      <c r="AM28" s="120">
        <f ca="1">Erill_ker_yhdyskunta!O28</f>
        <v>0</v>
      </c>
      <c r="AN28" s="46">
        <f t="shared" ca="1" si="33"/>
        <v>0</v>
      </c>
      <c r="AO28" s="46">
        <f ca="1">Erill_ker_yhdyskunta!AB28</f>
        <v>0</v>
      </c>
      <c r="AP28" s="46">
        <f ca="1">Erill_ker_yhdyskunta!AC28</f>
        <v>0</v>
      </c>
      <c r="AQ28" s="46">
        <f ca="1">Erill_ker_yhdyskunta!AD28</f>
        <v>0</v>
      </c>
      <c r="AR28" s="46">
        <f ca="1">Erill_ker_yhdyskunta!AE28</f>
        <v>0</v>
      </c>
      <c r="AS28" s="46"/>
      <c r="AT28" s="117">
        <f t="shared" ca="1" si="12"/>
        <v>0</v>
      </c>
      <c r="AU28" s="36">
        <f t="shared" ca="1" si="34"/>
        <v>0</v>
      </c>
      <c r="AV28" s="117">
        <f t="shared" ca="1" si="52"/>
        <v>0</v>
      </c>
      <c r="AW28" s="117">
        <f t="shared" ca="1" si="53"/>
        <v>0</v>
      </c>
      <c r="AX28" s="117">
        <f t="shared" ca="1" si="14"/>
        <v>0</v>
      </c>
      <c r="AY28" s="46"/>
      <c r="AZ28" s="117">
        <f t="shared" ca="1" si="15"/>
        <v>0</v>
      </c>
      <c r="BA28" s="36">
        <f t="shared" ca="1" si="36"/>
        <v>0</v>
      </c>
      <c r="BB28" s="117">
        <f t="shared" ca="1" si="54"/>
        <v>0</v>
      </c>
      <c r="BC28" s="117">
        <f t="shared" ca="1" si="55"/>
        <v>0</v>
      </c>
      <c r="BD28" s="117">
        <f t="shared" ca="1" si="17"/>
        <v>0</v>
      </c>
      <c r="BE28" s="46"/>
      <c r="BF28" s="117">
        <f t="shared" ca="1" si="18"/>
        <v>0</v>
      </c>
      <c r="BG28" s="36">
        <f t="shared" ca="1" si="38"/>
        <v>0</v>
      </c>
      <c r="BH28" s="117">
        <f t="shared" ca="1" si="56"/>
        <v>0</v>
      </c>
      <c r="BI28" s="117">
        <f t="shared" ca="1" si="57"/>
        <v>0</v>
      </c>
      <c r="BJ28" s="117">
        <f t="shared" ca="1" si="20"/>
        <v>0</v>
      </c>
      <c r="BK28" s="46"/>
      <c r="BL28" s="117">
        <f t="shared" ca="1" si="21"/>
        <v>0</v>
      </c>
      <c r="BM28" s="36">
        <f t="shared" ca="1" si="40"/>
        <v>0</v>
      </c>
      <c r="BN28" s="117">
        <f t="shared" ca="1" si="58"/>
        <v>0</v>
      </c>
      <c r="BO28" s="117">
        <f t="shared" ca="1" si="59"/>
        <v>0</v>
      </c>
      <c r="BP28" s="117">
        <f t="shared" ca="1" si="23"/>
        <v>0</v>
      </c>
      <c r="BQ28" s="117"/>
      <c r="BR28" s="117">
        <f t="shared" ca="1" si="42"/>
        <v>0</v>
      </c>
    </row>
    <row r="29" spans="1:70" x14ac:dyDescent="0.25">
      <c r="A29" s="182">
        <v>1965</v>
      </c>
      <c r="B29" s="153"/>
      <c r="C29" s="36">
        <f>Muut_vuositiedot!$D29</f>
        <v>0.5</v>
      </c>
      <c r="D29" s="45">
        <f>Muut_vuositiedot!$G29</f>
        <v>0.70599999999999985</v>
      </c>
      <c r="F29" s="154">
        <f ca="1">Sekal_yhdyskunta!D29</f>
        <v>0</v>
      </c>
      <c r="G29" s="46">
        <f t="shared" ca="1" si="24"/>
        <v>0</v>
      </c>
      <c r="H29" s="46">
        <f ca="1">Sekal_yhdyskunta!W29</f>
        <v>0</v>
      </c>
      <c r="I29" s="46">
        <f ca="1">Sekal_yhdyskunta!X29</f>
        <v>0</v>
      </c>
      <c r="J29" s="46">
        <f ca="1">Sekal_yhdyskunta!Y29</f>
        <v>0</v>
      </c>
      <c r="K29" s="46">
        <f ca="1">Sekal_yhdyskunta!Z29</f>
        <v>0</v>
      </c>
      <c r="M29" s="117">
        <f t="shared" ca="1" si="0"/>
        <v>0</v>
      </c>
      <c r="N29" s="36">
        <f t="shared" ca="1" si="25"/>
        <v>0</v>
      </c>
      <c r="O29" s="117">
        <f t="shared" ca="1" si="43"/>
        <v>0</v>
      </c>
      <c r="P29" s="117">
        <f t="shared" ca="1" si="44"/>
        <v>0</v>
      </c>
      <c r="Q29" s="117">
        <f t="shared" ca="1" si="2"/>
        <v>0</v>
      </c>
      <c r="R29" s="117"/>
      <c r="S29" s="117">
        <f t="shared" ca="1" si="3"/>
        <v>0</v>
      </c>
      <c r="T29" s="36">
        <f t="shared" ca="1" si="27"/>
        <v>0</v>
      </c>
      <c r="U29" s="117">
        <f t="shared" ca="1" si="45"/>
        <v>0</v>
      </c>
      <c r="V29" s="117">
        <f t="shared" ca="1" si="46"/>
        <v>0</v>
      </c>
      <c r="W29" s="117">
        <f t="shared" ca="1" si="5"/>
        <v>0</v>
      </c>
      <c r="Y29" s="117">
        <f t="shared" ca="1" si="6"/>
        <v>0</v>
      </c>
      <c r="Z29" s="36">
        <f t="shared" ca="1" si="29"/>
        <v>0</v>
      </c>
      <c r="AA29" s="117">
        <f t="shared" ca="1" si="47"/>
        <v>0</v>
      </c>
      <c r="AB29" s="117">
        <f t="shared" ca="1" si="48"/>
        <v>0</v>
      </c>
      <c r="AC29" s="117">
        <f t="shared" ca="1" si="8"/>
        <v>0</v>
      </c>
      <c r="AE29" s="117">
        <f t="shared" ca="1" si="9"/>
        <v>0</v>
      </c>
      <c r="AF29" s="36">
        <f t="shared" ca="1" si="31"/>
        <v>0</v>
      </c>
      <c r="AG29" s="117">
        <f t="shared" ca="1" si="49"/>
        <v>0</v>
      </c>
      <c r="AH29" s="117">
        <f t="shared" ca="1" si="50"/>
        <v>0</v>
      </c>
      <c r="AI29" s="117">
        <f t="shared" ca="1" si="11"/>
        <v>0</v>
      </c>
      <c r="AK29" s="117">
        <f t="shared" ca="1" si="51"/>
        <v>0</v>
      </c>
      <c r="AL29" s="46"/>
      <c r="AM29" s="120">
        <f ca="1">Erill_ker_yhdyskunta!O29</f>
        <v>0</v>
      </c>
      <c r="AN29" s="46">
        <f t="shared" ca="1" si="33"/>
        <v>0</v>
      </c>
      <c r="AO29" s="46">
        <f ca="1">Erill_ker_yhdyskunta!AB29</f>
        <v>0</v>
      </c>
      <c r="AP29" s="46">
        <f ca="1">Erill_ker_yhdyskunta!AC29</f>
        <v>0</v>
      </c>
      <c r="AQ29" s="46">
        <f ca="1">Erill_ker_yhdyskunta!AD29</f>
        <v>0</v>
      </c>
      <c r="AR29" s="46">
        <f ca="1">Erill_ker_yhdyskunta!AE29</f>
        <v>0</v>
      </c>
      <c r="AS29" s="46"/>
      <c r="AT29" s="117">
        <f t="shared" ca="1" si="12"/>
        <v>0</v>
      </c>
      <c r="AU29" s="36">
        <f t="shared" ca="1" si="34"/>
        <v>0</v>
      </c>
      <c r="AV29" s="117">
        <f t="shared" ca="1" si="52"/>
        <v>0</v>
      </c>
      <c r="AW29" s="117">
        <f t="shared" ca="1" si="53"/>
        <v>0</v>
      </c>
      <c r="AX29" s="117">
        <f t="shared" ca="1" si="14"/>
        <v>0</v>
      </c>
      <c r="AY29" s="46"/>
      <c r="AZ29" s="117">
        <f t="shared" ca="1" si="15"/>
        <v>0</v>
      </c>
      <c r="BA29" s="36">
        <f t="shared" ca="1" si="36"/>
        <v>0</v>
      </c>
      <c r="BB29" s="117">
        <f t="shared" ca="1" si="54"/>
        <v>0</v>
      </c>
      <c r="BC29" s="117">
        <f t="shared" ca="1" si="55"/>
        <v>0</v>
      </c>
      <c r="BD29" s="117">
        <f t="shared" ca="1" si="17"/>
        <v>0</v>
      </c>
      <c r="BE29" s="46"/>
      <c r="BF29" s="117">
        <f t="shared" ca="1" si="18"/>
        <v>0</v>
      </c>
      <c r="BG29" s="36">
        <f t="shared" ca="1" si="38"/>
        <v>0</v>
      </c>
      <c r="BH29" s="117">
        <f t="shared" ca="1" si="56"/>
        <v>0</v>
      </c>
      <c r="BI29" s="117">
        <f t="shared" ca="1" si="57"/>
        <v>0</v>
      </c>
      <c r="BJ29" s="117">
        <f t="shared" ca="1" si="20"/>
        <v>0</v>
      </c>
      <c r="BK29" s="46"/>
      <c r="BL29" s="117">
        <f t="shared" ca="1" si="21"/>
        <v>0</v>
      </c>
      <c r="BM29" s="36">
        <f t="shared" ca="1" si="40"/>
        <v>0</v>
      </c>
      <c r="BN29" s="117">
        <f t="shared" ca="1" si="58"/>
        <v>0</v>
      </c>
      <c r="BO29" s="117">
        <f t="shared" ca="1" si="59"/>
        <v>0</v>
      </c>
      <c r="BP29" s="117">
        <f t="shared" ca="1" si="23"/>
        <v>0</v>
      </c>
      <c r="BQ29" s="117"/>
      <c r="BR29" s="117">
        <f t="shared" ca="1" si="42"/>
        <v>0</v>
      </c>
    </row>
    <row r="30" spans="1:70" x14ac:dyDescent="0.25">
      <c r="A30" s="182">
        <v>1966</v>
      </c>
      <c r="B30" s="153"/>
      <c r="C30" s="36">
        <f>Muut_vuositiedot!$D30</f>
        <v>0.5</v>
      </c>
      <c r="D30" s="45">
        <f>Muut_vuositiedot!$G30</f>
        <v>0.72399999999999987</v>
      </c>
      <c r="F30" s="154">
        <f ca="1">Sekal_yhdyskunta!D30</f>
        <v>0</v>
      </c>
      <c r="G30" s="46">
        <f t="shared" ca="1" si="24"/>
        <v>0</v>
      </c>
      <c r="H30" s="46">
        <f ca="1">Sekal_yhdyskunta!W30</f>
        <v>0</v>
      </c>
      <c r="I30" s="46">
        <f ca="1">Sekal_yhdyskunta!X30</f>
        <v>0</v>
      </c>
      <c r="J30" s="46">
        <f ca="1">Sekal_yhdyskunta!Y30</f>
        <v>0</v>
      </c>
      <c r="K30" s="46">
        <f ca="1">Sekal_yhdyskunta!Z30</f>
        <v>0</v>
      </c>
      <c r="M30" s="117">
        <f t="shared" ca="1" si="0"/>
        <v>0</v>
      </c>
      <c r="N30" s="36">
        <f t="shared" ca="1" si="25"/>
        <v>0</v>
      </c>
      <c r="O30" s="117">
        <f t="shared" ca="1" si="43"/>
        <v>0</v>
      </c>
      <c r="P30" s="117">
        <f t="shared" ca="1" si="44"/>
        <v>0</v>
      </c>
      <c r="Q30" s="117">
        <f t="shared" ca="1" si="2"/>
        <v>0</v>
      </c>
      <c r="R30" s="117"/>
      <c r="S30" s="117">
        <f t="shared" ca="1" si="3"/>
        <v>0</v>
      </c>
      <c r="T30" s="36">
        <f t="shared" ca="1" si="27"/>
        <v>0</v>
      </c>
      <c r="U30" s="117">
        <f t="shared" ca="1" si="45"/>
        <v>0</v>
      </c>
      <c r="V30" s="117">
        <f t="shared" ca="1" si="46"/>
        <v>0</v>
      </c>
      <c r="W30" s="117">
        <f t="shared" ca="1" si="5"/>
        <v>0</v>
      </c>
      <c r="Y30" s="117">
        <f t="shared" ca="1" si="6"/>
        <v>0</v>
      </c>
      <c r="Z30" s="36">
        <f t="shared" ca="1" si="29"/>
        <v>0</v>
      </c>
      <c r="AA30" s="117">
        <f t="shared" ca="1" si="47"/>
        <v>0</v>
      </c>
      <c r="AB30" s="117">
        <f t="shared" ca="1" si="48"/>
        <v>0</v>
      </c>
      <c r="AC30" s="117">
        <f t="shared" ca="1" si="8"/>
        <v>0</v>
      </c>
      <c r="AE30" s="117">
        <f t="shared" ca="1" si="9"/>
        <v>0</v>
      </c>
      <c r="AF30" s="36">
        <f t="shared" ca="1" si="31"/>
        <v>0</v>
      </c>
      <c r="AG30" s="117">
        <f t="shared" ca="1" si="49"/>
        <v>0</v>
      </c>
      <c r="AH30" s="117">
        <f t="shared" ca="1" si="50"/>
        <v>0</v>
      </c>
      <c r="AI30" s="117">
        <f t="shared" ca="1" si="11"/>
        <v>0</v>
      </c>
      <c r="AK30" s="117">
        <f t="shared" ca="1" si="51"/>
        <v>0</v>
      </c>
      <c r="AL30" s="46"/>
      <c r="AM30" s="120">
        <f ca="1">Erill_ker_yhdyskunta!O30</f>
        <v>0</v>
      </c>
      <c r="AN30" s="46">
        <f t="shared" ca="1" si="33"/>
        <v>0</v>
      </c>
      <c r="AO30" s="46">
        <f ca="1">Erill_ker_yhdyskunta!AB30</f>
        <v>0</v>
      </c>
      <c r="AP30" s="46">
        <f ca="1">Erill_ker_yhdyskunta!AC30</f>
        <v>0</v>
      </c>
      <c r="AQ30" s="46">
        <f ca="1">Erill_ker_yhdyskunta!AD30</f>
        <v>0</v>
      </c>
      <c r="AR30" s="46">
        <f ca="1">Erill_ker_yhdyskunta!AE30</f>
        <v>0</v>
      </c>
      <c r="AS30" s="46"/>
      <c r="AT30" s="117">
        <f t="shared" ca="1" si="12"/>
        <v>0</v>
      </c>
      <c r="AU30" s="36">
        <f t="shared" ca="1" si="34"/>
        <v>0</v>
      </c>
      <c r="AV30" s="117">
        <f t="shared" ca="1" si="52"/>
        <v>0</v>
      </c>
      <c r="AW30" s="117">
        <f t="shared" ca="1" si="53"/>
        <v>0</v>
      </c>
      <c r="AX30" s="117">
        <f t="shared" ca="1" si="14"/>
        <v>0</v>
      </c>
      <c r="AY30" s="46"/>
      <c r="AZ30" s="117">
        <f t="shared" ca="1" si="15"/>
        <v>0</v>
      </c>
      <c r="BA30" s="36">
        <f t="shared" ca="1" si="36"/>
        <v>0</v>
      </c>
      <c r="BB30" s="117">
        <f t="shared" ca="1" si="54"/>
        <v>0</v>
      </c>
      <c r="BC30" s="117">
        <f t="shared" ca="1" si="55"/>
        <v>0</v>
      </c>
      <c r="BD30" s="117">
        <f t="shared" ca="1" si="17"/>
        <v>0</v>
      </c>
      <c r="BE30" s="46"/>
      <c r="BF30" s="117">
        <f t="shared" ca="1" si="18"/>
        <v>0</v>
      </c>
      <c r="BG30" s="36">
        <f t="shared" ca="1" si="38"/>
        <v>0</v>
      </c>
      <c r="BH30" s="117">
        <f t="shared" ca="1" si="56"/>
        <v>0</v>
      </c>
      <c r="BI30" s="117">
        <f t="shared" ca="1" si="57"/>
        <v>0</v>
      </c>
      <c r="BJ30" s="117">
        <f t="shared" ca="1" si="20"/>
        <v>0</v>
      </c>
      <c r="BK30" s="46"/>
      <c r="BL30" s="117">
        <f t="shared" ca="1" si="21"/>
        <v>0</v>
      </c>
      <c r="BM30" s="36">
        <f t="shared" ca="1" si="40"/>
        <v>0</v>
      </c>
      <c r="BN30" s="117">
        <f t="shared" ca="1" si="58"/>
        <v>0</v>
      </c>
      <c r="BO30" s="117">
        <f t="shared" ca="1" si="59"/>
        <v>0</v>
      </c>
      <c r="BP30" s="117">
        <f t="shared" ca="1" si="23"/>
        <v>0</v>
      </c>
      <c r="BQ30" s="117"/>
      <c r="BR30" s="117">
        <f t="shared" ca="1" si="42"/>
        <v>0</v>
      </c>
    </row>
    <row r="31" spans="1:70" x14ac:dyDescent="0.25">
      <c r="A31" s="182">
        <v>1967</v>
      </c>
      <c r="B31" s="153"/>
      <c r="C31" s="36">
        <f>Muut_vuositiedot!$D31</f>
        <v>0.5</v>
      </c>
      <c r="D31" s="45">
        <f>Muut_vuositiedot!$G31</f>
        <v>0.74199999999999988</v>
      </c>
      <c r="F31" s="154">
        <f ca="1">Sekal_yhdyskunta!D31</f>
        <v>0</v>
      </c>
      <c r="G31" s="46">
        <f t="shared" ca="1" si="24"/>
        <v>0</v>
      </c>
      <c r="H31" s="46">
        <f ca="1">Sekal_yhdyskunta!W31</f>
        <v>0</v>
      </c>
      <c r="I31" s="46">
        <f ca="1">Sekal_yhdyskunta!X31</f>
        <v>0</v>
      </c>
      <c r="J31" s="46">
        <f ca="1">Sekal_yhdyskunta!Y31</f>
        <v>0</v>
      </c>
      <c r="K31" s="46">
        <f ca="1">Sekal_yhdyskunta!Z31</f>
        <v>0</v>
      </c>
      <c r="M31" s="117">
        <f t="shared" ca="1" si="0"/>
        <v>0</v>
      </c>
      <c r="N31" s="36">
        <f t="shared" ca="1" si="25"/>
        <v>0</v>
      </c>
      <c r="O31" s="117">
        <f t="shared" ca="1" si="43"/>
        <v>0</v>
      </c>
      <c r="P31" s="117">
        <f t="shared" ca="1" si="44"/>
        <v>0</v>
      </c>
      <c r="Q31" s="117">
        <f t="shared" ca="1" si="2"/>
        <v>0</v>
      </c>
      <c r="R31" s="117"/>
      <c r="S31" s="117">
        <f t="shared" ca="1" si="3"/>
        <v>0</v>
      </c>
      <c r="T31" s="36">
        <f t="shared" ca="1" si="27"/>
        <v>0</v>
      </c>
      <c r="U31" s="117">
        <f t="shared" ca="1" si="45"/>
        <v>0</v>
      </c>
      <c r="V31" s="117">
        <f t="shared" ca="1" si="46"/>
        <v>0</v>
      </c>
      <c r="W31" s="117">
        <f t="shared" ca="1" si="5"/>
        <v>0</v>
      </c>
      <c r="Y31" s="117">
        <f t="shared" ca="1" si="6"/>
        <v>0</v>
      </c>
      <c r="Z31" s="36">
        <f t="shared" ca="1" si="29"/>
        <v>0</v>
      </c>
      <c r="AA31" s="117">
        <f t="shared" ca="1" si="47"/>
        <v>0</v>
      </c>
      <c r="AB31" s="117">
        <f t="shared" ca="1" si="48"/>
        <v>0</v>
      </c>
      <c r="AC31" s="117">
        <f t="shared" ca="1" si="8"/>
        <v>0</v>
      </c>
      <c r="AE31" s="117">
        <f t="shared" ca="1" si="9"/>
        <v>0</v>
      </c>
      <c r="AF31" s="36">
        <f t="shared" ca="1" si="31"/>
        <v>0</v>
      </c>
      <c r="AG31" s="117">
        <f t="shared" ca="1" si="49"/>
        <v>0</v>
      </c>
      <c r="AH31" s="117">
        <f t="shared" ca="1" si="50"/>
        <v>0</v>
      </c>
      <c r="AI31" s="117">
        <f t="shared" ca="1" si="11"/>
        <v>0</v>
      </c>
      <c r="AK31" s="117">
        <f t="shared" ca="1" si="51"/>
        <v>0</v>
      </c>
      <c r="AL31" s="46"/>
      <c r="AM31" s="120">
        <f ca="1">Erill_ker_yhdyskunta!O31</f>
        <v>0</v>
      </c>
      <c r="AN31" s="46">
        <f t="shared" ca="1" si="33"/>
        <v>0</v>
      </c>
      <c r="AO31" s="46">
        <f ca="1">Erill_ker_yhdyskunta!AB31</f>
        <v>0</v>
      </c>
      <c r="AP31" s="46">
        <f ca="1">Erill_ker_yhdyskunta!AC31</f>
        <v>0</v>
      </c>
      <c r="AQ31" s="46">
        <f ca="1">Erill_ker_yhdyskunta!AD31</f>
        <v>0</v>
      </c>
      <c r="AR31" s="46">
        <f ca="1">Erill_ker_yhdyskunta!AE31</f>
        <v>0</v>
      </c>
      <c r="AS31" s="46"/>
      <c r="AT31" s="117">
        <f t="shared" ca="1" si="12"/>
        <v>0</v>
      </c>
      <c r="AU31" s="36">
        <f t="shared" ca="1" si="34"/>
        <v>0</v>
      </c>
      <c r="AV31" s="117">
        <f t="shared" ca="1" si="52"/>
        <v>0</v>
      </c>
      <c r="AW31" s="117">
        <f t="shared" ca="1" si="53"/>
        <v>0</v>
      </c>
      <c r="AX31" s="117">
        <f t="shared" ca="1" si="14"/>
        <v>0</v>
      </c>
      <c r="AY31" s="46"/>
      <c r="AZ31" s="117">
        <f t="shared" ca="1" si="15"/>
        <v>0</v>
      </c>
      <c r="BA31" s="36">
        <f t="shared" ca="1" si="36"/>
        <v>0</v>
      </c>
      <c r="BB31" s="117">
        <f t="shared" ca="1" si="54"/>
        <v>0</v>
      </c>
      <c r="BC31" s="117">
        <f t="shared" ca="1" si="55"/>
        <v>0</v>
      </c>
      <c r="BD31" s="117">
        <f t="shared" ca="1" si="17"/>
        <v>0</v>
      </c>
      <c r="BE31" s="46"/>
      <c r="BF31" s="117">
        <f t="shared" ca="1" si="18"/>
        <v>0</v>
      </c>
      <c r="BG31" s="36">
        <f t="shared" ca="1" si="38"/>
        <v>0</v>
      </c>
      <c r="BH31" s="117">
        <f t="shared" ca="1" si="56"/>
        <v>0</v>
      </c>
      <c r="BI31" s="117">
        <f t="shared" ca="1" si="57"/>
        <v>0</v>
      </c>
      <c r="BJ31" s="117">
        <f t="shared" ca="1" si="20"/>
        <v>0</v>
      </c>
      <c r="BK31" s="46"/>
      <c r="BL31" s="117">
        <f t="shared" ca="1" si="21"/>
        <v>0</v>
      </c>
      <c r="BM31" s="36">
        <f t="shared" ca="1" si="40"/>
        <v>0</v>
      </c>
      <c r="BN31" s="117">
        <f t="shared" ca="1" si="58"/>
        <v>0</v>
      </c>
      <c r="BO31" s="117">
        <f t="shared" ca="1" si="59"/>
        <v>0</v>
      </c>
      <c r="BP31" s="117">
        <f t="shared" ca="1" si="23"/>
        <v>0</v>
      </c>
      <c r="BQ31" s="117"/>
      <c r="BR31" s="117">
        <f t="shared" ca="1" si="42"/>
        <v>0</v>
      </c>
    </row>
    <row r="32" spans="1:70" x14ac:dyDescent="0.25">
      <c r="A32" s="182">
        <v>1968</v>
      </c>
      <c r="B32" s="153"/>
      <c r="C32" s="36">
        <f>Muut_vuositiedot!$D32</f>
        <v>0.5</v>
      </c>
      <c r="D32" s="45">
        <f>Muut_vuositiedot!$G32</f>
        <v>0.76</v>
      </c>
      <c r="F32" s="154">
        <f ca="1">Sekal_yhdyskunta!D32</f>
        <v>0</v>
      </c>
      <c r="G32" s="46">
        <f t="shared" ca="1" si="24"/>
        <v>0</v>
      </c>
      <c r="H32" s="46">
        <f ca="1">Sekal_yhdyskunta!W32</f>
        <v>0</v>
      </c>
      <c r="I32" s="46">
        <f ca="1">Sekal_yhdyskunta!X32</f>
        <v>0</v>
      </c>
      <c r="J32" s="46">
        <f ca="1">Sekal_yhdyskunta!Y32</f>
        <v>0</v>
      </c>
      <c r="K32" s="46">
        <f ca="1">Sekal_yhdyskunta!Z32</f>
        <v>0</v>
      </c>
      <c r="M32" s="117">
        <f t="shared" ca="1" si="0"/>
        <v>0</v>
      </c>
      <c r="N32" s="36">
        <f t="shared" ca="1" si="25"/>
        <v>0</v>
      </c>
      <c r="O32" s="117">
        <f t="shared" ca="1" si="43"/>
        <v>0</v>
      </c>
      <c r="P32" s="117">
        <f t="shared" ca="1" si="44"/>
        <v>0</v>
      </c>
      <c r="Q32" s="117">
        <f t="shared" ca="1" si="2"/>
        <v>0</v>
      </c>
      <c r="R32" s="117"/>
      <c r="S32" s="117">
        <f t="shared" ca="1" si="3"/>
        <v>0</v>
      </c>
      <c r="T32" s="36">
        <f t="shared" ca="1" si="27"/>
        <v>0</v>
      </c>
      <c r="U32" s="117">
        <f t="shared" ca="1" si="45"/>
        <v>0</v>
      </c>
      <c r="V32" s="117">
        <f t="shared" ca="1" si="46"/>
        <v>0</v>
      </c>
      <c r="W32" s="117">
        <f t="shared" ca="1" si="5"/>
        <v>0</v>
      </c>
      <c r="Y32" s="117">
        <f t="shared" ca="1" si="6"/>
        <v>0</v>
      </c>
      <c r="Z32" s="36">
        <f t="shared" ca="1" si="29"/>
        <v>0</v>
      </c>
      <c r="AA32" s="117">
        <f t="shared" ca="1" si="47"/>
        <v>0</v>
      </c>
      <c r="AB32" s="117">
        <f t="shared" ca="1" si="48"/>
        <v>0</v>
      </c>
      <c r="AC32" s="117">
        <f t="shared" ca="1" si="8"/>
        <v>0</v>
      </c>
      <c r="AE32" s="117">
        <f t="shared" ca="1" si="9"/>
        <v>0</v>
      </c>
      <c r="AF32" s="36">
        <f t="shared" ca="1" si="31"/>
        <v>0</v>
      </c>
      <c r="AG32" s="117">
        <f t="shared" ca="1" si="49"/>
        <v>0</v>
      </c>
      <c r="AH32" s="117">
        <f t="shared" ca="1" si="50"/>
        <v>0</v>
      </c>
      <c r="AI32" s="117">
        <f t="shared" ca="1" si="11"/>
        <v>0</v>
      </c>
      <c r="AK32" s="117">
        <f t="shared" ca="1" si="51"/>
        <v>0</v>
      </c>
      <c r="AL32" s="46"/>
      <c r="AM32" s="120">
        <f ca="1">Erill_ker_yhdyskunta!O32</f>
        <v>0</v>
      </c>
      <c r="AN32" s="46">
        <f t="shared" ca="1" si="33"/>
        <v>0</v>
      </c>
      <c r="AO32" s="46">
        <f ca="1">Erill_ker_yhdyskunta!AB32</f>
        <v>0</v>
      </c>
      <c r="AP32" s="46">
        <f ca="1">Erill_ker_yhdyskunta!AC32</f>
        <v>0</v>
      </c>
      <c r="AQ32" s="46">
        <f ca="1">Erill_ker_yhdyskunta!AD32</f>
        <v>0</v>
      </c>
      <c r="AR32" s="46">
        <f ca="1">Erill_ker_yhdyskunta!AE32</f>
        <v>0</v>
      </c>
      <c r="AS32" s="46"/>
      <c r="AT32" s="117">
        <f t="shared" ca="1" si="12"/>
        <v>0</v>
      </c>
      <c r="AU32" s="36">
        <f t="shared" ca="1" si="34"/>
        <v>0</v>
      </c>
      <c r="AV32" s="117">
        <f t="shared" ca="1" si="52"/>
        <v>0</v>
      </c>
      <c r="AW32" s="117">
        <f t="shared" ca="1" si="53"/>
        <v>0</v>
      </c>
      <c r="AX32" s="117">
        <f t="shared" ca="1" si="14"/>
        <v>0</v>
      </c>
      <c r="AY32" s="46"/>
      <c r="AZ32" s="117">
        <f t="shared" ca="1" si="15"/>
        <v>0</v>
      </c>
      <c r="BA32" s="36">
        <f t="shared" ca="1" si="36"/>
        <v>0</v>
      </c>
      <c r="BB32" s="117">
        <f t="shared" ca="1" si="54"/>
        <v>0</v>
      </c>
      <c r="BC32" s="117">
        <f t="shared" ca="1" si="55"/>
        <v>0</v>
      </c>
      <c r="BD32" s="117">
        <f t="shared" ca="1" si="17"/>
        <v>0</v>
      </c>
      <c r="BE32" s="46"/>
      <c r="BF32" s="117">
        <f t="shared" ca="1" si="18"/>
        <v>0</v>
      </c>
      <c r="BG32" s="36">
        <f t="shared" ca="1" si="38"/>
        <v>0</v>
      </c>
      <c r="BH32" s="117">
        <f t="shared" ca="1" si="56"/>
        <v>0</v>
      </c>
      <c r="BI32" s="117">
        <f t="shared" ca="1" si="57"/>
        <v>0</v>
      </c>
      <c r="BJ32" s="117">
        <f t="shared" ca="1" si="20"/>
        <v>0</v>
      </c>
      <c r="BK32" s="46"/>
      <c r="BL32" s="117">
        <f t="shared" ca="1" si="21"/>
        <v>0</v>
      </c>
      <c r="BM32" s="36">
        <f t="shared" ca="1" si="40"/>
        <v>0</v>
      </c>
      <c r="BN32" s="117">
        <f t="shared" ca="1" si="58"/>
        <v>0</v>
      </c>
      <c r="BO32" s="117">
        <f t="shared" ca="1" si="59"/>
        <v>0</v>
      </c>
      <c r="BP32" s="117">
        <f t="shared" ca="1" si="23"/>
        <v>0</v>
      </c>
      <c r="BQ32" s="117"/>
      <c r="BR32" s="117">
        <f t="shared" ca="1" si="42"/>
        <v>0</v>
      </c>
    </row>
    <row r="33" spans="1:70" x14ac:dyDescent="0.25">
      <c r="A33" s="182">
        <v>1969</v>
      </c>
      <c r="B33" s="153"/>
      <c r="C33" s="36">
        <f>Muut_vuositiedot!$D33</f>
        <v>0.5</v>
      </c>
      <c r="D33" s="45">
        <f>Muut_vuositiedot!$G33</f>
        <v>0.77799999999999991</v>
      </c>
      <c r="F33" s="154">
        <f ca="1">Sekal_yhdyskunta!D33</f>
        <v>0</v>
      </c>
      <c r="G33" s="46">
        <f t="shared" ca="1" si="24"/>
        <v>0</v>
      </c>
      <c r="H33" s="46">
        <f ca="1">Sekal_yhdyskunta!W33</f>
        <v>0</v>
      </c>
      <c r="I33" s="46">
        <f ca="1">Sekal_yhdyskunta!X33</f>
        <v>0</v>
      </c>
      <c r="J33" s="46">
        <f ca="1">Sekal_yhdyskunta!Y33</f>
        <v>0</v>
      </c>
      <c r="K33" s="46">
        <f ca="1">Sekal_yhdyskunta!Z33</f>
        <v>0</v>
      </c>
      <c r="M33" s="117">
        <f t="shared" ca="1" si="0"/>
        <v>0</v>
      </c>
      <c r="N33" s="36">
        <f t="shared" ca="1" si="25"/>
        <v>0</v>
      </c>
      <c r="O33" s="117">
        <f t="shared" ca="1" si="43"/>
        <v>0</v>
      </c>
      <c r="P33" s="117">
        <f t="shared" ca="1" si="44"/>
        <v>0</v>
      </c>
      <c r="Q33" s="117">
        <f t="shared" ca="1" si="2"/>
        <v>0</v>
      </c>
      <c r="R33" s="117"/>
      <c r="S33" s="117">
        <f t="shared" ca="1" si="3"/>
        <v>0</v>
      </c>
      <c r="T33" s="36">
        <f t="shared" ca="1" si="27"/>
        <v>0</v>
      </c>
      <c r="U33" s="117">
        <f t="shared" ca="1" si="45"/>
        <v>0</v>
      </c>
      <c r="V33" s="117">
        <f t="shared" ca="1" si="46"/>
        <v>0</v>
      </c>
      <c r="W33" s="117">
        <f t="shared" ca="1" si="5"/>
        <v>0</v>
      </c>
      <c r="Y33" s="117">
        <f t="shared" ca="1" si="6"/>
        <v>0</v>
      </c>
      <c r="Z33" s="36">
        <f t="shared" ca="1" si="29"/>
        <v>0</v>
      </c>
      <c r="AA33" s="117">
        <f t="shared" ca="1" si="47"/>
        <v>0</v>
      </c>
      <c r="AB33" s="117">
        <f t="shared" ca="1" si="48"/>
        <v>0</v>
      </c>
      <c r="AC33" s="117">
        <f t="shared" ca="1" si="8"/>
        <v>0</v>
      </c>
      <c r="AE33" s="117">
        <f t="shared" ca="1" si="9"/>
        <v>0</v>
      </c>
      <c r="AF33" s="36">
        <f t="shared" ca="1" si="31"/>
        <v>0</v>
      </c>
      <c r="AG33" s="117">
        <f t="shared" ca="1" si="49"/>
        <v>0</v>
      </c>
      <c r="AH33" s="117">
        <f t="shared" ca="1" si="50"/>
        <v>0</v>
      </c>
      <c r="AI33" s="117">
        <f t="shared" ca="1" si="11"/>
        <v>0</v>
      </c>
      <c r="AK33" s="117">
        <f t="shared" ca="1" si="51"/>
        <v>0</v>
      </c>
      <c r="AL33" s="46"/>
      <c r="AM33" s="120">
        <f ca="1">Erill_ker_yhdyskunta!O33</f>
        <v>0</v>
      </c>
      <c r="AN33" s="46">
        <f t="shared" ca="1" si="33"/>
        <v>0</v>
      </c>
      <c r="AO33" s="46">
        <f ca="1">Erill_ker_yhdyskunta!AB33</f>
        <v>0</v>
      </c>
      <c r="AP33" s="46">
        <f ca="1">Erill_ker_yhdyskunta!AC33</f>
        <v>0</v>
      </c>
      <c r="AQ33" s="46">
        <f ca="1">Erill_ker_yhdyskunta!AD33</f>
        <v>0</v>
      </c>
      <c r="AR33" s="46">
        <f ca="1">Erill_ker_yhdyskunta!AE33</f>
        <v>0</v>
      </c>
      <c r="AS33" s="46"/>
      <c r="AT33" s="117">
        <f t="shared" ca="1" si="12"/>
        <v>0</v>
      </c>
      <c r="AU33" s="36">
        <f t="shared" ca="1" si="34"/>
        <v>0</v>
      </c>
      <c r="AV33" s="117">
        <f t="shared" ca="1" si="52"/>
        <v>0</v>
      </c>
      <c r="AW33" s="117">
        <f t="shared" ca="1" si="53"/>
        <v>0</v>
      </c>
      <c r="AX33" s="117">
        <f t="shared" ca="1" si="14"/>
        <v>0</v>
      </c>
      <c r="AY33" s="46"/>
      <c r="AZ33" s="117">
        <f t="shared" ca="1" si="15"/>
        <v>0</v>
      </c>
      <c r="BA33" s="36">
        <f t="shared" ca="1" si="36"/>
        <v>0</v>
      </c>
      <c r="BB33" s="117">
        <f t="shared" ca="1" si="54"/>
        <v>0</v>
      </c>
      <c r="BC33" s="117">
        <f t="shared" ca="1" si="55"/>
        <v>0</v>
      </c>
      <c r="BD33" s="117">
        <f t="shared" ca="1" si="17"/>
        <v>0</v>
      </c>
      <c r="BE33" s="46"/>
      <c r="BF33" s="117">
        <f t="shared" ca="1" si="18"/>
        <v>0</v>
      </c>
      <c r="BG33" s="36">
        <f t="shared" ca="1" si="38"/>
        <v>0</v>
      </c>
      <c r="BH33" s="117">
        <f t="shared" ca="1" si="56"/>
        <v>0</v>
      </c>
      <c r="BI33" s="117">
        <f t="shared" ca="1" si="57"/>
        <v>0</v>
      </c>
      <c r="BJ33" s="117">
        <f t="shared" ca="1" si="20"/>
        <v>0</v>
      </c>
      <c r="BK33" s="46"/>
      <c r="BL33" s="117">
        <f t="shared" ca="1" si="21"/>
        <v>0</v>
      </c>
      <c r="BM33" s="36">
        <f t="shared" ca="1" si="40"/>
        <v>0</v>
      </c>
      <c r="BN33" s="117">
        <f t="shared" ca="1" si="58"/>
        <v>0</v>
      </c>
      <c r="BO33" s="117">
        <f t="shared" ca="1" si="59"/>
        <v>0</v>
      </c>
      <c r="BP33" s="117">
        <f t="shared" ca="1" si="23"/>
        <v>0</v>
      </c>
      <c r="BQ33" s="117"/>
      <c r="BR33" s="117">
        <f t="shared" ca="1" si="42"/>
        <v>0</v>
      </c>
    </row>
    <row r="34" spans="1:70" x14ac:dyDescent="0.25">
      <c r="A34" s="182">
        <v>1970</v>
      </c>
      <c r="B34" s="153"/>
      <c r="C34" s="36">
        <f>Muut_vuositiedot!$D34</f>
        <v>0.5</v>
      </c>
      <c r="D34" s="45">
        <f>Muut_vuositiedot!$G34</f>
        <v>0.79599999999999993</v>
      </c>
      <c r="F34" s="154">
        <f ca="1">Sekal_yhdyskunta!D34</f>
        <v>0</v>
      </c>
      <c r="G34" s="46">
        <f t="shared" ca="1" si="24"/>
        <v>0</v>
      </c>
      <c r="H34" s="46">
        <f ca="1">Sekal_yhdyskunta!W34</f>
        <v>0</v>
      </c>
      <c r="I34" s="46">
        <f ca="1">Sekal_yhdyskunta!X34</f>
        <v>0</v>
      </c>
      <c r="J34" s="46">
        <f ca="1">Sekal_yhdyskunta!Y34</f>
        <v>0</v>
      </c>
      <c r="K34" s="46">
        <f ca="1">Sekal_yhdyskunta!Z34</f>
        <v>0</v>
      </c>
      <c r="M34" s="117">
        <f t="shared" ca="1" si="0"/>
        <v>0</v>
      </c>
      <c r="N34" s="36">
        <f t="shared" ca="1" si="25"/>
        <v>0</v>
      </c>
      <c r="O34" s="117">
        <f t="shared" ca="1" si="43"/>
        <v>0</v>
      </c>
      <c r="P34" s="117">
        <f t="shared" ca="1" si="44"/>
        <v>0</v>
      </c>
      <c r="Q34" s="117">
        <f t="shared" ca="1" si="2"/>
        <v>0</v>
      </c>
      <c r="R34" s="117"/>
      <c r="S34" s="117">
        <f t="shared" ca="1" si="3"/>
        <v>0</v>
      </c>
      <c r="T34" s="36">
        <f t="shared" ca="1" si="27"/>
        <v>0</v>
      </c>
      <c r="U34" s="117">
        <f t="shared" ca="1" si="45"/>
        <v>0</v>
      </c>
      <c r="V34" s="117">
        <f t="shared" ca="1" si="46"/>
        <v>0</v>
      </c>
      <c r="W34" s="117">
        <f t="shared" ca="1" si="5"/>
        <v>0</v>
      </c>
      <c r="Y34" s="117">
        <f t="shared" ca="1" si="6"/>
        <v>0</v>
      </c>
      <c r="Z34" s="36">
        <f t="shared" ca="1" si="29"/>
        <v>0</v>
      </c>
      <c r="AA34" s="117">
        <f t="shared" ca="1" si="47"/>
        <v>0</v>
      </c>
      <c r="AB34" s="117">
        <f t="shared" ca="1" si="48"/>
        <v>0</v>
      </c>
      <c r="AC34" s="117">
        <f t="shared" ca="1" si="8"/>
        <v>0</v>
      </c>
      <c r="AE34" s="117">
        <f t="shared" ca="1" si="9"/>
        <v>0</v>
      </c>
      <c r="AF34" s="36">
        <f t="shared" ca="1" si="31"/>
        <v>0</v>
      </c>
      <c r="AG34" s="117">
        <f t="shared" ca="1" si="49"/>
        <v>0</v>
      </c>
      <c r="AH34" s="117">
        <f t="shared" ca="1" si="50"/>
        <v>0</v>
      </c>
      <c r="AI34" s="117">
        <f t="shared" ca="1" si="11"/>
        <v>0</v>
      </c>
      <c r="AK34" s="117">
        <f t="shared" ca="1" si="51"/>
        <v>0</v>
      </c>
      <c r="AL34" s="46"/>
      <c r="AM34" s="120">
        <f ca="1">Erill_ker_yhdyskunta!O34</f>
        <v>0</v>
      </c>
      <c r="AN34" s="46">
        <f t="shared" ca="1" si="33"/>
        <v>0</v>
      </c>
      <c r="AO34" s="46">
        <f ca="1">Erill_ker_yhdyskunta!AB34</f>
        <v>0</v>
      </c>
      <c r="AP34" s="46">
        <f ca="1">Erill_ker_yhdyskunta!AC34</f>
        <v>0</v>
      </c>
      <c r="AQ34" s="46">
        <f ca="1">Erill_ker_yhdyskunta!AD34</f>
        <v>0</v>
      </c>
      <c r="AR34" s="46">
        <f ca="1">Erill_ker_yhdyskunta!AE34</f>
        <v>0</v>
      </c>
      <c r="AS34" s="46"/>
      <c r="AT34" s="117">
        <f t="shared" ca="1" si="12"/>
        <v>0</v>
      </c>
      <c r="AU34" s="36">
        <f t="shared" ca="1" si="34"/>
        <v>0</v>
      </c>
      <c r="AV34" s="117">
        <f t="shared" ca="1" si="52"/>
        <v>0</v>
      </c>
      <c r="AW34" s="117">
        <f t="shared" ca="1" si="53"/>
        <v>0</v>
      </c>
      <c r="AX34" s="117">
        <f t="shared" ca="1" si="14"/>
        <v>0</v>
      </c>
      <c r="AY34" s="46"/>
      <c r="AZ34" s="117">
        <f t="shared" ca="1" si="15"/>
        <v>0</v>
      </c>
      <c r="BA34" s="36">
        <f t="shared" ca="1" si="36"/>
        <v>0</v>
      </c>
      <c r="BB34" s="117">
        <f t="shared" ca="1" si="54"/>
        <v>0</v>
      </c>
      <c r="BC34" s="117">
        <f t="shared" ca="1" si="55"/>
        <v>0</v>
      </c>
      <c r="BD34" s="117">
        <f t="shared" ca="1" si="17"/>
        <v>0</v>
      </c>
      <c r="BE34" s="46"/>
      <c r="BF34" s="117">
        <f t="shared" ca="1" si="18"/>
        <v>0</v>
      </c>
      <c r="BG34" s="36">
        <f t="shared" ca="1" si="38"/>
        <v>0</v>
      </c>
      <c r="BH34" s="117">
        <f t="shared" ca="1" si="56"/>
        <v>0</v>
      </c>
      <c r="BI34" s="117">
        <f t="shared" ca="1" si="57"/>
        <v>0</v>
      </c>
      <c r="BJ34" s="117">
        <f t="shared" ca="1" si="20"/>
        <v>0</v>
      </c>
      <c r="BK34" s="46"/>
      <c r="BL34" s="117">
        <f t="shared" ca="1" si="21"/>
        <v>0</v>
      </c>
      <c r="BM34" s="36">
        <f t="shared" ca="1" si="40"/>
        <v>0</v>
      </c>
      <c r="BN34" s="117">
        <f t="shared" ca="1" si="58"/>
        <v>0</v>
      </c>
      <c r="BO34" s="117">
        <f t="shared" ca="1" si="59"/>
        <v>0</v>
      </c>
      <c r="BP34" s="117">
        <f t="shared" ca="1" si="23"/>
        <v>0</v>
      </c>
      <c r="BQ34" s="117"/>
      <c r="BR34" s="117">
        <f t="shared" ca="1" si="42"/>
        <v>0</v>
      </c>
    </row>
    <row r="35" spans="1:70" x14ac:dyDescent="0.25">
      <c r="A35" s="182">
        <v>1971</v>
      </c>
      <c r="B35" s="153"/>
      <c r="C35" s="36">
        <f>Muut_vuositiedot!$D35</f>
        <v>0.5</v>
      </c>
      <c r="D35" s="45">
        <f>Muut_vuositiedot!$G35</f>
        <v>0.80799999999999994</v>
      </c>
      <c r="F35" s="154">
        <f ca="1">Sekal_yhdyskunta!D35</f>
        <v>0</v>
      </c>
      <c r="G35" s="46">
        <f t="shared" ca="1" si="24"/>
        <v>0</v>
      </c>
      <c r="H35" s="46">
        <f ca="1">Sekal_yhdyskunta!W35</f>
        <v>0</v>
      </c>
      <c r="I35" s="46">
        <f ca="1">Sekal_yhdyskunta!X35</f>
        <v>0</v>
      </c>
      <c r="J35" s="46">
        <f ca="1">Sekal_yhdyskunta!Y35</f>
        <v>0</v>
      </c>
      <c r="K35" s="46">
        <f ca="1">Sekal_yhdyskunta!Z35</f>
        <v>0</v>
      </c>
      <c r="M35" s="117">
        <f t="shared" ca="1" si="0"/>
        <v>0</v>
      </c>
      <c r="N35" s="36">
        <f t="shared" ca="1" si="25"/>
        <v>0</v>
      </c>
      <c r="O35" s="117">
        <f t="shared" ca="1" si="43"/>
        <v>0</v>
      </c>
      <c r="P35" s="117">
        <f t="shared" ca="1" si="44"/>
        <v>0</v>
      </c>
      <c r="Q35" s="117">
        <f t="shared" ca="1" si="2"/>
        <v>0</v>
      </c>
      <c r="R35" s="117"/>
      <c r="S35" s="117">
        <f t="shared" ca="1" si="3"/>
        <v>0</v>
      </c>
      <c r="T35" s="36">
        <f t="shared" ca="1" si="27"/>
        <v>0</v>
      </c>
      <c r="U35" s="117">
        <f t="shared" ca="1" si="45"/>
        <v>0</v>
      </c>
      <c r="V35" s="117">
        <f t="shared" ca="1" si="46"/>
        <v>0</v>
      </c>
      <c r="W35" s="117">
        <f t="shared" ca="1" si="5"/>
        <v>0</v>
      </c>
      <c r="Y35" s="117">
        <f t="shared" ca="1" si="6"/>
        <v>0</v>
      </c>
      <c r="Z35" s="36">
        <f t="shared" ca="1" si="29"/>
        <v>0</v>
      </c>
      <c r="AA35" s="117">
        <f t="shared" ca="1" si="47"/>
        <v>0</v>
      </c>
      <c r="AB35" s="117">
        <f t="shared" ca="1" si="48"/>
        <v>0</v>
      </c>
      <c r="AC35" s="117">
        <f t="shared" ca="1" si="8"/>
        <v>0</v>
      </c>
      <c r="AE35" s="117">
        <f t="shared" ca="1" si="9"/>
        <v>0</v>
      </c>
      <c r="AF35" s="36">
        <f t="shared" ca="1" si="31"/>
        <v>0</v>
      </c>
      <c r="AG35" s="117">
        <f t="shared" ca="1" si="49"/>
        <v>0</v>
      </c>
      <c r="AH35" s="117">
        <f t="shared" ca="1" si="50"/>
        <v>0</v>
      </c>
      <c r="AI35" s="117">
        <f t="shared" ca="1" si="11"/>
        <v>0</v>
      </c>
      <c r="AK35" s="117">
        <f t="shared" ca="1" si="51"/>
        <v>0</v>
      </c>
      <c r="AL35" s="46"/>
      <c r="AM35" s="120">
        <f ca="1">Erill_ker_yhdyskunta!O35</f>
        <v>0</v>
      </c>
      <c r="AN35" s="46">
        <f t="shared" ca="1" si="33"/>
        <v>0</v>
      </c>
      <c r="AO35" s="46">
        <f ca="1">Erill_ker_yhdyskunta!AB35</f>
        <v>0</v>
      </c>
      <c r="AP35" s="46">
        <f ca="1">Erill_ker_yhdyskunta!AC35</f>
        <v>0</v>
      </c>
      <c r="AQ35" s="46">
        <f ca="1">Erill_ker_yhdyskunta!AD35</f>
        <v>0</v>
      </c>
      <c r="AR35" s="46">
        <f ca="1">Erill_ker_yhdyskunta!AE35</f>
        <v>0</v>
      </c>
      <c r="AS35" s="46"/>
      <c r="AT35" s="117">
        <f t="shared" ca="1" si="12"/>
        <v>0</v>
      </c>
      <c r="AU35" s="36">
        <f t="shared" ca="1" si="34"/>
        <v>0</v>
      </c>
      <c r="AV35" s="117">
        <f t="shared" ca="1" si="52"/>
        <v>0</v>
      </c>
      <c r="AW35" s="117">
        <f t="shared" ca="1" si="53"/>
        <v>0</v>
      </c>
      <c r="AX35" s="117">
        <f t="shared" ca="1" si="14"/>
        <v>0</v>
      </c>
      <c r="AY35" s="46"/>
      <c r="AZ35" s="117">
        <f t="shared" ca="1" si="15"/>
        <v>0</v>
      </c>
      <c r="BA35" s="36">
        <f t="shared" ca="1" si="36"/>
        <v>0</v>
      </c>
      <c r="BB35" s="117">
        <f t="shared" ca="1" si="54"/>
        <v>0</v>
      </c>
      <c r="BC35" s="117">
        <f t="shared" ca="1" si="55"/>
        <v>0</v>
      </c>
      <c r="BD35" s="117">
        <f t="shared" ca="1" si="17"/>
        <v>0</v>
      </c>
      <c r="BE35" s="46"/>
      <c r="BF35" s="117">
        <f t="shared" ca="1" si="18"/>
        <v>0</v>
      </c>
      <c r="BG35" s="36">
        <f t="shared" ca="1" si="38"/>
        <v>0</v>
      </c>
      <c r="BH35" s="117">
        <f t="shared" ca="1" si="56"/>
        <v>0</v>
      </c>
      <c r="BI35" s="117">
        <f t="shared" ca="1" si="57"/>
        <v>0</v>
      </c>
      <c r="BJ35" s="117">
        <f t="shared" ca="1" si="20"/>
        <v>0</v>
      </c>
      <c r="BK35" s="46"/>
      <c r="BL35" s="117">
        <f t="shared" ca="1" si="21"/>
        <v>0</v>
      </c>
      <c r="BM35" s="36">
        <f t="shared" ca="1" si="40"/>
        <v>0</v>
      </c>
      <c r="BN35" s="117">
        <f t="shared" ca="1" si="58"/>
        <v>0</v>
      </c>
      <c r="BO35" s="117">
        <f t="shared" ca="1" si="59"/>
        <v>0</v>
      </c>
      <c r="BP35" s="117">
        <f t="shared" ca="1" si="23"/>
        <v>0</v>
      </c>
      <c r="BQ35" s="117"/>
      <c r="BR35" s="117">
        <f t="shared" ca="1" si="42"/>
        <v>0</v>
      </c>
    </row>
    <row r="36" spans="1:70" x14ac:dyDescent="0.25">
      <c r="A36" s="182">
        <v>1972</v>
      </c>
      <c r="B36" s="153"/>
      <c r="C36" s="36">
        <f>Muut_vuositiedot!$D36</f>
        <v>0.5</v>
      </c>
      <c r="D36" s="45">
        <f>Muut_vuositiedot!$G36</f>
        <v>0.82</v>
      </c>
      <c r="F36" s="154">
        <f ca="1">Sekal_yhdyskunta!D36</f>
        <v>0</v>
      </c>
      <c r="G36" s="46">
        <f t="shared" ca="1" si="24"/>
        <v>0</v>
      </c>
      <c r="H36" s="46">
        <f ca="1">Sekal_yhdyskunta!W36</f>
        <v>0</v>
      </c>
      <c r="I36" s="46">
        <f ca="1">Sekal_yhdyskunta!X36</f>
        <v>0</v>
      </c>
      <c r="J36" s="46">
        <f ca="1">Sekal_yhdyskunta!Y36</f>
        <v>0</v>
      </c>
      <c r="K36" s="46">
        <f ca="1">Sekal_yhdyskunta!Z36</f>
        <v>0</v>
      </c>
      <c r="M36" s="117">
        <f t="shared" ca="1" si="0"/>
        <v>0</v>
      </c>
      <c r="N36" s="36">
        <f t="shared" ca="1" si="25"/>
        <v>0</v>
      </c>
      <c r="O36" s="117">
        <f t="shared" ca="1" si="43"/>
        <v>0</v>
      </c>
      <c r="P36" s="117">
        <f t="shared" ca="1" si="44"/>
        <v>0</v>
      </c>
      <c r="Q36" s="117">
        <f t="shared" ca="1" si="2"/>
        <v>0</v>
      </c>
      <c r="R36" s="117"/>
      <c r="S36" s="117">
        <f t="shared" ca="1" si="3"/>
        <v>0</v>
      </c>
      <c r="T36" s="36">
        <f t="shared" ca="1" si="27"/>
        <v>0</v>
      </c>
      <c r="U36" s="117">
        <f t="shared" ca="1" si="45"/>
        <v>0</v>
      </c>
      <c r="V36" s="117">
        <f t="shared" ca="1" si="46"/>
        <v>0</v>
      </c>
      <c r="W36" s="117">
        <f t="shared" ca="1" si="5"/>
        <v>0</v>
      </c>
      <c r="Y36" s="117">
        <f t="shared" ca="1" si="6"/>
        <v>0</v>
      </c>
      <c r="Z36" s="36">
        <f t="shared" ca="1" si="29"/>
        <v>0</v>
      </c>
      <c r="AA36" s="117">
        <f t="shared" ca="1" si="47"/>
        <v>0</v>
      </c>
      <c r="AB36" s="117">
        <f t="shared" ca="1" si="48"/>
        <v>0</v>
      </c>
      <c r="AC36" s="117">
        <f t="shared" ca="1" si="8"/>
        <v>0</v>
      </c>
      <c r="AE36" s="117">
        <f t="shared" ca="1" si="9"/>
        <v>0</v>
      </c>
      <c r="AF36" s="36">
        <f t="shared" ca="1" si="31"/>
        <v>0</v>
      </c>
      <c r="AG36" s="117">
        <f t="shared" ca="1" si="49"/>
        <v>0</v>
      </c>
      <c r="AH36" s="117">
        <f t="shared" ca="1" si="50"/>
        <v>0</v>
      </c>
      <c r="AI36" s="117">
        <f t="shared" ca="1" si="11"/>
        <v>0</v>
      </c>
      <c r="AK36" s="117">
        <f t="shared" ca="1" si="51"/>
        <v>0</v>
      </c>
      <c r="AL36" s="46"/>
      <c r="AM36" s="120">
        <f ca="1">Erill_ker_yhdyskunta!O36</f>
        <v>0</v>
      </c>
      <c r="AN36" s="46">
        <f t="shared" ca="1" si="33"/>
        <v>0</v>
      </c>
      <c r="AO36" s="46">
        <f ca="1">Erill_ker_yhdyskunta!AB36</f>
        <v>0</v>
      </c>
      <c r="AP36" s="46">
        <f ca="1">Erill_ker_yhdyskunta!AC36</f>
        <v>0</v>
      </c>
      <c r="AQ36" s="46">
        <f ca="1">Erill_ker_yhdyskunta!AD36</f>
        <v>0</v>
      </c>
      <c r="AR36" s="46">
        <f ca="1">Erill_ker_yhdyskunta!AE36</f>
        <v>0</v>
      </c>
      <c r="AS36" s="46"/>
      <c r="AT36" s="117">
        <f t="shared" ca="1" si="12"/>
        <v>0</v>
      </c>
      <c r="AU36" s="36">
        <f t="shared" ca="1" si="34"/>
        <v>0</v>
      </c>
      <c r="AV36" s="117">
        <f t="shared" ca="1" si="52"/>
        <v>0</v>
      </c>
      <c r="AW36" s="117">
        <f t="shared" ca="1" si="53"/>
        <v>0</v>
      </c>
      <c r="AX36" s="117">
        <f t="shared" ca="1" si="14"/>
        <v>0</v>
      </c>
      <c r="AY36" s="46"/>
      <c r="AZ36" s="117">
        <f t="shared" ca="1" si="15"/>
        <v>0</v>
      </c>
      <c r="BA36" s="36">
        <f t="shared" ca="1" si="36"/>
        <v>0</v>
      </c>
      <c r="BB36" s="117">
        <f t="shared" ca="1" si="54"/>
        <v>0</v>
      </c>
      <c r="BC36" s="117">
        <f t="shared" ca="1" si="55"/>
        <v>0</v>
      </c>
      <c r="BD36" s="117">
        <f t="shared" ca="1" si="17"/>
        <v>0</v>
      </c>
      <c r="BE36" s="46"/>
      <c r="BF36" s="117">
        <f t="shared" ca="1" si="18"/>
        <v>0</v>
      </c>
      <c r="BG36" s="36">
        <f t="shared" ca="1" si="38"/>
        <v>0</v>
      </c>
      <c r="BH36" s="117">
        <f t="shared" ca="1" si="56"/>
        <v>0</v>
      </c>
      <c r="BI36" s="117">
        <f t="shared" ca="1" si="57"/>
        <v>0</v>
      </c>
      <c r="BJ36" s="117">
        <f t="shared" ca="1" si="20"/>
        <v>0</v>
      </c>
      <c r="BK36" s="46"/>
      <c r="BL36" s="117">
        <f t="shared" ca="1" si="21"/>
        <v>0</v>
      </c>
      <c r="BM36" s="36">
        <f t="shared" ca="1" si="40"/>
        <v>0</v>
      </c>
      <c r="BN36" s="117">
        <f t="shared" ca="1" si="58"/>
        <v>0</v>
      </c>
      <c r="BO36" s="117">
        <f t="shared" ca="1" si="59"/>
        <v>0</v>
      </c>
      <c r="BP36" s="117">
        <f t="shared" ca="1" si="23"/>
        <v>0</v>
      </c>
      <c r="BQ36" s="117"/>
      <c r="BR36" s="117">
        <f t="shared" ca="1" si="42"/>
        <v>0</v>
      </c>
    </row>
    <row r="37" spans="1:70" x14ac:dyDescent="0.25">
      <c r="A37" s="182">
        <v>1973</v>
      </c>
      <c r="B37" s="153"/>
      <c r="C37" s="36">
        <f>Muut_vuositiedot!$D37</f>
        <v>0.5</v>
      </c>
      <c r="D37" s="45">
        <f>Muut_vuositiedot!$G37</f>
        <v>0.83199999999999996</v>
      </c>
      <c r="F37" s="154">
        <f ca="1">Sekal_yhdyskunta!D37</f>
        <v>0</v>
      </c>
      <c r="G37" s="46">
        <f t="shared" ca="1" si="24"/>
        <v>0</v>
      </c>
      <c r="H37" s="46">
        <f ca="1">Sekal_yhdyskunta!W37</f>
        <v>0</v>
      </c>
      <c r="I37" s="46">
        <f ca="1">Sekal_yhdyskunta!X37</f>
        <v>0</v>
      </c>
      <c r="J37" s="46">
        <f ca="1">Sekal_yhdyskunta!Y37</f>
        <v>0</v>
      </c>
      <c r="K37" s="46">
        <f ca="1">Sekal_yhdyskunta!Z37</f>
        <v>0</v>
      </c>
      <c r="M37" s="117">
        <f t="shared" ca="1" si="0"/>
        <v>0</v>
      </c>
      <c r="N37" s="36">
        <f t="shared" ca="1" si="25"/>
        <v>0</v>
      </c>
      <c r="O37" s="117">
        <f t="shared" ca="1" si="43"/>
        <v>0</v>
      </c>
      <c r="P37" s="117">
        <f t="shared" ca="1" si="44"/>
        <v>0</v>
      </c>
      <c r="Q37" s="117">
        <f t="shared" ca="1" si="2"/>
        <v>0</v>
      </c>
      <c r="R37" s="117"/>
      <c r="S37" s="117">
        <f t="shared" ca="1" si="3"/>
        <v>0</v>
      </c>
      <c r="T37" s="36">
        <f t="shared" ca="1" si="27"/>
        <v>0</v>
      </c>
      <c r="U37" s="117">
        <f t="shared" ca="1" si="45"/>
        <v>0</v>
      </c>
      <c r="V37" s="117">
        <f t="shared" ca="1" si="46"/>
        <v>0</v>
      </c>
      <c r="W37" s="117">
        <f t="shared" ca="1" si="5"/>
        <v>0</v>
      </c>
      <c r="Y37" s="117">
        <f t="shared" ca="1" si="6"/>
        <v>0</v>
      </c>
      <c r="Z37" s="36">
        <f t="shared" ca="1" si="29"/>
        <v>0</v>
      </c>
      <c r="AA37" s="117">
        <f t="shared" ca="1" si="47"/>
        <v>0</v>
      </c>
      <c r="AB37" s="117">
        <f t="shared" ca="1" si="48"/>
        <v>0</v>
      </c>
      <c r="AC37" s="117">
        <f t="shared" ca="1" si="8"/>
        <v>0</v>
      </c>
      <c r="AE37" s="117">
        <f t="shared" ca="1" si="9"/>
        <v>0</v>
      </c>
      <c r="AF37" s="36">
        <f t="shared" ca="1" si="31"/>
        <v>0</v>
      </c>
      <c r="AG37" s="117">
        <f t="shared" ca="1" si="49"/>
        <v>0</v>
      </c>
      <c r="AH37" s="117">
        <f t="shared" ca="1" si="50"/>
        <v>0</v>
      </c>
      <c r="AI37" s="117">
        <f t="shared" ca="1" si="11"/>
        <v>0</v>
      </c>
      <c r="AK37" s="117">
        <f t="shared" ca="1" si="51"/>
        <v>0</v>
      </c>
      <c r="AL37" s="46"/>
      <c r="AM37" s="120">
        <f ca="1">Erill_ker_yhdyskunta!O37</f>
        <v>0</v>
      </c>
      <c r="AN37" s="46">
        <f t="shared" ca="1" si="33"/>
        <v>0</v>
      </c>
      <c r="AO37" s="46">
        <f ca="1">Erill_ker_yhdyskunta!AB37</f>
        <v>0</v>
      </c>
      <c r="AP37" s="46">
        <f ca="1">Erill_ker_yhdyskunta!AC37</f>
        <v>0</v>
      </c>
      <c r="AQ37" s="46">
        <f ca="1">Erill_ker_yhdyskunta!AD37</f>
        <v>0</v>
      </c>
      <c r="AR37" s="46">
        <f ca="1">Erill_ker_yhdyskunta!AE37</f>
        <v>0</v>
      </c>
      <c r="AS37" s="46"/>
      <c r="AT37" s="117">
        <f t="shared" ca="1" si="12"/>
        <v>0</v>
      </c>
      <c r="AU37" s="36">
        <f t="shared" ca="1" si="34"/>
        <v>0</v>
      </c>
      <c r="AV37" s="117">
        <f t="shared" ca="1" si="52"/>
        <v>0</v>
      </c>
      <c r="AW37" s="117">
        <f t="shared" ca="1" si="53"/>
        <v>0</v>
      </c>
      <c r="AX37" s="117">
        <f t="shared" ca="1" si="14"/>
        <v>0</v>
      </c>
      <c r="AY37" s="46"/>
      <c r="AZ37" s="117">
        <f t="shared" ca="1" si="15"/>
        <v>0</v>
      </c>
      <c r="BA37" s="36">
        <f t="shared" ca="1" si="36"/>
        <v>0</v>
      </c>
      <c r="BB37" s="117">
        <f t="shared" ca="1" si="54"/>
        <v>0</v>
      </c>
      <c r="BC37" s="117">
        <f t="shared" ca="1" si="55"/>
        <v>0</v>
      </c>
      <c r="BD37" s="117">
        <f t="shared" ca="1" si="17"/>
        <v>0</v>
      </c>
      <c r="BE37" s="46"/>
      <c r="BF37" s="117">
        <f t="shared" ca="1" si="18"/>
        <v>0</v>
      </c>
      <c r="BG37" s="36">
        <f t="shared" ca="1" si="38"/>
        <v>0</v>
      </c>
      <c r="BH37" s="117">
        <f t="shared" ca="1" si="56"/>
        <v>0</v>
      </c>
      <c r="BI37" s="117">
        <f t="shared" ca="1" si="57"/>
        <v>0</v>
      </c>
      <c r="BJ37" s="117">
        <f t="shared" ca="1" si="20"/>
        <v>0</v>
      </c>
      <c r="BK37" s="46"/>
      <c r="BL37" s="117">
        <f t="shared" ca="1" si="21"/>
        <v>0</v>
      </c>
      <c r="BM37" s="36">
        <f t="shared" ca="1" si="40"/>
        <v>0</v>
      </c>
      <c r="BN37" s="117">
        <f t="shared" ca="1" si="58"/>
        <v>0</v>
      </c>
      <c r="BO37" s="117">
        <f t="shared" ca="1" si="59"/>
        <v>0</v>
      </c>
      <c r="BP37" s="117">
        <f t="shared" ca="1" si="23"/>
        <v>0</v>
      </c>
      <c r="BQ37" s="117"/>
      <c r="BR37" s="117">
        <f t="shared" ca="1" si="42"/>
        <v>0</v>
      </c>
    </row>
    <row r="38" spans="1:70" x14ac:dyDescent="0.25">
      <c r="A38" s="182">
        <v>1974</v>
      </c>
      <c r="B38" s="153"/>
      <c r="C38" s="36">
        <f>Muut_vuositiedot!$D38</f>
        <v>0.5</v>
      </c>
      <c r="D38" s="45">
        <f>Muut_vuositiedot!$G38</f>
        <v>0.84399999999999997</v>
      </c>
      <c r="F38" s="154">
        <f ca="1">Sekal_yhdyskunta!D38</f>
        <v>0</v>
      </c>
      <c r="G38" s="46">
        <f t="shared" ca="1" si="24"/>
        <v>0</v>
      </c>
      <c r="H38" s="46">
        <f ca="1">Sekal_yhdyskunta!W38</f>
        <v>0</v>
      </c>
      <c r="I38" s="46">
        <f ca="1">Sekal_yhdyskunta!X38</f>
        <v>0</v>
      </c>
      <c r="J38" s="46">
        <f ca="1">Sekal_yhdyskunta!Y38</f>
        <v>0</v>
      </c>
      <c r="K38" s="46">
        <f ca="1">Sekal_yhdyskunta!Z38</f>
        <v>0</v>
      </c>
      <c r="M38" s="117">
        <f t="shared" ca="1" si="0"/>
        <v>0</v>
      </c>
      <c r="N38" s="36">
        <f t="shared" ca="1" si="25"/>
        <v>0</v>
      </c>
      <c r="O38" s="117">
        <f t="shared" ca="1" si="43"/>
        <v>0</v>
      </c>
      <c r="P38" s="117">
        <f t="shared" ca="1" si="44"/>
        <v>0</v>
      </c>
      <c r="Q38" s="117">
        <f t="shared" ca="1" si="2"/>
        <v>0</v>
      </c>
      <c r="R38" s="117"/>
      <c r="S38" s="117">
        <f t="shared" ca="1" si="3"/>
        <v>0</v>
      </c>
      <c r="T38" s="36">
        <f t="shared" ca="1" si="27"/>
        <v>0</v>
      </c>
      <c r="U38" s="117">
        <f t="shared" ca="1" si="45"/>
        <v>0</v>
      </c>
      <c r="V38" s="117">
        <f t="shared" ca="1" si="46"/>
        <v>0</v>
      </c>
      <c r="W38" s="117">
        <f t="shared" ca="1" si="5"/>
        <v>0</v>
      </c>
      <c r="Y38" s="117">
        <f t="shared" ca="1" si="6"/>
        <v>0</v>
      </c>
      <c r="Z38" s="36">
        <f t="shared" ca="1" si="29"/>
        <v>0</v>
      </c>
      <c r="AA38" s="117">
        <f t="shared" ca="1" si="47"/>
        <v>0</v>
      </c>
      <c r="AB38" s="117">
        <f t="shared" ca="1" si="48"/>
        <v>0</v>
      </c>
      <c r="AC38" s="117">
        <f t="shared" ca="1" si="8"/>
        <v>0</v>
      </c>
      <c r="AE38" s="117">
        <f t="shared" ca="1" si="9"/>
        <v>0</v>
      </c>
      <c r="AF38" s="36">
        <f t="shared" ca="1" si="31"/>
        <v>0</v>
      </c>
      <c r="AG38" s="117">
        <f t="shared" ca="1" si="49"/>
        <v>0</v>
      </c>
      <c r="AH38" s="117">
        <f t="shared" ca="1" si="50"/>
        <v>0</v>
      </c>
      <c r="AI38" s="117">
        <f t="shared" ca="1" si="11"/>
        <v>0</v>
      </c>
      <c r="AK38" s="117">
        <f t="shared" ca="1" si="51"/>
        <v>0</v>
      </c>
      <c r="AL38" s="46"/>
      <c r="AM38" s="120">
        <f ca="1">Erill_ker_yhdyskunta!O38</f>
        <v>0</v>
      </c>
      <c r="AN38" s="46">
        <f t="shared" ca="1" si="33"/>
        <v>0</v>
      </c>
      <c r="AO38" s="46">
        <f ca="1">Erill_ker_yhdyskunta!AB38</f>
        <v>0</v>
      </c>
      <c r="AP38" s="46">
        <f ca="1">Erill_ker_yhdyskunta!AC38</f>
        <v>0</v>
      </c>
      <c r="AQ38" s="46">
        <f ca="1">Erill_ker_yhdyskunta!AD38</f>
        <v>0</v>
      </c>
      <c r="AR38" s="46">
        <f ca="1">Erill_ker_yhdyskunta!AE38</f>
        <v>0</v>
      </c>
      <c r="AS38" s="46"/>
      <c r="AT38" s="117">
        <f t="shared" ca="1" si="12"/>
        <v>0</v>
      </c>
      <c r="AU38" s="36">
        <f t="shared" ca="1" si="34"/>
        <v>0</v>
      </c>
      <c r="AV38" s="117">
        <f t="shared" ca="1" si="52"/>
        <v>0</v>
      </c>
      <c r="AW38" s="117">
        <f t="shared" ca="1" si="53"/>
        <v>0</v>
      </c>
      <c r="AX38" s="117">
        <f t="shared" ca="1" si="14"/>
        <v>0</v>
      </c>
      <c r="AY38" s="46"/>
      <c r="AZ38" s="117">
        <f t="shared" ca="1" si="15"/>
        <v>0</v>
      </c>
      <c r="BA38" s="36">
        <f t="shared" ca="1" si="36"/>
        <v>0</v>
      </c>
      <c r="BB38" s="117">
        <f t="shared" ca="1" si="54"/>
        <v>0</v>
      </c>
      <c r="BC38" s="117">
        <f t="shared" ca="1" si="55"/>
        <v>0</v>
      </c>
      <c r="BD38" s="117">
        <f t="shared" ca="1" si="17"/>
        <v>0</v>
      </c>
      <c r="BE38" s="46"/>
      <c r="BF38" s="117">
        <f t="shared" ca="1" si="18"/>
        <v>0</v>
      </c>
      <c r="BG38" s="36">
        <f t="shared" ca="1" si="38"/>
        <v>0</v>
      </c>
      <c r="BH38" s="117">
        <f t="shared" ca="1" si="56"/>
        <v>0</v>
      </c>
      <c r="BI38" s="117">
        <f t="shared" ca="1" si="57"/>
        <v>0</v>
      </c>
      <c r="BJ38" s="117">
        <f t="shared" ca="1" si="20"/>
        <v>0</v>
      </c>
      <c r="BK38" s="46"/>
      <c r="BL38" s="117">
        <f t="shared" ca="1" si="21"/>
        <v>0</v>
      </c>
      <c r="BM38" s="36">
        <f t="shared" ca="1" si="40"/>
        <v>0</v>
      </c>
      <c r="BN38" s="117">
        <f t="shared" ca="1" si="58"/>
        <v>0</v>
      </c>
      <c r="BO38" s="117">
        <f t="shared" ca="1" si="59"/>
        <v>0</v>
      </c>
      <c r="BP38" s="117">
        <f t="shared" ca="1" si="23"/>
        <v>0</v>
      </c>
      <c r="BQ38" s="117"/>
      <c r="BR38" s="117">
        <f t="shared" ca="1" si="42"/>
        <v>0</v>
      </c>
    </row>
    <row r="39" spans="1:70" x14ac:dyDescent="0.25">
      <c r="A39" s="182">
        <v>1975</v>
      </c>
      <c r="B39" s="153"/>
      <c r="C39" s="36">
        <f>Muut_vuositiedot!$D39</f>
        <v>0.5</v>
      </c>
      <c r="D39" s="45">
        <f>Muut_vuositiedot!$G39</f>
        <v>0.85599999999999998</v>
      </c>
      <c r="F39" s="154">
        <f ca="1">Sekal_yhdyskunta!D39</f>
        <v>0</v>
      </c>
      <c r="G39" s="46">
        <f t="shared" ca="1" si="24"/>
        <v>0</v>
      </c>
      <c r="H39" s="46">
        <f ca="1">Sekal_yhdyskunta!W39</f>
        <v>0</v>
      </c>
      <c r="I39" s="46">
        <f ca="1">Sekal_yhdyskunta!X39</f>
        <v>0</v>
      </c>
      <c r="J39" s="46">
        <f ca="1">Sekal_yhdyskunta!Y39</f>
        <v>0</v>
      </c>
      <c r="K39" s="46">
        <f ca="1">Sekal_yhdyskunta!Z39</f>
        <v>0</v>
      </c>
      <c r="M39" s="117">
        <f t="shared" ca="1" si="0"/>
        <v>0</v>
      </c>
      <c r="N39" s="36">
        <f t="shared" ca="1" si="25"/>
        <v>0</v>
      </c>
      <c r="O39" s="117">
        <f t="shared" ca="1" si="43"/>
        <v>0</v>
      </c>
      <c r="P39" s="117">
        <f t="shared" ca="1" si="44"/>
        <v>0</v>
      </c>
      <c r="Q39" s="117">
        <f t="shared" ca="1" si="2"/>
        <v>0</v>
      </c>
      <c r="R39" s="117"/>
      <c r="S39" s="117">
        <f t="shared" ca="1" si="3"/>
        <v>0</v>
      </c>
      <c r="T39" s="36">
        <f t="shared" ca="1" si="27"/>
        <v>0</v>
      </c>
      <c r="U39" s="117">
        <f t="shared" ca="1" si="45"/>
        <v>0</v>
      </c>
      <c r="V39" s="117">
        <f t="shared" ca="1" si="46"/>
        <v>0</v>
      </c>
      <c r="W39" s="117">
        <f t="shared" ca="1" si="5"/>
        <v>0</v>
      </c>
      <c r="Y39" s="117">
        <f t="shared" ca="1" si="6"/>
        <v>0</v>
      </c>
      <c r="Z39" s="36">
        <f t="shared" ca="1" si="29"/>
        <v>0</v>
      </c>
      <c r="AA39" s="117">
        <f t="shared" ca="1" si="47"/>
        <v>0</v>
      </c>
      <c r="AB39" s="117">
        <f t="shared" ca="1" si="48"/>
        <v>0</v>
      </c>
      <c r="AC39" s="117">
        <f t="shared" ca="1" si="8"/>
        <v>0</v>
      </c>
      <c r="AE39" s="117">
        <f t="shared" ca="1" si="9"/>
        <v>0</v>
      </c>
      <c r="AF39" s="36">
        <f t="shared" ca="1" si="31"/>
        <v>0</v>
      </c>
      <c r="AG39" s="117">
        <f t="shared" ca="1" si="49"/>
        <v>0</v>
      </c>
      <c r="AH39" s="117">
        <f t="shared" ca="1" si="50"/>
        <v>0</v>
      </c>
      <c r="AI39" s="117">
        <f t="shared" ca="1" si="11"/>
        <v>0</v>
      </c>
      <c r="AK39" s="117">
        <f t="shared" ca="1" si="51"/>
        <v>0</v>
      </c>
      <c r="AL39" s="46"/>
      <c r="AM39" s="120">
        <f ca="1">Erill_ker_yhdyskunta!O39</f>
        <v>0</v>
      </c>
      <c r="AN39" s="46">
        <f t="shared" ca="1" si="33"/>
        <v>0</v>
      </c>
      <c r="AO39" s="46">
        <f ca="1">Erill_ker_yhdyskunta!AB39</f>
        <v>0</v>
      </c>
      <c r="AP39" s="46">
        <f ca="1">Erill_ker_yhdyskunta!AC39</f>
        <v>0</v>
      </c>
      <c r="AQ39" s="46">
        <f ca="1">Erill_ker_yhdyskunta!AD39</f>
        <v>0</v>
      </c>
      <c r="AR39" s="46">
        <f ca="1">Erill_ker_yhdyskunta!AE39</f>
        <v>0</v>
      </c>
      <c r="AS39" s="46"/>
      <c r="AT39" s="117">
        <f t="shared" ca="1" si="12"/>
        <v>0</v>
      </c>
      <c r="AU39" s="36">
        <f t="shared" ca="1" si="34"/>
        <v>0</v>
      </c>
      <c r="AV39" s="117">
        <f t="shared" ca="1" si="52"/>
        <v>0</v>
      </c>
      <c r="AW39" s="117">
        <f t="shared" ca="1" si="53"/>
        <v>0</v>
      </c>
      <c r="AX39" s="117">
        <f t="shared" ca="1" si="14"/>
        <v>0</v>
      </c>
      <c r="AY39" s="46"/>
      <c r="AZ39" s="117">
        <f t="shared" ca="1" si="15"/>
        <v>0</v>
      </c>
      <c r="BA39" s="36">
        <f t="shared" ca="1" si="36"/>
        <v>0</v>
      </c>
      <c r="BB39" s="117">
        <f t="shared" ca="1" si="54"/>
        <v>0</v>
      </c>
      <c r="BC39" s="117">
        <f t="shared" ca="1" si="55"/>
        <v>0</v>
      </c>
      <c r="BD39" s="117">
        <f t="shared" ca="1" si="17"/>
        <v>0</v>
      </c>
      <c r="BE39" s="46"/>
      <c r="BF39" s="117">
        <f t="shared" ca="1" si="18"/>
        <v>0</v>
      </c>
      <c r="BG39" s="36">
        <f t="shared" ca="1" si="38"/>
        <v>0</v>
      </c>
      <c r="BH39" s="117">
        <f t="shared" ca="1" si="56"/>
        <v>0</v>
      </c>
      <c r="BI39" s="117">
        <f t="shared" ca="1" si="57"/>
        <v>0</v>
      </c>
      <c r="BJ39" s="117">
        <f t="shared" ca="1" si="20"/>
        <v>0</v>
      </c>
      <c r="BK39" s="46"/>
      <c r="BL39" s="117">
        <f t="shared" ca="1" si="21"/>
        <v>0</v>
      </c>
      <c r="BM39" s="36">
        <f t="shared" ca="1" si="40"/>
        <v>0</v>
      </c>
      <c r="BN39" s="117">
        <f t="shared" ca="1" si="58"/>
        <v>0</v>
      </c>
      <c r="BO39" s="117">
        <f t="shared" ca="1" si="59"/>
        <v>0</v>
      </c>
      <c r="BP39" s="117">
        <f t="shared" ca="1" si="23"/>
        <v>0</v>
      </c>
      <c r="BQ39" s="117"/>
      <c r="BR39" s="117">
        <f t="shared" ca="1" si="42"/>
        <v>0</v>
      </c>
    </row>
    <row r="40" spans="1:70" x14ac:dyDescent="0.25">
      <c r="A40" s="182">
        <v>1976</v>
      </c>
      <c r="B40" s="153"/>
      <c r="C40" s="36">
        <f>Muut_vuositiedot!$D40</f>
        <v>0.5</v>
      </c>
      <c r="D40" s="45">
        <f>Muut_vuositiedot!$G40</f>
        <v>0.86799999999999999</v>
      </c>
      <c r="F40" s="154">
        <f ca="1">Sekal_yhdyskunta!D40</f>
        <v>0</v>
      </c>
      <c r="G40" s="46">
        <f t="shared" ca="1" si="24"/>
        <v>0</v>
      </c>
      <c r="H40" s="46">
        <f ca="1">Sekal_yhdyskunta!W40</f>
        <v>0</v>
      </c>
      <c r="I40" s="46">
        <f ca="1">Sekal_yhdyskunta!X40</f>
        <v>0</v>
      </c>
      <c r="J40" s="46">
        <f ca="1">Sekal_yhdyskunta!Y40</f>
        <v>0</v>
      </c>
      <c r="K40" s="46">
        <f ca="1">Sekal_yhdyskunta!Z40</f>
        <v>0</v>
      </c>
      <c r="M40" s="117">
        <f t="shared" ca="1" si="0"/>
        <v>0</v>
      </c>
      <c r="N40" s="36">
        <f t="shared" ca="1" si="25"/>
        <v>0</v>
      </c>
      <c r="O40" s="117">
        <f t="shared" ca="1" si="43"/>
        <v>0</v>
      </c>
      <c r="P40" s="117">
        <f t="shared" ca="1" si="44"/>
        <v>0</v>
      </c>
      <c r="Q40" s="117">
        <f t="shared" ca="1" si="2"/>
        <v>0</v>
      </c>
      <c r="R40" s="117"/>
      <c r="S40" s="117">
        <f t="shared" ca="1" si="3"/>
        <v>0</v>
      </c>
      <c r="T40" s="36">
        <f t="shared" ca="1" si="27"/>
        <v>0</v>
      </c>
      <c r="U40" s="117">
        <f t="shared" ca="1" si="45"/>
        <v>0</v>
      </c>
      <c r="V40" s="117">
        <f t="shared" ca="1" si="46"/>
        <v>0</v>
      </c>
      <c r="W40" s="117">
        <f t="shared" ca="1" si="5"/>
        <v>0</v>
      </c>
      <c r="Y40" s="117">
        <f t="shared" ca="1" si="6"/>
        <v>0</v>
      </c>
      <c r="Z40" s="36">
        <f t="shared" ca="1" si="29"/>
        <v>0</v>
      </c>
      <c r="AA40" s="117">
        <f t="shared" ca="1" si="47"/>
        <v>0</v>
      </c>
      <c r="AB40" s="117">
        <f t="shared" ca="1" si="48"/>
        <v>0</v>
      </c>
      <c r="AC40" s="117">
        <f t="shared" ca="1" si="8"/>
        <v>0</v>
      </c>
      <c r="AE40" s="117">
        <f t="shared" ca="1" si="9"/>
        <v>0</v>
      </c>
      <c r="AF40" s="36">
        <f t="shared" ca="1" si="31"/>
        <v>0</v>
      </c>
      <c r="AG40" s="117">
        <f t="shared" ca="1" si="49"/>
        <v>0</v>
      </c>
      <c r="AH40" s="117">
        <f t="shared" ca="1" si="50"/>
        <v>0</v>
      </c>
      <c r="AI40" s="117">
        <f t="shared" ca="1" si="11"/>
        <v>0</v>
      </c>
      <c r="AK40" s="117">
        <f t="shared" ca="1" si="51"/>
        <v>0</v>
      </c>
      <c r="AL40" s="46"/>
      <c r="AM40" s="120">
        <f ca="1">Erill_ker_yhdyskunta!O40</f>
        <v>0</v>
      </c>
      <c r="AN40" s="46">
        <f t="shared" ca="1" si="33"/>
        <v>0</v>
      </c>
      <c r="AO40" s="46">
        <f ca="1">Erill_ker_yhdyskunta!AB40</f>
        <v>0</v>
      </c>
      <c r="AP40" s="46">
        <f ca="1">Erill_ker_yhdyskunta!AC40</f>
        <v>0</v>
      </c>
      <c r="AQ40" s="46">
        <f ca="1">Erill_ker_yhdyskunta!AD40</f>
        <v>0</v>
      </c>
      <c r="AR40" s="46">
        <f ca="1">Erill_ker_yhdyskunta!AE40</f>
        <v>0</v>
      </c>
      <c r="AS40" s="46"/>
      <c r="AT40" s="117">
        <f t="shared" ca="1" si="12"/>
        <v>0</v>
      </c>
      <c r="AU40" s="36">
        <f t="shared" ca="1" si="34"/>
        <v>0</v>
      </c>
      <c r="AV40" s="117">
        <f t="shared" ca="1" si="52"/>
        <v>0</v>
      </c>
      <c r="AW40" s="117">
        <f t="shared" ca="1" si="53"/>
        <v>0</v>
      </c>
      <c r="AX40" s="117">
        <f t="shared" ca="1" si="14"/>
        <v>0</v>
      </c>
      <c r="AY40" s="46"/>
      <c r="AZ40" s="117">
        <f t="shared" ca="1" si="15"/>
        <v>0</v>
      </c>
      <c r="BA40" s="36">
        <f t="shared" ca="1" si="36"/>
        <v>0</v>
      </c>
      <c r="BB40" s="117">
        <f t="shared" ca="1" si="54"/>
        <v>0</v>
      </c>
      <c r="BC40" s="117">
        <f t="shared" ca="1" si="55"/>
        <v>0</v>
      </c>
      <c r="BD40" s="117">
        <f t="shared" ca="1" si="17"/>
        <v>0</v>
      </c>
      <c r="BE40" s="46"/>
      <c r="BF40" s="117">
        <f t="shared" ca="1" si="18"/>
        <v>0</v>
      </c>
      <c r="BG40" s="36">
        <f t="shared" ca="1" si="38"/>
        <v>0</v>
      </c>
      <c r="BH40" s="117">
        <f t="shared" ca="1" si="56"/>
        <v>0</v>
      </c>
      <c r="BI40" s="117">
        <f t="shared" ca="1" si="57"/>
        <v>0</v>
      </c>
      <c r="BJ40" s="117">
        <f t="shared" ca="1" si="20"/>
        <v>0</v>
      </c>
      <c r="BK40" s="46"/>
      <c r="BL40" s="117">
        <f t="shared" ca="1" si="21"/>
        <v>0</v>
      </c>
      <c r="BM40" s="36">
        <f t="shared" ca="1" si="40"/>
        <v>0</v>
      </c>
      <c r="BN40" s="117">
        <f t="shared" ca="1" si="58"/>
        <v>0</v>
      </c>
      <c r="BO40" s="117">
        <f t="shared" ca="1" si="59"/>
        <v>0</v>
      </c>
      <c r="BP40" s="117">
        <f t="shared" ca="1" si="23"/>
        <v>0</v>
      </c>
      <c r="BQ40" s="117"/>
      <c r="BR40" s="117">
        <f t="shared" ca="1" si="42"/>
        <v>0</v>
      </c>
    </row>
    <row r="41" spans="1:70" x14ac:dyDescent="0.25">
      <c r="A41" s="182">
        <v>1977</v>
      </c>
      <c r="B41" s="153"/>
      <c r="C41" s="36">
        <f>Muut_vuositiedot!$D41</f>
        <v>0.5</v>
      </c>
      <c r="D41" s="45">
        <f>Muut_vuositiedot!$G41</f>
        <v>0.88</v>
      </c>
      <c r="F41" s="154">
        <f ca="1">Sekal_yhdyskunta!D41</f>
        <v>0</v>
      </c>
      <c r="G41" s="46">
        <f t="shared" ca="1" si="24"/>
        <v>0</v>
      </c>
      <c r="H41" s="46">
        <f ca="1">Sekal_yhdyskunta!W41</f>
        <v>0</v>
      </c>
      <c r="I41" s="46">
        <f ca="1">Sekal_yhdyskunta!X41</f>
        <v>0</v>
      </c>
      <c r="J41" s="46">
        <f ca="1">Sekal_yhdyskunta!Y41</f>
        <v>0</v>
      </c>
      <c r="K41" s="46">
        <f ca="1">Sekal_yhdyskunta!Z41</f>
        <v>0</v>
      </c>
      <c r="M41" s="117">
        <f t="shared" ca="1" si="0"/>
        <v>0</v>
      </c>
      <c r="N41" s="36">
        <f t="shared" ca="1" si="25"/>
        <v>0</v>
      </c>
      <c r="O41" s="117">
        <f t="shared" ca="1" si="43"/>
        <v>0</v>
      </c>
      <c r="P41" s="117">
        <f t="shared" ca="1" si="44"/>
        <v>0</v>
      </c>
      <c r="Q41" s="117">
        <f t="shared" ca="1" si="2"/>
        <v>0</v>
      </c>
      <c r="R41" s="117"/>
      <c r="S41" s="117">
        <f t="shared" ca="1" si="3"/>
        <v>0</v>
      </c>
      <c r="T41" s="36">
        <f t="shared" ca="1" si="27"/>
        <v>0</v>
      </c>
      <c r="U41" s="117">
        <f t="shared" ca="1" si="45"/>
        <v>0</v>
      </c>
      <c r="V41" s="117">
        <f t="shared" ca="1" si="46"/>
        <v>0</v>
      </c>
      <c r="W41" s="117">
        <f t="shared" ca="1" si="5"/>
        <v>0</v>
      </c>
      <c r="Y41" s="117">
        <f t="shared" ca="1" si="6"/>
        <v>0</v>
      </c>
      <c r="Z41" s="36">
        <f t="shared" ca="1" si="29"/>
        <v>0</v>
      </c>
      <c r="AA41" s="117">
        <f t="shared" ca="1" si="47"/>
        <v>0</v>
      </c>
      <c r="AB41" s="117">
        <f t="shared" ca="1" si="48"/>
        <v>0</v>
      </c>
      <c r="AC41" s="117">
        <f t="shared" ca="1" si="8"/>
        <v>0</v>
      </c>
      <c r="AE41" s="117">
        <f t="shared" ca="1" si="9"/>
        <v>0</v>
      </c>
      <c r="AF41" s="36">
        <f t="shared" ca="1" si="31"/>
        <v>0</v>
      </c>
      <c r="AG41" s="117">
        <f t="shared" ca="1" si="49"/>
        <v>0</v>
      </c>
      <c r="AH41" s="117">
        <f t="shared" ca="1" si="50"/>
        <v>0</v>
      </c>
      <c r="AI41" s="117">
        <f t="shared" ca="1" si="11"/>
        <v>0</v>
      </c>
      <c r="AK41" s="117">
        <f t="shared" ca="1" si="51"/>
        <v>0</v>
      </c>
      <c r="AL41" s="46"/>
      <c r="AM41" s="120">
        <f ca="1">Erill_ker_yhdyskunta!O41</f>
        <v>0</v>
      </c>
      <c r="AN41" s="46">
        <f t="shared" ca="1" si="33"/>
        <v>0</v>
      </c>
      <c r="AO41" s="46">
        <f ca="1">Erill_ker_yhdyskunta!AB41</f>
        <v>0</v>
      </c>
      <c r="AP41" s="46">
        <f ca="1">Erill_ker_yhdyskunta!AC41</f>
        <v>0</v>
      </c>
      <c r="AQ41" s="46">
        <f ca="1">Erill_ker_yhdyskunta!AD41</f>
        <v>0</v>
      </c>
      <c r="AR41" s="46">
        <f ca="1">Erill_ker_yhdyskunta!AE41</f>
        <v>0</v>
      </c>
      <c r="AS41" s="46"/>
      <c r="AT41" s="117">
        <f t="shared" ca="1" si="12"/>
        <v>0</v>
      </c>
      <c r="AU41" s="36">
        <f t="shared" ca="1" si="34"/>
        <v>0</v>
      </c>
      <c r="AV41" s="117">
        <f t="shared" ca="1" si="52"/>
        <v>0</v>
      </c>
      <c r="AW41" s="117">
        <f t="shared" ca="1" si="53"/>
        <v>0</v>
      </c>
      <c r="AX41" s="117">
        <f t="shared" ca="1" si="14"/>
        <v>0</v>
      </c>
      <c r="AY41" s="46"/>
      <c r="AZ41" s="117">
        <f t="shared" ca="1" si="15"/>
        <v>0</v>
      </c>
      <c r="BA41" s="36">
        <f t="shared" ca="1" si="36"/>
        <v>0</v>
      </c>
      <c r="BB41" s="117">
        <f t="shared" ca="1" si="54"/>
        <v>0</v>
      </c>
      <c r="BC41" s="117">
        <f t="shared" ca="1" si="55"/>
        <v>0</v>
      </c>
      <c r="BD41" s="117">
        <f t="shared" ca="1" si="17"/>
        <v>0</v>
      </c>
      <c r="BE41" s="46"/>
      <c r="BF41" s="117">
        <f t="shared" ca="1" si="18"/>
        <v>0</v>
      </c>
      <c r="BG41" s="36">
        <f t="shared" ca="1" si="38"/>
        <v>0</v>
      </c>
      <c r="BH41" s="117">
        <f t="shared" ca="1" si="56"/>
        <v>0</v>
      </c>
      <c r="BI41" s="117">
        <f t="shared" ca="1" si="57"/>
        <v>0</v>
      </c>
      <c r="BJ41" s="117">
        <f t="shared" ca="1" si="20"/>
        <v>0</v>
      </c>
      <c r="BK41" s="46"/>
      <c r="BL41" s="117">
        <f t="shared" ca="1" si="21"/>
        <v>0</v>
      </c>
      <c r="BM41" s="36">
        <f t="shared" ca="1" si="40"/>
        <v>0</v>
      </c>
      <c r="BN41" s="117">
        <f t="shared" ca="1" si="58"/>
        <v>0</v>
      </c>
      <c r="BO41" s="117">
        <f t="shared" ca="1" si="59"/>
        <v>0</v>
      </c>
      <c r="BP41" s="117">
        <f t="shared" ca="1" si="23"/>
        <v>0</v>
      </c>
      <c r="BQ41" s="117"/>
      <c r="BR41" s="117">
        <f t="shared" ca="1" si="42"/>
        <v>0</v>
      </c>
    </row>
    <row r="42" spans="1:70" x14ac:dyDescent="0.25">
      <c r="A42" s="182">
        <v>1978</v>
      </c>
      <c r="B42" s="153"/>
      <c r="C42" s="36">
        <f>Muut_vuositiedot!$D42</f>
        <v>0.5</v>
      </c>
      <c r="D42" s="45">
        <f>Muut_vuositiedot!$G42</f>
        <v>0.89200000000000002</v>
      </c>
      <c r="F42" s="154">
        <f ca="1">Sekal_yhdyskunta!D42</f>
        <v>0</v>
      </c>
      <c r="G42" s="46">
        <f t="shared" ca="1" si="24"/>
        <v>0</v>
      </c>
      <c r="H42" s="46">
        <f ca="1">Sekal_yhdyskunta!W42</f>
        <v>0</v>
      </c>
      <c r="I42" s="46">
        <f ca="1">Sekal_yhdyskunta!X42</f>
        <v>0</v>
      </c>
      <c r="J42" s="46">
        <f ca="1">Sekal_yhdyskunta!Y42</f>
        <v>0</v>
      </c>
      <c r="K42" s="46">
        <f ca="1">Sekal_yhdyskunta!Z42</f>
        <v>0</v>
      </c>
      <c r="M42" s="117">
        <f t="shared" ca="1" si="0"/>
        <v>0</v>
      </c>
      <c r="N42" s="36">
        <f t="shared" ca="1" si="25"/>
        <v>0</v>
      </c>
      <c r="O42" s="117">
        <f t="shared" ca="1" si="43"/>
        <v>0</v>
      </c>
      <c r="P42" s="117">
        <f t="shared" ca="1" si="44"/>
        <v>0</v>
      </c>
      <c r="Q42" s="117">
        <f t="shared" ca="1" si="2"/>
        <v>0</v>
      </c>
      <c r="R42" s="117"/>
      <c r="S42" s="117">
        <f t="shared" ca="1" si="3"/>
        <v>0</v>
      </c>
      <c r="T42" s="36">
        <f t="shared" ca="1" si="27"/>
        <v>0</v>
      </c>
      <c r="U42" s="117">
        <f t="shared" ca="1" si="45"/>
        <v>0</v>
      </c>
      <c r="V42" s="117">
        <f t="shared" ca="1" si="46"/>
        <v>0</v>
      </c>
      <c r="W42" s="117">
        <f t="shared" ca="1" si="5"/>
        <v>0</v>
      </c>
      <c r="Y42" s="117">
        <f t="shared" ca="1" si="6"/>
        <v>0</v>
      </c>
      <c r="Z42" s="36">
        <f t="shared" ca="1" si="29"/>
        <v>0</v>
      </c>
      <c r="AA42" s="117">
        <f t="shared" ca="1" si="47"/>
        <v>0</v>
      </c>
      <c r="AB42" s="117">
        <f t="shared" ca="1" si="48"/>
        <v>0</v>
      </c>
      <c r="AC42" s="117">
        <f t="shared" ca="1" si="8"/>
        <v>0</v>
      </c>
      <c r="AE42" s="117">
        <f t="shared" ca="1" si="9"/>
        <v>0</v>
      </c>
      <c r="AF42" s="36">
        <f t="shared" ca="1" si="31"/>
        <v>0</v>
      </c>
      <c r="AG42" s="117">
        <f t="shared" ca="1" si="49"/>
        <v>0</v>
      </c>
      <c r="AH42" s="117">
        <f t="shared" ca="1" si="50"/>
        <v>0</v>
      </c>
      <c r="AI42" s="117">
        <f t="shared" ca="1" si="11"/>
        <v>0</v>
      </c>
      <c r="AK42" s="117">
        <f t="shared" ca="1" si="51"/>
        <v>0</v>
      </c>
      <c r="AL42" s="46"/>
      <c r="AM42" s="120">
        <f ca="1">Erill_ker_yhdyskunta!O42</f>
        <v>0</v>
      </c>
      <c r="AN42" s="46">
        <f t="shared" ca="1" si="33"/>
        <v>0</v>
      </c>
      <c r="AO42" s="46">
        <f ca="1">Erill_ker_yhdyskunta!AB42</f>
        <v>0</v>
      </c>
      <c r="AP42" s="46">
        <f ca="1">Erill_ker_yhdyskunta!AC42</f>
        <v>0</v>
      </c>
      <c r="AQ42" s="46">
        <f ca="1">Erill_ker_yhdyskunta!AD42</f>
        <v>0</v>
      </c>
      <c r="AR42" s="46">
        <f ca="1">Erill_ker_yhdyskunta!AE42</f>
        <v>0</v>
      </c>
      <c r="AS42" s="46"/>
      <c r="AT42" s="117">
        <f t="shared" ca="1" si="12"/>
        <v>0</v>
      </c>
      <c r="AU42" s="36">
        <f t="shared" ca="1" si="34"/>
        <v>0</v>
      </c>
      <c r="AV42" s="117">
        <f t="shared" ca="1" si="52"/>
        <v>0</v>
      </c>
      <c r="AW42" s="117">
        <f t="shared" ca="1" si="53"/>
        <v>0</v>
      </c>
      <c r="AX42" s="117">
        <f t="shared" ca="1" si="14"/>
        <v>0</v>
      </c>
      <c r="AY42" s="46"/>
      <c r="AZ42" s="117">
        <f t="shared" ca="1" si="15"/>
        <v>0</v>
      </c>
      <c r="BA42" s="36">
        <f t="shared" ca="1" si="36"/>
        <v>0</v>
      </c>
      <c r="BB42" s="117">
        <f t="shared" ca="1" si="54"/>
        <v>0</v>
      </c>
      <c r="BC42" s="117">
        <f t="shared" ca="1" si="55"/>
        <v>0</v>
      </c>
      <c r="BD42" s="117">
        <f t="shared" ca="1" si="17"/>
        <v>0</v>
      </c>
      <c r="BE42" s="46"/>
      <c r="BF42" s="117">
        <f t="shared" ca="1" si="18"/>
        <v>0</v>
      </c>
      <c r="BG42" s="36">
        <f t="shared" ca="1" si="38"/>
        <v>0</v>
      </c>
      <c r="BH42" s="117">
        <f t="shared" ca="1" si="56"/>
        <v>0</v>
      </c>
      <c r="BI42" s="117">
        <f t="shared" ca="1" si="57"/>
        <v>0</v>
      </c>
      <c r="BJ42" s="117">
        <f t="shared" ca="1" si="20"/>
        <v>0</v>
      </c>
      <c r="BK42" s="46"/>
      <c r="BL42" s="117">
        <f t="shared" ca="1" si="21"/>
        <v>0</v>
      </c>
      <c r="BM42" s="36">
        <f t="shared" ca="1" si="40"/>
        <v>0</v>
      </c>
      <c r="BN42" s="117">
        <f t="shared" ca="1" si="58"/>
        <v>0</v>
      </c>
      <c r="BO42" s="117">
        <f t="shared" ca="1" si="59"/>
        <v>0</v>
      </c>
      <c r="BP42" s="117">
        <f t="shared" ca="1" si="23"/>
        <v>0</v>
      </c>
      <c r="BQ42" s="117"/>
      <c r="BR42" s="117">
        <f t="shared" ca="1" si="42"/>
        <v>0</v>
      </c>
    </row>
    <row r="43" spans="1:70" x14ac:dyDescent="0.25">
      <c r="A43" s="182">
        <v>1979</v>
      </c>
      <c r="B43" s="153"/>
      <c r="C43" s="36">
        <f>Muut_vuositiedot!$D43</f>
        <v>0.5</v>
      </c>
      <c r="D43" s="45">
        <f>Muut_vuositiedot!$G43</f>
        <v>0.90400000000000003</v>
      </c>
      <c r="F43" s="154">
        <f ca="1">Sekal_yhdyskunta!D43</f>
        <v>0</v>
      </c>
      <c r="G43" s="46">
        <f t="shared" ca="1" si="24"/>
        <v>0</v>
      </c>
      <c r="H43" s="46">
        <f ca="1">Sekal_yhdyskunta!W43</f>
        <v>0</v>
      </c>
      <c r="I43" s="46">
        <f ca="1">Sekal_yhdyskunta!X43</f>
        <v>0</v>
      </c>
      <c r="J43" s="46">
        <f ca="1">Sekal_yhdyskunta!Y43</f>
        <v>0</v>
      </c>
      <c r="K43" s="46">
        <f ca="1">Sekal_yhdyskunta!Z43</f>
        <v>0</v>
      </c>
      <c r="M43" s="117">
        <f t="shared" ca="1" si="0"/>
        <v>0</v>
      </c>
      <c r="N43" s="36">
        <f t="shared" ca="1" si="25"/>
        <v>0</v>
      </c>
      <c r="O43" s="117">
        <f t="shared" ca="1" si="43"/>
        <v>0</v>
      </c>
      <c r="P43" s="117">
        <f t="shared" ca="1" si="44"/>
        <v>0</v>
      </c>
      <c r="Q43" s="117">
        <f t="shared" ca="1" si="2"/>
        <v>0</v>
      </c>
      <c r="R43" s="117"/>
      <c r="S43" s="117">
        <f t="shared" ca="1" si="3"/>
        <v>0</v>
      </c>
      <c r="T43" s="36">
        <f t="shared" ca="1" si="27"/>
        <v>0</v>
      </c>
      <c r="U43" s="117">
        <f t="shared" ca="1" si="45"/>
        <v>0</v>
      </c>
      <c r="V43" s="117">
        <f t="shared" ca="1" si="46"/>
        <v>0</v>
      </c>
      <c r="W43" s="117">
        <f t="shared" ca="1" si="5"/>
        <v>0</v>
      </c>
      <c r="Y43" s="117">
        <f t="shared" ca="1" si="6"/>
        <v>0</v>
      </c>
      <c r="Z43" s="36">
        <f t="shared" ca="1" si="29"/>
        <v>0</v>
      </c>
      <c r="AA43" s="117">
        <f t="shared" ca="1" si="47"/>
        <v>0</v>
      </c>
      <c r="AB43" s="117">
        <f t="shared" ca="1" si="48"/>
        <v>0</v>
      </c>
      <c r="AC43" s="117">
        <f t="shared" ca="1" si="8"/>
        <v>0</v>
      </c>
      <c r="AE43" s="117">
        <f t="shared" ca="1" si="9"/>
        <v>0</v>
      </c>
      <c r="AF43" s="36">
        <f t="shared" ca="1" si="31"/>
        <v>0</v>
      </c>
      <c r="AG43" s="117">
        <f t="shared" ca="1" si="49"/>
        <v>0</v>
      </c>
      <c r="AH43" s="117">
        <f t="shared" ca="1" si="50"/>
        <v>0</v>
      </c>
      <c r="AI43" s="117">
        <f t="shared" ca="1" si="11"/>
        <v>0</v>
      </c>
      <c r="AK43" s="117">
        <f t="shared" ca="1" si="51"/>
        <v>0</v>
      </c>
      <c r="AL43" s="46"/>
      <c r="AM43" s="120">
        <f ca="1">Erill_ker_yhdyskunta!O43</f>
        <v>0</v>
      </c>
      <c r="AN43" s="46">
        <f t="shared" ca="1" si="33"/>
        <v>0</v>
      </c>
      <c r="AO43" s="46">
        <f ca="1">Erill_ker_yhdyskunta!AB43</f>
        <v>0</v>
      </c>
      <c r="AP43" s="46">
        <f ca="1">Erill_ker_yhdyskunta!AC43</f>
        <v>0</v>
      </c>
      <c r="AQ43" s="46">
        <f ca="1">Erill_ker_yhdyskunta!AD43</f>
        <v>0</v>
      </c>
      <c r="AR43" s="46">
        <f ca="1">Erill_ker_yhdyskunta!AE43</f>
        <v>0</v>
      </c>
      <c r="AS43" s="46"/>
      <c r="AT43" s="117">
        <f t="shared" ca="1" si="12"/>
        <v>0</v>
      </c>
      <c r="AU43" s="36">
        <f t="shared" ca="1" si="34"/>
        <v>0</v>
      </c>
      <c r="AV43" s="117">
        <f t="shared" ca="1" si="52"/>
        <v>0</v>
      </c>
      <c r="AW43" s="117">
        <f t="shared" ca="1" si="53"/>
        <v>0</v>
      </c>
      <c r="AX43" s="117">
        <f t="shared" ca="1" si="14"/>
        <v>0</v>
      </c>
      <c r="AY43" s="46"/>
      <c r="AZ43" s="117">
        <f t="shared" ca="1" si="15"/>
        <v>0</v>
      </c>
      <c r="BA43" s="36">
        <f t="shared" ca="1" si="36"/>
        <v>0</v>
      </c>
      <c r="BB43" s="117">
        <f t="shared" ca="1" si="54"/>
        <v>0</v>
      </c>
      <c r="BC43" s="117">
        <f t="shared" ca="1" si="55"/>
        <v>0</v>
      </c>
      <c r="BD43" s="117">
        <f t="shared" ca="1" si="17"/>
        <v>0</v>
      </c>
      <c r="BE43" s="46"/>
      <c r="BF43" s="117">
        <f t="shared" ca="1" si="18"/>
        <v>0</v>
      </c>
      <c r="BG43" s="36">
        <f t="shared" ca="1" si="38"/>
        <v>0</v>
      </c>
      <c r="BH43" s="117">
        <f t="shared" ca="1" si="56"/>
        <v>0</v>
      </c>
      <c r="BI43" s="117">
        <f t="shared" ca="1" si="57"/>
        <v>0</v>
      </c>
      <c r="BJ43" s="117">
        <f t="shared" ca="1" si="20"/>
        <v>0</v>
      </c>
      <c r="BK43" s="46"/>
      <c r="BL43" s="117">
        <f t="shared" ca="1" si="21"/>
        <v>0</v>
      </c>
      <c r="BM43" s="36">
        <f t="shared" ca="1" si="40"/>
        <v>0</v>
      </c>
      <c r="BN43" s="117">
        <f t="shared" ca="1" si="58"/>
        <v>0</v>
      </c>
      <c r="BO43" s="117">
        <f t="shared" ca="1" si="59"/>
        <v>0</v>
      </c>
      <c r="BP43" s="117">
        <f t="shared" ca="1" si="23"/>
        <v>0</v>
      </c>
      <c r="BQ43" s="117"/>
      <c r="BR43" s="117">
        <f t="shared" ca="1" si="42"/>
        <v>0</v>
      </c>
    </row>
    <row r="44" spans="1:70" x14ac:dyDescent="0.25">
      <c r="A44" s="182">
        <v>1980</v>
      </c>
      <c r="B44" s="153"/>
      <c r="C44" s="36">
        <f>Muut_vuositiedot!$D44</f>
        <v>0.5</v>
      </c>
      <c r="D44" s="45">
        <f>Muut_vuositiedot!$G44</f>
        <v>0.91600000000000004</v>
      </c>
      <c r="F44" s="154">
        <f ca="1">Sekal_yhdyskunta!D44</f>
        <v>0</v>
      </c>
      <c r="G44" s="46">
        <f t="shared" ca="1" si="24"/>
        <v>0</v>
      </c>
      <c r="H44" s="46">
        <f ca="1">Sekal_yhdyskunta!W44</f>
        <v>0</v>
      </c>
      <c r="I44" s="46">
        <f ca="1">Sekal_yhdyskunta!X44</f>
        <v>0</v>
      </c>
      <c r="J44" s="46">
        <f ca="1">Sekal_yhdyskunta!Y44</f>
        <v>0</v>
      </c>
      <c r="K44" s="46">
        <f ca="1">Sekal_yhdyskunta!Z44</f>
        <v>0</v>
      </c>
      <c r="M44" s="117">
        <f t="shared" ca="1" si="0"/>
        <v>0</v>
      </c>
      <c r="N44" s="36">
        <f t="shared" ca="1" si="25"/>
        <v>0</v>
      </c>
      <c r="O44" s="117">
        <f t="shared" ca="1" si="43"/>
        <v>0</v>
      </c>
      <c r="P44" s="117">
        <f t="shared" ca="1" si="44"/>
        <v>0</v>
      </c>
      <c r="Q44" s="117">
        <f t="shared" ca="1" si="2"/>
        <v>0</v>
      </c>
      <c r="R44" s="117"/>
      <c r="S44" s="117">
        <f t="shared" ca="1" si="3"/>
        <v>0</v>
      </c>
      <c r="T44" s="36">
        <f t="shared" ca="1" si="27"/>
        <v>0</v>
      </c>
      <c r="U44" s="117">
        <f t="shared" ca="1" si="45"/>
        <v>0</v>
      </c>
      <c r="V44" s="117">
        <f t="shared" ca="1" si="46"/>
        <v>0</v>
      </c>
      <c r="W44" s="117">
        <f t="shared" ca="1" si="5"/>
        <v>0</v>
      </c>
      <c r="Y44" s="117">
        <f t="shared" ca="1" si="6"/>
        <v>0</v>
      </c>
      <c r="Z44" s="36">
        <f t="shared" ca="1" si="29"/>
        <v>0</v>
      </c>
      <c r="AA44" s="117">
        <f t="shared" ca="1" si="47"/>
        <v>0</v>
      </c>
      <c r="AB44" s="117">
        <f t="shared" ca="1" si="48"/>
        <v>0</v>
      </c>
      <c r="AC44" s="117">
        <f t="shared" ca="1" si="8"/>
        <v>0</v>
      </c>
      <c r="AE44" s="117">
        <f t="shared" ca="1" si="9"/>
        <v>0</v>
      </c>
      <c r="AF44" s="36">
        <f t="shared" ca="1" si="31"/>
        <v>0</v>
      </c>
      <c r="AG44" s="117">
        <f t="shared" ca="1" si="49"/>
        <v>0</v>
      </c>
      <c r="AH44" s="117">
        <f t="shared" ca="1" si="50"/>
        <v>0</v>
      </c>
      <c r="AI44" s="117">
        <f t="shared" ca="1" si="11"/>
        <v>0</v>
      </c>
      <c r="AK44" s="117">
        <f t="shared" ca="1" si="51"/>
        <v>0</v>
      </c>
      <c r="AL44" s="46"/>
      <c r="AM44" s="120">
        <f ca="1">Erill_ker_yhdyskunta!O44</f>
        <v>0</v>
      </c>
      <c r="AN44" s="46">
        <f t="shared" ca="1" si="33"/>
        <v>0</v>
      </c>
      <c r="AO44" s="46">
        <f ca="1">Erill_ker_yhdyskunta!AB44</f>
        <v>0</v>
      </c>
      <c r="AP44" s="46">
        <f ca="1">Erill_ker_yhdyskunta!AC44</f>
        <v>0</v>
      </c>
      <c r="AQ44" s="46">
        <f ca="1">Erill_ker_yhdyskunta!AD44</f>
        <v>0</v>
      </c>
      <c r="AR44" s="46">
        <f ca="1">Erill_ker_yhdyskunta!AE44</f>
        <v>0</v>
      </c>
      <c r="AS44" s="46"/>
      <c r="AT44" s="117">
        <f t="shared" ca="1" si="12"/>
        <v>0</v>
      </c>
      <c r="AU44" s="36">
        <f t="shared" ca="1" si="34"/>
        <v>0</v>
      </c>
      <c r="AV44" s="117">
        <f t="shared" ca="1" si="52"/>
        <v>0</v>
      </c>
      <c r="AW44" s="117">
        <f t="shared" ca="1" si="53"/>
        <v>0</v>
      </c>
      <c r="AX44" s="117">
        <f t="shared" ca="1" si="14"/>
        <v>0</v>
      </c>
      <c r="AY44" s="46"/>
      <c r="AZ44" s="117">
        <f t="shared" ca="1" si="15"/>
        <v>0</v>
      </c>
      <c r="BA44" s="36">
        <f t="shared" ca="1" si="36"/>
        <v>0</v>
      </c>
      <c r="BB44" s="117">
        <f t="shared" ca="1" si="54"/>
        <v>0</v>
      </c>
      <c r="BC44" s="117">
        <f t="shared" ca="1" si="55"/>
        <v>0</v>
      </c>
      <c r="BD44" s="117">
        <f t="shared" ca="1" si="17"/>
        <v>0</v>
      </c>
      <c r="BE44" s="46"/>
      <c r="BF44" s="117">
        <f t="shared" ca="1" si="18"/>
        <v>0</v>
      </c>
      <c r="BG44" s="36">
        <f t="shared" ca="1" si="38"/>
        <v>0</v>
      </c>
      <c r="BH44" s="117">
        <f t="shared" ca="1" si="56"/>
        <v>0</v>
      </c>
      <c r="BI44" s="117">
        <f t="shared" ca="1" si="57"/>
        <v>0</v>
      </c>
      <c r="BJ44" s="117">
        <f t="shared" ca="1" si="20"/>
        <v>0</v>
      </c>
      <c r="BK44" s="46"/>
      <c r="BL44" s="117">
        <f t="shared" ca="1" si="21"/>
        <v>0</v>
      </c>
      <c r="BM44" s="36">
        <f t="shared" ca="1" si="40"/>
        <v>0</v>
      </c>
      <c r="BN44" s="117">
        <f t="shared" ca="1" si="58"/>
        <v>0</v>
      </c>
      <c r="BO44" s="117">
        <f t="shared" ca="1" si="59"/>
        <v>0</v>
      </c>
      <c r="BP44" s="117">
        <f t="shared" ca="1" si="23"/>
        <v>0</v>
      </c>
      <c r="BQ44" s="117"/>
      <c r="BR44" s="117">
        <f t="shared" ca="1" si="42"/>
        <v>0</v>
      </c>
    </row>
    <row r="45" spans="1:70" x14ac:dyDescent="0.25">
      <c r="A45" s="182">
        <v>1981</v>
      </c>
      <c r="B45" s="153"/>
      <c r="C45" s="36">
        <f>Muut_vuositiedot!$D45</f>
        <v>0.5</v>
      </c>
      <c r="D45" s="45">
        <f>Muut_vuositiedot!$G45</f>
        <v>0.92800000000000005</v>
      </c>
      <c r="F45" s="154">
        <f ca="1">Sekal_yhdyskunta!D45</f>
        <v>0</v>
      </c>
      <c r="G45" s="46">
        <f t="shared" ca="1" si="24"/>
        <v>0</v>
      </c>
      <c r="H45" s="46">
        <f ca="1">Sekal_yhdyskunta!W45</f>
        <v>0</v>
      </c>
      <c r="I45" s="46">
        <f ca="1">Sekal_yhdyskunta!X45</f>
        <v>0</v>
      </c>
      <c r="J45" s="46">
        <f ca="1">Sekal_yhdyskunta!Y45</f>
        <v>0</v>
      </c>
      <c r="K45" s="46">
        <f ca="1">Sekal_yhdyskunta!Z45</f>
        <v>0</v>
      </c>
      <c r="M45" s="117">
        <f t="shared" ca="1" si="0"/>
        <v>0</v>
      </c>
      <c r="N45" s="36">
        <f t="shared" ca="1" si="25"/>
        <v>0</v>
      </c>
      <c r="O45" s="117">
        <f t="shared" ca="1" si="43"/>
        <v>0</v>
      </c>
      <c r="P45" s="117">
        <f t="shared" ca="1" si="44"/>
        <v>0</v>
      </c>
      <c r="Q45" s="117">
        <f t="shared" ca="1" si="2"/>
        <v>0</v>
      </c>
      <c r="R45" s="117"/>
      <c r="S45" s="117">
        <f t="shared" ca="1" si="3"/>
        <v>0</v>
      </c>
      <c r="T45" s="36">
        <f t="shared" ca="1" si="27"/>
        <v>0</v>
      </c>
      <c r="U45" s="117">
        <f t="shared" ca="1" si="45"/>
        <v>0</v>
      </c>
      <c r="V45" s="117">
        <f t="shared" ca="1" si="46"/>
        <v>0</v>
      </c>
      <c r="W45" s="117">
        <f t="shared" ca="1" si="5"/>
        <v>0</v>
      </c>
      <c r="Y45" s="117">
        <f t="shared" ca="1" si="6"/>
        <v>0</v>
      </c>
      <c r="Z45" s="36">
        <f t="shared" ca="1" si="29"/>
        <v>0</v>
      </c>
      <c r="AA45" s="117">
        <f t="shared" ca="1" si="47"/>
        <v>0</v>
      </c>
      <c r="AB45" s="117">
        <f t="shared" ca="1" si="48"/>
        <v>0</v>
      </c>
      <c r="AC45" s="117">
        <f t="shared" ca="1" si="8"/>
        <v>0</v>
      </c>
      <c r="AE45" s="117">
        <f t="shared" ca="1" si="9"/>
        <v>0</v>
      </c>
      <c r="AF45" s="36">
        <f t="shared" ca="1" si="31"/>
        <v>0</v>
      </c>
      <c r="AG45" s="117">
        <f t="shared" ca="1" si="49"/>
        <v>0</v>
      </c>
      <c r="AH45" s="117">
        <f t="shared" ca="1" si="50"/>
        <v>0</v>
      </c>
      <c r="AI45" s="117">
        <f t="shared" ca="1" si="11"/>
        <v>0</v>
      </c>
      <c r="AK45" s="117">
        <f t="shared" ca="1" si="51"/>
        <v>0</v>
      </c>
      <c r="AL45" s="46"/>
      <c r="AM45" s="120">
        <f ca="1">Erill_ker_yhdyskunta!O45</f>
        <v>0</v>
      </c>
      <c r="AN45" s="46">
        <f t="shared" ca="1" si="33"/>
        <v>0</v>
      </c>
      <c r="AO45" s="46">
        <f ca="1">Erill_ker_yhdyskunta!AB45</f>
        <v>0</v>
      </c>
      <c r="AP45" s="46">
        <f ca="1">Erill_ker_yhdyskunta!AC45</f>
        <v>0</v>
      </c>
      <c r="AQ45" s="46">
        <f ca="1">Erill_ker_yhdyskunta!AD45</f>
        <v>0</v>
      </c>
      <c r="AR45" s="46">
        <f ca="1">Erill_ker_yhdyskunta!AE45</f>
        <v>0</v>
      </c>
      <c r="AS45" s="46"/>
      <c r="AT45" s="117">
        <f t="shared" ca="1" si="12"/>
        <v>0</v>
      </c>
      <c r="AU45" s="36">
        <f t="shared" ca="1" si="34"/>
        <v>0</v>
      </c>
      <c r="AV45" s="117">
        <f t="shared" ca="1" si="52"/>
        <v>0</v>
      </c>
      <c r="AW45" s="117">
        <f t="shared" ca="1" si="53"/>
        <v>0</v>
      </c>
      <c r="AX45" s="117">
        <f t="shared" ca="1" si="14"/>
        <v>0</v>
      </c>
      <c r="AY45" s="46"/>
      <c r="AZ45" s="117">
        <f t="shared" ca="1" si="15"/>
        <v>0</v>
      </c>
      <c r="BA45" s="36">
        <f t="shared" ca="1" si="36"/>
        <v>0</v>
      </c>
      <c r="BB45" s="117">
        <f t="shared" ca="1" si="54"/>
        <v>0</v>
      </c>
      <c r="BC45" s="117">
        <f t="shared" ca="1" si="55"/>
        <v>0</v>
      </c>
      <c r="BD45" s="117">
        <f t="shared" ca="1" si="17"/>
        <v>0</v>
      </c>
      <c r="BE45" s="46"/>
      <c r="BF45" s="117">
        <f t="shared" ca="1" si="18"/>
        <v>0</v>
      </c>
      <c r="BG45" s="36">
        <f t="shared" ca="1" si="38"/>
        <v>0</v>
      </c>
      <c r="BH45" s="117">
        <f t="shared" ca="1" si="56"/>
        <v>0</v>
      </c>
      <c r="BI45" s="117">
        <f t="shared" ca="1" si="57"/>
        <v>0</v>
      </c>
      <c r="BJ45" s="117">
        <f t="shared" ca="1" si="20"/>
        <v>0</v>
      </c>
      <c r="BK45" s="46"/>
      <c r="BL45" s="117">
        <f t="shared" ca="1" si="21"/>
        <v>0</v>
      </c>
      <c r="BM45" s="36">
        <f t="shared" ca="1" si="40"/>
        <v>0</v>
      </c>
      <c r="BN45" s="117">
        <f t="shared" ca="1" si="58"/>
        <v>0</v>
      </c>
      <c r="BO45" s="117">
        <f t="shared" ca="1" si="59"/>
        <v>0</v>
      </c>
      <c r="BP45" s="117">
        <f t="shared" ca="1" si="23"/>
        <v>0</v>
      </c>
      <c r="BQ45" s="117"/>
      <c r="BR45" s="117">
        <f t="shared" ca="1" si="42"/>
        <v>0</v>
      </c>
    </row>
    <row r="46" spans="1:70" x14ac:dyDescent="0.25">
      <c r="A46" s="182">
        <v>1982</v>
      </c>
      <c r="B46" s="153"/>
      <c r="C46" s="36">
        <f>Muut_vuositiedot!$D46</f>
        <v>0.5</v>
      </c>
      <c r="D46" s="45">
        <f>Muut_vuositiedot!$G46</f>
        <v>0.94</v>
      </c>
      <c r="F46" s="154">
        <f ca="1">Sekal_yhdyskunta!D46</f>
        <v>0</v>
      </c>
      <c r="G46" s="46">
        <f t="shared" ca="1" si="24"/>
        <v>0</v>
      </c>
      <c r="H46" s="46">
        <f ca="1">Sekal_yhdyskunta!W46</f>
        <v>0</v>
      </c>
      <c r="I46" s="46">
        <f ca="1">Sekal_yhdyskunta!X46</f>
        <v>0</v>
      </c>
      <c r="J46" s="46">
        <f ca="1">Sekal_yhdyskunta!Y46</f>
        <v>0</v>
      </c>
      <c r="K46" s="46">
        <f ca="1">Sekal_yhdyskunta!Z46</f>
        <v>0</v>
      </c>
      <c r="M46" s="117">
        <f t="shared" ca="1" si="0"/>
        <v>0</v>
      </c>
      <c r="N46" s="36">
        <f t="shared" ca="1" si="25"/>
        <v>0</v>
      </c>
      <c r="O46" s="117">
        <f t="shared" ca="1" si="43"/>
        <v>0</v>
      </c>
      <c r="P46" s="117">
        <f t="shared" ca="1" si="44"/>
        <v>0</v>
      </c>
      <c r="Q46" s="117">
        <f t="shared" ca="1" si="2"/>
        <v>0</v>
      </c>
      <c r="R46" s="117"/>
      <c r="S46" s="117">
        <f t="shared" ca="1" si="3"/>
        <v>0</v>
      </c>
      <c r="T46" s="36">
        <f t="shared" ca="1" si="27"/>
        <v>0</v>
      </c>
      <c r="U46" s="117">
        <f t="shared" ca="1" si="45"/>
        <v>0</v>
      </c>
      <c r="V46" s="117">
        <f t="shared" ca="1" si="46"/>
        <v>0</v>
      </c>
      <c r="W46" s="117">
        <f t="shared" ca="1" si="5"/>
        <v>0</v>
      </c>
      <c r="Y46" s="117">
        <f t="shared" ca="1" si="6"/>
        <v>0</v>
      </c>
      <c r="Z46" s="36">
        <f t="shared" ca="1" si="29"/>
        <v>0</v>
      </c>
      <c r="AA46" s="117">
        <f t="shared" ca="1" si="47"/>
        <v>0</v>
      </c>
      <c r="AB46" s="117">
        <f t="shared" ca="1" si="48"/>
        <v>0</v>
      </c>
      <c r="AC46" s="117">
        <f t="shared" ca="1" si="8"/>
        <v>0</v>
      </c>
      <c r="AE46" s="117">
        <f t="shared" ca="1" si="9"/>
        <v>0</v>
      </c>
      <c r="AF46" s="36">
        <f t="shared" ca="1" si="31"/>
        <v>0</v>
      </c>
      <c r="AG46" s="117">
        <f t="shared" ca="1" si="49"/>
        <v>0</v>
      </c>
      <c r="AH46" s="117">
        <f t="shared" ca="1" si="50"/>
        <v>0</v>
      </c>
      <c r="AI46" s="117">
        <f t="shared" ca="1" si="11"/>
        <v>0</v>
      </c>
      <c r="AK46" s="117">
        <f t="shared" ca="1" si="51"/>
        <v>0</v>
      </c>
      <c r="AL46" s="46"/>
      <c r="AM46" s="120">
        <f ca="1">Erill_ker_yhdyskunta!O46</f>
        <v>0</v>
      </c>
      <c r="AN46" s="46">
        <f t="shared" ca="1" si="33"/>
        <v>0</v>
      </c>
      <c r="AO46" s="46">
        <f ca="1">Erill_ker_yhdyskunta!AB46</f>
        <v>0</v>
      </c>
      <c r="AP46" s="46">
        <f ca="1">Erill_ker_yhdyskunta!AC46</f>
        <v>0</v>
      </c>
      <c r="AQ46" s="46">
        <f ca="1">Erill_ker_yhdyskunta!AD46</f>
        <v>0</v>
      </c>
      <c r="AR46" s="46">
        <f ca="1">Erill_ker_yhdyskunta!AE46</f>
        <v>0</v>
      </c>
      <c r="AS46" s="46"/>
      <c r="AT46" s="117">
        <f t="shared" ca="1" si="12"/>
        <v>0</v>
      </c>
      <c r="AU46" s="36">
        <f t="shared" ca="1" si="34"/>
        <v>0</v>
      </c>
      <c r="AV46" s="117">
        <f t="shared" ca="1" si="52"/>
        <v>0</v>
      </c>
      <c r="AW46" s="117">
        <f t="shared" ca="1" si="53"/>
        <v>0</v>
      </c>
      <c r="AX46" s="117">
        <f t="shared" ca="1" si="14"/>
        <v>0</v>
      </c>
      <c r="AY46" s="46"/>
      <c r="AZ46" s="117">
        <f t="shared" ca="1" si="15"/>
        <v>0</v>
      </c>
      <c r="BA46" s="36">
        <f t="shared" ca="1" si="36"/>
        <v>0</v>
      </c>
      <c r="BB46" s="117">
        <f t="shared" ca="1" si="54"/>
        <v>0</v>
      </c>
      <c r="BC46" s="117">
        <f t="shared" ca="1" si="55"/>
        <v>0</v>
      </c>
      <c r="BD46" s="117">
        <f t="shared" ca="1" si="17"/>
        <v>0</v>
      </c>
      <c r="BE46" s="46"/>
      <c r="BF46" s="117">
        <f t="shared" ca="1" si="18"/>
        <v>0</v>
      </c>
      <c r="BG46" s="36">
        <f t="shared" ca="1" si="38"/>
        <v>0</v>
      </c>
      <c r="BH46" s="117">
        <f t="shared" ca="1" si="56"/>
        <v>0</v>
      </c>
      <c r="BI46" s="117">
        <f t="shared" ca="1" si="57"/>
        <v>0</v>
      </c>
      <c r="BJ46" s="117">
        <f t="shared" ca="1" si="20"/>
        <v>0</v>
      </c>
      <c r="BK46" s="46"/>
      <c r="BL46" s="117">
        <f t="shared" ca="1" si="21"/>
        <v>0</v>
      </c>
      <c r="BM46" s="36">
        <f t="shared" ca="1" si="40"/>
        <v>0</v>
      </c>
      <c r="BN46" s="117">
        <f t="shared" ca="1" si="58"/>
        <v>0</v>
      </c>
      <c r="BO46" s="117">
        <f t="shared" ca="1" si="59"/>
        <v>0</v>
      </c>
      <c r="BP46" s="117">
        <f t="shared" ca="1" si="23"/>
        <v>0</v>
      </c>
      <c r="BQ46" s="117"/>
      <c r="BR46" s="117">
        <f t="shared" ca="1" si="42"/>
        <v>0</v>
      </c>
    </row>
    <row r="47" spans="1:70" x14ac:dyDescent="0.25">
      <c r="A47" s="182">
        <v>1983</v>
      </c>
      <c r="B47" s="153"/>
      <c r="C47" s="36">
        <f>Muut_vuositiedot!$D47</f>
        <v>0.5</v>
      </c>
      <c r="D47" s="45">
        <f>Muut_vuositiedot!$G47</f>
        <v>0.95200000000000007</v>
      </c>
      <c r="F47" s="154">
        <f ca="1">Sekal_yhdyskunta!D47</f>
        <v>0</v>
      </c>
      <c r="G47" s="46">
        <f t="shared" ca="1" si="24"/>
        <v>0</v>
      </c>
      <c r="H47" s="46">
        <f ca="1">Sekal_yhdyskunta!W47</f>
        <v>0</v>
      </c>
      <c r="I47" s="46">
        <f ca="1">Sekal_yhdyskunta!X47</f>
        <v>0</v>
      </c>
      <c r="J47" s="46">
        <f ca="1">Sekal_yhdyskunta!Y47</f>
        <v>0</v>
      </c>
      <c r="K47" s="46">
        <f ca="1">Sekal_yhdyskunta!Z47</f>
        <v>0</v>
      </c>
      <c r="M47" s="117">
        <f t="shared" ca="1" si="0"/>
        <v>0</v>
      </c>
      <c r="N47" s="36">
        <f t="shared" ca="1" si="25"/>
        <v>0</v>
      </c>
      <c r="O47" s="117">
        <f t="shared" ca="1" si="43"/>
        <v>0</v>
      </c>
      <c r="P47" s="117">
        <f t="shared" ca="1" si="44"/>
        <v>0</v>
      </c>
      <c r="Q47" s="117">
        <f t="shared" ca="1" si="2"/>
        <v>0</v>
      </c>
      <c r="R47" s="117"/>
      <c r="S47" s="117">
        <f t="shared" ca="1" si="3"/>
        <v>0</v>
      </c>
      <c r="T47" s="36">
        <f t="shared" ca="1" si="27"/>
        <v>0</v>
      </c>
      <c r="U47" s="117">
        <f t="shared" ca="1" si="45"/>
        <v>0</v>
      </c>
      <c r="V47" s="117">
        <f t="shared" ca="1" si="46"/>
        <v>0</v>
      </c>
      <c r="W47" s="117">
        <f t="shared" ca="1" si="5"/>
        <v>0</v>
      </c>
      <c r="Y47" s="117">
        <f t="shared" ca="1" si="6"/>
        <v>0</v>
      </c>
      <c r="Z47" s="36">
        <f t="shared" ca="1" si="29"/>
        <v>0</v>
      </c>
      <c r="AA47" s="117">
        <f t="shared" ca="1" si="47"/>
        <v>0</v>
      </c>
      <c r="AB47" s="117">
        <f t="shared" ca="1" si="48"/>
        <v>0</v>
      </c>
      <c r="AC47" s="117">
        <f t="shared" ca="1" si="8"/>
        <v>0</v>
      </c>
      <c r="AE47" s="117">
        <f t="shared" ca="1" si="9"/>
        <v>0</v>
      </c>
      <c r="AF47" s="36">
        <f t="shared" ca="1" si="31"/>
        <v>0</v>
      </c>
      <c r="AG47" s="117">
        <f t="shared" ca="1" si="49"/>
        <v>0</v>
      </c>
      <c r="AH47" s="117">
        <f t="shared" ca="1" si="50"/>
        <v>0</v>
      </c>
      <c r="AI47" s="117">
        <f t="shared" ca="1" si="11"/>
        <v>0</v>
      </c>
      <c r="AK47" s="117">
        <f t="shared" ca="1" si="51"/>
        <v>0</v>
      </c>
      <c r="AL47" s="46"/>
      <c r="AM47" s="120">
        <f ca="1">Erill_ker_yhdyskunta!O47</f>
        <v>0</v>
      </c>
      <c r="AN47" s="46">
        <f t="shared" ca="1" si="33"/>
        <v>0</v>
      </c>
      <c r="AO47" s="46">
        <f ca="1">Erill_ker_yhdyskunta!AB47</f>
        <v>0</v>
      </c>
      <c r="AP47" s="46">
        <f ca="1">Erill_ker_yhdyskunta!AC47</f>
        <v>0</v>
      </c>
      <c r="AQ47" s="46">
        <f ca="1">Erill_ker_yhdyskunta!AD47</f>
        <v>0</v>
      </c>
      <c r="AR47" s="46">
        <f ca="1">Erill_ker_yhdyskunta!AE47</f>
        <v>0</v>
      </c>
      <c r="AS47" s="46"/>
      <c r="AT47" s="117">
        <f t="shared" ca="1" si="12"/>
        <v>0</v>
      </c>
      <c r="AU47" s="36">
        <f t="shared" ca="1" si="34"/>
        <v>0</v>
      </c>
      <c r="AV47" s="117">
        <f t="shared" ca="1" si="52"/>
        <v>0</v>
      </c>
      <c r="AW47" s="117">
        <f t="shared" ca="1" si="53"/>
        <v>0</v>
      </c>
      <c r="AX47" s="117">
        <f t="shared" ca="1" si="14"/>
        <v>0</v>
      </c>
      <c r="AY47" s="46"/>
      <c r="AZ47" s="117">
        <f t="shared" ca="1" si="15"/>
        <v>0</v>
      </c>
      <c r="BA47" s="36">
        <f t="shared" ca="1" si="36"/>
        <v>0</v>
      </c>
      <c r="BB47" s="117">
        <f t="shared" ca="1" si="54"/>
        <v>0</v>
      </c>
      <c r="BC47" s="117">
        <f t="shared" ca="1" si="55"/>
        <v>0</v>
      </c>
      <c r="BD47" s="117">
        <f t="shared" ca="1" si="17"/>
        <v>0</v>
      </c>
      <c r="BE47" s="46"/>
      <c r="BF47" s="117">
        <f t="shared" ca="1" si="18"/>
        <v>0</v>
      </c>
      <c r="BG47" s="36">
        <f t="shared" ca="1" si="38"/>
        <v>0</v>
      </c>
      <c r="BH47" s="117">
        <f t="shared" ca="1" si="56"/>
        <v>0</v>
      </c>
      <c r="BI47" s="117">
        <f t="shared" ca="1" si="57"/>
        <v>0</v>
      </c>
      <c r="BJ47" s="117">
        <f t="shared" ca="1" si="20"/>
        <v>0</v>
      </c>
      <c r="BK47" s="46"/>
      <c r="BL47" s="117">
        <f t="shared" ca="1" si="21"/>
        <v>0</v>
      </c>
      <c r="BM47" s="36">
        <f t="shared" ca="1" si="40"/>
        <v>0</v>
      </c>
      <c r="BN47" s="117">
        <f t="shared" ca="1" si="58"/>
        <v>0</v>
      </c>
      <c r="BO47" s="117">
        <f t="shared" ca="1" si="59"/>
        <v>0</v>
      </c>
      <c r="BP47" s="117">
        <f t="shared" ca="1" si="23"/>
        <v>0</v>
      </c>
      <c r="BQ47" s="117"/>
      <c r="BR47" s="117">
        <f t="shared" ca="1" si="42"/>
        <v>0</v>
      </c>
    </row>
    <row r="48" spans="1:70" x14ac:dyDescent="0.25">
      <c r="A48" s="182">
        <v>1984</v>
      </c>
      <c r="B48" s="153"/>
      <c r="C48" s="36">
        <f>Muut_vuositiedot!$D48</f>
        <v>0.5</v>
      </c>
      <c r="D48" s="45">
        <f>Muut_vuositiedot!$G48</f>
        <v>0.95800000000000007</v>
      </c>
      <c r="F48" s="154">
        <f ca="1">Sekal_yhdyskunta!D48</f>
        <v>0</v>
      </c>
      <c r="G48" s="46">
        <f t="shared" ca="1" si="24"/>
        <v>0</v>
      </c>
      <c r="H48" s="46">
        <f ca="1">Sekal_yhdyskunta!W48</f>
        <v>0</v>
      </c>
      <c r="I48" s="46">
        <f ca="1">Sekal_yhdyskunta!X48</f>
        <v>0</v>
      </c>
      <c r="J48" s="46">
        <f ca="1">Sekal_yhdyskunta!Y48</f>
        <v>0</v>
      </c>
      <c r="K48" s="46">
        <f ca="1">Sekal_yhdyskunta!Z48</f>
        <v>0</v>
      </c>
      <c r="M48" s="117">
        <f t="shared" ca="1" si="0"/>
        <v>0</v>
      </c>
      <c r="N48" s="36">
        <f t="shared" ca="1" si="25"/>
        <v>0</v>
      </c>
      <c r="O48" s="117">
        <f t="shared" ca="1" si="43"/>
        <v>0</v>
      </c>
      <c r="P48" s="117">
        <f t="shared" ca="1" si="44"/>
        <v>0</v>
      </c>
      <c r="Q48" s="117">
        <f t="shared" ca="1" si="2"/>
        <v>0</v>
      </c>
      <c r="R48" s="117"/>
      <c r="S48" s="117">
        <f t="shared" ca="1" si="3"/>
        <v>0</v>
      </c>
      <c r="T48" s="36">
        <f t="shared" ca="1" si="27"/>
        <v>0</v>
      </c>
      <c r="U48" s="117">
        <f t="shared" ca="1" si="45"/>
        <v>0</v>
      </c>
      <c r="V48" s="117">
        <f t="shared" ca="1" si="46"/>
        <v>0</v>
      </c>
      <c r="W48" s="117">
        <f t="shared" ca="1" si="5"/>
        <v>0</v>
      </c>
      <c r="Y48" s="117">
        <f t="shared" ca="1" si="6"/>
        <v>0</v>
      </c>
      <c r="Z48" s="36">
        <f t="shared" ca="1" si="29"/>
        <v>0</v>
      </c>
      <c r="AA48" s="117">
        <f t="shared" ca="1" si="47"/>
        <v>0</v>
      </c>
      <c r="AB48" s="117">
        <f t="shared" ca="1" si="48"/>
        <v>0</v>
      </c>
      <c r="AC48" s="117">
        <f t="shared" ca="1" si="8"/>
        <v>0</v>
      </c>
      <c r="AE48" s="117">
        <f t="shared" ca="1" si="9"/>
        <v>0</v>
      </c>
      <c r="AF48" s="36">
        <f t="shared" ca="1" si="31"/>
        <v>0</v>
      </c>
      <c r="AG48" s="117">
        <f t="shared" ca="1" si="49"/>
        <v>0</v>
      </c>
      <c r="AH48" s="117">
        <f t="shared" ca="1" si="50"/>
        <v>0</v>
      </c>
      <c r="AI48" s="117">
        <f t="shared" ca="1" si="11"/>
        <v>0</v>
      </c>
      <c r="AK48" s="117">
        <f t="shared" ca="1" si="51"/>
        <v>0</v>
      </c>
      <c r="AL48" s="46"/>
      <c r="AM48" s="120">
        <f ca="1">Erill_ker_yhdyskunta!O48</f>
        <v>0</v>
      </c>
      <c r="AN48" s="46">
        <f t="shared" ca="1" si="33"/>
        <v>0</v>
      </c>
      <c r="AO48" s="46">
        <f ca="1">Erill_ker_yhdyskunta!AB48</f>
        <v>0</v>
      </c>
      <c r="AP48" s="46">
        <f ca="1">Erill_ker_yhdyskunta!AC48</f>
        <v>0</v>
      </c>
      <c r="AQ48" s="46">
        <f ca="1">Erill_ker_yhdyskunta!AD48</f>
        <v>0</v>
      </c>
      <c r="AR48" s="46">
        <f ca="1">Erill_ker_yhdyskunta!AE48</f>
        <v>0</v>
      </c>
      <c r="AS48" s="46"/>
      <c r="AT48" s="117">
        <f t="shared" ca="1" si="12"/>
        <v>0</v>
      </c>
      <c r="AU48" s="36">
        <f t="shared" ca="1" si="34"/>
        <v>0</v>
      </c>
      <c r="AV48" s="117">
        <f t="shared" ca="1" si="52"/>
        <v>0</v>
      </c>
      <c r="AW48" s="117">
        <f t="shared" ca="1" si="53"/>
        <v>0</v>
      </c>
      <c r="AX48" s="117">
        <f t="shared" ca="1" si="14"/>
        <v>0</v>
      </c>
      <c r="AY48" s="46"/>
      <c r="AZ48" s="117">
        <f t="shared" ca="1" si="15"/>
        <v>0</v>
      </c>
      <c r="BA48" s="36">
        <f t="shared" ca="1" si="36"/>
        <v>0</v>
      </c>
      <c r="BB48" s="117">
        <f t="shared" ca="1" si="54"/>
        <v>0</v>
      </c>
      <c r="BC48" s="117">
        <f t="shared" ca="1" si="55"/>
        <v>0</v>
      </c>
      <c r="BD48" s="117">
        <f t="shared" ca="1" si="17"/>
        <v>0</v>
      </c>
      <c r="BE48" s="46"/>
      <c r="BF48" s="117">
        <f t="shared" ca="1" si="18"/>
        <v>0</v>
      </c>
      <c r="BG48" s="36">
        <f t="shared" ca="1" si="38"/>
        <v>0</v>
      </c>
      <c r="BH48" s="117">
        <f t="shared" ca="1" si="56"/>
        <v>0</v>
      </c>
      <c r="BI48" s="117">
        <f t="shared" ca="1" si="57"/>
        <v>0</v>
      </c>
      <c r="BJ48" s="117">
        <f t="shared" ca="1" si="20"/>
        <v>0</v>
      </c>
      <c r="BK48" s="46"/>
      <c r="BL48" s="117">
        <f t="shared" ca="1" si="21"/>
        <v>0</v>
      </c>
      <c r="BM48" s="36">
        <f t="shared" ca="1" si="40"/>
        <v>0</v>
      </c>
      <c r="BN48" s="117">
        <f t="shared" ca="1" si="58"/>
        <v>0</v>
      </c>
      <c r="BO48" s="117">
        <f t="shared" ca="1" si="59"/>
        <v>0</v>
      </c>
      <c r="BP48" s="117">
        <f t="shared" ca="1" si="23"/>
        <v>0</v>
      </c>
      <c r="BQ48" s="117"/>
      <c r="BR48" s="117">
        <f t="shared" ca="1" si="42"/>
        <v>0</v>
      </c>
    </row>
    <row r="49" spans="1:70" x14ac:dyDescent="0.25">
      <c r="A49" s="182">
        <v>1985</v>
      </c>
      <c r="B49" s="153"/>
      <c r="C49" s="36">
        <f>Muut_vuositiedot!$D49</f>
        <v>0.5</v>
      </c>
      <c r="D49" s="45">
        <f>Muut_vuositiedot!$G49</f>
        <v>0.96399999999999997</v>
      </c>
      <c r="F49" s="154">
        <f ca="1">Sekal_yhdyskunta!D49</f>
        <v>0</v>
      </c>
      <c r="G49" s="46">
        <f t="shared" ca="1" si="24"/>
        <v>0</v>
      </c>
      <c r="H49" s="46">
        <f ca="1">Sekal_yhdyskunta!W49</f>
        <v>0</v>
      </c>
      <c r="I49" s="46">
        <f ca="1">Sekal_yhdyskunta!X49</f>
        <v>0</v>
      </c>
      <c r="J49" s="46">
        <f ca="1">Sekal_yhdyskunta!Y49</f>
        <v>0</v>
      </c>
      <c r="K49" s="46">
        <f ca="1">Sekal_yhdyskunta!Z49</f>
        <v>0</v>
      </c>
      <c r="M49" s="117">
        <f t="shared" ca="1" si="0"/>
        <v>0</v>
      </c>
      <c r="N49" s="36">
        <f t="shared" ca="1" si="25"/>
        <v>0</v>
      </c>
      <c r="O49" s="117">
        <f t="shared" ca="1" si="43"/>
        <v>0</v>
      </c>
      <c r="P49" s="117">
        <f t="shared" ca="1" si="44"/>
        <v>0</v>
      </c>
      <c r="Q49" s="117">
        <f t="shared" ca="1" si="2"/>
        <v>0</v>
      </c>
      <c r="R49" s="117"/>
      <c r="S49" s="117">
        <f t="shared" ca="1" si="3"/>
        <v>0</v>
      </c>
      <c r="T49" s="36">
        <f t="shared" ca="1" si="27"/>
        <v>0</v>
      </c>
      <c r="U49" s="117">
        <f t="shared" ca="1" si="45"/>
        <v>0</v>
      </c>
      <c r="V49" s="117">
        <f t="shared" ca="1" si="46"/>
        <v>0</v>
      </c>
      <c r="W49" s="117">
        <f t="shared" ca="1" si="5"/>
        <v>0</v>
      </c>
      <c r="Y49" s="117">
        <f t="shared" ca="1" si="6"/>
        <v>0</v>
      </c>
      <c r="Z49" s="36">
        <f t="shared" ca="1" si="29"/>
        <v>0</v>
      </c>
      <c r="AA49" s="117">
        <f t="shared" ca="1" si="47"/>
        <v>0</v>
      </c>
      <c r="AB49" s="117">
        <f t="shared" ca="1" si="48"/>
        <v>0</v>
      </c>
      <c r="AC49" s="117">
        <f t="shared" ca="1" si="8"/>
        <v>0</v>
      </c>
      <c r="AE49" s="117">
        <f t="shared" ca="1" si="9"/>
        <v>0</v>
      </c>
      <c r="AF49" s="36">
        <f t="shared" ca="1" si="31"/>
        <v>0</v>
      </c>
      <c r="AG49" s="117">
        <f t="shared" ca="1" si="49"/>
        <v>0</v>
      </c>
      <c r="AH49" s="117">
        <f t="shared" ca="1" si="50"/>
        <v>0</v>
      </c>
      <c r="AI49" s="117">
        <f t="shared" ca="1" si="11"/>
        <v>0</v>
      </c>
      <c r="AK49" s="117">
        <f t="shared" ca="1" si="51"/>
        <v>0</v>
      </c>
      <c r="AL49" s="46"/>
      <c r="AM49" s="120">
        <f ca="1">Erill_ker_yhdyskunta!O49</f>
        <v>0</v>
      </c>
      <c r="AN49" s="46">
        <f t="shared" ca="1" si="33"/>
        <v>0</v>
      </c>
      <c r="AO49" s="46">
        <f ca="1">Erill_ker_yhdyskunta!AB49</f>
        <v>0</v>
      </c>
      <c r="AP49" s="46">
        <f ca="1">Erill_ker_yhdyskunta!AC49</f>
        <v>0</v>
      </c>
      <c r="AQ49" s="46">
        <f ca="1">Erill_ker_yhdyskunta!AD49</f>
        <v>0</v>
      </c>
      <c r="AR49" s="46">
        <f ca="1">Erill_ker_yhdyskunta!AE49</f>
        <v>0</v>
      </c>
      <c r="AS49" s="46"/>
      <c r="AT49" s="117">
        <f t="shared" ca="1" si="12"/>
        <v>0</v>
      </c>
      <c r="AU49" s="36">
        <f t="shared" ca="1" si="34"/>
        <v>0</v>
      </c>
      <c r="AV49" s="117">
        <f t="shared" ca="1" si="52"/>
        <v>0</v>
      </c>
      <c r="AW49" s="117">
        <f t="shared" ca="1" si="53"/>
        <v>0</v>
      </c>
      <c r="AX49" s="117">
        <f t="shared" ca="1" si="14"/>
        <v>0</v>
      </c>
      <c r="AY49" s="46"/>
      <c r="AZ49" s="117">
        <f t="shared" ca="1" si="15"/>
        <v>0</v>
      </c>
      <c r="BA49" s="36">
        <f t="shared" ca="1" si="36"/>
        <v>0</v>
      </c>
      <c r="BB49" s="117">
        <f t="shared" ca="1" si="54"/>
        <v>0</v>
      </c>
      <c r="BC49" s="117">
        <f t="shared" ca="1" si="55"/>
        <v>0</v>
      </c>
      <c r="BD49" s="117">
        <f t="shared" ca="1" si="17"/>
        <v>0</v>
      </c>
      <c r="BE49" s="46"/>
      <c r="BF49" s="117">
        <f t="shared" ca="1" si="18"/>
        <v>0</v>
      </c>
      <c r="BG49" s="36">
        <f t="shared" ca="1" si="38"/>
        <v>0</v>
      </c>
      <c r="BH49" s="117">
        <f t="shared" ca="1" si="56"/>
        <v>0</v>
      </c>
      <c r="BI49" s="117">
        <f t="shared" ca="1" si="57"/>
        <v>0</v>
      </c>
      <c r="BJ49" s="117">
        <f t="shared" ca="1" si="20"/>
        <v>0</v>
      </c>
      <c r="BK49" s="46"/>
      <c r="BL49" s="117">
        <f t="shared" ca="1" si="21"/>
        <v>0</v>
      </c>
      <c r="BM49" s="36">
        <f t="shared" ca="1" si="40"/>
        <v>0</v>
      </c>
      <c r="BN49" s="117">
        <f t="shared" ca="1" si="58"/>
        <v>0</v>
      </c>
      <c r="BO49" s="117">
        <f t="shared" ca="1" si="59"/>
        <v>0</v>
      </c>
      <c r="BP49" s="117">
        <f t="shared" ca="1" si="23"/>
        <v>0</v>
      </c>
      <c r="BQ49" s="117"/>
      <c r="BR49" s="117">
        <f t="shared" ca="1" si="42"/>
        <v>0</v>
      </c>
    </row>
    <row r="50" spans="1:70" x14ac:dyDescent="0.25">
      <c r="A50" s="182">
        <v>1986</v>
      </c>
      <c r="B50" s="153"/>
      <c r="C50" s="36">
        <f>Muut_vuositiedot!$D50</f>
        <v>0.5</v>
      </c>
      <c r="D50" s="45">
        <f>Muut_vuositiedot!$G50</f>
        <v>0.97</v>
      </c>
      <c r="F50" s="154">
        <f ca="1">Sekal_yhdyskunta!D50</f>
        <v>0</v>
      </c>
      <c r="G50" s="46">
        <f t="shared" ca="1" si="24"/>
        <v>0</v>
      </c>
      <c r="H50" s="46">
        <f ca="1">Sekal_yhdyskunta!W50</f>
        <v>0</v>
      </c>
      <c r="I50" s="46">
        <f ca="1">Sekal_yhdyskunta!X50</f>
        <v>0</v>
      </c>
      <c r="J50" s="46">
        <f ca="1">Sekal_yhdyskunta!Y50</f>
        <v>0</v>
      </c>
      <c r="K50" s="46">
        <f ca="1">Sekal_yhdyskunta!Z50</f>
        <v>0</v>
      </c>
      <c r="M50" s="117">
        <f t="shared" ca="1" si="0"/>
        <v>0</v>
      </c>
      <c r="N50" s="36">
        <f t="shared" ca="1" si="25"/>
        <v>0</v>
      </c>
      <c r="O50" s="117">
        <f t="shared" ca="1" si="43"/>
        <v>0</v>
      </c>
      <c r="P50" s="117">
        <f t="shared" ca="1" si="44"/>
        <v>0</v>
      </c>
      <c r="Q50" s="117">
        <f t="shared" ca="1" si="2"/>
        <v>0</v>
      </c>
      <c r="R50" s="117"/>
      <c r="S50" s="117">
        <f t="shared" ca="1" si="3"/>
        <v>0</v>
      </c>
      <c r="T50" s="36">
        <f t="shared" ca="1" si="27"/>
        <v>0</v>
      </c>
      <c r="U50" s="117">
        <f t="shared" ca="1" si="45"/>
        <v>0</v>
      </c>
      <c r="V50" s="117">
        <f t="shared" ca="1" si="46"/>
        <v>0</v>
      </c>
      <c r="W50" s="117">
        <f t="shared" ca="1" si="5"/>
        <v>0</v>
      </c>
      <c r="Y50" s="117">
        <f t="shared" ca="1" si="6"/>
        <v>0</v>
      </c>
      <c r="Z50" s="36">
        <f t="shared" ca="1" si="29"/>
        <v>0</v>
      </c>
      <c r="AA50" s="117">
        <f t="shared" ca="1" si="47"/>
        <v>0</v>
      </c>
      <c r="AB50" s="117">
        <f t="shared" ca="1" si="48"/>
        <v>0</v>
      </c>
      <c r="AC50" s="117">
        <f t="shared" ca="1" si="8"/>
        <v>0</v>
      </c>
      <c r="AE50" s="117">
        <f t="shared" ca="1" si="9"/>
        <v>0</v>
      </c>
      <c r="AF50" s="36">
        <f t="shared" ca="1" si="31"/>
        <v>0</v>
      </c>
      <c r="AG50" s="117">
        <f t="shared" ca="1" si="49"/>
        <v>0</v>
      </c>
      <c r="AH50" s="117">
        <f t="shared" ca="1" si="50"/>
        <v>0</v>
      </c>
      <c r="AI50" s="117">
        <f t="shared" ca="1" si="11"/>
        <v>0</v>
      </c>
      <c r="AK50" s="117">
        <f t="shared" ca="1" si="51"/>
        <v>0</v>
      </c>
      <c r="AL50" s="46"/>
      <c r="AM50" s="120">
        <f ca="1">Erill_ker_yhdyskunta!O50</f>
        <v>0</v>
      </c>
      <c r="AN50" s="46">
        <f t="shared" ca="1" si="33"/>
        <v>0</v>
      </c>
      <c r="AO50" s="46">
        <f ca="1">Erill_ker_yhdyskunta!AB50</f>
        <v>0</v>
      </c>
      <c r="AP50" s="46">
        <f ca="1">Erill_ker_yhdyskunta!AC50</f>
        <v>0</v>
      </c>
      <c r="AQ50" s="46">
        <f ca="1">Erill_ker_yhdyskunta!AD50</f>
        <v>0</v>
      </c>
      <c r="AR50" s="46">
        <f ca="1">Erill_ker_yhdyskunta!AE50</f>
        <v>0</v>
      </c>
      <c r="AS50" s="46"/>
      <c r="AT50" s="117">
        <f t="shared" ca="1" si="12"/>
        <v>0</v>
      </c>
      <c r="AU50" s="36">
        <f t="shared" ca="1" si="34"/>
        <v>0</v>
      </c>
      <c r="AV50" s="117">
        <f t="shared" ca="1" si="52"/>
        <v>0</v>
      </c>
      <c r="AW50" s="117">
        <f t="shared" ca="1" si="53"/>
        <v>0</v>
      </c>
      <c r="AX50" s="117">
        <f t="shared" ca="1" si="14"/>
        <v>0</v>
      </c>
      <c r="AY50" s="46"/>
      <c r="AZ50" s="117">
        <f t="shared" ca="1" si="15"/>
        <v>0</v>
      </c>
      <c r="BA50" s="36">
        <f t="shared" ca="1" si="36"/>
        <v>0</v>
      </c>
      <c r="BB50" s="117">
        <f t="shared" ca="1" si="54"/>
        <v>0</v>
      </c>
      <c r="BC50" s="117">
        <f t="shared" ca="1" si="55"/>
        <v>0</v>
      </c>
      <c r="BD50" s="117">
        <f t="shared" ca="1" si="17"/>
        <v>0</v>
      </c>
      <c r="BE50" s="46"/>
      <c r="BF50" s="117">
        <f t="shared" ca="1" si="18"/>
        <v>0</v>
      </c>
      <c r="BG50" s="36">
        <f t="shared" ca="1" si="38"/>
        <v>0</v>
      </c>
      <c r="BH50" s="117">
        <f t="shared" ca="1" si="56"/>
        <v>0</v>
      </c>
      <c r="BI50" s="117">
        <f t="shared" ca="1" si="57"/>
        <v>0</v>
      </c>
      <c r="BJ50" s="117">
        <f t="shared" ca="1" si="20"/>
        <v>0</v>
      </c>
      <c r="BK50" s="46"/>
      <c r="BL50" s="117">
        <f t="shared" ca="1" si="21"/>
        <v>0</v>
      </c>
      <c r="BM50" s="36">
        <f t="shared" ca="1" si="40"/>
        <v>0</v>
      </c>
      <c r="BN50" s="117">
        <f t="shared" ca="1" si="58"/>
        <v>0</v>
      </c>
      <c r="BO50" s="117">
        <f t="shared" ca="1" si="59"/>
        <v>0</v>
      </c>
      <c r="BP50" s="117">
        <f t="shared" ca="1" si="23"/>
        <v>0</v>
      </c>
      <c r="BQ50" s="117"/>
      <c r="BR50" s="117">
        <f t="shared" ca="1" si="42"/>
        <v>0</v>
      </c>
    </row>
    <row r="51" spans="1:70" x14ac:dyDescent="0.25">
      <c r="A51" s="182">
        <v>1987</v>
      </c>
      <c r="B51" s="153"/>
      <c r="C51" s="36">
        <f>Muut_vuositiedot!$D51</f>
        <v>0.5</v>
      </c>
      <c r="D51" s="45">
        <f>Muut_vuositiedot!$G51</f>
        <v>0.97299999999999998</v>
      </c>
      <c r="F51" s="154">
        <f ca="1">Sekal_yhdyskunta!D51</f>
        <v>0</v>
      </c>
      <c r="G51" s="46">
        <f t="shared" ca="1" si="24"/>
        <v>0</v>
      </c>
      <c r="H51" s="46">
        <f ca="1">Sekal_yhdyskunta!W51</f>
        <v>0</v>
      </c>
      <c r="I51" s="46">
        <f ca="1">Sekal_yhdyskunta!X51</f>
        <v>0</v>
      </c>
      <c r="J51" s="46">
        <f ca="1">Sekal_yhdyskunta!Y51</f>
        <v>0</v>
      </c>
      <c r="K51" s="46">
        <f ca="1">Sekal_yhdyskunta!Z51</f>
        <v>0</v>
      </c>
      <c r="M51" s="117">
        <f t="shared" ca="1" si="0"/>
        <v>0</v>
      </c>
      <c r="N51" s="36">
        <f t="shared" ca="1" si="25"/>
        <v>0</v>
      </c>
      <c r="O51" s="117">
        <f t="shared" ca="1" si="43"/>
        <v>0</v>
      </c>
      <c r="P51" s="117">
        <f t="shared" ca="1" si="44"/>
        <v>0</v>
      </c>
      <c r="Q51" s="117">
        <f t="shared" ca="1" si="2"/>
        <v>0</v>
      </c>
      <c r="R51" s="117"/>
      <c r="S51" s="117">
        <f t="shared" ca="1" si="3"/>
        <v>0</v>
      </c>
      <c r="T51" s="36">
        <f t="shared" ca="1" si="27"/>
        <v>0</v>
      </c>
      <c r="U51" s="117">
        <f t="shared" ca="1" si="45"/>
        <v>0</v>
      </c>
      <c r="V51" s="117">
        <f t="shared" ca="1" si="46"/>
        <v>0</v>
      </c>
      <c r="W51" s="117">
        <f t="shared" ca="1" si="5"/>
        <v>0</v>
      </c>
      <c r="Y51" s="117">
        <f t="shared" ca="1" si="6"/>
        <v>0</v>
      </c>
      <c r="Z51" s="36">
        <f t="shared" ca="1" si="29"/>
        <v>0</v>
      </c>
      <c r="AA51" s="117">
        <f t="shared" ca="1" si="47"/>
        <v>0</v>
      </c>
      <c r="AB51" s="117">
        <f t="shared" ca="1" si="48"/>
        <v>0</v>
      </c>
      <c r="AC51" s="117">
        <f t="shared" ca="1" si="8"/>
        <v>0</v>
      </c>
      <c r="AE51" s="117">
        <f t="shared" ca="1" si="9"/>
        <v>0</v>
      </c>
      <c r="AF51" s="36">
        <f t="shared" ca="1" si="31"/>
        <v>0</v>
      </c>
      <c r="AG51" s="117">
        <f t="shared" ca="1" si="49"/>
        <v>0</v>
      </c>
      <c r="AH51" s="117">
        <f t="shared" ca="1" si="50"/>
        <v>0</v>
      </c>
      <c r="AI51" s="117">
        <f t="shared" ca="1" si="11"/>
        <v>0</v>
      </c>
      <c r="AK51" s="117">
        <f t="shared" ca="1" si="51"/>
        <v>0</v>
      </c>
      <c r="AL51" s="46"/>
      <c r="AM51" s="120">
        <f ca="1">Erill_ker_yhdyskunta!O51</f>
        <v>0</v>
      </c>
      <c r="AN51" s="46">
        <f t="shared" ca="1" si="33"/>
        <v>0</v>
      </c>
      <c r="AO51" s="46">
        <f ca="1">Erill_ker_yhdyskunta!AB51</f>
        <v>0</v>
      </c>
      <c r="AP51" s="46">
        <f ca="1">Erill_ker_yhdyskunta!AC51</f>
        <v>0</v>
      </c>
      <c r="AQ51" s="46">
        <f ca="1">Erill_ker_yhdyskunta!AD51</f>
        <v>0</v>
      </c>
      <c r="AR51" s="46">
        <f ca="1">Erill_ker_yhdyskunta!AE51</f>
        <v>0</v>
      </c>
      <c r="AS51" s="46"/>
      <c r="AT51" s="117">
        <f t="shared" ca="1" si="12"/>
        <v>0</v>
      </c>
      <c r="AU51" s="36">
        <f t="shared" ca="1" si="34"/>
        <v>0</v>
      </c>
      <c r="AV51" s="117">
        <f t="shared" ca="1" si="52"/>
        <v>0</v>
      </c>
      <c r="AW51" s="117">
        <f t="shared" ca="1" si="53"/>
        <v>0</v>
      </c>
      <c r="AX51" s="117">
        <f t="shared" ca="1" si="14"/>
        <v>0</v>
      </c>
      <c r="AY51" s="46"/>
      <c r="AZ51" s="117">
        <f t="shared" ca="1" si="15"/>
        <v>0</v>
      </c>
      <c r="BA51" s="36">
        <f t="shared" ca="1" si="36"/>
        <v>0</v>
      </c>
      <c r="BB51" s="117">
        <f t="shared" ca="1" si="54"/>
        <v>0</v>
      </c>
      <c r="BC51" s="117">
        <f t="shared" ca="1" si="55"/>
        <v>0</v>
      </c>
      <c r="BD51" s="117">
        <f t="shared" ca="1" si="17"/>
        <v>0</v>
      </c>
      <c r="BE51" s="46"/>
      <c r="BF51" s="117">
        <f t="shared" ca="1" si="18"/>
        <v>0</v>
      </c>
      <c r="BG51" s="36">
        <f t="shared" ca="1" si="38"/>
        <v>0</v>
      </c>
      <c r="BH51" s="117">
        <f t="shared" ca="1" si="56"/>
        <v>0</v>
      </c>
      <c r="BI51" s="117">
        <f t="shared" ca="1" si="57"/>
        <v>0</v>
      </c>
      <c r="BJ51" s="117">
        <f t="shared" ca="1" si="20"/>
        <v>0</v>
      </c>
      <c r="BK51" s="46"/>
      <c r="BL51" s="117">
        <f t="shared" ca="1" si="21"/>
        <v>0</v>
      </c>
      <c r="BM51" s="36">
        <f t="shared" ca="1" si="40"/>
        <v>0</v>
      </c>
      <c r="BN51" s="117">
        <f t="shared" ca="1" si="58"/>
        <v>0</v>
      </c>
      <c r="BO51" s="117">
        <f t="shared" ca="1" si="59"/>
        <v>0</v>
      </c>
      <c r="BP51" s="117">
        <f t="shared" ca="1" si="23"/>
        <v>0</v>
      </c>
      <c r="BQ51" s="117"/>
      <c r="BR51" s="117">
        <f t="shared" ca="1" si="42"/>
        <v>0</v>
      </c>
    </row>
    <row r="52" spans="1:70" x14ac:dyDescent="0.25">
      <c r="A52" s="182">
        <v>1988</v>
      </c>
      <c r="B52" s="153"/>
      <c r="C52" s="36">
        <f>Muut_vuositiedot!$D52</f>
        <v>0.5</v>
      </c>
      <c r="D52" s="45">
        <f>Muut_vuositiedot!$G52</f>
        <v>0.97599999999999998</v>
      </c>
      <c r="F52" s="154">
        <f ca="1">Sekal_yhdyskunta!D52</f>
        <v>0</v>
      </c>
      <c r="G52" s="46">
        <f t="shared" ca="1" si="24"/>
        <v>0</v>
      </c>
      <c r="H52" s="46">
        <f ca="1">Sekal_yhdyskunta!W52</f>
        <v>0</v>
      </c>
      <c r="I52" s="46">
        <f ca="1">Sekal_yhdyskunta!X52</f>
        <v>0</v>
      </c>
      <c r="J52" s="46">
        <f ca="1">Sekal_yhdyskunta!Y52</f>
        <v>0</v>
      </c>
      <c r="K52" s="46">
        <f ca="1">Sekal_yhdyskunta!Z52</f>
        <v>0</v>
      </c>
      <c r="M52" s="117">
        <f t="shared" ca="1" si="0"/>
        <v>0</v>
      </c>
      <c r="N52" s="36">
        <f t="shared" ca="1" si="25"/>
        <v>0</v>
      </c>
      <c r="O52" s="117">
        <f t="shared" ca="1" si="43"/>
        <v>0</v>
      </c>
      <c r="P52" s="117">
        <f t="shared" ca="1" si="44"/>
        <v>0</v>
      </c>
      <c r="Q52" s="117">
        <f t="shared" ca="1" si="2"/>
        <v>0</v>
      </c>
      <c r="R52" s="117"/>
      <c r="S52" s="117">
        <f t="shared" ca="1" si="3"/>
        <v>0</v>
      </c>
      <c r="T52" s="36">
        <f t="shared" ca="1" si="27"/>
        <v>0</v>
      </c>
      <c r="U52" s="117">
        <f t="shared" ca="1" si="45"/>
        <v>0</v>
      </c>
      <c r="V52" s="117">
        <f t="shared" ca="1" si="46"/>
        <v>0</v>
      </c>
      <c r="W52" s="117">
        <f t="shared" ca="1" si="5"/>
        <v>0</v>
      </c>
      <c r="Y52" s="117">
        <f t="shared" ca="1" si="6"/>
        <v>0</v>
      </c>
      <c r="Z52" s="36">
        <f t="shared" ca="1" si="29"/>
        <v>0</v>
      </c>
      <c r="AA52" s="117">
        <f t="shared" ca="1" si="47"/>
        <v>0</v>
      </c>
      <c r="AB52" s="117">
        <f t="shared" ca="1" si="48"/>
        <v>0</v>
      </c>
      <c r="AC52" s="117">
        <f t="shared" ca="1" si="8"/>
        <v>0</v>
      </c>
      <c r="AE52" s="117">
        <f t="shared" ca="1" si="9"/>
        <v>0</v>
      </c>
      <c r="AF52" s="36">
        <f t="shared" ca="1" si="31"/>
        <v>0</v>
      </c>
      <c r="AG52" s="117">
        <f t="shared" ca="1" si="49"/>
        <v>0</v>
      </c>
      <c r="AH52" s="117">
        <f t="shared" ca="1" si="50"/>
        <v>0</v>
      </c>
      <c r="AI52" s="117">
        <f t="shared" ca="1" si="11"/>
        <v>0</v>
      </c>
      <c r="AK52" s="117">
        <f t="shared" ca="1" si="51"/>
        <v>0</v>
      </c>
      <c r="AL52" s="46"/>
      <c r="AM52" s="120">
        <f ca="1">Erill_ker_yhdyskunta!O52</f>
        <v>0</v>
      </c>
      <c r="AN52" s="46">
        <f t="shared" ca="1" si="33"/>
        <v>0</v>
      </c>
      <c r="AO52" s="46">
        <f ca="1">Erill_ker_yhdyskunta!AB52</f>
        <v>0</v>
      </c>
      <c r="AP52" s="46">
        <f ca="1">Erill_ker_yhdyskunta!AC52</f>
        <v>0</v>
      </c>
      <c r="AQ52" s="46">
        <f ca="1">Erill_ker_yhdyskunta!AD52</f>
        <v>0</v>
      </c>
      <c r="AR52" s="46">
        <f ca="1">Erill_ker_yhdyskunta!AE52</f>
        <v>0</v>
      </c>
      <c r="AS52" s="46"/>
      <c r="AT52" s="117">
        <f t="shared" ca="1" si="12"/>
        <v>0</v>
      </c>
      <c r="AU52" s="36">
        <f t="shared" ca="1" si="34"/>
        <v>0</v>
      </c>
      <c r="AV52" s="117">
        <f t="shared" ca="1" si="52"/>
        <v>0</v>
      </c>
      <c r="AW52" s="117">
        <f t="shared" ca="1" si="53"/>
        <v>0</v>
      </c>
      <c r="AX52" s="117">
        <f t="shared" ca="1" si="14"/>
        <v>0</v>
      </c>
      <c r="AY52" s="46"/>
      <c r="AZ52" s="117">
        <f t="shared" ca="1" si="15"/>
        <v>0</v>
      </c>
      <c r="BA52" s="36">
        <f t="shared" ca="1" si="36"/>
        <v>0</v>
      </c>
      <c r="BB52" s="117">
        <f t="shared" ca="1" si="54"/>
        <v>0</v>
      </c>
      <c r="BC52" s="117">
        <f t="shared" ca="1" si="55"/>
        <v>0</v>
      </c>
      <c r="BD52" s="117">
        <f t="shared" ca="1" si="17"/>
        <v>0</v>
      </c>
      <c r="BE52" s="46"/>
      <c r="BF52" s="117">
        <f t="shared" ca="1" si="18"/>
        <v>0</v>
      </c>
      <c r="BG52" s="36">
        <f t="shared" ca="1" si="38"/>
        <v>0</v>
      </c>
      <c r="BH52" s="117">
        <f t="shared" ca="1" si="56"/>
        <v>0</v>
      </c>
      <c r="BI52" s="117">
        <f t="shared" ca="1" si="57"/>
        <v>0</v>
      </c>
      <c r="BJ52" s="117">
        <f t="shared" ca="1" si="20"/>
        <v>0</v>
      </c>
      <c r="BK52" s="46"/>
      <c r="BL52" s="117">
        <f t="shared" ca="1" si="21"/>
        <v>0</v>
      </c>
      <c r="BM52" s="36">
        <f t="shared" ca="1" si="40"/>
        <v>0</v>
      </c>
      <c r="BN52" s="117">
        <f t="shared" ca="1" si="58"/>
        <v>0</v>
      </c>
      <c r="BO52" s="117">
        <f t="shared" ca="1" si="59"/>
        <v>0</v>
      </c>
      <c r="BP52" s="117">
        <f t="shared" ca="1" si="23"/>
        <v>0</v>
      </c>
      <c r="BQ52" s="117"/>
      <c r="BR52" s="117">
        <f t="shared" ca="1" si="42"/>
        <v>0</v>
      </c>
    </row>
    <row r="53" spans="1:70" x14ac:dyDescent="0.25">
      <c r="A53" s="182">
        <v>1989</v>
      </c>
      <c r="B53" s="153"/>
      <c r="C53" s="36">
        <f>Muut_vuositiedot!$D53</f>
        <v>0.5</v>
      </c>
      <c r="D53" s="45">
        <f>Muut_vuositiedot!$G53</f>
        <v>0.97899999999999998</v>
      </c>
      <c r="F53" s="154">
        <f ca="1">Sekal_yhdyskunta!D53</f>
        <v>0</v>
      </c>
      <c r="G53" s="46">
        <f t="shared" ca="1" si="24"/>
        <v>0</v>
      </c>
      <c r="H53" s="46">
        <f ca="1">Sekal_yhdyskunta!W53</f>
        <v>0</v>
      </c>
      <c r="I53" s="46">
        <f ca="1">Sekal_yhdyskunta!X53</f>
        <v>0</v>
      </c>
      <c r="J53" s="46">
        <f ca="1">Sekal_yhdyskunta!Y53</f>
        <v>0</v>
      </c>
      <c r="K53" s="46">
        <f ca="1">Sekal_yhdyskunta!Z53</f>
        <v>0</v>
      </c>
      <c r="M53" s="117">
        <f t="shared" ca="1" si="0"/>
        <v>0</v>
      </c>
      <c r="N53" s="36">
        <f t="shared" ca="1" si="25"/>
        <v>0</v>
      </c>
      <c r="O53" s="117">
        <f t="shared" ca="1" si="43"/>
        <v>0</v>
      </c>
      <c r="P53" s="117">
        <f t="shared" ca="1" si="44"/>
        <v>0</v>
      </c>
      <c r="Q53" s="117">
        <f t="shared" ca="1" si="2"/>
        <v>0</v>
      </c>
      <c r="R53" s="117"/>
      <c r="S53" s="117">
        <f t="shared" ca="1" si="3"/>
        <v>0</v>
      </c>
      <c r="T53" s="36">
        <f t="shared" ca="1" si="27"/>
        <v>0</v>
      </c>
      <c r="U53" s="117">
        <f t="shared" ca="1" si="45"/>
        <v>0</v>
      </c>
      <c r="V53" s="117">
        <f t="shared" ca="1" si="46"/>
        <v>0</v>
      </c>
      <c r="W53" s="117">
        <f t="shared" ca="1" si="5"/>
        <v>0</v>
      </c>
      <c r="Y53" s="117">
        <f t="shared" ca="1" si="6"/>
        <v>0</v>
      </c>
      <c r="Z53" s="36">
        <f t="shared" ca="1" si="29"/>
        <v>0</v>
      </c>
      <c r="AA53" s="117">
        <f t="shared" ca="1" si="47"/>
        <v>0</v>
      </c>
      <c r="AB53" s="117">
        <f t="shared" ca="1" si="48"/>
        <v>0</v>
      </c>
      <c r="AC53" s="117">
        <f t="shared" ca="1" si="8"/>
        <v>0</v>
      </c>
      <c r="AE53" s="117">
        <f t="shared" ca="1" si="9"/>
        <v>0</v>
      </c>
      <c r="AF53" s="36">
        <f t="shared" ca="1" si="31"/>
        <v>0</v>
      </c>
      <c r="AG53" s="117">
        <f t="shared" ca="1" si="49"/>
        <v>0</v>
      </c>
      <c r="AH53" s="117">
        <f t="shared" ca="1" si="50"/>
        <v>0</v>
      </c>
      <c r="AI53" s="117">
        <f t="shared" ca="1" si="11"/>
        <v>0</v>
      </c>
      <c r="AK53" s="117">
        <f t="shared" ca="1" si="51"/>
        <v>0</v>
      </c>
      <c r="AL53" s="46"/>
      <c r="AM53" s="120">
        <f ca="1">Erill_ker_yhdyskunta!O53</f>
        <v>0</v>
      </c>
      <c r="AN53" s="46">
        <f t="shared" ca="1" si="33"/>
        <v>0</v>
      </c>
      <c r="AO53" s="46">
        <f ca="1">Erill_ker_yhdyskunta!AB53</f>
        <v>0</v>
      </c>
      <c r="AP53" s="46">
        <f ca="1">Erill_ker_yhdyskunta!AC53</f>
        <v>0</v>
      </c>
      <c r="AQ53" s="46">
        <f ca="1">Erill_ker_yhdyskunta!AD53</f>
        <v>0</v>
      </c>
      <c r="AR53" s="46">
        <f ca="1">Erill_ker_yhdyskunta!AE53</f>
        <v>0</v>
      </c>
      <c r="AS53" s="46"/>
      <c r="AT53" s="117">
        <f t="shared" ca="1" si="12"/>
        <v>0</v>
      </c>
      <c r="AU53" s="36">
        <f t="shared" ca="1" si="34"/>
        <v>0</v>
      </c>
      <c r="AV53" s="117">
        <f t="shared" ca="1" si="52"/>
        <v>0</v>
      </c>
      <c r="AW53" s="117">
        <f t="shared" ca="1" si="53"/>
        <v>0</v>
      </c>
      <c r="AX53" s="117">
        <f t="shared" ca="1" si="14"/>
        <v>0</v>
      </c>
      <c r="AY53" s="46"/>
      <c r="AZ53" s="117">
        <f t="shared" ca="1" si="15"/>
        <v>0</v>
      </c>
      <c r="BA53" s="36">
        <f t="shared" ca="1" si="36"/>
        <v>0</v>
      </c>
      <c r="BB53" s="117">
        <f t="shared" ca="1" si="54"/>
        <v>0</v>
      </c>
      <c r="BC53" s="117">
        <f t="shared" ca="1" si="55"/>
        <v>0</v>
      </c>
      <c r="BD53" s="117">
        <f t="shared" ca="1" si="17"/>
        <v>0</v>
      </c>
      <c r="BE53" s="46"/>
      <c r="BF53" s="117">
        <f t="shared" ca="1" si="18"/>
        <v>0</v>
      </c>
      <c r="BG53" s="36">
        <f t="shared" ca="1" si="38"/>
        <v>0</v>
      </c>
      <c r="BH53" s="117">
        <f t="shared" ca="1" si="56"/>
        <v>0</v>
      </c>
      <c r="BI53" s="117">
        <f t="shared" ca="1" si="57"/>
        <v>0</v>
      </c>
      <c r="BJ53" s="117">
        <f t="shared" ca="1" si="20"/>
        <v>0</v>
      </c>
      <c r="BK53" s="46"/>
      <c r="BL53" s="117">
        <f t="shared" ca="1" si="21"/>
        <v>0</v>
      </c>
      <c r="BM53" s="36">
        <f t="shared" ca="1" si="40"/>
        <v>0</v>
      </c>
      <c r="BN53" s="117">
        <f t="shared" ca="1" si="58"/>
        <v>0</v>
      </c>
      <c r="BO53" s="117">
        <f t="shared" ca="1" si="59"/>
        <v>0</v>
      </c>
      <c r="BP53" s="117">
        <f t="shared" ca="1" si="23"/>
        <v>0</v>
      </c>
      <c r="BQ53" s="117"/>
      <c r="BR53" s="117">
        <f t="shared" ca="1" si="42"/>
        <v>0</v>
      </c>
    </row>
    <row r="54" spans="1:70" x14ac:dyDescent="0.25">
      <c r="A54" s="182">
        <v>1990</v>
      </c>
      <c r="B54" s="153"/>
      <c r="C54" s="36">
        <f>Muut_vuositiedot!$D54</f>
        <v>0.5</v>
      </c>
      <c r="D54" s="45">
        <f>Muut_vuositiedot!$G54</f>
        <v>0.98199999999999998</v>
      </c>
      <c r="F54" s="154">
        <f ca="1">Sekal_yhdyskunta!D54</f>
        <v>0</v>
      </c>
      <c r="G54" s="46">
        <f t="shared" ca="1" si="24"/>
        <v>0</v>
      </c>
      <c r="H54" s="46">
        <f ca="1">Sekal_yhdyskunta!W54</f>
        <v>0</v>
      </c>
      <c r="I54" s="46">
        <f ca="1">Sekal_yhdyskunta!X54</f>
        <v>0</v>
      </c>
      <c r="J54" s="46">
        <f ca="1">Sekal_yhdyskunta!Y54</f>
        <v>0</v>
      </c>
      <c r="K54" s="46">
        <f ca="1">Sekal_yhdyskunta!Z54</f>
        <v>0</v>
      </c>
      <c r="M54" s="117">
        <f t="shared" ca="1" si="0"/>
        <v>0</v>
      </c>
      <c r="N54" s="36">
        <f t="shared" ca="1" si="25"/>
        <v>0</v>
      </c>
      <c r="O54" s="117">
        <f t="shared" ca="1" si="43"/>
        <v>0</v>
      </c>
      <c r="P54" s="117">
        <f t="shared" ca="1" si="44"/>
        <v>0</v>
      </c>
      <c r="Q54" s="117">
        <f t="shared" ca="1" si="2"/>
        <v>0</v>
      </c>
      <c r="R54" s="117"/>
      <c r="S54" s="117">
        <f t="shared" ca="1" si="3"/>
        <v>0</v>
      </c>
      <c r="T54" s="36">
        <f t="shared" ca="1" si="27"/>
        <v>0</v>
      </c>
      <c r="U54" s="117">
        <f t="shared" ca="1" si="45"/>
        <v>0</v>
      </c>
      <c r="V54" s="117">
        <f t="shared" ca="1" si="46"/>
        <v>0</v>
      </c>
      <c r="W54" s="117">
        <f t="shared" ca="1" si="5"/>
        <v>0</v>
      </c>
      <c r="Y54" s="117">
        <f t="shared" ca="1" si="6"/>
        <v>0</v>
      </c>
      <c r="Z54" s="36">
        <f t="shared" ca="1" si="29"/>
        <v>0</v>
      </c>
      <c r="AA54" s="117">
        <f t="shared" ca="1" si="47"/>
        <v>0</v>
      </c>
      <c r="AB54" s="117">
        <f t="shared" ca="1" si="48"/>
        <v>0</v>
      </c>
      <c r="AC54" s="117">
        <f t="shared" ca="1" si="8"/>
        <v>0</v>
      </c>
      <c r="AE54" s="117">
        <f t="shared" ca="1" si="9"/>
        <v>0</v>
      </c>
      <c r="AF54" s="36">
        <f t="shared" ca="1" si="31"/>
        <v>0</v>
      </c>
      <c r="AG54" s="117">
        <f t="shared" ca="1" si="49"/>
        <v>0</v>
      </c>
      <c r="AH54" s="117">
        <f t="shared" ca="1" si="50"/>
        <v>0</v>
      </c>
      <c r="AI54" s="117">
        <f t="shared" ca="1" si="11"/>
        <v>0</v>
      </c>
      <c r="AK54" s="117">
        <f t="shared" ca="1" si="51"/>
        <v>0</v>
      </c>
      <c r="AL54" s="46"/>
      <c r="AM54" s="120">
        <f ca="1">Erill_ker_yhdyskunta!O54</f>
        <v>0</v>
      </c>
      <c r="AN54" s="46">
        <f t="shared" ca="1" si="33"/>
        <v>0</v>
      </c>
      <c r="AO54" s="46">
        <f ca="1">Erill_ker_yhdyskunta!AB54</f>
        <v>0</v>
      </c>
      <c r="AP54" s="46">
        <f ca="1">Erill_ker_yhdyskunta!AC54</f>
        <v>0</v>
      </c>
      <c r="AQ54" s="46">
        <f ca="1">Erill_ker_yhdyskunta!AD54</f>
        <v>0</v>
      </c>
      <c r="AR54" s="46">
        <f ca="1">Erill_ker_yhdyskunta!AE54</f>
        <v>0</v>
      </c>
      <c r="AS54" s="46"/>
      <c r="AT54" s="117">
        <f t="shared" ca="1" si="12"/>
        <v>0</v>
      </c>
      <c r="AU54" s="36">
        <f t="shared" ca="1" si="34"/>
        <v>0</v>
      </c>
      <c r="AV54" s="117">
        <f t="shared" ca="1" si="52"/>
        <v>0</v>
      </c>
      <c r="AW54" s="117">
        <f t="shared" ca="1" si="53"/>
        <v>0</v>
      </c>
      <c r="AX54" s="117">
        <f t="shared" ca="1" si="14"/>
        <v>0</v>
      </c>
      <c r="AY54" s="46"/>
      <c r="AZ54" s="117">
        <f t="shared" ca="1" si="15"/>
        <v>0</v>
      </c>
      <c r="BA54" s="36">
        <f t="shared" ca="1" si="36"/>
        <v>0</v>
      </c>
      <c r="BB54" s="117">
        <f t="shared" ca="1" si="54"/>
        <v>0</v>
      </c>
      <c r="BC54" s="117">
        <f t="shared" ca="1" si="55"/>
        <v>0</v>
      </c>
      <c r="BD54" s="117">
        <f t="shared" ca="1" si="17"/>
        <v>0</v>
      </c>
      <c r="BE54" s="46"/>
      <c r="BF54" s="117">
        <f t="shared" ca="1" si="18"/>
        <v>0</v>
      </c>
      <c r="BG54" s="36">
        <f t="shared" ca="1" si="38"/>
        <v>0</v>
      </c>
      <c r="BH54" s="117">
        <f t="shared" ca="1" si="56"/>
        <v>0</v>
      </c>
      <c r="BI54" s="117">
        <f t="shared" ca="1" si="57"/>
        <v>0</v>
      </c>
      <c r="BJ54" s="117">
        <f t="shared" ca="1" si="20"/>
        <v>0</v>
      </c>
      <c r="BK54" s="46"/>
      <c r="BL54" s="117">
        <f t="shared" ca="1" si="21"/>
        <v>0</v>
      </c>
      <c r="BM54" s="36">
        <f t="shared" ca="1" si="40"/>
        <v>0</v>
      </c>
      <c r="BN54" s="117">
        <f t="shared" ca="1" si="58"/>
        <v>0</v>
      </c>
      <c r="BO54" s="117">
        <f t="shared" ca="1" si="59"/>
        <v>0</v>
      </c>
      <c r="BP54" s="117">
        <f t="shared" ca="1" si="23"/>
        <v>0</v>
      </c>
      <c r="BQ54" s="117"/>
      <c r="BR54" s="117">
        <f t="shared" ca="1" si="42"/>
        <v>0</v>
      </c>
    </row>
    <row r="55" spans="1:70" x14ac:dyDescent="0.25">
      <c r="A55" s="182">
        <v>1991</v>
      </c>
      <c r="B55" s="153"/>
      <c r="C55" s="36">
        <f>Muut_vuositiedot!$D55</f>
        <v>0.5</v>
      </c>
      <c r="D55" s="45">
        <f>Muut_vuositiedot!$G55</f>
        <v>0.98499999999999999</v>
      </c>
      <c r="F55" s="154">
        <f ca="1">Sekal_yhdyskunta!D55</f>
        <v>0</v>
      </c>
      <c r="G55" s="46">
        <f t="shared" ca="1" si="24"/>
        <v>0</v>
      </c>
      <c r="H55" s="46">
        <f ca="1">Sekal_yhdyskunta!W55</f>
        <v>0</v>
      </c>
      <c r="I55" s="46">
        <f ca="1">Sekal_yhdyskunta!X55</f>
        <v>0</v>
      </c>
      <c r="J55" s="46">
        <f ca="1">Sekal_yhdyskunta!Y55</f>
        <v>0</v>
      </c>
      <c r="K55" s="46">
        <f ca="1">Sekal_yhdyskunta!Z55</f>
        <v>0</v>
      </c>
      <c r="M55" s="117">
        <f t="shared" ca="1" si="0"/>
        <v>0</v>
      </c>
      <c r="N55" s="36">
        <f t="shared" ca="1" si="25"/>
        <v>0</v>
      </c>
      <c r="O55" s="117">
        <f t="shared" ca="1" si="43"/>
        <v>0</v>
      </c>
      <c r="P55" s="117">
        <f t="shared" ca="1" si="44"/>
        <v>0</v>
      </c>
      <c r="Q55" s="117">
        <f t="shared" ca="1" si="2"/>
        <v>0</v>
      </c>
      <c r="R55" s="117"/>
      <c r="S55" s="117">
        <f t="shared" ca="1" si="3"/>
        <v>0</v>
      </c>
      <c r="T55" s="36">
        <f t="shared" ca="1" si="27"/>
        <v>0</v>
      </c>
      <c r="U55" s="117">
        <f t="shared" ca="1" si="45"/>
        <v>0</v>
      </c>
      <c r="V55" s="117">
        <f t="shared" ca="1" si="46"/>
        <v>0</v>
      </c>
      <c r="W55" s="117">
        <f t="shared" ca="1" si="5"/>
        <v>0</v>
      </c>
      <c r="Y55" s="117">
        <f t="shared" ca="1" si="6"/>
        <v>0</v>
      </c>
      <c r="Z55" s="36">
        <f t="shared" ca="1" si="29"/>
        <v>0</v>
      </c>
      <c r="AA55" s="117">
        <f t="shared" ca="1" si="47"/>
        <v>0</v>
      </c>
      <c r="AB55" s="117">
        <f t="shared" ca="1" si="48"/>
        <v>0</v>
      </c>
      <c r="AC55" s="117">
        <f t="shared" ca="1" si="8"/>
        <v>0</v>
      </c>
      <c r="AE55" s="117">
        <f t="shared" ca="1" si="9"/>
        <v>0</v>
      </c>
      <c r="AF55" s="36">
        <f t="shared" ca="1" si="31"/>
        <v>0</v>
      </c>
      <c r="AG55" s="117">
        <f t="shared" ca="1" si="49"/>
        <v>0</v>
      </c>
      <c r="AH55" s="117">
        <f t="shared" ca="1" si="50"/>
        <v>0</v>
      </c>
      <c r="AI55" s="117">
        <f t="shared" ca="1" si="11"/>
        <v>0</v>
      </c>
      <c r="AK55" s="117">
        <f t="shared" ca="1" si="51"/>
        <v>0</v>
      </c>
      <c r="AL55" s="46"/>
      <c r="AM55" s="120">
        <f ca="1">Erill_ker_yhdyskunta!O55</f>
        <v>0</v>
      </c>
      <c r="AN55" s="46">
        <f t="shared" ca="1" si="33"/>
        <v>0</v>
      </c>
      <c r="AO55" s="46">
        <f ca="1">Erill_ker_yhdyskunta!AB55</f>
        <v>0</v>
      </c>
      <c r="AP55" s="46">
        <f ca="1">Erill_ker_yhdyskunta!AC55</f>
        <v>0</v>
      </c>
      <c r="AQ55" s="46">
        <f ca="1">Erill_ker_yhdyskunta!AD55</f>
        <v>0</v>
      </c>
      <c r="AR55" s="46">
        <f ca="1">Erill_ker_yhdyskunta!AE55</f>
        <v>0</v>
      </c>
      <c r="AS55" s="46"/>
      <c r="AT55" s="117">
        <f t="shared" ca="1" si="12"/>
        <v>0</v>
      </c>
      <c r="AU55" s="36">
        <f t="shared" ca="1" si="34"/>
        <v>0</v>
      </c>
      <c r="AV55" s="117">
        <f t="shared" ca="1" si="52"/>
        <v>0</v>
      </c>
      <c r="AW55" s="117">
        <f t="shared" ca="1" si="53"/>
        <v>0</v>
      </c>
      <c r="AX55" s="117">
        <f t="shared" ca="1" si="14"/>
        <v>0</v>
      </c>
      <c r="AY55" s="46"/>
      <c r="AZ55" s="117">
        <f t="shared" ca="1" si="15"/>
        <v>0</v>
      </c>
      <c r="BA55" s="36">
        <f t="shared" ca="1" si="36"/>
        <v>0</v>
      </c>
      <c r="BB55" s="117">
        <f t="shared" ca="1" si="54"/>
        <v>0</v>
      </c>
      <c r="BC55" s="117">
        <f t="shared" ca="1" si="55"/>
        <v>0</v>
      </c>
      <c r="BD55" s="117">
        <f t="shared" ca="1" si="17"/>
        <v>0</v>
      </c>
      <c r="BE55" s="46"/>
      <c r="BF55" s="117">
        <f t="shared" ca="1" si="18"/>
        <v>0</v>
      </c>
      <c r="BG55" s="36">
        <f t="shared" ca="1" si="38"/>
        <v>0</v>
      </c>
      <c r="BH55" s="117">
        <f t="shared" ca="1" si="56"/>
        <v>0</v>
      </c>
      <c r="BI55" s="117">
        <f t="shared" ca="1" si="57"/>
        <v>0</v>
      </c>
      <c r="BJ55" s="117">
        <f t="shared" ca="1" si="20"/>
        <v>0</v>
      </c>
      <c r="BK55" s="46"/>
      <c r="BL55" s="117">
        <f t="shared" ca="1" si="21"/>
        <v>0</v>
      </c>
      <c r="BM55" s="36">
        <f t="shared" ca="1" si="40"/>
        <v>0</v>
      </c>
      <c r="BN55" s="117">
        <f t="shared" ca="1" si="58"/>
        <v>0</v>
      </c>
      <c r="BO55" s="117">
        <f t="shared" ca="1" si="59"/>
        <v>0</v>
      </c>
      <c r="BP55" s="117">
        <f t="shared" ca="1" si="23"/>
        <v>0</v>
      </c>
      <c r="BQ55" s="117"/>
      <c r="BR55" s="117">
        <f t="shared" ca="1" si="42"/>
        <v>0</v>
      </c>
    </row>
    <row r="56" spans="1:70" x14ac:dyDescent="0.25">
      <c r="A56" s="182">
        <v>1992</v>
      </c>
      <c r="B56" s="153"/>
      <c r="C56" s="36">
        <f>Muut_vuositiedot!$D56</f>
        <v>0.5</v>
      </c>
      <c r="D56" s="45">
        <f>Muut_vuositiedot!$G56</f>
        <v>0.98799999999999999</v>
      </c>
      <c r="F56" s="154">
        <f ca="1">Sekal_yhdyskunta!D56</f>
        <v>0</v>
      </c>
      <c r="G56" s="46">
        <f t="shared" ca="1" si="24"/>
        <v>0</v>
      </c>
      <c r="H56" s="46">
        <f ca="1">Sekal_yhdyskunta!W56</f>
        <v>0</v>
      </c>
      <c r="I56" s="46">
        <f ca="1">Sekal_yhdyskunta!X56</f>
        <v>0</v>
      </c>
      <c r="J56" s="46">
        <f ca="1">Sekal_yhdyskunta!Y56</f>
        <v>0</v>
      </c>
      <c r="K56" s="46">
        <f ca="1">Sekal_yhdyskunta!Z56</f>
        <v>0</v>
      </c>
      <c r="M56" s="117">
        <f t="shared" ca="1" si="0"/>
        <v>0</v>
      </c>
      <c r="N56" s="36">
        <f t="shared" ca="1" si="25"/>
        <v>0</v>
      </c>
      <c r="O56" s="117">
        <f t="shared" ca="1" si="43"/>
        <v>0</v>
      </c>
      <c r="P56" s="117">
        <f t="shared" ca="1" si="44"/>
        <v>0</v>
      </c>
      <c r="Q56" s="117">
        <f t="shared" ca="1" si="2"/>
        <v>0</v>
      </c>
      <c r="R56" s="117"/>
      <c r="S56" s="117">
        <f t="shared" ca="1" si="3"/>
        <v>0</v>
      </c>
      <c r="T56" s="36">
        <f t="shared" ca="1" si="27"/>
        <v>0</v>
      </c>
      <c r="U56" s="117">
        <f t="shared" ca="1" si="45"/>
        <v>0</v>
      </c>
      <c r="V56" s="117">
        <f t="shared" ca="1" si="46"/>
        <v>0</v>
      </c>
      <c r="W56" s="117">
        <f t="shared" ca="1" si="5"/>
        <v>0</v>
      </c>
      <c r="Y56" s="117">
        <f t="shared" ca="1" si="6"/>
        <v>0</v>
      </c>
      <c r="Z56" s="36">
        <f t="shared" ca="1" si="29"/>
        <v>0</v>
      </c>
      <c r="AA56" s="117">
        <f t="shared" ca="1" si="47"/>
        <v>0</v>
      </c>
      <c r="AB56" s="117">
        <f t="shared" ca="1" si="48"/>
        <v>0</v>
      </c>
      <c r="AC56" s="117">
        <f t="shared" ca="1" si="8"/>
        <v>0</v>
      </c>
      <c r="AE56" s="117">
        <f t="shared" ca="1" si="9"/>
        <v>0</v>
      </c>
      <c r="AF56" s="36">
        <f t="shared" ca="1" si="31"/>
        <v>0</v>
      </c>
      <c r="AG56" s="117">
        <f t="shared" ca="1" si="49"/>
        <v>0</v>
      </c>
      <c r="AH56" s="117">
        <f t="shared" ca="1" si="50"/>
        <v>0</v>
      </c>
      <c r="AI56" s="117">
        <f t="shared" ca="1" si="11"/>
        <v>0</v>
      </c>
      <c r="AK56" s="117">
        <f t="shared" ca="1" si="51"/>
        <v>0</v>
      </c>
      <c r="AL56" s="46"/>
      <c r="AM56" s="120">
        <f ca="1">Erill_ker_yhdyskunta!O56</f>
        <v>0</v>
      </c>
      <c r="AN56" s="46">
        <f t="shared" ca="1" si="33"/>
        <v>0</v>
      </c>
      <c r="AO56" s="46">
        <f ca="1">Erill_ker_yhdyskunta!AB56</f>
        <v>0</v>
      </c>
      <c r="AP56" s="46">
        <f ca="1">Erill_ker_yhdyskunta!AC56</f>
        <v>0</v>
      </c>
      <c r="AQ56" s="46">
        <f ca="1">Erill_ker_yhdyskunta!AD56</f>
        <v>0</v>
      </c>
      <c r="AR56" s="46">
        <f ca="1">Erill_ker_yhdyskunta!AE56</f>
        <v>0</v>
      </c>
      <c r="AS56" s="46"/>
      <c r="AT56" s="117">
        <f t="shared" ca="1" si="12"/>
        <v>0</v>
      </c>
      <c r="AU56" s="36">
        <f t="shared" ca="1" si="34"/>
        <v>0</v>
      </c>
      <c r="AV56" s="117">
        <f t="shared" ca="1" si="52"/>
        <v>0</v>
      </c>
      <c r="AW56" s="117">
        <f t="shared" ca="1" si="53"/>
        <v>0</v>
      </c>
      <c r="AX56" s="117">
        <f t="shared" ca="1" si="14"/>
        <v>0</v>
      </c>
      <c r="AY56" s="46"/>
      <c r="AZ56" s="117">
        <f t="shared" ca="1" si="15"/>
        <v>0</v>
      </c>
      <c r="BA56" s="36">
        <f t="shared" ca="1" si="36"/>
        <v>0</v>
      </c>
      <c r="BB56" s="117">
        <f t="shared" ca="1" si="54"/>
        <v>0</v>
      </c>
      <c r="BC56" s="117">
        <f t="shared" ca="1" si="55"/>
        <v>0</v>
      </c>
      <c r="BD56" s="117">
        <f t="shared" ca="1" si="17"/>
        <v>0</v>
      </c>
      <c r="BE56" s="46"/>
      <c r="BF56" s="117">
        <f t="shared" ca="1" si="18"/>
        <v>0</v>
      </c>
      <c r="BG56" s="36">
        <f t="shared" ca="1" si="38"/>
        <v>0</v>
      </c>
      <c r="BH56" s="117">
        <f t="shared" ca="1" si="56"/>
        <v>0</v>
      </c>
      <c r="BI56" s="117">
        <f t="shared" ca="1" si="57"/>
        <v>0</v>
      </c>
      <c r="BJ56" s="117">
        <f t="shared" ca="1" si="20"/>
        <v>0</v>
      </c>
      <c r="BK56" s="46"/>
      <c r="BL56" s="117">
        <f t="shared" ca="1" si="21"/>
        <v>0</v>
      </c>
      <c r="BM56" s="36">
        <f t="shared" ca="1" si="40"/>
        <v>0</v>
      </c>
      <c r="BN56" s="117">
        <f t="shared" ca="1" si="58"/>
        <v>0</v>
      </c>
      <c r="BO56" s="117">
        <f t="shared" ca="1" si="59"/>
        <v>0</v>
      </c>
      <c r="BP56" s="117">
        <f t="shared" ca="1" si="23"/>
        <v>0</v>
      </c>
      <c r="BQ56" s="117"/>
      <c r="BR56" s="117">
        <f t="shared" ca="1" si="42"/>
        <v>0</v>
      </c>
    </row>
    <row r="57" spans="1:70" x14ac:dyDescent="0.25">
      <c r="A57" s="182">
        <v>1993</v>
      </c>
      <c r="B57" s="153"/>
      <c r="C57" s="36">
        <f>Muut_vuositiedot!$D57</f>
        <v>0.5</v>
      </c>
      <c r="D57" s="45">
        <f>Muut_vuositiedot!$G57</f>
        <v>0.98799999999999999</v>
      </c>
      <c r="F57" s="154">
        <f ca="1">Sekal_yhdyskunta!D57</f>
        <v>0</v>
      </c>
      <c r="G57" s="46">
        <f t="shared" ca="1" si="24"/>
        <v>0</v>
      </c>
      <c r="H57" s="46">
        <f ca="1">Sekal_yhdyskunta!W57</f>
        <v>0</v>
      </c>
      <c r="I57" s="46">
        <f ca="1">Sekal_yhdyskunta!X57</f>
        <v>0</v>
      </c>
      <c r="J57" s="46">
        <f ca="1">Sekal_yhdyskunta!Y57</f>
        <v>0</v>
      </c>
      <c r="K57" s="46">
        <f ca="1">Sekal_yhdyskunta!Z57</f>
        <v>0</v>
      </c>
      <c r="M57" s="117">
        <f t="shared" ca="1" si="0"/>
        <v>0</v>
      </c>
      <c r="N57" s="36">
        <f t="shared" ca="1" si="25"/>
        <v>0</v>
      </c>
      <c r="O57" s="117">
        <f t="shared" ca="1" si="43"/>
        <v>0</v>
      </c>
      <c r="P57" s="117">
        <f t="shared" ca="1" si="44"/>
        <v>0</v>
      </c>
      <c r="Q57" s="117">
        <f t="shared" ca="1" si="2"/>
        <v>0</v>
      </c>
      <c r="R57" s="117"/>
      <c r="S57" s="117">
        <f t="shared" ca="1" si="3"/>
        <v>0</v>
      </c>
      <c r="T57" s="36">
        <f t="shared" ca="1" si="27"/>
        <v>0</v>
      </c>
      <c r="U57" s="117">
        <f t="shared" ca="1" si="45"/>
        <v>0</v>
      </c>
      <c r="V57" s="117">
        <f t="shared" ca="1" si="46"/>
        <v>0</v>
      </c>
      <c r="W57" s="117">
        <f t="shared" ca="1" si="5"/>
        <v>0</v>
      </c>
      <c r="Y57" s="117">
        <f t="shared" ca="1" si="6"/>
        <v>0</v>
      </c>
      <c r="Z57" s="36">
        <f t="shared" ca="1" si="29"/>
        <v>0</v>
      </c>
      <c r="AA57" s="117">
        <f t="shared" ca="1" si="47"/>
        <v>0</v>
      </c>
      <c r="AB57" s="117">
        <f t="shared" ca="1" si="48"/>
        <v>0</v>
      </c>
      <c r="AC57" s="117">
        <f t="shared" ca="1" si="8"/>
        <v>0</v>
      </c>
      <c r="AE57" s="117">
        <f t="shared" ca="1" si="9"/>
        <v>0</v>
      </c>
      <c r="AF57" s="36">
        <f t="shared" ca="1" si="31"/>
        <v>0</v>
      </c>
      <c r="AG57" s="117">
        <f t="shared" ca="1" si="49"/>
        <v>0</v>
      </c>
      <c r="AH57" s="117">
        <f t="shared" ca="1" si="50"/>
        <v>0</v>
      </c>
      <c r="AI57" s="117">
        <f t="shared" ca="1" si="11"/>
        <v>0</v>
      </c>
      <c r="AK57" s="117">
        <f t="shared" ca="1" si="51"/>
        <v>0</v>
      </c>
      <c r="AL57" s="46"/>
      <c r="AM57" s="120">
        <f ca="1">Erill_ker_yhdyskunta!O57</f>
        <v>0</v>
      </c>
      <c r="AN57" s="46">
        <f t="shared" ca="1" si="33"/>
        <v>0</v>
      </c>
      <c r="AO57" s="46">
        <f ca="1">Erill_ker_yhdyskunta!AB57</f>
        <v>0</v>
      </c>
      <c r="AP57" s="46">
        <f ca="1">Erill_ker_yhdyskunta!AC57</f>
        <v>0</v>
      </c>
      <c r="AQ57" s="46">
        <f ca="1">Erill_ker_yhdyskunta!AD57</f>
        <v>0</v>
      </c>
      <c r="AR57" s="46">
        <f ca="1">Erill_ker_yhdyskunta!AE57</f>
        <v>0</v>
      </c>
      <c r="AS57" s="46"/>
      <c r="AT57" s="117">
        <f t="shared" ca="1" si="12"/>
        <v>0</v>
      </c>
      <c r="AU57" s="36">
        <f t="shared" ca="1" si="34"/>
        <v>0</v>
      </c>
      <c r="AV57" s="117">
        <f t="shared" ca="1" si="52"/>
        <v>0</v>
      </c>
      <c r="AW57" s="117">
        <f t="shared" ca="1" si="53"/>
        <v>0</v>
      </c>
      <c r="AX57" s="117">
        <f t="shared" ca="1" si="14"/>
        <v>0</v>
      </c>
      <c r="AY57" s="46"/>
      <c r="AZ57" s="117">
        <f t="shared" ca="1" si="15"/>
        <v>0</v>
      </c>
      <c r="BA57" s="36">
        <f t="shared" ca="1" si="36"/>
        <v>0</v>
      </c>
      <c r="BB57" s="117">
        <f t="shared" ca="1" si="54"/>
        <v>0</v>
      </c>
      <c r="BC57" s="117">
        <f t="shared" ca="1" si="55"/>
        <v>0</v>
      </c>
      <c r="BD57" s="117">
        <f t="shared" ca="1" si="17"/>
        <v>0</v>
      </c>
      <c r="BE57" s="46"/>
      <c r="BF57" s="117">
        <f t="shared" ca="1" si="18"/>
        <v>0</v>
      </c>
      <c r="BG57" s="36">
        <f t="shared" ca="1" si="38"/>
        <v>0</v>
      </c>
      <c r="BH57" s="117">
        <f t="shared" ca="1" si="56"/>
        <v>0</v>
      </c>
      <c r="BI57" s="117">
        <f t="shared" ca="1" si="57"/>
        <v>0</v>
      </c>
      <c r="BJ57" s="117">
        <f t="shared" ca="1" si="20"/>
        <v>0</v>
      </c>
      <c r="BK57" s="46"/>
      <c r="BL57" s="117">
        <f t="shared" ca="1" si="21"/>
        <v>0</v>
      </c>
      <c r="BM57" s="36">
        <f t="shared" ca="1" si="40"/>
        <v>0</v>
      </c>
      <c r="BN57" s="117">
        <f t="shared" ca="1" si="58"/>
        <v>0</v>
      </c>
      <c r="BO57" s="117">
        <f t="shared" ca="1" si="59"/>
        <v>0</v>
      </c>
      <c r="BP57" s="117">
        <f t="shared" ca="1" si="23"/>
        <v>0</v>
      </c>
      <c r="BQ57" s="117"/>
      <c r="BR57" s="117">
        <f t="shared" ca="1" si="42"/>
        <v>0</v>
      </c>
    </row>
    <row r="58" spans="1:70" x14ac:dyDescent="0.25">
      <c r="A58" s="182">
        <v>1994</v>
      </c>
      <c r="B58" s="153"/>
      <c r="C58" s="36">
        <f>Muut_vuositiedot!$D58</f>
        <v>0.5</v>
      </c>
      <c r="D58" s="45">
        <f>Muut_vuositiedot!$G58</f>
        <v>0.98799999999999999</v>
      </c>
      <c r="F58" s="154">
        <f ca="1">Sekal_yhdyskunta!D58</f>
        <v>0</v>
      </c>
      <c r="G58" s="46">
        <f t="shared" ca="1" si="24"/>
        <v>0</v>
      </c>
      <c r="H58" s="46">
        <f ca="1">Sekal_yhdyskunta!W58</f>
        <v>0</v>
      </c>
      <c r="I58" s="46">
        <f ca="1">Sekal_yhdyskunta!X58</f>
        <v>0</v>
      </c>
      <c r="J58" s="46">
        <f ca="1">Sekal_yhdyskunta!Y58</f>
        <v>0</v>
      </c>
      <c r="K58" s="46">
        <f ca="1">Sekal_yhdyskunta!Z58</f>
        <v>0</v>
      </c>
      <c r="M58" s="117">
        <f t="shared" ca="1" si="0"/>
        <v>0</v>
      </c>
      <c r="N58" s="36">
        <f t="shared" ca="1" si="25"/>
        <v>0</v>
      </c>
      <c r="O58" s="117">
        <f t="shared" ca="1" si="43"/>
        <v>0</v>
      </c>
      <c r="P58" s="117">
        <f t="shared" ca="1" si="44"/>
        <v>0</v>
      </c>
      <c r="Q58" s="117">
        <f t="shared" ca="1" si="2"/>
        <v>0</v>
      </c>
      <c r="R58" s="117"/>
      <c r="S58" s="117">
        <f t="shared" ca="1" si="3"/>
        <v>0</v>
      </c>
      <c r="T58" s="36">
        <f t="shared" ca="1" si="27"/>
        <v>0</v>
      </c>
      <c r="U58" s="117">
        <f t="shared" ca="1" si="45"/>
        <v>0</v>
      </c>
      <c r="V58" s="117">
        <f t="shared" ca="1" si="46"/>
        <v>0</v>
      </c>
      <c r="W58" s="117">
        <f t="shared" ca="1" si="5"/>
        <v>0</v>
      </c>
      <c r="Y58" s="117">
        <f t="shared" ca="1" si="6"/>
        <v>0</v>
      </c>
      <c r="Z58" s="36">
        <f t="shared" ca="1" si="29"/>
        <v>0</v>
      </c>
      <c r="AA58" s="117">
        <f t="shared" ca="1" si="47"/>
        <v>0</v>
      </c>
      <c r="AB58" s="117">
        <f t="shared" ca="1" si="48"/>
        <v>0</v>
      </c>
      <c r="AC58" s="117">
        <f t="shared" ca="1" si="8"/>
        <v>0</v>
      </c>
      <c r="AE58" s="117">
        <f t="shared" ca="1" si="9"/>
        <v>0</v>
      </c>
      <c r="AF58" s="36">
        <f t="shared" ca="1" si="31"/>
        <v>0</v>
      </c>
      <c r="AG58" s="117">
        <f t="shared" ca="1" si="49"/>
        <v>0</v>
      </c>
      <c r="AH58" s="117">
        <f t="shared" ca="1" si="50"/>
        <v>0</v>
      </c>
      <c r="AI58" s="117">
        <f t="shared" ca="1" si="11"/>
        <v>0</v>
      </c>
      <c r="AK58" s="117">
        <f t="shared" ca="1" si="51"/>
        <v>0</v>
      </c>
      <c r="AL58" s="46"/>
      <c r="AM58" s="120">
        <f ca="1">Erill_ker_yhdyskunta!O58</f>
        <v>0</v>
      </c>
      <c r="AN58" s="46">
        <f t="shared" ca="1" si="33"/>
        <v>0</v>
      </c>
      <c r="AO58" s="46">
        <f ca="1">Erill_ker_yhdyskunta!AB58</f>
        <v>0</v>
      </c>
      <c r="AP58" s="46">
        <f ca="1">Erill_ker_yhdyskunta!AC58</f>
        <v>0</v>
      </c>
      <c r="AQ58" s="46">
        <f ca="1">Erill_ker_yhdyskunta!AD58</f>
        <v>0</v>
      </c>
      <c r="AR58" s="46">
        <f ca="1">Erill_ker_yhdyskunta!AE58</f>
        <v>0</v>
      </c>
      <c r="AS58" s="46"/>
      <c r="AT58" s="117">
        <f t="shared" ca="1" si="12"/>
        <v>0</v>
      </c>
      <c r="AU58" s="36">
        <f t="shared" ca="1" si="34"/>
        <v>0</v>
      </c>
      <c r="AV58" s="117">
        <f t="shared" ca="1" si="52"/>
        <v>0</v>
      </c>
      <c r="AW58" s="117">
        <f t="shared" ca="1" si="53"/>
        <v>0</v>
      </c>
      <c r="AX58" s="117">
        <f t="shared" ca="1" si="14"/>
        <v>0</v>
      </c>
      <c r="AY58" s="46"/>
      <c r="AZ58" s="117">
        <f t="shared" ca="1" si="15"/>
        <v>0</v>
      </c>
      <c r="BA58" s="36">
        <f t="shared" ca="1" si="36"/>
        <v>0</v>
      </c>
      <c r="BB58" s="117">
        <f t="shared" ca="1" si="54"/>
        <v>0</v>
      </c>
      <c r="BC58" s="117">
        <f t="shared" ca="1" si="55"/>
        <v>0</v>
      </c>
      <c r="BD58" s="117">
        <f t="shared" ca="1" si="17"/>
        <v>0</v>
      </c>
      <c r="BE58" s="46"/>
      <c r="BF58" s="117">
        <f t="shared" ca="1" si="18"/>
        <v>0</v>
      </c>
      <c r="BG58" s="36">
        <f t="shared" ca="1" si="38"/>
        <v>0</v>
      </c>
      <c r="BH58" s="117">
        <f t="shared" ca="1" si="56"/>
        <v>0</v>
      </c>
      <c r="BI58" s="117">
        <f t="shared" ca="1" si="57"/>
        <v>0</v>
      </c>
      <c r="BJ58" s="117">
        <f t="shared" ca="1" si="20"/>
        <v>0</v>
      </c>
      <c r="BK58" s="46"/>
      <c r="BL58" s="117">
        <f t="shared" ca="1" si="21"/>
        <v>0</v>
      </c>
      <c r="BM58" s="36">
        <f t="shared" ca="1" si="40"/>
        <v>0</v>
      </c>
      <c r="BN58" s="117">
        <f t="shared" ca="1" si="58"/>
        <v>0</v>
      </c>
      <c r="BO58" s="117">
        <f t="shared" ca="1" si="59"/>
        <v>0</v>
      </c>
      <c r="BP58" s="117">
        <f t="shared" ca="1" si="23"/>
        <v>0</v>
      </c>
      <c r="BQ58" s="117"/>
      <c r="BR58" s="117">
        <f t="shared" ca="1" si="42"/>
        <v>0</v>
      </c>
    </row>
    <row r="59" spans="1:70" x14ac:dyDescent="0.25">
      <c r="A59" s="182">
        <v>1995</v>
      </c>
      <c r="B59" s="153"/>
      <c r="C59" s="36">
        <f>Muut_vuositiedot!$D59</f>
        <v>0.5</v>
      </c>
      <c r="D59" s="45">
        <f>Muut_vuositiedot!$G59</f>
        <v>0.98799999999999999</v>
      </c>
      <c r="F59" s="154">
        <f ca="1">Sekal_yhdyskunta!D59</f>
        <v>0</v>
      </c>
      <c r="G59" s="46">
        <f t="shared" ca="1" si="24"/>
        <v>0</v>
      </c>
      <c r="H59" s="46">
        <f ca="1">Sekal_yhdyskunta!W59</f>
        <v>0</v>
      </c>
      <c r="I59" s="46">
        <f ca="1">Sekal_yhdyskunta!X59</f>
        <v>0</v>
      </c>
      <c r="J59" s="46">
        <f ca="1">Sekal_yhdyskunta!Y59</f>
        <v>0</v>
      </c>
      <c r="K59" s="46">
        <f ca="1">Sekal_yhdyskunta!Z59</f>
        <v>0</v>
      </c>
      <c r="M59" s="117">
        <f t="shared" ca="1" si="0"/>
        <v>0</v>
      </c>
      <c r="N59" s="36">
        <f t="shared" ca="1" si="25"/>
        <v>0</v>
      </c>
      <c r="O59" s="117">
        <f t="shared" ca="1" si="43"/>
        <v>0</v>
      </c>
      <c r="P59" s="117">
        <f t="shared" ca="1" si="44"/>
        <v>0</v>
      </c>
      <c r="Q59" s="117">
        <f t="shared" ca="1" si="2"/>
        <v>0</v>
      </c>
      <c r="R59" s="117"/>
      <c r="S59" s="117">
        <f t="shared" ca="1" si="3"/>
        <v>0</v>
      </c>
      <c r="T59" s="36">
        <f t="shared" ca="1" si="27"/>
        <v>0</v>
      </c>
      <c r="U59" s="117">
        <f t="shared" ca="1" si="45"/>
        <v>0</v>
      </c>
      <c r="V59" s="117">
        <f t="shared" ca="1" si="46"/>
        <v>0</v>
      </c>
      <c r="W59" s="117">
        <f t="shared" ca="1" si="5"/>
        <v>0</v>
      </c>
      <c r="Y59" s="117">
        <f t="shared" ca="1" si="6"/>
        <v>0</v>
      </c>
      <c r="Z59" s="36">
        <f t="shared" ca="1" si="29"/>
        <v>0</v>
      </c>
      <c r="AA59" s="117">
        <f t="shared" ca="1" si="47"/>
        <v>0</v>
      </c>
      <c r="AB59" s="117">
        <f t="shared" ca="1" si="48"/>
        <v>0</v>
      </c>
      <c r="AC59" s="117">
        <f t="shared" ca="1" si="8"/>
        <v>0</v>
      </c>
      <c r="AE59" s="117">
        <f t="shared" ca="1" si="9"/>
        <v>0</v>
      </c>
      <c r="AF59" s="36">
        <f t="shared" ca="1" si="31"/>
        <v>0</v>
      </c>
      <c r="AG59" s="117">
        <f t="shared" ca="1" si="49"/>
        <v>0</v>
      </c>
      <c r="AH59" s="117">
        <f t="shared" ca="1" si="50"/>
        <v>0</v>
      </c>
      <c r="AI59" s="117">
        <f t="shared" ca="1" si="11"/>
        <v>0</v>
      </c>
      <c r="AK59" s="117">
        <f t="shared" ca="1" si="51"/>
        <v>0</v>
      </c>
      <c r="AL59" s="46"/>
      <c r="AM59" s="120">
        <f ca="1">Erill_ker_yhdyskunta!O59</f>
        <v>0</v>
      </c>
      <c r="AN59" s="46">
        <f t="shared" ca="1" si="33"/>
        <v>0</v>
      </c>
      <c r="AO59" s="46">
        <f ca="1">Erill_ker_yhdyskunta!AB59</f>
        <v>0</v>
      </c>
      <c r="AP59" s="46">
        <f ca="1">Erill_ker_yhdyskunta!AC59</f>
        <v>0</v>
      </c>
      <c r="AQ59" s="46">
        <f ca="1">Erill_ker_yhdyskunta!AD59</f>
        <v>0</v>
      </c>
      <c r="AR59" s="46">
        <f ca="1">Erill_ker_yhdyskunta!AE59</f>
        <v>0</v>
      </c>
      <c r="AS59" s="46"/>
      <c r="AT59" s="117">
        <f t="shared" ca="1" si="12"/>
        <v>0</v>
      </c>
      <c r="AU59" s="36">
        <f t="shared" ca="1" si="34"/>
        <v>0</v>
      </c>
      <c r="AV59" s="117">
        <f t="shared" ca="1" si="52"/>
        <v>0</v>
      </c>
      <c r="AW59" s="117">
        <f t="shared" ca="1" si="53"/>
        <v>0</v>
      </c>
      <c r="AX59" s="117">
        <f t="shared" ca="1" si="14"/>
        <v>0</v>
      </c>
      <c r="AY59" s="46"/>
      <c r="AZ59" s="117">
        <f t="shared" ca="1" si="15"/>
        <v>0</v>
      </c>
      <c r="BA59" s="36">
        <f t="shared" ca="1" si="36"/>
        <v>0</v>
      </c>
      <c r="BB59" s="117">
        <f t="shared" ca="1" si="54"/>
        <v>0</v>
      </c>
      <c r="BC59" s="117">
        <f t="shared" ca="1" si="55"/>
        <v>0</v>
      </c>
      <c r="BD59" s="117">
        <f t="shared" ca="1" si="17"/>
        <v>0</v>
      </c>
      <c r="BE59" s="46"/>
      <c r="BF59" s="117">
        <f t="shared" ca="1" si="18"/>
        <v>0</v>
      </c>
      <c r="BG59" s="36">
        <f t="shared" ca="1" si="38"/>
        <v>0</v>
      </c>
      <c r="BH59" s="117">
        <f t="shared" ca="1" si="56"/>
        <v>0</v>
      </c>
      <c r="BI59" s="117">
        <f t="shared" ca="1" si="57"/>
        <v>0</v>
      </c>
      <c r="BJ59" s="117">
        <f t="shared" ca="1" si="20"/>
        <v>0</v>
      </c>
      <c r="BK59" s="46"/>
      <c r="BL59" s="117">
        <f t="shared" ca="1" si="21"/>
        <v>0</v>
      </c>
      <c r="BM59" s="36">
        <f t="shared" ca="1" si="40"/>
        <v>0</v>
      </c>
      <c r="BN59" s="117">
        <f t="shared" ca="1" si="58"/>
        <v>0</v>
      </c>
      <c r="BO59" s="117">
        <f t="shared" ca="1" si="59"/>
        <v>0</v>
      </c>
      <c r="BP59" s="117">
        <f t="shared" ca="1" si="23"/>
        <v>0</v>
      </c>
      <c r="BQ59" s="117"/>
      <c r="BR59" s="117">
        <f t="shared" ca="1" si="42"/>
        <v>0</v>
      </c>
    </row>
    <row r="60" spans="1:70" x14ac:dyDescent="0.25">
      <c r="A60" s="182">
        <v>1996</v>
      </c>
      <c r="B60" s="153"/>
      <c r="C60" s="36">
        <f>Muut_vuositiedot!$D60</f>
        <v>0.5</v>
      </c>
      <c r="D60" s="45">
        <f>Muut_vuositiedot!$G60</f>
        <v>0.98799999999999999</v>
      </c>
      <c r="F60" s="154">
        <f ca="1">Sekal_yhdyskunta!D60</f>
        <v>0</v>
      </c>
      <c r="G60" s="46">
        <f t="shared" ca="1" si="24"/>
        <v>0</v>
      </c>
      <c r="H60" s="46">
        <f ca="1">Sekal_yhdyskunta!W60</f>
        <v>0</v>
      </c>
      <c r="I60" s="46">
        <f ca="1">Sekal_yhdyskunta!X60</f>
        <v>0</v>
      </c>
      <c r="J60" s="46">
        <f ca="1">Sekal_yhdyskunta!Y60</f>
        <v>0</v>
      </c>
      <c r="K60" s="46">
        <f ca="1">Sekal_yhdyskunta!Z60</f>
        <v>0</v>
      </c>
      <c r="M60" s="117">
        <f t="shared" ca="1" si="0"/>
        <v>0</v>
      </c>
      <c r="N60" s="36">
        <f t="shared" ca="1" si="25"/>
        <v>0</v>
      </c>
      <c r="O60" s="117">
        <f t="shared" ca="1" si="43"/>
        <v>0</v>
      </c>
      <c r="P60" s="117">
        <f t="shared" ca="1" si="44"/>
        <v>0</v>
      </c>
      <c r="Q60" s="117">
        <f t="shared" ca="1" si="2"/>
        <v>0</v>
      </c>
      <c r="R60" s="117"/>
      <c r="S60" s="117">
        <f t="shared" ca="1" si="3"/>
        <v>0</v>
      </c>
      <c r="T60" s="36">
        <f t="shared" ca="1" si="27"/>
        <v>0</v>
      </c>
      <c r="U60" s="117">
        <f t="shared" ca="1" si="45"/>
        <v>0</v>
      </c>
      <c r="V60" s="117">
        <f t="shared" ca="1" si="46"/>
        <v>0</v>
      </c>
      <c r="W60" s="117">
        <f t="shared" ca="1" si="5"/>
        <v>0</v>
      </c>
      <c r="Y60" s="117">
        <f t="shared" ca="1" si="6"/>
        <v>0</v>
      </c>
      <c r="Z60" s="36">
        <f t="shared" ca="1" si="29"/>
        <v>0</v>
      </c>
      <c r="AA60" s="117">
        <f t="shared" ca="1" si="47"/>
        <v>0</v>
      </c>
      <c r="AB60" s="117">
        <f t="shared" ca="1" si="48"/>
        <v>0</v>
      </c>
      <c r="AC60" s="117">
        <f t="shared" ca="1" si="8"/>
        <v>0</v>
      </c>
      <c r="AE60" s="117">
        <f t="shared" ca="1" si="9"/>
        <v>0</v>
      </c>
      <c r="AF60" s="36">
        <f t="shared" ca="1" si="31"/>
        <v>0</v>
      </c>
      <c r="AG60" s="117">
        <f t="shared" ca="1" si="49"/>
        <v>0</v>
      </c>
      <c r="AH60" s="117">
        <f t="shared" ca="1" si="50"/>
        <v>0</v>
      </c>
      <c r="AI60" s="117">
        <f t="shared" ca="1" si="11"/>
        <v>0</v>
      </c>
      <c r="AK60" s="117">
        <f t="shared" ca="1" si="51"/>
        <v>0</v>
      </c>
      <c r="AL60" s="46"/>
      <c r="AM60" s="120">
        <f ca="1">Erill_ker_yhdyskunta!O60</f>
        <v>0</v>
      </c>
      <c r="AN60" s="46">
        <f t="shared" ca="1" si="33"/>
        <v>0</v>
      </c>
      <c r="AO60" s="46">
        <f ca="1">Erill_ker_yhdyskunta!AB60</f>
        <v>0</v>
      </c>
      <c r="AP60" s="46">
        <f ca="1">Erill_ker_yhdyskunta!AC60</f>
        <v>0</v>
      </c>
      <c r="AQ60" s="46">
        <f ca="1">Erill_ker_yhdyskunta!AD60</f>
        <v>0</v>
      </c>
      <c r="AR60" s="46">
        <f ca="1">Erill_ker_yhdyskunta!AE60</f>
        <v>0</v>
      </c>
      <c r="AS60" s="46"/>
      <c r="AT60" s="117">
        <f t="shared" ca="1" si="12"/>
        <v>0</v>
      </c>
      <c r="AU60" s="36">
        <f t="shared" ca="1" si="34"/>
        <v>0</v>
      </c>
      <c r="AV60" s="117">
        <f t="shared" ca="1" si="52"/>
        <v>0</v>
      </c>
      <c r="AW60" s="117">
        <f t="shared" ca="1" si="53"/>
        <v>0</v>
      </c>
      <c r="AX60" s="117">
        <f t="shared" ca="1" si="14"/>
        <v>0</v>
      </c>
      <c r="AY60" s="46"/>
      <c r="AZ60" s="117">
        <f t="shared" ca="1" si="15"/>
        <v>0</v>
      </c>
      <c r="BA60" s="36">
        <f t="shared" ca="1" si="36"/>
        <v>0</v>
      </c>
      <c r="BB60" s="117">
        <f t="shared" ca="1" si="54"/>
        <v>0</v>
      </c>
      <c r="BC60" s="117">
        <f t="shared" ca="1" si="55"/>
        <v>0</v>
      </c>
      <c r="BD60" s="117">
        <f t="shared" ca="1" si="17"/>
        <v>0</v>
      </c>
      <c r="BE60" s="46"/>
      <c r="BF60" s="117">
        <f t="shared" ca="1" si="18"/>
        <v>0</v>
      </c>
      <c r="BG60" s="36">
        <f t="shared" ca="1" si="38"/>
        <v>0</v>
      </c>
      <c r="BH60" s="117">
        <f t="shared" ca="1" si="56"/>
        <v>0</v>
      </c>
      <c r="BI60" s="117">
        <f t="shared" ca="1" si="57"/>
        <v>0</v>
      </c>
      <c r="BJ60" s="117">
        <f t="shared" ca="1" si="20"/>
        <v>0</v>
      </c>
      <c r="BK60" s="46"/>
      <c r="BL60" s="117">
        <f t="shared" ca="1" si="21"/>
        <v>0</v>
      </c>
      <c r="BM60" s="36">
        <f t="shared" ca="1" si="40"/>
        <v>0</v>
      </c>
      <c r="BN60" s="117">
        <f t="shared" ca="1" si="58"/>
        <v>0</v>
      </c>
      <c r="BO60" s="117">
        <f t="shared" ca="1" si="59"/>
        <v>0</v>
      </c>
      <c r="BP60" s="117">
        <f t="shared" ca="1" si="23"/>
        <v>0</v>
      </c>
      <c r="BQ60" s="117"/>
      <c r="BR60" s="117">
        <f t="shared" ca="1" si="42"/>
        <v>0</v>
      </c>
    </row>
    <row r="61" spans="1:70" x14ac:dyDescent="0.25">
      <c r="A61" s="182">
        <v>1997</v>
      </c>
      <c r="B61" s="153"/>
      <c r="C61" s="36">
        <f>Muut_vuositiedot!$D61</f>
        <v>0.5</v>
      </c>
      <c r="D61" s="45">
        <f>Muut_vuositiedot!$G61</f>
        <v>0.99399999999999999</v>
      </c>
      <c r="F61" s="154">
        <f ca="1">Sekal_yhdyskunta!D61</f>
        <v>0</v>
      </c>
      <c r="G61" s="46">
        <f t="shared" ca="1" si="24"/>
        <v>0</v>
      </c>
      <c r="H61" s="46">
        <f ca="1">Sekal_yhdyskunta!W61</f>
        <v>0</v>
      </c>
      <c r="I61" s="46">
        <f ca="1">Sekal_yhdyskunta!X61</f>
        <v>0</v>
      </c>
      <c r="J61" s="46">
        <f ca="1">Sekal_yhdyskunta!Y61</f>
        <v>0</v>
      </c>
      <c r="K61" s="46">
        <f ca="1">Sekal_yhdyskunta!Z61</f>
        <v>0</v>
      </c>
      <c r="M61" s="117">
        <f t="shared" ca="1" si="0"/>
        <v>0</v>
      </c>
      <c r="N61" s="36">
        <f t="shared" ca="1" si="25"/>
        <v>0</v>
      </c>
      <c r="O61" s="117">
        <f t="shared" ca="1" si="43"/>
        <v>0</v>
      </c>
      <c r="P61" s="117">
        <f t="shared" ca="1" si="44"/>
        <v>0</v>
      </c>
      <c r="Q61" s="117">
        <f t="shared" ca="1" si="2"/>
        <v>0</v>
      </c>
      <c r="R61" s="117"/>
      <c r="S61" s="117">
        <f t="shared" ca="1" si="3"/>
        <v>0</v>
      </c>
      <c r="T61" s="36">
        <f t="shared" ca="1" si="27"/>
        <v>0</v>
      </c>
      <c r="U61" s="117">
        <f t="shared" ca="1" si="45"/>
        <v>0</v>
      </c>
      <c r="V61" s="117">
        <f t="shared" ca="1" si="46"/>
        <v>0</v>
      </c>
      <c r="W61" s="117">
        <f t="shared" ca="1" si="5"/>
        <v>0</v>
      </c>
      <c r="Y61" s="117">
        <f t="shared" ca="1" si="6"/>
        <v>0</v>
      </c>
      <c r="Z61" s="36">
        <f t="shared" ca="1" si="29"/>
        <v>0</v>
      </c>
      <c r="AA61" s="117">
        <f t="shared" ca="1" si="47"/>
        <v>0</v>
      </c>
      <c r="AB61" s="117">
        <f t="shared" ca="1" si="48"/>
        <v>0</v>
      </c>
      <c r="AC61" s="117">
        <f t="shared" ca="1" si="8"/>
        <v>0</v>
      </c>
      <c r="AE61" s="117">
        <f t="shared" ca="1" si="9"/>
        <v>0</v>
      </c>
      <c r="AF61" s="36">
        <f t="shared" ca="1" si="31"/>
        <v>0</v>
      </c>
      <c r="AG61" s="117">
        <f t="shared" ca="1" si="49"/>
        <v>0</v>
      </c>
      <c r="AH61" s="117">
        <f t="shared" ca="1" si="50"/>
        <v>0</v>
      </c>
      <c r="AI61" s="117">
        <f t="shared" ca="1" si="11"/>
        <v>0</v>
      </c>
      <c r="AK61" s="117">
        <f t="shared" ca="1" si="51"/>
        <v>0</v>
      </c>
      <c r="AL61" s="46"/>
      <c r="AM61" s="120">
        <f ca="1">Erill_ker_yhdyskunta!O61</f>
        <v>0</v>
      </c>
      <c r="AN61" s="46">
        <f t="shared" ca="1" si="33"/>
        <v>0</v>
      </c>
      <c r="AO61" s="46">
        <f ca="1">Erill_ker_yhdyskunta!AB61</f>
        <v>0</v>
      </c>
      <c r="AP61" s="46">
        <f ca="1">Erill_ker_yhdyskunta!AC61</f>
        <v>0</v>
      </c>
      <c r="AQ61" s="46">
        <f ca="1">Erill_ker_yhdyskunta!AD61</f>
        <v>0</v>
      </c>
      <c r="AR61" s="46">
        <f ca="1">Erill_ker_yhdyskunta!AE61</f>
        <v>0</v>
      </c>
      <c r="AS61" s="46"/>
      <c r="AT61" s="117">
        <f t="shared" ca="1" si="12"/>
        <v>0</v>
      </c>
      <c r="AU61" s="36">
        <f t="shared" ca="1" si="34"/>
        <v>0</v>
      </c>
      <c r="AV61" s="117">
        <f t="shared" ca="1" si="52"/>
        <v>0</v>
      </c>
      <c r="AW61" s="117">
        <f t="shared" ca="1" si="53"/>
        <v>0</v>
      </c>
      <c r="AX61" s="117">
        <f t="shared" ca="1" si="14"/>
        <v>0</v>
      </c>
      <c r="AY61" s="46"/>
      <c r="AZ61" s="117">
        <f t="shared" ca="1" si="15"/>
        <v>0</v>
      </c>
      <c r="BA61" s="36">
        <f t="shared" ca="1" si="36"/>
        <v>0</v>
      </c>
      <c r="BB61" s="117">
        <f t="shared" ca="1" si="54"/>
        <v>0</v>
      </c>
      <c r="BC61" s="117">
        <f t="shared" ca="1" si="55"/>
        <v>0</v>
      </c>
      <c r="BD61" s="117">
        <f t="shared" ca="1" si="17"/>
        <v>0</v>
      </c>
      <c r="BE61" s="46"/>
      <c r="BF61" s="117">
        <f t="shared" ca="1" si="18"/>
        <v>0</v>
      </c>
      <c r="BG61" s="36">
        <f t="shared" ca="1" si="38"/>
        <v>0</v>
      </c>
      <c r="BH61" s="117">
        <f t="shared" ca="1" si="56"/>
        <v>0</v>
      </c>
      <c r="BI61" s="117">
        <f t="shared" ca="1" si="57"/>
        <v>0</v>
      </c>
      <c r="BJ61" s="117">
        <f t="shared" ca="1" si="20"/>
        <v>0</v>
      </c>
      <c r="BK61" s="46"/>
      <c r="BL61" s="117">
        <f t="shared" ca="1" si="21"/>
        <v>0</v>
      </c>
      <c r="BM61" s="36">
        <f t="shared" ca="1" si="40"/>
        <v>0</v>
      </c>
      <c r="BN61" s="117">
        <f t="shared" ca="1" si="58"/>
        <v>0</v>
      </c>
      <c r="BO61" s="117">
        <f t="shared" ca="1" si="59"/>
        <v>0</v>
      </c>
      <c r="BP61" s="117">
        <f t="shared" ca="1" si="23"/>
        <v>0</v>
      </c>
      <c r="BQ61" s="117"/>
      <c r="BR61" s="117">
        <f t="shared" ca="1" si="42"/>
        <v>0</v>
      </c>
    </row>
    <row r="62" spans="1:70" x14ac:dyDescent="0.25">
      <c r="A62" s="182">
        <v>1998</v>
      </c>
      <c r="B62" s="153"/>
      <c r="C62" s="36">
        <f>Muut_vuositiedot!$D62</f>
        <v>0.5</v>
      </c>
      <c r="D62" s="45">
        <f>Muut_vuositiedot!$G62</f>
        <v>0.99399999999999999</v>
      </c>
      <c r="F62" s="154">
        <f ca="1">Sekal_yhdyskunta!D62</f>
        <v>0</v>
      </c>
      <c r="G62" s="46">
        <f t="shared" ca="1" si="24"/>
        <v>0</v>
      </c>
      <c r="H62" s="46">
        <f ca="1">Sekal_yhdyskunta!W62</f>
        <v>0</v>
      </c>
      <c r="I62" s="46">
        <f ca="1">Sekal_yhdyskunta!X62</f>
        <v>0</v>
      </c>
      <c r="J62" s="46">
        <f ca="1">Sekal_yhdyskunta!Y62</f>
        <v>0</v>
      </c>
      <c r="K62" s="46">
        <f ca="1">Sekal_yhdyskunta!Z62</f>
        <v>0</v>
      </c>
      <c r="M62" s="117">
        <f t="shared" ca="1" si="0"/>
        <v>0</v>
      </c>
      <c r="N62" s="36">
        <f t="shared" ca="1" si="25"/>
        <v>0</v>
      </c>
      <c r="O62" s="117">
        <f t="shared" ca="1" si="43"/>
        <v>0</v>
      </c>
      <c r="P62" s="117">
        <f t="shared" ca="1" si="44"/>
        <v>0</v>
      </c>
      <c r="Q62" s="117">
        <f t="shared" ca="1" si="2"/>
        <v>0</v>
      </c>
      <c r="R62" s="117"/>
      <c r="S62" s="117">
        <f t="shared" ca="1" si="3"/>
        <v>0</v>
      </c>
      <c r="T62" s="36">
        <f t="shared" ca="1" si="27"/>
        <v>0</v>
      </c>
      <c r="U62" s="117">
        <f t="shared" ca="1" si="45"/>
        <v>0</v>
      </c>
      <c r="V62" s="117">
        <f t="shared" ca="1" si="46"/>
        <v>0</v>
      </c>
      <c r="W62" s="117">
        <f t="shared" ca="1" si="5"/>
        <v>0</v>
      </c>
      <c r="Y62" s="117">
        <f t="shared" ca="1" si="6"/>
        <v>0</v>
      </c>
      <c r="Z62" s="36">
        <f t="shared" ca="1" si="29"/>
        <v>0</v>
      </c>
      <c r="AA62" s="117">
        <f t="shared" ca="1" si="47"/>
        <v>0</v>
      </c>
      <c r="AB62" s="117">
        <f t="shared" ca="1" si="48"/>
        <v>0</v>
      </c>
      <c r="AC62" s="117">
        <f t="shared" ca="1" si="8"/>
        <v>0</v>
      </c>
      <c r="AE62" s="117">
        <f t="shared" ca="1" si="9"/>
        <v>0</v>
      </c>
      <c r="AF62" s="36">
        <f t="shared" ca="1" si="31"/>
        <v>0</v>
      </c>
      <c r="AG62" s="117">
        <f t="shared" ca="1" si="49"/>
        <v>0</v>
      </c>
      <c r="AH62" s="117">
        <f t="shared" ca="1" si="50"/>
        <v>0</v>
      </c>
      <c r="AI62" s="117">
        <f t="shared" ca="1" si="11"/>
        <v>0</v>
      </c>
      <c r="AK62" s="117">
        <f t="shared" ca="1" si="51"/>
        <v>0</v>
      </c>
      <c r="AL62" s="46"/>
      <c r="AM62" s="120">
        <f ca="1">Erill_ker_yhdyskunta!O62</f>
        <v>0</v>
      </c>
      <c r="AN62" s="46">
        <f t="shared" ca="1" si="33"/>
        <v>0</v>
      </c>
      <c r="AO62" s="46">
        <f ca="1">Erill_ker_yhdyskunta!AB62</f>
        <v>0</v>
      </c>
      <c r="AP62" s="46">
        <f ca="1">Erill_ker_yhdyskunta!AC62</f>
        <v>0</v>
      </c>
      <c r="AQ62" s="46">
        <f ca="1">Erill_ker_yhdyskunta!AD62</f>
        <v>0</v>
      </c>
      <c r="AR62" s="46">
        <f ca="1">Erill_ker_yhdyskunta!AE62</f>
        <v>0</v>
      </c>
      <c r="AS62" s="46"/>
      <c r="AT62" s="117">
        <f t="shared" ca="1" si="12"/>
        <v>0</v>
      </c>
      <c r="AU62" s="36">
        <f t="shared" ca="1" si="34"/>
        <v>0</v>
      </c>
      <c r="AV62" s="117">
        <f t="shared" ca="1" si="52"/>
        <v>0</v>
      </c>
      <c r="AW62" s="117">
        <f t="shared" ca="1" si="53"/>
        <v>0</v>
      </c>
      <c r="AX62" s="117">
        <f t="shared" ca="1" si="14"/>
        <v>0</v>
      </c>
      <c r="AY62" s="46"/>
      <c r="AZ62" s="117">
        <f t="shared" ca="1" si="15"/>
        <v>0</v>
      </c>
      <c r="BA62" s="36">
        <f t="shared" ca="1" si="36"/>
        <v>0</v>
      </c>
      <c r="BB62" s="117">
        <f t="shared" ca="1" si="54"/>
        <v>0</v>
      </c>
      <c r="BC62" s="117">
        <f t="shared" ca="1" si="55"/>
        <v>0</v>
      </c>
      <c r="BD62" s="117">
        <f t="shared" ca="1" si="17"/>
        <v>0</v>
      </c>
      <c r="BE62" s="46"/>
      <c r="BF62" s="117">
        <f t="shared" ca="1" si="18"/>
        <v>0</v>
      </c>
      <c r="BG62" s="36">
        <f t="shared" ca="1" si="38"/>
        <v>0</v>
      </c>
      <c r="BH62" s="117">
        <f t="shared" ca="1" si="56"/>
        <v>0</v>
      </c>
      <c r="BI62" s="117">
        <f t="shared" ca="1" si="57"/>
        <v>0</v>
      </c>
      <c r="BJ62" s="117">
        <f t="shared" ca="1" si="20"/>
        <v>0</v>
      </c>
      <c r="BK62" s="46"/>
      <c r="BL62" s="117">
        <f t="shared" ca="1" si="21"/>
        <v>0</v>
      </c>
      <c r="BM62" s="36">
        <f t="shared" ca="1" si="40"/>
        <v>0</v>
      </c>
      <c r="BN62" s="117">
        <f t="shared" ca="1" si="58"/>
        <v>0</v>
      </c>
      <c r="BO62" s="117">
        <f t="shared" ca="1" si="59"/>
        <v>0</v>
      </c>
      <c r="BP62" s="117">
        <f t="shared" ca="1" si="23"/>
        <v>0</v>
      </c>
      <c r="BQ62" s="117"/>
      <c r="BR62" s="117">
        <f t="shared" ca="1" si="42"/>
        <v>0</v>
      </c>
    </row>
    <row r="63" spans="1:70" x14ac:dyDescent="0.25">
      <c r="A63" s="182">
        <v>1999</v>
      </c>
      <c r="B63" s="153"/>
      <c r="C63" s="36">
        <f>Muut_vuositiedot!$D63</f>
        <v>0.5</v>
      </c>
      <c r="D63" s="45">
        <f>Muut_vuositiedot!$G63</f>
        <v>0.99399999999999999</v>
      </c>
      <c r="F63" s="154">
        <f ca="1">Sekal_yhdyskunta!D63</f>
        <v>0</v>
      </c>
      <c r="G63" s="46">
        <f t="shared" ca="1" si="24"/>
        <v>0</v>
      </c>
      <c r="H63" s="46">
        <f ca="1">Sekal_yhdyskunta!W63</f>
        <v>0</v>
      </c>
      <c r="I63" s="46">
        <f ca="1">Sekal_yhdyskunta!X63</f>
        <v>0</v>
      </c>
      <c r="J63" s="46">
        <f ca="1">Sekal_yhdyskunta!Y63</f>
        <v>0</v>
      </c>
      <c r="K63" s="46">
        <f ca="1">Sekal_yhdyskunta!Z63</f>
        <v>0</v>
      </c>
      <c r="M63" s="117">
        <f t="shared" ca="1" si="0"/>
        <v>0</v>
      </c>
      <c r="N63" s="36">
        <f t="shared" ca="1" si="25"/>
        <v>0</v>
      </c>
      <c r="O63" s="117">
        <f t="shared" ca="1" si="43"/>
        <v>0</v>
      </c>
      <c r="P63" s="117">
        <f t="shared" ca="1" si="44"/>
        <v>0</v>
      </c>
      <c r="Q63" s="117">
        <f t="shared" ca="1" si="2"/>
        <v>0</v>
      </c>
      <c r="R63" s="117"/>
      <c r="S63" s="117">
        <f t="shared" ca="1" si="3"/>
        <v>0</v>
      </c>
      <c r="T63" s="36">
        <f t="shared" ca="1" si="27"/>
        <v>0</v>
      </c>
      <c r="U63" s="117">
        <f t="shared" ca="1" si="45"/>
        <v>0</v>
      </c>
      <c r="V63" s="117">
        <f t="shared" ca="1" si="46"/>
        <v>0</v>
      </c>
      <c r="W63" s="117">
        <f t="shared" ca="1" si="5"/>
        <v>0</v>
      </c>
      <c r="Y63" s="117">
        <f t="shared" ca="1" si="6"/>
        <v>0</v>
      </c>
      <c r="Z63" s="36">
        <f t="shared" ca="1" si="29"/>
        <v>0</v>
      </c>
      <c r="AA63" s="117">
        <f t="shared" ca="1" si="47"/>
        <v>0</v>
      </c>
      <c r="AB63" s="117">
        <f t="shared" ca="1" si="48"/>
        <v>0</v>
      </c>
      <c r="AC63" s="117">
        <f t="shared" ca="1" si="8"/>
        <v>0</v>
      </c>
      <c r="AE63" s="117">
        <f t="shared" ca="1" si="9"/>
        <v>0</v>
      </c>
      <c r="AF63" s="36">
        <f t="shared" ca="1" si="31"/>
        <v>0</v>
      </c>
      <c r="AG63" s="117">
        <f t="shared" ca="1" si="49"/>
        <v>0</v>
      </c>
      <c r="AH63" s="117">
        <f t="shared" ca="1" si="50"/>
        <v>0</v>
      </c>
      <c r="AI63" s="117">
        <f t="shared" ca="1" si="11"/>
        <v>0</v>
      </c>
      <c r="AK63" s="117">
        <f t="shared" ca="1" si="51"/>
        <v>0</v>
      </c>
      <c r="AL63" s="46"/>
      <c r="AM63" s="120">
        <f ca="1">Erill_ker_yhdyskunta!O63</f>
        <v>0</v>
      </c>
      <c r="AN63" s="46">
        <f t="shared" ca="1" si="33"/>
        <v>0</v>
      </c>
      <c r="AO63" s="46">
        <f ca="1">Erill_ker_yhdyskunta!AB63</f>
        <v>0</v>
      </c>
      <c r="AP63" s="46">
        <f ca="1">Erill_ker_yhdyskunta!AC63</f>
        <v>0</v>
      </c>
      <c r="AQ63" s="46">
        <f ca="1">Erill_ker_yhdyskunta!AD63</f>
        <v>0</v>
      </c>
      <c r="AR63" s="46">
        <f ca="1">Erill_ker_yhdyskunta!AE63</f>
        <v>0</v>
      </c>
      <c r="AS63" s="46"/>
      <c r="AT63" s="117">
        <f t="shared" ca="1" si="12"/>
        <v>0</v>
      </c>
      <c r="AU63" s="36">
        <f t="shared" ca="1" si="34"/>
        <v>0</v>
      </c>
      <c r="AV63" s="117">
        <f t="shared" ca="1" si="52"/>
        <v>0</v>
      </c>
      <c r="AW63" s="117">
        <f t="shared" ca="1" si="53"/>
        <v>0</v>
      </c>
      <c r="AX63" s="117">
        <f t="shared" ca="1" si="14"/>
        <v>0</v>
      </c>
      <c r="AY63" s="46"/>
      <c r="AZ63" s="117">
        <f t="shared" ca="1" si="15"/>
        <v>0</v>
      </c>
      <c r="BA63" s="36">
        <f t="shared" ca="1" si="36"/>
        <v>0</v>
      </c>
      <c r="BB63" s="117">
        <f t="shared" ca="1" si="54"/>
        <v>0</v>
      </c>
      <c r="BC63" s="117">
        <f t="shared" ca="1" si="55"/>
        <v>0</v>
      </c>
      <c r="BD63" s="117">
        <f t="shared" ca="1" si="17"/>
        <v>0</v>
      </c>
      <c r="BE63" s="46"/>
      <c r="BF63" s="117">
        <f t="shared" ca="1" si="18"/>
        <v>0</v>
      </c>
      <c r="BG63" s="36">
        <f t="shared" ca="1" si="38"/>
        <v>0</v>
      </c>
      <c r="BH63" s="117">
        <f t="shared" ca="1" si="56"/>
        <v>0</v>
      </c>
      <c r="BI63" s="117">
        <f t="shared" ca="1" si="57"/>
        <v>0</v>
      </c>
      <c r="BJ63" s="117">
        <f t="shared" ca="1" si="20"/>
        <v>0</v>
      </c>
      <c r="BK63" s="46"/>
      <c r="BL63" s="117">
        <f t="shared" ca="1" si="21"/>
        <v>0</v>
      </c>
      <c r="BM63" s="36">
        <f t="shared" ca="1" si="40"/>
        <v>0</v>
      </c>
      <c r="BN63" s="117">
        <f t="shared" ca="1" si="58"/>
        <v>0</v>
      </c>
      <c r="BO63" s="117">
        <f t="shared" ca="1" si="59"/>
        <v>0</v>
      </c>
      <c r="BP63" s="117">
        <f t="shared" ca="1" si="23"/>
        <v>0</v>
      </c>
      <c r="BQ63" s="117"/>
      <c r="BR63" s="117">
        <f t="shared" ca="1" si="42"/>
        <v>0</v>
      </c>
    </row>
    <row r="64" spans="1:70" x14ac:dyDescent="0.25">
      <c r="A64" s="182">
        <v>2000</v>
      </c>
      <c r="B64" s="153"/>
      <c r="C64" s="36">
        <f>Muut_vuositiedot!$D64</f>
        <v>0.5</v>
      </c>
      <c r="D64" s="45">
        <f>Muut_vuositiedot!$G64</f>
        <v>0.99399999999999999</v>
      </c>
      <c r="F64" s="154">
        <f ca="1">Sekal_yhdyskunta!D64</f>
        <v>0</v>
      </c>
      <c r="G64" s="46">
        <f t="shared" ca="1" si="24"/>
        <v>0</v>
      </c>
      <c r="H64" s="46">
        <f ca="1">Sekal_yhdyskunta!W64</f>
        <v>0</v>
      </c>
      <c r="I64" s="46">
        <f ca="1">Sekal_yhdyskunta!X64</f>
        <v>0</v>
      </c>
      <c r="J64" s="46">
        <f ca="1">Sekal_yhdyskunta!Y64</f>
        <v>0</v>
      </c>
      <c r="K64" s="46">
        <f ca="1">Sekal_yhdyskunta!Z64</f>
        <v>0</v>
      </c>
      <c r="M64" s="117">
        <f t="shared" ca="1" si="0"/>
        <v>0</v>
      </c>
      <c r="N64" s="36">
        <f t="shared" ca="1" si="25"/>
        <v>0</v>
      </c>
      <c r="O64" s="117">
        <f t="shared" ca="1" si="43"/>
        <v>0</v>
      </c>
      <c r="P64" s="117">
        <f t="shared" ca="1" si="44"/>
        <v>0</v>
      </c>
      <c r="Q64" s="117">
        <f t="shared" ca="1" si="2"/>
        <v>0</v>
      </c>
      <c r="R64" s="117"/>
      <c r="S64" s="117">
        <f t="shared" ca="1" si="3"/>
        <v>0</v>
      </c>
      <c r="T64" s="36">
        <f t="shared" ca="1" si="27"/>
        <v>0</v>
      </c>
      <c r="U64" s="117">
        <f t="shared" ca="1" si="45"/>
        <v>0</v>
      </c>
      <c r="V64" s="117">
        <f t="shared" ca="1" si="46"/>
        <v>0</v>
      </c>
      <c r="W64" s="117">
        <f t="shared" ca="1" si="5"/>
        <v>0</v>
      </c>
      <c r="Y64" s="117">
        <f t="shared" ca="1" si="6"/>
        <v>0</v>
      </c>
      <c r="Z64" s="36">
        <f t="shared" ca="1" si="29"/>
        <v>0</v>
      </c>
      <c r="AA64" s="117">
        <f t="shared" ca="1" si="47"/>
        <v>0</v>
      </c>
      <c r="AB64" s="117">
        <f t="shared" ca="1" si="48"/>
        <v>0</v>
      </c>
      <c r="AC64" s="117">
        <f t="shared" ca="1" si="8"/>
        <v>0</v>
      </c>
      <c r="AE64" s="117">
        <f t="shared" ca="1" si="9"/>
        <v>0</v>
      </c>
      <c r="AF64" s="36">
        <f t="shared" ca="1" si="31"/>
        <v>0</v>
      </c>
      <c r="AG64" s="117">
        <f t="shared" ca="1" si="49"/>
        <v>0</v>
      </c>
      <c r="AH64" s="117">
        <f t="shared" ca="1" si="50"/>
        <v>0</v>
      </c>
      <c r="AI64" s="117">
        <f t="shared" ca="1" si="11"/>
        <v>0</v>
      </c>
      <c r="AK64" s="117">
        <f t="shared" ca="1" si="51"/>
        <v>0</v>
      </c>
      <c r="AL64" s="46"/>
      <c r="AM64" s="120">
        <f ca="1">Erill_ker_yhdyskunta!O64</f>
        <v>0</v>
      </c>
      <c r="AN64" s="46">
        <f t="shared" ca="1" si="33"/>
        <v>0</v>
      </c>
      <c r="AO64" s="46">
        <f ca="1">Erill_ker_yhdyskunta!AB64</f>
        <v>0</v>
      </c>
      <c r="AP64" s="46">
        <f ca="1">Erill_ker_yhdyskunta!AC64</f>
        <v>0</v>
      </c>
      <c r="AQ64" s="46">
        <f ca="1">Erill_ker_yhdyskunta!AD64</f>
        <v>0</v>
      </c>
      <c r="AR64" s="46">
        <f ca="1">Erill_ker_yhdyskunta!AE64</f>
        <v>0</v>
      </c>
      <c r="AS64" s="46"/>
      <c r="AT64" s="117">
        <f t="shared" ca="1" si="12"/>
        <v>0</v>
      </c>
      <c r="AU64" s="36">
        <f t="shared" ca="1" si="34"/>
        <v>0</v>
      </c>
      <c r="AV64" s="117">
        <f t="shared" ca="1" si="52"/>
        <v>0</v>
      </c>
      <c r="AW64" s="117">
        <f t="shared" ca="1" si="53"/>
        <v>0</v>
      </c>
      <c r="AX64" s="117">
        <f t="shared" ca="1" si="14"/>
        <v>0</v>
      </c>
      <c r="AY64" s="46"/>
      <c r="AZ64" s="117">
        <f t="shared" ca="1" si="15"/>
        <v>0</v>
      </c>
      <c r="BA64" s="36">
        <f t="shared" ca="1" si="36"/>
        <v>0</v>
      </c>
      <c r="BB64" s="117">
        <f t="shared" ca="1" si="54"/>
        <v>0</v>
      </c>
      <c r="BC64" s="117">
        <f t="shared" ca="1" si="55"/>
        <v>0</v>
      </c>
      <c r="BD64" s="117">
        <f t="shared" ca="1" si="17"/>
        <v>0</v>
      </c>
      <c r="BE64" s="46"/>
      <c r="BF64" s="117">
        <f t="shared" ca="1" si="18"/>
        <v>0</v>
      </c>
      <c r="BG64" s="36">
        <f t="shared" ca="1" si="38"/>
        <v>0</v>
      </c>
      <c r="BH64" s="117">
        <f t="shared" ca="1" si="56"/>
        <v>0</v>
      </c>
      <c r="BI64" s="117">
        <f t="shared" ca="1" si="57"/>
        <v>0</v>
      </c>
      <c r="BJ64" s="117">
        <f t="shared" ca="1" si="20"/>
        <v>0</v>
      </c>
      <c r="BK64" s="46"/>
      <c r="BL64" s="117">
        <f t="shared" ca="1" si="21"/>
        <v>0</v>
      </c>
      <c r="BM64" s="36">
        <f t="shared" ca="1" si="40"/>
        <v>0</v>
      </c>
      <c r="BN64" s="117">
        <f t="shared" ca="1" si="58"/>
        <v>0</v>
      </c>
      <c r="BO64" s="117">
        <f t="shared" ca="1" si="59"/>
        <v>0</v>
      </c>
      <c r="BP64" s="117">
        <f t="shared" ca="1" si="23"/>
        <v>0</v>
      </c>
      <c r="BQ64" s="117"/>
      <c r="BR64" s="117">
        <f t="shared" ca="1" si="42"/>
        <v>0</v>
      </c>
    </row>
    <row r="65" spans="1:70" x14ac:dyDescent="0.25">
      <c r="A65" s="182">
        <v>2001</v>
      </c>
      <c r="B65" s="153"/>
      <c r="C65" s="36">
        <f>Muut_vuositiedot!$D65</f>
        <v>0.5</v>
      </c>
      <c r="D65" s="45">
        <f>Muut_vuositiedot!$G65</f>
        <v>0.99399999999999999</v>
      </c>
      <c r="F65" s="154">
        <f ca="1">Sekal_yhdyskunta!D65</f>
        <v>0</v>
      </c>
      <c r="G65" s="46">
        <f t="shared" ca="1" si="24"/>
        <v>0</v>
      </c>
      <c r="H65" s="46">
        <f ca="1">Sekal_yhdyskunta!W65</f>
        <v>0</v>
      </c>
      <c r="I65" s="46">
        <f ca="1">Sekal_yhdyskunta!X65</f>
        <v>0</v>
      </c>
      <c r="J65" s="46">
        <f ca="1">Sekal_yhdyskunta!Y65</f>
        <v>0</v>
      </c>
      <c r="K65" s="46">
        <f ca="1">Sekal_yhdyskunta!Z65</f>
        <v>0</v>
      </c>
      <c r="M65" s="117">
        <f t="shared" ca="1" si="0"/>
        <v>0</v>
      </c>
      <c r="N65" s="36">
        <f t="shared" ca="1" si="25"/>
        <v>0</v>
      </c>
      <c r="O65" s="117">
        <f t="shared" ca="1" si="43"/>
        <v>0</v>
      </c>
      <c r="P65" s="117">
        <f t="shared" ca="1" si="44"/>
        <v>0</v>
      </c>
      <c r="Q65" s="117">
        <f t="shared" ca="1" si="2"/>
        <v>0</v>
      </c>
      <c r="R65" s="117"/>
      <c r="S65" s="117">
        <f t="shared" ca="1" si="3"/>
        <v>0</v>
      </c>
      <c r="T65" s="36">
        <f t="shared" ca="1" si="27"/>
        <v>0</v>
      </c>
      <c r="U65" s="117">
        <f t="shared" ca="1" si="45"/>
        <v>0</v>
      </c>
      <c r="V65" s="117">
        <f t="shared" ca="1" si="46"/>
        <v>0</v>
      </c>
      <c r="W65" s="117">
        <f t="shared" ca="1" si="5"/>
        <v>0</v>
      </c>
      <c r="Y65" s="117">
        <f t="shared" ca="1" si="6"/>
        <v>0</v>
      </c>
      <c r="Z65" s="36">
        <f t="shared" ca="1" si="29"/>
        <v>0</v>
      </c>
      <c r="AA65" s="117">
        <f t="shared" ca="1" si="47"/>
        <v>0</v>
      </c>
      <c r="AB65" s="117">
        <f t="shared" ca="1" si="48"/>
        <v>0</v>
      </c>
      <c r="AC65" s="117">
        <f t="shared" ca="1" si="8"/>
        <v>0</v>
      </c>
      <c r="AE65" s="117">
        <f t="shared" ca="1" si="9"/>
        <v>0</v>
      </c>
      <c r="AF65" s="36">
        <f t="shared" ca="1" si="31"/>
        <v>0</v>
      </c>
      <c r="AG65" s="117">
        <f t="shared" ca="1" si="49"/>
        <v>0</v>
      </c>
      <c r="AH65" s="117">
        <f t="shared" ca="1" si="50"/>
        <v>0</v>
      </c>
      <c r="AI65" s="117">
        <f t="shared" ca="1" si="11"/>
        <v>0</v>
      </c>
      <c r="AK65" s="117">
        <f t="shared" ca="1" si="51"/>
        <v>0</v>
      </c>
      <c r="AL65" s="46"/>
      <c r="AM65" s="120">
        <f ca="1">Erill_ker_yhdyskunta!O65</f>
        <v>0</v>
      </c>
      <c r="AN65" s="46">
        <f t="shared" ca="1" si="33"/>
        <v>0</v>
      </c>
      <c r="AO65" s="46">
        <f ca="1">Erill_ker_yhdyskunta!AB65</f>
        <v>0</v>
      </c>
      <c r="AP65" s="46">
        <f ca="1">Erill_ker_yhdyskunta!AC65</f>
        <v>0</v>
      </c>
      <c r="AQ65" s="46">
        <f ca="1">Erill_ker_yhdyskunta!AD65</f>
        <v>0</v>
      </c>
      <c r="AR65" s="46">
        <f ca="1">Erill_ker_yhdyskunta!AE65</f>
        <v>0</v>
      </c>
      <c r="AS65" s="46"/>
      <c r="AT65" s="117">
        <f t="shared" ca="1" si="12"/>
        <v>0</v>
      </c>
      <c r="AU65" s="36">
        <f t="shared" ca="1" si="34"/>
        <v>0</v>
      </c>
      <c r="AV65" s="117">
        <f t="shared" ca="1" si="52"/>
        <v>0</v>
      </c>
      <c r="AW65" s="117">
        <f t="shared" ca="1" si="53"/>
        <v>0</v>
      </c>
      <c r="AX65" s="117">
        <f t="shared" ca="1" si="14"/>
        <v>0</v>
      </c>
      <c r="AY65" s="46"/>
      <c r="AZ65" s="117">
        <f t="shared" ca="1" si="15"/>
        <v>0</v>
      </c>
      <c r="BA65" s="36">
        <f t="shared" ca="1" si="36"/>
        <v>0</v>
      </c>
      <c r="BB65" s="117">
        <f t="shared" ca="1" si="54"/>
        <v>0</v>
      </c>
      <c r="BC65" s="117">
        <f t="shared" ca="1" si="55"/>
        <v>0</v>
      </c>
      <c r="BD65" s="117">
        <f t="shared" ca="1" si="17"/>
        <v>0</v>
      </c>
      <c r="BE65" s="46"/>
      <c r="BF65" s="117">
        <f t="shared" ca="1" si="18"/>
        <v>0</v>
      </c>
      <c r="BG65" s="36">
        <f t="shared" ca="1" si="38"/>
        <v>0</v>
      </c>
      <c r="BH65" s="117">
        <f t="shared" ca="1" si="56"/>
        <v>0</v>
      </c>
      <c r="BI65" s="117">
        <f t="shared" ca="1" si="57"/>
        <v>0</v>
      </c>
      <c r="BJ65" s="117">
        <f t="shared" ca="1" si="20"/>
        <v>0</v>
      </c>
      <c r="BK65" s="46"/>
      <c r="BL65" s="117">
        <f t="shared" ca="1" si="21"/>
        <v>0</v>
      </c>
      <c r="BM65" s="36">
        <f t="shared" ca="1" si="40"/>
        <v>0</v>
      </c>
      <c r="BN65" s="117">
        <f t="shared" ca="1" si="58"/>
        <v>0</v>
      </c>
      <c r="BO65" s="117">
        <f t="shared" ca="1" si="59"/>
        <v>0</v>
      </c>
      <c r="BP65" s="117">
        <f t="shared" ca="1" si="23"/>
        <v>0</v>
      </c>
      <c r="BQ65" s="117"/>
      <c r="BR65" s="117">
        <f t="shared" ca="1" si="42"/>
        <v>0</v>
      </c>
    </row>
    <row r="66" spans="1:70" x14ac:dyDescent="0.25">
      <c r="A66" s="182">
        <v>2002</v>
      </c>
      <c r="B66" s="153"/>
      <c r="C66" s="36">
        <f>Muut_vuositiedot!$D66</f>
        <v>0.5</v>
      </c>
      <c r="D66" s="45">
        <f>Muut_vuositiedot!$G66</f>
        <v>1</v>
      </c>
      <c r="F66" s="154">
        <f ca="1">Sekal_yhdyskunta!D66</f>
        <v>0</v>
      </c>
      <c r="G66" s="46">
        <f t="shared" ca="1" si="24"/>
        <v>0</v>
      </c>
      <c r="H66" s="46">
        <f ca="1">Sekal_yhdyskunta!W66</f>
        <v>0</v>
      </c>
      <c r="I66" s="46">
        <f ca="1">Sekal_yhdyskunta!X66</f>
        <v>0</v>
      </c>
      <c r="J66" s="46">
        <f ca="1">Sekal_yhdyskunta!Y66</f>
        <v>0</v>
      </c>
      <c r="K66" s="46">
        <f ca="1">Sekal_yhdyskunta!Z66</f>
        <v>0</v>
      </c>
      <c r="M66" s="117">
        <f t="shared" ca="1" si="0"/>
        <v>0</v>
      </c>
      <c r="N66" s="36">
        <f t="shared" ca="1" si="25"/>
        <v>0</v>
      </c>
      <c r="O66" s="117">
        <f t="shared" ca="1" si="43"/>
        <v>0</v>
      </c>
      <c r="P66" s="117">
        <f t="shared" ca="1" si="44"/>
        <v>0</v>
      </c>
      <c r="Q66" s="117">
        <f t="shared" ca="1" si="2"/>
        <v>0</v>
      </c>
      <c r="R66" s="117"/>
      <c r="S66" s="117">
        <f t="shared" ca="1" si="3"/>
        <v>0</v>
      </c>
      <c r="T66" s="36">
        <f t="shared" ca="1" si="27"/>
        <v>0</v>
      </c>
      <c r="U66" s="117">
        <f t="shared" ca="1" si="45"/>
        <v>0</v>
      </c>
      <c r="V66" s="117">
        <f t="shared" ca="1" si="46"/>
        <v>0</v>
      </c>
      <c r="W66" s="117">
        <f t="shared" ca="1" si="5"/>
        <v>0</v>
      </c>
      <c r="Y66" s="117">
        <f t="shared" ca="1" si="6"/>
        <v>0</v>
      </c>
      <c r="Z66" s="36">
        <f t="shared" ca="1" si="29"/>
        <v>0</v>
      </c>
      <c r="AA66" s="117">
        <f t="shared" ca="1" si="47"/>
        <v>0</v>
      </c>
      <c r="AB66" s="117">
        <f t="shared" ca="1" si="48"/>
        <v>0</v>
      </c>
      <c r="AC66" s="117">
        <f t="shared" ca="1" si="8"/>
        <v>0</v>
      </c>
      <c r="AE66" s="117">
        <f t="shared" ca="1" si="9"/>
        <v>0</v>
      </c>
      <c r="AF66" s="36">
        <f t="shared" ca="1" si="31"/>
        <v>0</v>
      </c>
      <c r="AG66" s="117">
        <f t="shared" ca="1" si="49"/>
        <v>0</v>
      </c>
      <c r="AH66" s="117">
        <f t="shared" ca="1" si="50"/>
        <v>0</v>
      </c>
      <c r="AI66" s="117">
        <f t="shared" ca="1" si="11"/>
        <v>0</v>
      </c>
      <c r="AK66" s="117">
        <f t="shared" ca="1" si="51"/>
        <v>0</v>
      </c>
      <c r="AL66" s="46"/>
      <c r="AM66" s="120">
        <f ca="1">Erill_ker_yhdyskunta!O66</f>
        <v>0</v>
      </c>
      <c r="AN66" s="46">
        <f t="shared" ca="1" si="33"/>
        <v>0</v>
      </c>
      <c r="AO66" s="46">
        <f ca="1">Erill_ker_yhdyskunta!AB66</f>
        <v>0</v>
      </c>
      <c r="AP66" s="46">
        <f ca="1">Erill_ker_yhdyskunta!AC66</f>
        <v>0</v>
      </c>
      <c r="AQ66" s="46">
        <f ca="1">Erill_ker_yhdyskunta!AD66</f>
        <v>0</v>
      </c>
      <c r="AR66" s="46">
        <f ca="1">Erill_ker_yhdyskunta!AE66</f>
        <v>0</v>
      </c>
      <c r="AS66" s="46"/>
      <c r="AT66" s="117">
        <f t="shared" ca="1" si="12"/>
        <v>0</v>
      </c>
      <c r="AU66" s="36">
        <f t="shared" ca="1" si="34"/>
        <v>0</v>
      </c>
      <c r="AV66" s="117">
        <f t="shared" ca="1" si="52"/>
        <v>0</v>
      </c>
      <c r="AW66" s="117">
        <f t="shared" ca="1" si="53"/>
        <v>0</v>
      </c>
      <c r="AX66" s="117">
        <f t="shared" ca="1" si="14"/>
        <v>0</v>
      </c>
      <c r="AY66" s="46"/>
      <c r="AZ66" s="117">
        <f t="shared" ca="1" si="15"/>
        <v>0</v>
      </c>
      <c r="BA66" s="36">
        <f t="shared" ca="1" si="36"/>
        <v>0</v>
      </c>
      <c r="BB66" s="117">
        <f t="shared" ca="1" si="54"/>
        <v>0</v>
      </c>
      <c r="BC66" s="117">
        <f t="shared" ca="1" si="55"/>
        <v>0</v>
      </c>
      <c r="BD66" s="117">
        <f t="shared" ca="1" si="17"/>
        <v>0</v>
      </c>
      <c r="BE66" s="46"/>
      <c r="BF66" s="117">
        <f t="shared" ca="1" si="18"/>
        <v>0</v>
      </c>
      <c r="BG66" s="36">
        <f t="shared" ca="1" si="38"/>
        <v>0</v>
      </c>
      <c r="BH66" s="117">
        <f t="shared" ca="1" si="56"/>
        <v>0</v>
      </c>
      <c r="BI66" s="117">
        <f t="shared" ca="1" si="57"/>
        <v>0</v>
      </c>
      <c r="BJ66" s="117">
        <f t="shared" ca="1" si="20"/>
        <v>0</v>
      </c>
      <c r="BK66" s="46"/>
      <c r="BL66" s="117">
        <f t="shared" ca="1" si="21"/>
        <v>0</v>
      </c>
      <c r="BM66" s="36">
        <f t="shared" ca="1" si="40"/>
        <v>0</v>
      </c>
      <c r="BN66" s="117">
        <f t="shared" ca="1" si="58"/>
        <v>0</v>
      </c>
      <c r="BO66" s="117">
        <f t="shared" ca="1" si="59"/>
        <v>0</v>
      </c>
      <c r="BP66" s="117">
        <f t="shared" ca="1" si="23"/>
        <v>0</v>
      </c>
      <c r="BQ66" s="117"/>
      <c r="BR66" s="117">
        <f t="shared" ca="1" si="42"/>
        <v>0</v>
      </c>
    </row>
    <row r="67" spans="1:70" x14ac:dyDescent="0.25">
      <c r="A67" s="182">
        <v>2003</v>
      </c>
      <c r="B67" s="153"/>
      <c r="C67" s="36">
        <f>Muut_vuositiedot!$D67</f>
        <v>0.5</v>
      </c>
      <c r="D67" s="45">
        <f>Muut_vuositiedot!$G67</f>
        <v>1</v>
      </c>
      <c r="F67" s="154">
        <f ca="1">Sekal_yhdyskunta!D67</f>
        <v>0</v>
      </c>
      <c r="G67" s="46">
        <f t="shared" ca="1" si="24"/>
        <v>0</v>
      </c>
      <c r="H67" s="46">
        <f ca="1">Sekal_yhdyskunta!W67</f>
        <v>0</v>
      </c>
      <c r="I67" s="46">
        <f ca="1">Sekal_yhdyskunta!X67</f>
        <v>0</v>
      </c>
      <c r="J67" s="46">
        <f ca="1">Sekal_yhdyskunta!Y67</f>
        <v>0</v>
      </c>
      <c r="K67" s="46">
        <f ca="1">Sekal_yhdyskunta!Z67</f>
        <v>0</v>
      </c>
      <c r="M67" s="117">
        <f t="shared" ca="1" si="0"/>
        <v>0</v>
      </c>
      <c r="N67" s="36">
        <f t="shared" ca="1" si="25"/>
        <v>0</v>
      </c>
      <c r="O67" s="117">
        <f t="shared" ca="1" si="43"/>
        <v>0</v>
      </c>
      <c r="P67" s="117">
        <f t="shared" ca="1" si="44"/>
        <v>0</v>
      </c>
      <c r="Q67" s="117">
        <f t="shared" ca="1" si="2"/>
        <v>0</v>
      </c>
      <c r="R67" s="117"/>
      <c r="S67" s="117">
        <f t="shared" ca="1" si="3"/>
        <v>0</v>
      </c>
      <c r="T67" s="36">
        <f t="shared" ca="1" si="27"/>
        <v>0</v>
      </c>
      <c r="U67" s="117">
        <f t="shared" ca="1" si="45"/>
        <v>0</v>
      </c>
      <c r="V67" s="117">
        <f t="shared" ca="1" si="46"/>
        <v>0</v>
      </c>
      <c r="W67" s="117">
        <f t="shared" ca="1" si="5"/>
        <v>0</v>
      </c>
      <c r="Y67" s="117">
        <f t="shared" ca="1" si="6"/>
        <v>0</v>
      </c>
      <c r="Z67" s="36">
        <f t="shared" ca="1" si="29"/>
        <v>0</v>
      </c>
      <c r="AA67" s="117">
        <f t="shared" ca="1" si="47"/>
        <v>0</v>
      </c>
      <c r="AB67" s="117">
        <f t="shared" ca="1" si="48"/>
        <v>0</v>
      </c>
      <c r="AC67" s="117">
        <f t="shared" ca="1" si="8"/>
        <v>0</v>
      </c>
      <c r="AE67" s="117">
        <f t="shared" ca="1" si="9"/>
        <v>0</v>
      </c>
      <c r="AF67" s="36">
        <f t="shared" ca="1" si="31"/>
        <v>0</v>
      </c>
      <c r="AG67" s="117">
        <f t="shared" ca="1" si="49"/>
        <v>0</v>
      </c>
      <c r="AH67" s="117">
        <f t="shared" ca="1" si="50"/>
        <v>0</v>
      </c>
      <c r="AI67" s="117">
        <f t="shared" ca="1" si="11"/>
        <v>0</v>
      </c>
      <c r="AK67" s="117">
        <f t="shared" ca="1" si="51"/>
        <v>0</v>
      </c>
      <c r="AL67" s="46"/>
      <c r="AM67" s="120">
        <f ca="1">Erill_ker_yhdyskunta!O67</f>
        <v>0</v>
      </c>
      <c r="AN67" s="46">
        <f t="shared" ca="1" si="33"/>
        <v>0</v>
      </c>
      <c r="AO67" s="46">
        <f ca="1">Erill_ker_yhdyskunta!AB67</f>
        <v>0</v>
      </c>
      <c r="AP67" s="46">
        <f ca="1">Erill_ker_yhdyskunta!AC67</f>
        <v>0</v>
      </c>
      <c r="AQ67" s="46">
        <f ca="1">Erill_ker_yhdyskunta!AD67</f>
        <v>0</v>
      </c>
      <c r="AR67" s="46">
        <f ca="1">Erill_ker_yhdyskunta!AE67</f>
        <v>0</v>
      </c>
      <c r="AS67" s="46"/>
      <c r="AT67" s="117">
        <f t="shared" ca="1" si="12"/>
        <v>0</v>
      </c>
      <c r="AU67" s="36">
        <f t="shared" ca="1" si="34"/>
        <v>0</v>
      </c>
      <c r="AV67" s="117">
        <f t="shared" ca="1" si="52"/>
        <v>0</v>
      </c>
      <c r="AW67" s="117">
        <f t="shared" ca="1" si="53"/>
        <v>0</v>
      </c>
      <c r="AX67" s="117">
        <f t="shared" ca="1" si="14"/>
        <v>0</v>
      </c>
      <c r="AY67" s="46"/>
      <c r="AZ67" s="117">
        <f t="shared" ca="1" si="15"/>
        <v>0</v>
      </c>
      <c r="BA67" s="36">
        <f t="shared" ca="1" si="36"/>
        <v>0</v>
      </c>
      <c r="BB67" s="117">
        <f t="shared" ca="1" si="54"/>
        <v>0</v>
      </c>
      <c r="BC67" s="117">
        <f t="shared" ca="1" si="55"/>
        <v>0</v>
      </c>
      <c r="BD67" s="117">
        <f t="shared" ca="1" si="17"/>
        <v>0</v>
      </c>
      <c r="BE67" s="46"/>
      <c r="BF67" s="117">
        <f t="shared" ca="1" si="18"/>
        <v>0</v>
      </c>
      <c r="BG67" s="36">
        <f t="shared" ca="1" si="38"/>
        <v>0</v>
      </c>
      <c r="BH67" s="117">
        <f t="shared" ca="1" si="56"/>
        <v>0</v>
      </c>
      <c r="BI67" s="117">
        <f t="shared" ca="1" si="57"/>
        <v>0</v>
      </c>
      <c r="BJ67" s="117">
        <f t="shared" ca="1" si="20"/>
        <v>0</v>
      </c>
      <c r="BK67" s="46"/>
      <c r="BL67" s="117">
        <f t="shared" ca="1" si="21"/>
        <v>0</v>
      </c>
      <c r="BM67" s="36">
        <f t="shared" ca="1" si="40"/>
        <v>0</v>
      </c>
      <c r="BN67" s="117">
        <f t="shared" ca="1" si="58"/>
        <v>0</v>
      </c>
      <c r="BO67" s="117">
        <f t="shared" ca="1" si="59"/>
        <v>0</v>
      </c>
      <c r="BP67" s="117">
        <f t="shared" ca="1" si="23"/>
        <v>0</v>
      </c>
      <c r="BQ67" s="117"/>
      <c r="BR67" s="117">
        <f t="shared" ca="1" si="42"/>
        <v>0</v>
      </c>
    </row>
    <row r="68" spans="1:70" x14ac:dyDescent="0.25">
      <c r="A68" s="182">
        <v>2004</v>
      </c>
      <c r="B68" s="153"/>
      <c r="C68" s="36">
        <f>Muut_vuositiedot!$D68</f>
        <v>0.5</v>
      </c>
      <c r="D68" s="45">
        <f>Muut_vuositiedot!$G68</f>
        <v>1</v>
      </c>
      <c r="F68" s="154">
        <f ca="1">Sekal_yhdyskunta!D68</f>
        <v>0</v>
      </c>
      <c r="G68" s="46">
        <f t="shared" ca="1" si="24"/>
        <v>0</v>
      </c>
      <c r="H68" s="46">
        <f ca="1">Sekal_yhdyskunta!W68</f>
        <v>0</v>
      </c>
      <c r="I68" s="46">
        <f ca="1">Sekal_yhdyskunta!X68</f>
        <v>0</v>
      </c>
      <c r="J68" s="46">
        <f ca="1">Sekal_yhdyskunta!Y68</f>
        <v>0</v>
      </c>
      <c r="K68" s="46">
        <f ca="1">Sekal_yhdyskunta!Z68</f>
        <v>0</v>
      </c>
      <c r="M68" s="117">
        <f t="shared" ca="1" si="0"/>
        <v>0</v>
      </c>
      <c r="N68" s="36">
        <f t="shared" ca="1" si="25"/>
        <v>0</v>
      </c>
      <c r="O68" s="117">
        <f t="shared" ca="1" si="43"/>
        <v>0</v>
      </c>
      <c r="P68" s="117">
        <f t="shared" ca="1" si="44"/>
        <v>0</v>
      </c>
      <c r="Q68" s="117">
        <f t="shared" ca="1" si="2"/>
        <v>0</v>
      </c>
      <c r="R68" s="117"/>
      <c r="S68" s="117">
        <f t="shared" ca="1" si="3"/>
        <v>0</v>
      </c>
      <c r="T68" s="36">
        <f t="shared" ca="1" si="27"/>
        <v>0</v>
      </c>
      <c r="U68" s="117">
        <f t="shared" ca="1" si="45"/>
        <v>0</v>
      </c>
      <c r="V68" s="117">
        <f t="shared" ca="1" si="46"/>
        <v>0</v>
      </c>
      <c r="W68" s="117">
        <f t="shared" ca="1" si="5"/>
        <v>0</v>
      </c>
      <c r="Y68" s="117">
        <f t="shared" ca="1" si="6"/>
        <v>0</v>
      </c>
      <c r="Z68" s="36">
        <f t="shared" ca="1" si="29"/>
        <v>0</v>
      </c>
      <c r="AA68" s="117">
        <f t="shared" ca="1" si="47"/>
        <v>0</v>
      </c>
      <c r="AB68" s="117">
        <f t="shared" ca="1" si="48"/>
        <v>0</v>
      </c>
      <c r="AC68" s="117">
        <f t="shared" ca="1" si="8"/>
        <v>0</v>
      </c>
      <c r="AE68" s="117">
        <f t="shared" ca="1" si="9"/>
        <v>0</v>
      </c>
      <c r="AF68" s="36">
        <f t="shared" ca="1" si="31"/>
        <v>0</v>
      </c>
      <c r="AG68" s="117">
        <f t="shared" ca="1" si="49"/>
        <v>0</v>
      </c>
      <c r="AH68" s="117">
        <f t="shared" ca="1" si="50"/>
        <v>0</v>
      </c>
      <c r="AI68" s="117">
        <f t="shared" ca="1" si="11"/>
        <v>0</v>
      </c>
      <c r="AK68" s="117">
        <f t="shared" ca="1" si="51"/>
        <v>0</v>
      </c>
      <c r="AL68" s="46"/>
      <c r="AM68" s="120">
        <f ca="1">Erill_ker_yhdyskunta!O68</f>
        <v>0</v>
      </c>
      <c r="AN68" s="46">
        <f t="shared" ca="1" si="33"/>
        <v>0</v>
      </c>
      <c r="AO68" s="46">
        <f ca="1">Erill_ker_yhdyskunta!AB68</f>
        <v>0</v>
      </c>
      <c r="AP68" s="46">
        <f ca="1">Erill_ker_yhdyskunta!AC68</f>
        <v>0</v>
      </c>
      <c r="AQ68" s="46">
        <f ca="1">Erill_ker_yhdyskunta!AD68</f>
        <v>0</v>
      </c>
      <c r="AR68" s="46">
        <f ca="1">Erill_ker_yhdyskunta!AE68</f>
        <v>0</v>
      </c>
      <c r="AS68" s="46"/>
      <c r="AT68" s="117">
        <f t="shared" ca="1" si="12"/>
        <v>0</v>
      </c>
      <c r="AU68" s="36">
        <f t="shared" ca="1" si="34"/>
        <v>0</v>
      </c>
      <c r="AV68" s="117">
        <f t="shared" ca="1" si="52"/>
        <v>0</v>
      </c>
      <c r="AW68" s="117">
        <f t="shared" ca="1" si="53"/>
        <v>0</v>
      </c>
      <c r="AX68" s="117">
        <f t="shared" ca="1" si="14"/>
        <v>0</v>
      </c>
      <c r="AY68" s="46"/>
      <c r="AZ68" s="117">
        <f t="shared" ca="1" si="15"/>
        <v>0</v>
      </c>
      <c r="BA68" s="36">
        <f t="shared" ca="1" si="36"/>
        <v>0</v>
      </c>
      <c r="BB68" s="117">
        <f t="shared" ca="1" si="54"/>
        <v>0</v>
      </c>
      <c r="BC68" s="117">
        <f t="shared" ca="1" si="55"/>
        <v>0</v>
      </c>
      <c r="BD68" s="117">
        <f t="shared" ca="1" si="17"/>
        <v>0</v>
      </c>
      <c r="BE68" s="46"/>
      <c r="BF68" s="117">
        <f t="shared" ca="1" si="18"/>
        <v>0</v>
      </c>
      <c r="BG68" s="36">
        <f t="shared" ca="1" si="38"/>
        <v>0</v>
      </c>
      <c r="BH68" s="117">
        <f t="shared" ca="1" si="56"/>
        <v>0</v>
      </c>
      <c r="BI68" s="117">
        <f t="shared" ca="1" si="57"/>
        <v>0</v>
      </c>
      <c r="BJ68" s="117">
        <f t="shared" ca="1" si="20"/>
        <v>0</v>
      </c>
      <c r="BK68" s="46"/>
      <c r="BL68" s="117">
        <f t="shared" ca="1" si="21"/>
        <v>0</v>
      </c>
      <c r="BM68" s="36">
        <f t="shared" ca="1" si="40"/>
        <v>0</v>
      </c>
      <c r="BN68" s="117">
        <f t="shared" ca="1" si="58"/>
        <v>0</v>
      </c>
      <c r="BO68" s="117">
        <f t="shared" ca="1" si="59"/>
        <v>0</v>
      </c>
      <c r="BP68" s="117">
        <f t="shared" ca="1" si="23"/>
        <v>0</v>
      </c>
      <c r="BQ68" s="117"/>
      <c r="BR68" s="117">
        <f t="shared" ca="1" si="42"/>
        <v>0</v>
      </c>
    </row>
    <row r="69" spans="1:70" x14ac:dyDescent="0.25">
      <c r="A69" s="182">
        <v>2005</v>
      </c>
      <c r="B69" s="153"/>
      <c r="C69" s="36">
        <f>Muut_vuositiedot!$D69</f>
        <v>0.5</v>
      </c>
      <c r="D69" s="45">
        <f>Muut_vuositiedot!$G69</f>
        <v>1</v>
      </c>
      <c r="F69" s="154">
        <f ca="1">Sekal_yhdyskunta!D69</f>
        <v>0</v>
      </c>
      <c r="G69" s="46">
        <f t="shared" ca="1" si="24"/>
        <v>0</v>
      </c>
      <c r="H69" s="46">
        <f ca="1">Sekal_yhdyskunta!W69</f>
        <v>0</v>
      </c>
      <c r="I69" s="46">
        <f ca="1">Sekal_yhdyskunta!X69</f>
        <v>0</v>
      </c>
      <c r="J69" s="46">
        <f ca="1">Sekal_yhdyskunta!Y69</f>
        <v>0</v>
      </c>
      <c r="K69" s="46">
        <f ca="1">Sekal_yhdyskunta!Z69</f>
        <v>0</v>
      </c>
      <c r="M69" s="117">
        <f t="shared" ca="1" si="0"/>
        <v>0</v>
      </c>
      <c r="N69" s="36">
        <f t="shared" ca="1" si="25"/>
        <v>0</v>
      </c>
      <c r="O69" s="117">
        <f t="shared" ca="1" si="43"/>
        <v>0</v>
      </c>
      <c r="P69" s="117">
        <f t="shared" ca="1" si="44"/>
        <v>0</v>
      </c>
      <c r="Q69" s="117">
        <f t="shared" ca="1" si="2"/>
        <v>0</v>
      </c>
      <c r="R69" s="117"/>
      <c r="S69" s="117">
        <f t="shared" ca="1" si="3"/>
        <v>0</v>
      </c>
      <c r="T69" s="36">
        <f t="shared" ca="1" si="27"/>
        <v>0</v>
      </c>
      <c r="U69" s="117">
        <f t="shared" ca="1" si="45"/>
        <v>0</v>
      </c>
      <c r="V69" s="117">
        <f t="shared" ca="1" si="46"/>
        <v>0</v>
      </c>
      <c r="W69" s="117">
        <f t="shared" ca="1" si="5"/>
        <v>0</v>
      </c>
      <c r="Y69" s="117">
        <f t="shared" ca="1" si="6"/>
        <v>0</v>
      </c>
      <c r="Z69" s="36">
        <f t="shared" ca="1" si="29"/>
        <v>0</v>
      </c>
      <c r="AA69" s="117">
        <f t="shared" ca="1" si="47"/>
        <v>0</v>
      </c>
      <c r="AB69" s="117">
        <f t="shared" ca="1" si="48"/>
        <v>0</v>
      </c>
      <c r="AC69" s="117">
        <f t="shared" ca="1" si="8"/>
        <v>0</v>
      </c>
      <c r="AE69" s="117">
        <f t="shared" ca="1" si="9"/>
        <v>0</v>
      </c>
      <c r="AF69" s="36">
        <f t="shared" ca="1" si="31"/>
        <v>0</v>
      </c>
      <c r="AG69" s="117">
        <f t="shared" ca="1" si="49"/>
        <v>0</v>
      </c>
      <c r="AH69" s="117">
        <f t="shared" ca="1" si="50"/>
        <v>0</v>
      </c>
      <c r="AI69" s="117">
        <f t="shared" ca="1" si="11"/>
        <v>0</v>
      </c>
      <c r="AK69" s="117">
        <f t="shared" ca="1" si="51"/>
        <v>0</v>
      </c>
      <c r="AL69" s="46"/>
      <c r="AM69" s="120">
        <f ca="1">Erill_ker_yhdyskunta!O69</f>
        <v>0</v>
      </c>
      <c r="AN69" s="46">
        <f t="shared" ca="1" si="33"/>
        <v>0</v>
      </c>
      <c r="AO69" s="46">
        <f ca="1">Erill_ker_yhdyskunta!AB69</f>
        <v>0</v>
      </c>
      <c r="AP69" s="46">
        <f ca="1">Erill_ker_yhdyskunta!AC69</f>
        <v>0</v>
      </c>
      <c r="AQ69" s="46">
        <f ca="1">Erill_ker_yhdyskunta!AD69</f>
        <v>0</v>
      </c>
      <c r="AR69" s="46">
        <f ca="1">Erill_ker_yhdyskunta!AE69</f>
        <v>0</v>
      </c>
      <c r="AS69" s="46"/>
      <c r="AT69" s="117">
        <f t="shared" ca="1" si="12"/>
        <v>0</v>
      </c>
      <c r="AU69" s="36">
        <f t="shared" ca="1" si="34"/>
        <v>0</v>
      </c>
      <c r="AV69" s="117">
        <f t="shared" ca="1" si="52"/>
        <v>0</v>
      </c>
      <c r="AW69" s="117">
        <f t="shared" ca="1" si="53"/>
        <v>0</v>
      </c>
      <c r="AX69" s="117">
        <f t="shared" ca="1" si="14"/>
        <v>0</v>
      </c>
      <c r="AY69" s="46"/>
      <c r="AZ69" s="117">
        <f t="shared" ca="1" si="15"/>
        <v>0</v>
      </c>
      <c r="BA69" s="36">
        <f t="shared" ca="1" si="36"/>
        <v>0</v>
      </c>
      <c r="BB69" s="117">
        <f t="shared" ca="1" si="54"/>
        <v>0</v>
      </c>
      <c r="BC69" s="117">
        <f t="shared" ca="1" si="55"/>
        <v>0</v>
      </c>
      <c r="BD69" s="117">
        <f t="shared" ca="1" si="17"/>
        <v>0</v>
      </c>
      <c r="BE69" s="46"/>
      <c r="BF69" s="117">
        <f t="shared" ca="1" si="18"/>
        <v>0</v>
      </c>
      <c r="BG69" s="36">
        <f t="shared" ca="1" si="38"/>
        <v>0</v>
      </c>
      <c r="BH69" s="117">
        <f t="shared" ca="1" si="56"/>
        <v>0</v>
      </c>
      <c r="BI69" s="117">
        <f t="shared" ca="1" si="57"/>
        <v>0</v>
      </c>
      <c r="BJ69" s="117">
        <f t="shared" ca="1" si="20"/>
        <v>0</v>
      </c>
      <c r="BK69" s="46"/>
      <c r="BL69" s="117">
        <f t="shared" ca="1" si="21"/>
        <v>0</v>
      </c>
      <c r="BM69" s="36">
        <f t="shared" ca="1" si="40"/>
        <v>0</v>
      </c>
      <c r="BN69" s="117">
        <f t="shared" ca="1" si="58"/>
        <v>0</v>
      </c>
      <c r="BO69" s="117">
        <f t="shared" ca="1" si="59"/>
        <v>0</v>
      </c>
      <c r="BP69" s="117">
        <f t="shared" ca="1" si="23"/>
        <v>0</v>
      </c>
      <c r="BQ69" s="117"/>
      <c r="BR69" s="117">
        <f t="shared" ca="1" si="42"/>
        <v>0</v>
      </c>
    </row>
    <row r="70" spans="1:70" x14ac:dyDescent="0.25">
      <c r="A70" s="182">
        <v>2006</v>
      </c>
      <c r="B70" s="153"/>
      <c r="C70" s="36">
        <f>Muut_vuositiedot!$D70</f>
        <v>0.5</v>
      </c>
      <c r="D70" s="45">
        <f>Muut_vuositiedot!$G70</f>
        <v>1</v>
      </c>
      <c r="F70" s="154">
        <f ca="1">Sekal_yhdyskunta!D70</f>
        <v>0</v>
      </c>
      <c r="G70" s="46">
        <f t="shared" ca="1" si="24"/>
        <v>0</v>
      </c>
      <c r="H70" s="46">
        <f ca="1">Sekal_yhdyskunta!W70</f>
        <v>0</v>
      </c>
      <c r="I70" s="46">
        <f ca="1">Sekal_yhdyskunta!X70</f>
        <v>0</v>
      </c>
      <c r="J70" s="46">
        <f ca="1">Sekal_yhdyskunta!Y70</f>
        <v>0</v>
      </c>
      <c r="K70" s="46">
        <f ca="1">Sekal_yhdyskunta!Z70</f>
        <v>0</v>
      </c>
      <c r="M70" s="117">
        <f t="shared" ca="1" si="0"/>
        <v>0</v>
      </c>
      <c r="N70" s="36">
        <f t="shared" ca="1" si="25"/>
        <v>0</v>
      </c>
      <c r="O70" s="117">
        <f t="shared" ca="1" si="43"/>
        <v>0</v>
      </c>
      <c r="P70" s="117">
        <f t="shared" ca="1" si="44"/>
        <v>0</v>
      </c>
      <c r="Q70" s="117">
        <f t="shared" ca="1" si="2"/>
        <v>0</v>
      </c>
      <c r="R70" s="117"/>
      <c r="S70" s="117">
        <f t="shared" ca="1" si="3"/>
        <v>0</v>
      </c>
      <c r="T70" s="36">
        <f t="shared" ca="1" si="27"/>
        <v>0</v>
      </c>
      <c r="U70" s="117">
        <f t="shared" ca="1" si="45"/>
        <v>0</v>
      </c>
      <c r="V70" s="117">
        <f t="shared" ca="1" si="46"/>
        <v>0</v>
      </c>
      <c r="W70" s="117">
        <f t="shared" ca="1" si="5"/>
        <v>0</v>
      </c>
      <c r="Y70" s="117">
        <f t="shared" ca="1" si="6"/>
        <v>0</v>
      </c>
      <c r="Z70" s="36">
        <f t="shared" ca="1" si="29"/>
        <v>0</v>
      </c>
      <c r="AA70" s="117">
        <f t="shared" ca="1" si="47"/>
        <v>0</v>
      </c>
      <c r="AB70" s="117">
        <f t="shared" ca="1" si="48"/>
        <v>0</v>
      </c>
      <c r="AC70" s="117">
        <f t="shared" ca="1" si="8"/>
        <v>0</v>
      </c>
      <c r="AE70" s="117">
        <f t="shared" ca="1" si="9"/>
        <v>0</v>
      </c>
      <c r="AF70" s="36">
        <f t="shared" ca="1" si="31"/>
        <v>0</v>
      </c>
      <c r="AG70" s="117">
        <f t="shared" ca="1" si="49"/>
        <v>0</v>
      </c>
      <c r="AH70" s="117">
        <f t="shared" ca="1" si="50"/>
        <v>0</v>
      </c>
      <c r="AI70" s="117">
        <f t="shared" ca="1" si="11"/>
        <v>0</v>
      </c>
      <c r="AK70" s="117">
        <f t="shared" ca="1" si="51"/>
        <v>0</v>
      </c>
      <c r="AL70" s="46"/>
      <c r="AM70" s="120">
        <f ca="1">Erill_ker_yhdyskunta!O70</f>
        <v>0</v>
      </c>
      <c r="AN70" s="46">
        <f t="shared" ca="1" si="33"/>
        <v>0</v>
      </c>
      <c r="AO70" s="46">
        <f ca="1">Erill_ker_yhdyskunta!AB70</f>
        <v>0</v>
      </c>
      <c r="AP70" s="46">
        <f ca="1">Erill_ker_yhdyskunta!AC70</f>
        <v>0</v>
      </c>
      <c r="AQ70" s="46">
        <f ca="1">Erill_ker_yhdyskunta!AD70</f>
        <v>0</v>
      </c>
      <c r="AR70" s="46">
        <f ca="1">Erill_ker_yhdyskunta!AE70</f>
        <v>0</v>
      </c>
      <c r="AS70" s="46"/>
      <c r="AT70" s="117">
        <f t="shared" ca="1" si="12"/>
        <v>0</v>
      </c>
      <c r="AU70" s="36">
        <f t="shared" ca="1" si="34"/>
        <v>0</v>
      </c>
      <c r="AV70" s="117">
        <f t="shared" ca="1" si="52"/>
        <v>0</v>
      </c>
      <c r="AW70" s="117">
        <f t="shared" ca="1" si="53"/>
        <v>0</v>
      </c>
      <c r="AX70" s="117">
        <f t="shared" ca="1" si="14"/>
        <v>0</v>
      </c>
      <c r="AY70" s="46"/>
      <c r="AZ70" s="117">
        <f t="shared" ca="1" si="15"/>
        <v>0</v>
      </c>
      <c r="BA70" s="36">
        <f t="shared" ca="1" si="36"/>
        <v>0</v>
      </c>
      <c r="BB70" s="117">
        <f t="shared" ca="1" si="54"/>
        <v>0</v>
      </c>
      <c r="BC70" s="117">
        <f t="shared" ca="1" si="55"/>
        <v>0</v>
      </c>
      <c r="BD70" s="117">
        <f t="shared" ca="1" si="17"/>
        <v>0</v>
      </c>
      <c r="BE70" s="46"/>
      <c r="BF70" s="117">
        <f t="shared" ca="1" si="18"/>
        <v>0</v>
      </c>
      <c r="BG70" s="36">
        <f t="shared" ca="1" si="38"/>
        <v>0</v>
      </c>
      <c r="BH70" s="117">
        <f t="shared" ca="1" si="56"/>
        <v>0</v>
      </c>
      <c r="BI70" s="117">
        <f t="shared" ca="1" si="57"/>
        <v>0</v>
      </c>
      <c r="BJ70" s="117">
        <f t="shared" ca="1" si="20"/>
        <v>0</v>
      </c>
      <c r="BK70" s="46"/>
      <c r="BL70" s="117">
        <f t="shared" ca="1" si="21"/>
        <v>0</v>
      </c>
      <c r="BM70" s="36">
        <f t="shared" ca="1" si="40"/>
        <v>0</v>
      </c>
      <c r="BN70" s="117">
        <f t="shared" ca="1" si="58"/>
        <v>0</v>
      </c>
      <c r="BO70" s="117">
        <f t="shared" ca="1" si="59"/>
        <v>0</v>
      </c>
      <c r="BP70" s="117">
        <f t="shared" ca="1" si="23"/>
        <v>0</v>
      </c>
      <c r="BQ70" s="117"/>
      <c r="BR70" s="117">
        <f t="shared" ca="1" si="42"/>
        <v>0</v>
      </c>
    </row>
    <row r="71" spans="1:70" x14ac:dyDescent="0.25">
      <c r="A71" s="182">
        <v>2007</v>
      </c>
      <c r="B71" s="153"/>
      <c r="C71" s="36">
        <f>Muut_vuositiedot!$D71</f>
        <v>0.5</v>
      </c>
      <c r="D71" s="45">
        <f>Muut_vuositiedot!$G71</f>
        <v>1</v>
      </c>
      <c r="F71" s="154">
        <f ca="1">Sekal_yhdyskunta!D71</f>
        <v>0</v>
      </c>
      <c r="G71" s="46">
        <f t="shared" ca="1" si="24"/>
        <v>0</v>
      </c>
      <c r="H71" s="46">
        <f ca="1">Sekal_yhdyskunta!W71</f>
        <v>0</v>
      </c>
      <c r="I71" s="46">
        <f ca="1">Sekal_yhdyskunta!X71</f>
        <v>0</v>
      </c>
      <c r="J71" s="46">
        <f ca="1">Sekal_yhdyskunta!Y71</f>
        <v>0</v>
      </c>
      <c r="K71" s="46">
        <f ca="1">Sekal_yhdyskunta!Z71</f>
        <v>0</v>
      </c>
      <c r="M71" s="117">
        <f t="shared" ca="1" si="0"/>
        <v>0</v>
      </c>
      <c r="N71" s="36">
        <f t="shared" ca="1" si="25"/>
        <v>0</v>
      </c>
      <c r="O71" s="117">
        <f t="shared" ca="1" si="43"/>
        <v>0</v>
      </c>
      <c r="P71" s="117">
        <f t="shared" ca="1" si="44"/>
        <v>0</v>
      </c>
      <c r="Q71" s="117">
        <f t="shared" ca="1" si="2"/>
        <v>0</v>
      </c>
      <c r="R71" s="117"/>
      <c r="S71" s="117">
        <f t="shared" ca="1" si="3"/>
        <v>0</v>
      </c>
      <c r="T71" s="36">
        <f t="shared" ca="1" si="27"/>
        <v>0</v>
      </c>
      <c r="U71" s="117">
        <f t="shared" ca="1" si="45"/>
        <v>0</v>
      </c>
      <c r="V71" s="117">
        <f t="shared" ca="1" si="46"/>
        <v>0</v>
      </c>
      <c r="W71" s="117">
        <f t="shared" ca="1" si="5"/>
        <v>0</v>
      </c>
      <c r="Y71" s="117">
        <f t="shared" ca="1" si="6"/>
        <v>0</v>
      </c>
      <c r="Z71" s="36">
        <f t="shared" ca="1" si="29"/>
        <v>0</v>
      </c>
      <c r="AA71" s="117">
        <f t="shared" ca="1" si="47"/>
        <v>0</v>
      </c>
      <c r="AB71" s="117">
        <f t="shared" ca="1" si="48"/>
        <v>0</v>
      </c>
      <c r="AC71" s="117">
        <f t="shared" ca="1" si="8"/>
        <v>0</v>
      </c>
      <c r="AE71" s="117">
        <f t="shared" ca="1" si="9"/>
        <v>0</v>
      </c>
      <c r="AF71" s="36">
        <f t="shared" ca="1" si="31"/>
        <v>0</v>
      </c>
      <c r="AG71" s="117">
        <f t="shared" ca="1" si="49"/>
        <v>0</v>
      </c>
      <c r="AH71" s="117">
        <f t="shared" ca="1" si="50"/>
        <v>0</v>
      </c>
      <c r="AI71" s="117">
        <f t="shared" ca="1" si="11"/>
        <v>0</v>
      </c>
      <c r="AK71" s="117">
        <f t="shared" ca="1" si="51"/>
        <v>0</v>
      </c>
      <c r="AL71" s="46"/>
      <c r="AM71" s="120">
        <f ca="1">Erill_ker_yhdyskunta!O71</f>
        <v>0</v>
      </c>
      <c r="AN71" s="46">
        <f t="shared" ca="1" si="33"/>
        <v>0</v>
      </c>
      <c r="AO71" s="46">
        <f ca="1">Erill_ker_yhdyskunta!AB71</f>
        <v>0</v>
      </c>
      <c r="AP71" s="46">
        <f ca="1">Erill_ker_yhdyskunta!AC71</f>
        <v>0</v>
      </c>
      <c r="AQ71" s="46">
        <f ca="1">Erill_ker_yhdyskunta!AD71</f>
        <v>0</v>
      </c>
      <c r="AR71" s="46">
        <f ca="1">Erill_ker_yhdyskunta!AE71</f>
        <v>0</v>
      </c>
      <c r="AS71" s="46"/>
      <c r="AT71" s="117">
        <f t="shared" ca="1" si="12"/>
        <v>0</v>
      </c>
      <c r="AU71" s="36">
        <f t="shared" ca="1" si="34"/>
        <v>0</v>
      </c>
      <c r="AV71" s="117">
        <f t="shared" ca="1" si="52"/>
        <v>0</v>
      </c>
      <c r="AW71" s="117">
        <f t="shared" ca="1" si="53"/>
        <v>0</v>
      </c>
      <c r="AX71" s="117">
        <f t="shared" ca="1" si="14"/>
        <v>0</v>
      </c>
      <c r="AY71" s="46"/>
      <c r="AZ71" s="117">
        <f t="shared" ca="1" si="15"/>
        <v>0</v>
      </c>
      <c r="BA71" s="36">
        <f t="shared" ca="1" si="36"/>
        <v>0</v>
      </c>
      <c r="BB71" s="117">
        <f t="shared" ca="1" si="54"/>
        <v>0</v>
      </c>
      <c r="BC71" s="117">
        <f t="shared" ca="1" si="55"/>
        <v>0</v>
      </c>
      <c r="BD71" s="117">
        <f t="shared" ca="1" si="17"/>
        <v>0</v>
      </c>
      <c r="BE71" s="46"/>
      <c r="BF71" s="117">
        <f t="shared" ca="1" si="18"/>
        <v>0</v>
      </c>
      <c r="BG71" s="36">
        <f t="shared" ca="1" si="38"/>
        <v>0</v>
      </c>
      <c r="BH71" s="117">
        <f t="shared" ca="1" si="56"/>
        <v>0</v>
      </c>
      <c r="BI71" s="117">
        <f t="shared" ca="1" si="57"/>
        <v>0</v>
      </c>
      <c r="BJ71" s="117">
        <f t="shared" ca="1" si="20"/>
        <v>0</v>
      </c>
      <c r="BK71" s="46"/>
      <c r="BL71" s="117">
        <f t="shared" ca="1" si="21"/>
        <v>0</v>
      </c>
      <c r="BM71" s="36">
        <f t="shared" ca="1" si="40"/>
        <v>0</v>
      </c>
      <c r="BN71" s="117">
        <f t="shared" ca="1" si="58"/>
        <v>0</v>
      </c>
      <c r="BO71" s="117">
        <f t="shared" ca="1" si="59"/>
        <v>0</v>
      </c>
      <c r="BP71" s="117">
        <f t="shared" ca="1" si="23"/>
        <v>0</v>
      </c>
      <c r="BQ71" s="117"/>
      <c r="BR71" s="117">
        <f t="shared" ca="1" si="42"/>
        <v>0</v>
      </c>
    </row>
    <row r="72" spans="1:70" x14ac:dyDescent="0.25">
      <c r="A72" s="182">
        <v>2008</v>
      </c>
      <c r="B72" s="153"/>
      <c r="C72" s="36">
        <f>Muut_vuositiedot!$D72</f>
        <v>0.5</v>
      </c>
      <c r="D72" s="45">
        <f>Muut_vuositiedot!$G72</f>
        <v>1</v>
      </c>
      <c r="F72" s="154">
        <f ca="1">Sekal_yhdyskunta!D72</f>
        <v>0</v>
      </c>
      <c r="G72" s="46">
        <f t="shared" ca="1" si="24"/>
        <v>0</v>
      </c>
      <c r="H72" s="46">
        <f ca="1">Sekal_yhdyskunta!W72</f>
        <v>0</v>
      </c>
      <c r="I72" s="46">
        <f ca="1">Sekal_yhdyskunta!X72</f>
        <v>0</v>
      </c>
      <c r="J72" s="46">
        <f ca="1">Sekal_yhdyskunta!Y72</f>
        <v>0</v>
      </c>
      <c r="K72" s="46">
        <f ca="1">Sekal_yhdyskunta!Z72</f>
        <v>0</v>
      </c>
      <c r="M72" s="117">
        <f t="shared" ca="1" si="0"/>
        <v>0</v>
      </c>
      <c r="N72" s="36">
        <f t="shared" ca="1" si="25"/>
        <v>0</v>
      </c>
      <c r="O72" s="117">
        <f t="shared" ca="1" si="43"/>
        <v>0</v>
      </c>
      <c r="P72" s="117">
        <f t="shared" ca="1" si="44"/>
        <v>0</v>
      </c>
      <c r="Q72" s="117">
        <f t="shared" ca="1" si="2"/>
        <v>0</v>
      </c>
      <c r="R72" s="117"/>
      <c r="S72" s="117">
        <f t="shared" ca="1" si="3"/>
        <v>0</v>
      </c>
      <c r="T72" s="36">
        <f t="shared" ca="1" si="27"/>
        <v>0</v>
      </c>
      <c r="U72" s="117">
        <f t="shared" ca="1" si="45"/>
        <v>0</v>
      </c>
      <c r="V72" s="117">
        <f t="shared" ca="1" si="46"/>
        <v>0</v>
      </c>
      <c r="W72" s="117">
        <f t="shared" ca="1" si="5"/>
        <v>0</v>
      </c>
      <c r="Y72" s="117">
        <f t="shared" ca="1" si="6"/>
        <v>0</v>
      </c>
      <c r="Z72" s="36">
        <f t="shared" ca="1" si="29"/>
        <v>0</v>
      </c>
      <c r="AA72" s="117">
        <f t="shared" ca="1" si="47"/>
        <v>0</v>
      </c>
      <c r="AB72" s="117">
        <f t="shared" ca="1" si="48"/>
        <v>0</v>
      </c>
      <c r="AC72" s="117">
        <f t="shared" ca="1" si="8"/>
        <v>0</v>
      </c>
      <c r="AE72" s="117">
        <f t="shared" ca="1" si="9"/>
        <v>0</v>
      </c>
      <c r="AF72" s="36">
        <f t="shared" ca="1" si="31"/>
        <v>0</v>
      </c>
      <c r="AG72" s="117">
        <f t="shared" ca="1" si="49"/>
        <v>0</v>
      </c>
      <c r="AH72" s="117">
        <f t="shared" ca="1" si="50"/>
        <v>0</v>
      </c>
      <c r="AI72" s="117">
        <f t="shared" ca="1" si="11"/>
        <v>0</v>
      </c>
      <c r="AK72" s="117">
        <f t="shared" ca="1" si="51"/>
        <v>0</v>
      </c>
      <c r="AL72" s="46"/>
      <c r="AM72" s="120">
        <f ca="1">Erill_ker_yhdyskunta!O72</f>
        <v>0</v>
      </c>
      <c r="AN72" s="46">
        <f t="shared" ca="1" si="33"/>
        <v>0</v>
      </c>
      <c r="AO72" s="46">
        <f ca="1">Erill_ker_yhdyskunta!AB72</f>
        <v>0</v>
      </c>
      <c r="AP72" s="46">
        <f ca="1">Erill_ker_yhdyskunta!AC72</f>
        <v>0</v>
      </c>
      <c r="AQ72" s="46">
        <f ca="1">Erill_ker_yhdyskunta!AD72</f>
        <v>0</v>
      </c>
      <c r="AR72" s="46">
        <f ca="1">Erill_ker_yhdyskunta!AE72</f>
        <v>0</v>
      </c>
      <c r="AS72" s="46"/>
      <c r="AT72" s="117">
        <f t="shared" ca="1" si="12"/>
        <v>0</v>
      </c>
      <c r="AU72" s="36">
        <f t="shared" ca="1" si="34"/>
        <v>0</v>
      </c>
      <c r="AV72" s="117">
        <f t="shared" ca="1" si="52"/>
        <v>0</v>
      </c>
      <c r="AW72" s="117">
        <f t="shared" ca="1" si="53"/>
        <v>0</v>
      </c>
      <c r="AX72" s="117">
        <f t="shared" ca="1" si="14"/>
        <v>0</v>
      </c>
      <c r="AY72" s="46"/>
      <c r="AZ72" s="117">
        <f t="shared" ca="1" si="15"/>
        <v>0</v>
      </c>
      <c r="BA72" s="36">
        <f t="shared" ca="1" si="36"/>
        <v>0</v>
      </c>
      <c r="BB72" s="117">
        <f t="shared" ca="1" si="54"/>
        <v>0</v>
      </c>
      <c r="BC72" s="117">
        <f t="shared" ca="1" si="55"/>
        <v>0</v>
      </c>
      <c r="BD72" s="117">
        <f t="shared" ca="1" si="17"/>
        <v>0</v>
      </c>
      <c r="BE72" s="46"/>
      <c r="BF72" s="117">
        <f t="shared" ca="1" si="18"/>
        <v>0</v>
      </c>
      <c r="BG72" s="36">
        <f t="shared" ca="1" si="38"/>
        <v>0</v>
      </c>
      <c r="BH72" s="117">
        <f t="shared" ca="1" si="56"/>
        <v>0</v>
      </c>
      <c r="BI72" s="117">
        <f t="shared" ca="1" si="57"/>
        <v>0</v>
      </c>
      <c r="BJ72" s="117">
        <f t="shared" ca="1" si="20"/>
        <v>0</v>
      </c>
      <c r="BK72" s="46"/>
      <c r="BL72" s="117">
        <f t="shared" ca="1" si="21"/>
        <v>0</v>
      </c>
      <c r="BM72" s="36">
        <f t="shared" ca="1" si="40"/>
        <v>0</v>
      </c>
      <c r="BN72" s="117">
        <f t="shared" ca="1" si="58"/>
        <v>0</v>
      </c>
      <c r="BO72" s="117">
        <f t="shared" ca="1" si="59"/>
        <v>0</v>
      </c>
      <c r="BP72" s="117">
        <f t="shared" ca="1" si="23"/>
        <v>0</v>
      </c>
      <c r="BQ72" s="117"/>
      <c r="BR72" s="117">
        <f t="shared" ca="1" si="42"/>
        <v>0</v>
      </c>
    </row>
    <row r="73" spans="1:70" x14ac:dyDescent="0.25">
      <c r="A73" s="182">
        <v>2009</v>
      </c>
      <c r="B73" s="153"/>
      <c r="C73" s="36">
        <f>Muut_vuositiedot!$D73</f>
        <v>0.5</v>
      </c>
      <c r="D73" s="45">
        <f>Muut_vuositiedot!$G73</f>
        <v>1</v>
      </c>
      <c r="F73" s="154">
        <f ca="1">Sekal_yhdyskunta!D73</f>
        <v>0</v>
      </c>
      <c r="G73" s="46">
        <f t="shared" ca="1" si="24"/>
        <v>0</v>
      </c>
      <c r="H73" s="46">
        <f ca="1">Sekal_yhdyskunta!W73</f>
        <v>0</v>
      </c>
      <c r="I73" s="46">
        <f ca="1">Sekal_yhdyskunta!X73</f>
        <v>0</v>
      </c>
      <c r="J73" s="46">
        <f ca="1">Sekal_yhdyskunta!Y73</f>
        <v>0</v>
      </c>
      <c r="K73" s="46">
        <f ca="1">Sekal_yhdyskunta!Z73</f>
        <v>0</v>
      </c>
      <c r="M73" s="117">
        <f t="shared" ca="1" si="0"/>
        <v>0</v>
      </c>
      <c r="N73" s="36">
        <f t="shared" ca="1" si="25"/>
        <v>0</v>
      </c>
      <c r="O73" s="117">
        <f t="shared" ca="1" si="43"/>
        <v>0</v>
      </c>
      <c r="P73" s="117">
        <f t="shared" ca="1" si="44"/>
        <v>0</v>
      </c>
      <c r="Q73" s="117">
        <f t="shared" ca="1" si="2"/>
        <v>0</v>
      </c>
      <c r="R73" s="117"/>
      <c r="S73" s="117">
        <f t="shared" ca="1" si="3"/>
        <v>0</v>
      </c>
      <c r="T73" s="36">
        <f t="shared" ca="1" si="27"/>
        <v>0</v>
      </c>
      <c r="U73" s="117">
        <f t="shared" ca="1" si="45"/>
        <v>0</v>
      </c>
      <c r="V73" s="117">
        <f t="shared" ca="1" si="46"/>
        <v>0</v>
      </c>
      <c r="W73" s="117">
        <f t="shared" ca="1" si="5"/>
        <v>0</v>
      </c>
      <c r="Y73" s="117">
        <f t="shared" ca="1" si="6"/>
        <v>0</v>
      </c>
      <c r="Z73" s="36">
        <f t="shared" ca="1" si="29"/>
        <v>0</v>
      </c>
      <c r="AA73" s="117">
        <f t="shared" ca="1" si="47"/>
        <v>0</v>
      </c>
      <c r="AB73" s="117">
        <f t="shared" ca="1" si="48"/>
        <v>0</v>
      </c>
      <c r="AC73" s="117">
        <f t="shared" ca="1" si="8"/>
        <v>0</v>
      </c>
      <c r="AE73" s="117">
        <f t="shared" ca="1" si="9"/>
        <v>0</v>
      </c>
      <c r="AF73" s="36">
        <f t="shared" ca="1" si="31"/>
        <v>0</v>
      </c>
      <c r="AG73" s="117">
        <f t="shared" ca="1" si="49"/>
        <v>0</v>
      </c>
      <c r="AH73" s="117">
        <f t="shared" ca="1" si="50"/>
        <v>0</v>
      </c>
      <c r="AI73" s="117">
        <f t="shared" ca="1" si="11"/>
        <v>0</v>
      </c>
      <c r="AK73" s="117">
        <f t="shared" ca="1" si="51"/>
        <v>0</v>
      </c>
      <c r="AL73" s="46"/>
      <c r="AM73" s="120">
        <f ca="1">Erill_ker_yhdyskunta!O73</f>
        <v>0</v>
      </c>
      <c r="AN73" s="46">
        <f t="shared" ca="1" si="33"/>
        <v>0</v>
      </c>
      <c r="AO73" s="46">
        <f ca="1">Erill_ker_yhdyskunta!AB73</f>
        <v>0</v>
      </c>
      <c r="AP73" s="46">
        <f ca="1">Erill_ker_yhdyskunta!AC73</f>
        <v>0</v>
      </c>
      <c r="AQ73" s="46">
        <f ca="1">Erill_ker_yhdyskunta!AD73</f>
        <v>0</v>
      </c>
      <c r="AR73" s="46">
        <f ca="1">Erill_ker_yhdyskunta!AE73</f>
        <v>0</v>
      </c>
      <c r="AS73" s="46"/>
      <c r="AT73" s="117">
        <f t="shared" ca="1" si="12"/>
        <v>0</v>
      </c>
      <c r="AU73" s="36">
        <f t="shared" ca="1" si="34"/>
        <v>0</v>
      </c>
      <c r="AV73" s="117">
        <f t="shared" ca="1" si="52"/>
        <v>0</v>
      </c>
      <c r="AW73" s="117">
        <f t="shared" ca="1" si="53"/>
        <v>0</v>
      </c>
      <c r="AX73" s="117">
        <f t="shared" ca="1" si="14"/>
        <v>0</v>
      </c>
      <c r="AY73" s="46"/>
      <c r="AZ73" s="117">
        <f t="shared" ca="1" si="15"/>
        <v>0</v>
      </c>
      <c r="BA73" s="36">
        <f t="shared" ca="1" si="36"/>
        <v>0</v>
      </c>
      <c r="BB73" s="117">
        <f t="shared" ca="1" si="54"/>
        <v>0</v>
      </c>
      <c r="BC73" s="117">
        <f t="shared" ca="1" si="55"/>
        <v>0</v>
      </c>
      <c r="BD73" s="117">
        <f t="shared" ca="1" si="17"/>
        <v>0</v>
      </c>
      <c r="BE73" s="46"/>
      <c r="BF73" s="117">
        <f t="shared" ca="1" si="18"/>
        <v>0</v>
      </c>
      <c r="BG73" s="36">
        <f t="shared" ca="1" si="38"/>
        <v>0</v>
      </c>
      <c r="BH73" s="117">
        <f t="shared" ca="1" si="56"/>
        <v>0</v>
      </c>
      <c r="BI73" s="117">
        <f t="shared" ca="1" si="57"/>
        <v>0</v>
      </c>
      <c r="BJ73" s="117">
        <f t="shared" ca="1" si="20"/>
        <v>0</v>
      </c>
      <c r="BK73" s="46"/>
      <c r="BL73" s="117">
        <f t="shared" ca="1" si="21"/>
        <v>0</v>
      </c>
      <c r="BM73" s="36">
        <f t="shared" ca="1" si="40"/>
        <v>0</v>
      </c>
      <c r="BN73" s="117">
        <f t="shared" ca="1" si="58"/>
        <v>0</v>
      </c>
      <c r="BO73" s="117">
        <f t="shared" ca="1" si="59"/>
        <v>0</v>
      </c>
      <c r="BP73" s="117">
        <f t="shared" ca="1" si="23"/>
        <v>0</v>
      </c>
      <c r="BQ73" s="117"/>
      <c r="BR73" s="117">
        <f t="shared" ca="1" si="42"/>
        <v>0</v>
      </c>
    </row>
    <row r="74" spans="1:70" x14ac:dyDescent="0.25">
      <c r="A74" s="182">
        <v>2010</v>
      </c>
      <c r="B74" s="153"/>
      <c r="C74" s="36">
        <f>Muut_vuositiedot!$D74</f>
        <v>0.5</v>
      </c>
      <c r="D74" s="45">
        <f>Muut_vuositiedot!$G74</f>
        <v>1</v>
      </c>
      <c r="F74" s="154">
        <f ca="1">Sekal_yhdyskunta!D74</f>
        <v>0</v>
      </c>
      <c r="G74" s="46">
        <f t="shared" ca="1" si="24"/>
        <v>0</v>
      </c>
      <c r="H74" s="46">
        <f ca="1">Sekal_yhdyskunta!W74</f>
        <v>0</v>
      </c>
      <c r="I74" s="46">
        <f ca="1">Sekal_yhdyskunta!X74</f>
        <v>0</v>
      </c>
      <c r="J74" s="46">
        <f ca="1">Sekal_yhdyskunta!Y74</f>
        <v>0</v>
      </c>
      <c r="K74" s="46">
        <f ca="1">Sekal_yhdyskunta!Z74</f>
        <v>0</v>
      </c>
      <c r="M74" s="117">
        <f t="shared" ca="1" si="0"/>
        <v>0</v>
      </c>
      <c r="N74" s="36">
        <f t="shared" ca="1" si="25"/>
        <v>0</v>
      </c>
      <c r="O74" s="117">
        <f t="shared" ca="1" si="43"/>
        <v>0</v>
      </c>
      <c r="P74" s="117">
        <f t="shared" ca="1" si="44"/>
        <v>0</v>
      </c>
      <c r="Q74" s="117">
        <f t="shared" ca="1" si="2"/>
        <v>0</v>
      </c>
      <c r="R74" s="117"/>
      <c r="S74" s="117">
        <f t="shared" ca="1" si="3"/>
        <v>0</v>
      </c>
      <c r="T74" s="36">
        <f t="shared" ca="1" si="27"/>
        <v>0</v>
      </c>
      <c r="U74" s="117">
        <f t="shared" ca="1" si="45"/>
        <v>0</v>
      </c>
      <c r="V74" s="117">
        <f t="shared" ca="1" si="46"/>
        <v>0</v>
      </c>
      <c r="W74" s="117">
        <f t="shared" ca="1" si="5"/>
        <v>0</v>
      </c>
      <c r="Y74" s="117">
        <f t="shared" ca="1" si="6"/>
        <v>0</v>
      </c>
      <c r="Z74" s="36">
        <f t="shared" ca="1" si="29"/>
        <v>0</v>
      </c>
      <c r="AA74" s="117">
        <f t="shared" ca="1" si="47"/>
        <v>0</v>
      </c>
      <c r="AB74" s="117">
        <f t="shared" ca="1" si="48"/>
        <v>0</v>
      </c>
      <c r="AC74" s="117">
        <f t="shared" ca="1" si="8"/>
        <v>0</v>
      </c>
      <c r="AE74" s="117">
        <f t="shared" ca="1" si="9"/>
        <v>0</v>
      </c>
      <c r="AF74" s="36">
        <f t="shared" ca="1" si="31"/>
        <v>0</v>
      </c>
      <c r="AG74" s="117">
        <f t="shared" ca="1" si="49"/>
        <v>0</v>
      </c>
      <c r="AH74" s="117">
        <f t="shared" ca="1" si="50"/>
        <v>0</v>
      </c>
      <c r="AI74" s="117">
        <f t="shared" ca="1" si="11"/>
        <v>0</v>
      </c>
      <c r="AK74" s="117">
        <f t="shared" ca="1" si="51"/>
        <v>0</v>
      </c>
      <c r="AL74" s="46"/>
      <c r="AM74" s="120">
        <f ca="1">Erill_ker_yhdyskunta!O74</f>
        <v>0</v>
      </c>
      <c r="AN74" s="46">
        <f t="shared" ca="1" si="33"/>
        <v>0</v>
      </c>
      <c r="AO74" s="46">
        <f ca="1">Erill_ker_yhdyskunta!AB74</f>
        <v>0</v>
      </c>
      <c r="AP74" s="46">
        <f ca="1">Erill_ker_yhdyskunta!AC74</f>
        <v>0</v>
      </c>
      <c r="AQ74" s="46">
        <f ca="1">Erill_ker_yhdyskunta!AD74</f>
        <v>0</v>
      </c>
      <c r="AR74" s="46">
        <f ca="1">Erill_ker_yhdyskunta!AE74</f>
        <v>0</v>
      </c>
      <c r="AS74" s="46"/>
      <c r="AT74" s="117">
        <f t="shared" ca="1" si="12"/>
        <v>0</v>
      </c>
      <c r="AU74" s="36">
        <f t="shared" ca="1" si="34"/>
        <v>0</v>
      </c>
      <c r="AV74" s="117">
        <f t="shared" ca="1" si="52"/>
        <v>0</v>
      </c>
      <c r="AW74" s="117">
        <f t="shared" ca="1" si="53"/>
        <v>0</v>
      </c>
      <c r="AX74" s="117">
        <f t="shared" ca="1" si="14"/>
        <v>0</v>
      </c>
      <c r="AY74" s="46"/>
      <c r="AZ74" s="117">
        <f t="shared" ca="1" si="15"/>
        <v>0</v>
      </c>
      <c r="BA74" s="36">
        <f t="shared" ca="1" si="36"/>
        <v>0</v>
      </c>
      <c r="BB74" s="117">
        <f t="shared" ca="1" si="54"/>
        <v>0</v>
      </c>
      <c r="BC74" s="117">
        <f t="shared" ca="1" si="55"/>
        <v>0</v>
      </c>
      <c r="BD74" s="117">
        <f t="shared" ca="1" si="17"/>
        <v>0</v>
      </c>
      <c r="BE74" s="46"/>
      <c r="BF74" s="117">
        <f t="shared" ca="1" si="18"/>
        <v>0</v>
      </c>
      <c r="BG74" s="36">
        <f t="shared" ca="1" si="38"/>
        <v>0</v>
      </c>
      <c r="BH74" s="117">
        <f t="shared" ca="1" si="56"/>
        <v>0</v>
      </c>
      <c r="BI74" s="117">
        <f t="shared" ca="1" si="57"/>
        <v>0</v>
      </c>
      <c r="BJ74" s="117">
        <f t="shared" ca="1" si="20"/>
        <v>0</v>
      </c>
      <c r="BK74" s="46"/>
      <c r="BL74" s="117">
        <f t="shared" ca="1" si="21"/>
        <v>0</v>
      </c>
      <c r="BM74" s="36">
        <f t="shared" ca="1" si="40"/>
        <v>0</v>
      </c>
      <c r="BN74" s="117">
        <f t="shared" ca="1" si="58"/>
        <v>0</v>
      </c>
      <c r="BO74" s="117">
        <f t="shared" ca="1" si="59"/>
        <v>0</v>
      </c>
      <c r="BP74" s="117">
        <f t="shared" ca="1" si="23"/>
        <v>0</v>
      </c>
      <c r="BQ74" s="117"/>
      <c r="BR74" s="117">
        <f t="shared" ca="1" si="42"/>
        <v>0</v>
      </c>
    </row>
    <row r="75" spans="1:70" x14ac:dyDescent="0.25">
      <c r="A75" s="182">
        <v>2011</v>
      </c>
      <c r="B75" s="153"/>
      <c r="C75" s="36">
        <f>Muut_vuositiedot!$D75</f>
        <v>0.5</v>
      </c>
      <c r="D75" s="45">
        <f>Muut_vuositiedot!$G75</f>
        <v>1</v>
      </c>
      <c r="F75" s="154">
        <f ca="1">Sekal_yhdyskunta!D75</f>
        <v>0</v>
      </c>
      <c r="G75" s="46">
        <f t="shared" ca="1" si="24"/>
        <v>0</v>
      </c>
      <c r="H75" s="46">
        <f ca="1">Sekal_yhdyskunta!W75</f>
        <v>0</v>
      </c>
      <c r="I75" s="46">
        <f ca="1">Sekal_yhdyskunta!X75</f>
        <v>0</v>
      </c>
      <c r="J75" s="46">
        <f ca="1">Sekal_yhdyskunta!Y75</f>
        <v>0</v>
      </c>
      <c r="K75" s="46">
        <f ca="1">Sekal_yhdyskunta!Z75</f>
        <v>0</v>
      </c>
      <c r="M75" s="117">
        <f t="shared" ref="M75:M114" ca="1" si="60">(1-$H$7)*$H75*$D$5</f>
        <v>0</v>
      </c>
      <c r="N75" s="36">
        <f t="shared" ca="1" si="25"/>
        <v>0</v>
      </c>
      <c r="O75" s="117">
        <f t="shared" ca="1" si="43"/>
        <v>0</v>
      </c>
      <c r="P75" s="117">
        <f t="shared" ca="1" si="44"/>
        <v>0</v>
      </c>
      <c r="Q75" s="117">
        <f t="shared" ref="Q75:Q114" ca="1" si="61">P75*$D75*$C75*$D$4</f>
        <v>0</v>
      </c>
      <c r="R75" s="117"/>
      <c r="S75" s="117">
        <f t="shared" ref="S75:S114" ca="1" si="62">(1-$I$7)*$I75*$D$5</f>
        <v>0</v>
      </c>
      <c r="T75" s="36">
        <f t="shared" ca="1" si="27"/>
        <v>0</v>
      </c>
      <c r="U75" s="117">
        <f t="shared" ca="1" si="45"/>
        <v>0</v>
      </c>
      <c r="V75" s="117">
        <f t="shared" ca="1" si="46"/>
        <v>0</v>
      </c>
      <c r="W75" s="117">
        <f t="shared" ref="W75:W114" ca="1" si="63">V75*$D75*$C75*$D$4</f>
        <v>0</v>
      </c>
      <c r="Y75" s="117">
        <f t="shared" ref="Y75:Y114" ca="1" si="64">(1-$J$7)*$J75*$D$5</f>
        <v>0</v>
      </c>
      <c r="Z75" s="36">
        <f t="shared" ca="1" si="29"/>
        <v>0</v>
      </c>
      <c r="AA75" s="117">
        <f t="shared" ca="1" si="47"/>
        <v>0</v>
      </c>
      <c r="AB75" s="117">
        <f t="shared" ca="1" si="48"/>
        <v>0</v>
      </c>
      <c r="AC75" s="117">
        <f t="shared" ref="AC75:AC114" ca="1" si="65">AB75*$D75*$C75*$D$4</f>
        <v>0</v>
      </c>
      <c r="AE75" s="117">
        <f t="shared" ref="AE75:AE114" ca="1" si="66">(1-$K$7)*$K75*$D$5</f>
        <v>0</v>
      </c>
      <c r="AF75" s="36">
        <f t="shared" ca="1" si="31"/>
        <v>0</v>
      </c>
      <c r="AG75" s="117">
        <f t="shared" ca="1" si="49"/>
        <v>0</v>
      </c>
      <c r="AH75" s="117">
        <f t="shared" ca="1" si="50"/>
        <v>0</v>
      </c>
      <c r="AI75" s="117">
        <f t="shared" ref="AI75:AI114" ca="1" si="67">AH75*$D75*$C75*$D$4</f>
        <v>0</v>
      </c>
      <c r="AK75" s="117">
        <f t="shared" ca="1" si="51"/>
        <v>0</v>
      </c>
      <c r="AL75" s="46"/>
      <c r="AM75" s="120">
        <f ca="1">Erill_ker_yhdyskunta!O75</f>
        <v>0</v>
      </c>
      <c r="AN75" s="46">
        <f t="shared" ca="1" si="33"/>
        <v>0</v>
      </c>
      <c r="AO75" s="46">
        <f ca="1">Erill_ker_yhdyskunta!AB75</f>
        <v>0</v>
      </c>
      <c r="AP75" s="46">
        <f ca="1">Erill_ker_yhdyskunta!AC75</f>
        <v>0</v>
      </c>
      <c r="AQ75" s="46">
        <f ca="1">Erill_ker_yhdyskunta!AD75</f>
        <v>0</v>
      </c>
      <c r="AR75" s="46">
        <f ca="1">Erill_ker_yhdyskunta!AE75</f>
        <v>0</v>
      </c>
      <c r="AS75" s="46"/>
      <c r="AT75" s="117">
        <f t="shared" ref="AT75:AT114" ca="1" si="68">(1-$AO$7)*$AO75*$D$5</f>
        <v>0</v>
      </c>
      <c r="AU75" s="36">
        <f t="shared" ca="1" si="34"/>
        <v>0</v>
      </c>
      <c r="AV75" s="117">
        <f t="shared" ca="1" si="52"/>
        <v>0</v>
      </c>
      <c r="AW75" s="117">
        <f t="shared" ca="1" si="53"/>
        <v>0</v>
      </c>
      <c r="AX75" s="117">
        <f t="shared" ref="AX75:AX114" ca="1" si="69">AW75*$D75*$C75*$D$4</f>
        <v>0</v>
      </c>
      <c r="AY75" s="46"/>
      <c r="AZ75" s="117">
        <f t="shared" ref="AZ75:AZ114" ca="1" si="70">(1-$AP$7)*$AP75*$D$5</f>
        <v>0</v>
      </c>
      <c r="BA75" s="36">
        <f t="shared" ca="1" si="36"/>
        <v>0</v>
      </c>
      <c r="BB75" s="117">
        <f t="shared" ca="1" si="54"/>
        <v>0</v>
      </c>
      <c r="BC75" s="117">
        <f t="shared" ca="1" si="55"/>
        <v>0</v>
      </c>
      <c r="BD75" s="117">
        <f t="shared" ref="BD75:BD114" ca="1" si="71">BC75*$D75*$C75*$D$4</f>
        <v>0</v>
      </c>
      <c r="BE75" s="46"/>
      <c r="BF75" s="117">
        <f t="shared" ref="BF75:BF114" ca="1" si="72">(1-$AQ$7)*$AQ75*$D$5</f>
        <v>0</v>
      </c>
      <c r="BG75" s="36">
        <f t="shared" ca="1" si="38"/>
        <v>0</v>
      </c>
      <c r="BH75" s="117">
        <f t="shared" ca="1" si="56"/>
        <v>0</v>
      </c>
      <c r="BI75" s="117">
        <f t="shared" ca="1" si="57"/>
        <v>0</v>
      </c>
      <c r="BJ75" s="117">
        <f t="shared" ref="BJ75:BJ114" ca="1" si="73">BI75*$D75*$C75*$D$4</f>
        <v>0</v>
      </c>
      <c r="BK75" s="46"/>
      <c r="BL75" s="117">
        <f t="shared" ref="BL75:BL114" ca="1" si="74">(1-$AR$7)*$AR75*$D$5</f>
        <v>0</v>
      </c>
      <c r="BM75" s="36">
        <f t="shared" ca="1" si="40"/>
        <v>0</v>
      </c>
      <c r="BN75" s="117">
        <f t="shared" ca="1" si="58"/>
        <v>0</v>
      </c>
      <c r="BO75" s="117">
        <f t="shared" ca="1" si="59"/>
        <v>0</v>
      </c>
      <c r="BP75" s="117">
        <f t="shared" ref="BP75:BP114" ca="1" si="75">BO75*$D75*$C75*$D$4</f>
        <v>0</v>
      </c>
      <c r="BQ75" s="117"/>
      <c r="BR75" s="117">
        <f t="shared" ca="1" si="42"/>
        <v>0</v>
      </c>
    </row>
    <row r="76" spans="1:70" x14ac:dyDescent="0.25">
      <c r="A76" s="182">
        <v>2012</v>
      </c>
      <c r="B76" s="153"/>
      <c r="C76" s="36">
        <f>Muut_vuositiedot!$D76</f>
        <v>0.5</v>
      </c>
      <c r="D76" s="45">
        <f>Muut_vuositiedot!$G76</f>
        <v>1</v>
      </c>
      <c r="F76" s="154">
        <f ca="1">Sekal_yhdyskunta!D76</f>
        <v>0</v>
      </c>
      <c r="G76" s="46">
        <f t="shared" ref="G76:G114" ca="1" si="76">SUM(H76:K76)</f>
        <v>0</v>
      </c>
      <c r="H76" s="46">
        <f ca="1">Sekal_yhdyskunta!W76</f>
        <v>0</v>
      </c>
      <c r="I76" s="46">
        <f ca="1">Sekal_yhdyskunta!X76</f>
        <v>0</v>
      </c>
      <c r="J76" s="46">
        <f ca="1">Sekal_yhdyskunta!Y76</f>
        <v>0</v>
      </c>
      <c r="K76" s="46">
        <f ca="1">Sekal_yhdyskunta!Z76</f>
        <v>0</v>
      </c>
      <c r="M76" s="117">
        <f t="shared" ca="1" si="60"/>
        <v>0</v>
      </c>
      <c r="N76" s="36">
        <f t="shared" ref="N76:N114" ca="1" si="77">($H$7-$H$5)*$H75*$D$5</f>
        <v>0</v>
      </c>
      <c r="O76" s="117">
        <f t="shared" ca="1" si="43"/>
        <v>0</v>
      </c>
      <c r="P76" s="117">
        <f t="shared" ca="1" si="44"/>
        <v>0</v>
      </c>
      <c r="Q76" s="117">
        <f t="shared" ca="1" si="61"/>
        <v>0</v>
      </c>
      <c r="R76" s="117"/>
      <c r="S76" s="117">
        <f t="shared" ca="1" si="62"/>
        <v>0</v>
      </c>
      <c r="T76" s="36">
        <f t="shared" ref="T76:T114" ca="1" si="78">($I$7-$I$5)*$I75*$D$5</f>
        <v>0</v>
      </c>
      <c r="U76" s="117">
        <f t="shared" ca="1" si="45"/>
        <v>0</v>
      </c>
      <c r="V76" s="117">
        <f t="shared" ca="1" si="46"/>
        <v>0</v>
      </c>
      <c r="W76" s="117">
        <f t="shared" ca="1" si="63"/>
        <v>0</v>
      </c>
      <c r="Y76" s="117">
        <f t="shared" ca="1" si="64"/>
        <v>0</v>
      </c>
      <c r="Z76" s="36">
        <f t="shared" ref="Z76:Z114" ca="1" si="79">($J$7-$J$5)*$J75*$D$5</f>
        <v>0</v>
      </c>
      <c r="AA76" s="117">
        <f t="shared" ca="1" si="47"/>
        <v>0</v>
      </c>
      <c r="AB76" s="117">
        <f t="shared" ca="1" si="48"/>
        <v>0</v>
      </c>
      <c r="AC76" s="117">
        <f t="shared" ca="1" si="65"/>
        <v>0</v>
      </c>
      <c r="AE76" s="117">
        <f t="shared" ca="1" si="66"/>
        <v>0</v>
      </c>
      <c r="AF76" s="36">
        <f t="shared" ref="AF76:AF114" ca="1" si="80">($K$7-$K$5)*$K75*$D$5</f>
        <v>0</v>
      </c>
      <c r="AG76" s="117">
        <f t="shared" ca="1" si="49"/>
        <v>0</v>
      </c>
      <c r="AH76" s="117">
        <f t="shared" ca="1" si="50"/>
        <v>0</v>
      </c>
      <c r="AI76" s="117">
        <f t="shared" ca="1" si="67"/>
        <v>0</v>
      </c>
      <c r="AK76" s="117">
        <f t="shared" ca="1" si="51"/>
        <v>0</v>
      </c>
      <c r="AL76" s="46"/>
      <c r="AM76" s="120">
        <f ca="1">Erill_ker_yhdyskunta!O76</f>
        <v>0</v>
      </c>
      <c r="AN76" s="46">
        <f t="shared" ref="AN76:AN114" ca="1" si="81">SUM(AO76:AR76)</f>
        <v>0</v>
      </c>
      <c r="AO76" s="46">
        <f ca="1">Erill_ker_yhdyskunta!AB76</f>
        <v>0</v>
      </c>
      <c r="AP76" s="46">
        <f ca="1">Erill_ker_yhdyskunta!AC76</f>
        <v>0</v>
      </c>
      <c r="AQ76" s="46">
        <f ca="1">Erill_ker_yhdyskunta!AD76</f>
        <v>0</v>
      </c>
      <c r="AR76" s="46">
        <f ca="1">Erill_ker_yhdyskunta!AE76</f>
        <v>0</v>
      </c>
      <c r="AS76" s="46"/>
      <c r="AT76" s="117">
        <f t="shared" ca="1" si="68"/>
        <v>0</v>
      </c>
      <c r="AU76" s="36">
        <f t="shared" ref="AU76:AU114" ca="1" si="82">($AO$7-$AO$5)*$AO75*$D$5</f>
        <v>0</v>
      </c>
      <c r="AV76" s="117">
        <f t="shared" ca="1" si="52"/>
        <v>0</v>
      </c>
      <c r="AW76" s="117">
        <f t="shared" ca="1" si="53"/>
        <v>0</v>
      </c>
      <c r="AX76" s="117">
        <f t="shared" ca="1" si="69"/>
        <v>0</v>
      </c>
      <c r="AY76" s="46"/>
      <c r="AZ76" s="117">
        <f t="shared" ca="1" si="70"/>
        <v>0</v>
      </c>
      <c r="BA76" s="36">
        <f t="shared" ref="BA76:BA114" ca="1" si="83">($AP$7-$AP$5)*$AP75*$D$5</f>
        <v>0</v>
      </c>
      <c r="BB76" s="117">
        <f t="shared" ca="1" si="54"/>
        <v>0</v>
      </c>
      <c r="BC76" s="117">
        <f t="shared" ca="1" si="55"/>
        <v>0</v>
      </c>
      <c r="BD76" s="117">
        <f t="shared" ca="1" si="71"/>
        <v>0</v>
      </c>
      <c r="BE76" s="46"/>
      <c r="BF76" s="117">
        <f t="shared" ca="1" si="72"/>
        <v>0</v>
      </c>
      <c r="BG76" s="36">
        <f t="shared" ref="BG76:BG114" ca="1" si="84">($AQ$7-$AQ$5)*$AQ75*$D$5</f>
        <v>0</v>
      </c>
      <c r="BH76" s="117">
        <f t="shared" ca="1" si="56"/>
        <v>0</v>
      </c>
      <c r="BI76" s="117">
        <f t="shared" ca="1" si="57"/>
        <v>0</v>
      </c>
      <c r="BJ76" s="117">
        <f t="shared" ca="1" si="73"/>
        <v>0</v>
      </c>
      <c r="BK76" s="46"/>
      <c r="BL76" s="117">
        <f t="shared" ca="1" si="74"/>
        <v>0</v>
      </c>
      <c r="BM76" s="36">
        <f t="shared" ref="BM76:BM114" ca="1" si="85">($AR$7-$AR$5)*$AR75*$D$5</f>
        <v>0</v>
      </c>
      <c r="BN76" s="117">
        <f t="shared" ca="1" si="58"/>
        <v>0</v>
      </c>
      <c r="BO76" s="117">
        <f t="shared" ca="1" si="59"/>
        <v>0</v>
      </c>
      <c r="BP76" s="117">
        <f t="shared" ca="1" si="75"/>
        <v>0</v>
      </c>
      <c r="BQ76" s="117"/>
      <c r="BR76" s="117">
        <f t="shared" ref="BR76:BR114" ca="1" si="86">AX76+BD76+BJ76+BP76</f>
        <v>0</v>
      </c>
    </row>
    <row r="77" spans="1:70" x14ac:dyDescent="0.25">
      <c r="A77" s="182">
        <v>2013</v>
      </c>
      <c r="B77" s="153"/>
      <c r="C77" s="36">
        <f>Muut_vuositiedot!$D77</f>
        <v>0.5</v>
      </c>
      <c r="D77" s="45">
        <f>Muut_vuositiedot!$G77</f>
        <v>1</v>
      </c>
      <c r="F77" s="154">
        <f ca="1">Sekal_yhdyskunta!D77</f>
        <v>0</v>
      </c>
      <c r="G77" s="46">
        <f t="shared" ca="1" si="76"/>
        <v>0</v>
      </c>
      <c r="H77" s="46">
        <f ca="1">Sekal_yhdyskunta!W77</f>
        <v>0</v>
      </c>
      <c r="I77" s="46">
        <f ca="1">Sekal_yhdyskunta!X77</f>
        <v>0</v>
      </c>
      <c r="J77" s="46">
        <f ca="1">Sekal_yhdyskunta!Y77</f>
        <v>0</v>
      </c>
      <c r="K77" s="46">
        <f ca="1">Sekal_yhdyskunta!Z77</f>
        <v>0</v>
      </c>
      <c r="M77" s="117">
        <f t="shared" ca="1" si="60"/>
        <v>0</v>
      </c>
      <c r="N77" s="36">
        <f t="shared" ca="1" si="77"/>
        <v>0</v>
      </c>
      <c r="O77" s="117">
        <f t="shared" ref="O77:O114" ca="1" si="87">$H$5*P76</f>
        <v>0</v>
      </c>
      <c r="P77" s="117">
        <f t="shared" ref="P77:P114" ca="1" si="88">SUM(M77:O77)</f>
        <v>0</v>
      </c>
      <c r="Q77" s="117">
        <f t="shared" ca="1" si="61"/>
        <v>0</v>
      </c>
      <c r="R77" s="117"/>
      <c r="S77" s="117">
        <f t="shared" ca="1" si="62"/>
        <v>0</v>
      </c>
      <c r="T77" s="36">
        <f t="shared" ca="1" si="78"/>
        <v>0</v>
      </c>
      <c r="U77" s="117">
        <f t="shared" ref="U77:U114" ca="1" si="89">$I$5*V76</f>
        <v>0</v>
      </c>
      <c r="V77" s="117">
        <f t="shared" ref="V77:V114" ca="1" si="90">SUM(S77:U77)</f>
        <v>0</v>
      </c>
      <c r="W77" s="117">
        <f t="shared" ca="1" si="63"/>
        <v>0</v>
      </c>
      <c r="Y77" s="117">
        <f t="shared" ca="1" si="64"/>
        <v>0</v>
      </c>
      <c r="Z77" s="36">
        <f t="shared" ca="1" si="79"/>
        <v>0</v>
      </c>
      <c r="AA77" s="117">
        <f t="shared" ref="AA77:AA114" ca="1" si="91">$J$5*AB76</f>
        <v>0</v>
      </c>
      <c r="AB77" s="117">
        <f t="shared" ref="AB77:AB114" ca="1" si="92">SUM(Y77:AA77)</f>
        <v>0</v>
      </c>
      <c r="AC77" s="117">
        <f t="shared" ca="1" si="65"/>
        <v>0</v>
      </c>
      <c r="AE77" s="117">
        <f t="shared" ca="1" si="66"/>
        <v>0</v>
      </c>
      <c r="AF77" s="36">
        <f t="shared" ca="1" si="80"/>
        <v>0</v>
      </c>
      <c r="AG77" s="117">
        <f t="shared" ref="AG77:AG114" ca="1" si="93">$K$5*AH76</f>
        <v>0</v>
      </c>
      <c r="AH77" s="117">
        <f t="shared" ref="AH77:AH114" ca="1" si="94">SUM(AE77:AG77)</f>
        <v>0</v>
      </c>
      <c r="AI77" s="117">
        <f t="shared" ca="1" si="67"/>
        <v>0</v>
      </c>
      <c r="AK77" s="117">
        <f t="shared" ref="AK77:AK114" ca="1" si="95">Q77+W77+AC77+AI77</f>
        <v>0</v>
      </c>
      <c r="AL77" s="46"/>
      <c r="AM77" s="120">
        <f ca="1">Erill_ker_yhdyskunta!O77</f>
        <v>0</v>
      </c>
      <c r="AN77" s="46">
        <f t="shared" ca="1" si="81"/>
        <v>0</v>
      </c>
      <c r="AO77" s="46">
        <f ca="1">Erill_ker_yhdyskunta!AB77</f>
        <v>0</v>
      </c>
      <c r="AP77" s="46">
        <f ca="1">Erill_ker_yhdyskunta!AC77</f>
        <v>0</v>
      </c>
      <c r="AQ77" s="46">
        <f ca="1">Erill_ker_yhdyskunta!AD77</f>
        <v>0</v>
      </c>
      <c r="AR77" s="46">
        <f ca="1">Erill_ker_yhdyskunta!AE77</f>
        <v>0</v>
      </c>
      <c r="AS77" s="46"/>
      <c r="AT77" s="117">
        <f t="shared" ca="1" si="68"/>
        <v>0</v>
      </c>
      <c r="AU77" s="36">
        <f t="shared" ca="1" si="82"/>
        <v>0</v>
      </c>
      <c r="AV77" s="117">
        <f t="shared" ref="AV77:AV114" ca="1" si="96">$AO$5*AW76</f>
        <v>0</v>
      </c>
      <c r="AW77" s="117">
        <f t="shared" ref="AW77:AW114" ca="1" si="97">SUM(AT77:AV77)</f>
        <v>0</v>
      </c>
      <c r="AX77" s="117">
        <f t="shared" ca="1" si="69"/>
        <v>0</v>
      </c>
      <c r="AY77" s="46"/>
      <c r="AZ77" s="117">
        <f t="shared" ca="1" si="70"/>
        <v>0</v>
      </c>
      <c r="BA77" s="36">
        <f t="shared" ca="1" si="83"/>
        <v>0</v>
      </c>
      <c r="BB77" s="117">
        <f t="shared" ref="BB77:BB114" ca="1" si="98">$AP$5*BC76</f>
        <v>0</v>
      </c>
      <c r="BC77" s="117">
        <f t="shared" ref="BC77:BC114" ca="1" si="99">SUM(AZ77:BB77)</f>
        <v>0</v>
      </c>
      <c r="BD77" s="117">
        <f t="shared" ca="1" si="71"/>
        <v>0</v>
      </c>
      <c r="BE77" s="46"/>
      <c r="BF77" s="117">
        <f t="shared" ca="1" si="72"/>
        <v>0</v>
      </c>
      <c r="BG77" s="36">
        <f t="shared" ca="1" si="84"/>
        <v>0</v>
      </c>
      <c r="BH77" s="117">
        <f t="shared" ref="BH77:BH114" ca="1" si="100">$AQ$5*BI76</f>
        <v>0</v>
      </c>
      <c r="BI77" s="117">
        <f t="shared" ref="BI77:BI114" ca="1" si="101">SUM(BF77:BH77)</f>
        <v>0</v>
      </c>
      <c r="BJ77" s="117">
        <f t="shared" ca="1" si="73"/>
        <v>0</v>
      </c>
      <c r="BK77" s="46"/>
      <c r="BL77" s="117">
        <f t="shared" ca="1" si="74"/>
        <v>0</v>
      </c>
      <c r="BM77" s="36">
        <f t="shared" ca="1" si="85"/>
        <v>0</v>
      </c>
      <c r="BN77" s="117">
        <f t="shared" ref="BN77:BN114" ca="1" si="102">$AR$5*BO76</f>
        <v>0</v>
      </c>
      <c r="BO77" s="117">
        <f t="shared" ref="BO77:BO114" ca="1" si="103">SUM(BL77:BN77)</f>
        <v>0</v>
      </c>
      <c r="BP77" s="117">
        <f t="shared" ca="1" si="75"/>
        <v>0</v>
      </c>
      <c r="BQ77" s="117"/>
      <c r="BR77" s="117">
        <f t="shared" ca="1" si="86"/>
        <v>0</v>
      </c>
    </row>
    <row r="78" spans="1:70" x14ac:dyDescent="0.25">
      <c r="A78" s="182">
        <v>2014</v>
      </c>
      <c r="B78" s="153"/>
      <c r="C78" s="36">
        <f>Muut_vuositiedot!$D78</f>
        <v>0.5</v>
      </c>
      <c r="D78" s="45">
        <f>Muut_vuositiedot!$G78</f>
        <v>1</v>
      </c>
      <c r="F78" s="154">
        <f ca="1">Sekal_yhdyskunta!D78</f>
        <v>0</v>
      </c>
      <c r="G78" s="46">
        <f t="shared" ca="1" si="76"/>
        <v>0</v>
      </c>
      <c r="H78" s="46">
        <f ca="1">Sekal_yhdyskunta!W78</f>
        <v>0</v>
      </c>
      <c r="I78" s="46">
        <f ca="1">Sekal_yhdyskunta!X78</f>
        <v>0</v>
      </c>
      <c r="J78" s="46">
        <f ca="1">Sekal_yhdyskunta!Y78</f>
        <v>0</v>
      </c>
      <c r="K78" s="46">
        <f ca="1">Sekal_yhdyskunta!Z78</f>
        <v>0</v>
      </c>
      <c r="M78" s="117">
        <f t="shared" ca="1" si="60"/>
        <v>0</v>
      </c>
      <c r="N78" s="36">
        <f t="shared" ca="1" si="77"/>
        <v>0</v>
      </c>
      <c r="O78" s="117">
        <f t="shared" ca="1" si="87"/>
        <v>0</v>
      </c>
      <c r="P78" s="117">
        <f t="shared" ca="1" si="88"/>
        <v>0</v>
      </c>
      <c r="Q78" s="117">
        <f t="shared" ca="1" si="61"/>
        <v>0</v>
      </c>
      <c r="R78" s="117"/>
      <c r="S78" s="117">
        <f t="shared" ca="1" si="62"/>
        <v>0</v>
      </c>
      <c r="T78" s="36">
        <f t="shared" ca="1" si="78"/>
        <v>0</v>
      </c>
      <c r="U78" s="117">
        <f t="shared" ca="1" si="89"/>
        <v>0</v>
      </c>
      <c r="V78" s="117">
        <f t="shared" ca="1" si="90"/>
        <v>0</v>
      </c>
      <c r="W78" s="117">
        <f t="shared" ca="1" si="63"/>
        <v>0</v>
      </c>
      <c r="Y78" s="117">
        <f t="shared" ca="1" si="64"/>
        <v>0</v>
      </c>
      <c r="Z78" s="36">
        <f t="shared" ca="1" si="79"/>
        <v>0</v>
      </c>
      <c r="AA78" s="117">
        <f t="shared" ca="1" si="91"/>
        <v>0</v>
      </c>
      <c r="AB78" s="117">
        <f t="shared" ca="1" si="92"/>
        <v>0</v>
      </c>
      <c r="AC78" s="117">
        <f t="shared" ca="1" si="65"/>
        <v>0</v>
      </c>
      <c r="AE78" s="117">
        <f t="shared" ca="1" si="66"/>
        <v>0</v>
      </c>
      <c r="AF78" s="36">
        <f t="shared" ca="1" si="80"/>
        <v>0</v>
      </c>
      <c r="AG78" s="117">
        <f t="shared" ca="1" si="93"/>
        <v>0</v>
      </c>
      <c r="AH78" s="117">
        <f t="shared" ca="1" si="94"/>
        <v>0</v>
      </c>
      <c r="AI78" s="117">
        <f t="shared" ca="1" si="67"/>
        <v>0</v>
      </c>
      <c r="AK78" s="117">
        <f t="shared" ca="1" si="95"/>
        <v>0</v>
      </c>
      <c r="AL78" s="46"/>
      <c r="AM78" s="120">
        <f ca="1">Erill_ker_yhdyskunta!O78</f>
        <v>0</v>
      </c>
      <c r="AN78" s="46">
        <f t="shared" ca="1" si="81"/>
        <v>0</v>
      </c>
      <c r="AO78" s="46">
        <f ca="1">Erill_ker_yhdyskunta!AB78</f>
        <v>0</v>
      </c>
      <c r="AP78" s="46">
        <f ca="1">Erill_ker_yhdyskunta!AC78</f>
        <v>0</v>
      </c>
      <c r="AQ78" s="46">
        <f ca="1">Erill_ker_yhdyskunta!AD78</f>
        <v>0</v>
      </c>
      <c r="AR78" s="46">
        <f ca="1">Erill_ker_yhdyskunta!AE78</f>
        <v>0</v>
      </c>
      <c r="AS78" s="46"/>
      <c r="AT78" s="117">
        <f t="shared" ca="1" si="68"/>
        <v>0</v>
      </c>
      <c r="AU78" s="36">
        <f t="shared" ca="1" si="82"/>
        <v>0</v>
      </c>
      <c r="AV78" s="117">
        <f t="shared" ca="1" si="96"/>
        <v>0</v>
      </c>
      <c r="AW78" s="117">
        <f t="shared" ca="1" si="97"/>
        <v>0</v>
      </c>
      <c r="AX78" s="117">
        <f t="shared" ca="1" si="69"/>
        <v>0</v>
      </c>
      <c r="AY78" s="46"/>
      <c r="AZ78" s="117">
        <f t="shared" ca="1" si="70"/>
        <v>0</v>
      </c>
      <c r="BA78" s="36">
        <f t="shared" ca="1" si="83"/>
        <v>0</v>
      </c>
      <c r="BB78" s="117">
        <f t="shared" ca="1" si="98"/>
        <v>0</v>
      </c>
      <c r="BC78" s="117">
        <f t="shared" ca="1" si="99"/>
        <v>0</v>
      </c>
      <c r="BD78" s="117">
        <f t="shared" ca="1" si="71"/>
        <v>0</v>
      </c>
      <c r="BE78" s="46"/>
      <c r="BF78" s="117">
        <f t="shared" ca="1" si="72"/>
        <v>0</v>
      </c>
      <c r="BG78" s="36">
        <f t="shared" ca="1" si="84"/>
        <v>0</v>
      </c>
      <c r="BH78" s="117">
        <f t="shared" ca="1" si="100"/>
        <v>0</v>
      </c>
      <c r="BI78" s="117">
        <f t="shared" ca="1" si="101"/>
        <v>0</v>
      </c>
      <c r="BJ78" s="117">
        <f t="shared" ca="1" si="73"/>
        <v>0</v>
      </c>
      <c r="BK78" s="46"/>
      <c r="BL78" s="117">
        <f t="shared" ca="1" si="74"/>
        <v>0</v>
      </c>
      <c r="BM78" s="36">
        <f t="shared" ca="1" si="85"/>
        <v>0</v>
      </c>
      <c r="BN78" s="117">
        <f t="shared" ca="1" si="102"/>
        <v>0</v>
      </c>
      <c r="BO78" s="117">
        <f t="shared" ca="1" si="103"/>
        <v>0</v>
      </c>
      <c r="BP78" s="117">
        <f t="shared" ca="1" si="75"/>
        <v>0</v>
      </c>
      <c r="BQ78" s="117"/>
      <c r="BR78" s="117">
        <f t="shared" ca="1" si="86"/>
        <v>0</v>
      </c>
    </row>
    <row r="79" spans="1:70" x14ac:dyDescent="0.25">
      <c r="A79" s="182">
        <v>2015</v>
      </c>
      <c r="B79" s="153"/>
      <c r="C79" s="36">
        <f>Muut_vuositiedot!$D79</f>
        <v>0.5</v>
      </c>
      <c r="D79" s="45">
        <f>Muut_vuositiedot!$G79</f>
        <v>1</v>
      </c>
      <c r="F79" s="154">
        <f ca="1">Sekal_yhdyskunta!D79</f>
        <v>0</v>
      </c>
      <c r="G79" s="46">
        <f t="shared" ca="1" si="76"/>
        <v>0</v>
      </c>
      <c r="H79" s="46">
        <f ca="1">Sekal_yhdyskunta!W79</f>
        <v>0</v>
      </c>
      <c r="I79" s="46">
        <f ca="1">Sekal_yhdyskunta!X79</f>
        <v>0</v>
      </c>
      <c r="J79" s="46">
        <f ca="1">Sekal_yhdyskunta!Y79</f>
        <v>0</v>
      </c>
      <c r="K79" s="46">
        <f ca="1">Sekal_yhdyskunta!Z79</f>
        <v>0</v>
      </c>
      <c r="M79" s="117">
        <f t="shared" ca="1" si="60"/>
        <v>0</v>
      </c>
      <c r="N79" s="36">
        <f t="shared" ca="1" si="77"/>
        <v>0</v>
      </c>
      <c r="O79" s="117">
        <f t="shared" ca="1" si="87"/>
        <v>0</v>
      </c>
      <c r="P79" s="117">
        <f t="shared" ca="1" si="88"/>
        <v>0</v>
      </c>
      <c r="Q79" s="117">
        <f t="shared" ca="1" si="61"/>
        <v>0</v>
      </c>
      <c r="R79" s="117"/>
      <c r="S79" s="117">
        <f t="shared" ca="1" si="62"/>
        <v>0</v>
      </c>
      <c r="T79" s="36">
        <f t="shared" ca="1" si="78"/>
        <v>0</v>
      </c>
      <c r="U79" s="117">
        <f t="shared" ca="1" si="89"/>
        <v>0</v>
      </c>
      <c r="V79" s="117">
        <f t="shared" ca="1" si="90"/>
        <v>0</v>
      </c>
      <c r="W79" s="117">
        <f t="shared" ca="1" si="63"/>
        <v>0</v>
      </c>
      <c r="Y79" s="117">
        <f t="shared" ca="1" si="64"/>
        <v>0</v>
      </c>
      <c r="Z79" s="36">
        <f t="shared" ca="1" si="79"/>
        <v>0</v>
      </c>
      <c r="AA79" s="117">
        <f t="shared" ca="1" si="91"/>
        <v>0</v>
      </c>
      <c r="AB79" s="117">
        <f t="shared" ca="1" si="92"/>
        <v>0</v>
      </c>
      <c r="AC79" s="117">
        <f t="shared" ca="1" si="65"/>
        <v>0</v>
      </c>
      <c r="AE79" s="117">
        <f t="shared" ca="1" si="66"/>
        <v>0</v>
      </c>
      <c r="AF79" s="36">
        <f t="shared" ca="1" si="80"/>
        <v>0</v>
      </c>
      <c r="AG79" s="117">
        <f t="shared" ca="1" si="93"/>
        <v>0</v>
      </c>
      <c r="AH79" s="117">
        <f t="shared" ca="1" si="94"/>
        <v>0</v>
      </c>
      <c r="AI79" s="117">
        <f t="shared" ca="1" si="67"/>
        <v>0</v>
      </c>
      <c r="AK79" s="117">
        <f t="shared" ca="1" si="95"/>
        <v>0</v>
      </c>
      <c r="AL79" s="46"/>
      <c r="AM79" s="120">
        <f ca="1">Erill_ker_yhdyskunta!O79</f>
        <v>0</v>
      </c>
      <c r="AN79" s="46">
        <f t="shared" ca="1" si="81"/>
        <v>0</v>
      </c>
      <c r="AO79" s="46">
        <f ca="1">Erill_ker_yhdyskunta!AB79</f>
        <v>0</v>
      </c>
      <c r="AP79" s="46">
        <f ca="1">Erill_ker_yhdyskunta!AC79</f>
        <v>0</v>
      </c>
      <c r="AQ79" s="46">
        <f ca="1">Erill_ker_yhdyskunta!AD79</f>
        <v>0</v>
      </c>
      <c r="AR79" s="46">
        <f ca="1">Erill_ker_yhdyskunta!AE79</f>
        <v>0</v>
      </c>
      <c r="AS79" s="46"/>
      <c r="AT79" s="117">
        <f t="shared" ca="1" si="68"/>
        <v>0</v>
      </c>
      <c r="AU79" s="36">
        <f t="shared" ca="1" si="82"/>
        <v>0</v>
      </c>
      <c r="AV79" s="117">
        <f t="shared" ca="1" si="96"/>
        <v>0</v>
      </c>
      <c r="AW79" s="117">
        <f t="shared" ca="1" si="97"/>
        <v>0</v>
      </c>
      <c r="AX79" s="117">
        <f t="shared" ca="1" si="69"/>
        <v>0</v>
      </c>
      <c r="AY79" s="46"/>
      <c r="AZ79" s="117">
        <f t="shared" ca="1" si="70"/>
        <v>0</v>
      </c>
      <c r="BA79" s="36">
        <f t="shared" ca="1" si="83"/>
        <v>0</v>
      </c>
      <c r="BB79" s="117">
        <f t="shared" ca="1" si="98"/>
        <v>0</v>
      </c>
      <c r="BC79" s="117">
        <f t="shared" ca="1" si="99"/>
        <v>0</v>
      </c>
      <c r="BD79" s="117">
        <f t="shared" ca="1" si="71"/>
        <v>0</v>
      </c>
      <c r="BE79" s="46"/>
      <c r="BF79" s="117">
        <f t="shared" ca="1" si="72"/>
        <v>0</v>
      </c>
      <c r="BG79" s="36">
        <f t="shared" ca="1" si="84"/>
        <v>0</v>
      </c>
      <c r="BH79" s="117">
        <f t="shared" ca="1" si="100"/>
        <v>0</v>
      </c>
      <c r="BI79" s="117">
        <f t="shared" ca="1" si="101"/>
        <v>0</v>
      </c>
      <c r="BJ79" s="117">
        <f t="shared" ca="1" si="73"/>
        <v>0</v>
      </c>
      <c r="BK79" s="46"/>
      <c r="BL79" s="117">
        <f t="shared" ca="1" si="74"/>
        <v>0</v>
      </c>
      <c r="BM79" s="36">
        <f t="shared" ca="1" si="85"/>
        <v>0</v>
      </c>
      <c r="BN79" s="117">
        <f t="shared" ca="1" si="102"/>
        <v>0</v>
      </c>
      <c r="BO79" s="117">
        <f t="shared" ca="1" si="103"/>
        <v>0</v>
      </c>
      <c r="BP79" s="117">
        <f t="shared" ca="1" si="75"/>
        <v>0</v>
      </c>
      <c r="BQ79" s="117"/>
      <c r="BR79" s="117">
        <f t="shared" ca="1" si="86"/>
        <v>0</v>
      </c>
    </row>
    <row r="80" spans="1:70" x14ac:dyDescent="0.25">
      <c r="A80" s="182">
        <v>2016</v>
      </c>
      <c r="B80" s="153"/>
      <c r="C80" s="36">
        <f>Muut_vuositiedot!$D80</f>
        <v>0.5</v>
      </c>
      <c r="D80" s="45">
        <f>Muut_vuositiedot!$G80</f>
        <v>1</v>
      </c>
      <c r="F80" s="154">
        <f ca="1">Sekal_yhdyskunta!D80</f>
        <v>0</v>
      </c>
      <c r="G80" s="46">
        <f t="shared" ca="1" si="76"/>
        <v>0</v>
      </c>
      <c r="H80" s="46">
        <f ca="1">Sekal_yhdyskunta!W80</f>
        <v>0</v>
      </c>
      <c r="I80" s="46">
        <f ca="1">Sekal_yhdyskunta!X80</f>
        <v>0</v>
      </c>
      <c r="J80" s="46">
        <f ca="1">Sekal_yhdyskunta!Y80</f>
        <v>0</v>
      </c>
      <c r="K80" s="46">
        <f ca="1">Sekal_yhdyskunta!Z80</f>
        <v>0</v>
      </c>
      <c r="M80" s="117">
        <f t="shared" ca="1" si="60"/>
        <v>0</v>
      </c>
      <c r="N80" s="36">
        <f t="shared" ca="1" si="77"/>
        <v>0</v>
      </c>
      <c r="O80" s="117">
        <f t="shared" ca="1" si="87"/>
        <v>0</v>
      </c>
      <c r="P80" s="117">
        <f t="shared" ca="1" si="88"/>
        <v>0</v>
      </c>
      <c r="Q80" s="117">
        <f t="shared" ca="1" si="61"/>
        <v>0</v>
      </c>
      <c r="R80" s="117"/>
      <c r="S80" s="117">
        <f t="shared" ca="1" si="62"/>
        <v>0</v>
      </c>
      <c r="T80" s="36">
        <f t="shared" ca="1" si="78"/>
        <v>0</v>
      </c>
      <c r="U80" s="117">
        <f t="shared" ca="1" si="89"/>
        <v>0</v>
      </c>
      <c r="V80" s="117">
        <f t="shared" ca="1" si="90"/>
        <v>0</v>
      </c>
      <c r="W80" s="117">
        <f t="shared" ca="1" si="63"/>
        <v>0</v>
      </c>
      <c r="Y80" s="117">
        <f t="shared" ca="1" si="64"/>
        <v>0</v>
      </c>
      <c r="Z80" s="36">
        <f t="shared" ca="1" si="79"/>
        <v>0</v>
      </c>
      <c r="AA80" s="117">
        <f t="shared" ca="1" si="91"/>
        <v>0</v>
      </c>
      <c r="AB80" s="117">
        <f t="shared" ca="1" si="92"/>
        <v>0</v>
      </c>
      <c r="AC80" s="117">
        <f t="shared" ca="1" si="65"/>
        <v>0</v>
      </c>
      <c r="AE80" s="117">
        <f t="shared" ca="1" si="66"/>
        <v>0</v>
      </c>
      <c r="AF80" s="36">
        <f t="shared" ca="1" si="80"/>
        <v>0</v>
      </c>
      <c r="AG80" s="117">
        <f t="shared" ca="1" si="93"/>
        <v>0</v>
      </c>
      <c r="AH80" s="117">
        <f t="shared" ca="1" si="94"/>
        <v>0</v>
      </c>
      <c r="AI80" s="117">
        <f t="shared" ca="1" si="67"/>
        <v>0</v>
      </c>
      <c r="AK80" s="117">
        <f t="shared" ca="1" si="95"/>
        <v>0</v>
      </c>
      <c r="AL80" s="46"/>
      <c r="AM80" s="120">
        <f ca="1">Erill_ker_yhdyskunta!O80</f>
        <v>0</v>
      </c>
      <c r="AN80" s="46">
        <f t="shared" ca="1" si="81"/>
        <v>0</v>
      </c>
      <c r="AO80" s="46">
        <f ca="1">Erill_ker_yhdyskunta!AB80</f>
        <v>0</v>
      </c>
      <c r="AP80" s="46">
        <f ca="1">Erill_ker_yhdyskunta!AC80</f>
        <v>0</v>
      </c>
      <c r="AQ80" s="46">
        <f ca="1">Erill_ker_yhdyskunta!AD80</f>
        <v>0</v>
      </c>
      <c r="AR80" s="46">
        <f ca="1">Erill_ker_yhdyskunta!AE80</f>
        <v>0</v>
      </c>
      <c r="AS80" s="46"/>
      <c r="AT80" s="117">
        <f t="shared" ca="1" si="68"/>
        <v>0</v>
      </c>
      <c r="AU80" s="36">
        <f t="shared" ca="1" si="82"/>
        <v>0</v>
      </c>
      <c r="AV80" s="117">
        <f t="shared" ca="1" si="96"/>
        <v>0</v>
      </c>
      <c r="AW80" s="117">
        <f t="shared" ca="1" si="97"/>
        <v>0</v>
      </c>
      <c r="AX80" s="117">
        <f t="shared" ca="1" si="69"/>
        <v>0</v>
      </c>
      <c r="AY80" s="46"/>
      <c r="AZ80" s="117">
        <f t="shared" ca="1" si="70"/>
        <v>0</v>
      </c>
      <c r="BA80" s="36">
        <f t="shared" ca="1" si="83"/>
        <v>0</v>
      </c>
      <c r="BB80" s="117">
        <f t="shared" ca="1" si="98"/>
        <v>0</v>
      </c>
      <c r="BC80" s="117">
        <f t="shared" ca="1" si="99"/>
        <v>0</v>
      </c>
      <c r="BD80" s="117">
        <f t="shared" ca="1" si="71"/>
        <v>0</v>
      </c>
      <c r="BE80" s="46"/>
      <c r="BF80" s="117">
        <f t="shared" ca="1" si="72"/>
        <v>0</v>
      </c>
      <c r="BG80" s="36">
        <f t="shared" ca="1" si="84"/>
        <v>0</v>
      </c>
      <c r="BH80" s="117">
        <f t="shared" ca="1" si="100"/>
        <v>0</v>
      </c>
      <c r="BI80" s="117">
        <f t="shared" ca="1" si="101"/>
        <v>0</v>
      </c>
      <c r="BJ80" s="117">
        <f t="shared" ca="1" si="73"/>
        <v>0</v>
      </c>
      <c r="BK80" s="46"/>
      <c r="BL80" s="117">
        <f t="shared" ca="1" si="74"/>
        <v>0</v>
      </c>
      <c r="BM80" s="36">
        <f t="shared" ca="1" si="85"/>
        <v>0</v>
      </c>
      <c r="BN80" s="117">
        <f t="shared" ca="1" si="102"/>
        <v>0</v>
      </c>
      <c r="BO80" s="117">
        <f t="shared" ca="1" si="103"/>
        <v>0</v>
      </c>
      <c r="BP80" s="117">
        <f t="shared" ca="1" si="75"/>
        <v>0</v>
      </c>
      <c r="BQ80" s="117"/>
      <c r="BR80" s="117">
        <f t="shared" ca="1" si="86"/>
        <v>0</v>
      </c>
    </row>
    <row r="81" spans="1:70" x14ac:dyDescent="0.25">
      <c r="A81" s="182">
        <v>2017</v>
      </c>
      <c r="B81" s="153"/>
      <c r="C81" s="36">
        <f>Muut_vuositiedot!$D81</f>
        <v>0.5</v>
      </c>
      <c r="D81" s="45">
        <f>Muut_vuositiedot!$G81</f>
        <v>1</v>
      </c>
      <c r="F81" s="154">
        <f ca="1">Sekal_yhdyskunta!D81</f>
        <v>0</v>
      </c>
      <c r="G81" s="46">
        <f t="shared" ca="1" si="76"/>
        <v>0</v>
      </c>
      <c r="H81" s="46">
        <f ca="1">Sekal_yhdyskunta!W81</f>
        <v>0</v>
      </c>
      <c r="I81" s="46">
        <f ca="1">Sekal_yhdyskunta!X81</f>
        <v>0</v>
      </c>
      <c r="J81" s="46">
        <f ca="1">Sekal_yhdyskunta!Y81</f>
        <v>0</v>
      </c>
      <c r="K81" s="46">
        <f ca="1">Sekal_yhdyskunta!Z81</f>
        <v>0</v>
      </c>
      <c r="M81" s="117">
        <f t="shared" ca="1" si="60"/>
        <v>0</v>
      </c>
      <c r="N81" s="36">
        <f t="shared" ca="1" si="77"/>
        <v>0</v>
      </c>
      <c r="O81" s="117">
        <f t="shared" ca="1" si="87"/>
        <v>0</v>
      </c>
      <c r="P81" s="117">
        <f t="shared" ca="1" si="88"/>
        <v>0</v>
      </c>
      <c r="Q81" s="117">
        <f t="shared" ca="1" si="61"/>
        <v>0</v>
      </c>
      <c r="R81" s="117"/>
      <c r="S81" s="117">
        <f t="shared" ca="1" si="62"/>
        <v>0</v>
      </c>
      <c r="T81" s="36">
        <f t="shared" ca="1" si="78"/>
        <v>0</v>
      </c>
      <c r="U81" s="117">
        <f t="shared" ca="1" si="89"/>
        <v>0</v>
      </c>
      <c r="V81" s="117">
        <f t="shared" ca="1" si="90"/>
        <v>0</v>
      </c>
      <c r="W81" s="117">
        <f t="shared" ca="1" si="63"/>
        <v>0</v>
      </c>
      <c r="Y81" s="117">
        <f t="shared" ca="1" si="64"/>
        <v>0</v>
      </c>
      <c r="Z81" s="36">
        <f t="shared" ca="1" si="79"/>
        <v>0</v>
      </c>
      <c r="AA81" s="117">
        <f t="shared" ca="1" si="91"/>
        <v>0</v>
      </c>
      <c r="AB81" s="117">
        <f t="shared" ca="1" si="92"/>
        <v>0</v>
      </c>
      <c r="AC81" s="117">
        <f t="shared" ca="1" si="65"/>
        <v>0</v>
      </c>
      <c r="AE81" s="117">
        <f t="shared" ca="1" si="66"/>
        <v>0</v>
      </c>
      <c r="AF81" s="36">
        <f t="shared" ca="1" si="80"/>
        <v>0</v>
      </c>
      <c r="AG81" s="117">
        <f t="shared" ca="1" si="93"/>
        <v>0</v>
      </c>
      <c r="AH81" s="117">
        <f t="shared" ca="1" si="94"/>
        <v>0</v>
      </c>
      <c r="AI81" s="117">
        <f t="shared" ca="1" si="67"/>
        <v>0</v>
      </c>
      <c r="AK81" s="117">
        <f t="shared" ca="1" si="95"/>
        <v>0</v>
      </c>
      <c r="AL81" s="46"/>
      <c r="AM81" s="120">
        <f ca="1">Erill_ker_yhdyskunta!O81</f>
        <v>0</v>
      </c>
      <c r="AN81" s="46">
        <f t="shared" ca="1" si="81"/>
        <v>0</v>
      </c>
      <c r="AO81" s="46">
        <f ca="1">Erill_ker_yhdyskunta!AB81</f>
        <v>0</v>
      </c>
      <c r="AP81" s="46">
        <f ca="1">Erill_ker_yhdyskunta!AC81</f>
        <v>0</v>
      </c>
      <c r="AQ81" s="46">
        <f ca="1">Erill_ker_yhdyskunta!AD81</f>
        <v>0</v>
      </c>
      <c r="AR81" s="46">
        <f ca="1">Erill_ker_yhdyskunta!AE81</f>
        <v>0</v>
      </c>
      <c r="AS81" s="46"/>
      <c r="AT81" s="117">
        <f t="shared" ca="1" si="68"/>
        <v>0</v>
      </c>
      <c r="AU81" s="36">
        <f t="shared" ca="1" si="82"/>
        <v>0</v>
      </c>
      <c r="AV81" s="117">
        <f t="shared" ca="1" si="96"/>
        <v>0</v>
      </c>
      <c r="AW81" s="117">
        <f t="shared" ca="1" si="97"/>
        <v>0</v>
      </c>
      <c r="AX81" s="117">
        <f t="shared" ca="1" si="69"/>
        <v>0</v>
      </c>
      <c r="AY81" s="46"/>
      <c r="AZ81" s="117">
        <f t="shared" ca="1" si="70"/>
        <v>0</v>
      </c>
      <c r="BA81" s="36">
        <f t="shared" ca="1" si="83"/>
        <v>0</v>
      </c>
      <c r="BB81" s="117">
        <f t="shared" ca="1" si="98"/>
        <v>0</v>
      </c>
      <c r="BC81" s="117">
        <f t="shared" ca="1" si="99"/>
        <v>0</v>
      </c>
      <c r="BD81" s="117">
        <f t="shared" ca="1" si="71"/>
        <v>0</v>
      </c>
      <c r="BE81" s="46"/>
      <c r="BF81" s="117">
        <f t="shared" ca="1" si="72"/>
        <v>0</v>
      </c>
      <c r="BG81" s="36">
        <f t="shared" ca="1" si="84"/>
        <v>0</v>
      </c>
      <c r="BH81" s="117">
        <f t="shared" ca="1" si="100"/>
        <v>0</v>
      </c>
      <c r="BI81" s="117">
        <f t="shared" ca="1" si="101"/>
        <v>0</v>
      </c>
      <c r="BJ81" s="117">
        <f t="shared" ca="1" si="73"/>
        <v>0</v>
      </c>
      <c r="BK81" s="46"/>
      <c r="BL81" s="117">
        <f t="shared" ca="1" si="74"/>
        <v>0</v>
      </c>
      <c r="BM81" s="36">
        <f t="shared" ca="1" si="85"/>
        <v>0</v>
      </c>
      <c r="BN81" s="117">
        <f t="shared" ca="1" si="102"/>
        <v>0</v>
      </c>
      <c r="BO81" s="117">
        <f t="shared" ca="1" si="103"/>
        <v>0</v>
      </c>
      <c r="BP81" s="117">
        <f t="shared" ca="1" si="75"/>
        <v>0</v>
      </c>
      <c r="BQ81" s="117"/>
      <c r="BR81" s="117">
        <f t="shared" ca="1" si="86"/>
        <v>0</v>
      </c>
    </row>
    <row r="82" spans="1:70" x14ac:dyDescent="0.25">
      <c r="A82" s="182">
        <v>2018</v>
      </c>
      <c r="B82" s="153"/>
      <c r="C82" s="36">
        <f>Muut_vuositiedot!$D82</f>
        <v>0.5</v>
      </c>
      <c r="D82" s="45">
        <f>Muut_vuositiedot!$G82</f>
        <v>1</v>
      </c>
      <c r="F82" s="154">
        <f ca="1">Sekal_yhdyskunta!D82</f>
        <v>0</v>
      </c>
      <c r="G82" s="46">
        <f t="shared" ca="1" si="76"/>
        <v>0</v>
      </c>
      <c r="H82" s="46">
        <f ca="1">Sekal_yhdyskunta!W82</f>
        <v>0</v>
      </c>
      <c r="I82" s="46">
        <f ca="1">Sekal_yhdyskunta!X82</f>
        <v>0</v>
      </c>
      <c r="J82" s="46">
        <f ca="1">Sekal_yhdyskunta!Y82</f>
        <v>0</v>
      </c>
      <c r="K82" s="46">
        <f ca="1">Sekal_yhdyskunta!Z82</f>
        <v>0</v>
      </c>
      <c r="M82" s="117">
        <f t="shared" ca="1" si="60"/>
        <v>0</v>
      </c>
      <c r="N82" s="36">
        <f t="shared" ca="1" si="77"/>
        <v>0</v>
      </c>
      <c r="O82" s="117">
        <f t="shared" ca="1" si="87"/>
        <v>0</v>
      </c>
      <c r="P82" s="117">
        <f t="shared" ca="1" si="88"/>
        <v>0</v>
      </c>
      <c r="Q82" s="117">
        <f t="shared" ca="1" si="61"/>
        <v>0</v>
      </c>
      <c r="R82" s="117"/>
      <c r="S82" s="117">
        <f t="shared" ca="1" si="62"/>
        <v>0</v>
      </c>
      <c r="T82" s="36">
        <f t="shared" ca="1" si="78"/>
        <v>0</v>
      </c>
      <c r="U82" s="117">
        <f t="shared" ca="1" si="89"/>
        <v>0</v>
      </c>
      <c r="V82" s="117">
        <f t="shared" ca="1" si="90"/>
        <v>0</v>
      </c>
      <c r="W82" s="117">
        <f t="shared" ca="1" si="63"/>
        <v>0</v>
      </c>
      <c r="Y82" s="117">
        <f t="shared" ca="1" si="64"/>
        <v>0</v>
      </c>
      <c r="Z82" s="36">
        <f t="shared" ca="1" si="79"/>
        <v>0</v>
      </c>
      <c r="AA82" s="117">
        <f t="shared" ca="1" si="91"/>
        <v>0</v>
      </c>
      <c r="AB82" s="117">
        <f t="shared" ca="1" si="92"/>
        <v>0</v>
      </c>
      <c r="AC82" s="117">
        <f t="shared" ca="1" si="65"/>
        <v>0</v>
      </c>
      <c r="AE82" s="117">
        <f t="shared" ca="1" si="66"/>
        <v>0</v>
      </c>
      <c r="AF82" s="36">
        <f t="shared" ca="1" si="80"/>
        <v>0</v>
      </c>
      <c r="AG82" s="117">
        <f t="shared" ca="1" si="93"/>
        <v>0</v>
      </c>
      <c r="AH82" s="117">
        <f t="shared" ca="1" si="94"/>
        <v>0</v>
      </c>
      <c r="AI82" s="117">
        <f t="shared" ca="1" si="67"/>
        <v>0</v>
      </c>
      <c r="AK82" s="117">
        <f t="shared" ca="1" si="95"/>
        <v>0</v>
      </c>
      <c r="AL82" s="46"/>
      <c r="AM82" s="120">
        <f ca="1">Erill_ker_yhdyskunta!O82</f>
        <v>0</v>
      </c>
      <c r="AN82" s="46">
        <f t="shared" ca="1" si="81"/>
        <v>0</v>
      </c>
      <c r="AO82" s="46">
        <f ca="1">Erill_ker_yhdyskunta!AB82</f>
        <v>0</v>
      </c>
      <c r="AP82" s="46">
        <f ca="1">Erill_ker_yhdyskunta!AC82</f>
        <v>0</v>
      </c>
      <c r="AQ82" s="46">
        <f ca="1">Erill_ker_yhdyskunta!AD82</f>
        <v>0</v>
      </c>
      <c r="AR82" s="46">
        <f ca="1">Erill_ker_yhdyskunta!AE82</f>
        <v>0</v>
      </c>
      <c r="AS82" s="46"/>
      <c r="AT82" s="117">
        <f t="shared" ca="1" si="68"/>
        <v>0</v>
      </c>
      <c r="AU82" s="36">
        <f t="shared" ca="1" si="82"/>
        <v>0</v>
      </c>
      <c r="AV82" s="117">
        <f t="shared" ca="1" si="96"/>
        <v>0</v>
      </c>
      <c r="AW82" s="117">
        <f t="shared" ca="1" si="97"/>
        <v>0</v>
      </c>
      <c r="AX82" s="117">
        <f t="shared" ca="1" si="69"/>
        <v>0</v>
      </c>
      <c r="AY82" s="46"/>
      <c r="AZ82" s="117">
        <f t="shared" ca="1" si="70"/>
        <v>0</v>
      </c>
      <c r="BA82" s="36">
        <f t="shared" ca="1" si="83"/>
        <v>0</v>
      </c>
      <c r="BB82" s="117">
        <f t="shared" ca="1" si="98"/>
        <v>0</v>
      </c>
      <c r="BC82" s="117">
        <f t="shared" ca="1" si="99"/>
        <v>0</v>
      </c>
      <c r="BD82" s="117">
        <f t="shared" ca="1" si="71"/>
        <v>0</v>
      </c>
      <c r="BE82" s="46"/>
      <c r="BF82" s="117">
        <f t="shared" ca="1" si="72"/>
        <v>0</v>
      </c>
      <c r="BG82" s="36">
        <f t="shared" ca="1" si="84"/>
        <v>0</v>
      </c>
      <c r="BH82" s="117">
        <f t="shared" ca="1" si="100"/>
        <v>0</v>
      </c>
      <c r="BI82" s="117">
        <f t="shared" ca="1" si="101"/>
        <v>0</v>
      </c>
      <c r="BJ82" s="117">
        <f t="shared" ca="1" si="73"/>
        <v>0</v>
      </c>
      <c r="BK82" s="46"/>
      <c r="BL82" s="117">
        <f t="shared" ca="1" si="74"/>
        <v>0</v>
      </c>
      <c r="BM82" s="36">
        <f t="shared" ca="1" si="85"/>
        <v>0</v>
      </c>
      <c r="BN82" s="117">
        <f t="shared" ca="1" si="102"/>
        <v>0</v>
      </c>
      <c r="BO82" s="117">
        <f t="shared" ca="1" si="103"/>
        <v>0</v>
      </c>
      <c r="BP82" s="117">
        <f t="shared" ca="1" si="75"/>
        <v>0</v>
      </c>
      <c r="BQ82" s="117"/>
      <c r="BR82" s="117">
        <f t="shared" ca="1" si="86"/>
        <v>0</v>
      </c>
    </row>
    <row r="83" spans="1:70" x14ac:dyDescent="0.25">
      <c r="A83" s="182">
        <v>2019</v>
      </c>
      <c r="B83" s="153"/>
      <c r="C83" s="36">
        <f>Muut_vuositiedot!$D83</f>
        <v>0.5</v>
      </c>
      <c r="D83" s="45">
        <f>Muut_vuositiedot!$G83</f>
        <v>1</v>
      </c>
      <c r="F83" s="154">
        <f ca="1">Sekal_yhdyskunta!D83</f>
        <v>0</v>
      </c>
      <c r="G83" s="46">
        <f t="shared" ca="1" si="76"/>
        <v>0</v>
      </c>
      <c r="H83" s="46">
        <f ca="1">Sekal_yhdyskunta!W83</f>
        <v>0</v>
      </c>
      <c r="I83" s="46">
        <f ca="1">Sekal_yhdyskunta!X83</f>
        <v>0</v>
      </c>
      <c r="J83" s="46">
        <f ca="1">Sekal_yhdyskunta!Y83</f>
        <v>0</v>
      </c>
      <c r="K83" s="46">
        <f ca="1">Sekal_yhdyskunta!Z83</f>
        <v>0</v>
      </c>
      <c r="M83" s="117">
        <f t="shared" ca="1" si="60"/>
        <v>0</v>
      </c>
      <c r="N83" s="36">
        <f t="shared" ca="1" si="77"/>
        <v>0</v>
      </c>
      <c r="O83" s="117">
        <f t="shared" ca="1" si="87"/>
        <v>0</v>
      </c>
      <c r="P83" s="117">
        <f t="shared" ca="1" si="88"/>
        <v>0</v>
      </c>
      <c r="Q83" s="117">
        <f t="shared" ca="1" si="61"/>
        <v>0</v>
      </c>
      <c r="R83" s="117"/>
      <c r="S83" s="117">
        <f t="shared" ca="1" si="62"/>
        <v>0</v>
      </c>
      <c r="T83" s="36">
        <f t="shared" ca="1" si="78"/>
        <v>0</v>
      </c>
      <c r="U83" s="117">
        <f t="shared" ca="1" si="89"/>
        <v>0</v>
      </c>
      <c r="V83" s="117">
        <f t="shared" ca="1" si="90"/>
        <v>0</v>
      </c>
      <c r="W83" s="117">
        <f t="shared" ca="1" si="63"/>
        <v>0</v>
      </c>
      <c r="Y83" s="117">
        <f t="shared" ca="1" si="64"/>
        <v>0</v>
      </c>
      <c r="Z83" s="36">
        <f t="shared" ca="1" si="79"/>
        <v>0</v>
      </c>
      <c r="AA83" s="117">
        <f t="shared" ca="1" si="91"/>
        <v>0</v>
      </c>
      <c r="AB83" s="117">
        <f t="shared" ca="1" si="92"/>
        <v>0</v>
      </c>
      <c r="AC83" s="117">
        <f t="shared" ca="1" si="65"/>
        <v>0</v>
      </c>
      <c r="AE83" s="117">
        <f t="shared" ca="1" si="66"/>
        <v>0</v>
      </c>
      <c r="AF83" s="36">
        <f t="shared" ca="1" si="80"/>
        <v>0</v>
      </c>
      <c r="AG83" s="117">
        <f t="shared" ca="1" si="93"/>
        <v>0</v>
      </c>
      <c r="AH83" s="117">
        <f t="shared" ca="1" si="94"/>
        <v>0</v>
      </c>
      <c r="AI83" s="117">
        <f t="shared" ca="1" si="67"/>
        <v>0</v>
      </c>
      <c r="AK83" s="117">
        <f t="shared" ca="1" si="95"/>
        <v>0</v>
      </c>
      <c r="AL83" s="46"/>
      <c r="AM83" s="120">
        <f ca="1">Erill_ker_yhdyskunta!O83</f>
        <v>0</v>
      </c>
      <c r="AN83" s="46">
        <f t="shared" ca="1" si="81"/>
        <v>0</v>
      </c>
      <c r="AO83" s="46">
        <f ca="1">Erill_ker_yhdyskunta!AB83</f>
        <v>0</v>
      </c>
      <c r="AP83" s="46">
        <f ca="1">Erill_ker_yhdyskunta!AC83</f>
        <v>0</v>
      </c>
      <c r="AQ83" s="46">
        <f ca="1">Erill_ker_yhdyskunta!AD83</f>
        <v>0</v>
      </c>
      <c r="AR83" s="46">
        <f ca="1">Erill_ker_yhdyskunta!AE83</f>
        <v>0</v>
      </c>
      <c r="AS83" s="46"/>
      <c r="AT83" s="117">
        <f t="shared" ca="1" si="68"/>
        <v>0</v>
      </c>
      <c r="AU83" s="36">
        <f t="shared" ca="1" si="82"/>
        <v>0</v>
      </c>
      <c r="AV83" s="117">
        <f t="shared" ca="1" si="96"/>
        <v>0</v>
      </c>
      <c r="AW83" s="117">
        <f t="shared" ca="1" si="97"/>
        <v>0</v>
      </c>
      <c r="AX83" s="117">
        <f t="shared" ca="1" si="69"/>
        <v>0</v>
      </c>
      <c r="AY83" s="46"/>
      <c r="AZ83" s="117">
        <f t="shared" ca="1" si="70"/>
        <v>0</v>
      </c>
      <c r="BA83" s="36">
        <f t="shared" ca="1" si="83"/>
        <v>0</v>
      </c>
      <c r="BB83" s="117">
        <f t="shared" ca="1" si="98"/>
        <v>0</v>
      </c>
      <c r="BC83" s="117">
        <f t="shared" ca="1" si="99"/>
        <v>0</v>
      </c>
      <c r="BD83" s="117">
        <f t="shared" ca="1" si="71"/>
        <v>0</v>
      </c>
      <c r="BE83" s="46"/>
      <c r="BF83" s="117">
        <f t="shared" ca="1" si="72"/>
        <v>0</v>
      </c>
      <c r="BG83" s="36">
        <f t="shared" ca="1" si="84"/>
        <v>0</v>
      </c>
      <c r="BH83" s="117">
        <f t="shared" ca="1" si="100"/>
        <v>0</v>
      </c>
      <c r="BI83" s="117">
        <f t="shared" ca="1" si="101"/>
        <v>0</v>
      </c>
      <c r="BJ83" s="117">
        <f t="shared" ca="1" si="73"/>
        <v>0</v>
      </c>
      <c r="BK83" s="46"/>
      <c r="BL83" s="117">
        <f t="shared" ca="1" si="74"/>
        <v>0</v>
      </c>
      <c r="BM83" s="36">
        <f t="shared" ca="1" si="85"/>
        <v>0</v>
      </c>
      <c r="BN83" s="117">
        <f t="shared" ca="1" si="102"/>
        <v>0</v>
      </c>
      <c r="BO83" s="117">
        <f t="shared" ca="1" si="103"/>
        <v>0</v>
      </c>
      <c r="BP83" s="117">
        <f t="shared" ca="1" si="75"/>
        <v>0</v>
      </c>
      <c r="BQ83" s="117"/>
      <c r="BR83" s="117">
        <f t="shared" ca="1" si="86"/>
        <v>0</v>
      </c>
    </row>
    <row r="84" spans="1:70" x14ac:dyDescent="0.25">
      <c r="A84" s="182">
        <v>2020</v>
      </c>
      <c r="B84" s="153"/>
      <c r="C84" s="36">
        <f>Muut_vuositiedot!$D84</f>
        <v>0.5</v>
      </c>
      <c r="D84" s="45">
        <f>Muut_vuositiedot!$G84</f>
        <v>1</v>
      </c>
      <c r="F84" s="154">
        <f ca="1">Sekal_yhdyskunta!D84</f>
        <v>0</v>
      </c>
      <c r="G84" s="46">
        <f t="shared" ca="1" si="76"/>
        <v>0</v>
      </c>
      <c r="H84" s="46">
        <f ca="1">Sekal_yhdyskunta!W84</f>
        <v>0</v>
      </c>
      <c r="I84" s="46">
        <f ca="1">Sekal_yhdyskunta!X84</f>
        <v>0</v>
      </c>
      <c r="J84" s="46">
        <f ca="1">Sekal_yhdyskunta!Y84</f>
        <v>0</v>
      </c>
      <c r="K84" s="46">
        <f ca="1">Sekal_yhdyskunta!Z84</f>
        <v>0</v>
      </c>
      <c r="M84" s="117">
        <f t="shared" ca="1" si="60"/>
        <v>0</v>
      </c>
      <c r="N84" s="36">
        <f t="shared" ca="1" si="77"/>
        <v>0</v>
      </c>
      <c r="O84" s="117">
        <f t="shared" ca="1" si="87"/>
        <v>0</v>
      </c>
      <c r="P84" s="117">
        <f t="shared" ca="1" si="88"/>
        <v>0</v>
      </c>
      <c r="Q84" s="117">
        <f t="shared" ca="1" si="61"/>
        <v>0</v>
      </c>
      <c r="R84" s="117"/>
      <c r="S84" s="117">
        <f t="shared" ca="1" si="62"/>
        <v>0</v>
      </c>
      <c r="T84" s="36">
        <f t="shared" ca="1" si="78"/>
        <v>0</v>
      </c>
      <c r="U84" s="117">
        <f t="shared" ca="1" si="89"/>
        <v>0</v>
      </c>
      <c r="V84" s="117">
        <f t="shared" ca="1" si="90"/>
        <v>0</v>
      </c>
      <c r="W84" s="117">
        <f t="shared" ca="1" si="63"/>
        <v>0</v>
      </c>
      <c r="Y84" s="117">
        <f t="shared" ca="1" si="64"/>
        <v>0</v>
      </c>
      <c r="Z84" s="36">
        <f t="shared" ca="1" si="79"/>
        <v>0</v>
      </c>
      <c r="AA84" s="117">
        <f t="shared" ca="1" si="91"/>
        <v>0</v>
      </c>
      <c r="AB84" s="117">
        <f t="shared" ca="1" si="92"/>
        <v>0</v>
      </c>
      <c r="AC84" s="117">
        <f t="shared" ca="1" si="65"/>
        <v>0</v>
      </c>
      <c r="AE84" s="117">
        <f t="shared" ca="1" si="66"/>
        <v>0</v>
      </c>
      <c r="AF84" s="36">
        <f t="shared" ca="1" si="80"/>
        <v>0</v>
      </c>
      <c r="AG84" s="117">
        <f t="shared" ca="1" si="93"/>
        <v>0</v>
      </c>
      <c r="AH84" s="117">
        <f t="shared" ca="1" si="94"/>
        <v>0</v>
      </c>
      <c r="AI84" s="117">
        <f t="shared" ca="1" si="67"/>
        <v>0</v>
      </c>
      <c r="AK84" s="117">
        <f t="shared" ca="1" si="95"/>
        <v>0</v>
      </c>
      <c r="AL84" s="46"/>
      <c r="AM84" s="120">
        <f ca="1">Erill_ker_yhdyskunta!O84</f>
        <v>0</v>
      </c>
      <c r="AN84" s="46">
        <f t="shared" ca="1" si="81"/>
        <v>0</v>
      </c>
      <c r="AO84" s="46">
        <f ca="1">Erill_ker_yhdyskunta!AB84</f>
        <v>0</v>
      </c>
      <c r="AP84" s="46">
        <f ca="1">Erill_ker_yhdyskunta!AC84</f>
        <v>0</v>
      </c>
      <c r="AQ84" s="46">
        <f ca="1">Erill_ker_yhdyskunta!AD84</f>
        <v>0</v>
      </c>
      <c r="AR84" s="46">
        <f ca="1">Erill_ker_yhdyskunta!AE84</f>
        <v>0</v>
      </c>
      <c r="AS84" s="46"/>
      <c r="AT84" s="117">
        <f t="shared" ca="1" si="68"/>
        <v>0</v>
      </c>
      <c r="AU84" s="36">
        <f t="shared" ca="1" si="82"/>
        <v>0</v>
      </c>
      <c r="AV84" s="117">
        <f t="shared" ca="1" si="96"/>
        <v>0</v>
      </c>
      <c r="AW84" s="117">
        <f t="shared" ca="1" si="97"/>
        <v>0</v>
      </c>
      <c r="AX84" s="117">
        <f t="shared" ca="1" si="69"/>
        <v>0</v>
      </c>
      <c r="AY84" s="46"/>
      <c r="AZ84" s="117">
        <f t="shared" ca="1" si="70"/>
        <v>0</v>
      </c>
      <c r="BA84" s="36">
        <f t="shared" ca="1" si="83"/>
        <v>0</v>
      </c>
      <c r="BB84" s="117">
        <f t="shared" ca="1" si="98"/>
        <v>0</v>
      </c>
      <c r="BC84" s="117">
        <f t="shared" ca="1" si="99"/>
        <v>0</v>
      </c>
      <c r="BD84" s="117">
        <f t="shared" ca="1" si="71"/>
        <v>0</v>
      </c>
      <c r="BE84" s="46"/>
      <c r="BF84" s="117">
        <f t="shared" ca="1" si="72"/>
        <v>0</v>
      </c>
      <c r="BG84" s="36">
        <f t="shared" ca="1" si="84"/>
        <v>0</v>
      </c>
      <c r="BH84" s="117">
        <f t="shared" ca="1" si="100"/>
        <v>0</v>
      </c>
      <c r="BI84" s="117">
        <f t="shared" ca="1" si="101"/>
        <v>0</v>
      </c>
      <c r="BJ84" s="117">
        <f t="shared" ca="1" si="73"/>
        <v>0</v>
      </c>
      <c r="BK84" s="46"/>
      <c r="BL84" s="117">
        <f t="shared" ca="1" si="74"/>
        <v>0</v>
      </c>
      <c r="BM84" s="36">
        <f t="shared" ca="1" si="85"/>
        <v>0</v>
      </c>
      <c r="BN84" s="117">
        <f t="shared" ca="1" si="102"/>
        <v>0</v>
      </c>
      <c r="BO84" s="117">
        <f t="shared" ca="1" si="103"/>
        <v>0</v>
      </c>
      <c r="BP84" s="117">
        <f t="shared" ca="1" si="75"/>
        <v>0</v>
      </c>
      <c r="BQ84" s="117"/>
      <c r="BR84" s="117">
        <f t="shared" ca="1" si="86"/>
        <v>0</v>
      </c>
    </row>
    <row r="85" spans="1:70" x14ac:dyDescent="0.25">
      <c r="A85" s="182">
        <v>2021</v>
      </c>
      <c r="B85" s="153"/>
      <c r="C85" s="36">
        <f>Muut_vuositiedot!$D85</f>
        <v>0.5</v>
      </c>
      <c r="D85" s="45">
        <f>Muut_vuositiedot!$G85</f>
        <v>1</v>
      </c>
      <c r="F85" s="154">
        <f ca="1">Sekal_yhdyskunta!D85</f>
        <v>0</v>
      </c>
      <c r="G85" s="46">
        <f t="shared" ca="1" si="76"/>
        <v>0</v>
      </c>
      <c r="H85" s="46">
        <f ca="1">Sekal_yhdyskunta!W85</f>
        <v>0</v>
      </c>
      <c r="I85" s="46">
        <f ca="1">Sekal_yhdyskunta!X85</f>
        <v>0</v>
      </c>
      <c r="J85" s="46">
        <f ca="1">Sekal_yhdyskunta!Y85</f>
        <v>0</v>
      </c>
      <c r="K85" s="46">
        <f ca="1">Sekal_yhdyskunta!Z85</f>
        <v>0</v>
      </c>
      <c r="M85" s="117">
        <f t="shared" ca="1" si="60"/>
        <v>0</v>
      </c>
      <c r="N85" s="36">
        <f t="shared" ca="1" si="77"/>
        <v>0</v>
      </c>
      <c r="O85" s="117">
        <f t="shared" ca="1" si="87"/>
        <v>0</v>
      </c>
      <c r="P85" s="117">
        <f t="shared" ca="1" si="88"/>
        <v>0</v>
      </c>
      <c r="Q85" s="117">
        <f t="shared" ca="1" si="61"/>
        <v>0</v>
      </c>
      <c r="R85" s="117"/>
      <c r="S85" s="117">
        <f t="shared" ca="1" si="62"/>
        <v>0</v>
      </c>
      <c r="T85" s="36">
        <f t="shared" ca="1" si="78"/>
        <v>0</v>
      </c>
      <c r="U85" s="117">
        <f t="shared" ca="1" si="89"/>
        <v>0</v>
      </c>
      <c r="V85" s="117">
        <f t="shared" ca="1" si="90"/>
        <v>0</v>
      </c>
      <c r="W85" s="117">
        <f t="shared" ca="1" si="63"/>
        <v>0</v>
      </c>
      <c r="Y85" s="117">
        <f t="shared" ca="1" si="64"/>
        <v>0</v>
      </c>
      <c r="Z85" s="36">
        <f t="shared" ca="1" si="79"/>
        <v>0</v>
      </c>
      <c r="AA85" s="117">
        <f t="shared" ca="1" si="91"/>
        <v>0</v>
      </c>
      <c r="AB85" s="117">
        <f t="shared" ca="1" si="92"/>
        <v>0</v>
      </c>
      <c r="AC85" s="117">
        <f t="shared" ca="1" si="65"/>
        <v>0</v>
      </c>
      <c r="AE85" s="117">
        <f t="shared" ca="1" si="66"/>
        <v>0</v>
      </c>
      <c r="AF85" s="36">
        <f t="shared" ca="1" si="80"/>
        <v>0</v>
      </c>
      <c r="AG85" s="117">
        <f t="shared" ca="1" si="93"/>
        <v>0</v>
      </c>
      <c r="AH85" s="117">
        <f t="shared" ca="1" si="94"/>
        <v>0</v>
      </c>
      <c r="AI85" s="117">
        <f t="shared" ca="1" si="67"/>
        <v>0</v>
      </c>
      <c r="AK85" s="117">
        <f t="shared" ca="1" si="95"/>
        <v>0</v>
      </c>
      <c r="AL85" s="46"/>
      <c r="AM85" s="120">
        <f ca="1">Erill_ker_yhdyskunta!O85</f>
        <v>0</v>
      </c>
      <c r="AN85" s="46">
        <f t="shared" ca="1" si="81"/>
        <v>0</v>
      </c>
      <c r="AO85" s="46">
        <f ca="1">Erill_ker_yhdyskunta!AB85</f>
        <v>0</v>
      </c>
      <c r="AP85" s="46">
        <f ca="1">Erill_ker_yhdyskunta!AC85</f>
        <v>0</v>
      </c>
      <c r="AQ85" s="46">
        <f ca="1">Erill_ker_yhdyskunta!AD85</f>
        <v>0</v>
      </c>
      <c r="AR85" s="46">
        <f ca="1">Erill_ker_yhdyskunta!AE85</f>
        <v>0</v>
      </c>
      <c r="AS85" s="46"/>
      <c r="AT85" s="117">
        <f t="shared" ca="1" si="68"/>
        <v>0</v>
      </c>
      <c r="AU85" s="36">
        <f t="shared" ca="1" si="82"/>
        <v>0</v>
      </c>
      <c r="AV85" s="117">
        <f t="shared" ca="1" si="96"/>
        <v>0</v>
      </c>
      <c r="AW85" s="117">
        <f t="shared" ca="1" si="97"/>
        <v>0</v>
      </c>
      <c r="AX85" s="117">
        <f t="shared" ca="1" si="69"/>
        <v>0</v>
      </c>
      <c r="AY85" s="46"/>
      <c r="AZ85" s="117">
        <f t="shared" ca="1" si="70"/>
        <v>0</v>
      </c>
      <c r="BA85" s="36">
        <f t="shared" ca="1" si="83"/>
        <v>0</v>
      </c>
      <c r="BB85" s="117">
        <f t="shared" ca="1" si="98"/>
        <v>0</v>
      </c>
      <c r="BC85" s="117">
        <f t="shared" ca="1" si="99"/>
        <v>0</v>
      </c>
      <c r="BD85" s="117">
        <f t="shared" ca="1" si="71"/>
        <v>0</v>
      </c>
      <c r="BE85" s="46"/>
      <c r="BF85" s="117">
        <f t="shared" ca="1" si="72"/>
        <v>0</v>
      </c>
      <c r="BG85" s="36">
        <f t="shared" ca="1" si="84"/>
        <v>0</v>
      </c>
      <c r="BH85" s="117">
        <f t="shared" ca="1" si="100"/>
        <v>0</v>
      </c>
      <c r="BI85" s="117">
        <f t="shared" ca="1" si="101"/>
        <v>0</v>
      </c>
      <c r="BJ85" s="117">
        <f t="shared" ca="1" si="73"/>
        <v>0</v>
      </c>
      <c r="BK85" s="46"/>
      <c r="BL85" s="117">
        <f t="shared" ca="1" si="74"/>
        <v>0</v>
      </c>
      <c r="BM85" s="36">
        <f t="shared" ca="1" si="85"/>
        <v>0</v>
      </c>
      <c r="BN85" s="117">
        <f t="shared" ca="1" si="102"/>
        <v>0</v>
      </c>
      <c r="BO85" s="117">
        <f t="shared" ca="1" si="103"/>
        <v>0</v>
      </c>
      <c r="BP85" s="117">
        <f t="shared" ca="1" si="75"/>
        <v>0</v>
      </c>
      <c r="BQ85" s="117"/>
      <c r="BR85" s="117">
        <f t="shared" ca="1" si="86"/>
        <v>0</v>
      </c>
    </row>
    <row r="86" spans="1:70" x14ac:dyDescent="0.25">
      <c r="A86" s="182">
        <v>2022</v>
      </c>
      <c r="B86" s="153"/>
      <c r="C86" s="36">
        <f>Muut_vuositiedot!$D86</f>
        <v>0.5</v>
      </c>
      <c r="D86" s="45">
        <f>Muut_vuositiedot!$G86</f>
        <v>1</v>
      </c>
      <c r="F86" s="154">
        <f ca="1">Sekal_yhdyskunta!D86</f>
        <v>0</v>
      </c>
      <c r="G86" s="46">
        <f t="shared" ca="1" si="76"/>
        <v>0</v>
      </c>
      <c r="H86" s="46">
        <f ca="1">Sekal_yhdyskunta!W86</f>
        <v>0</v>
      </c>
      <c r="I86" s="46">
        <f ca="1">Sekal_yhdyskunta!X86</f>
        <v>0</v>
      </c>
      <c r="J86" s="46">
        <f ca="1">Sekal_yhdyskunta!Y86</f>
        <v>0</v>
      </c>
      <c r="K86" s="46">
        <f ca="1">Sekal_yhdyskunta!Z86</f>
        <v>0</v>
      </c>
      <c r="M86" s="117">
        <f t="shared" ca="1" si="60"/>
        <v>0</v>
      </c>
      <c r="N86" s="36">
        <f t="shared" ca="1" si="77"/>
        <v>0</v>
      </c>
      <c r="O86" s="117">
        <f t="shared" ca="1" si="87"/>
        <v>0</v>
      </c>
      <c r="P86" s="117">
        <f t="shared" ca="1" si="88"/>
        <v>0</v>
      </c>
      <c r="Q86" s="117">
        <f t="shared" ca="1" si="61"/>
        <v>0</v>
      </c>
      <c r="R86" s="117"/>
      <c r="S86" s="117">
        <f t="shared" ca="1" si="62"/>
        <v>0</v>
      </c>
      <c r="T86" s="36">
        <f t="shared" ca="1" si="78"/>
        <v>0</v>
      </c>
      <c r="U86" s="117">
        <f t="shared" ca="1" si="89"/>
        <v>0</v>
      </c>
      <c r="V86" s="117">
        <f t="shared" ca="1" si="90"/>
        <v>0</v>
      </c>
      <c r="W86" s="117">
        <f t="shared" ca="1" si="63"/>
        <v>0</v>
      </c>
      <c r="Y86" s="117">
        <f t="shared" ca="1" si="64"/>
        <v>0</v>
      </c>
      <c r="Z86" s="36">
        <f t="shared" ca="1" si="79"/>
        <v>0</v>
      </c>
      <c r="AA86" s="117">
        <f t="shared" ca="1" si="91"/>
        <v>0</v>
      </c>
      <c r="AB86" s="117">
        <f t="shared" ca="1" si="92"/>
        <v>0</v>
      </c>
      <c r="AC86" s="117">
        <f t="shared" ca="1" si="65"/>
        <v>0</v>
      </c>
      <c r="AE86" s="117">
        <f t="shared" ca="1" si="66"/>
        <v>0</v>
      </c>
      <c r="AF86" s="36">
        <f t="shared" ca="1" si="80"/>
        <v>0</v>
      </c>
      <c r="AG86" s="117">
        <f t="shared" ca="1" si="93"/>
        <v>0</v>
      </c>
      <c r="AH86" s="117">
        <f t="shared" ca="1" si="94"/>
        <v>0</v>
      </c>
      <c r="AI86" s="117">
        <f t="shared" ca="1" si="67"/>
        <v>0</v>
      </c>
      <c r="AK86" s="117">
        <f t="shared" ca="1" si="95"/>
        <v>0</v>
      </c>
      <c r="AL86" s="46"/>
      <c r="AM86" s="120">
        <f ca="1">Erill_ker_yhdyskunta!O86</f>
        <v>0</v>
      </c>
      <c r="AN86" s="46">
        <f t="shared" ca="1" si="81"/>
        <v>0</v>
      </c>
      <c r="AO86" s="46">
        <f ca="1">Erill_ker_yhdyskunta!AB86</f>
        <v>0</v>
      </c>
      <c r="AP86" s="46">
        <f ca="1">Erill_ker_yhdyskunta!AC86</f>
        <v>0</v>
      </c>
      <c r="AQ86" s="46">
        <f ca="1">Erill_ker_yhdyskunta!AD86</f>
        <v>0</v>
      </c>
      <c r="AR86" s="46">
        <f ca="1">Erill_ker_yhdyskunta!AE86</f>
        <v>0</v>
      </c>
      <c r="AS86" s="46"/>
      <c r="AT86" s="117">
        <f t="shared" ca="1" si="68"/>
        <v>0</v>
      </c>
      <c r="AU86" s="36">
        <f t="shared" ca="1" si="82"/>
        <v>0</v>
      </c>
      <c r="AV86" s="117">
        <f t="shared" ca="1" si="96"/>
        <v>0</v>
      </c>
      <c r="AW86" s="117">
        <f t="shared" ca="1" si="97"/>
        <v>0</v>
      </c>
      <c r="AX86" s="117">
        <f t="shared" ca="1" si="69"/>
        <v>0</v>
      </c>
      <c r="AY86" s="46"/>
      <c r="AZ86" s="117">
        <f t="shared" ca="1" si="70"/>
        <v>0</v>
      </c>
      <c r="BA86" s="36">
        <f t="shared" ca="1" si="83"/>
        <v>0</v>
      </c>
      <c r="BB86" s="117">
        <f t="shared" ca="1" si="98"/>
        <v>0</v>
      </c>
      <c r="BC86" s="117">
        <f t="shared" ca="1" si="99"/>
        <v>0</v>
      </c>
      <c r="BD86" s="117">
        <f t="shared" ca="1" si="71"/>
        <v>0</v>
      </c>
      <c r="BE86" s="46"/>
      <c r="BF86" s="117">
        <f t="shared" ca="1" si="72"/>
        <v>0</v>
      </c>
      <c r="BG86" s="36">
        <f t="shared" ca="1" si="84"/>
        <v>0</v>
      </c>
      <c r="BH86" s="117">
        <f t="shared" ca="1" si="100"/>
        <v>0</v>
      </c>
      <c r="BI86" s="117">
        <f t="shared" ca="1" si="101"/>
        <v>0</v>
      </c>
      <c r="BJ86" s="117">
        <f t="shared" ca="1" si="73"/>
        <v>0</v>
      </c>
      <c r="BK86" s="46"/>
      <c r="BL86" s="117">
        <f t="shared" ca="1" si="74"/>
        <v>0</v>
      </c>
      <c r="BM86" s="36">
        <f t="shared" ca="1" si="85"/>
        <v>0</v>
      </c>
      <c r="BN86" s="117">
        <f t="shared" ca="1" si="102"/>
        <v>0</v>
      </c>
      <c r="BO86" s="117">
        <f t="shared" ca="1" si="103"/>
        <v>0</v>
      </c>
      <c r="BP86" s="117">
        <f t="shared" ca="1" si="75"/>
        <v>0</v>
      </c>
      <c r="BQ86" s="117"/>
      <c r="BR86" s="117">
        <f t="shared" ca="1" si="86"/>
        <v>0</v>
      </c>
    </row>
    <row r="87" spans="1:70" x14ac:dyDescent="0.25">
      <c r="A87" s="182">
        <v>2023</v>
      </c>
      <c r="B87" s="153"/>
      <c r="C87" s="36">
        <f>Muut_vuositiedot!$D87</f>
        <v>0.5</v>
      </c>
      <c r="D87" s="45">
        <f>Muut_vuositiedot!$G87</f>
        <v>1</v>
      </c>
      <c r="F87" s="154">
        <f ca="1">Sekal_yhdyskunta!D87</f>
        <v>0</v>
      </c>
      <c r="G87" s="46">
        <f t="shared" ca="1" si="76"/>
        <v>0</v>
      </c>
      <c r="H87" s="46">
        <f ca="1">Sekal_yhdyskunta!W87</f>
        <v>0</v>
      </c>
      <c r="I87" s="46">
        <f ca="1">Sekal_yhdyskunta!X87</f>
        <v>0</v>
      </c>
      <c r="J87" s="46">
        <f ca="1">Sekal_yhdyskunta!Y87</f>
        <v>0</v>
      </c>
      <c r="K87" s="46">
        <f ca="1">Sekal_yhdyskunta!Z87</f>
        <v>0</v>
      </c>
      <c r="M87" s="117">
        <f t="shared" ca="1" si="60"/>
        <v>0</v>
      </c>
      <c r="N87" s="36">
        <f t="shared" ca="1" si="77"/>
        <v>0</v>
      </c>
      <c r="O87" s="117">
        <f t="shared" ca="1" si="87"/>
        <v>0</v>
      </c>
      <c r="P87" s="117">
        <f t="shared" ca="1" si="88"/>
        <v>0</v>
      </c>
      <c r="Q87" s="117">
        <f t="shared" ca="1" si="61"/>
        <v>0</v>
      </c>
      <c r="R87" s="117"/>
      <c r="S87" s="117">
        <f t="shared" ca="1" si="62"/>
        <v>0</v>
      </c>
      <c r="T87" s="36">
        <f t="shared" ca="1" si="78"/>
        <v>0</v>
      </c>
      <c r="U87" s="117">
        <f t="shared" ca="1" si="89"/>
        <v>0</v>
      </c>
      <c r="V87" s="117">
        <f t="shared" ca="1" si="90"/>
        <v>0</v>
      </c>
      <c r="W87" s="117">
        <f t="shared" ca="1" si="63"/>
        <v>0</v>
      </c>
      <c r="Y87" s="117">
        <f t="shared" ca="1" si="64"/>
        <v>0</v>
      </c>
      <c r="Z87" s="36">
        <f t="shared" ca="1" si="79"/>
        <v>0</v>
      </c>
      <c r="AA87" s="117">
        <f t="shared" ca="1" si="91"/>
        <v>0</v>
      </c>
      <c r="AB87" s="117">
        <f t="shared" ca="1" si="92"/>
        <v>0</v>
      </c>
      <c r="AC87" s="117">
        <f t="shared" ca="1" si="65"/>
        <v>0</v>
      </c>
      <c r="AE87" s="117">
        <f t="shared" ca="1" si="66"/>
        <v>0</v>
      </c>
      <c r="AF87" s="36">
        <f t="shared" ca="1" si="80"/>
        <v>0</v>
      </c>
      <c r="AG87" s="117">
        <f t="shared" ca="1" si="93"/>
        <v>0</v>
      </c>
      <c r="AH87" s="117">
        <f t="shared" ca="1" si="94"/>
        <v>0</v>
      </c>
      <c r="AI87" s="117">
        <f t="shared" ca="1" si="67"/>
        <v>0</v>
      </c>
      <c r="AK87" s="117">
        <f t="shared" ca="1" si="95"/>
        <v>0</v>
      </c>
      <c r="AL87" s="46"/>
      <c r="AM87" s="120">
        <f ca="1">Erill_ker_yhdyskunta!O87</f>
        <v>0</v>
      </c>
      <c r="AN87" s="46">
        <f t="shared" ca="1" si="81"/>
        <v>0</v>
      </c>
      <c r="AO87" s="46">
        <f ca="1">Erill_ker_yhdyskunta!AB87</f>
        <v>0</v>
      </c>
      <c r="AP87" s="46">
        <f ca="1">Erill_ker_yhdyskunta!AC87</f>
        <v>0</v>
      </c>
      <c r="AQ87" s="46">
        <f ca="1">Erill_ker_yhdyskunta!AD87</f>
        <v>0</v>
      </c>
      <c r="AR87" s="46">
        <f ca="1">Erill_ker_yhdyskunta!AE87</f>
        <v>0</v>
      </c>
      <c r="AS87" s="46"/>
      <c r="AT87" s="117">
        <f t="shared" ca="1" si="68"/>
        <v>0</v>
      </c>
      <c r="AU87" s="36">
        <f t="shared" ca="1" si="82"/>
        <v>0</v>
      </c>
      <c r="AV87" s="117">
        <f t="shared" ca="1" si="96"/>
        <v>0</v>
      </c>
      <c r="AW87" s="117">
        <f t="shared" ca="1" si="97"/>
        <v>0</v>
      </c>
      <c r="AX87" s="117">
        <f t="shared" ca="1" si="69"/>
        <v>0</v>
      </c>
      <c r="AY87" s="46"/>
      <c r="AZ87" s="117">
        <f t="shared" ca="1" si="70"/>
        <v>0</v>
      </c>
      <c r="BA87" s="36">
        <f t="shared" ca="1" si="83"/>
        <v>0</v>
      </c>
      <c r="BB87" s="117">
        <f t="shared" ca="1" si="98"/>
        <v>0</v>
      </c>
      <c r="BC87" s="117">
        <f t="shared" ca="1" si="99"/>
        <v>0</v>
      </c>
      <c r="BD87" s="117">
        <f t="shared" ca="1" si="71"/>
        <v>0</v>
      </c>
      <c r="BE87" s="46"/>
      <c r="BF87" s="117">
        <f t="shared" ca="1" si="72"/>
        <v>0</v>
      </c>
      <c r="BG87" s="36">
        <f t="shared" ca="1" si="84"/>
        <v>0</v>
      </c>
      <c r="BH87" s="117">
        <f t="shared" ca="1" si="100"/>
        <v>0</v>
      </c>
      <c r="BI87" s="117">
        <f t="shared" ca="1" si="101"/>
        <v>0</v>
      </c>
      <c r="BJ87" s="117">
        <f t="shared" ca="1" si="73"/>
        <v>0</v>
      </c>
      <c r="BK87" s="46"/>
      <c r="BL87" s="117">
        <f t="shared" ca="1" si="74"/>
        <v>0</v>
      </c>
      <c r="BM87" s="36">
        <f t="shared" ca="1" si="85"/>
        <v>0</v>
      </c>
      <c r="BN87" s="117">
        <f t="shared" ca="1" si="102"/>
        <v>0</v>
      </c>
      <c r="BO87" s="117">
        <f t="shared" ca="1" si="103"/>
        <v>0</v>
      </c>
      <c r="BP87" s="117">
        <f t="shared" ca="1" si="75"/>
        <v>0</v>
      </c>
      <c r="BQ87" s="117"/>
      <c r="BR87" s="117">
        <f t="shared" ca="1" si="86"/>
        <v>0</v>
      </c>
    </row>
    <row r="88" spans="1:70" x14ac:dyDescent="0.25">
      <c r="A88" s="182">
        <v>2024</v>
      </c>
      <c r="B88" s="153"/>
      <c r="C88" s="36">
        <f>Muut_vuositiedot!$D88</f>
        <v>0.5</v>
      </c>
      <c r="D88" s="45">
        <f>Muut_vuositiedot!$G88</f>
        <v>1</v>
      </c>
      <c r="F88" s="154">
        <f ca="1">Sekal_yhdyskunta!D88</f>
        <v>0</v>
      </c>
      <c r="G88" s="46">
        <f t="shared" ca="1" si="76"/>
        <v>0</v>
      </c>
      <c r="H88" s="46">
        <f ca="1">Sekal_yhdyskunta!W88</f>
        <v>0</v>
      </c>
      <c r="I88" s="46">
        <f ca="1">Sekal_yhdyskunta!X88</f>
        <v>0</v>
      </c>
      <c r="J88" s="46">
        <f ca="1">Sekal_yhdyskunta!Y88</f>
        <v>0</v>
      </c>
      <c r="K88" s="46">
        <f ca="1">Sekal_yhdyskunta!Z88</f>
        <v>0</v>
      </c>
      <c r="M88" s="117">
        <f t="shared" ca="1" si="60"/>
        <v>0</v>
      </c>
      <c r="N88" s="36">
        <f t="shared" ca="1" si="77"/>
        <v>0</v>
      </c>
      <c r="O88" s="117">
        <f t="shared" ca="1" si="87"/>
        <v>0</v>
      </c>
      <c r="P88" s="117">
        <f t="shared" ca="1" si="88"/>
        <v>0</v>
      </c>
      <c r="Q88" s="117">
        <f t="shared" ca="1" si="61"/>
        <v>0</v>
      </c>
      <c r="R88" s="117"/>
      <c r="S88" s="117">
        <f t="shared" ca="1" si="62"/>
        <v>0</v>
      </c>
      <c r="T88" s="36">
        <f t="shared" ca="1" si="78"/>
        <v>0</v>
      </c>
      <c r="U88" s="117">
        <f t="shared" ca="1" si="89"/>
        <v>0</v>
      </c>
      <c r="V88" s="117">
        <f t="shared" ca="1" si="90"/>
        <v>0</v>
      </c>
      <c r="W88" s="117">
        <f t="shared" ca="1" si="63"/>
        <v>0</v>
      </c>
      <c r="Y88" s="117">
        <f t="shared" ca="1" si="64"/>
        <v>0</v>
      </c>
      <c r="Z88" s="36">
        <f t="shared" ca="1" si="79"/>
        <v>0</v>
      </c>
      <c r="AA88" s="117">
        <f t="shared" ca="1" si="91"/>
        <v>0</v>
      </c>
      <c r="AB88" s="117">
        <f t="shared" ca="1" si="92"/>
        <v>0</v>
      </c>
      <c r="AC88" s="117">
        <f t="shared" ca="1" si="65"/>
        <v>0</v>
      </c>
      <c r="AE88" s="117">
        <f t="shared" ca="1" si="66"/>
        <v>0</v>
      </c>
      <c r="AF88" s="36">
        <f t="shared" ca="1" si="80"/>
        <v>0</v>
      </c>
      <c r="AG88" s="117">
        <f t="shared" ca="1" si="93"/>
        <v>0</v>
      </c>
      <c r="AH88" s="117">
        <f t="shared" ca="1" si="94"/>
        <v>0</v>
      </c>
      <c r="AI88" s="117">
        <f t="shared" ca="1" si="67"/>
        <v>0</v>
      </c>
      <c r="AK88" s="117">
        <f t="shared" ca="1" si="95"/>
        <v>0</v>
      </c>
      <c r="AL88" s="46"/>
      <c r="AM88" s="120">
        <f ca="1">Erill_ker_yhdyskunta!O88</f>
        <v>0</v>
      </c>
      <c r="AN88" s="46">
        <f t="shared" ca="1" si="81"/>
        <v>0</v>
      </c>
      <c r="AO88" s="46">
        <f ca="1">Erill_ker_yhdyskunta!AB88</f>
        <v>0</v>
      </c>
      <c r="AP88" s="46">
        <f ca="1">Erill_ker_yhdyskunta!AC88</f>
        <v>0</v>
      </c>
      <c r="AQ88" s="46">
        <f ca="1">Erill_ker_yhdyskunta!AD88</f>
        <v>0</v>
      </c>
      <c r="AR88" s="46">
        <f ca="1">Erill_ker_yhdyskunta!AE88</f>
        <v>0</v>
      </c>
      <c r="AS88" s="46"/>
      <c r="AT88" s="117">
        <f t="shared" ca="1" si="68"/>
        <v>0</v>
      </c>
      <c r="AU88" s="36">
        <f t="shared" ca="1" si="82"/>
        <v>0</v>
      </c>
      <c r="AV88" s="117">
        <f t="shared" ca="1" si="96"/>
        <v>0</v>
      </c>
      <c r="AW88" s="117">
        <f t="shared" ca="1" si="97"/>
        <v>0</v>
      </c>
      <c r="AX88" s="117">
        <f t="shared" ca="1" si="69"/>
        <v>0</v>
      </c>
      <c r="AY88" s="46"/>
      <c r="AZ88" s="117">
        <f t="shared" ca="1" si="70"/>
        <v>0</v>
      </c>
      <c r="BA88" s="36">
        <f t="shared" ca="1" si="83"/>
        <v>0</v>
      </c>
      <c r="BB88" s="117">
        <f t="shared" ca="1" si="98"/>
        <v>0</v>
      </c>
      <c r="BC88" s="117">
        <f t="shared" ca="1" si="99"/>
        <v>0</v>
      </c>
      <c r="BD88" s="117">
        <f t="shared" ca="1" si="71"/>
        <v>0</v>
      </c>
      <c r="BE88" s="46"/>
      <c r="BF88" s="117">
        <f t="shared" ca="1" si="72"/>
        <v>0</v>
      </c>
      <c r="BG88" s="36">
        <f t="shared" ca="1" si="84"/>
        <v>0</v>
      </c>
      <c r="BH88" s="117">
        <f t="shared" ca="1" si="100"/>
        <v>0</v>
      </c>
      <c r="BI88" s="117">
        <f t="shared" ca="1" si="101"/>
        <v>0</v>
      </c>
      <c r="BJ88" s="117">
        <f t="shared" ca="1" si="73"/>
        <v>0</v>
      </c>
      <c r="BK88" s="46"/>
      <c r="BL88" s="117">
        <f t="shared" ca="1" si="74"/>
        <v>0</v>
      </c>
      <c r="BM88" s="36">
        <f t="shared" ca="1" si="85"/>
        <v>0</v>
      </c>
      <c r="BN88" s="117">
        <f t="shared" ca="1" si="102"/>
        <v>0</v>
      </c>
      <c r="BO88" s="117">
        <f t="shared" ca="1" si="103"/>
        <v>0</v>
      </c>
      <c r="BP88" s="117">
        <f t="shared" ca="1" si="75"/>
        <v>0</v>
      </c>
      <c r="BQ88" s="117"/>
      <c r="BR88" s="117">
        <f t="shared" ca="1" si="86"/>
        <v>0</v>
      </c>
    </row>
    <row r="89" spans="1:70" x14ac:dyDescent="0.25">
      <c r="A89" s="182">
        <v>2025</v>
      </c>
      <c r="B89" s="153"/>
      <c r="C89" s="36">
        <f>Muut_vuositiedot!$D89</f>
        <v>0.5</v>
      </c>
      <c r="D89" s="45">
        <f>Muut_vuositiedot!$G89</f>
        <v>1</v>
      </c>
      <c r="F89" s="154">
        <f ca="1">Sekal_yhdyskunta!D89</f>
        <v>0</v>
      </c>
      <c r="G89" s="46">
        <f t="shared" ca="1" si="76"/>
        <v>0</v>
      </c>
      <c r="H89" s="46">
        <f ca="1">Sekal_yhdyskunta!W89</f>
        <v>0</v>
      </c>
      <c r="I89" s="46">
        <f ca="1">Sekal_yhdyskunta!X89</f>
        <v>0</v>
      </c>
      <c r="J89" s="46">
        <f ca="1">Sekal_yhdyskunta!Y89</f>
        <v>0</v>
      </c>
      <c r="K89" s="46">
        <f ca="1">Sekal_yhdyskunta!Z89</f>
        <v>0</v>
      </c>
      <c r="M89" s="117">
        <f t="shared" ca="1" si="60"/>
        <v>0</v>
      </c>
      <c r="N89" s="36">
        <f t="shared" ca="1" si="77"/>
        <v>0</v>
      </c>
      <c r="O89" s="117">
        <f t="shared" ca="1" si="87"/>
        <v>0</v>
      </c>
      <c r="P89" s="117">
        <f t="shared" ca="1" si="88"/>
        <v>0</v>
      </c>
      <c r="Q89" s="117">
        <f t="shared" ca="1" si="61"/>
        <v>0</v>
      </c>
      <c r="R89" s="117"/>
      <c r="S89" s="117">
        <f t="shared" ca="1" si="62"/>
        <v>0</v>
      </c>
      <c r="T89" s="36">
        <f t="shared" ca="1" si="78"/>
        <v>0</v>
      </c>
      <c r="U89" s="117">
        <f t="shared" ca="1" si="89"/>
        <v>0</v>
      </c>
      <c r="V89" s="117">
        <f t="shared" ca="1" si="90"/>
        <v>0</v>
      </c>
      <c r="W89" s="117">
        <f t="shared" ca="1" si="63"/>
        <v>0</v>
      </c>
      <c r="Y89" s="117">
        <f t="shared" ca="1" si="64"/>
        <v>0</v>
      </c>
      <c r="Z89" s="36">
        <f t="shared" ca="1" si="79"/>
        <v>0</v>
      </c>
      <c r="AA89" s="117">
        <f t="shared" ca="1" si="91"/>
        <v>0</v>
      </c>
      <c r="AB89" s="117">
        <f t="shared" ca="1" si="92"/>
        <v>0</v>
      </c>
      <c r="AC89" s="117">
        <f t="shared" ca="1" si="65"/>
        <v>0</v>
      </c>
      <c r="AE89" s="117">
        <f t="shared" ca="1" si="66"/>
        <v>0</v>
      </c>
      <c r="AF89" s="36">
        <f t="shared" ca="1" si="80"/>
        <v>0</v>
      </c>
      <c r="AG89" s="117">
        <f t="shared" ca="1" si="93"/>
        <v>0</v>
      </c>
      <c r="AH89" s="117">
        <f t="shared" ca="1" si="94"/>
        <v>0</v>
      </c>
      <c r="AI89" s="117">
        <f t="shared" ca="1" si="67"/>
        <v>0</v>
      </c>
      <c r="AK89" s="117">
        <f t="shared" ca="1" si="95"/>
        <v>0</v>
      </c>
      <c r="AL89" s="46"/>
      <c r="AM89" s="120">
        <f ca="1">Erill_ker_yhdyskunta!O89</f>
        <v>0</v>
      </c>
      <c r="AN89" s="46">
        <f t="shared" ca="1" si="81"/>
        <v>0</v>
      </c>
      <c r="AO89" s="46">
        <f ca="1">Erill_ker_yhdyskunta!AB89</f>
        <v>0</v>
      </c>
      <c r="AP89" s="46">
        <f ca="1">Erill_ker_yhdyskunta!AC89</f>
        <v>0</v>
      </c>
      <c r="AQ89" s="46">
        <f ca="1">Erill_ker_yhdyskunta!AD89</f>
        <v>0</v>
      </c>
      <c r="AR89" s="46">
        <f ca="1">Erill_ker_yhdyskunta!AE89</f>
        <v>0</v>
      </c>
      <c r="AS89" s="46"/>
      <c r="AT89" s="117">
        <f t="shared" ca="1" si="68"/>
        <v>0</v>
      </c>
      <c r="AU89" s="36">
        <f t="shared" ca="1" si="82"/>
        <v>0</v>
      </c>
      <c r="AV89" s="117">
        <f t="shared" ca="1" si="96"/>
        <v>0</v>
      </c>
      <c r="AW89" s="117">
        <f t="shared" ca="1" si="97"/>
        <v>0</v>
      </c>
      <c r="AX89" s="117">
        <f t="shared" ca="1" si="69"/>
        <v>0</v>
      </c>
      <c r="AY89" s="46"/>
      <c r="AZ89" s="117">
        <f t="shared" ca="1" si="70"/>
        <v>0</v>
      </c>
      <c r="BA89" s="36">
        <f t="shared" ca="1" si="83"/>
        <v>0</v>
      </c>
      <c r="BB89" s="117">
        <f t="shared" ca="1" si="98"/>
        <v>0</v>
      </c>
      <c r="BC89" s="117">
        <f t="shared" ca="1" si="99"/>
        <v>0</v>
      </c>
      <c r="BD89" s="117">
        <f t="shared" ca="1" si="71"/>
        <v>0</v>
      </c>
      <c r="BE89" s="46"/>
      <c r="BF89" s="117">
        <f t="shared" ca="1" si="72"/>
        <v>0</v>
      </c>
      <c r="BG89" s="36">
        <f t="shared" ca="1" si="84"/>
        <v>0</v>
      </c>
      <c r="BH89" s="117">
        <f t="shared" ca="1" si="100"/>
        <v>0</v>
      </c>
      <c r="BI89" s="117">
        <f t="shared" ca="1" si="101"/>
        <v>0</v>
      </c>
      <c r="BJ89" s="117">
        <f t="shared" ca="1" si="73"/>
        <v>0</v>
      </c>
      <c r="BK89" s="46"/>
      <c r="BL89" s="117">
        <f t="shared" ca="1" si="74"/>
        <v>0</v>
      </c>
      <c r="BM89" s="36">
        <f t="shared" ca="1" si="85"/>
        <v>0</v>
      </c>
      <c r="BN89" s="117">
        <f t="shared" ca="1" si="102"/>
        <v>0</v>
      </c>
      <c r="BO89" s="117">
        <f t="shared" ca="1" si="103"/>
        <v>0</v>
      </c>
      <c r="BP89" s="117">
        <f t="shared" ca="1" si="75"/>
        <v>0</v>
      </c>
      <c r="BQ89" s="117"/>
      <c r="BR89" s="117">
        <f t="shared" ca="1" si="86"/>
        <v>0</v>
      </c>
    </row>
    <row r="90" spans="1:70" x14ac:dyDescent="0.25">
      <c r="A90" s="182">
        <v>2026</v>
      </c>
      <c r="B90" s="153"/>
      <c r="C90" s="36">
        <f>Muut_vuositiedot!$D90</f>
        <v>0.5</v>
      </c>
      <c r="D90" s="45">
        <f>Muut_vuositiedot!$G90</f>
        <v>1</v>
      </c>
      <c r="F90" s="154">
        <f ca="1">Sekal_yhdyskunta!D90</f>
        <v>0</v>
      </c>
      <c r="G90" s="46">
        <f t="shared" ca="1" si="76"/>
        <v>0</v>
      </c>
      <c r="H90" s="46">
        <f ca="1">Sekal_yhdyskunta!W90</f>
        <v>0</v>
      </c>
      <c r="I90" s="46">
        <f ca="1">Sekal_yhdyskunta!X90</f>
        <v>0</v>
      </c>
      <c r="J90" s="46">
        <f ca="1">Sekal_yhdyskunta!Y90</f>
        <v>0</v>
      </c>
      <c r="K90" s="46">
        <f ca="1">Sekal_yhdyskunta!Z90</f>
        <v>0</v>
      </c>
      <c r="M90" s="117">
        <f t="shared" ca="1" si="60"/>
        <v>0</v>
      </c>
      <c r="N90" s="36">
        <f t="shared" ca="1" si="77"/>
        <v>0</v>
      </c>
      <c r="O90" s="117">
        <f t="shared" ca="1" si="87"/>
        <v>0</v>
      </c>
      <c r="P90" s="117">
        <f t="shared" ca="1" si="88"/>
        <v>0</v>
      </c>
      <c r="Q90" s="117">
        <f t="shared" ca="1" si="61"/>
        <v>0</v>
      </c>
      <c r="R90" s="117"/>
      <c r="S90" s="117">
        <f t="shared" ca="1" si="62"/>
        <v>0</v>
      </c>
      <c r="T90" s="36">
        <f t="shared" ca="1" si="78"/>
        <v>0</v>
      </c>
      <c r="U90" s="117">
        <f t="shared" ca="1" si="89"/>
        <v>0</v>
      </c>
      <c r="V90" s="117">
        <f t="shared" ca="1" si="90"/>
        <v>0</v>
      </c>
      <c r="W90" s="117">
        <f t="shared" ca="1" si="63"/>
        <v>0</v>
      </c>
      <c r="Y90" s="117">
        <f t="shared" ca="1" si="64"/>
        <v>0</v>
      </c>
      <c r="Z90" s="36">
        <f t="shared" ca="1" si="79"/>
        <v>0</v>
      </c>
      <c r="AA90" s="117">
        <f t="shared" ca="1" si="91"/>
        <v>0</v>
      </c>
      <c r="AB90" s="117">
        <f t="shared" ca="1" si="92"/>
        <v>0</v>
      </c>
      <c r="AC90" s="117">
        <f t="shared" ca="1" si="65"/>
        <v>0</v>
      </c>
      <c r="AE90" s="117">
        <f t="shared" ca="1" si="66"/>
        <v>0</v>
      </c>
      <c r="AF90" s="36">
        <f t="shared" ca="1" si="80"/>
        <v>0</v>
      </c>
      <c r="AG90" s="117">
        <f t="shared" ca="1" si="93"/>
        <v>0</v>
      </c>
      <c r="AH90" s="117">
        <f t="shared" ca="1" si="94"/>
        <v>0</v>
      </c>
      <c r="AI90" s="117">
        <f t="shared" ca="1" si="67"/>
        <v>0</v>
      </c>
      <c r="AK90" s="117">
        <f t="shared" ca="1" si="95"/>
        <v>0</v>
      </c>
      <c r="AL90" s="46"/>
      <c r="AM90" s="120">
        <f ca="1">Erill_ker_yhdyskunta!O90</f>
        <v>0</v>
      </c>
      <c r="AN90" s="46">
        <f t="shared" ca="1" si="81"/>
        <v>0</v>
      </c>
      <c r="AO90" s="46">
        <f ca="1">Erill_ker_yhdyskunta!AB90</f>
        <v>0</v>
      </c>
      <c r="AP90" s="46">
        <f ca="1">Erill_ker_yhdyskunta!AC90</f>
        <v>0</v>
      </c>
      <c r="AQ90" s="46">
        <f ca="1">Erill_ker_yhdyskunta!AD90</f>
        <v>0</v>
      </c>
      <c r="AR90" s="46">
        <f ca="1">Erill_ker_yhdyskunta!AE90</f>
        <v>0</v>
      </c>
      <c r="AS90" s="46"/>
      <c r="AT90" s="117">
        <f t="shared" ca="1" si="68"/>
        <v>0</v>
      </c>
      <c r="AU90" s="36">
        <f t="shared" ca="1" si="82"/>
        <v>0</v>
      </c>
      <c r="AV90" s="117">
        <f t="shared" ca="1" si="96"/>
        <v>0</v>
      </c>
      <c r="AW90" s="117">
        <f t="shared" ca="1" si="97"/>
        <v>0</v>
      </c>
      <c r="AX90" s="117">
        <f t="shared" ca="1" si="69"/>
        <v>0</v>
      </c>
      <c r="AY90" s="46"/>
      <c r="AZ90" s="117">
        <f t="shared" ca="1" si="70"/>
        <v>0</v>
      </c>
      <c r="BA90" s="36">
        <f t="shared" ca="1" si="83"/>
        <v>0</v>
      </c>
      <c r="BB90" s="117">
        <f t="shared" ca="1" si="98"/>
        <v>0</v>
      </c>
      <c r="BC90" s="117">
        <f t="shared" ca="1" si="99"/>
        <v>0</v>
      </c>
      <c r="BD90" s="117">
        <f t="shared" ca="1" si="71"/>
        <v>0</v>
      </c>
      <c r="BE90" s="46"/>
      <c r="BF90" s="117">
        <f t="shared" ca="1" si="72"/>
        <v>0</v>
      </c>
      <c r="BG90" s="36">
        <f t="shared" ca="1" si="84"/>
        <v>0</v>
      </c>
      <c r="BH90" s="117">
        <f t="shared" ca="1" si="100"/>
        <v>0</v>
      </c>
      <c r="BI90" s="117">
        <f t="shared" ca="1" si="101"/>
        <v>0</v>
      </c>
      <c r="BJ90" s="117">
        <f t="shared" ca="1" si="73"/>
        <v>0</v>
      </c>
      <c r="BK90" s="46"/>
      <c r="BL90" s="117">
        <f t="shared" ca="1" si="74"/>
        <v>0</v>
      </c>
      <c r="BM90" s="36">
        <f t="shared" ca="1" si="85"/>
        <v>0</v>
      </c>
      <c r="BN90" s="117">
        <f t="shared" ca="1" si="102"/>
        <v>0</v>
      </c>
      <c r="BO90" s="117">
        <f t="shared" ca="1" si="103"/>
        <v>0</v>
      </c>
      <c r="BP90" s="117">
        <f t="shared" ca="1" si="75"/>
        <v>0</v>
      </c>
      <c r="BQ90" s="117"/>
      <c r="BR90" s="117">
        <f t="shared" ca="1" si="86"/>
        <v>0</v>
      </c>
    </row>
    <row r="91" spans="1:70" x14ac:dyDescent="0.25">
      <c r="A91" s="182">
        <v>2027</v>
      </c>
      <c r="B91" s="153"/>
      <c r="C91" s="36">
        <f>Muut_vuositiedot!$D91</f>
        <v>0.5</v>
      </c>
      <c r="D91" s="45">
        <f>Muut_vuositiedot!$G91</f>
        <v>1</v>
      </c>
      <c r="F91" s="154">
        <f ca="1">Sekal_yhdyskunta!D91</f>
        <v>0</v>
      </c>
      <c r="G91" s="46">
        <f t="shared" ca="1" si="76"/>
        <v>0</v>
      </c>
      <c r="H91" s="46">
        <f ca="1">Sekal_yhdyskunta!W91</f>
        <v>0</v>
      </c>
      <c r="I91" s="46">
        <f ca="1">Sekal_yhdyskunta!X91</f>
        <v>0</v>
      </c>
      <c r="J91" s="46">
        <f ca="1">Sekal_yhdyskunta!Y91</f>
        <v>0</v>
      </c>
      <c r="K91" s="46">
        <f ca="1">Sekal_yhdyskunta!Z91</f>
        <v>0</v>
      </c>
      <c r="M91" s="117">
        <f t="shared" ca="1" si="60"/>
        <v>0</v>
      </c>
      <c r="N91" s="36">
        <f t="shared" ca="1" si="77"/>
        <v>0</v>
      </c>
      <c r="O91" s="117">
        <f t="shared" ca="1" si="87"/>
        <v>0</v>
      </c>
      <c r="P91" s="117">
        <f t="shared" ca="1" si="88"/>
        <v>0</v>
      </c>
      <c r="Q91" s="117">
        <f t="shared" ca="1" si="61"/>
        <v>0</v>
      </c>
      <c r="R91" s="117"/>
      <c r="S91" s="117">
        <f t="shared" ca="1" si="62"/>
        <v>0</v>
      </c>
      <c r="T91" s="36">
        <f t="shared" ca="1" si="78"/>
        <v>0</v>
      </c>
      <c r="U91" s="117">
        <f t="shared" ca="1" si="89"/>
        <v>0</v>
      </c>
      <c r="V91" s="117">
        <f t="shared" ca="1" si="90"/>
        <v>0</v>
      </c>
      <c r="W91" s="117">
        <f t="shared" ca="1" si="63"/>
        <v>0</v>
      </c>
      <c r="Y91" s="117">
        <f t="shared" ca="1" si="64"/>
        <v>0</v>
      </c>
      <c r="Z91" s="36">
        <f t="shared" ca="1" si="79"/>
        <v>0</v>
      </c>
      <c r="AA91" s="117">
        <f t="shared" ca="1" si="91"/>
        <v>0</v>
      </c>
      <c r="AB91" s="117">
        <f t="shared" ca="1" si="92"/>
        <v>0</v>
      </c>
      <c r="AC91" s="117">
        <f t="shared" ca="1" si="65"/>
        <v>0</v>
      </c>
      <c r="AE91" s="117">
        <f t="shared" ca="1" si="66"/>
        <v>0</v>
      </c>
      <c r="AF91" s="36">
        <f t="shared" ca="1" si="80"/>
        <v>0</v>
      </c>
      <c r="AG91" s="117">
        <f t="shared" ca="1" si="93"/>
        <v>0</v>
      </c>
      <c r="AH91" s="117">
        <f t="shared" ca="1" si="94"/>
        <v>0</v>
      </c>
      <c r="AI91" s="117">
        <f t="shared" ca="1" si="67"/>
        <v>0</v>
      </c>
      <c r="AK91" s="117">
        <f t="shared" ca="1" si="95"/>
        <v>0</v>
      </c>
      <c r="AL91" s="46"/>
      <c r="AM91" s="120">
        <f ca="1">Erill_ker_yhdyskunta!O91</f>
        <v>0</v>
      </c>
      <c r="AN91" s="46">
        <f t="shared" ca="1" si="81"/>
        <v>0</v>
      </c>
      <c r="AO91" s="46">
        <f ca="1">Erill_ker_yhdyskunta!AB91</f>
        <v>0</v>
      </c>
      <c r="AP91" s="46">
        <f ca="1">Erill_ker_yhdyskunta!AC91</f>
        <v>0</v>
      </c>
      <c r="AQ91" s="46">
        <f ca="1">Erill_ker_yhdyskunta!AD91</f>
        <v>0</v>
      </c>
      <c r="AR91" s="46">
        <f ca="1">Erill_ker_yhdyskunta!AE91</f>
        <v>0</v>
      </c>
      <c r="AS91" s="46"/>
      <c r="AT91" s="117">
        <f t="shared" ca="1" si="68"/>
        <v>0</v>
      </c>
      <c r="AU91" s="36">
        <f t="shared" ca="1" si="82"/>
        <v>0</v>
      </c>
      <c r="AV91" s="117">
        <f t="shared" ca="1" si="96"/>
        <v>0</v>
      </c>
      <c r="AW91" s="117">
        <f t="shared" ca="1" si="97"/>
        <v>0</v>
      </c>
      <c r="AX91" s="117">
        <f t="shared" ca="1" si="69"/>
        <v>0</v>
      </c>
      <c r="AY91" s="46"/>
      <c r="AZ91" s="117">
        <f t="shared" ca="1" si="70"/>
        <v>0</v>
      </c>
      <c r="BA91" s="36">
        <f t="shared" ca="1" si="83"/>
        <v>0</v>
      </c>
      <c r="BB91" s="117">
        <f t="shared" ca="1" si="98"/>
        <v>0</v>
      </c>
      <c r="BC91" s="117">
        <f t="shared" ca="1" si="99"/>
        <v>0</v>
      </c>
      <c r="BD91" s="117">
        <f t="shared" ca="1" si="71"/>
        <v>0</v>
      </c>
      <c r="BE91" s="46"/>
      <c r="BF91" s="117">
        <f t="shared" ca="1" si="72"/>
        <v>0</v>
      </c>
      <c r="BG91" s="36">
        <f t="shared" ca="1" si="84"/>
        <v>0</v>
      </c>
      <c r="BH91" s="117">
        <f t="shared" ca="1" si="100"/>
        <v>0</v>
      </c>
      <c r="BI91" s="117">
        <f t="shared" ca="1" si="101"/>
        <v>0</v>
      </c>
      <c r="BJ91" s="117">
        <f t="shared" ca="1" si="73"/>
        <v>0</v>
      </c>
      <c r="BK91" s="46"/>
      <c r="BL91" s="117">
        <f t="shared" ca="1" si="74"/>
        <v>0</v>
      </c>
      <c r="BM91" s="36">
        <f t="shared" ca="1" si="85"/>
        <v>0</v>
      </c>
      <c r="BN91" s="117">
        <f t="shared" ca="1" si="102"/>
        <v>0</v>
      </c>
      <c r="BO91" s="117">
        <f t="shared" ca="1" si="103"/>
        <v>0</v>
      </c>
      <c r="BP91" s="117">
        <f t="shared" ca="1" si="75"/>
        <v>0</v>
      </c>
      <c r="BQ91" s="117"/>
      <c r="BR91" s="117">
        <f t="shared" ca="1" si="86"/>
        <v>0</v>
      </c>
    </row>
    <row r="92" spans="1:70" x14ac:dyDescent="0.25">
      <c r="A92" s="182">
        <v>2028</v>
      </c>
      <c r="B92" s="153"/>
      <c r="C92" s="36">
        <f>Muut_vuositiedot!$D92</f>
        <v>0.5</v>
      </c>
      <c r="D92" s="45">
        <f>Muut_vuositiedot!$G92</f>
        <v>1</v>
      </c>
      <c r="F92" s="154">
        <f ca="1">Sekal_yhdyskunta!D92</f>
        <v>0</v>
      </c>
      <c r="G92" s="46">
        <f t="shared" ca="1" si="76"/>
        <v>0</v>
      </c>
      <c r="H92" s="46">
        <f ca="1">Sekal_yhdyskunta!W92</f>
        <v>0</v>
      </c>
      <c r="I92" s="46">
        <f ca="1">Sekal_yhdyskunta!X92</f>
        <v>0</v>
      </c>
      <c r="J92" s="46">
        <f ca="1">Sekal_yhdyskunta!Y92</f>
        <v>0</v>
      </c>
      <c r="K92" s="46">
        <f ca="1">Sekal_yhdyskunta!Z92</f>
        <v>0</v>
      </c>
      <c r="M92" s="117">
        <f t="shared" ca="1" si="60"/>
        <v>0</v>
      </c>
      <c r="N92" s="36">
        <f t="shared" ca="1" si="77"/>
        <v>0</v>
      </c>
      <c r="O92" s="117">
        <f t="shared" ca="1" si="87"/>
        <v>0</v>
      </c>
      <c r="P92" s="117">
        <f t="shared" ca="1" si="88"/>
        <v>0</v>
      </c>
      <c r="Q92" s="117">
        <f t="shared" ca="1" si="61"/>
        <v>0</v>
      </c>
      <c r="R92" s="117"/>
      <c r="S92" s="117">
        <f t="shared" ca="1" si="62"/>
        <v>0</v>
      </c>
      <c r="T92" s="36">
        <f t="shared" ca="1" si="78"/>
        <v>0</v>
      </c>
      <c r="U92" s="117">
        <f t="shared" ca="1" si="89"/>
        <v>0</v>
      </c>
      <c r="V92" s="117">
        <f t="shared" ca="1" si="90"/>
        <v>0</v>
      </c>
      <c r="W92" s="117">
        <f t="shared" ca="1" si="63"/>
        <v>0</v>
      </c>
      <c r="Y92" s="117">
        <f t="shared" ca="1" si="64"/>
        <v>0</v>
      </c>
      <c r="Z92" s="36">
        <f t="shared" ca="1" si="79"/>
        <v>0</v>
      </c>
      <c r="AA92" s="117">
        <f t="shared" ca="1" si="91"/>
        <v>0</v>
      </c>
      <c r="AB92" s="117">
        <f t="shared" ca="1" si="92"/>
        <v>0</v>
      </c>
      <c r="AC92" s="117">
        <f t="shared" ca="1" si="65"/>
        <v>0</v>
      </c>
      <c r="AE92" s="117">
        <f t="shared" ca="1" si="66"/>
        <v>0</v>
      </c>
      <c r="AF92" s="36">
        <f t="shared" ca="1" si="80"/>
        <v>0</v>
      </c>
      <c r="AG92" s="117">
        <f t="shared" ca="1" si="93"/>
        <v>0</v>
      </c>
      <c r="AH92" s="117">
        <f t="shared" ca="1" si="94"/>
        <v>0</v>
      </c>
      <c r="AI92" s="117">
        <f t="shared" ca="1" si="67"/>
        <v>0</v>
      </c>
      <c r="AK92" s="117">
        <f t="shared" ca="1" si="95"/>
        <v>0</v>
      </c>
      <c r="AL92" s="46"/>
      <c r="AM92" s="120">
        <f ca="1">Erill_ker_yhdyskunta!O92</f>
        <v>0</v>
      </c>
      <c r="AN92" s="46">
        <f t="shared" ca="1" si="81"/>
        <v>0</v>
      </c>
      <c r="AO92" s="46">
        <f ca="1">Erill_ker_yhdyskunta!AB92</f>
        <v>0</v>
      </c>
      <c r="AP92" s="46">
        <f ca="1">Erill_ker_yhdyskunta!AC92</f>
        <v>0</v>
      </c>
      <c r="AQ92" s="46">
        <f ca="1">Erill_ker_yhdyskunta!AD92</f>
        <v>0</v>
      </c>
      <c r="AR92" s="46">
        <f ca="1">Erill_ker_yhdyskunta!AE92</f>
        <v>0</v>
      </c>
      <c r="AS92" s="46"/>
      <c r="AT92" s="117">
        <f t="shared" ca="1" si="68"/>
        <v>0</v>
      </c>
      <c r="AU92" s="36">
        <f t="shared" ca="1" si="82"/>
        <v>0</v>
      </c>
      <c r="AV92" s="117">
        <f t="shared" ca="1" si="96"/>
        <v>0</v>
      </c>
      <c r="AW92" s="117">
        <f t="shared" ca="1" si="97"/>
        <v>0</v>
      </c>
      <c r="AX92" s="117">
        <f t="shared" ca="1" si="69"/>
        <v>0</v>
      </c>
      <c r="AY92" s="46"/>
      <c r="AZ92" s="117">
        <f t="shared" ca="1" si="70"/>
        <v>0</v>
      </c>
      <c r="BA92" s="36">
        <f t="shared" ca="1" si="83"/>
        <v>0</v>
      </c>
      <c r="BB92" s="117">
        <f t="shared" ca="1" si="98"/>
        <v>0</v>
      </c>
      <c r="BC92" s="117">
        <f t="shared" ca="1" si="99"/>
        <v>0</v>
      </c>
      <c r="BD92" s="117">
        <f t="shared" ca="1" si="71"/>
        <v>0</v>
      </c>
      <c r="BE92" s="46"/>
      <c r="BF92" s="117">
        <f t="shared" ca="1" si="72"/>
        <v>0</v>
      </c>
      <c r="BG92" s="36">
        <f t="shared" ca="1" si="84"/>
        <v>0</v>
      </c>
      <c r="BH92" s="117">
        <f t="shared" ca="1" si="100"/>
        <v>0</v>
      </c>
      <c r="BI92" s="117">
        <f t="shared" ca="1" si="101"/>
        <v>0</v>
      </c>
      <c r="BJ92" s="117">
        <f t="shared" ca="1" si="73"/>
        <v>0</v>
      </c>
      <c r="BK92" s="46"/>
      <c r="BL92" s="117">
        <f t="shared" ca="1" si="74"/>
        <v>0</v>
      </c>
      <c r="BM92" s="36">
        <f t="shared" ca="1" si="85"/>
        <v>0</v>
      </c>
      <c r="BN92" s="117">
        <f t="shared" ca="1" si="102"/>
        <v>0</v>
      </c>
      <c r="BO92" s="117">
        <f t="shared" ca="1" si="103"/>
        <v>0</v>
      </c>
      <c r="BP92" s="117">
        <f t="shared" ca="1" si="75"/>
        <v>0</v>
      </c>
      <c r="BQ92" s="117"/>
      <c r="BR92" s="117">
        <f t="shared" ca="1" si="86"/>
        <v>0</v>
      </c>
    </row>
    <row r="93" spans="1:70" x14ac:dyDescent="0.25">
      <c r="A93" s="182">
        <v>2029</v>
      </c>
      <c r="B93" s="153"/>
      <c r="C93" s="36">
        <f>Muut_vuositiedot!$D93</f>
        <v>0.5</v>
      </c>
      <c r="D93" s="45">
        <f>Muut_vuositiedot!$G93</f>
        <v>1</v>
      </c>
      <c r="F93" s="154">
        <f ca="1">Sekal_yhdyskunta!D93</f>
        <v>0</v>
      </c>
      <c r="G93" s="46">
        <f t="shared" ca="1" si="76"/>
        <v>0</v>
      </c>
      <c r="H93" s="46">
        <f ca="1">Sekal_yhdyskunta!W93</f>
        <v>0</v>
      </c>
      <c r="I93" s="46">
        <f ca="1">Sekal_yhdyskunta!X93</f>
        <v>0</v>
      </c>
      <c r="J93" s="46">
        <f ca="1">Sekal_yhdyskunta!Y93</f>
        <v>0</v>
      </c>
      <c r="K93" s="46">
        <f ca="1">Sekal_yhdyskunta!Z93</f>
        <v>0</v>
      </c>
      <c r="M93" s="117">
        <f t="shared" ca="1" si="60"/>
        <v>0</v>
      </c>
      <c r="N93" s="36">
        <f t="shared" ca="1" si="77"/>
        <v>0</v>
      </c>
      <c r="O93" s="117">
        <f t="shared" ca="1" si="87"/>
        <v>0</v>
      </c>
      <c r="P93" s="117">
        <f t="shared" ca="1" si="88"/>
        <v>0</v>
      </c>
      <c r="Q93" s="117">
        <f t="shared" ca="1" si="61"/>
        <v>0</v>
      </c>
      <c r="R93" s="117"/>
      <c r="S93" s="117">
        <f t="shared" ca="1" si="62"/>
        <v>0</v>
      </c>
      <c r="T93" s="36">
        <f t="shared" ca="1" si="78"/>
        <v>0</v>
      </c>
      <c r="U93" s="117">
        <f t="shared" ca="1" si="89"/>
        <v>0</v>
      </c>
      <c r="V93" s="117">
        <f t="shared" ca="1" si="90"/>
        <v>0</v>
      </c>
      <c r="W93" s="117">
        <f t="shared" ca="1" si="63"/>
        <v>0</v>
      </c>
      <c r="Y93" s="117">
        <f t="shared" ca="1" si="64"/>
        <v>0</v>
      </c>
      <c r="Z93" s="36">
        <f t="shared" ca="1" si="79"/>
        <v>0</v>
      </c>
      <c r="AA93" s="117">
        <f t="shared" ca="1" si="91"/>
        <v>0</v>
      </c>
      <c r="AB93" s="117">
        <f t="shared" ca="1" si="92"/>
        <v>0</v>
      </c>
      <c r="AC93" s="117">
        <f t="shared" ca="1" si="65"/>
        <v>0</v>
      </c>
      <c r="AE93" s="117">
        <f t="shared" ca="1" si="66"/>
        <v>0</v>
      </c>
      <c r="AF93" s="36">
        <f t="shared" ca="1" si="80"/>
        <v>0</v>
      </c>
      <c r="AG93" s="117">
        <f t="shared" ca="1" si="93"/>
        <v>0</v>
      </c>
      <c r="AH93" s="117">
        <f t="shared" ca="1" si="94"/>
        <v>0</v>
      </c>
      <c r="AI93" s="117">
        <f t="shared" ca="1" si="67"/>
        <v>0</v>
      </c>
      <c r="AK93" s="117">
        <f t="shared" ca="1" si="95"/>
        <v>0</v>
      </c>
      <c r="AL93" s="46"/>
      <c r="AM93" s="120">
        <f ca="1">Erill_ker_yhdyskunta!O93</f>
        <v>0</v>
      </c>
      <c r="AN93" s="46">
        <f t="shared" ca="1" si="81"/>
        <v>0</v>
      </c>
      <c r="AO93" s="46">
        <f ca="1">Erill_ker_yhdyskunta!AB93</f>
        <v>0</v>
      </c>
      <c r="AP93" s="46">
        <f ca="1">Erill_ker_yhdyskunta!AC93</f>
        <v>0</v>
      </c>
      <c r="AQ93" s="46">
        <f ca="1">Erill_ker_yhdyskunta!AD93</f>
        <v>0</v>
      </c>
      <c r="AR93" s="46">
        <f ca="1">Erill_ker_yhdyskunta!AE93</f>
        <v>0</v>
      </c>
      <c r="AS93" s="46"/>
      <c r="AT93" s="117">
        <f t="shared" ca="1" si="68"/>
        <v>0</v>
      </c>
      <c r="AU93" s="36">
        <f t="shared" ca="1" si="82"/>
        <v>0</v>
      </c>
      <c r="AV93" s="117">
        <f t="shared" ca="1" si="96"/>
        <v>0</v>
      </c>
      <c r="AW93" s="117">
        <f t="shared" ca="1" si="97"/>
        <v>0</v>
      </c>
      <c r="AX93" s="117">
        <f t="shared" ca="1" si="69"/>
        <v>0</v>
      </c>
      <c r="AY93" s="46"/>
      <c r="AZ93" s="117">
        <f t="shared" ca="1" si="70"/>
        <v>0</v>
      </c>
      <c r="BA93" s="36">
        <f t="shared" ca="1" si="83"/>
        <v>0</v>
      </c>
      <c r="BB93" s="117">
        <f t="shared" ca="1" si="98"/>
        <v>0</v>
      </c>
      <c r="BC93" s="117">
        <f t="shared" ca="1" si="99"/>
        <v>0</v>
      </c>
      <c r="BD93" s="117">
        <f t="shared" ca="1" si="71"/>
        <v>0</v>
      </c>
      <c r="BE93" s="46"/>
      <c r="BF93" s="117">
        <f t="shared" ca="1" si="72"/>
        <v>0</v>
      </c>
      <c r="BG93" s="36">
        <f t="shared" ca="1" si="84"/>
        <v>0</v>
      </c>
      <c r="BH93" s="117">
        <f t="shared" ca="1" si="100"/>
        <v>0</v>
      </c>
      <c r="BI93" s="117">
        <f t="shared" ca="1" si="101"/>
        <v>0</v>
      </c>
      <c r="BJ93" s="117">
        <f t="shared" ca="1" si="73"/>
        <v>0</v>
      </c>
      <c r="BK93" s="46"/>
      <c r="BL93" s="117">
        <f t="shared" ca="1" si="74"/>
        <v>0</v>
      </c>
      <c r="BM93" s="36">
        <f t="shared" ca="1" si="85"/>
        <v>0</v>
      </c>
      <c r="BN93" s="117">
        <f t="shared" ca="1" si="102"/>
        <v>0</v>
      </c>
      <c r="BO93" s="117">
        <f t="shared" ca="1" si="103"/>
        <v>0</v>
      </c>
      <c r="BP93" s="117">
        <f t="shared" ca="1" si="75"/>
        <v>0</v>
      </c>
      <c r="BQ93" s="117"/>
      <c r="BR93" s="117">
        <f t="shared" ca="1" si="86"/>
        <v>0</v>
      </c>
    </row>
    <row r="94" spans="1:70" x14ac:dyDescent="0.25">
      <c r="A94" s="182">
        <v>2030</v>
      </c>
      <c r="B94" s="153"/>
      <c r="C94" s="36">
        <f>Muut_vuositiedot!$D94</f>
        <v>0.5</v>
      </c>
      <c r="D94" s="45">
        <f>Muut_vuositiedot!$G94</f>
        <v>1</v>
      </c>
      <c r="F94" s="154">
        <f ca="1">Sekal_yhdyskunta!D94</f>
        <v>0</v>
      </c>
      <c r="G94" s="46">
        <f t="shared" ca="1" si="76"/>
        <v>0</v>
      </c>
      <c r="H94" s="46">
        <f ca="1">Sekal_yhdyskunta!W94</f>
        <v>0</v>
      </c>
      <c r="I94" s="46">
        <f ca="1">Sekal_yhdyskunta!X94</f>
        <v>0</v>
      </c>
      <c r="J94" s="46">
        <f ca="1">Sekal_yhdyskunta!Y94</f>
        <v>0</v>
      </c>
      <c r="K94" s="46">
        <f ca="1">Sekal_yhdyskunta!Z94</f>
        <v>0</v>
      </c>
      <c r="M94" s="117">
        <f t="shared" ca="1" si="60"/>
        <v>0</v>
      </c>
      <c r="N94" s="36">
        <f t="shared" ca="1" si="77"/>
        <v>0</v>
      </c>
      <c r="O94" s="117">
        <f t="shared" ca="1" si="87"/>
        <v>0</v>
      </c>
      <c r="P94" s="117">
        <f t="shared" ca="1" si="88"/>
        <v>0</v>
      </c>
      <c r="Q94" s="117">
        <f t="shared" ca="1" si="61"/>
        <v>0</v>
      </c>
      <c r="R94" s="117"/>
      <c r="S94" s="117">
        <f t="shared" ca="1" si="62"/>
        <v>0</v>
      </c>
      <c r="T94" s="36">
        <f t="shared" ca="1" si="78"/>
        <v>0</v>
      </c>
      <c r="U94" s="117">
        <f t="shared" ca="1" si="89"/>
        <v>0</v>
      </c>
      <c r="V94" s="117">
        <f t="shared" ca="1" si="90"/>
        <v>0</v>
      </c>
      <c r="W94" s="117">
        <f t="shared" ca="1" si="63"/>
        <v>0</v>
      </c>
      <c r="Y94" s="117">
        <f t="shared" ca="1" si="64"/>
        <v>0</v>
      </c>
      <c r="Z94" s="36">
        <f t="shared" ca="1" si="79"/>
        <v>0</v>
      </c>
      <c r="AA94" s="117">
        <f t="shared" ca="1" si="91"/>
        <v>0</v>
      </c>
      <c r="AB94" s="117">
        <f t="shared" ca="1" si="92"/>
        <v>0</v>
      </c>
      <c r="AC94" s="117">
        <f t="shared" ca="1" si="65"/>
        <v>0</v>
      </c>
      <c r="AE94" s="117">
        <f t="shared" ca="1" si="66"/>
        <v>0</v>
      </c>
      <c r="AF94" s="36">
        <f t="shared" ca="1" si="80"/>
        <v>0</v>
      </c>
      <c r="AG94" s="117">
        <f t="shared" ca="1" si="93"/>
        <v>0</v>
      </c>
      <c r="AH94" s="117">
        <f t="shared" ca="1" si="94"/>
        <v>0</v>
      </c>
      <c r="AI94" s="117">
        <f t="shared" ca="1" si="67"/>
        <v>0</v>
      </c>
      <c r="AK94" s="117">
        <f t="shared" ca="1" si="95"/>
        <v>0</v>
      </c>
      <c r="AL94" s="46"/>
      <c r="AM94" s="120">
        <f ca="1">Erill_ker_yhdyskunta!O94</f>
        <v>0</v>
      </c>
      <c r="AN94" s="46">
        <f t="shared" ca="1" si="81"/>
        <v>0</v>
      </c>
      <c r="AO94" s="46">
        <f ca="1">Erill_ker_yhdyskunta!AB94</f>
        <v>0</v>
      </c>
      <c r="AP94" s="46">
        <f ca="1">Erill_ker_yhdyskunta!AC94</f>
        <v>0</v>
      </c>
      <c r="AQ94" s="46">
        <f ca="1">Erill_ker_yhdyskunta!AD94</f>
        <v>0</v>
      </c>
      <c r="AR94" s="46">
        <f ca="1">Erill_ker_yhdyskunta!AE94</f>
        <v>0</v>
      </c>
      <c r="AS94" s="46"/>
      <c r="AT94" s="117">
        <f t="shared" ca="1" si="68"/>
        <v>0</v>
      </c>
      <c r="AU94" s="36">
        <f t="shared" ca="1" si="82"/>
        <v>0</v>
      </c>
      <c r="AV94" s="117">
        <f t="shared" ca="1" si="96"/>
        <v>0</v>
      </c>
      <c r="AW94" s="117">
        <f t="shared" ca="1" si="97"/>
        <v>0</v>
      </c>
      <c r="AX94" s="117">
        <f t="shared" ca="1" si="69"/>
        <v>0</v>
      </c>
      <c r="AY94" s="46"/>
      <c r="AZ94" s="117">
        <f t="shared" ca="1" si="70"/>
        <v>0</v>
      </c>
      <c r="BA94" s="36">
        <f t="shared" ca="1" si="83"/>
        <v>0</v>
      </c>
      <c r="BB94" s="117">
        <f t="shared" ca="1" si="98"/>
        <v>0</v>
      </c>
      <c r="BC94" s="117">
        <f t="shared" ca="1" si="99"/>
        <v>0</v>
      </c>
      <c r="BD94" s="117">
        <f t="shared" ca="1" si="71"/>
        <v>0</v>
      </c>
      <c r="BE94" s="46"/>
      <c r="BF94" s="117">
        <f t="shared" ca="1" si="72"/>
        <v>0</v>
      </c>
      <c r="BG94" s="36">
        <f t="shared" ca="1" si="84"/>
        <v>0</v>
      </c>
      <c r="BH94" s="117">
        <f t="shared" ca="1" si="100"/>
        <v>0</v>
      </c>
      <c r="BI94" s="117">
        <f t="shared" ca="1" si="101"/>
        <v>0</v>
      </c>
      <c r="BJ94" s="117">
        <f t="shared" ca="1" si="73"/>
        <v>0</v>
      </c>
      <c r="BK94" s="46"/>
      <c r="BL94" s="117">
        <f t="shared" ca="1" si="74"/>
        <v>0</v>
      </c>
      <c r="BM94" s="36">
        <f t="shared" ca="1" si="85"/>
        <v>0</v>
      </c>
      <c r="BN94" s="117">
        <f t="shared" ca="1" si="102"/>
        <v>0</v>
      </c>
      <c r="BO94" s="117">
        <f t="shared" ca="1" si="103"/>
        <v>0</v>
      </c>
      <c r="BP94" s="117">
        <f t="shared" ca="1" si="75"/>
        <v>0</v>
      </c>
      <c r="BQ94" s="117"/>
      <c r="BR94" s="117">
        <f t="shared" ca="1" si="86"/>
        <v>0</v>
      </c>
    </row>
    <row r="95" spans="1:70" x14ac:dyDescent="0.25">
      <c r="A95" s="182">
        <v>2031</v>
      </c>
      <c r="B95" s="153"/>
      <c r="C95" s="36">
        <f>Muut_vuositiedot!$D95</f>
        <v>0.5</v>
      </c>
      <c r="D95" s="45">
        <f>Muut_vuositiedot!$G95</f>
        <v>1</v>
      </c>
      <c r="F95" s="154">
        <f ca="1">Sekal_yhdyskunta!D95</f>
        <v>0</v>
      </c>
      <c r="G95" s="46">
        <f t="shared" ca="1" si="76"/>
        <v>0</v>
      </c>
      <c r="H95" s="46">
        <f ca="1">Sekal_yhdyskunta!W95</f>
        <v>0</v>
      </c>
      <c r="I95" s="46">
        <f ca="1">Sekal_yhdyskunta!X95</f>
        <v>0</v>
      </c>
      <c r="J95" s="46">
        <f ca="1">Sekal_yhdyskunta!Y95</f>
        <v>0</v>
      </c>
      <c r="K95" s="46">
        <f ca="1">Sekal_yhdyskunta!Z95</f>
        <v>0</v>
      </c>
      <c r="M95" s="117">
        <f t="shared" ca="1" si="60"/>
        <v>0</v>
      </c>
      <c r="N95" s="36">
        <f t="shared" ca="1" si="77"/>
        <v>0</v>
      </c>
      <c r="O95" s="117">
        <f t="shared" ca="1" si="87"/>
        <v>0</v>
      </c>
      <c r="P95" s="117">
        <f t="shared" ca="1" si="88"/>
        <v>0</v>
      </c>
      <c r="Q95" s="117">
        <f t="shared" ca="1" si="61"/>
        <v>0</v>
      </c>
      <c r="R95" s="117"/>
      <c r="S95" s="117">
        <f t="shared" ca="1" si="62"/>
        <v>0</v>
      </c>
      <c r="T95" s="36">
        <f t="shared" ca="1" si="78"/>
        <v>0</v>
      </c>
      <c r="U95" s="117">
        <f t="shared" ca="1" si="89"/>
        <v>0</v>
      </c>
      <c r="V95" s="117">
        <f t="shared" ca="1" si="90"/>
        <v>0</v>
      </c>
      <c r="W95" s="117">
        <f t="shared" ca="1" si="63"/>
        <v>0</v>
      </c>
      <c r="Y95" s="117">
        <f t="shared" ca="1" si="64"/>
        <v>0</v>
      </c>
      <c r="Z95" s="36">
        <f t="shared" ca="1" si="79"/>
        <v>0</v>
      </c>
      <c r="AA95" s="117">
        <f t="shared" ca="1" si="91"/>
        <v>0</v>
      </c>
      <c r="AB95" s="117">
        <f t="shared" ca="1" si="92"/>
        <v>0</v>
      </c>
      <c r="AC95" s="117">
        <f t="shared" ca="1" si="65"/>
        <v>0</v>
      </c>
      <c r="AE95" s="117">
        <f t="shared" ca="1" si="66"/>
        <v>0</v>
      </c>
      <c r="AF95" s="36">
        <f t="shared" ca="1" si="80"/>
        <v>0</v>
      </c>
      <c r="AG95" s="117">
        <f t="shared" ca="1" si="93"/>
        <v>0</v>
      </c>
      <c r="AH95" s="117">
        <f t="shared" ca="1" si="94"/>
        <v>0</v>
      </c>
      <c r="AI95" s="117">
        <f t="shared" ca="1" si="67"/>
        <v>0</v>
      </c>
      <c r="AK95" s="117">
        <f t="shared" ca="1" si="95"/>
        <v>0</v>
      </c>
      <c r="AL95" s="46"/>
      <c r="AM95" s="120">
        <f ca="1">Erill_ker_yhdyskunta!O95</f>
        <v>0</v>
      </c>
      <c r="AN95" s="46">
        <f t="shared" ca="1" si="81"/>
        <v>0</v>
      </c>
      <c r="AO95" s="46">
        <f ca="1">Erill_ker_yhdyskunta!AB95</f>
        <v>0</v>
      </c>
      <c r="AP95" s="46">
        <f ca="1">Erill_ker_yhdyskunta!AC95</f>
        <v>0</v>
      </c>
      <c r="AQ95" s="46">
        <f ca="1">Erill_ker_yhdyskunta!AD95</f>
        <v>0</v>
      </c>
      <c r="AR95" s="46">
        <f ca="1">Erill_ker_yhdyskunta!AE95</f>
        <v>0</v>
      </c>
      <c r="AS95" s="46"/>
      <c r="AT95" s="117">
        <f t="shared" ca="1" si="68"/>
        <v>0</v>
      </c>
      <c r="AU95" s="36">
        <f t="shared" ca="1" si="82"/>
        <v>0</v>
      </c>
      <c r="AV95" s="117">
        <f t="shared" ca="1" si="96"/>
        <v>0</v>
      </c>
      <c r="AW95" s="117">
        <f t="shared" ca="1" si="97"/>
        <v>0</v>
      </c>
      <c r="AX95" s="117">
        <f t="shared" ca="1" si="69"/>
        <v>0</v>
      </c>
      <c r="AY95" s="46"/>
      <c r="AZ95" s="117">
        <f t="shared" ca="1" si="70"/>
        <v>0</v>
      </c>
      <c r="BA95" s="36">
        <f t="shared" ca="1" si="83"/>
        <v>0</v>
      </c>
      <c r="BB95" s="117">
        <f t="shared" ca="1" si="98"/>
        <v>0</v>
      </c>
      <c r="BC95" s="117">
        <f t="shared" ca="1" si="99"/>
        <v>0</v>
      </c>
      <c r="BD95" s="117">
        <f t="shared" ca="1" si="71"/>
        <v>0</v>
      </c>
      <c r="BE95" s="46"/>
      <c r="BF95" s="117">
        <f t="shared" ca="1" si="72"/>
        <v>0</v>
      </c>
      <c r="BG95" s="36">
        <f t="shared" ca="1" si="84"/>
        <v>0</v>
      </c>
      <c r="BH95" s="117">
        <f t="shared" ca="1" si="100"/>
        <v>0</v>
      </c>
      <c r="BI95" s="117">
        <f t="shared" ca="1" si="101"/>
        <v>0</v>
      </c>
      <c r="BJ95" s="117">
        <f t="shared" ca="1" si="73"/>
        <v>0</v>
      </c>
      <c r="BK95" s="46"/>
      <c r="BL95" s="117">
        <f t="shared" ca="1" si="74"/>
        <v>0</v>
      </c>
      <c r="BM95" s="36">
        <f t="shared" ca="1" si="85"/>
        <v>0</v>
      </c>
      <c r="BN95" s="117">
        <f t="shared" ca="1" si="102"/>
        <v>0</v>
      </c>
      <c r="BO95" s="117">
        <f t="shared" ca="1" si="103"/>
        <v>0</v>
      </c>
      <c r="BP95" s="117">
        <f t="shared" ca="1" si="75"/>
        <v>0</v>
      </c>
      <c r="BQ95" s="117"/>
      <c r="BR95" s="117">
        <f t="shared" ca="1" si="86"/>
        <v>0</v>
      </c>
    </row>
    <row r="96" spans="1:70" x14ac:dyDescent="0.25">
      <c r="A96" s="182">
        <v>2032</v>
      </c>
      <c r="B96" s="153"/>
      <c r="C96" s="36">
        <f>Muut_vuositiedot!$D96</f>
        <v>0.5</v>
      </c>
      <c r="D96" s="45">
        <f>Muut_vuositiedot!$G96</f>
        <v>1</v>
      </c>
      <c r="F96" s="154">
        <f ca="1">Sekal_yhdyskunta!D96</f>
        <v>0</v>
      </c>
      <c r="G96" s="46">
        <f t="shared" ca="1" si="76"/>
        <v>0</v>
      </c>
      <c r="H96" s="46">
        <f ca="1">Sekal_yhdyskunta!W96</f>
        <v>0</v>
      </c>
      <c r="I96" s="46">
        <f ca="1">Sekal_yhdyskunta!X96</f>
        <v>0</v>
      </c>
      <c r="J96" s="46">
        <f ca="1">Sekal_yhdyskunta!Y96</f>
        <v>0</v>
      </c>
      <c r="K96" s="46">
        <f ca="1">Sekal_yhdyskunta!Z96</f>
        <v>0</v>
      </c>
      <c r="M96" s="117">
        <f t="shared" ca="1" si="60"/>
        <v>0</v>
      </c>
      <c r="N96" s="36">
        <f t="shared" ca="1" si="77"/>
        <v>0</v>
      </c>
      <c r="O96" s="117">
        <f t="shared" ca="1" si="87"/>
        <v>0</v>
      </c>
      <c r="P96" s="117">
        <f t="shared" ca="1" si="88"/>
        <v>0</v>
      </c>
      <c r="Q96" s="117">
        <f t="shared" ca="1" si="61"/>
        <v>0</v>
      </c>
      <c r="R96" s="117"/>
      <c r="S96" s="117">
        <f t="shared" ca="1" si="62"/>
        <v>0</v>
      </c>
      <c r="T96" s="36">
        <f t="shared" ca="1" si="78"/>
        <v>0</v>
      </c>
      <c r="U96" s="117">
        <f t="shared" ca="1" si="89"/>
        <v>0</v>
      </c>
      <c r="V96" s="117">
        <f t="shared" ca="1" si="90"/>
        <v>0</v>
      </c>
      <c r="W96" s="117">
        <f t="shared" ca="1" si="63"/>
        <v>0</v>
      </c>
      <c r="Y96" s="117">
        <f t="shared" ca="1" si="64"/>
        <v>0</v>
      </c>
      <c r="Z96" s="36">
        <f t="shared" ca="1" si="79"/>
        <v>0</v>
      </c>
      <c r="AA96" s="117">
        <f t="shared" ca="1" si="91"/>
        <v>0</v>
      </c>
      <c r="AB96" s="117">
        <f t="shared" ca="1" si="92"/>
        <v>0</v>
      </c>
      <c r="AC96" s="117">
        <f t="shared" ca="1" si="65"/>
        <v>0</v>
      </c>
      <c r="AE96" s="117">
        <f t="shared" ca="1" si="66"/>
        <v>0</v>
      </c>
      <c r="AF96" s="36">
        <f t="shared" ca="1" si="80"/>
        <v>0</v>
      </c>
      <c r="AG96" s="117">
        <f t="shared" ca="1" si="93"/>
        <v>0</v>
      </c>
      <c r="AH96" s="117">
        <f t="shared" ca="1" si="94"/>
        <v>0</v>
      </c>
      <c r="AI96" s="117">
        <f t="shared" ca="1" si="67"/>
        <v>0</v>
      </c>
      <c r="AK96" s="117">
        <f t="shared" ca="1" si="95"/>
        <v>0</v>
      </c>
      <c r="AL96" s="46"/>
      <c r="AM96" s="120">
        <f ca="1">Erill_ker_yhdyskunta!O96</f>
        <v>0</v>
      </c>
      <c r="AN96" s="46">
        <f t="shared" ca="1" si="81"/>
        <v>0</v>
      </c>
      <c r="AO96" s="46">
        <f ca="1">Erill_ker_yhdyskunta!AB96</f>
        <v>0</v>
      </c>
      <c r="AP96" s="46">
        <f ca="1">Erill_ker_yhdyskunta!AC96</f>
        <v>0</v>
      </c>
      <c r="AQ96" s="46">
        <f ca="1">Erill_ker_yhdyskunta!AD96</f>
        <v>0</v>
      </c>
      <c r="AR96" s="46">
        <f ca="1">Erill_ker_yhdyskunta!AE96</f>
        <v>0</v>
      </c>
      <c r="AS96" s="46"/>
      <c r="AT96" s="117">
        <f t="shared" ca="1" si="68"/>
        <v>0</v>
      </c>
      <c r="AU96" s="36">
        <f t="shared" ca="1" si="82"/>
        <v>0</v>
      </c>
      <c r="AV96" s="117">
        <f t="shared" ca="1" si="96"/>
        <v>0</v>
      </c>
      <c r="AW96" s="117">
        <f t="shared" ca="1" si="97"/>
        <v>0</v>
      </c>
      <c r="AX96" s="117">
        <f t="shared" ca="1" si="69"/>
        <v>0</v>
      </c>
      <c r="AY96" s="46"/>
      <c r="AZ96" s="117">
        <f t="shared" ca="1" si="70"/>
        <v>0</v>
      </c>
      <c r="BA96" s="36">
        <f t="shared" ca="1" si="83"/>
        <v>0</v>
      </c>
      <c r="BB96" s="117">
        <f t="shared" ca="1" si="98"/>
        <v>0</v>
      </c>
      <c r="BC96" s="117">
        <f t="shared" ca="1" si="99"/>
        <v>0</v>
      </c>
      <c r="BD96" s="117">
        <f t="shared" ca="1" si="71"/>
        <v>0</v>
      </c>
      <c r="BE96" s="46"/>
      <c r="BF96" s="117">
        <f t="shared" ca="1" si="72"/>
        <v>0</v>
      </c>
      <c r="BG96" s="36">
        <f t="shared" ca="1" si="84"/>
        <v>0</v>
      </c>
      <c r="BH96" s="117">
        <f t="shared" ca="1" si="100"/>
        <v>0</v>
      </c>
      <c r="BI96" s="117">
        <f t="shared" ca="1" si="101"/>
        <v>0</v>
      </c>
      <c r="BJ96" s="117">
        <f t="shared" ca="1" si="73"/>
        <v>0</v>
      </c>
      <c r="BK96" s="46"/>
      <c r="BL96" s="117">
        <f t="shared" ca="1" si="74"/>
        <v>0</v>
      </c>
      <c r="BM96" s="36">
        <f t="shared" ca="1" si="85"/>
        <v>0</v>
      </c>
      <c r="BN96" s="117">
        <f t="shared" ca="1" si="102"/>
        <v>0</v>
      </c>
      <c r="BO96" s="117">
        <f t="shared" ca="1" si="103"/>
        <v>0</v>
      </c>
      <c r="BP96" s="117">
        <f t="shared" ca="1" si="75"/>
        <v>0</v>
      </c>
      <c r="BQ96" s="117"/>
      <c r="BR96" s="117">
        <f t="shared" ca="1" si="86"/>
        <v>0</v>
      </c>
    </row>
    <row r="97" spans="1:70" x14ac:dyDescent="0.25">
      <c r="A97" s="182">
        <v>2033</v>
      </c>
      <c r="B97" s="153"/>
      <c r="C97" s="36">
        <f>Muut_vuositiedot!$D97</f>
        <v>0.5</v>
      </c>
      <c r="D97" s="45">
        <f>Muut_vuositiedot!$G97</f>
        <v>1</v>
      </c>
      <c r="F97" s="154">
        <f ca="1">Sekal_yhdyskunta!D97</f>
        <v>0</v>
      </c>
      <c r="G97" s="46">
        <f t="shared" ca="1" si="76"/>
        <v>0</v>
      </c>
      <c r="H97" s="46">
        <f ca="1">Sekal_yhdyskunta!W97</f>
        <v>0</v>
      </c>
      <c r="I97" s="46">
        <f ca="1">Sekal_yhdyskunta!X97</f>
        <v>0</v>
      </c>
      <c r="J97" s="46">
        <f ca="1">Sekal_yhdyskunta!Y97</f>
        <v>0</v>
      </c>
      <c r="K97" s="46">
        <f ca="1">Sekal_yhdyskunta!Z97</f>
        <v>0</v>
      </c>
      <c r="M97" s="117">
        <f t="shared" ca="1" si="60"/>
        <v>0</v>
      </c>
      <c r="N97" s="36">
        <f t="shared" ca="1" si="77"/>
        <v>0</v>
      </c>
      <c r="O97" s="117">
        <f t="shared" ca="1" si="87"/>
        <v>0</v>
      </c>
      <c r="P97" s="117">
        <f t="shared" ca="1" si="88"/>
        <v>0</v>
      </c>
      <c r="Q97" s="117">
        <f t="shared" ca="1" si="61"/>
        <v>0</v>
      </c>
      <c r="R97" s="117"/>
      <c r="S97" s="117">
        <f t="shared" ca="1" si="62"/>
        <v>0</v>
      </c>
      <c r="T97" s="36">
        <f t="shared" ca="1" si="78"/>
        <v>0</v>
      </c>
      <c r="U97" s="117">
        <f t="shared" ca="1" si="89"/>
        <v>0</v>
      </c>
      <c r="V97" s="117">
        <f t="shared" ca="1" si="90"/>
        <v>0</v>
      </c>
      <c r="W97" s="117">
        <f t="shared" ca="1" si="63"/>
        <v>0</v>
      </c>
      <c r="Y97" s="117">
        <f t="shared" ca="1" si="64"/>
        <v>0</v>
      </c>
      <c r="Z97" s="36">
        <f t="shared" ca="1" si="79"/>
        <v>0</v>
      </c>
      <c r="AA97" s="117">
        <f t="shared" ca="1" si="91"/>
        <v>0</v>
      </c>
      <c r="AB97" s="117">
        <f t="shared" ca="1" si="92"/>
        <v>0</v>
      </c>
      <c r="AC97" s="117">
        <f t="shared" ca="1" si="65"/>
        <v>0</v>
      </c>
      <c r="AE97" s="117">
        <f t="shared" ca="1" si="66"/>
        <v>0</v>
      </c>
      <c r="AF97" s="36">
        <f t="shared" ca="1" si="80"/>
        <v>0</v>
      </c>
      <c r="AG97" s="117">
        <f t="shared" ca="1" si="93"/>
        <v>0</v>
      </c>
      <c r="AH97" s="117">
        <f t="shared" ca="1" si="94"/>
        <v>0</v>
      </c>
      <c r="AI97" s="117">
        <f t="shared" ca="1" si="67"/>
        <v>0</v>
      </c>
      <c r="AK97" s="117">
        <f t="shared" ca="1" si="95"/>
        <v>0</v>
      </c>
      <c r="AL97" s="46"/>
      <c r="AM97" s="120">
        <f ca="1">Erill_ker_yhdyskunta!O97</f>
        <v>0</v>
      </c>
      <c r="AN97" s="46">
        <f t="shared" ca="1" si="81"/>
        <v>0</v>
      </c>
      <c r="AO97" s="46">
        <f ca="1">Erill_ker_yhdyskunta!AB97</f>
        <v>0</v>
      </c>
      <c r="AP97" s="46">
        <f ca="1">Erill_ker_yhdyskunta!AC97</f>
        <v>0</v>
      </c>
      <c r="AQ97" s="46">
        <f ca="1">Erill_ker_yhdyskunta!AD97</f>
        <v>0</v>
      </c>
      <c r="AR97" s="46">
        <f ca="1">Erill_ker_yhdyskunta!AE97</f>
        <v>0</v>
      </c>
      <c r="AS97" s="46"/>
      <c r="AT97" s="117">
        <f t="shared" ca="1" si="68"/>
        <v>0</v>
      </c>
      <c r="AU97" s="36">
        <f t="shared" ca="1" si="82"/>
        <v>0</v>
      </c>
      <c r="AV97" s="117">
        <f t="shared" ca="1" si="96"/>
        <v>0</v>
      </c>
      <c r="AW97" s="117">
        <f t="shared" ca="1" si="97"/>
        <v>0</v>
      </c>
      <c r="AX97" s="117">
        <f t="shared" ca="1" si="69"/>
        <v>0</v>
      </c>
      <c r="AY97" s="46"/>
      <c r="AZ97" s="117">
        <f t="shared" ca="1" si="70"/>
        <v>0</v>
      </c>
      <c r="BA97" s="36">
        <f t="shared" ca="1" si="83"/>
        <v>0</v>
      </c>
      <c r="BB97" s="117">
        <f t="shared" ca="1" si="98"/>
        <v>0</v>
      </c>
      <c r="BC97" s="117">
        <f t="shared" ca="1" si="99"/>
        <v>0</v>
      </c>
      <c r="BD97" s="117">
        <f t="shared" ca="1" si="71"/>
        <v>0</v>
      </c>
      <c r="BE97" s="46"/>
      <c r="BF97" s="117">
        <f t="shared" ca="1" si="72"/>
        <v>0</v>
      </c>
      <c r="BG97" s="36">
        <f t="shared" ca="1" si="84"/>
        <v>0</v>
      </c>
      <c r="BH97" s="117">
        <f t="shared" ca="1" si="100"/>
        <v>0</v>
      </c>
      <c r="BI97" s="117">
        <f t="shared" ca="1" si="101"/>
        <v>0</v>
      </c>
      <c r="BJ97" s="117">
        <f t="shared" ca="1" si="73"/>
        <v>0</v>
      </c>
      <c r="BK97" s="46"/>
      <c r="BL97" s="117">
        <f t="shared" ca="1" si="74"/>
        <v>0</v>
      </c>
      <c r="BM97" s="36">
        <f t="shared" ca="1" si="85"/>
        <v>0</v>
      </c>
      <c r="BN97" s="117">
        <f t="shared" ca="1" si="102"/>
        <v>0</v>
      </c>
      <c r="BO97" s="117">
        <f t="shared" ca="1" si="103"/>
        <v>0</v>
      </c>
      <c r="BP97" s="117">
        <f t="shared" ca="1" si="75"/>
        <v>0</v>
      </c>
      <c r="BQ97" s="117"/>
      <c r="BR97" s="117">
        <f t="shared" ca="1" si="86"/>
        <v>0</v>
      </c>
    </row>
    <row r="98" spans="1:70" x14ac:dyDescent="0.25">
      <c r="A98" s="182">
        <v>2034</v>
      </c>
      <c r="B98" s="153"/>
      <c r="C98" s="36">
        <f>Muut_vuositiedot!$D98</f>
        <v>0.5</v>
      </c>
      <c r="D98" s="45">
        <f>Muut_vuositiedot!$G98</f>
        <v>1</v>
      </c>
      <c r="F98" s="154">
        <f ca="1">Sekal_yhdyskunta!D98</f>
        <v>0</v>
      </c>
      <c r="G98" s="46">
        <f t="shared" ca="1" si="76"/>
        <v>0</v>
      </c>
      <c r="H98" s="46">
        <f ca="1">Sekal_yhdyskunta!W98</f>
        <v>0</v>
      </c>
      <c r="I98" s="46">
        <f ca="1">Sekal_yhdyskunta!X98</f>
        <v>0</v>
      </c>
      <c r="J98" s="46">
        <f ca="1">Sekal_yhdyskunta!Y98</f>
        <v>0</v>
      </c>
      <c r="K98" s="46">
        <f ca="1">Sekal_yhdyskunta!Z98</f>
        <v>0</v>
      </c>
      <c r="M98" s="117">
        <f t="shared" ca="1" si="60"/>
        <v>0</v>
      </c>
      <c r="N98" s="36">
        <f t="shared" ca="1" si="77"/>
        <v>0</v>
      </c>
      <c r="O98" s="117">
        <f t="shared" ca="1" si="87"/>
        <v>0</v>
      </c>
      <c r="P98" s="117">
        <f t="shared" ca="1" si="88"/>
        <v>0</v>
      </c>
      <c r="Q98" s="117">
        <f t="shared" ca="1" si="61"/>
        <v>0</v>
      </c>
      <c r="R98" s="117"/>
      <c r="S98" s="117">
        <f t="shared" ca="1" si="62"/>
        <v>0</v>
      </c>
      <c r="T98" s="36">
        <f t="shared" ca="1" si="78"/>
        <v>0</v>
      </c>
      <c r="U98" s="117">
        <f t="shared" ca="1" si="89"/>
        <v>0</v>
      </c>
      <c r="V98" s="117">
        <f t="shared" ca="1" si="90"/>
        <v>0</v>
      </c>
      <c r="W98" s="117">
        <f t="shared" ca="1" si="63"/>
        <v>0</v>
      </c>
      <c r="Y98" s="117">
        <f t="shared" ca="1" si="64"/>
        <v>0</v>
      </c>
      <c r="Z98" s="36">
        <f t="shared" ca="1" si="79"/>
        <v>0</v>
      </c>
      <c r="AA98" s="117">
        <f t="shared" ca="1" si="91"/>
        <v>0</v>
      </c>
      <c r="AB98" s="117">
        <f t="shared" ca="1" si="92"/>
        <v>0</v>
      </c>
      <c r="AC98" s="117">
        <f t="shared" ca="1" si="65"/>
        <v>0</v>
      </c>
      <c r="AE98" s="117">
        <f t="shared" ca="1" si="66"/>
        <v>0</v>
      </c>
      <c r="AF98" s="36">
        <f t="shared" ca="1" si="80"/>
        <v>0</v>
      </c>
      <c r="AG98" s="117">
        <f t="shared" ca="1" si="93"/>
        <v>0</v>
      </c>
      <c r="AH98" s="117">
        <f t="shared" ca="1" si="94"/>
        <v>0</v>
      </c>
      <c r="AI98" s="117">
        <f t="shared" ca="1" si="67"/>
        <v>0</v>
      </c>
      <c r="AK98" s="117">
        <f t="shared" ca="1" si="95"/>
        <v>0</v>
      </c>
      <c r="AL98" s="46"/>
      <c r="AM98" s="120">
        <f ca="1">Erill_ker_yhdyskunta!O98</f>
        <v>0</v>
      </c>
      <c r="AN98" s="46">
        <f t="shared" ca="1" si="81"/>
        <v>0</v>
      </c>
      <c r="AO98" s="46">
        <f ca="1">Erill_ker_yhdyskunta!AB98</f>
        <v>0</v>
      </c>
      <c r="AP98" s="46">
        <f ca="1">Erill_ker_yhdyskunta!AC98</f>
        <v>0</v>
      </c>
      <c r="AQ98" s="46">
        <f ca="1">Erill_ker_yhdyskunta!AD98</f>
        <v>0</v>
      </c>
      <c r="AR98" s="46">
        <f ca="1">Erill_ker_yhdyskunta!AE98</f>
        <v>0</v>
      </c>
      <c r="AS98" s="46"/>
      <c r="AT98" s="117">
        <f t="shared" ca="1" si="68"/>
        <v>0</v>
      </c>
      <c r="AU98" s="36">
        <f t="shared" ca="1" si="82"/>
        <v>0</v>
      </c>
      <c r="AV98" s="117">
        <f t="shared" ca="1" si="96"/>
        <v>0</v>
      </c>
      <c r="AW98" s="117">
        <f t="shared" ca="1" si="97"/>
        <v>0</v>
      </c>
      <c r="AX98" s="117">
        <f t="shared" ca="1" si="69"/>
        <v>0</v>
      </c>
      <c r="AY98" s="46"/>
      <c r="AZ98" s="117">
        <f t="shared" ca="1" si="70"/>
        <v>0</v>
      </c>
      <c r="BA98" s="36">
        <f t="shared" ca="1" si="83"/>
        <v>0</v>
      </c>
      <c r="BB98" s="117">
        <f t="shared" ca="1" si="98"/>
        <v>0</v>
      </c>
      <c r="BC98" s="117">
        <f t="shared" ca="1" si="99"/>
        <v>0</v>
      </c>
      <c r="BD98" s="117">
        <f t="shared" ca="1" si="71"/>
        <v>0</v>
      </c>
      <c r="BE98" s="46"/>
      <c r="BF98" s="117">
        <f t="shared" ca="1" si="72"/>
        <v>0</v>
      </c>
      <c r="BG98" s="36">
        <f t="shared" ca="1" si="84"/>
        <v>0</v>
      </c>
      <c r="BH98" s="117">
        <f t="shared" ca="1" si="100"/>
        <v>0</v>
      </c>
      <c r="BI98" s="117">
        <f t="shared" ca="1" si="101"/>
        <v>0</v>
      </c>
      <c r="BJ98" s="117">
        <f t="shared" ca="1" si="73"/>
        <v>0</v>
      </c>
      <c r="BK98" s="46"/>
      <c r="BL98" s="117">
        <f t="shared" ca="1" si="74"/>
        <v>0</v>
      </c>
      <c r="BM98" s="36">
        <f t="shared" ca="1" si="85"/>
        <v>0</v>
      </c>
      <c r="BN98" s="117">
        <f t="shared" ca="1" si="102"/>
        <v>0</v>
      </c>
      <c r="BO98" s="117">
        <f t="shared" ca="1" si="103"/>
        <v>0</v>
      </c>
      <c r="BP98" s="117">
        <f t="shared" ca="1" si="75"/>
        <v>0</v>
      </c>
      <c r="BQ98" s="117"/>
      <c r="BR98" s="117">
        <f t="shared" ca="1" si="86"/>
        <v>0</v>
      </c>
    </row>
    <row r="99" spans="1:70" x14ac:dyDescent="0.25">
      <c r="A99" s="182">
        <v>2035</v>
      </c>
      <c r="B99" s="153"/>
      <c r="C99" s="36">
        <f>Muut_vuositiedot!$D99</f>
        <v>0.5</v>
      </c>
      <c r="D99" s="45">
        <f>Muut_vuositiedot!$G99</f>
        <v>1</v>
      </c>
      <c r="F99" s="154">
        <f ca="1">Sekal_yhdyskunta!D99</f>
        <v>0</v>
      </c>
      <c r="G99" s="46">
        <f t="shared" ca="1" si="76"/>
        <v>0</v>
      </c>
      <c r="H99" s="46">
        <f ca="1">Sekal_yhdyskunta!W99</f>
        <v>0</v>
      </c>
      <c r="I99" s="46">
        <f ca="1">Sekal_yhdyskunta!X99</f>
        <v>0</v>
      </c>
      <c r="J99" s="46">
        <f ca="1">Sekal_yhdyskunta!Y99</f>
        <v>0</v>
      </c>
      <c r="K99" s="46">
        <f ca="1">Sekal_yhdyskunta!Z99</f>
        <v>0</v>
      </c>
      <c r="M99" s="117">
        <f t="shared" ca="1" si="60"/>
        <v>0</v>
      </c>
      <c r="N99" s="36">
        <f t="shared" ca="1" si="77"/>
        <v>0</v>
      </c>
      <c r="O99" s="117">
        <f t="shared" ca="1" si="87"/>
        <v>0</v>
      </c>
      <c r="P99" s="117">
        <f t="shared" ca="1" si="88"/>
        <v>0</v>
      </c>
      <c r="Q99" s="117">
        <f t="shared" ca="1" si="61"/>
        <v>0</v>
      </c>
      <c r="R99" s="117"/>
      <c r="S99" s="117">
        <f t="shared" ca="1" si="62"/>
        <v>0</v>
      </c>
      <c r="T99" s="36">
        <f t="shared" ca="1" si="78"/>
        <v>0</v>
      </c>
      <c r="U99" s="117">
        <f t="shared" ca="1" si="89"/>
        <v>0</v>
      </c>
      <c r="V99" s="117">
        <f t="shared" ca="1" si="90"/>
        <v>0</v>
      </c>
      <c r="W99" s="117">
        <f t="shared" ca="1" si="63"/>
        <v>0</v>
      </c>
      <c r="Y99" s="117">
        <f t="shared" ca="1" si="64"/>
        <v>0</v>
      </c>
      <c r="Z99" s="36">
        <f t="shared" ca="1" si="79"/>
        <v>0</v>
      </c>
      <c r="AA99" s="117">
        <f t="shared" ca="1" si="91"/>
        <v>0</v>
      </c>
      <c r="AB99" s="117">
        <f t="shared" ca="1" si="92"/>
        <v>0</v>
      </c>
      <c r="AC99" s="117">
        <f t="shared" ca="1" si="65"/>
        <v>0</v>
      </c>
      <c r="AE99" s="117">
        <f t="shared" ca="1" si="66"/>
        <v>0</v>
      </c>
      <c r="AF99" s="36">
        <f t="shared" ca="1" si="80"/>
        <v>0</v>
      </c>
      <c r="AG99" s="117">
        <f t="shared" ca="1" si="93"/>
        <v>0</v>
      </c>
      <c r="AH99" s="117">
        <f t="shared" ca="1" si="94"/>
        <v>0</v>
      </c>
      <c r="AI99" s="117">
        <f t="shared" ca="1" si="67"/>
        <v>0</v>
      </c>
      <c r="AK99" s="117">
        <f t="shared" ca="1" si="95"/>
        <v>0</v>
      </c>
      <c r="AL99" s="46"/>
      <c r="AM99" s="120">
        <f ca="1">Erill_ker_yhdyskunta!O99</f>
        <v>0</v>
      </c>
      <c r="AN99" s="46">
        <f t="shared" ca="1" si="81"/>
        <v>0</v>
      </c>
      <c r="AO99" s="46">
        <f ca="1">Erill_ker_yhdyskunta!AB99</f>
        <v>0</v>
      </c>
      <c r="AP99" s="46">
        <f ca="1">Erill_ker_yhdyskunta!AC99</f>
        <v>0</v>
      </c>
      <c r="AQ99" s="46">
        <f ca="1">Erill_ker_yhdyskunta!AD99</f>
        <v>0</v>
      </c>
      <c r="AR99" s="46">
        <f ca="1">Erill_ker_yhdyskunta!AE99</f>
        <v>0</v>
      </c>
      <c r="AS99" s="46"/>
      <c r="AT99" s="117">
        <f t="shared" ca="1" si="68"/>
        <v>0</v>
      </c>
      <c r="AU99" s="36">
        <f t="shared" ca="1" si="82"/>
        <v>0</v>
      </c>
      <c r="AV99" s="117">
        <f t="shared" ca="1" si="96"/>
        <v>0</v>
      </c>
      <c r="AW99" s="117">
        <f t="shared" ca="1" si="97"/>
        <v>0</v>
      </c>
      <c r="AX99" s="117">
        <f t="shared" ca="1" si="69"/>
        <v>0</v>
      </c>
      <c r="AY99" s="46"/>
      <c r="AZ99" s="117">
        <f t="shared" ca="1" si="70"/>
        <v>0</v>
      </c>
      <c r="BA99" s="36">
        <f t="shared" ca="1" si="83"/>
        <v>0</v>
      </c>
      <c r="BB99" s="117">
        <f t="shared" ca="1" si="98"/>
        <v>0</v>
      </c>
      <c r="BC99" s="117">
        <f t="shared" ca="1" si="99"/>
        <v>0</v>
      </c>
      <c r="BD99" s="117">
        <f t="shared" ca="1" si="71"/>
        <v>0</v>
      </c>
      <c r="BE99" s="46"/>
      <c r="BF99" s="117">
        <f t="shared" ca="1" si="72"/>
        <v>0</v>
      </c>
      <c r="BG99" s="36">
        <f t="shared" ca="1" si="84"/>
        <v>0</v>
      </c>
      <c r="BH99" s="117">
        <f t="shared" ca="1" si="100"/>
        <v>0</v>
      </c>
      <c r="BI99" s="117">
        <f t="shared" ca="1" si="101"/>
        <v>0</v>
      </c>
      <c r="BJ99" s="117">
        <f t="shared" ca="1" si="73"/>
        <v>0</v>
      </c>
      <c r="BK99" s="46"/>
      <c r="BL99" s="117">
        <f t="shared" ca="1" si="74"/>
        <v>0</v>
      </c>
      <c r="BM99" s="36">
        <f t="shared" ca="1" si="85"/>
        <v>0</v>
      </c>
      <c r="BN99" s="117">
        <f t="shared" ca="1" si="102"/>
        <v>0</v>
      </c>
      <c r="BO99" s="117">
        <f t="shared" ca="1" si="103"/>
        <v>0</v>
      </c>
      <c r="BP99" s="117">
        <f t="shared" ca="1" si="75"/>
        <v>0</v>
      </c>
      <c r="BQ99" s="117"/>
      <c r="BR99" s="117">
        <f t="shared" ca="1" si="86"/>
        <v>0</v>
      </c>
    </row>
    <row r="100" spans="1:70" x14ac:dyDescent="0.25">
      <c r="A100" s="182">
        <v>2036</v>
      </c>
      <c r="B100" s="153"/>
      <c r="C100" s="36">
        <f>Muut_vuositiedot!$D100</f>
        <v>0.5</v>
      </c>
      <c r="D100" s="45">
        <f>Muut_vuositiedot!$G100</f>
        <v>1</v>
      </c>
      <c r="F100" s="154">
        <f ca="1">Sekal_yhdyskunta!D100</f>
        <v>0</v>
      </c>
      <c r="G100" s="46">
        <f t="shared" ca="1" si="76"/>
        <v>0</v>
      </c>
      <c r="H100" s="46">
        <f ca="1">Sekal_yhdyskunta!W100</f>
        <v>0</v>
      </c>
      <c r="I100" s="46">
        <f ca="1">Sekal_yhdyskunta!X100</f>
        <v>0</v>
      </c>
      <c r="J100" s="46">
        <f ca="1">Sekal_yhdyskunta!Y100</f>
        <v>0</v>
      </c>
      <c r="K100" s="46">
        <f ca="1">Sekal_yhdyskunta!Z100</f>
        <v>0</v>
      </c>
      <c r="M100" s="117">
        <f t="shared" ca="1" si="60"/>
        <v>0</v>
      </c>
      <c r="N100" s="36">
        <f t="shared" ca="1" si="77"/>
        <v>0</v>
      </c>
      <c r="O100" s="117">
        <f t="shared" ca="1" si="87"/>
        <v>0</v>
      </c>
      <c r="P100" s="117">
        <f t="shared" ca="1" si="88"/>
        <v>0</v>
      </c>
      <c r="Q100" s="117">
        <f t="shared" ca="1" si="61"/>
        <v>0</v>
      </c>
      <c r="R100" s="117"/>
      <c r="S100" s="117">
        <f t="shared" ca="1" si="62"/>
        <v>0</v>
      </c>
      <c r="T100" s="36">
        <f t="shared" ca="1" si="78"/>
        <v>0</v>
      </c>
      <c r="U100" s="117">
        <f t="shared" ca="1" si="89"/>
        <v>0</v>
      </c>
      <c r="V100" s="117">
        <f t="shared" ca="1" si="90"/>
        <v>0</v>
      </c>
      <c r="W100" s="117">
        <f t="shared" ca="1" si="63"/>
        <v>0</v>
      </c>
      <c r="Y100" s="117">
        <f t="shared" ca="1" si="64"/>
        <v>0</v>
      </c>
      <c r="Z100" s="36">
        <f t="shared" ca="1" si="79"/>
        <v>0</v>
      </c>
      <c r="AA100" s="117">
        <f t="shared" ca="1" si="91"/>
        <v>0</v>
      </c>
      <c r="AB100" s="117">
        <f t="shared" ca="1" si="92"/>
        <v>0</v>
      </c>
      <c r="AC100" s="117">
        <f t="shared" ca="1" si="65"/>
        <v>0</v>
      </c>
      <c r="AE100" s="117">
        <f t="shared" ca="1" si="66"/>
        <v>0</v>
      </c>
      <c r="AF100" s="36">
        <f t="shared" ca="1" si="80"/>
        <v>0</v>
      </c>
      <c r="AG100" s="117">
        <f t="shared" ca="1" si="93"/>
        <v>0</v>
      </c>
      <c r="AH100" s="117">
        <f t="shared" ca="1" si="94"/>
        <v>0</v>
      </c>
      <c r="AI100" s="117">
        <f t="shared" ca="1" si="67"/>
        <v>0</v>
      </c>
      <c r="AK100" s="117">
        <f t="shared" ca="1" si="95"/>
        <v>0</v>
      </c>
      <c r="AL100" s="46"/>
      <c r="AM100" s="120">
        <f ca="1">Erill_ker_yhdyskunta!O100</f>
        <v>0</v>
      </c>
      <c r="AN100" s="46">
        <f t="shared" ca="1" si="81"/>
        <v>0</v>
      </c>
      <c r="AO100" s="46">
        <f ca="1">Erill_ker_yhdyskunta!AB100</f>
        <v>0</v>
      </c>
      <c r="AP100" s="46">
        <f ca="1">Erill_ker_yhdyskunta!AC100</f>
        <v>0</v>
      </c>
      <c r="AQ100" s="46">
        <f ca="1">Erill_ker_yhdyskunta!AD100</f>
        <v>0</v>
      </c>
      <c r="AR100" s="46">
        <f ca="1">Erill_ker_yhdyskunta!AE100</f>
        <v>0</v>
      </c>
      <c r="AS100" s="46"/>
      <c r="AT100" s="117">
        <f t="shared" ca="1" si="68"/>
        <v>0</v>
      </c>
      <c r="AU100" s="36">
        <f t="shared" ca="1" si="82"/>
        <v>0</v>
      </c>
      <c r="AV100" s="117">
        <f t="shared" ca="1" si="96"/>
        <v>0</v>
      </c>
      <c r="AW100" s="117">
        <f t="shared" ca="1" si="97"/>
        <v>0</v>
      </c>
      <c r="AX100" s="117">
        <f t="shared" ca="1" si="69"/>
        <v>0</v>
      </c>
      <c r="AY100" s="46"/>
      <c r="AZ100" s="117">
        <f t="shared" ca="1" si="70"/>
        <v>0</v>
      </c>
      <c r="BA100" s="36">
        <f t="shared" ca="1" si="83"/>
        <v>0</v>
      </c>
      <c r="BB100" s="117">
        <f t="shared" ca="1" si="98"/>
        <v>0</v>
      </c>
      <c r="BC100" s="117">
        <f t="shared" ca="1" si="99"/>
        <v>0</v>
      </c>
      <c r="BD100" s="117">
        <f t="shared" ca="1" si="71"/>
        <v>0</v>
      </c>
      <c r="BE100" s="46"/>
      <c r="BF100" s="117">
        <f t="shared" ca="1" si="72"/>
        <v>0</v>
      </c>
      <c r="BG100" s="36">
        <f t="shared" ca="1" si="84"/>
        <v>0</v>
      </c>
      <c r="BH100" s="117">
        <f t="shared" ca="1" si="100"/>
        <v>0</v>
      </c>
      <c r="BI100" s="117">
        <f t="shared" ca="1" si="101"/>
        <v>0</v>
      </c>
      <c r="BJ100" s="117">
        <f t="shared" ca="1" si="73"/>
        <v>0</v>
      </c>
      <c r="BK100" s="46"/>
      <c r="BL100" s="117">
        <f t="shared" ca="1" si="74"/>
        <v>0</v>
      </c>
      <c r="BM100" s="36">
        <f t="shared" ca="1" si="85"/>
        <v>0</v>
      </c>
      <c r="BN100" s="117">
        <f t="shared" ca="1" si="102"/>
        <v>0</v>
      </c>
      <c r="BO100" s="117">
        <f t="shared" ca="1" si="103"/>
        <v>0</v>
      </c>
      <c r="BP100" s="117">
        <f t="shared" ca="1" si="75"/>
        <v>0</v>
      </c>
      <c r="BQ100" s="117"/>
      <c r="BR100" s="117">
        <f t="shared" ca="1" si="86"/>
        <v>0</v>
      </c>
    </row>
    <row r="101" spans="1:70" x14ac:dyDescent="0.25">
      <c r="A101" s="182">
        <v>2037</v>
      </c>
      <c r="B101" s="153"/>
      <c r="C101" s="36">
        <f>Muut_vuositiedot!$D101</f>
        <v>0.5</v>
      </c>
      <c r="D101" s="45">
        <f>Muut_vuositiedot!$G101</f>
        <v>1</v>
      </c>
      <c r="F101" s="154">
        <f ca="1">Sekal_yhdyskunta!D101</f>
        <v>0</v>
      </c>
      <c r="G101" s="46">
        <f t="shared" ca="1" si="76"/>
        <v>0</v>
      </c>
      <c r="H101" s="46">
        <f ca="1">Sekal_yhdyskunta!W101</f>
        <v>0</v>
      </c>
      <c r="I101" s="46">
        <f ca="1">Sekal_yhdyskunta!X101</f>
        <v>0</v>
      </c>
      <c r="J101" s="46">
        <f ca="1">Sekal_yhdyskunta!Y101</f>
        <v>0</v>
      </c>
      <c r="K101" s="46">
        <f ca="1">Sekal_yhdyskunta!Z101</f>
        <v>0</v>
      </c>
      <c r="M101" s="117">
        <f t="shared" ca="1" si="60"/>
        <v>0</v>
      </c>
      <c r="N101" s="36">
        <f t="shared" ca="1" si="77"/>
        <v>0</v>
      </c>
      <c r="O101" s="117">
        <f t="shared" ca="1" si="87"/>
        <v>0</v>
      </c>
      <c r="P101" s="117">
        <f t="shared" ca="1" si="88"/>
        <v>0</v>
      </c>
      <c r="Q101" s="117">
        <f t="shared" ca="1" si="61"/>
        <v>0</v>
      </c>
      <c r="R101" s="117"/>
      <c r="S101" s="117">
        <f t="shared" ca="1" si="62"/>
        <v>0</v>
      </c>
      <c r="T101" s="36">
        <f t="shared" ca="1" si="78"/>
        <v>0</v>
      </c>
      <c r="U101" s="117">
        <f t="shared" ca="1" si="89"/>
        <v>0</v>
      </c>
      <c r="V101" s="117">
        <f t="shared" ca="1" si="90"/>
        <v>0</v>
      </c>
      <c r="W101" s="117">
        <f t="shared" ca="1" si="63"/>
        <v>0</v>
      </c>
      <c r="Y101" s="117">
        <f t="shared" ca="1" si="64"/>
        <v>0</v>
      </c>
      <c r="Z101" s="36">
        <f t="shared" ca="1" si="79"/>
        <v>0</v>
      </c>
      <c r="AA101" s="117">
        <f t="shared" ca="1" si="91"/>
        <v>0</v>
      </c>
      <c r="AB101" s="117">
        <f t="shared" ca="1" si="92"/>
        <v>0</v>
      </c>
      <c r="AC101" s="117">
        <f t="shared" ca="1" si="65"/>
        <v>0</v>
      </c>
      <c r="AE101" s="117">
        <f t="shared" ca="1" si="66"/>
        <v>0</v>
      </c>
      <c r="AF101" s="36">
        <f t="shared" ca="1" si="80"/>
        <v>0</v>
      </c>
      <c r="AG101" s="117">
        <f t="shared" ca="1" si="93"/>
        <v>0</v>
      </c>
      <c r="AH101" s="117">
        <f t="shared" ca="1" si="94"/>
        <v>0</v>
      </c>
      <c r="AI101" s="117">
        <f t="shared" ca="1" si="67"/>
        <v>0</v>
      </c>
      <c r="AK101" s="117">
        <f t="shared" ca="1" si="95"/>
        <v>0</v>
      </c>
      <c r="AL101" s="46"/>
      <c r="AM101" s="120">
        <f ca="1">Erill_ker_yhdyskunta!O101</f>
        <v>0</v>
      </c>
      <c r="AN101" s="46">
        <f t="shared" ca="1" si="81"/>
        <v>0</v>
      </c>
      <c r="AO101" s="46">
        <f ca="1">Erill_ker_yhdyskunta!AB101</f>
        <v>0</v>
      </c>
      <c r="AP101" s="46">
        <f ca="1">Erill_ker_yhdyskunta!AC101</f>
        <v>0</v>
      </c>
      <c r="AQ101" s="46">
        <f ca="1">Erill_ker_yhdyskunta!AD101</f>
        <v>0</v>
      </c>
      <c r="AR101" s="46">
        <f ca="1">Erill_ker_yhdyskunta!AE101</f>
        <v>0</v>
      </c>
      <c r="AS101" s="46"/>
      <c r="AT101" s="117">
        <f t="shared" ca="1" si="68"/>
        <v>0</v>
      </c>
      <c r="AU101" s="36">
        <f t="shared" ca="1" si="82"/>
        <v>0</v>
      </c>
      <c r="AV101" s="117">
        <f t="shared" ca="1" si="96"/>
        <v>0</v>
      </c>
      <c r="AW101" s="117">
        <f t="shared" ca="1" si="97"/>
        <v>0</v>
      </c>
      <c r="AX101" s="117">
        <f t="shared" ca="1" si="69"/>
        <v>0</v>
      </c>
      <c r="AY101" s="46"/>
      <c r="AZ101" s="117">
        <f t="shared" ca="1" si="70"/>
        <v>0</v>
      </c>
      <c r="BA101" s="36">
        <f t="shared" ca="1" si="83"/>
        <v>0</v>
      </c>
      <c r="BB101" s="117">
        <f t="shared" ca="1" si="98"/>
        <v>0</v>
      </c>
      <c r="BC101" s="117">
        <f t="shared" ca="1" si="99"/>
        <v>0</v>
      </c>
      <c r="BD101" s="117">
        <f t="shared" ca="1" si="71"/>
        <v>0</v>
      </c>
      <c r="BE101" s="46"/>
      <c r="BF101" s="117">
        <f t="shared" ca="1" si="72"/>
        <v>0</v>
      </c>
      <c r="BG101" s="36">
        <f t="shared" ca="1" si="84"/>
        <v>0</v>
      </c>
      <c r="BH101" s="117">
        <f t="shared" ca="1" si="100"/>
        <v>0</v>
      </c>
      <c r="BI101" s="117">
        <f t="shared" ca="1" si="101"/>
        <v>0</v>
      </c>
      <c r="BJ101" s="117">
        <f t="shared" ca="1" si="73"/>
        <v>0</v>
      </c>
      <c r="BK101" s="46"/>
      <c r="BL101" s="117">
        <f t="shared" ca="1" si="74"/>
        <v>0</v>
      </c>
      <c r="BM101" s="36">
        <f t="shared" ca="1" si="85"/>
        <v>0</v>
      </c>
      <c r="BN101" s="117">
        <f t="shared" ca="1" si="102"/>
        <v>0</v>
      </c>
      <c r="BO101" s="117">
        <f t="shared" ca="1" si="103"/>
        <v>0</v>
      </c>
      <c r="BP101" s="117">
        <f t="shared" ca="1" si="75"/>
        <v>0</v>
      </c>
      <c r="BQ101" s="117"/>
      <c r="BR101" s="117">
        <f t="shared" ca="1" si="86"/>
        <v>0</v>
      </c>
    </row>
    <row r="102" spans="1:70" x14ac:dyDescent="0.25">
      <c r="A102" s="182">
        <v>2038</v>
      </c>
      <c r="B102" s="153"/>
      <c r="C102" s="36">
        <f>Muut_vuositiedot!$D102</f>
        <v>0.5</v>
      </c>
      <c r="D102" s="45">
        <f>Muut_vuositiedot!$G102</f>
        <v>1</v>
      </c>
      <c r="F102" s="154">
        <f ca="1">Sekal_yhdyskunta!D102</f>
        <v>0</v>
      </c>
      <c r="G102" s="46">
        <f t="shared" ca="1" si="76"/>
        <v>0</v>
      </c>
      <c r="H102" s="46">
        <f ca="1">Sekal_yhdyskunta!W102</f>
        <v>0</v>
      </c>
      <c r="I102" s="46">
        <f ca="1">Sekal_yhdyskunta!X102</f>
        <v>0</v>
      </c>
      <c r="J102" s="46">
        <f ca="1">Sekal_yhdyskunta!Y102</f>
        <v>0</v>
      </c>
      <c r="K102" s="46">
        <f ca="1">Sekal_yhdyskunta!Z102</f>
        <v>0</v>
      </c>
      <c r="M102" s="117">
        <f t="shared" ca="1" si="60"/>
        <v>0</v>
      </c>
      <c r="N102" s="36">
        <f t="shared" ca="1" si="77"/>
        <v>0</v>
      </c>
      <c r="O102" s="117">
        <f t="shared" ca="1" si="87"/>
        <v>0</v>
      </c>
      <c r="P102" s="117">
        <f t="shared" ca="1" si="88"/>
        <v>0</v>
      </c>
      <c r="Q102" s="117">
        <f t="shared" ca="1" si="61"/>
        <v>0</v>
      </c>
      <c r="R102" s="117"/>
      <c r="S102" s="117">
        <f t="shared" ca="1" si="62"/>
        <v>0</v>
      </c>
      <c r="T102" s="36">
        <f t="shared" ca="1" si="78"/>
        <v>0</v>
      </c>
      <c r="U102" s="117">
        <f t="shared" ca="1" si="89"/>
        <v>0</v>
      </c>
      <c r="V102" s="117">
        <f t="shared" ca="1" si="90"/>
        <v>0</v>
      </c>
      <c r="W102" s="117">
        <f t="shared" ca="1" si="63"/>
        <v>0</v>
      </c>
      <c r="Y102" s="117">
        <f t="shared" ca="1" si="64"/>
        <v>0</v>
      </c>
      <c r="Z102" s="36">
        <f t="shared" ca="1" si="79"/>
        <v>0</v>
      </c>
      <c r="AA102" s="117">
        <f t="shared" ca="1" si="91"/>
        <v>0</v>
      </c>
      <c r="AB102" s="117">
        <f t="shared" ca="1" si="92"/>
        <v>0</v>
      </c>
      <c r="AC102" s="117">
        <f t="shared" ca="1" si="65"/>
        <v>0</v>
      </c>
      <c r="AE102" s="117">
        <f t="shared" ca="1" si="66"/>
        <v>0</v>
      </c>
      <c r="AF102" s="36">
        <f t="shared" ca="1" si="80"/>
        <v>0</v>
      </c>
      <c r="AG102" s="117">
        <f t="shared" ca="1" si="93"/>
        <v>0</v>
      </c>
      <c r="AH102" s="117">
        <f t="shared" ca="1" si="94"/>
        <v>0</v>
      </c>
      <c r="AI102" s="117">
        <f t="shared" ca="1" si="67"/>
        <v>0</v>
      </c>
      <c r="AK102" s="117">
        <f t="shared" ca="1" si="95"/>
        <v>0</v>
      </c>
      <c r="AL102" s="46"/>
      <c r="AM102" s="120">
        <f ca="1">Erill_ker_yhdyskunta!O102</f>
        <v>0</v>
      </c>
      <c r="AN102" s="46">
        <f t="shared" ca="1" si="81"/>
        <v>0</v>
      </c>
      <c r="AO102" s="46">
        <f ca="1">Erill_ker_yhdyskunta!AB102</f>
        <v>0</v>
      </c>
      <c r="AP102" s="46">
        <f ca="1">Erill_ker_yhdyskunta!AC102</f>
        <v>0</v>
      </c>
      <c r="AQ102" s="46">
        <f ca="1">Erill_ker_yhdyskunta!AD102</f>
        <v>0</v>
      </c>
      <c r="AR102" s="46">
        <f ca="1">Erill_ker_yhdyskunta!AE102</f>
        <v>0</v>
      </c>
      <c r="AS102" s="46"/>
      <c r="AT102" s="117">
        <f t="shared" ca="1" si="68"/>
        <v>0</v>
      </c>
      <c r="AU102" s="36">
        <f t="shared" ca="1" si="82"/>
        <v>0</v>
      </c>
      <c r="AV102" s="117">
        <f t="shared" ca="1" si="96"/>
        <v>0</v>
      </c>
      <c r="AW102" s="117">
        <f t="shared" ca="1" si="97"/>
        <v>0</v>
      </c>
      <c r="AX102" s="117">
        <f t="shared" ca="1" si="69"/>
        <v>0</v>
      </c>
      <c r="AY102" s="46"/>
      <c r="AZ102" s="117">
        <f t="shared" ca="1" si="70"/>
        <v>0</v>
      </c>
      <c r="BA102" s="36">
        <f t="shared" ca="1" si="83"/>
        <v>0</v>
      </c>
      <c r="BB102" s="117">
        <f t="shared" ca="1" si="98"/>
        <v>0</v>
      </c>
      <c r="BC102" s="117">
        <f t="shared" ca="1" si="99"/>
        <v>0</v>
      </c>
      <c r="BD102" s="117">
        <f t="shared" ca="1" si="71"/>
        <v>0</v>
      </c>
      <c r="BE102" s="46"/>
      <c r="BF102" s="117">
        <f t="shared" ca="1" si="72"/>
        <v>0</v>
      </c>
      <c r="BG102" s="36">
        <f t="shared" ca="1" si="84"/>
        <v>0</v>
      </c>
      <c r="BH102" s="117">
        <f t="shared" ca="1" si="100"/>
        <v>0</v>
      </c>
      <c r="BI102" s="117">
        <f t="shared" ca="1" si="101"/>
        <v>0</v>
      </c>
      <c r="BJ102" s="117">
        <f t="shared" ca="1" si="73"/>
        <v>0</v>
      </c>
      <c r="BK102" s="46"/>
      <c r="BL102" s="117">
        <f t="shared" ca="1" si="74"/>
        <v>0</v>
      </c>
      <c r="BM102" s="36">
        <f t="shared" ca="1" si="85"/>
        <v>0</v>
      </c>
      <c r="BN102" s="117">
        <f t="shared" ca="1" si="102"/>
        <v>0</v>
      </c>
      <c r="BO102" s="117">
        <f t="shared" ca="1" si="103"/>
        <v>0</v>
      </c>
      <c r="BP102" s="117">
        <f t="shared" ca="1" si="75"/>
        <v>0</v>
      </c>
      <c r="BQ102" s="117"/>
      <c r="BR102" s="117">
        <f t="shared" ca="1" si="86"/>
        <v>0</v>
      </c>
    </row>
    <row r="103" spans="1:70" x14ac:dyDescent="0.25">
      <c r="A103" s="182">
        <v>2039</v>
      </c>
      <c r="B103" s="153"/>
      <c r="C103" s="36">
        <f>Muut_vuositiedot!$D103</f>
        <v>0.5</v>
      </c>
      <c r="D103" s="45">
        <f>Muut_vuositiedot!$G103</f>
        <v>1</v>
      </c>
      <c r="F103" s="154">
        <f ca="1">Sekal_yhdyskunta!D103</f>
        <v>0</v>
      </c>
      <c r="G103" s="46">
        <f t="shared" ca="1" si="76"/>
        <v>0</v>
      </c>
      <c r="H103" s="46">
        <f ca="1">Sekal_yhdyskunta!W103</f>
        <v>0</v>
      </c>
      <c r="I103" s="46">
        <f ca="1">Sekal_yhdyskunta!X103</f>
        <v>0</v>
      </c>
      <c r="J103" s="46">
        <f ca="1">Sekal_yhdyskunta!Y103</f>
        <v>0</v>
      </c>
      <c r="K103" s="46">
        <f ca="1">Sekal_yhdyskunta!Z103</f>
        <v>0</v>
      </c>
      <c r="M103" s="117">
        <f t="shared" ca="1" si="60"/>
        <v>0</v>
      </c>
      <c r="N103" s="36">
        <f t="shared" ca="1" si="77"/>
        <v>0</v>
      </c>
      <c r="O103" s="117">
        <f t="shared" ca="1" si="87"/>
        <v>0</v>
      </c>
      <c r="P103" s="117">
        <f t="shared" ca="1" si="88"/>
        <v>0</v>
      </c>
      <c r="Q103" s="117">
        <f t="shared" ca="1" si="61"/>
        <v>0</v>
      </c>
      <c r="R103" s="117"/>
      <c r="S103" s="117">
        <f t="shared" ca="1" si="62"/>
        <v>0</v>
      </c>
      <c r="T103" s="36">
        <f t="shared" ca="1" si="78"/>
        <v>0</v>
      </c>
      <c r="U103" s="117">
        <f t="shared" ca="1" si="89"/>
        <v>0</v>
      </c>
      <c r="V103" s="117">
        <f t="shared" ca="1" si="90"/>
        <v>0</v>
      </c>
      <c r="W103" s="117">
        <f t="shared" ca="1" si="63"/>
        <v>0</v>
      </c>
      <c r="Y103" s="117">
        <f t="shared" ca="1" si="64"/>
        <v>0</v>
      </c>
      <c r="Z103" s="36">
        <f t="shared" ca="1" si="79"/>
        <v>0</v>
      </c>
      <c r="AA103" s="117">
        <f t="shared" ca="1" si="91"/>
        <v>0</v>
      </c>
      <c r="AB103" s="117">
        <f t="shared" ca="1" si="92"/>
        <v>0</v>
      </c>
      <c r="AC103" s="117">
        <f t="shared" ca="1" si="65"/>
        <v>0</v>
      </c>
      <c r="AE103" s="117">
        <f t="shared" ca="1" si="66"/>
        <v>0</v>
      </c>
      <c r="AF103" s="36">
        <f t="shared" ca="1" si="80"/>
        <v>0</v>
      </c>
      <c r="AG103" s="117">
        <f t="shared" ca="1" si="93"/>
        <v>0</v>
      </c>
      <c r="AH103" s="117">
        <f t="shared" ca="1" si="94"/>
        <v>0</v>
      </c>
      <c r="AI103" s="117">
        <f t="shared" ca="1" si="67"/>
        <v>0</v>
      </c>
      <c r="AK103" s="117">
        <f t="shared" ca="1" si="95"/>
        <v>0</v>
      </c>
      <c r="AL103" s="46"/>
      <c r="AM103" s="120">
        <f ca="1">Erill_ker_yhdyskunta!O103</f>
        <v>0</v>
      </c>
      <c r="AN103" s="46">
        <f t="shared" ca="1" si="81"/>
        <v>0</v>
      </c>
      <c r="AO103" s="46">
        <f ca="1">Erill_ker_yhdyskunta!AB103</f>
        <v>0</v>
      </c>
      <c r="AP103" s="46">
        <f ca="1">Erill_ker_yhdyskunta!AC103</f>
        <v>0</v>
      </c>
      <c r="AQ103" s="46">
        <f ca="1">Erill_ker_yhdyskunta!AD103</f>
        <v>0</v>
      </c>
      <c r="AR103" s="46">
        <f ca="1">Erill_ker_yhdyskunta!AE103</f>
        <v>0</v>
      </c>
      <c r="AS103" s="46"/>
      <c r="AT103" s="117">
        <f t="shared" ca="1" si="68"/>
        <v>0</v>
      </c>
      <c r="AU103" s="36">
        <f t="shared" ca="1" si="82"/>
        <v>0</v>
      </c>
      <c r="AV103" s="117">
        <f t="shared" ca="1" si="96"/>
        <v>0</v>
      </c>
      <c r="AW103" s="117">
        <f t="shared" ca="1" si="97"/>
        <v>0</v>
      </c>
      <c r="AX103" s="117">
        <f t="shared" ca="1" si="69"/>
        <v>0</v>
      </c>
      <c r="AY103" s="46"/>
      <c r="AZ103" s="117">
        <f t="shared" ca="1" si="70"/>
        <v>0</v>
      </c>
      <c r="BA103" s="36">
        <f t="shared" ca="1" si="83"/>
        <v>0</v>
      </c>
      <c r="BB103" s="117">
        <f t="shared" ca="1" si="98"/>
        <v>0</v>
      </c>
      <c r="BC103" s="117">
        <f t="shared" ca="1" si="99"/>
        <v>0</v>
      </c>
      <c r="BD103" s="117">
        <f t="shared" ca="1" si="71"/>
        <v>0</v>
      </c>
      <c r="BE103" s="46"/>
      <c r="BF103" s="117">
        <f t="shared" ca="1" si="72"/>
        <v>0</v>
      </c>
      <c r="BG103" s="36">
        <f t="shared" ca="1" si="84"/>
        <v>0</v>
      </c>
      <c r="BH103" s="117">
        <f t="shared" ca="1" si="100"/>
        <v>0</v>
      </c>
      <c r="BI103" s="117">
        <f t="shared" ca="1" si="101"/>
        <v>0</v>
      </c>
      <c r="BJ103" s="117">
        <f t="shared" ca="1" si="73"/>
        <v>0</v>
      </c>
      <c r="BK103" s="46"/>
      <c r="BL103" s="117">
        <f t="shared" ca="1" si="74"/>
        <v>0</v>
      </c>
      <c r="BM103" s="36">
        <f t="shared" ca="1" si="85"/>
        <v>0</v>
      </c>
      <c r="BN103" s="117">
        <f t="shared" ca="1" si="102"/>
        <v>0</v>
      </c>
      <c r="BO103" s="117">
        <f t="shared" ca="1" si="103"/>
        <v>0</v>
      </c>
      <c r="BP103" s="117">
        <f t="shared" ca="1" si="75"/>
        <v>0</v>
      </c>
      <c r="BQ103" s="117"/>
      <c r="BR103" s="117">
        <f t="shared" ca="1" si="86"/>
        <v>0</v>
      </c>
    </row>
    <row r="104" spans="1:70" x14ac:dyDescent="0.25">
      <c r="A104" s="182">
        <v>2040</v>
      </c>
      <c r="B104" s="153"/>
      <c r="C104" s="36">
        <f>Muut_vuositiedot!$D104</f>
        <v>0.5</v>
      </c>
      <c r="D104" s="45">
        <f>Muut_vuositiedot!$G104</f>
        <v>1</v>
      </c>
      <c r="F104" s="154">
        <f ca="1">Sekal_yhdyskunta!D104</f>
        <v>0</v>
      </c>
      <c r="G104" s="46">
        <f t="shared" ca="1" si="76"/>
        <v>0</v>
      </c>
      <c r="H104" s="46">
        <f ca="1">Sekal_yhdyskunta!W104</f>
        <v>0</v>
      </c>
      <c r="I104" s="46">
        <f ca="1">Sekal_yhdyskunta!X104</f>
        <v>0</v>
      </c>
      <c r="J104" s="46">
        <f ca="1">Sekal_yhdyskunta!Y104</f>
        <v>0</v>
      </c>
      <c r="K104" s="46">
        <f ca="1">Sekal_yhdyskunta!Z104</f>
        <v>0</v>
      </c>
      <c r="M104" s="117">
        <f t="shared" ca="1" si="60"/>
        <v>0</v>
      </c>
      <c r="N104" s="36">
        <f t="shared" ca="1" si="77"/>
        <v>0</v>
      </c>
      <c r="O104" s="117">
        <f t="shared" ca="1" si="87"/>
        <v>0</v>
      </c>
      <c r="P104" s="117">
        <f t="shared" ca="1" si="88"/>
        <v>0</v>
      </c>
      <c r="Q104" s="117">
        <f t="shared" ca="1" si="61"/>
        <v>0</v>
      </c>
      <c r="R104" s="117"/>
      <c r="S104" s="117">
        <f t="shared" ca="1" si="62"/>
        <v>0</v>
      </c>
      <c r="T104" s="36">
        <f t="shared" ca="1" si="78"/>
        <v>0</v>
      </c>
      <c r="U104" s="117">
        <f t="shared" ca="1" si="89"/>
        <v>0</v>
      </c>
      <c r="V104" s="117">
        <f t="shared" ca="1" si="90"/>
        <v>0</v>
      </c>
      <c r="W104" s="117">
        <f t="shared" ca="1" si="63"/>
        <v>0</v>
      </c>
      <c r="Y104" s="117">
        <f t="shared" ca="1" si="64"/>
        <v>0</v>
      </c>
      <c r="Z104" s="36">
        <f t="shared" ca="1" si="79"/>
        <v>0</v>
      </c>
      <c r="AA104" s="117">
        <f t="shared" ca="1" si="91"/>
        <v>0</v>
      </c>
      <c r="AB104" s="117">
        <f t="shared" ca="1" si="92"/>
        <v>0</v>
      </c>
      <c r="AC104" s="117">
        <f t="shared" ca="1" si="65"/>
        <v>0</v>
      </c>
      <c r="AE104" s="117">
        <f t="shared" ca="1" si="66"/>
        <v>0</v>
      </c>
      <c r="AF104" s="36">
        <f t="shared" ca="1" si="80"/>
        <v>0</v>
      </c>
      <c r="AG104" s="117">
        <f t="shared" ca="1" si="93"/>
        <v>0</v>
      </c>
      <c r="AH104" s="117">
        <f t="shared" ca="1" si="94"/>
        <v>0</v>
      </c>
      <c r="AI104" s="117">
        <f t="shared" ca="1" si="67"/>
        <v>0</v>
      </c>
      <c r="AK104" s="117">
        <f t="shared" ca="1" si="95"/>
        <v>0</v>
      </c>
      <c r="AL104" s="46"/>
      <c r="AM104" s="120">
        <f ca="1">Erill_ker_yhdyskunta!O104</f>
        <v>0</v>
      </c>
      <c r="AN104" s="46">
        <f t="shared" ca="1" si="81"/>
        <v>0</v>
      </c>
      <c r="AO104" s="46">
        <f ca="1">Erill_ker_yhdyskunta!AB104</f>
        <v>0</v>
      </c>
      <c r="AP104" s="46">
        <f ca="1">Erill_ker_yhdyskunta!AC104</f>
        <v>0</v>
      </c>
      <c r="AQ104" s="46">
        <f ca="1">Erill_ker_yhdyskunta!AD104</f>
        <v>0</v>
      </c>
      <c r="AR104" s="46">
        <f ca="1">Erill_ker_yhdyskunta!AE104</f>
        <v>0</v>
      </c>
      <c r="AS104" s="46"/>
      <c r="AT104" s="117">
        <f t="shared" ca="1" si="68"/>
        <v>0</v>
      </c>
      <c r="AU104" s="36">
        <f t="shared" ca="1" si="82"/>
        <v>0</v>
      </c>
      <c r="AV104" s="117">
        <f t="shared" ca="1" si="96"/>
        <v>0</v>
      </c>
      <c r="AW104" s="117">
        <f t="shared" ca="1" si="97"/>
        <v>0</v>
      </c>
      <c r="AX104" s="117">
        <f t="shared" ca="1" si="69"/>
        <v>0</v>
      </c>
      <c r="AY104" s="46"/>
      <c r="AZ104" s="117">
        <f t="shared" ca="1" si="70"/>
        <v>0</v>
      </c>
      <c r="BA104" s="36">
        <f t="shared" ca="1" si="83"/>
        <v>0</v>
      </c>
      <c r="BB104" s="117">
        <f t="shared" ca="1" si="98"/>
        <v>0</v>
      </c>
      <c r="BC104" s="117">
        <f t="shared" ca="1" si="99"/>
        <v>0</v>
      </c>
      <c r="BD104" s="117">
        <f t="shared" ca="1" si="71"/>
        <v>0</v>
      </c>
      <c r="BE104" s="46"/>
      <c r="BF104" s="117">
        <f t="shared" ca="1" si="72"/>
        <v>0</v>
      </c>
      <c r="BG104" s="36">
        <f t="shared" ca="1" si="84"/>
        <v>0</v>
      </c>
      <c r="BH104" s="117">
        <f t="shared" ca="1" si="100"/>
        <v>0</v>
      </c>
      <c r="BI104" s="117">
        <f t="shared" ca="1" si="101"/>
        <v>0</v>
      </c>
      <c r="BJ104" s="117">
        <f t="shared" ca="1" si="73"/>
        <v>0</v>
      </c>
      <c r="BK104" s="46"/>
      <c r="BL104" s="117">
        <f t="shared" ca="1" si="74"/>
        <v>0</v>
      </c>
      <c r="BM104" s="36">
        <f t="shared" ca="1" si="85"/>
        <v>0</v>
      </c>
      <c r="BN104" s="117">
        <f t="shared" ca="1" si="102"/>
        <v>0</v>
      </c>
      <c r="BO104" s="117">
        <f t="shared" ca="1" si="103"/>
        <v>0</v>
      </c>
      <c r="BP104" s="117">
        <f t="shared" ca="1" si="75"/>
        <v>0</v>
      </c>
      <c r="BQ104" s="117"/>
      <c r="BR104" s="117">
        <f t="shared" ca="1" si="86"/>
        <v>0</v>
      </c>
    </row>
    <row r="105" spans="1:70" x14ac:dyDescent="0.25">
      <c r="A105" s="182">
        <v>2041</v>
      </c>
      <c r="B105" s="153"/>
      <c r="C105" s="36">
        <f>Muut_vuositiedot!$D105</f>
        <v>0.5</v>
      </c>
      <c r="D105" s="45">
        <f>Muut_vuositiedot!$G105</f>
        <v>1</v>
      </c>
      <c r="F105" s="154">
        <f ca="1">Sekal_yhdyskunta!D105</f>
        <v>0</v>
      </c>
      <c r="G105" s="46">
        <f t="shared" ca="1" si="76"/>
        <v>0</v>
      </c>
      <c r="H105" s="46">
        <f ca="1">Sekal_yhdyskunta!W105</f>
        <v>0</v>
      </c>
      <c r="I105" s="46">
        <f ca="1">Sekal_yhdyskunta!X105</f>
        <v>0</v>
      </c>
      <c r="J105" s="46">
        <f ca="1">Sekal_yhdyskunta!Y105</f>
        <v>0</v>
      </c>
      <c r="K105" s="46">
        <f ca="1">Sekal_yhdyskunta!Z105</f>
        <v>0</v>
      </c>
      <c r="M105" s="117">
        <f t="shared" ca="1" si="60"/>
        <v>0</v>
      </c>
      <c r="N105" s="36">
        <f t="shared" ca="1" si="77"/>
        <v>0</v>
      </c>
      <c r="O105" s="117">
        <f t="shared" ca="1" si="87"/>
        <v>0</v>
      </c>
      <c r="P105" s="117">
        <f t="shared" ca="1" si="88"/>
        <v>0</v>
      </c>
      <c r="Q105" s="117">
        <f t="shared" ca="1" si="61"/>
        <v>0</v>
      </c>
      <c r="R105" s="117"/>
      <c r="S105" s="117">
        <f t="shared" ca="1" si="62"/>
        <v>0</v>
      </c>
      <c r="T105" s="36">
        <f t="shared" ca="1" si="78"/>
        <v>0</v>
      </c>
      <c r="U105" s="117">
        <f t="shared" ca="1" si="89"/>
        <v>0</v>
      </c>
      <c r="V105" s="117">
        <f t="shared" ca="1" si="90"/>
        <v>0</v>
      </c>
      <c r="W105" s="117">
        <f t="shared" ca="1" si="63"/>
        <v>0</v>
      </c>
      <c r="Y105" s="117">
        <f t="shared" ca="1" si="64"/>
        <v>0</v>
      </c>
      <c r="Z105" s="36">
        <f t="shared" ca="1" si="79"/>
        <v>0</v>
      </c>
      <c r="AA105" s="117">
        <f t="shared" ca="1" si="91"/>
        <v>0</v>
      </c>
      <c r="AB105" s="117">
        <f t="shared" ca="1" si="92"/>
        <v>0</v>
      </c>
      <c r="AC105" s="117">
        <f t="shared" ca="1" si="65"/>
        <v>0</v>
      </c>
      <c r="AE105" s="117">
        <f t="shared" ca="1" si="66"/>
        <v>0</v>
      </c>
      <c r="AF105" s="36">
        <f t="shared" ca="1" si="80"/>
        <v>0</v>
      </c>
      <c r="AG105" s="117">
        <f t="shared" ca="1" si="93"/>
        <v>0</v>
      </c>
      <c r="AH105" s="117">
        <f t="shared" ca="1" si="94"/>
        <v>0</v>
      </c>
      <c r="AI105" s="117">
        <f t="shared" ca="1" si="67"/>
        <v>0</v>
      </c>
      <c r="AK105" s="117">
        <f t="shared" ca="1" si="95"/>
        <v>0</v>
      </c>
      <c r="AL105" s="46"/>
      <c r="AM105" s="120">
        <f ca="1">Erill_ker_yhdyskunta!O105</f>
        <v>0</v>
      </c>
      <c r="AN105" s="46">
        <f t="shared" ca="1" si="81"/>
        <v>0</v>
      </c>
      <c r="AO105" s="46">
        <f ca="1">Erill_ker_yhdyskunta!AB105</f>
        <v>0</v>
      </c>
      <c r="AP105" s="46">
        <f ca="1">Erill_ker_yhdyskunta!AC105</f>
        <v>0</v>
      </c>
      <c r="AQ105" s="46">
        <f ca="1">Erill_ker_yhdyskunta!AD105</f>
        <v>0</v>
      </c>
      <c r="AR105" s="46">
        <f ca="1">Erill_ker_yhdyskunta!AE105</f>
        <v>0</v>
      </c>
      <c r="AS105" s="46"/>
      <c r="AT105" s="117">
        <f t="shared" ca="1" si="68"/>
        <v>0</v>
      </c>
      <c r="AU105" s="36">
        <f t="shared" ca="1" si="82"/>
        <v>0</v>
      </c>
      <c r="AV105" s="117">
        <f t="shared" ca="1" si="96"/>
        <v>0</v>
      </c>
      <c r="AW105" s="117">
        <f t="shared" ca="1" si="97"/>
        <v>0</v>
      </c>
      <c r="AX105" s="117">
        <f t="shared" ca="1" si="69"/>
        <v>0</v>
      </c>
      <c r="AY105" s="46"/>
      <c r="AZ105" s="117">
        <f t="shared" ca="1" si="70"/>
        <v>0</v>
      </c>
      <c r="BA105" s="36">
        <f t="shared" ca="1" si="83"/>
        <v>0</v>
      </c>
      <c r="BB105" s="117">
        <f t="shared" ca="1" si="98"/>
        <v>0</v>
      </c>
      <c r="BC105" s="117">
        <f t="shared" ca="1" si="99"/>
        <v>0</v>
      </c>
      <c r="BD105" s="117">
        <f t="shared" ca="1" si="71"/>
        <v>0</v>
      </c>
      <c r="BE105" s="46"/>
      <c r="BF105" s="117">
        <f t="shared" ca="1" si="72"/>
        <v>0</v>
      </c>
      <c r="BG105" s="36">
        <f t="shared" ca="1" si="84"/>
        <v>0</v>
      </c>
      <c r="BH105" s="117">
        <f t="shared" ca="1" si="100"/>
        <v>0</v>
      </c>
      <c r="BI105" s="117">
        <f t="shared" ca="1" si="101"/>
        <v>0</v>
      </c>
      <c r="BJ105" s="117">
        <f t="shared" ca="1" si="73"/>
        <v>0</v>
      </c>
      <c r="BK105" s="46"/>
      <c r="BL105" s="117">
        <f t="shared" ca="1" si="74"/>
        <v>0</v>
      </c>
      <c r="BM105" s="36">
        <f t="shared" ca="1" si="85"/>
        <v>0</v>
      </c>
      <c r="BN105" s="117">
        <f t="shared" ca="1" si="102"/>
        <v>0</v>
      </c>
      <c r="BO105" s="117">
        <f t="shared" ca="1" si="103"/>
        <v>0</v>
      </c>
      <c r="BP105" s="117">
        <f t="shared" ca="1" si="75"/>
        <v>0</v>
      </c>
      <c r="BQ105" s="117"/>
      <c r="BR105" s="117">
        <f t="shared" ca="1" si="86"/>
        <v>0</v>
      </c>
    </row>
    <row r="106" spans="1:70" x14ac:dyDescent="0.25">
      <c r="A106" s="182">
        <v>2042</v>
      </c>
      <c r="B106" s="153"/>
      <c r="C106" s="36">
        <f>Muut_vuositiedot!$D106</f>
        <v>0.5</v>
      </c>
      <c r="D106" s="45">
        <f>Muut_vuositiedot!$G106</f>
        <v>1</v>
      </c>
      <c r="F106" s="154">
        <f ca="1">Sekal_yhdyskunta!D106</f>
        <v>0</v>
      </c>
      <c r="G106" s="46">
        <f t="shared" ca="1" si="76"/>
        <v>0</v>
      </c>
      <c r="H106" s="46">
        <f ca="1">Sekal_yhdyskunta!W106</f>
        <v>0</v>
      </c>
      <c r="I106" s="46">
        <f ca="1">Sekal_yhdyskunta!X106</f>
        <v>0</v>
      </c>
      <c r="J106" s="46">
        <f ca="1">Sekal_yhdyskunta!Y106</f>
        <v>0</v>
      </c>
      <c r="K106" s="46">
        <f ca="1">Sekal_yhdyskunta!Z106</f>
        <v>0</v>
      </c>
      <c r="M106" s="117">
        <f t="shared" ca="1" si="60"/>
        <v>0</v>
      </c>
      <c r="N106" s="36">
        <f t="shared" ca="1" si="77"/>
        <v>0</v>
      </c>
      <c r="O106" s="117">
        <f t="shared" ca="1" si="87"/>
        <v>0</v>
      </c>
      <c r="P106" s="117">
        <f t="shared" ca="1" si="88"/>
        <v>0</v>
      </c>
      <c r="Q106" s="117">
        <f t="shared" ca="1" si="61"/>
        <v>0</v>
      </c>
      <c r="R106" s="117"/>
      <c r="S106" s="117">
        <f t="shared" ca="1" si="62"/>
        <v>0</v>
      </c>
      <c r="T106" s="36">
        <f t="shared" ca="1" si="78"/>
        <v>0</v>
      </c>
      <c r="U106" s="117">
        <f t="shared" ca="1" si="89"/>
        <v>0</v>
      </c>
      <c r="V106" s="117">
        <f t="shared" ca="1" si="90"/>
        <v>0</v>
      </c>
      <c r="W106" s="117">
        <f t="shared" ca="1" si="63"/>
        <v>0</v>
      </c>
      <c r="Y106" s="117">
        <f t="shared" ca="1" si="64"/>
        <v>0</v>
      </c>
      <c r="Z106" s="36">
        <f t="shared" ca="1" si="79"/>
        <v>0</v>
      </c>
      <c r="AA106" s="117">
        <f t="shared" ca="1" si="91"/>
        <v>0</v>
      </c>
      <c r="AB106" s="117">
        <f t="shared" ca="1" si="92"/>
        <v>0</v>
      </c>
      <c r="AC106" s="117">
        <f t="shared" ca="1" si="65"/>
        <v>0</v>
      </c>
      <c r="AE106" s="117">
        <f t="shared" ca="1" si="66"/>
        <v>0</v>
      </c>
      <c r="AF106" s="36">
        <f t="shared" ca="1" si="80"/>
        <v>0</v>
      </c>
      <c r="AG106" s="117">
        <f t="shared" ca="1" si="93"/>
        <v>0</v>
      </c>
      <c r="AH106" s="117">
        <f t="shared" ca="1" si="94"/>
        <v>0</v>
      </c>
      <c r="AI106" s="117">
        <f t="shared" ca="1" si="67"/>
        <v>0</v>
      </c>
      <c r="AK106" s="117">
        <f t="shared" ca="1" si="95"/>
        <v>0</v>
      </c>
      <c r="AL106" s="46"/>
      <c r="AM106" s="120">
        <f ca="1">Erill_ker_yhdyskunta!O106</f>
        <v>0</v>
      </c>
      <c r="AN106" s="46">
        <f t="shared" ca="1" si="81"/>
        <v>0</v>
      </c>
      <c r="AO106" s="46">
        <f ca="1">Erill_ker_yhdyskunta!AB106</f>
        <v>0</v>
      </c>
      <c r="AP106" s="46">
        <f ca="1">Erill_ker_yhdyskunta!AC106</f>
        <v>0</v>
      </c>
      <c r="AQ106" s="46">
        <f ca="1">Erill_ker_yhdyskunta!AD106</f>
        <v>0</v>
      </c>
      <c r="AR106" s="46">
        <f ca="1">Erill_ker_yhdyskunta!AE106</f>
        <v>0</v>
      </c>
      <c r="AS106" s="46"/>
      <c r="AT106" s="117">
        <f t="shared" ca="1" si="68"/>
        <v>0</v>
      </c>
      <c r="AU106" s="36">
        <f t="shared" ca="1" si="82"/>
        <v>0</v>
      </c>
      <c r="AV106" s="117">
        <f t="shared" ca="1" si="96"/>
        <v>0</v>
      </c>
      <c r="AW106" s="117">
        <f t="shared" ca="1" si="97"/>
        <v>0</v>
      </c>
      <c r="AX106" s="117">
        <f t="shared" ca="1" si="69"/>
        <v>0</v>
      </c>
      <c r="AY106" s="46"/>
      <c r="AZ106" s="117">
        <f t="shared" ca="1" si="70"/>
        <v>0</v>
      </c>
      <c r="BA106" s="36">
        <f t="shared" ca="1" si="83"/>
        <v>0</v>
      </c>
      <c r="BB106" s="117">
        <f t="shared" ca="1" si="98"/>
        <v>0</v>
      </c>
      <c r="BC106" s="117">
        <f t="shared" ca="1" si="99"/>
        <v>0</v>
      </c>
      <c r="BD106" s="117">
        <f t="shared" ca="1" si="71"/>
        <v>0</v>
      </c>
      <c r="BE106" s="46"/>
      <c r="BF106" s="117">
        <f t="shared" ca="1" si="72"/>
        <v>0</v>
      </c>
      <c r="BG106" s="36">
        <f t="shared" ca="1" si="84"/>
        <v>0</v>
      </c>
      <c r="BH106" s="117">
        <f t="shared" ca="1" si="100"/>
        <v>0</v>
      </c>
      <c r="BI106" s="117">
        <f t="shared" ca="1" si="101"/>
        <v>0</v>
      </c>
      <c r="BJ106" s="117">
        <f t="shared" ca="1" si="73"/>
        <v>0</v>
      </c>
      <c r="BK106" s="46"/>
      <c r="BL106" s="117">
        <f t="shared" ca="1" si="74"/>
        <v>0</v>
      </c>
      <c r="BM106" s="36">
        <f t="shared" ca="1" si="85"/>
        <v>0</v>
      </c>
      <c r="BN106" s="117">
        <f t="shared" ca="1" si="102"/>
        <v>0</v>
      </c>
      <c r="BO106" s="117">
        <f t="shared" ca="1" si="103"/>
        <v>0</v>
      </c>
      <c r="BP106" s="117">
        <f t="shared" ca="1" si="75"/>
        <v>0</v>
      </c>
      <c r="BQ106" s="117"/>
      <c r="BR106" s="117">
        <f t="shared" ca="1" si="86"/>
        <v>0</v>
      </c>
    </row>
    <row r="107" spans="1:70" x14ac:dyDescent="0.25">
      <c r="A107" s="182">
        <v>2043</v>
      </c>
      <c r="B107" s="153"/>
      <c r="C107" s="36">
        <f>Muut_vuositiedot!$D107</f>
        <v>0.5</v>
      </c>
      <c r="D107" s="45">
        <f>Muut_vuositiedot!$G107</f>
        <v>1</v>
      </c>
      <c r="F107" s="154">
        <f ca="1">Sekal_yhdyskunta!D107</f>
        <v>0</v>
      </c>
      <c r="G107" s="46">
        <f t="shared" ca="1" si="76"/>
        <v>0</v>
      </c>
      <c r="H107" s="46">
        <f ca="1">Sekal_yhdyskunta!W107</f>
        <v>0</v>
      </c>
      <c r="I107" s="46">
        <f ca="1">Sekal_yhdyskunta!X107</f>
        <v>0</v>
      </c>
      <c r="J107" s="46">
        <f ca="1">Sekal_yhdyskunta!Y107</f>
        <v>0</v>
      </c>
      <c r="K107" s="46">
        <f ca="1">Sekal_yhdyskunta!Z107</f>
        <v>0</v>
      </c>
      <c r="M107" s="117">
        <f t="shared" ca="1" si="60"/>
        <v>0</v>
      </c>
      <c r="N107" s="36">
        <f t="shared" ca="1" si="77"/>
        <v>0</v>
      </c>
      <c r="O107" s="117">
        <f t="shared" ca="1" si="87"/>
        <v>0</v>
      </c>
      <c r="P107" s="117">
        <f t="shared" ca="1" si="88"/>
        <v>0</v>
      </c>
      <c r="Q107" s="117">
        <f t="shared" ca="1" si="61"/>
        <v>0</v>
      </c>
      <c r="R107" s="117"/>
      <c r="S107" s="117">
        <f t="shared" ca="1" si="62"/>
        <v>0</v>
      </c>
      <c r="T107" s="36">
        <f t="shared" ca="1" si="78"/>
        <v>0</v>
      </c>
      <c r="U107" s="117">
        <f t="shared" ca="1" si="89"/>
        <v>0</v>
      </c>
      <c r="V107" s="117">
        <f t="shared" ca="1" si="90"/>
        <v>0</v>
      </c>
      <c r="W107" s="117">
        <f t="shared" ca="1" si="63"/>
        <v>0</v>
      </c>
      <c r="Y107" s="117">
        <f t="shared" ca="1" si="64"/>
        <v>0</v>
      </c>
      <c r="Z107" s="36">
        <f t="shared" ca="1" si="79"/>
        <v>0</v>
      </c>
      <c r="AA107" s="117">
        <f t="shared" ca="1" si="91"/>
        <v>0</v>
      </c>
      <c r="AB107" s="117">
        <f t="shared" ca="1" si="92"/>
        <v>0</v>
      </c>
      <c r="AC107" s="117">
        <f t="shared" ca="1" si="65"/>
        <v>0</v>
      </c>
      <c r="AE107" s="117">
        <f t="shared" ca="1" si="66"/>
        <v>0</v>
      </c>
      <c r="AF107" s="36">
        <f t="shared" ca="1" si="80"/>
        <v>0</v>
      </c>
      <c r="AG107" s="117">
        <f t="shared" ca="1" si="93"/>
        <v>0</v>
      </c>
      <c r="AH107" s="117">
        <f t="shared" ca="1" si="94"/>
        <v>0</v>
      </c>
      <c r="AI107" s="117">
        <f t="shared" ca="1" si="67"/>
        <v>0</v>
      </c>
      <c r="AK107" s="117">
        <f t="shared" ca="1" si="95"/>
        <v>0</v>
      </c>
      <c r="AL107" s="46"/>
      <c r="AM107" s="120">
        <f ca="1">Erill_ker_yhdyskunta!O107</f>
        <v>0</v>
      </c>
      <c r="AN107" s="46">
        <f t="shared" ca="1" si="81"/>
        <v>0</v>
      </c>
      <c r="AO107" s="46">
        <f ca="1">Erill_ker_yhdyskunta!AB107</f>
        <v>0</v>
      </c>
      <c r="AP107" s="46">
        <f ca="1">Erill_ker_yhdyskunta!AC107</f>
        <v>0</v>
      </c>
      <c r="AQ107" s="46">
        <f ca="1">Erill_ker_yhdyskunta!AD107</f>
        <v>0</v>
      </c>
      <c r="AR107" s="46">
        <f ca="1">Erill_ker_yhdyskunta!AE107</f>
        <v>0</v>
      </c>
      <c r="AS107" s="46"/>
      <c r="AT107" s="117">
        <f t="shared" ca="1" si="68"/>
        <v>0</v>
      </c>
      <c r="AU107" s="36">
        <f t="shared" ca="1" si="82"/>
        <v>0</v>
      </c>
      <c r="AV107" s="117">
        <f t="shared" ca="1" si="96"/>
        <v>0</v>
      </c>
      <c r="AW107" s="117">
        <f t="shared" ca="1" si="97"/>
        <v>0</v>
      </c>
      <c r="AX107" s="117">
        <f t="shared" ca="1" si="69"/>
        <v>0</v>
      </c>
      <c r="AY107" s="46"/>
      <c r="AZ107" s="117">
        <f t="shared" ca="1" si="70"/>
        <v>0</v>
      </c>
      <c r="BA107" s="36">
        <f t="shared" ca="1" si="83"/>
        <v>0</v>
      </c>
      <c r="BB107" s="117">
        <f t="shared" ca="1" si="98"/>
        <v>0</v>
      </c>
      <c r="BC107" s="117">
        <f t="shared" ca="1" si="99"/>
        <v>0</v>
      </c>
      <c r="BD107" s="117">
        <f t="shared" ca="1" si="71"/>
        <v>0</v>
      </c>
      <c r="BE107" s="46"/>
      <c r="BF107" s="117">
        <f t="shared" ca="1" si="72"/>
        <v>0</v>
      </c>
      <c r="BG107" s="36">
        <f t="shared" ca="1" si="84"/>
        <v>0</v>
      </c>
      <c r="BH107" s="117">
        <f t="shared" ca="1" si="100"/>
        <v>0</v>
      </c>
      <c r="BI107" s="117">
        <f t="shared" ca="1" si="101"/>
        <v>0</v>
      </c>
      <c r="BJ107" s="117">
        <f t="shared" ca="1" si="73"/>
        <v>0</v>
      </c>
      <c r="BK107" s="46"/>
      <c r="BL107" s="117">
        <f t="shared" ca="1" si="74"/>
        <v>0</v>
      </c>
      <c r="BM107" s="36">
        <f t="shared" ca="1" si="85"/>
        <v>0</v>
      </c>
      <c r="BN107" s="117">
        <f t="shared" ca="1" si="102"/>
        <v>0</v>
      </c>
      <c r="BO107" s="117">
        <f t="shared" ca="1" si="103"/>
        <v>0</v>
      </c>
      <c r="BP107" s="117">
        <f t="shared" ca="1" si="75"/>
        <v>0</v>
      </c>
      <c r="BQ107" s="117"/>
      <c r="BR107" s="117">
        <f t="shared" ca="1" si="86"/>
        <v>0</v>
      </c>
    </row>
    <row r="108" spans="1:70" x14ac:dyDescent="0.25">
      <c r="A108" s="182">
        <v>2044</v>
      </c>
      <c r="B108" s="153"/>
      <c r="C108" s="36">
        <f>Muut_vuositiedot!$D108</f>
        <v>0.5</v>
      </c>
      <c r="D108" s="45">
        <f>Muut_vuositiedot!$G108</f>
        <v>1</v>
      </c>
      <c r="F108" s="154">
        <f ca="1">Sekal_yhdyskunta!D108</f>
        <v>0</v>
      </c>
      <c r="G108" s="46">
        <f t="shared" ca="1" si="76"/>
        <v>0</v>
      </c>
      <c r="H108" s="46">
        <f ca="1">Sekal_yhdyskunta!W108</f>
        <v>0</v>
      </c>
      <c r="I108" s="46">
        <f ca="1">Sekal_yhdyskunta!X108</f>
        <v>0</v>
      </c>
      <c r="J108" s="46">
        <f ca="1">Sekal_yhdyskunta!Y108</f>
        <v>0</v>
      </c>
      <c r="K108" s="46">
        <f ca="1">Sekal_yhdyskunta!Z108</f>
        <v>0</v>
      </c>
      <c r="M108" s="117">
        <f t="shared" ca="1" si="60"/>
        <v>0</v>
      </c>
      <c r="N108" s="36">
        <f t="shared" ca="1" si="77"/>
        <v>0</v>
      </c>
      <c r="O108" s="117">
        <f t="shared" ca="1" si="87"/>
        <v>0</v>
      </c>
      <c r="P108" s="117">
        <f t="shared" ca="1" si="88"/>
        <v>0</v>
      </c>
      <c r="Q108" s="117">
        <f t="shared" ca="1" si="61"/>
        <v>0</v>
      </c>
      <c r="R108" s="117"/>
      <c r="S108" s="117">
        <f t="shared" ca="1" si="62"/>
        <v>0</v>
      </c>
      <c r="T108" s="36">
        <f t="shared" ca="1" si="78"/>
        <v>0</v>
      </c>
      <c r="U108" s="117">
        <f t="shared" ca="1" si="89"/>
        <v>0</v>
      </c>
      <c r="V108" s="117">
        <f t="shared" ca="1" si="90"/>
        <v>0</v>
      </c>
      <c r="W108" s="117">
        <f t="shared" ca="1" si="63"/>
        <v>0</v>
      </c>
      <c r="Y108" s="117">
        <f t="shared" ca="1" si="64"/>
        <v>0</v>
      </c>
      <c r="Z108" s="36">
        <f t="shared" ca="1" si="79"/>
        <v>0</v>
      </c>
      <c r="AA108" s="117">
        <f t="shared" ca="1" si="91"/>
        <v>0</v>
      </c>
      <c r="AB108" s="117">
        <f t="shared" ca="1" si="92"/>
        <v>0</v>
      </c>
      <c r="AC108" s="117">
        <f t="shared" ca="1" si="65"/>
        <v>0</v>
      </c>
      <c r="AE108" s="117">
        <f t="shared" ca="1" si="66"/>
        <v>0</v>
      </c>
      <c r="AF108" s="36">
        <f t="shared" ca="1" si="80"/>
        <v>0</v>
      </c>
      <c r="AG108" s="117">
        <f t="shared" ca="1" si="93"/>
        <v>0</v>
      </c>
      <c r="AH108" s="117">
        <f t="shared" ca="1" si="94"/>
        <v>0</v>
      </c>
      <c r="AI108" s="117">
        <f t="shared" ca="1" si="67"/>
        <v>0</v>
      </c>
      <c r="AK108" s="117">
        <f t="shared" ca="1" si="95"/>
        <v>0</v>
      </c>
      <c r="AL108" s="46"/>
      <c r="AM108" s="120">
        <f ca="1">Erill_ker_yhdyskunta!O108</f>
        <v>0</v>
      </c>
      <c r="AN108" s="46">
        <f t="shared" ca="1" si="81"/>
        <v>0</v>
      </c>
      <c r="AO108" s="46">
        <f ca="1">Erill_ker_yhdyskunta!AB108</f>
        <v>0</v>
      </c>
      <c r="AP108" s="46">
        <f ca="1">Erill_ker_yhdyskunta!AC108</f>
        <v>0</v>
      </c>
      <c r="AQ108" s="46">
        <f ca="1">Erill_ker_yhdyskunta!AD108</f>
        <v>0</v>
      </c>
      <c r="AR108" s="46">
        <f ca="1">Erill_ker_yhdyskunta!AE108</f>
        <v>0</v>
      </c>
      <c r="AS108" s="46"/>
      <c r="AT108" s="117">
        <f t="shared" ca="1" si="68"/>
        <v>0</v>
      </c>
      <c r="AU108" s="36">
        <f t="shared" ca="1" si="82"/>
        <v>0</v>
      </c>
      <c r="AV108" s="117">
        <f t="shared" ca="1" si="96"/>
        <v>0</v>
      </c>
      <c r="AW108" s="117">
        <f t="shared" ca="1" si="97"/>
        <v>0</v>
      </c>
      <c r="AX108" s="117">
        <f t="shared" ca="1" si="69"/>
        <v>0</v>
      </c>
      <c r="AY108" s="46"/>
      <c r="AZ108" s="117">
        <f t="shared" ca="1" si="70"/>
        <v>0</v>
      </c>
      <c r="BA108" s="36">
        <f t="shared" ca="1" si="83"/>
        <v>0</v>
      </c>
      <c r="BB108" s="117">
        <f t="shared" ca="1" si="98"/>
        <v>0</v>
      </c>
      <c r="BC108" s="117">
        <f t="shared" ca="1" si="99"/>
        <v>0</v>
      </c>
      <c r="BD108" s="117">
        <f t="shared" ca="1" si="71"/>
        <v>0</v>
      </c>
      <c r="BE108" s="46"/>
      <c r="BF108" s="117">
        <f t="shared" ca="1" si="72"/>
        <v>0</v>
      </c>
      <c r="BG108" s="36">
        <f t="shared" ca="1" si="84"/>
        <v>0</v>
      </c>
      <c r="BH108" s="117">
        <f t="shared" ca="1" si="100"/>
        <v>0</v>
      </c>
      <c r="BI108" s="117">
        <f t="shared" ca="1" si="101"/>
        <v>0</v>
      </c>
      <c r="BJ108" s="117">
        <f t="shared" ca="1" si="73"/>
        <v>0</v>
      </c>
      <c r="BK108" s="46"/>
      <c r="BL108" s="117">
        <f t="shared" ca="1" si="74"/>
        <v>0</v>
      </c>
      <c r="BM108" s="36">
        <f t="shared" ca="1" si="85"/>
        <v>0</v>
      </c>
      <c r="BN108" s="117">
        <f t="shared" ca="1" si="102"/>
        <v>0</v>
      </c>
      <c r="BO108" s="117">
        <f t="shared" ca="1" si="103"/>
        <v>0</v>
      </c>
      <c r="BP108" s="117">
        <f t="shared" ca="1" si="75"/>
        <v>0</v>
      </c>
      <c r="BQ108" s="117"/>
      <c r="BR108" s="117">
        <f t="shared" ca="1" si="86"/>
        <v>0</v>
      </c>
    </row>
    <row r="109" spans="1:70" x14ac:dyDescent="0.25">
      <c r="A109" s="182">
        <v>2045</v>
      </c>
      <c r="B109" s="153"/>
      <c r="C109" s="36">
        <f>Muut_vuositiedot!$D109</f>
        <v>0.5</v>
      </c>
      <c r="D109" s="45">
        <f>Muut_vuositiedot!$G109</f>
        <v>1</v>
      </c>
      <c r="F109" s="154">
        <f ca="1">Sekal_yhdyskunta!D109</f>
        <v>0</v>
      </c>
      <c r="G109" s="46">
        <f t="shared" ca="1" si="76"/>
        <v>0</v>
      </c>
      <c r="H109" s="46">
        <f ca="1">Sekal_yhdyskunta!W109</f>
        <v>0</v>
      </c>
      <c r="I109" s="46">
        <f ca="1">Sekal_yhdyskunta!X109</f>
        <v>0</v>
      </c>
      <c r="J109" s="46">
        <f ca="1">Sekal_yhdyskunta!Y109</f>
        <v>0</v>
      </c>
      <c r="K109" s="46">
        <f ca="1">Sekal_yhdyskunta!Z109</f>
        <v>0</v>
      </c>
      <c r="M109" s="117">
        <f t="shared" ca="1" si="60"/>
        <v>0</v>
      </c>
      <c r="N109" s="36">
        <f t="shared" ca="1" si="77"/>
        <v>0</v>
      </c>
      <c r="O109" s="117">
        <f t="shared" ca="1" si="87"/>
        <v>0</v>
      </c>
      <c r="P109" s="117">
        <f t="shared" ca="1" si="88"/>
        <v>0</v>
      </c>
      <c r="Q109" s="117">
        <f t="shared" ca="1" si="61"/>
        <v>0</v>
      </c>
      <c r="R109" s="117"/>
      <c r="S109" s="117">
        <f t="shared" ca="1" si="62"/>
        <v>0</v>
      </c>
      <c r="T109" s="36">
        <f t="shared" ca="1" si="78"/>
        <v>0</v>
      </c>
      <c r="U109" s="117">
        <f t="shared" ca="1" si="89"/>
        <v>0</v>
      </c>
      <c r="V109" s="117">
        <f t="shared" ca="1" si="90"/>
        <v>0</v>
      </c>
      <c r="W109" s="117">
        <f t="shared" ca="1" si="63"/>
        <v>0</v>
      </c>
      <c r="Y109" s="117">
        <f t="shared" ca="1" si="64"/>
        <v>0</v>
      </c>
      <c r="Z109" s="36">
        <f t="shared" ca="1" si="79"/>
        <v>0</v>
      </c>
      <c r="AA109" s="117">
        <f t="shared" ca="1" si="91"/>
        <v>0</v>
      </c>
      <c r="AB109" s="117">
        <f t="shared" ca="1" si="92"/>
        <v>0</v>
      </c>
      <c r="AC109" s="117">
        <f t="shared" ca="1" si="65"/>
        <v>0</v>
      </c>
      <c r="AE109" s="117">
        <f t="shared" ca="1" si="66"/>
        <v>0</v>
      </c>
      <c r="AF109" s="36">
        <f t="shared" ca="1" si="80"/>
        <v>0</v>
      </c>
      <c r="AG109" s="117">
        <f t="shared" ca="1" si="93"/>
        <v>0</v>
      </c>
      <c r="AH109" s="117">
        <f t="shared" ca="1" si="94"/>
        <v>0</v>
      </c>
      <c r="AI109" s="117">
        <f t="shared" ca="1" si="67"/>
        <v>0</v>
      </c>
      <c r="AK109" s="117">
        <f t="shared" ca="1" si="95"/>
        <v>0</v>
      </c>
      <c r="AL109" s="46"/>
      <c r="AM109" s="120">
        <f ca="1">Erill_ker_yhdyskunta!O109</f>
        <v>0</v>
      </c>
      <c r="AN109" s="46">
        <f t="shared" ca="1" si="81"/>
        <v>0</v>
      </c>
      <c r="AO109" s="46">
        <f ca="1">Erill_ker_yhdyskunta!AB109</f>
        <v>0</v>
      </c>
      <c r="AP109" s="46">
        <f ca="1">Erill_ker_yhdyskunta!AC109</f>
        <v>0</v>
      </c>
      <c r="AQ109" s="46">
        <f ca="1">Erill_ker_yhdyskunta!AD109</f>
        <v>0</v>
      </c>
      <c r="AR109" s="46">
        <f ca="1">Erill_ker_yhdyskunta!AE109</f>
        <v>0</v>
      </c>
      <c r="AS109" s="46"/>
      <c r="AT109" s="117">
        <f t="shared" ca="1" si="68"/>
        <v>0</v>
      </c>
      <c r="AU109" s="36">
        <f t="shared" ca="1" si="82"/>
        <v>0</v>
      </c>
      <c r="AV109" s="117">
        <f t="shared" ca="1" si="96"/>
        <v>0</v>
      </c>
      <c r="AW109" s="117">
        <f t="shared" ca="1" si="97"/>
        <v>0</v>
      </c>
      <c r="AX109" s="117">
        <f t="shared" ca="1" si="69"/>
        <v>0</v>
      </c>
      <c r="AY109" s="46"/>
      <c r="AZ109" s="117">
        <f t="shared" ca="1" si="70"/>
        <v>0</v>
      </c>
      <c r="BA109" s="36">
        <f t="shared" ca="1" si="83"/>
        <v>0</v>
      </c>
      <c r="BB109" s="117">
        <f t="shared" ca="1" si="98"/>
        <v>0</v>
      </c>
      <c r="BC109" s="117">
        <f t="shared" ca="1" si="99"/>
        <v>0</v>
      </c>
      <c r="BD109" s="117">
        <f t="shared" ca="1" si="71"/>
        <v>0</v>
      </c>
      <c r="BE109" s="46"/>
      <c r="BF109" s="117">
        <f t="shared" ca="1" si="72"/>
        <v>0</v>
      </c>
      <c r="BG109" s="36">
        <f t="shared" ca="1" si="84"/>
        <v>0</v>
      </c>
      <c r="BH109" s="117">
        <f t="shared" ca="1" si="100"/>
        <v>0</v>
      </c>
      <c r="BI109" s="117">
        <f t="shared" ca="1" si="101"/>
        <v>0</v>
      </c>
      <c r="BJ109" s="117">
        <f t="shared" ca="1" si="73"/>
        <v>0</v>
      </c>
      <c r="BK109" s="46"/>
      <c r="BL109" s="117">
        <f t="shared" ca="1" si="74"/>
        <v>0</v>
      </c>
      <c r="BM109" s="36">
        <f t="shared" ca="1" si="85"/>
        <v>0</v>
      </c>
      <c r="BN109" s="117">
        <f t="shared" ca="1" si="102"/>
        <v>0</v>
      </c>
      <c r="BO109" s="117">
        <f t="shared" ca="1" si="103"/>
        <v>0</v>
      </c>
      <c r="BP109" s="117">
        <f t="shared" ca="1" si="75"/>
        <v>0</v>
      </c>
      <c r="BQ109" s="117"/>
      <c r="BR109" s="117">
        <f t="shared" ca="1" si="86"/>
        <v>0</v>
      </c>
    </row>
    <row r="110" spans="1:70" x14ac:dyDescent="0.25">
      <c r="A110" s="182">
        <v>2046</v>
      </c>
      <c r="B110" s="153"/>
      <c r="C110" s="36">
        <f>Muut_vuositiedot!$D110</f>
        <v>0.5</v>
      </c>
      <c r="D110" s="45">
        <f>Muut_vuositiedot!$G110</f>
        <v>1</v>
      </c>
      <c r="F110" s="154">
        <f ca="1">Sekal_yhdyskunta!D110</f>
        <v>0</v>
      </c>
      <c r="G110" s="46">
        <f t="shared" ca="1" si="76"/>
        <v>0</v>
      </c>
      <c r="H110" s="46">
        <f ca="1">Sekal_yhdyskunta!W110</f>
        <v>0</v>
      </c>
      <c r="I110" s="46">
        <f ca="1">Sekal_yhdyskunta!X110</f>
        <v>0</v>
      </c>
      <c r="J110" s="46">
        <f ca="1">Sekal_yhdyskunta!Y110</f>
        <v>0</v>
      </c>
      <c r="K110" s="46">
        <f ca="1">Sekal_yhdyskunta!Z110</f>
        <v>0</v>
      </c>
      <c r="M110" s="117">
        <f t="shared" ca="1" si="60"/>
        <v>0</v>
      </c>
      <c r="N110" s="36">
        <f t="shared" ca="1" si="77"/>
        <v>0</v>
      </c>
      <c r="O110" s="117">
        <f t="shared" ca="1" si="87"/>
        <v>0</v>
      </c>
      <c r="P110" s="117">
        <f t="shared" ca="1" si="88"/>
        <v>0</v>
      </c>
      <c r="Q110" s="117">
        <f t="shared" ca="1" si="61"/>
        <v>0</v>
      </c>
      <c r="R110" s="117"/>
      <c r="S110" s="117">
        <f t="shared" ca="1" si="62"/>
        <v>0</v>
      </c>
      <c r="T110" s="36">
        <f t="shared" ca="1" si="78"/>
        <v>0</v>
      </c>
      <c r="U110" s="117">
        <f t="shared" ca="1" si="89"/>
        <v>0</v>
      </c>
      <c r="V110" s="117">
        <f t="shared" ca="1" si="90"/>
        <v>0</v>
      </c>
      <c r="W110" s="117">
        <f t="shared" ca="1" si="63"/>
        <v>0</v>
      </c>
      <c r="Y110" s="117">
        <f t="shared" ca="1" si="64"/>
        <v>0</v>
      </c>
      <c r="Z110" s="36">
        <f t="shared" ca="1" si="79"/>
        <v>0</v>
      </c>
      <c r="AA110" s="117">
        <f t="shared" ca="1" si="91"/>
        <v>0</v>
      </c>
      <c r="AB110" s="117">
        <f t="shared" ca="1" si="92"/>
        <v>0</v>
      </c>
      <c r="AC110" s="117">
        <f t="shared" ca="1" si="65"/>
        <v>0</v>
      </c>
      <c r="AE110" s="117">
        <f t="shared" ca="1" si="66"/>
        <v>0</v>
      </c>
      <c r="AF110" s="36">
        <f t="shared" ca="1" si="80"/>
        <v>0</v>
      </c>
      <c r="AG110" s="117">
        <f t="shared" ca="1" si="93"/>
        <v>0</v>
      </c>
      <c r="AH110" s="117">
        <f t="shared" ca="1" si="94"/>
        <v>0</v>
      </c>
      <c r="AI110" s="117">
        <f t="shared" ca="1" si="67"/>
        <v>0</v>
      </c>
      <c r="AK110" s="117">
        <f t="shared" ca="1" si="95"/>
        <v>0</v>
      </c>
      <c r="AL110" s="46"/>
      <c r="AM110" s="120">
        <f ca="1">Erill_ker_yhdyskunta!O110</f>
        <v>0</v>
      </c>
      <c r="AN110" s="46">
        <f t="shared" ca="1" si="81"/>
        <v>0</v>
      </c>
      <c r="AO110" s="46">
        <f ca="1">Erill_ker_yhdyskunta!AB110</f>
        <v>0</v>
      </c>
      <c r="AP110" s="46">
        <f ca="1">Erill_ker_yhdyskunta!AC110</f>
        <v>0</v>
      </c>
      <c r="AQ110" s="46">
        <f ca="1">Erill_ker_yhdyskunta!AD110</f>
        <v>0</v>
      </c>
      <c r="AR110" s="46">
        <f ca="1">Erill_ker_yhdyskunta!AE110</f>
        <v>0</v>
      </c>
      <c r="AS110" s="46"/>
      <c r="AT110" s="117">
        <f t="shared" ca="1" si="68"/>
        <v>0</v>
      </c>
      <c r="AU110" s="36">
        <f t="shared" ca="1" si="82"/>
        <v>0</v>
      </c>
      <c r="AV110" s="117">
        <f t="shared" ca="1" si="96"/>
        <v>0</v>
      </c>
      <c r="AW110" s="117">
        <f t="shared" ca="1" si="97"/>
        <v>0</v>
      </c>
      <c r="AX110" s="117">
        <f t="shared" ca="1" si="69"/>
        <v>0</v>
      </c>
      <c r="AY110" s="46"/>
      <c r="AZ110" s="117">
        <f t="shared" ca="1" si="70"/>
        <v>0</v>
      </c>
      <c r="BA110" s="36">
        <f t="shared" ca="1" si="83"/>
        <v>0</v>
      </c>
      <c r="BB110" s="117">
        <f t="shared" ca="1" si="98"/>
        <v>0</v>
      </c>
      <c r="BC110" s="117">
        <f t="shared" ca="1" si="99"/>
        <v>0</v>
      </c>
      <c r="BD110" s="117">
        <f t="shared" ca="1" si="71"/>
        <v>0</v>
      </c>
      <c r="BE110" s="46"/>
      <c r="BF110" s="117">
        <f t="shared" ca="1" si="72"/>
        <v>0</v>
      </c>
      <c r="BG110" s="36">
        <f t="shared" ca="1" si="84"/>
        <v>0</v>
      </c>
      <c r="BH110" s="117">
        <f t="shared" ca="1" si="100"/>
        <v>0</v>
      </c>
      <c r="BI110" s="117">
        <f t="shared" ca="1" si="101"/>
        <v>0</v>
      </c>
      <c r="BJ110" s="117">
        <f t="shared" ca="1" si="73"/>
        <v>0</v>
      </c>
      <c r="BK110" s="46"/>
      <c r="BL110" s="117">
        <f t="shared" ca="1" si="74"/>
        <v>0</v>
      </c>
      <c r="BM110" s="36">
        <f t="shared" ca="1" si="85"/>
        <v>0</v>
      </c>
      <c r="BN110" s="117">
        <f t="shared" ca="1" si="102"/>
        <v>0</v>
      </c>
      <c r="BO110" s="117">
        <f t="shared" ca="1" si="103"/>
        <v>0</v>
      </c>
      <c r="BP110" s="117">
        <f t="shared" ca="1" si="75"/>
        <v>0</v>
      </c>
      <c r="BQ110" s="117"/>
      <c r="BR110" s="117">
        <f t="shared" ca="1" si="86"/>
        <v>0</v>
      </c>
    </row>
    <row r="111" spans="1:70" x14ac:dyDescent="0.25">
      <c r="A111" s="182">
        <v>2047</v>
      </c>
      <c r="B111" s="153"/>
      <c r="C111" s="36">
        <f>Muut_vuositiedot!$D111</f>
        <v>0.5</v>
      </c>
      <c r="D111" s="45">
        <f>Muut_vuositiedot!$G111</f>
        <v>1</v>
      </c>
      <c r="F111" s="154">
        <f ca="1">Sekal_yhdyskunta!D111</f>
        <v>0</v>
      </c>
      <c r="G111" s="46">
        <f t="shared" ca="1" si="76"/>
        <v>0</v>
      </c>
      <c r="H111" s="46">
        <f ca="1">Sekal_yhdyskunta!W111</f>
        <v>0</v>
      </c>
      <c r="I111" s="46">
        <f ca="1">Sekal_yhdyskunta!X111</f>
        <v>0</v>
      </c>
      <c r="J111" s="46">
        <f ca="1">Sekal_yhdyskunta!Y111</f>
        <v>0</v>
      </c>
      <c r="K111" s="46">
        <f ca="1">Sekal_yhdyskunta!Z111</f>
        <v>0</v>
      </c>
      <c r="M111" s="117">
        <f t="shared" ca="1" si="60"/>
        <v>0</v>
      </c>
      <c r="N111" s="36">
        <f t="shared" ca="1" si="77"/>
        <v>0</v>
      </c>
      <c r="O111" s="117">
        <f t="shared" ca="1" si="87"/>
        <v>0</v>
      </c>
      <c r="P111" s="117">
        <f t="shared" ca="1" si="88"/>
        <v>0</v>
      </c>
      <c r="Q111" s="117">
        <f t="shared" ca="1" si="61"/>
        <v>0</v>
      </c>
      <c r="R111" s="117"/>
      <c r="S111" s="117">
        <f t="shared" ca="1" si="62"/>
        <v>0</v>
      </c>
      <c r="T111" s="36">
        <f t="shared" ca="1" si="78"/>
        <v>0</v>
      </c>
      <c r="U111" s="117">
        <f t="shared" ca="1" si="89"/>
        <v>0</v>
      </c>
      <c r="V111" s="117">
        <f t="shared" ca="1" si="90"/>
        <v>0</v>
      </c>
      <c r="W111" s="117">
        <f t="shared" ca="1" si="63"/>
        <v>0</v>
      </c>
      <c r="Y111" s="117">
        <f t="shared" ca="1" si="64"/>
        <v>0</v>
      </c>
      <c r="Z111" s="36">
        <f t="shared" ca="1" si="79"/>
        <v>0</v>
      </c>
      <c r="AA111" s="117">
        <f t="shared" ca="1" si="91"/>
        <v>0</v>
      </c>
      <c r="AB111" s="117">
        <f t="shared" ca="1" si="92"/>
        <v>0</v>
      </c>
      <c r="AC111" s="117">
        <f t="shared" ca="1" si="65"/>
        <v>0</v>
      </c>
      <c r="AE111" s="117">
        <f t="shared" ca="1" si="66"/>
        <v>0</v>
      </c>
      <c r="AF111" s="36">
        <f t="shared" ca="1" si="80"/>
        <v>0</v>
      </c>
      <c r="AG111" s="117">
        <f t="shared" ca="1" si="93"/>
        <v>0</v>
      </c>
      <c r="AH111" s="117">
        <f t="shared" ca="1" si="94"/>
        <v>0</v>
      </c>
      <c r="AI111" s="117">
        <f t="shared" ca="1" si="67"/>
        <v>0</v>
      </c>
      <c r="AK111" s="117">
        <f t="shared" ca="1" si="95"/>
        <v>0</v>
      </c>
      <c r="AL111" s="46"/>
      <c r="AM111" s="120">
        <f ca="1">Erill_ker_yhdyskunta!O111</f>
        <v>0</v>
      </c>
      <c r="AN111" s="46">
        <f t="shared" ca="1" si="81"/>
        <v>0</v>
      </c>
      <c r="AO111" s="46">
        <f ca="1">Erill_ker_yhdyskunta!AB111</f>
        <v>0</v>
      </c>
      <c r="AP111" s="46">
        <f ca="1">Erill_ker_yhdyskunta!AC111</f>
        <v>0</v>
      </c>
      <c r="AQ111" s="46">
        <f ca="1">Erill_ker_yhdyskunta!AD111</f>
        <v>0</v>
      </c>
      <c r="AR111" s="46">
        <f ca="1">Erill_ker_yhdyskunta!AE111</f>
        <v>0</v>
      </c>
      <c r="AS111" s="46"/>
      <c r="AT111" s="117">
        <f t="shared" ca="1" si="68"/>
        <v>0</v>
      </c>
      <c r="AU111" s="36">
        <f t="shared" ca="1" si="82"/>
        <v>0</v>
      </c>
      <c r="AV111" s="117">
        <f t="shared" ca="1" si="96"/>
        <v>0</v>
      </c>
      <c r="AW111" s="117">
        <f t="shared" ca="1" si="97"/>
        <v>0</v>
      </c>
      <c r="AX111" s="117">
        <f t="shared" ca="1" si="69"/>
        <v>0</v>
      </c>
      <c r="AY111" s="46"/>
      <c r="AZ111" s="117">
        <f t="shared" ca="1" si="70"/>
        <v>0</v>
      </c>
      <c r="BA111" s="36">
        <f t="shared" ca="1" si="83"/>
        <v>0</v>
      </c>
      <c r="BB111" s="117">
        <f t="shared" ca="1" si="98"/>
        <v>0</v>
      </c>
      <c r="BC111" s="117">
        <f t="shared" ca="1" si="99"/>
        <v>0</v>
      </c>
      <c r="BD111" s="117">
        <f t="shared" ca="1" si="71"/>
        <v>0</v>
      </c>
      <c r="BE111" s="46"/>
      <c r="BF111" s="117">
        <f t="shared" ca="1" si="72"/>
        <v>0</v>
      </c>
      <c r="BG111" s="36">
        <f t="shared" ca="1" si="84"/>
        <v>0</v>
      </c>
      <c r="BH111" s="117">
        <f t="shared" ca="1" si="100"/>
        <v>0</v>
      </c>
      <c r="BI111" s="117">
        <f t="shared" ca="1" si="101"/>
        <v>0</v>
      </c>
      <c r="BJ111" s="117">
        <f t="shared" ca="1" si="73"/>
        <v>0</v>
      </c>
      <c r="BK111" s="46"/>
      <c r="BL111" s="117">
        <f t="shared" ca="1" si="74"/>
        <v>0</v>
      </c>
      <c r="BM111" s="36">
        <f t="shared" ca="1" si="85"/>
        <v>0</v>
      </c>
      <c r="BN111" s="117">
        <f t="shared" ca="1" si="102"/>
        <v>0</v>
      </c>
      <c r="BO111" s="117">
        <f t="shared" ca="1" si="103"/>
        <v>0</v>
      </c>
      <c r="BP111" s="117">
        <f t="shared" ca="1" si="75"/>
        <v>0</v>
      </c>
      <c r="BQ111" s="117"/>
      <c r="BR111" s="117">
        <f t="shared" ca="1" si="86"/>
        <v>0</v>
      </c>
    </row>
    <row r="112" spans="1:70" x14ac:dyDescent="0.25">
      <c r="A112" s="182">
        <v>2048</v>
      </c>
      <c r="B112" s="153"/>
      <c r="C112" s="36">
        <f>Muut_vuositiedot!$D112</f>
        <v>0.5</v>
      </c>
      <c r="D112" s="45">
        <f>Muut_vuositiedot!$G112</f>
        <v>1</v>
      </c>
      <c r="F112" s="154">
        <f ca="1">Sekal_yhdyskunta!D112</f>
        <v>0</v>
      </c>
      <c r="G112" s="46">
        <f t="shared" ca="1" si="76"/>
        <v>0</v>
      </c>
      <c r="H112" s="46">
        <f ca="1">Sekal_yhdyskunta!W112</f>
        <v>0</v>
      </c>
      <c r="I112" s="46">
        <f ca="1">Sekal_yhdyskunta!X112</f>
        <v>0</v>
      </c>
      <c r="J112" s="46">
        <f ca="1">Sekal_yhdyskunta!Y112</f>
        <v>0</v>
      </c>
      <c r="K112" s="46">
        <f ca="1">Sekal_yhdyskunta!Z112</f>
        <v>0</v>
      </c>
      <c r="M112" s="117">
        <f t="shared" ca="1" si="60"/>
        <v>0</v>
      </c>
      <c r="N112" s="36">
        <f t="shared" ca="1" si="77"/>
        <v>0</v>
      </c>
      <c r="O112" s="117">
        <f t="shared" ca="1" si="87"/>
        <v>0</v>
      </c>
      <c r="P112" s="117">
        <f t="shared" ca="1" si="88"/>
        <v>0</v>
      </c>
      <c r="Q112" s="117">
        <f t="shared" ca="1" si="61"/>
        <v>0</v>
      </c>
      <c r="R112" s="117"/>
      <c r="S112" s="117">
        <f t="shared" ca="1" si="62"/>
        <v>0</v>
      </c>
      <c r="T112" s="36">
        <f t="shared" ca="1" si="78"/>
        <v>0</v>
      </c>
      <c r="U112" s="117">
        <f t="shared" ca="1" si="89"/>
        <v>0</v>
      </c>
      <c r="V112" s="117">
        <f t="shared" ca="1" si="90"/>
        <v>0</v>
      </c>
      <c r="W112" s="117">
        <f t="shared" ca="1" si="63"/>
        <v>0</v>
      </c>
      <c r="Y112" s="117">
        <f t="shared" ca="1" si="64"/>
        <v>0</v>
      </c>
      <c r="Z112" s="36">
        <f t="shared" ca="1" si="79"/>
        <v>0</v>
      </c>
      <c r="AA112" s="117">
        <f t="shared" ca="1" si="91"/>
        <v>0</v>
      </c>
      <c r="AB112" s="117">
        <f t="shared" ca="1" si="92"/>
        <v>0</v>
      </c>
      <c r="AC112" s="117">
        <f t="shared" ca="1" si="65"/>
        <v>0</v>
      </c>
      <c r="AE112" s="117">
        <f t="shared" ca="1" si="66"/>
        <v>0</v>
      </c>
      <c r="AF112" s="36">
        <f t="shared" ca="1" si="80"/>
        <v>0</v>
      </c>
      <c r="AG112" s="117">
        <f t="shared" ca="1" si="93"/>
        <v>0</v>
      </c>
      <c r="AH112" s="117">
        <f t="shared" ca="1" si="94"/>
        <v>0</v>
      </c>
      <c r="AI112" s="117">
        <f t="shared" ca="1" si="67"/>
        <v>0</v>
      </c>
      <c r="AK112" s="117">
        <f t="shared" ca="1" si="95"/>
        <v>0</v>
      </c>
      <c r="AL112" s="46"/>
      <c r="AM112" s="120">
        <f ca="1">Erill_ker_yhdyskunta!O112</f>
        <v>0</v>
      </c>
      <c r="AN112" s="46">
        <f t="shared" ca="1" si="81"/>
        <v>0</v>
      </c>
      <c r="AO112" s="46">
        <f ca="1">Erill_ker_yhdyskunta!AB112</f>
        <v>0</v>
      </c>
      <c r="AP112" s="46">
        <f ca="1">Erill_ker_yhdyskunta!AC112</f>
        <v>0</v>
      </c>
      <c r="AQ112" s="46">
        <f ca="1">Erill_ker_yhdyskunta!AD112</f>
        <v>0</v>
      </c>
      <c r="AR112" s="46">
        <f ca="1">Erill_ker_yhdyskunta!AE112</f>
        <v>0</v>
      </c>
      <c r="AS112" s="46"/>
      <c r="AT112" s="117">
        <f t="shared" ca="1" si="68"/>
        <v>0</v>
      </c>
      <c r="AU112" s="36">
        <f t="shared" ca="1" si="82"/>
        <v>0</v>
      </c>
      <c r="AV112" s="117">
        <f t="shared" ca="1" si="96"/>
        <v>0</v>
      </c>
      <c r="AW112" s="117">
        <f t="shared" ca="1" si="97"/>
        <v>0</v>
      </c>
      <c r="AX112" s="117">
        <f t="shared" ca="1" si="69"/>
        <v>0</v>
      </c>
      <c r="AY112" s="46"/>
      <c r="AZ112" s="117">
        <f t="shared" ca="1" si="70"/>
        <v>0</v>
      </c>
      <c r="BA112" s="36">
        <f t="shared" ca="1" si="83"/>
        <v>0</v>
      </c>
      <c r="BB112" s="117">
        <f t="shared" ca="1" si="98"/>
        <v>0</v>
      </c>
      <c r="BC112" s="117">
        <f t="shared" ca="1" si="99"/>
        <v>0</v>
      </c>
      <c r="BD112" s="117">
        <f t="shared" ca="1" si="71"/>
        <v>0</v>
      </c>
      <c r="BE112" s="46"/>
      <c r="BF112" s="117">
        <f t="shared" ca="1" si="72"/>
        <v>0</v>
      </c>
      <c r="BG112" s="36">
        <f t="shared" ca="1" si="84"/>
        <v>0</v>
      </c>
      <c r="BH112" s="117">
        <f t="shared" ca="1" si="100"/>
        <v>0</v>
      </c>
      <c r="BI112" s="117">
        <f t="shared" ca="1" si="101"/>
        <v>0</v>
      </c>
      <c r="BJ112" s="117">
        <f t="shared" ca="1" si="73"/>
        <v>0</v>
      </c>
      <c r="BK112" s="46"/>
      <c r="BL112" s="117">
        <f t="shared" ca="1" si="74"/>
        <v>0</v>
      </c>
      <c r="BM112" s="36">
        <f t="shared" ca="1" si="85"/>
        <v>0</v>
      </c>
      <c r="BN112" s="117">
        <f t="shared" ca="1" si="102"/>
        <v>0</v>
      </c>
      <c r="BO112" s="117">
        <f t="shared" ca="1" si="103"/>
        <v>0</v>
      </c>
      <c r="BP112" s="117">
        <f t="shared" ca="1" si="75"/>
        <v>0</v>
      </c>
      <c r="BQ112" s="117"/>
      <c r="BR112" s="117">
        <f t="shared" ca="1" si="86"/>
        <v>0</v>
      </c>
    </row>
    <row r="113" spans="1:70" x14ac:dyDescent="0.25">
      <c r="A113" s="182">
        <v>2049</v>
      </c>
      <c r="B113" s="153"/>
      <c r="C113" s="36">
        <f>Muut_vuositiedot!$D113</f>
        <v>0.5</v>
      </c>
      <c r="D113" s="45">
        <f>Muut_vuositiedot!$G113</f>
        <v>1</v>
      </c>
      <c r="F113" s="154">
        <f ca="1">Sekal_yhdyskunta!D113</f>
        <v>0</v>
      </c>
      <c r="G113" s="46">
        <f t="shared" ca="1" si="76"/>
        <v>0</v>
      </c>
      <c r="H113" s="46">
        <f ca="1">Sekal_yhdyskunta!W113</f>
        <v>0</v>
      </c>
      <c r="I113" s="46">
        <f ca="1">Sekal_yhdyskunta!X113</f>
        <v>0</v>
      </c>
      <c r="J113" s="46">
        <f ca="1">Sekal_yhdyskunta!Y113</f>
        <v>0</v>
      </c>
      <c r="K113" s="46">
        <f ca="1">Sekal_yhdyskunta!Z113</f>
        <v>0</v>
      </c>
      <c r="M113" s="117">
        <f t="shared" ca="1" si="60"/>
        <v>0</v>
      </c>
      <c r="N113" s="36">
        <f t="shared" ca="1" si="77"/>
        <v>0</v>
      </c>
      <c r="O113" s="117">
        <f t="shared" ca="1" si="87"/>
        <v>0</v>
      </c>
      <c r="P113" s="117">
        <f t="shared" ca="1" si="88"/>
        <v>0</v>
      </c>
      <c r="Q113" s="117">
        <f t="shared" ca="1" si="61"/>
        <v>0</v>
      </c>
      <c r="R113" s="117"/>
      <c r="S113" s="117">
        <f t="shared" ca="1" si="62"/>
        <v>0</v>
      </c>
      <c r="T113" s="36">
        <f t="shared" ca="1" si="78"/>
        <v>0</v>
      </c>
      <c r="U113" s="117">
        <f t="shared" ca="1" si="89"/>
        <v>0</v>
      </c>
      <c r="V113" s="117">
        <f t="shared" ca="1" si="90"/>
        <v>0</v>
      </c>
      <c r="W113" s="117">
        <f t="shared" ca="1" si="63"/>
        <v>0</v>
      </c>
      <c r="Y113" s="117">
        <f t="shared" ca="1" si="64"/>
        <v>0</v>
      </c>
      <c r="Z113" s="36">
        <f t="shared" ca="1" si="79"/>
        <v>0</v>
      </c>
      <c r="AA113" s="117">
        <f t="shared" ca="1" si="91"/>
        <v>0</v>
      </c>
      <c r="AB113" s="117">
        <f t="shared" ca="1" si="92"/>
        <v>0</v>
      </c>
      <c r="AC113" s="117">
        <f t="shared" ca="1" si="65"/>
        <v>0</v>
      </c>
      <c r="AE113" s="117">
        <f t="shared" ca="1" si="66"/>
        <v>0</v>
      </c>
      <c r="AF113" s="36">
        <f t="shared" ca="1" si="80"/>
        <v>0</v>
      </c>
      <c r="AG113" s="117">
        <f t="shared" ca="1" si="93"/>
        <v>0</v>
      </c>
      <c r="AH113" s="117">
        <f t="shared" ca="1" si="94"/>
        <v>0</v>
      </c>
      <c r="AI113" s="117">
        <f t="shared" ca="1" si="67"/>
        <v>0</v>
      </c>
      <c r="AK113" s="117">
        <f t="shared" ca="1" si="95"/>
        <v>0</v>
      </c>
      <c r="AL113" s="46"/>
      <c r="AM113" s="120">
        <f ca="1">Erill_ker_yhdyskunta!O113</f>
        <v>0</v>
      </c>
      <c r="AN113" s="46">
        <f t="shared" ca="1" si="81"/>
        <v>0</v>
      </c>
      <c r="AO113" s="46">
        <f ca="1">Erill_ker_yhdyskunta!AB113</f>
        <v>0</v>
      </c>
      <c r="AP113" s="46">
        <f ca="1">Erill_ker_yhdyskunta!AC113</f>
        <v>0</v>
      </c>
      <c r="AQ113" s="46">
        <f ca="1">Erill_ker_yhdyskunta!AD113</f>
        <v>0</v>
      </c>
      <c r="AR113" s="46">
        <f ca="1">Erill_ker_yhdyskunta!AE113</f>
        <v>0</v>
      </c>
      <c r="AS113" s="46"/>
      <c r="AT113" s="117">
        <f t="shared" ca="1" si="68"/>
        <v>0</v>
      </c>
      <c r="AU113" s="36">
        <f t="shared" ca="1" si="82"/>
        <v>0</v>
      </c>
      <c r="AV113" s="117">
        <f t="shared" ca="1" si="96"/>
        <v>0</v>
      </c>
      <c r="AW113" s="117">
        <f t="shared" ca="1" si="97"/>
        <v>0</v>
      </c>
      <c r="AX113" s="117">
        <f t="shared" ca="1" si="69"/>
        <v>0</v>
      </c>
      <c r="AY113" s="46"/>
      <c r="AZ113" s="117">
        <f t="shared" ca="1" si="70"/>
        <v>0</v>
      </c>
      <c r="BA113" s="36">
        <f t="shared" ca="1" si="83"/>
        <v>0</v>
      </c>
      <c r="BB113" s="117">
        <f t="shared" ca="1" si="98"/>
        <v>0</v>
      </c>
      <c r="BC113" s="117">
        <f t="shared" ca="1" si="99"/>
        <v>0</v>
      </c>
      <c r="BD113" s="117">
        <f t="shared" ca="1" si="71"/>
        <v>0</v>
      </c>
      <c r="BE113" s="46"/>
      <c r="BF113" s="117">
        <f t="shared" ca="1" si="72"/>
        <v>0</v>
      </c>
      <c r="BG113" s="36">
        <f t="shared" ca="1" si="84"/>
        <v>0</v>
      </c>
      <c r="BH113" s="117">
        <f t="shared" ca="1" si="100"/>
        <v>0</v>
      </c>
      <c r="BI113" s="117">
        <f t="shared" ca="1" si="101"/>
        <v>0</v>
      </c>
      <c r="BJ113" s="117">
        <f t="shared" ca="1" si="73"/>
        <v>0</v>
      </c>
      <c r="BK113" s="46"/>
      <c r="BL113" s="117">
        <f t="shared" ca="1" si="74"/>
        <v>0</v>
      </c>
      <c r="BM113" s="36">
        <f t="shared" ca="1" si="85"/>
        <v>0</v>
      </c>
      <c r="BN113" s="117">
        <f t="shared" ca="1" si="102"/>
        <v>0</v>
      </c>
      <c r="BO113" s="117">
        <f t="shared" ca="1" si="103"/>
        <v>0</v>
      </c>
      <c r="BP113" s="117">
        <f t="shared" ca="1" si="75"/>
        <v>0</v>
      </c>
      <c r="BQ113" s="117"/>
      <c r="BR113" s="117">
        <f t="shared" ca="1" si="86"/>
        <v>0</v>
      </c>
    </row>
    <row r="114" spans="1:70" x14ac:dyDescent="0.25">
      <c r="A114" s="182">
        <v>2050</v>
      </c>
      <c r="B114" s="153"/>
      <c r="C114" s="36">
        <f>Muut_vuositiedot!$D114</f>
        <v>0.5</v>
      </c>
      <c r="D114" s="45">
        <f>Muut_vuositiedot!$G114</f>
        <v>1</v>
      </c>
      <c r="F114" s="154">
        <f ca="1">Sekal_yhdyskunta!D114</f>
        <v>0</v>
      </c>
      <c r="G114" s="46">
        <f t="shared" ca="1" si="76"/>
        <v>0</v>
      </c>
      <c r="H114" s="46">
        <f ca="1">Sekal_yhdyskunta!W114</f>
        <v>0</v>
      </c>
      <c r="I114" s="46">
        <f ca="1">Sekal_yhdyskunta!X114</f>
        <v>0</v>
      </c>
      <c r="J114" s="46">
        <f ca="1">Sekal_yhdyskunta!Y114</f>
        <v>0</v>
      </c>
      <c r="K114" s="46">
        <f ca="1">Sekal_yhdyskunta!Z114</f>
        <v>0</v>
      </c>
      <c r="M114" s="117">
        <f t="shared" ca="1" si="60"/>
        <v>0</v>
      </c>
      <c r="N114" s="36">
        <f t="shared" ca="1" si="77"/>
        <v>0</v>
      </c>
      <c r="O114" s="117">
        <f t="shared" ca="1" si="87"/>
        <v>0</v>
      </c>
      <c r="P114" s="117">
        <f t="shared" ca="1" si="88"/>
        <v>0</v>
      </c>
      <c r="Q114" s="117">
        <f t="shared" ca="1" si="61"/>
        <v>0</v>
      </c>
      <c r="R114" s="117"/>
      <c r="S114" s="117">
        <f t="shared" ca="1" si="62"/>
        <v>0</v>
      </c>
      <c r="T114" s="36">
        <f t="shared" ca="1" si="78"/>
        <v>0</v>
      </c>
      <c r="U114" s="117">
        <f t="shared" ca="1" si="89"/>
        <v>0</v>
      </c>
      <c r="V114" s="117">
        <f t="shared" ca="1" si="90"/>
        <v>0</v>
      </c>
      <c r="W114" s="117">
        <f t="shared" ca="1" si="63"/>
        <v>0</v>
      </c>
      <c r="Y114" s="117">
        <f t="shared" ca="1" si="64"/>
        <v>0</v>
      </c>
      <c r="Z114" s="36">
        <f t="shared" ca="1" si="79"/>
        <v>0</v>
      </c>
      <c r="AA114" s="117">
        <f t="shared" ca="1" si="91"/>
        <v>0</v>
      </c>
      <c r="AB114" s="117">
        <f t="shared" ca="1" si="92"/>
        <v>0</v>
      </c>
      <c r="AC114" s="117">
        <f t="shared" ca="1" si="65"/>
        <v>0</v>
      </c>
      <c r="AE114" s="117">
        <f t="shared" ca="1" si="66"/>
        <v>0</v>
      </c>
      <c r="AF114" s="36">
        <f t="shared" ca="1" si="80"/>
        <v>0</v>
      </c>
      <c r="AG114" s="117">
        <f t="shared" ca="1" si="93"/>
        <v>0</v>
      </c>
      <c r="AH114" s="117">
        <f t="shared" ca="1" si="94"/>
        <v>0</v>
      </c>
      <c r="AI114" s="117">
        <f t="shared" ca="1" si="67"/>
        <v>0</v>
      </c>
      <c r="AK114" s="117">
        <f t="shared" ca="1" si="95"/>
        <v>0</v>
      </c>
      <c r="AL114" s="46"/>
      <c r="AM114" s="120">
        <f ca="1">Erill_ker_yhdyskunta!O114</f>
        <v>0</v>
      </c>
      <c r="AN114" s="46">
        <f t="shared" ca="1" si="81"/>
        <v>0</v>
      </c>
      <c r="AO114" s="46">
        <f ca="1">Erill_ker_yhdyskunta!AB114</f>
        <v>0</v>
      </c>
      <c r="AP114" s="46">
        <f ca="1">Erill_ker_yhdyskunta!AC114</f>
        <v>0</v>
      </c>
      <c r="AQ114" s="46">
        <f ca="1">Erill_ker_yhdyskunta!AD114</f>
        <v>0</v>
      </c>
      <c r="AR114" s="46">
        <f ca="1">Erill_ker_yhdyskunta!AE114</f>
        <v>0</v>
      </c>
      <c r="AS114" s="46"/>
      <c r="AT114" s="117">
        <f t="shared" ca="1" si="68"/>
        <v>0</v>
      </c>
      <c r="AU114" s="36">
        <f t="shared" ca="1" si="82"/>
        <v>0</v>
      </c>
      <c r="AV114" s="117">
        <f t="shared" ca="1" si="96"/>
        <v>0</v>
      </c>
      <c r="AW114" s="117">
        <f t="shared" ca="1" si="97"/>
        <v>0</v>
      </c>
      <c r="AX114" s="117">
        <f t="shared" ca="1" si="69"/>
        <v>0</v>
      </c>
      <c r="AY114" s="46"/>
      <c r="AZ114" s="117">
        <f t="shared" ca="1" si="70"/>
        <v>0</v>
      </c>
      <c r="BA114" s="36">
        <f t="shared" ca="1" si="83"/>
        <v>0</v>
      </c>
      <c r="BB114" s="117">
        <f t="shared" ca="1" si="98"/>
        <v>0</v>
      </c>
      <c r="BC114" s="117">
        <f t="shared" ca="1" si="99"/>
        <v>0</v>
      </c>
      <c r="BD114" s="117">
        <f t="shared" ca="1" si="71"/>
        <v>0</v>
      </c>
      <c r="BE114" s="46"/>
      <c r="BF114" s="117">
        <f t="shared" ca="1" si="72"/>
        <v>0</v>
      </c>
      <c r="BG114" s="36">
        <f t="shared" ca="1" si="84"/>
        <v>0</v>
      </c>
      <c r="BH114" s="117">
        <f t="shared" ca="1" si="100"/>
        <v>0</v>
      </c>
      <c r="BI114" s="117">
        <f t="shared" ca="1" si="101"/>
        <v>0</v>
      </c>
      <c r="BJ114" s="117">
        <f t="shared" ca="1" si="73"/>
        <v>0</v>
      </c>
      <c r="BK114" s="46"/>
      <c r="BL114" s="117">
        <f t="shared" ca="1" si="74"/>
        <v>0</v>
      </c>
      <c r="BM114" s="36">
        <f t="shared" ca="1" si="85"/>
        <v>0</v>
      </c>
      <c r="BN114" s="117">
        <f t="shared" ca="1" si="102"/>
        <v>0</v>
      </c>
      <c r="BO114" s="117">
        <f t="shared" ca="1" si="103"/>
        <v>0</v>
      </c>
      <c r="BP114" s="117">
        <f t="shared" ca="1" si="75"/>
        <v>0</v>
      </c>
      <c r="BQ114" s="117"/>
      <c r="BR114" s="117">
        <f t="shared" ca="1" si="86"/>
        <v>0</v>
      </c>
    </row>
  </sheetData>
  <sheetProtection sheet="1" objects="1" scenarios="1"/>
  <mergeCells count="17">
    <mergeCell ref="M4:P4"/>
    <mergeCell ref="S4:V4"/>
    <mergeCell ref="Y4:AB4"/>
    <mergeCell ref="AE4:AH4"/>
    <mergeCell ref="H8:K8"/>
    <mergeCell ref="M8:Q8"/>
    <mergeCell ref="S8:W8"/>
    <mergeCell ref="Y8:AC8"/>
    <mergeCell ref="AE8:AI8"/>
    <mergeCell ref="AT4:AW4"/>
    <mergeCell ref="AZ4:BC4"/>
    <mergeCell ref="BL8:BP8"/>
    <mergeCell ref="BF4:BI4"/>
    <mergeCell ref="BL4:BO4"/>
    <mergeCell ref="AT8:AX8"/>
    <mergeCell ref="AZ8:BD8"/>
    <mergeCell ref="BF8:BJ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7C9F6-E236-4E85-BB13-A8EE14D13C37}">
  <dimension ref="A1:BD11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2.5" x14ac:dyDescent="0.25"/>
  <cols>
    <col min="1" max="1" width="7.81640625" style="36" customWidth="1"/>
    <col min="2" max="2" width="3.81640625" style="36" customWidth="1"/>
    <col min="3" max="4" width="10.81640625" style="36" customWidth="1"/>
    <col min="5" max="5" width="8.81640625" style="36" customWidth="1"/>
    <col min="6" max="11" width="11.81640625" style="36" customWidth="1"/>
    <col min="12" max="12" width="3.81640625" style="36" customWidth="1"/>
    <col min="13" max="17" width="11.81640625" style="36" customWidth="1"/>
    <col min="18" max="18" width="3.81640625" style="36" customWidth="1"/>
    <col min="19" max="23" width="11.81640625" style="36" customWidth="1"/>
    <col min="24" max="24" width="3.81640625" style="36" customWidth="1"/>
    <col min="25" max="29" width="11.81640625" style="36" customWidth="1"/>
    <col min="30" max="30" width="3.81640625" style="36" customWidth="1"/>
    <col min="31" max="35" width="11.81640625" style="36" customWidth="1"/>
    <col min="36" max="36" width="3.81640625" style="36" customWidth="1"/>
    <col min="37" max="37" width="11.81640625" style="36" customWidth="1"/>
    <col min="38" max="38" width="8.81640625" style="36" customWidth="1"/>
    <col min="39" max="42" width="11.81640625" style="36" customWidth="1"/>
    <col min="43" max="43" width="3.81640625" style="36" customWidth="1"/>
    <col min="44" max="48" width="11.81640625" style="36" customWidth="1"/>
    <col min="49" max="49" width="3.81640625" style="36" customWidth="1"/>
    <col min="50" max="54" width="11.81640625" style="36" customWidth="1"/>
    <col min="55" max="55" width="3.81640625" style="36" customWidth="1"/>
    <col min="56" max="56" width="11.81640625" style="36" customWidth="1"/>
    <col min="57" max="16384" width="9.1796875" style="36"/>
  </cols>
  <sheetData>
    <row r="1" spans="1:56" s="214" customFormat="1" ht="18" customHeight="1" x14ac:dyDescent="0.35">
      <c r="B1" s="213"/>
      <c r="C1" s="213" t="s">
        <v>3317</v>
      </c>
      <c r="G1" s="215" t="s">
        <v>3348</v>
      </c>
      <c r="M1" s="215" t="s">
        <v>3349</v>
      </c>
      <c r="S1" s="213"/>
      <c r="T1" s="215"/>
      <c r="AE1" s="213"/>
      <c r="AF1" s="215"/>
      <c r="AL1" s="213"/>
      <c r="AN1" s="215" t="s">
        <v>3350</v>
      </c>
      <c r="AR1" s="215" t="s">
        <v>3351</v>
      </c>
      <c r="AX1" s="213"/>
      <c r="AY1" s="215"/>
    </row>
    <row r="2" spans="1:56" ht="13.25" customHeight="1" x14ac:dyDescent="0.3">
      <c r="C2" s="147"/>
      <c r="F2" s="145"/>
      <c r="M2" s="146"/>
      <c r="N2" s="145"/>
      <c r="S2" s="146"/>
      <c r="T2" s="145"/>
      <c r="Y2" s="146"/>
      <c r="Z2" s="145"/>
      <c r="AE2" s="146"/>
      <c r="AF2" s="145"/>
      <c r="AH2" s="147"/>
      <c r="AL2" s="146"/>
      <c r="AM2" s="145"/>
      <c r="AR2" s="146"/>
      <c r="AS2" s="145"/>
      <c r="AX2" s="146"/>
      <c r="AY2" s="145"/>
    </row>
    <row r="3" spans="1:56" x14ac:dyDescent="0.25">
      <c r="C3" s="182" t="s">
        <v>3322</v>
      </c>
      <c r="H3" s="182" t="s">
        <v>90</v>
      </c>
      <c r="I3" s="182" t="s">
        <v>91</v>
      </c>
      <c r="J3" s="182" t="s">
        <v>92</v>
      </c>
      <c r="K3" s="182" t="s">
        <v>93</v>
      </c>
      <c r="X3" s="147"/>
      <c r="AO3" s="182" t="s">
        <v>92</v>
      </c>
      <c r="AP3" s="182" t="s">
        <v>3323</v>
      </c>
    </row>
    <row r="4" spans="1:56" ht="14.5" x14ac:dyDescent="0.35">
      <c r="C4" s="147" t="s">
        <v>3324</v>
      </c>
      <c r="D4" s="148">
        <f>Hajoamiskertoimet!E17</f>
        <v>1.3333333333333333</v>
      </c>
      <c r="G4" s="147" t="s">
        <v>82</v>
      </c>
      <c r="H4" s="148">
        <f>Hajoamiskertoimet!$B$8</f>
        <v>0.1</v>
      </c>
      <c r="I4" s="148">
        <f>Hajoamiskertoimet!$B$9</f>
        <v>0.185</v>
      </c>
      <c r="J4" s="149">
        <f>Hajoamiskertoimet!$B$10</f>
        <v>0.06</v>
      </c>
      <c r="K4" s="149">
        <f>Hajoamiskertoimet!$B$11</f>
        <v>0.03</v>
      </c>
      <c r="M4" s="259" t="s">
        <v>3325</v>
      </c>
      <c r="N4" s="260"/>
      <c r="O4" s="260"/>
      <c r="P4" s="260"/>
      <c r="Q4" s="182" t="s">
        <v>3326</v>
      </c>
      <c r="S4" s="259" t="s">
        <v>3325</v>
      </c>
      <c r="T4" s="260"/>
      <c r="U4" s="260"/>
      <c r="V4" s="260"/>
      <c r="W4" s="182" t="s">
        <v>3326</v>
      </c>
      <c r="Y4" s="259" t="s">
        <v>3325</v>
      </c>
      <c r="Z4" s="260"/>
      <c r="AA4" s="260"/>
      <c r="AB4" s="260"/>
      <c r="AC4" s="182" t="s">
        <v>3326</v>
      </c>
      <c r="AE4" s="259" t="s">
        <v>3325</v>
      </c>
      <c r="AF4" s="260"/>
      <c r="AG4" s="260"/>
      <c r="AH4" s="260"/>
      <c r="AI4" s="182" t="s">
        <v>3326</v>
      </c>
      <c r="AK4" s="182" t="s">
        <v>3326</v>
      </c>
      <c r="AN4" s="147" t="s">
        <v>82</v>
      </c>
      <c r="AO4" s="149">
        <f>Hajoamiskertoimet!$B$10</f>
        <v>0.06</v>
      </c>
      <c r="AP4" s="149">
        <f>Hajoamiskertoimet!$B$11</f>
        <v>0.03</v>
      </c>
      <c r="AR4" s="259" t="s">
        <v>3325</v>
      </c>
      <c r="AS4" s="260"/>
      <c r="AT4" s="260"/>
      <c r="AU4" s="260"/>
      <c r="AV4" s="182" t="s">
        <v>3326</v>
      </c>
      <c r="AX4" s="259" t="s">
        <v>3325</v>
      </c>
      <c r="AY4" s="260"/>
      <c r="AZ4" s="260"/>
      <c r="BA4" s="260"/>
      <c r="BB4" s="182" t="s">
        <v>3326</v>
      </c>
      <c r="BD4" s="182" t="s">
        <v>3326</v>
      </c>
    </row>
    <row r="5" spans="1:56" x14ac:dyDescent="0.25">
      <c r="C5" s="147" t="s">
        <v>3327</v>
      </c>
      <c r="D5" s="150">
        <f>Hajoamiskertoimet!$A$17</f>
        <v>0.5</v>
      </c>
      <c r="G5" s="147" t="s">
        <v>3328</v>
      </c>
      <c r="H5" s="130">
        <f t="shared" ref="H5:I5" si="0">EXP(-H4)</f>
        <v>0.90483741803595952</v>
      </c>
      <c r="I5" s="130">
        <f t="shared" si="0"/>
        <v>0.83110428385212565</v>
      </c>
      <c r="J5" s="130">
        <f>EXP(-J4)</f>
        <v>0.94176453358424872</v>
      </c>
      <c r="K5" s="130">
        <f>EXP(-K4)</f>
        <v>0.97044553354850815</v>
      </c>
      <c r="M5" s="182" t="s">
        <v>3329</v>
      </c>
      <c r="N5" s="182" t="s">
        <v>3330</v>
      </c>
      <c r="O5" s="182" t="s">
        <v>3331</v>
      </c>
      <c r="P5" s="182" t="s">
        <v>3167</v>
      </c>
      <c r="Q5" s="182" t="s">
        <v>3332</v>
      </c>
      <c r="S5" s="182" t="s">
        <v>3329</v>
      </c>
      <c r="T5" s="182" t="s">
        <v>3330</v>
      </c>
      <c r="U5" s="182" t="s">
        <v>3331</v>
      </c>
      <c r="V5" s="182" t="s">
        <v>3167</v>
      </c>
      <c r="W5" s="182" t="s">
        <v>3332</v>
      </c>
      <c r="Y5" s="182" t="s">
        <v>3329</v>
      </c>
      <c r="Z5" s="182" t="s">
        <v>3330</v>
      </c>
      <c r="AA5" s="182" t="s">
        <v>3331</v>
      </c>
      <c r="AB5" s="182" t="s">
        <v>3167</v>
      </c>
      <c r="AC5" s="182" t="s">
        <v>3332</v>
      </c>
      <c r="AE5" s="182" t="s">
        <v>3329</v>
      </c>
      <c r="AF5" s="182" t="s">
        <v>3330</v>
      </c>
      <c r="AG5" s="182" t="s">
        <v>3331</v>
      </c>
      <c r="AH5" s="182" t="s">
        <v>3167</v>
      </c>
      <c r="AI5" s="182" t="s">
        <v>3332</v>
      </c>
      <c r="AK5" s="182" t="s">
        <v>3332</v>
      </c>
      <c r="AN5" s="147" t="s">
        <v>3328</v>
      </c>
      <c r="AO5" s="130">
        <f>EXP(-AO4)</f>
        <v>0.94176453358424872</v>
      </c>
      <c r="AP5" s="130">
        <f>EXP(-AP4)</f>
        <v>0.97044553354850815</v>
      </c>
      <c r="AR5" s="182" t="s">
        <v>3329</v>
      </c>
      <c r="AS5" s="182" t="s">
        <v>3330</v>
      </c>
      <c r="AT5" s="182" t="s">
        <v>3331</v>
      </c>
      <c r="AU5" s="182" t="s">
        <v>3167</v>
      </c>
      <c r="AV5" s="182" t="s">
        <v>3332</v>
      </c>
      <c r="AX5" s="182" t="s">
        <v>3329</v>
      </c>
      <c r="AY5" s="182" t="s">
        <v>3330</v>
      </c>
      <c r="AZ5" s="182" t="s">
        <v>3331</v>
      </c>
      <c r="BA5" s="182" t="s">
        <v>3167</v>
      </c>
      <c r="BB5" s="182" t="s">
        <v>3332</v>
      </c>
      <c r="BD5" s="182" t="s">
        <v>3332</v>
      </c>
    </row>
    <row r="6" spans="1:56" x14ac:dyDescent="0.25">
      <c r="C6" s="182"/>
      <c r="D6" s="182"/>
      <c r="G6" s="147" t="s">
        <v>3333</v>
      </c>
      <c r="H6" s="151">
        <f>Hajoamiskertoimet!$E$8</f>
        <v>1</v>
      </c>
      <c r="I6" s="151">
        <f>Hajoamiskertoimet!$E$9</f>
        <v>1</v>
      </c>
      <c r="J6" s="151">
        <f>Hajoamiskertoimet!$E$10</f>
        <v>1</v>
      </c>
      <c r="K6" s="151">
        <f>Hajoamiskertoimet!$E$11</f>
        <v>1</v>
      </c>
      <c r="M6" s="182" t="s">
        <v>3334</v>
      </c>
      <c r="N6" s="182" t="s">
        <v>3334</v>
      </c>
      <c r="O6" s="182" t="s">
        <v>3335</v>
      </c>
      <c r="Q6" s="182" t="s">
        <v>62</v>
      </c>
      <c r="S6" s="182" t="s">
        <v>3334</v>
      </c>
      <c r="T6" s="182" t="s">
        <v>3334</v>
      </c>
      <c r="U6" s="182" t="s">
        <v>3335</v>
      </c>
      <c r="W6" s="182" t="s">
        <v>62</v>
      </c>
      <c r="Y6" s="182" t="s">
        <v>3334</v>
      </c>
      <c r="Z6" s="182" t="s">
        <v>3334</v>
      </c>
      <c r="AA6" s="182" t="s">
        <v>3335</v>
      </c>
      <c r="AC6" s="182" t="s">
        <v>62</v>
      </c>
      <c r="AE6" s="182" t="s">
        <v>3334</v>
      </c>
      <c r="AF6" s="182" t="s">
        <v>3334</v>
      </c>
      <c r="AG6" s="182" t="s">
        <v>3335</v>
      </c>
      <c r="AI6" s="182" t="s">
        <v>62</v>
      </c>
      <c r="AK6" s="182" t="s">
        <v>62</v>
      </c>
      <c r="AN6" s="147" t="s">
        <v>3333</v>
      </c>
      <c r="AO6" s="151">
        <f>Hajoamiskertoimet!$E$10</f>
        <v>1</v>
      </c>
      <c r="AP6" s="151">
        <f>Hajoamiskertoimet!$E$11</f>
        <v>1</v>
      </c>
      <c r="AR6" s="182" t="s">
        <v>3334</v>
      </c>
      <c r="AS6" s="182" t="s">
        <v>3334</v>
      </c>
      <c r="AT6" s="182" t="s">
        <v>3335</v>
      </c>
      <c r="AV6" s="182" t="s">
        <v>62</v>
      </c>
      <c r="AX6" s="182" t="s">
        <v>3334</v>
      </c>
      <c r="AY6" s="182" t="s">
        <v>3334</v>
      </c>
      <c r="AZ6" s="182" t="s">
        <v>3335</v>
      </c>
      <c r="BB6" s="182" t="s">
        <v>62</v>
      </c>
      <c r="BD6" s="182" t="s">
        <v>62</v>
      </c>
    </row>
    <row r="7" spans="1:56" x14ac:dyDescent="0.25">
      <c r="A7" s="219" t="s">
        <v>53</v>
      </c>
      <c r="C7" s="147" t="s">
        <v>69</v>
      </c>
      <c r="D7" s="110" t="s">
        <v>98</v>
      </c>
      <c r="G7" s="147" t="s">
        <v>3336</v>
      </c>
      <c r="H7" s="130">
        <f t="shared" ref="H7:I7" si="1">EXP(-H4*(13-H6)/12)</f>
        <v>0.90483741803595952</v>
      </c>
      <c r="I7" s="130">
        <f t="shared" si="1"/>
        <v>0.83110428385212565</v>
      </c>
      <c r="J7" s="130">
        <f>EXP(-J4*(13-J6)/12)</f>
        <v>0.94176453358424872</v>
      </c>
      <c r="K7" s="130">
        <f>EXP(-K4*(13-K6)/12)</f>
        <v>0.97044553354850815</v>
      </c>
      <c r="M7" s="182" t="s">
        <v>3337</v>
      </c>
      <c r="N7" s="182" t="s">
        <v>3337</v>
      </c>
      <c r="O7" s="182" t="s">
        <v>3338</v>
      </c>
      <c r="Q7" s="182" t="s">
        <v>3167</v>
      </c>
      <c r="S7" s="182" t="s">
        <v>3337</v>
      </c>
      <c r="T7" s="182" t="s">
        <v>3337</v>
      </c>
      <c r="U7" s="182" t="s">
        <v>3338</v>
      </c>
      <c r="W7" s="182" t="s">
        <v>3167</v>
      </c>
      <c r="Y7" s="182" t="s">
        <v>3337</v>
      </c>
      <c r="Z7" s="182" t="s">
        <v>3337</v>
      </c>
      <c r="AA7" s="182" t="s">
        <v>3338</v>
      </c>
      <c r="AC7" s="182" t="s">
        <v>3167</v>
      </c>
      <c r="AE7" s="182" t="s">
        <v>3337</v>
      </c>
      <c r="AF7" s="182" t="s">
        <v>3337</v>
      </c>
      <c r="AG7" s="182" t="s">
        <v>3338</v>
      </c>
      <c r="AI7" s="182" t="s">
        <v>3167</v>
      </c>
      <c r="AK7" s="182" t="s">
        <v>3352</v>
      </c>
      <c r="AN7" s="147" t="s">
        <v>3336</v>
      </c>
      <c r="AO7" s="130">
        <f>EXP(-AO4*(13-AO6)/12)</f>
        <v>0.94176453358424872</v>
      </c>
      <c r="AP7" s="130">
        <f>EXP(-AP4*(13-AP6)/12)</f>
        <v>0.97044553354850815</v>
      </c>
      <c r="AR7" s="182" t="s">
        <v>3337</v>
      </c>
      <c r="AS7" s="182" t="s">
        <v>3337</v>
      </c>
      <c r="AT7" s="182" t="s">
        <v>3338</v>
      </c>
      <c r="AV7" s="182" t="s">
        <v>3167</v>
      </c>
      <c r="AX7" s="182" t="s">
        <v>3337</v>
      </c>
      <c r="AY7" s="182" t="s">
        <v>3337</v>
      </c>
      <c r="AZ7" s="182" t="s">
        <v>3338</v>
      </c>
      <c r="BB7" s="182" t="s">
        <v>3167</v>
      </c>
      <c r="BD7" s="182" t="s">
        <v>3353</v>
      </c>
    </row>
    <row r="8" spans="1:56" ht="14.5" x14ac:dyDescent="0.35">
      <c r="B8" s="152"/>
      <c r="C8" s="147" t="s">
        <v>3354</v>
      </c>
      <c r="D8" s="36" t="s">
        <v>3341</v>
      </c>
      <c r="G8" s="147" t="s">
        <v>3262</v>
      </c>
      <c r="H8" s="259" t="s">
        <v>3343</v>
      </c>
      <c r="I8" s="260"/>
      <c r="J8" s="260"/>
      <c r="K8" s="260"/>
      <c r="M8" s="259" t="s">
        <v>3262</v>
      </c>
      <c r="N8" s="260"/>
      <c r="O8" s="260"/>
      <c r="P8" s="260"/>
      <c r="Q8" s="260"/>
      <c r="S8" s="259" t="s">
        <v>3262</v>
      </c>
      <c r="T8" s="260"/>
      <c r="U8" s="260"/>
      <c r="V8" s="260"/>
      <c r="W8" s="260"/>
      <c r="Y8" s="259" t="s">
        <v>3262</v>
      </c>
      <c r="Z8" s="260"/>
      <c r="AA8" s="260"/>
      <c r="AB8" s="260"/>
      <c r="AC8" s="260"/>
      <c r="AD8" s="182"/>
      <c r="AE8" s="259" t="s">
        <v>3262</v>
      </c>
      <c r="AF8" s="260"/>
      <c r="AG8" s="260"/>
      <c r="AH8" s="260"/>
      <c r="AI8" s="260"/>
      <c r="AJ8" s="182"/>
      <c r="AK8" s="182" t="s">
        <v>3311</v>
      </c>
      <c r="AM8" s="259" t="s">
        <v>3263</v>
      </c>
      <c r="AN8" s="260"/>
      <c r="AO8" s="147" t="s">
        <v>3343</v>
      </c>
      <c r="AP8" s="182"/>
      <c r="AR8" s="259" t="s">
        <v>3263</v>
      </c>
      <c r="AS8" s="260"/>
      <c r="AT8" s="260"/>
      <c r="AU8" s="260"/>
      <c r="AV8" s="260"/>
      <c r="AX8" s="259" t="s">
        <v>3263</v>
      </c>
      <c r="AY8" s="260"/>
      <c r="AZ8" s="260"/>
      <c r="BA8" s="260"/>
      <c r="BB8" s="260"/>
      <c r="BC8" s="182"/>
      <c r="BD8" s="182" t="s">
        <v>3310</v>
      </c>
    </row>
    <row r="9" spans="1:56" x14ac:dyDescent="0.25">
      <c r="C9" s="147" t="s">
        <v>3355</v>
      </c>
      <c r="D9" s="182" t="s">
        <v>73</v>
      </c>
      <c r="F9" s="182" t="s">
        <v>3345</v>
      </c>
      <c r="G9" s="182" t="s">
        <v>3345</v>
      </c>
      <c r="H9" s="182" t="s">
        <v>90</v>
      </c>
      <c r="I9" s="182" t="s">
        <v>91</v>
      </c>
      <c r="J9" s="182" t="s">
        <v>92</v>
      </c>
      <c r="K9" s="182" t="s">
        <v>93</v>
      </c>
      <c r="L9" s="182"/>
      <c r="M9" s="182" t="s">
        <v>90</v>
      </c>
      <c r="N9" s="182" t="s">
        <v>90</v>
      </c>
      <c r="O9" s="182" t="s">
        <v>90</v>
      </c>
      <c r="P9" s="182" t="s">
        <v>90</v>
      </c>
      <c r="Q9" s="182" t="s">
        <v>90</v>
      </c>
      <c r="R9" s="182"/>
      <c r="S9" s="182" t="s">
        <v>91</v>
      </c>
      <c r="T9" s="182" t="s">
        <v>91</v>
      </c>
      <c r="U9" s="182" t="s">
        <v>91</v>
      </c>
      <c r="V9" s="182" t="s">
        <v>91</v>
      </c>
      <c r="W9" s="182" t="s">
        <v>91</v>
      </c>
      <c r="X9" s="182"/>
      <c r="Y9" s="182" t="s">
        <v>92</v>
      </c>
      <c r="Z9" s="182" t="s">
        <v>92</v>
      </c>
      <c r="AA9" s="182" t="s">
        <v>92</v>
      </c>
      <c r="AB9" s="182" t="s">
        <v>92</v>
      </c>
      <c r="AC9" s="182" t="s">
        <v>92</v>
      </c>
      <c r="AD9" s="182"/>
      <c r="AE9" s="182" t="s">
        <v>93</v>
      </c>
      <c r="AF9" s="182" t="s">
        <v>93</v>
      </c>
      <c r="AG9" s="182" t="s">
        <v>93</v>
      </c>
      <c r="AH9" s="182" t="s">
        <v>93</v>
      </c>
      <c r="AI9" s="182" t="s">
        <v>93</v>
      </c>
      <c r="AJ9" s="182"/>
      <c r="AK9" s="182" t="s">
        <v>3345</v>
      </c>
      <c r="AM9" s="182" t="s">
        <v>3345</v>
      </c>
      <c r="AN9" s="182" t="s">
        <v>3345</v>
      </c>
      <c r="AO9" s="182" t="s">
        <v>92</v>
      </c>
      <c r="AP9" s="182" t="s">
        <v>93</v>
      </c>
      <c r="AQ9" s="182"/>
      <c r="AR9" s="182" t="s">
        <v>92</v>
      </c>
      <c r="AS9" s="182" t="s">
        <v>92</v>
      </c>
      <c r="AT9" s="182" t="s">
        <v>92</v>
      </c>
      <c r="AU9" s="182" t="s">
        <v>92</v>
      </c>
      <c r="AV9" s="182" t="s">
        <v>92</v>
      </c>
      <c r="AW9" s="182"/>
      <c r="AX9" s="182" t="s">
        <v>93</v>
      </c>
      <c r="AY9" s="182" t="s">
        <v>93</v>
      </c>
      <c r="AZ9" s="182" t="s">
        <v>93</v>
      </c>
      <c r="BA9" s="182" t="s">
        <v>93</v>
      </c>
      <c r="BB9" s="182" t="s">
        <v>93</v>
      </c>
      <c r="BC9" s="182"/>
      <c r="BD9" s="182" t="s">
        <v>3345</v>
      </c>
    </row>
    <row r="10" spans="1:56" x14ac:dyDescent="0.25">
      <c r="C10" s="182" t="s">
        <v>77</v>
      </c>
      <c r="D10" s="182" t="s">
        <v>77</v>
      </c>
      <c r="F10" s="182" t="s">
        <v>3346</v>
      </c>
      <c r="G10" s="182" t="s">
        <v>3347</v>
      </c>
      <c r="H10" s="182" t="s">
        <v>3236</v>
      </c>
      <c r="I10" s="182" t="s">
        <v>3236</v>
      </c>
      <c r="J10" s="182" t="s">
        <v>3236</v>
      </c>
      <c r="K10" s="182" t="s">
        <v>3236</v>
      </c>
      <c r="L10" s="182"/>
      <c r="M10" s="182" t="s">
        <v>3236</v>
      </c>
      <c r="N10" s="182" t="s">
        <v>3236</v>
      </c>
      <c r="O10" s="182" t="s">
        <v>3236</v>
      </c>
      <c r="P10" s="182" t="s">
        <v>3236</v>
      </c>
      <c r="Q10" s="182" t="s">
        <v>3236</v>
      </c>
      <c r="R10" s="182"/>
      <c r="S10" s="182" t="s">
        <v>3236</v>
      </c>
      <c r="T10" s="182" t="s">
        <v>3236</v>
      </c>
      <c r="U10" s="182" t="s">
        <v>3236</v>
      </c>
      <c r="V10" s="182" t="s">
        <v>3236</v>
      </c>
      <c r="W10" s="182" t="s">
        <v>3236</v>
      </c>
      <c r="X10" s="182"/>
      <c r="Y10" s="182" t="s">
        <v>3236</v>
      </c>
      <c r="Z10" s="182" t="s">
        <v>3236</v>
      </c>
      <c r="AA10" s="182" t="s">
        <v>3236</v>
      </c>
      <c r="AB10" s="182" t="s">
        <v>3236</v>
      </c>
      <c r="AC10" s="182" t="s">
        <v>3236</v>
      </c>
      <c r="AD10" s="182"/>
      <c r="AE10" s="182" t="s">
        <v>3236</v>
      </c>
      <c r="AF10" s="182" t="s">
        <v>3236</v>
      </c>
      <c r="AG10" s="182" t="s">
        <v>3236</v>
      </c>
      <c r="AH10" s="182" t="s">
        <v>3236</v>
      </c>
      <c r="AI10" s="182" t="s">
        <v>3236</v>
      </c>
      <c r="AJ10" s="182"/>
      <c r="AK10" s="182" t="s">
        <v>3236</v>
      </c>
      <c r="AL10" s="182"/>
      <c r="AM10" s="182" t="s">
        <v>3346</v>
      </c>
      <c r="AN10" s="182" t="s">
        <v>3347</v>
      </c>
      <c r="AO10" s="182" t="s">
        <v>3236</v>
      </c>
      <c r="AP10" s="182" t="s">
        <v>3236</v>
      </c>
      <c r="AQ10" s="182"/>
      <c r="AR10" s="182" t="s">
        <v>3236</v>
      </c>
      <c r="AS10" s="182" t="s">
        <v>3236</v>
      </c>
      <c r="AT10" s="182" t="s">
        <v>3236</v>
      </c>
      <c r="AU10" s="182" t="s">
        <v>3236</v>
      </c>
      <c r="AV10" s="182" t="s">
        <v>3236</v>
      </c>
      <c r="AW10" s="182"/>
      <c r="AX10" s="182" t="s">
        <v>3236</v>
      </c>
      <c r="AY10" s="182" t="s">
        <v>3236</v>
      </c>
      <c r="AZ10" s="182" t="s">
        <v>3236</v>
      </c>
      <c r="BA10" s="182" t="s">
        <v>3236</v>
      </c>
      <c r="BB10" s="182" t="s">
        <v>3236</v>
      </c>
      <c r="BC10" s="182"/>
      <c r="BD10" s="182" t="s">
        <v>3236</v>
      </c>
    </row>
    <row r="11" spans="1:56" x14ac:dyDescent="0.25">
      <c r="A11" s="182">
        <v>1947</v>
      </c>
      <c r="B11" s="182"/>
      <c r="C11" s="36">
        <f>Muut_vuositiedot!$D11</f>
        <v>0.5</v>
      </c>
      <c r="D11" s="45">
        <f>Muut_vuositiedot!$G11</f>
        <v>0.4</v>
      </c>
      <c r="F11" s="120">
        <f ca="1">Teollisuus_kiinteä!O11</f>
        <v>0</v>
      </c>
      <c r="G11" s="46">
        <f ca="1">SUM(H11:K11)</f>
        <v>0</v>
      </c>
      <c r="H11" s="46">
        <f ca="1">Teollisuus_kiinteä!AB11</f>
        <v>0</v>
      </c>
      <c r="I11" s="46">
        <f ca="1">Teollisuus_kiinteä!AC11</f>
        <v>0</v>
      </c>
      <c r="J11" s="46">
        <f ca="1">Teollisuus_kiinteä!AD11</f>
        <v>0</v>
      </c>
      <c r="K11" s="46">
        <f ca="1">Teollisuus_kiinteä!AE11</f>
        <v>0</v>
      </c>
      <c r="M11" s="117">
        <f ca="1">(1-$H$7)*$H11*$D$5</f>
        <v>0</v>
      </c>
      <c r="N11" s="151">
        <v>0</v>
      </c>
      <c r="O11" s="151">
        <v>0</v>
      </c>
      <c r="P11" s="117">
        <f t="shared" ref="P11:P12" ca="1" si="2">SUM(M11:O11)</f>
        <v>0</v>
      </c>
      <c r="Q11" s="117">
        <f ca="1">P11*$D11*$C11*$D$4</f>
        <v>0</v>
      </c>
      <c r="S11" s="117">
        <f ca="1">(1-$I$7)*$I11*$D$5</f>
        <v>0</v>
      </c>
      <c r="T11" s="151">
        <v>0</v>
      </c>
      <c r="U11" s="151">
        <v>0</v>
      </c>
      <c r="V11" s="117">
        <f t="shared" ref="V11" ca="1" si="3">SUM(S11:U11)</f>
        <v>0</v>
      </c>
      <c r="W11" s="117">
        <f ca="1">V11*$D11*$C11*$D$4</f>
        <v>0</v>
      </c>
      <c r="Y11" s="117">
        <f ca="1">(1-$J$7)*$J11*$D$5</f>
        <v>0</v>
      </c>
      <c r="Z11" s="151">
        <v>0</v>
      </c>
      <c r="AA11" s="151">
        <v>0</v>
      </c>
      <c r="AB11" s="117">
        <f t="shared" ref="AB11" ca="1" si="4">SUM(Y11:AA11)</f>
        <v>0</v>
      </c>
      <c r="AC11" s="117">
        <f ca="1">AB11*$D11*$C11*$D$4</f>
        <v>0</v>
      </c>
      <c r="AE11" s="117">
        <f ca="1">(1-$K$7)*$K11*$D$5</f>
        <v>0</v>
      </c>
      <c r="AF11" s="151">
        <v>0</v>
      </c>
      <c r="AG11" s="151">
        <v>0</v>
      </c>
      <c r="AH11" s="117">
        <f t="shared" ref="AH11" ca="1" si="5">SUM(AE11:AG11)</f>
        <v>0</v>
      </c>
      <c r="AI11" s="117">
        <f ca="1">AH11*$D11*$C11*$D$4</f>
        <v>0</v>
      </c>
      <c r="AK11" s="117">
        <f t="shared" ref="AK11:AK74" ca="1" si="6">Q11+W11+AC11+AI11</f>
        <v>0</v>
      </c>
      <c r="AL11" s="157"/>
      <c r="AM11" s="120">
        <f ca="1">Rakennus!I11</f>
        <v>0</v>
      </c>
      <c r="AN11" s="46">
        <f ca="1">SUM(AO11:AP11)</f>
        <v>0</v>
      </c>
      <c r="AO11" s="46">
        <f ca="1">Rakennus!P11</f>
        <v>0</v>
      </c>
      <c r="AP11" s="46">
        <f ca="1">Rakennus!Q11</f>
        <v>0</v>
      </c>
      <c r="AR11" s="117">
        <f ca="1">(1-$AO$7)*$AO11*$D$5</f>
        <v>0</v>
      </c>
      <c r="AS11" s="151">
        <v>0</v>
      </c>
      <c r="AT11" s="151">
        <v>0</v>
      </c>
      <c r="AU11" s="117">
        <f t="shared" ref="AU11:AU12" ca="1" si="7">SUM(AR11:AT11)</f>
        <v>0</v>
      </c>
      <c r="AV11" s="117">
        <f ca="1">AU11*$D11*$C11*$D$4</f>
        <v>0</v>
      </c>
      <c r="AX11" s="117">
        <f ca="1">(1-$AP$7)*$AP11*$D$5</f>
        <v>0</v>
      </c>
      <c r="AY11" s="151">
        <v>0</v>
      </c>
      <c r="AZ11" s="151">
        <v>0</v>
      </c>
      <c r="BA11" s="117">
        <f t="shared" ref="BA11:BA12" ca="1" si="8">SUM(AX11:AZ11)</f>
        <v>0</v>
      </c>
      <c r="BB11" s="117">
        <f ca="1">BA11*$D11*$C11*$D$4</f>
        <v>0</v>
      </c>
      <c r="BC11" s="117"/>
      <c r="BD11" s="117">
        <f t="shared" ref="BD11:BD74" ca="1" si="9">AV11+BB11</f>
        <v>0</v>
      </c>
    </row>
    <row r="12" spans="1:56" x14ac:dyDescent="0.25">
      <c r="A12" s="182">
        <v>1948</v>
      </c>
      <c r="B12" s="182"/>
      <c r="C12" s="36">
        <f>Muut_vuositiedot!$D12</f>
        <v>0.5</v>
      </c>
      <c r="D12" s="45">
        <f>Muut_vuositiedot!$G12</f>
        <v>0.4</v>
      </c>
      <c r="F12" s="120">
        <f ca="1">Teollisuus_kiinteä!O12</f>
        <v>0</v>
      </c>
      <c r="G12" s="46">
        <f t="shared" ref="G12:G75" ca="1" si="10">SUM(H12:K12)</f>
        <v>0</v>
      </c>
      <c r="H12" s="46">
        <f ca="1">Teollisuus_kiinteä!AB12</f>
        <v>0</v>
      </c>
      <c r="I12" s="46">
        <f ca="1">Teollisuus_kiinteä!AC12</f>
        <v>0</v>
      </c>
      <c r="J12" s="46">
        <f ca="1">Teollisuus_kiinteä!AD12</f>
        <v>0</v>
      </c>
      <c r="K12" s="46">
        <f ca="1">Teollisuus_kiinteä!AE12</f>
        <v>0</v>
      </c>
      <c r="L12" s="46"/>
      <c r="M12" s="117">
        <f ca="1">(1-$H$7)*$H12*$D$5</f>
        <v>0</v>
      </c>
      <c r="N12" s="36">
        <f ca="1">($H$7-$H$5)*$H11*$D$5</f>
        <v>0</v>
      </c>
      <c r="O12" s="117">
        <f ca="1">$H$5*P11</f>
        <v>0</v>
      </c>
      <c r="P12" s="117">
        <f t="shared" ca="1" si="2"/>
        <v>0</v>
      </c>
      <c r="Q12" s="117">
        <f ca="1">P12*$D12*$C12*$D$4</f>
        <v>0</v>
      </c>
      <c r="R12" s="46"/>
      <c r="S12" s="117">
        <f ca="1">(1-$I$7)*$I12*$D$5</f>
        <v>0</v>
      </c>
      <c r="T12" s="36">
        <f ca="1">($I$7-$I$5)*$I11*$D$5</f>
        <v>0</v>
      </c>
      <c r="U12" s="117">
        <f ca="1">$I$5*V11</f>
        <v>0</v>
      </c>
      <c r="V12" s="117">
        <f t="shared" ref="V12" ca="1" si="11">SUM(S12:U12)</f>
        <v>0</v>
      </c>
      <c r="W12" s="117">
        <f ca="1">V12*$D12*$C12*$D$4</f>
        <v>0</v>
      </c>
      <c r="Y12" s="117">
        <f ca="1">(1-$J$7)*$J12*$D$5</f>
        <v>0</v>
      </c>
      <c r="Z12" s="36">
        <f ca="1">($J$7-$J$5)*$J11*$D$5</f>
        <v>0</v>
      </c>
      <c r="AA12" s="117">
        <f ca="1">$J$5*AB11</f>
        <v>0</v>
      </c>
      <c r="AB12" s="117">
        <f t="shared" ref="AB12" ca="1" si="12">SUM(Y12:AA12)</f>
        <v>0</v>
      </c>
      <c r="AC12" s="117">
        <f ca="1">AB12*$D12*$C12*$D$4</f>
        <v>0</v>
      </c>
      <c r="AE12" s="117">
        <f ca="1">(1-$K$7)*$K12*$D$5</f>
        <v>0</v>
      </c>
      <c r="AF12" s="36">
        <f ca="1">($K$7-$K$5)*$K11*$D$5</f>
        <v>0</v>
      </c>
      <c r="AG12" s="117">
        <f ca="1">$K$5*AH11</f>
        <v>0</v>
      </c>
      <c r="AH12" s="117">
        <f t="shared" ref="AH12" ca="1" si="13">SUM(AE12:AG12)</f>
        <v>0</v>
      </c>
      <c r="AI12" s="117">
        <f ca="1">AH12*$D12*$C12*$D$4</f>
        <v>0</v>
      </c>
      <c r="AK12" s="117">
        <f t="shared" ca="1" si="6"/>
        <v>0</v>
      </c>
      <c r="AL12" s="157"/>
      <c r="AM12" s="120">
        <f ca="1">Rakennus!I12</f>
        <v>0</v>
      </c>
      <c r="AN12" s="46">
        <f ca="1">SUM(AO12:AP12)</f>
        <v>0</v>
      </c>
      <c r="AO12" s="46">
        <f ca="1">Rakennus!P12</f>
        <v>0</v>
      </c>
      <c r="AP12" s="46">
        <f ca="1">Rakennus!Q12</f>
        <v>0</v>
      </c>
      <c r="AQ12" s="46"/>
      <c r="AR12" s="117">
        <f ca="1">(1-$AO$7)*$AO12*$D$5</f>
        <v>0</v>
      </c>
      <c r="AS12" s="36">
        <f ca="1">($AO$7-$AO$5)*$AO11*$D$5</f>
        <v>0</v>
      </c>
      <c r="AT12" s="117">
        <f ca="1">$AO$5*AU11</f>
        <v>0</v>
      </c>
      <c r="AU12" s="117">
        <f t="shared" ca="1" si="7"/>
        <v>0</v>
      </c>
      <c r="AV12" s="117">
        <f ca="1">AU12*$D12*$C12*$D$4</f>
        <v>0</v>
      </c>
      <c r="AW12" s="46"/>
      <c r="AX12" s="117">
        <f ca="1">(1-$AP$7)*$AP12*$D$5</f>
        <v>0</v>
      </c>
      <c r="AY12" s="36">
        <f ca="1">($AP$7-$AP$5)*$AP11*$D$5</f>
        <v>0</v>
      </c>
      <c r="AZ12" s="117">
        <f ca="1">$AP$5*BA11</f>
        <v>0</v>
      </c>
      <c r="BA12" s="117">
        <f t="shared" ca="1" si="8"/>
        <v>0</v>
      </c>
      <c r="BB12" s="117">
        <f ca="1">BA12*$D12*$C12*$D$4</f>
        <v>0</v>
      </c>
      <c r="BC12" s="117"/>
      <c r="BD12" s="117">
        <f t="shared" ca="1" si="9"/>
        <v>0</v>
      </c>
    </row>
    <row r="13" spans="1:56" x14ac:dyDescent="0.25">
      <c r="A13" s="182">
        <v>1949</v>
      </c>
      <c r="B13" s="182"/>
      <c r="C13" s="36">
        <f>Muut_vuositiedot!$D13</f>
        <v>0.5</v>
      </c>
      <c r="D13" s="45">
        <f>Muut_vuositiedot!$G13</f>
        <v>0.41799999999999971</v>
      </c>
      <c r="F13" s="120">
        <f ca="1">Teollisuus_kiinteä!O13</f>
        <v>0</v>
      </c>
      <c r="G13" s="46">
        <f t="shared" ca="1" si="10"/>
        <v>0</v>
      </c>
      <c r="H13" s="46">
        <f ca="1">Teollisuus_kiinteä!AB13</f>
        <v>0</v>
      </c>
      <c r="I13" s="46">
        <f ca="1">Teollisuus_kiinteä!AC13</f>
        <v>0</v>
      </c>
      <c r="J13" s="46">
        <f ca="1">Teollisuus_kiinteä!AD13</f>
        <v>0</v>
      </c>
      <c r="K13" s="46">
        <f ca="1">Teollisuus_kiinteä!AE13</f>
        <v>0</v>
      </c>
      <c r="L13" s="46"/>
      <c r="M13" s="117">
        <f t="shared" ref="M13:M76" ca="1" si="14">(1-$H$7)*$H13*$D$5</f>
        <v>0</v>
      </c>
      <c r="N13" s="36">
        <f t="shared" ref="N13:N76" ca="1" si="15">($H$7-$H$5)*$H12*$D$5</f>
        <v>0</v>
      </c>
      <c r="O13" s="117">
        <f t="shared" ref="O13:O76" ca="1" si="16">$H$5*P12</f>
        <v>0</v>
      </c>
      <c r="P13" s="117">
        <f t="shared" ref="P13:P76" ca="1" si="17">SUM(M13:O13)</f>
        <v>0</v>
      </c>
      <c r="Q13" s="117">
        <f t="shared" ref="Q13:Q76" ca="1" si="18">P13*$D13*$C13*$D$4</f>
        <v>0</v>
      </c>
      <c r="R13" s="46"/>
      <c r="S13" s="117">
        <f t="shared" ref="S13:S76" ca="1" si="19">(1-$I$7)*$I13*$D$5</f>
        <v>0</v>
      </c>
      <c r="T13" s="36">
        <f t="shared" ref="T13:T76" ca="1" si="20">($I$7-$I$5)*$I12*$D$5</f>
        <v>0</v>
      </c>
      <c r="U13" s="117">
        <f t="shared" ref="U13:U76" ca="1" si="21">$I$5*V12</f>
        <v>0</v>
      </c>
      <c r="V13" s="117">
        <f t="shared" ref="V13:V76" ca="1" si="22">SUM(S13:U13)</f>
        <v>0</v>
      </c>
      <c r="W13" s="117">
        <f t="shared" ref="W13:W76" ca="1" si="23">V13*$D13*$C13*$D$4</f>
        <v>0</v>
      </c>
      <c r="Y13" s="117">
        <f t="shared" ref="Y13:Y76" ca="1" si="24">(1-$J$7)*$J13*$D$5</f>
        <v>0</v>
      </c>
      <c r="Z13" s="36">
        <f t="shared" ref="Z13:Z76" ca="1" si="25">($J$7-$J$5)*$J12*$D$5</f>
        <v>0</v>
      </c>
      <c r="AA13" s="117">
        <f t="shared" ref="AA13:AA76" ca="1" si="26">$J$5*AB12</f>
        <v>0</v>
      </c>
      <c r="AB13" s="117">
        <f t="shared" ref="AB13:AB76" ca="1" si="27">SUM(Y13:AA13)</f>
        <v>0</v>
      </c>
      <c r="AC13" s="117">
        <f t="shared" ref="AC13:AC76" ca="1" si="28">AB13*$D13*$C13*$D$4</f>
        <v>0</v>
      </c>
      <c r="AE13" s="117">
        <f t="shared" ref="AE13:AE76" ca="1" si="29">(1-$K$7)*$K13*$D$5</f>
        <v>0</v>
      </c>
      <c r="AF13" s="36">
        <f t="shared" ref="AF13:AF76" ca="1" si="30">($K$7-$K$5)*$K12*$D$5</f>
        <v>0</v>
      </c>
      <c r="AG13" s="117">
        <f t="shared" ref="AG13:AG76" ca="1" si="31">$K$5*AH12</f>
        <v>0</v>
      </c>
      <c r="AH13" s="117">
        <f t="shared" ref="AH13:AH76" ca="1" si="32">SUM(AE13:AG13)</f>
        <v>0</v>
      </c>
      <c r="AI13" s="117">
        <f t="shared" ref="AI13:AI76" ca="1" si="33">AH13*$D13*$C13*$D$4</f>
        <v>0</v>
      </c>
      <c r="AJ13" s="117"/>
      <c r="AK13" s="117">
        <f t="shared" ca="1" si="6"/>
        <v>0</v>
      </c>
      <c r="AL13" s="157"/>
      <c r="AM13" s="120">
        <f ca="1">Rakennus!I13</f>
        <v>0</v>
      </c>
      <c r="AN13" s="46">
        <f t="shared" ref="AN13:AN76" ca="1" si="34">SUM(AO13:AP13)</f>
        <v>0</v>
      </c>
      <c r="AO13" s="46">
        <f ca="1">Rakennus!P13</f>
        <v>0</v>
      </c>
      <c r="AP13" s="46">
        <f ca="1">Rakennus!Q13</f>
        <v>0</v>
      </c>
      <c r="AQ13" s="46"/>
      <c r="AR13" s="117">
        <f t="shared" ref="AR13:AR76" ca="1" si="35">(1-$AO$7)*$AO13*$D$5</f>
        <v>0</v>
      </c>
      <c r="AS13" s="36">
        <f t="shared" ref="AS13:AS76" ca="1" si="36">($AO$7-$AO$5)*$AO12*$D$5</f>
        <v>0</v>
      </c>
      <c r="AT13" s="117">
        <f t="shared" ref="AT13:AT76" ca="1" si="37">$AO$5*AU12</f>
        <v>0</v>
      </c>
      <c r="AU13" s="117">
        <f t="shared" ref="AU13:AU76" ca="1" si="38">SUM(AR13:AT13)</f>
        <v>0</v>
      </c>
      <c r="AV13" s="117">
        <f t="shared" ref="AV13:AV76" ca="1" si="39">AU13*$D13*$C13*$D$4</f>
        <v>0</v>
      </c>
      <c r="AW13" s="46"/>
      <c r="AX13" s="117">
        <f t="shared" ref="AX13:AX76" ca="1" si="40">(1-$AP$7)*$AP13*$D$5</f>
        <v>0</v>
      </c>
      <c r="AY13" s="36">
        <f t="shared" ref="AY13:AY76" ca="1" si="41">($AP$7-$AP$5)*$AP12*$D$5</f>
        <v>0</v>
      </c>
      <c r="AZ13" s="117">
        <f t="shared" ref="AZ13:AZ76" ca="1" si="42">$AP$5*BA12</f>
        <v>0</v>
      </c>
      <c r="BA13" s="117">
        <f t="shared" ref="BA13:BA76" ca="1" si="43">SUM(AX13:AZ13)</f>
        <v>0</v>
      </c>
      <c r="BB13" s="117">
        <f t="shared" ref="BB13:BB76" ca="1" si="44">BA13*$D13*$C13*$D$4</f>
        <v>0</v>
      </c>
      <c r="BC13" s="117"/>
      <c r="BD13" s="117">
        <f t="shared" ca="1" si="9"/>
        <v>0</v>
      </c>
    </row>
    <row r="14" spans="1:56" x14ac:dyDescent="0.25">
      <c r="A14" s="182">
        <v>1950</v>
      </c>
      <c r="B14" s="182"/>
      <c r="C14" s="36">
        <f>Muut_vuositiedot!$D14</f>
        <v>0.5</v>
      </c>
      <c r="D14" s="45">
        <f>Muut_vuositiedot!$G14</f>
        <v>0.43599999999999972</v>
      </c>
      <c r="F14" s="120">
        <f ca="1">Teollisuus_kiinteä!O14</f>
        <v>0</v>
      </c>
      <c r="G14" s="46">
        <f t="shared" ca="1" si="10"/>
        <v>0</v>
      </c>
      <c r="H14" s="46">
        <f ca="1">Teollisuus_kiinteä!AB14</f>
        <v>0</v>
      </c>
      <c r="I14" s="46">
        <f ca="1">Teollisuus_kiinteä!AC14</f>
        <v>0</v>
      </c>
      <c r="J14" s="46">
        <f ca="1">Teollisuus_kiinteä!AD14</f>
        <v>0</v>
      </c>
      <c r="K14" s="46">
        <f ca="1">Teollisuus_kiinteä!AE14</f>
        <v>0</v>
      </c>
      <c r="L14" s="46"/>
      <c r="M14" s="117">
        <f t="shared" ca="1" si="14"/>
        <v>0</v>
      </c>
      <c r="N14" s="36">
        <f t="shared" ca="1" si="15"/>
        <v>0</v>
      </c>
      <c r="O14" s="117">
        <f t="shared" ca="1" si="16"/>
        <v>0</v>
      </c>
      <c r="P14" s="117">
        <f t="shared" ca="1" si="17"/>
        <v>0</v>
      </c>
      <c r="Q14" s="117">
        <f t="shared" ca="1" si="18"/>
        <v>0</v>
      </c>
      <c r="R14" s="46"/>
      <c r="S14" s="117">
        <f t="shared" ca="1" si="19"/>
        <v>0</v>
      </c>
      <c r="T14" s="36">
        <f t="shared" ca="1" si="20"/>
        <v>0</v>
      </c>
      <c r="U14" s="117">
        <f t="shared" ca="1" si="21"/>
        <v>0</v>
      </c>
      <c r="V14" s="117">
        <f t="shared" ca="1" si="22"/>
        <v>0</v>
      </c>
      <c r="W14" s="117">
        <f t="shared" ca="1" si="23"/>
        <v>0</v>
      </c>
      <c r="Y14" s="117">
        <f t="shared" ca="1" si="24"/>
        <v>0</v>
      </c>
      <c r="Z14" s="36">
        <f t="shared" ca="1" si="25"/>
        <v>0</v>
      </c>
      <c r="AA14" s="117">
        <f t="shared" ca="1" si="26"/>
        <v>0</v>
      </c>
      <c r="AB14" s="117">
        <f t="shared" ca="1" si="27"/>
        <v>0</v>
      </c>
      <c r="AC14" s="117">
        <f t="shared" ca="1" si="28"/>
        <v>0</v>
      </c>
      <c r="AE14" s="117">
        <f t="shared" ca="1" si="29"/>
        <v>0</v>
      </c>
      <c r="AF14" s="36">
        <f t="shared" ca="1" si="30"/>
        <v>0</v>
      </c>
      <c r="AG14" s="117">
        <f t="shared" ca="1" si="31"/>
        <v>0</v>
      </c>
      <c r="AH14" s="117">
        <f t="shared" ca="1" si="32"/>
        <v>0</v>
      </c>
      <c r="AI14" s="117">
        <f t="shared" ca="1" si="33"/>
        <v>0</v>
      </c>
      <c r="AJ14" s="117"/>
      <c r="AK14" s="117">
        <f t="shared" ca="1" si="6"/>
        <v>0</v>
      </c>
      <c r="AL14" s="157"/>
      <c r="AM14" s="120">
        <f ca="1">Rakennus!I14</f>
        <v>0</v>
      </c>
      <c r="AN14" s="46">
        <f t="shared" ca="1" si="34"/>
        <v>0</v>
      </c>
      <c r="AO14" s="46">
        <f ca="1">Rakennus!P14</f>
        <v>0</v>
      </c>
      <c r="AP14" s="46">
        <f ca="1">Rakennus!Q14</f>
        <v>0</v>
      </c>
      <c r="AQ14" s="46"/>
      <c r="AR14" s="117">
        <f t="shared" ca="1" si="35"/>
        <v>0</v>
      </c>
      <c r="AS14" s="36">
        <f t="shared" ca="1" si="36"/>
        <v>0</v>
      </c>
      <c r="AT14" s="117">
        <f t="shared" ca="1" si="37"/>
        <v>0</v>
      </c>
      <c r="AU14" s="117">
        <f t="shared" ca="1" si="38"/>
        <v>0</v>
      </c>
      <c r="AV14" s="117">
        <f t="shared" ca="1" si="39"/>
        <v>0</v>
      </c>
      <c r="AW14" s="46"/>
      <c r="AX14" s="117">
        <f t="shared" ca="1" si="40"/>
        <v>0</v>
      </c>
      <c r="AY14" s="36">
        <f t="shared" ca="1" si="41"/>
        <v>0</v>
      </c>
      <c r="AZ14" s="117">
        <f t="shared" ca="1" si="42"/>
        <v>0</v>
      </c>
      <c r="BA14" s="117">
        <f t="shared" ca="1" si="43"/>
        <v>0</v>
      </c>
      <c r="BB14" s="117">
        <f t="shared" ca="1" si="44"/>
        <v>0</v>
      </c>
      <c r="BC14" s="117"/>
      <c r="BD14" s="117">
        <f t="shared" ca="1" si="9"/>
        <v>0</v>
      </c>
    </row>
    <row r="15" spans="1:56" x14ac:dyDescent="0.25">
      <c r="A15" s="182">
        <v>1951</v>
      </c>
      <c r="B15" s="182"/>
      <c r="C15" s="36">
        <f>Muut_vuositiedot!$D15</f>
        <v>0.5</v>
      </c>
      <c r="D15" s="45">
        <f>Muut_vuositiedot!$G15</f>
        <v>0.45399999999999974</v>
      </c>
      <c r="F15" s="120">
        <f ca="1">Teollisuus_kiinteä!O15</f>
        <v>0</v>
      </c>
      <c r="G15" s="46">
        <f t="shared" ca="1" si="10"/>
        <v>0</v>
      </c>
      <c r="H15" s="46">
        <f ca="1">Teollisuus_kiinteä!AB15</f>
        <v>0</v>
      </c>
      <c r="I15" s="46">
        <f ca="1">Teollisuus_kiinteä!AC15</f>
        <v>0</v>
      </c>
      <c r="J15" s="46">
        <f ca="1">Teollisuus_kiinteä!AD15</f>
        <v>0</v>
      </c>
      <c r="K15" s="46">
        <f ca="1">Teollisuus_kiinteä!AE15</f>
        <v>0</v>
      </c>
      <c r="L15" s="46"/>
      <c r="M15" s="117">
        <f t="shared" ca="1" si="14"/>
        <v>0</v>
      </c>
      <c r="N15" s="36">
        <f t="shared" ca="1" si="15"/>
        <v>0</v>
      </c>
      <c r="O15" s="117">
        <f t="shared" ca="1" si="16"/>
        <v>0</v>
      </c>
      <c r="P15" s="117">
        <f t="shared" ca="1" si="17"/>
        <v>0</v>
      </c>
      <c r="Q15" s="117">
        <f t="shared" ca="1" si="18"/>
        <v>0</v>
      </c>
      <c r="R15" s="46"/>
      <c r="S15" s="117">
        <f t="shared" ca="1" si="19"/>
        <v>0</v>
      </c>
      <c r="T15" s="36">
        <f t="shared" ca="1" si="20"/>
        <v>0</v>
      </c>
      <c r="U15" s="117">
        <f t="shared" ca="1" si="21"/>
        <v>0</v>
      </c>
      <c r="V15" s="117">
        <f t="shared" ca="1" si="22"/>
        <v>0</v>
      </c>
      <c r="W15" s="117">
        <f t="shared" ca="1" si="23"/>
        <v>0</v>
      </c>
      <c r="Y15" s="117">
        <f t="shared" ca="1" si="24"/>
        <v>0</v>
      </c>
      <c r="Z15" s="36">
        <f t="shared" ca="1" si="25"/>
        <v>0</v>
      </c>
      <c r="AA15" s="117">
        <f t="shared" ca="1" si="26"/>
        <v>0</v>
      </c>
      <c r="AB15" s="117">
        <f t="shared" ca="1" si="27"/>
        <v>0</v>
      </c>
      <c r="AC15" s="117">
        <f t="shared" ca="1" si="28"/>
        <v>0</v>
      </c>
      <c r="AE15" s="117">
        <f t="shared" ca="1" si="29"/>
        <v>0</v>
      </c>
      <c r="AF15" s="36">
        <f t="shared" ca="1" si="30"/>
        <v>0</v>
      </c>
      <c r="AG15" s="117">
        <f t="shared" ca="1" si="31"/>
        <v>0</v>
      </c>
      <c r="AH15" s="117">
        <f t="shared" ca="1" si="32"/>
        <v>0</v>
      </c>
      <c r="AI15" s="117">
        <f t="shared" ca="1" si="33"/>
        <v>0</v>
      </c>
      <c r="AJ15" s="117"/>
      <c r="AK15" s="117">
        <f t="shared" ca="1" si="6"/>
        <v>0</v>
      </c>
      <c r="AL15" s="157"/>
      <c r="AM15" s="120">
        <f ca="1">Rakennus!I15</f>
        <v>0</v>
      </c>
      <c r="AN15" s="46">
        <f t="shared" ca="1" si="34"/>
        <v>0</v>
      </c>
      <c r="AO15" s="46">
        <f ca="1">Rakennus!P15</f>
        <v>0</v>
      </c>
      <c r="AP15" s="46">
        <f ca="1">Rakennus!Q15</f>
        <v>0</v>
      </c>
      <c r="AQ15" s="46"/>
      <c r="AR15" s="117">
        <f t="shared" ca="1" si="35"/>
        <v>0</v>
      </c>
      <c r="AS15" s="36">
        <f t="shared" ca="1" si="36"/>
        <v>0</v>
      </c>
      <c r="AT15" s="117">
        <f t="shared" ca="1" si="37"/>
        <v>0</v>
      </c>
      <c r="AU15" s="117">
        <f t="shared" ca="1" si="38"/>
        <v>0</v>
      </c>
      <c r="AV15" s="117">
        <f t="shared" ca="1" si="39"/>
        <v>0</v>
      </c>
      <c r="AW15" s="46"/>
      <c r="AX15" s="117">
        <f t="shared" ca="1" si="40"/>
        <v>0</v>
      </c>
      <c r="AY15" s="36">
        <f t="shared" ca="1" si="41"/>
        <v>0</v>
      </c>
      <c r="AZ15" s="117">
        <f t="shared" ca="1" si="42"/>
        <v>0</v>
      </c>
      <c r="BA15" s="117">
        <f t="shared" ca="1" si="43"/>
        <v>0</v>
      </c>
      <c r="BB15" s="117">
        <f t="shared" ca="1" si="44"/>
        <v>0</v>
      </c>
      <c r="BC15" s="117"/>
      <c r="BD15" s="117">
        <f t="shared" ca="1" si="9"/>
        <v>0</v>
      </c>
    </row>
    <row r="16" spans="1:56" x14ac:dyDescent="0.25">
      <c r="A16" s="182">
        <v>1952</v>
      </c>
      <c r="B16" s="182"/>
      <c r="C16" s="36">
        <f>Muut_vuositiedot!$D16</f>
        <v>0.5</v>
      </c>
      <c r="D16" s="45">
        <f>Muut_vuositiedot!$G16</f>
        <v>0.47199999999999975</v>
      </c>
      <c r="F16" s="120">
        <f ca="1">Teollisuus_kiinteä!O16</f>
        <v>0</v>
      </c>
      <c r="G16" s="46">
        <f t="shared" ca="1" si="10"/>
        <v>0</v>
      </c>
      <c r="H16" s="46">
        <f ca="1">Teollisuus_kiinteä!AB16</f>
        <v>0</v>
      </c>
      <c r="I16" s="46">
        <f ca="1">Teollisuus_kiinteä!AC16</f>
        <v>0</v>
      </c>
      <c r="J16" s="46">
        <f ca="1">Teollisuus_kiinteä!AD16</f>
        <v>0</v>
      </c>
      <c r="K16" s="46">
        <f ca="1">Teollisuus_kiinteä!AE16</f>
        <v>0</v>
      </c>
      <c r="L16" s="46"/>
      <c r="M16" s="117">
        <f t="shared" ca="1" si="14"/>
        <v>0</v>
      </c>
      <c r="N16" s="36">
        <f t="shared" ca="1" si="15"/>
        <v>0</v>
      </c>
      <c r="O16" s="117">
        <f t="shared" ca="1" si="16"/>
        <v>0</v>
      </c>
      <c r="P16" s="117">
        <f t="shared" ca="1" si="17"/>
        <v>0</v>
      </c>
      <c r="Q16" s="117">
        <f t="shared" ca="1" si="18"/>
        <v>0</v>
      </c>
      <c r="R16" s="46"/>
      <c r="S16" s="117">
        <f t="shared" ca="1" si="19"/>
        <v>0</v>
      </c>
      <c r="T16" s="36">
        <f t="shared" ca="1" si="20"/>
        <v>0</v>
      </c>
      <c r="U16" s="117">
        <f t="shared" ca="1" si="21"/>
        <v>0</v>
      </c>
      <c r="V16" s="117">
        <f t="shared" ca="1" si="22"/>
        <v>0</v>
      </c>
      <c r="W16" s="117">
        <f t="shared" ca="1" si="23"/>
        <v>0</v>
      </c>
      <c r="Y16" s="117">
        <f t="shared" ca="1" si="24"/>
        <v>0</v>
      </c>
      <c r="Z16" s="36">
        <f t="shared" ca="1" si="25"/>
        <v>0</v>
      </c>
      <c r="AA16" s="117">
        <f t="shared" ca="1" si="26"/>
        <v>0</v>
      </c>
      <c r="AB16" s="117">
        <f t="shared" ca="1" si="27"/>
        <v>0</v>
      </c>
      <c r="AC16" s="117">
        <f t="shared" ca="1" si="28"/>
        <v>0</v>
      </c>
      <c r="AE16" s="117">
        <f t="shared" ca="1" si="29"/>
        <v>0</v>
      </c>
      <c r="AF16" s="36">
        <f t="shared" ca="1" si="30"/>
        <v>0</v>
      </c>
      <c r="AG16" s="117">
        <f t="shared" ca="1" si="31"/>
        <v>0</v>
      </c>
      <c r="AH16" s="117">
        <f t="shared" ca="1" si="32"/>
        <v>0</v>
      </c>
      <c r="AI16" s="117">
        <f t="shared" ca="1" si="33"/>
        <v>0</v>
      </c>
      <c r="AJ16" s="117"/>
      <c r="AK16" s="117">
        <f t="shared" ca="1" si="6"/>
        <v>0</v>
      </c>
      <c r="AL16" s="157"/>
      <c r="AM16" s="120">
        <f ca="1">Rakennus!I16</f>
        <v>0</v>
      </c>
      <c r="AN16" s="46">
        <f t="shared" ca="1" si="34"/>
        <v>0</v>
      </c>
      <c r="AO16" s="46">
        <f ca="1">Rakennus!P16</f>
        <v>0</v>
      </c>
      <c r="AP16" s="46">
        <f ca="1">Rakennus!Q16</f>
        <v>0</v>
      </c>
      <c r="AQ16" s="46"/>
      <c r="AR16" s="117">
        <f t="shared" ca="1" si="35"/>
        <v>0</v>
      </c>
      <c r="AS16" s="36">
        <f t="shared" ca="1" si="36"/>
        <v>0</v>
      </c>
      <c r="AT16" s="117">
        <f t="shared" ca="1" si="37"/>
        <v>0</v>
      </c>
      <c r="AU16" s="117">
        <f t="shared" ca="1" si="38"/>
        <v>0</v>
      </c>
      <c r="AV16" s="117">
        <f t="shared" ca="1" si="39"/>
        <v>0</v>
      </c>
      <c r="AW16" s="46"/>
      <c r="AX16" s="117">
        <f t="shared" ca="1" si="40"/>
        <v>0</v>
      </c>
      <c r="AY16" s="36">
        <f t="shared" ca="1" si="41"/>
        <v>0</v>
      </c>
      <c r="AZ16" s="117">
        <f t="shared" ca="1" si="42"/>
        <v>0</v>
      </c>
      <c r="BA16" s="117">
        <f t="shared" ca="1" si="43"/>
        <v>0</v>
      </c>
      <c r="BB16" s="117">
        <f t="shared" ca="1" si="44"/>
        <v>0</v>
      </c>
      <c r="BC16" s="117"/>
      <c r="BD16" s="117">
        <f t="shared" ca="1" si="9"/>
        <v>0</v>
      </c>
    </row>
    <row r="17" spans="1:56" x14ac:dyDescent="0.25">
      <c r="A17" s="182">
        <v>1953</v>
      </c>
      <c r="B17" s="182"/>
      <c r="C17" s="36">
        <f>Muut_vuositiedot!$D17</f>
        <v>0.5</v>
      </c>
      <c r="D17" s="45">
        <f>Muut_vuositiedot!$G17</f>
        <v>0.49</v>
      </c>
      <c r="F17" s="120">
        <f ca="1">Teollisuus_kiinteä!O17</f>
        <v>0</v>
      </c>
      <c r="G17" s="46">
        <f t="shared" ca="1" si="10"/>
        <v>0</v>
      </c>
      <c r="H17" s="46">
        <f ca="1">Teollisuus_kiinteä!AB17</f>
        <v>0</v>
      </c>
      <c r="I17" s="46">
        <f ca="1">Teollisuus_kiinteä!AC17</f>
        <v>0</v>
      </c>
      <c r="J17" s="46">
        <f ca="1">Teollisuus_kiinteä!AD17</f>
        <v>0</v>
      </c>
      <c r="K17" s="46">
        <f ca="1">Teollisuus_kiinteä!AE17</f>
        <v>0</v>
      </c>
      <c r="L17" s="46"/>
      <c r="M17" s="117">
        <f t="shared" ca="1" si="14"/>
        <v>0</v>
      </c>
      <c r="N17" s="36">
        <f t="shared" ca="1" si="15"/>
        <v>0</v>
      </c>
      <c r="O17" s="117">
        <f t="shared" ca="1" si="16"/>
        <v>0</v>
      </c>
      <c r="P17" s="117">
        <f t="shared" ca="1" si="17"/>
        <v>0</v>
      </c>
      <c r="Q17" s="117">
        <f t="shared" ca="1" si="18"/>
        <v>0</v>
      </c>
      <c r="R17" s="46"/>
      <c r="S17" s="117">
        <f t="shared" ca="1" si="19"/>
        <v>0</v>
      </c>
      <c r="T17" s="36">
        <f t="shared" ca="1" si="20"/>
        <v>0</v>
      </c>
      <c r="U17" s="117">
        <f t="shared" ca="1" si="21"/>
        <v>0</v>
      </c>
      <c r="V17" s="117">
        <f t="shared" ca="1" si="22"/>
        <v>0</v>
      </c>
      <c r="W17" s="117">
        <f t="shared" ca="1" si="23"/>
        <v>0</v>
      </c>
      <c r="Y17" s="117">
        <f t="shared" ca="1" si="24"/>
        <v>0</v>
      </c>
      <c r="Z17" s="36">
        <f t="shared" ca="1" si="25"/>
        <v>0</v>
      </c>
      <c r="AA17" s="117">
        <f t="shared" ca="1" si="26"/>
        <v>0</v>
      </c>
      <c r="AB17" s="117">
        <f t="shared" ca="1" si="27"/>
        <v>0</v>
      </c>
      <c r="AC17" s="117">
        <f t="shared" ca="1" si="28"/>
        <v>0</v>
      </c>
      <c r="AE17" s="117">
        <f t="shared" ca="1" si="29"/>
        <v>0</v>
      </c>
      <c r="AF17" s="36">
        <f t="shared" ca="1" si="30"/>
        <v>0</v>
      </c>
      <c r="AG17" s="117">
        <f t="shared" ca="1" si="31"/>
        <v>0</v>
      </c>
      <c r="AH17" s="117">
        <f t="shared" ca="1" si="32"/>
        <v>0</v>
      </c>
      <c r="AI17" s="117">
        <f t="shared" ca="1" si="33"/>
        <v>0</v>
      </c>
      <c r="AJ17" s="117"/>
      <c r="AK17" s="117">
        <f t="shared" ca="1" si="6"/>
        <v>0</v>
      </c>
      <c r="AL17" s="157"/>
      <c r="AM17" s="120">
        <f ca="1">Rakennus!I17</f>
        <v>0</v>
      </c>
      <c r="AN17" s="46">
        <f t="shared" ca="1" si="34"/>
        <v>0</v>
      </c>
      <c r="AO17" s="46">
        <f ca="1">Rakennus!P17</f>
        <v>0</v>
      </c>
      <c r="AP17" s="46">
        <f ca="1">Rakennus!Q17</f>
        <v>0</v>
      </c>
      <c r="AQ17" s="46"/>
      <c r="AR17" s="117">
        <f t="shared" ca="1" si="35"/>
        <v>0</v>
      </c>
      <c r="AS17" s="36">
        <f t="shared" ca="1" si="36"/>
        <v>0</v>
      </c>
      <c r="AT17" s="117">
        <f t="shared" ca="1" si="37"/>
        <v>0</v>
      </c>
      <c r="AU17" s="117">
        <f t="shared" ca="1" si="38"/>
        <v>0</v>
      </c>
      <c r="AV17" s="117">
        <f t="shared" ca="1" si="39"/>
        <v>0</v>
      </c>
      <c r="AW17" s="46"/>
      <c r="AX17" s="117">
        <f t="shared" ca="1" si="40"/>
        <v>0</v>
      </c>
      <c r="AY17" s="36">
        <f t="shared" ca="1" si="41"/>
        <v>0</v>
      </c>
      <c r="AZ17" s="117">
        <f t="shared" ca="1" si="42"/>
        <v>0</v>
      </c>
      <c r="BA17" s="117">
        <f t="shared" ca="1" si="43"/>
        <v>0</v>
      </c>
      <c r="BB17" s="117">
        <f t="shared" ca="1" si="44"/>
        <v>0</v>
      </c>
      <c r="BC17" s="117"/>
      <c r="BD17" s="117">
        <f t="shared" ca="1" si="9"/>
        <v>0</v>
      </c>
    </row>
    <row r="18" spans="1:56" x14ac:dyDescent="0.25">
      <c r="A18" s="182">
        <v>1954</v>
      </c>
      <c r="B18" s="182"/>
      <c r="C18" s="36">
        <f>Muut_vuositiedot!$D18</f>
        <v>0.5</v>
      </c>
      <c r="D18" s="45">
        <f>Muut_vuositiedot!$G18</f>
        <v>0.50799999999999967</v>
      </c>
      <c r="F18" s="120">
        <f ca="1">Teollisuus_kiinteä!O18</f>
        <v>0</v>
      </c>
      <c r="G18" s="46">
        <f t="shared" ca="1" si="10"/>
        <v>0</v>
      </c>
      <c r="H18" s="46">
        <f ca="1">Teollisuus_kiinteä!AB18</f>
        <v>0</v>
      </c>
      <c r="I18" s="46">
        <f ca="1">Teollisuus_kiinteä!AC18</f>
        <v>0</v>
      </c>
      <c r="J18" s="46">
        <f ca="1">Teollisuus_kiinteä!AD18</f>
        <v>0</v>
      </c>
      <c r="K18" s="46">
        <f ca="1">Teollisuus_kiinteä!AE18</f>
        <v>0</v>
      </c>
      <c r="L18" s="46"/>
      <c r="M18" s="117">
        <f t="shared" ca="1" si="14"/>
        <v>0</v>
      </c>
      <c r="N18" s="36">
        <f t="shared" ca="1" si="15"/>
        <v>0</v>
      </c>
      <c r="O18" s="117">
        <f t="shared" ca="1" si="16"/>
        <v>0</v>
      </c>
      <c r="P18" s="117">
        <f t="shared" ca="1" si="17"/>
        <v>0</v>
      </c>
      <c r="Q18" s="117">
        <f t="shared" ca="1" si="18"/>
        <v>0</v>
      </c>
      <c r="R18" s="46"/>
      <c r="S18" s="117">
        <f t="shared" ca="1" si="19"/>
        <v>0</v>
      </c>
      <c r="T18" s="36">
        <f t="shared" ca="1" si="20"/>
        <v>0</v>
      </c>
      <c r="U18" s="117">
        <f t="shared" ca="1" si="21"/>
        <v>0</v>
      </c>
      <c r="V18" s="117">
        <f t="shared" ca="1" si="22"/>
        <v>0</v>
      </c>
      <c r="W18" s="117">
        <f t="shared" ca="1" si="23"/>
        <v>0</v>
      </c>
      <c r="Y18" s="117">
        <f t="shared" ca="1" si="24"/>
        <v>0</v>
      </c>
      <c r="Z18" s="36">
        <f t="shared" ca="1" si="25"/>
        <v>0</v>
      </c>
      <c r="AA18" s="117">
        <f t="shared" ca="1" si="26"/>
        <v>0</v>
      </c>
      <c r="AB18" s="117">
        <f t="shared" ca="1" si="27"/>
        <v>0</v>
      </c>
      <c r="AC18" s="117">
        <f t="shared" ca="1" si="28"/>
        <v>0</v>
      </c>
      <c r="AE18" s="117">
        <f t="shared" ca="1" si="29"/>
        <v>0</v>
      </c>
      <c r="AF18" s="36">
        <f t="shared" ca="1" si="30"/>
        <v>0</v>
      </c>
      <c r="AG18" s="117">
        <f t="shared" ca="1" si="31"/>
        <v>0</v>
      </c>
      <c r="AH18" s="117">
        <f t="shared" ca="1" si="32"/>
        <v>0</v>
      </c>
      <c r="AI18" s="117">
        <f t="shared" ca="1" si="33"/>
        <v>0</v>
      </c>
      <c r="AJ18" s="117"/>
      <c r="AK18" s="117">
        <f t="shared" ca="1" si="6"/>
        <v>0</v>
      </c>
      <c r="AL18" s="157"/>
      <c r="AM18" s="120">
        <f ca="1">Rakennus!I18</f>
        <v>0</v>
      </c>
      <c r="AN18" s="46">
        <f t="shared" ca="1" si="34"/>
        <v>0</v>
      </c>
      <c r="AO18" s="46">
        <f ca="1">Rakennus!P18</f>
        <v>0</v>
      </c>
      <c r="AP18" s="46">
        <f ca="1">Rakennus!Q18</f>
        <v>0</v>
      </c>
      <c r="AQ18" s="46"/>
      <c r="AR18" s="117">
        <f t="shared" ca="1" si="35"/>
        <v>0</v>
      </c>
      <c r="AS18" s="36">
        <f t="shared" ca="1" si="36"/>
        <v>0</v>
      </c>
      <c r="AT18" s="117">
        <f t="shared" ca="1" si="37"/>
        <v>0</v>
      </c>
      <c r="AU18" s="117">
        <f t="shared" ca="1" si="38"/>
        <v>0</v>
      </c>
      <c r="AV18" s="117">
        <f t="shared" ca="1" si="39"/>
        <v>0</v>
      </c>
      <c r="AW18" s="46"/>
      <c r="AX18" s="117">
        <f t="shared" ca="1" si="40"/>
        <v>0</v>
      </c>
      <c r="AY18" s="36">
        <f t="shared" ca="1" si="41"/>
        <v>0</v>
      </c>
      <c r="AZ18" s="117">
        <f t="shared" ca="1" si="42"/>
        <v>0</v>
      </c>
      <c r="BA18" s="117">
        <f t="shared" ca="1" si="43"/>
        <v>0</v>
      </c>
      <c r="BB18" s="117">
        <f t="shared" ca="1" si="44"/>
        <v>0</v>
      </c>
      <c r="BC18" s="117"/>
      <c r="BD18" s="117">
        <f t="shared" ca="1" si="9"/>
        <v>0</v>
      </c>
    </row>
    <row r="19" spans="1:56" x14ac:dyDescent="0.25">
      <c r="A19" s="182">
        <v>1955</v>
      </c>
      <c r="B19" s="182"/>
      <c r="C19" s="36">
        <f>Muut_vuositiedot!$D19</f>
        <v>0.5</v>
      </c>
      <c r="D19" s="45">
        <f>Muut_vuositiedot!$G19</f>
        <v>0.52599999999999969</v>
      </c>
      <c r="F19" s="120">
        <f ca="1">Teollisuus_kiinteä!O19</f>
        <v>0</v>
      </c>
      <c r="G19" s="46">
        <f t="shared" ca="1" si="10"/>
        <v>0</v>
      </c>
      <c r="H19" s="46">
        <f ca="1">Teollisuus_kiinteä!AB19</f>
        <v>0</v>
      </c>
      <c r="I19" s="46">
        <f ca="1">Teollisuus_kiinteä!AC19</f>
        <v>0</v>
      </c>
      <c r="J19" s="46">
        <f ca="1">Teollisuus_kiinteä!AD19</f>
        <v>0</v>
      </c>
      <c r="K19" s="46">
        <f ca="1">Teollisuus_kiinteä!AE19</f>
        <v>0</v>
      </c>
      <c r="L19" s="46"/>
      <c r="M19" s="117">
        <f t="shared" ca="1" si="14"/>
        <v>0</v>
      </c>
      <c r="N19" s="36">
        <f t="shared" ca="1" si="15"/>
        <v>0</v>
      </c>
      <c r="O19" s="117">
        <f t="shared" ca="1" si="16"/>
        <v>0</v>
      </c>
      <c r="P19" s="117">
        <f t="shared" ca="1" si="17"/>
        <v>0</v>
      </c>
      <c r="Q19" s="117">
        <f t="shared" ca="1" si="18"/>
        <v>0</v>
      </c>
      <c r="R19" s="46"/>
      <c r="S19" s="117">
        <f t="shared" ca="1" si="19"/>
        <v>0</v>
      </c>
      <c r="T19" s="36">
        <f t="shared" ca="1" si="20"/>
        <v>0</v>
      </c>
      <c r="U19" s="117">
        <f t="shared" ca="1" si="21"/>
        <v>0</v>
      </c>
      <c r="V19" s="117">
        <f t="shared" ca="1" si="22"/>
        <v>0</v>
      </c>
      <c r="W19" s="117">
        <f t="shared" ca="1" si="23"/>
        <v>0</v>
      </c>
      <c r="Y19" s="117">
        <f t="shared" ca="1" si="24"/>
        <v>0</v>
      </c>
      <c r="Z19" s="36">
        <f t="shared" ca="1" si="25"/>
        <v>0</v>
      </c>
      <c r="AA19" s="117">
        <f t="shared" ca="1" si="26"/>
        <v>0</v>
      </c>
      <c r="AB19" s="117">
        <f t="shared" ca="1" si="27"/>
        <v>0</v>
      </c>
      <c r="AC19" s="117">
        <f t="shared" ca="1" si="28"/>
        <v>0</v>
      </c>
      <c r="AE19" s="117">
        <f t="shared" ca="1" si="29"/>
        <v>0</v>
      </c>
      <c r="AF19" s="36">
        <f t="shared" ca="1" si="30"/>
        <v>0</v>
      </c>
      <c r="AG19" s="117">
        <f t="shared" ca="1" si="31"/>
        <v>0</v>
      </c>
      <c r="AH19" s="117">
        <f t="shared" ca="1" si="32"/>
        <v>0</v>
      </c>
      <c r="AI19" s="117">
        <f t="shared" ca="1" si="33"/>
        <v>0</v>
      </c>
      <c r="AJ19" s="117"/>
      <c r="AK19" s="117">
        <f t="shared" ca="1" si="6"/>
        <v>0</v>
      </c>
      <c r="AL19" s="157"/>
      <c r="AM19" s="120">
        <f ca="1">Rakennus!I19</f>
        <v>0</v>
      </c>
      <c r="AN19" s="46">
        <f t="shared" ca="1" si="34"/>
        <v>0</v>
      </c>
      <c r="AO19" s="46">
        <f ca="1">Rakennus!P19</f>
        <v>0</v>
      </c>
      <c r="AP19" s="46">
        <f ca="1">Rakennus!Q19</f>
        <v>0</v>
      </c>
      <c r="AQ19" s="46"/>
      <c r="AR19" s="117">
        <f t="shared" ca="1" si="35"/>
        <v>0</v>
      </c>
      <c r="AS19" s="36">
        <f t="shared" ca="1" si="36"/>
        <v>0</v>
      </c>
      <c r="AT19" s="117">
        <f t="shared" ca="1" si="37"/>
        <v>0</v>
      </c>
      <c r="AU19" s="117">
        <f t="shared" ca="1" si="38"/>
        <v>0</v>
      </c>
      <c r="AV19" s="117">
        <f t="shared" ca="1" si="39"/>
        <v>0</v>
      </c>
      <c r="AW19" s="46"/>
      <c r="AX19" s="117">
        <f t="shared" ca="1" si="40"/>
        <v>0</v>
      </c>
      <c r="AY19" s="36">
        <f t="shared" ca="1" si="41"/>
        <v>0</v>
      </c>
      <c r="AZ19" s="117">
        <f t="shared" ca="1" si="42"/>
        <v>0</v>
      </c>
      <c r="BA19" s="117">
        <f t="shared" ca="1" si="43"/>
        <v>0</v>
      </c>
      <c r="BB19" s="117">
        <f t="shared" ca="1" si="44"/>
        <v>0</v>
      </c>
      <c r="BC19" s="117"/>
      <c r="BD19" s="117">
        <f t="shared" ca="1" si="9"/>
        <v>0</v>
      </c>
    </row>
    <row r="20" spans="1:56" x14ac:dyDescent="0.25">
      <c r="A20" s="182">
        <v>1956</v>
      </c>
      <c r="B20" s="182"/>
      <c r="C20" s="36">
        <f>Muut_vuositiedot!$D20</f>
        <v>0.5</v>
      </c>
      <c r="D20" s="45">
        <f>Muut_vuositiedot!$G20</f>
        <v>0.54399999999999971</v>
      </c>
      <c r="F20" s="120">
        <f ca="1">Teollisuus_kiinteä!O20</f>
        <v>0</v>
      </c>
      <c r="G20" s="46">
        <f t="shared" ca="1" si="10"/>
        <v>0</v>
      </c>
      <c r="H20" s="46">
        <f ca="1">Teollisuus_kiinteä!AB20</f>
        <v>0</v>
      </c>
      <c r="I20" s="46">
        <f ca="1">Teollisuus_kiinteä!AC20</f>
        <v>0</v>
      </c>
      <c r="J20" s="46">
        <f ca="1">Teollisuus_kiinteä!AD20</f>
        <v>0</v>
      </c>
      <c r="K20" s="46">
        <f ca="1">Teollisuus_kiinteä!AE20</f>
        <v>0</v>
      </c>
      <c r="L20" s="46"/>
      <c r="M20" s="117">
        <f t="shared" ca="1" si="14"/>
        <v>0</v>
      </c>
      <c r="N20" s="36">
        <f t="shared" ca="1" si="15"/>
        <v>0</v>
      </c>
      <c r="O20" s="117">
        <f t="shared" ca="1" si="16"/>
        <v>0</v>
      </c>
      <c r="P20" s="117">
        <f t="shared" ca="1" si="17"/>
        <v>0</v>
      </c>
      <c r="Q20" s="117">
        <f t="shared" ca="1" si="18"/>
        <v>0</v>
      </c>
      <c r="R20" s="46"/>
      <c r="S20" s="117">
        <f t="shared" ca="1" si="19"/>
        <v>0</v>
      </c>
      <c r="T20" s="36">
        <f t="shared" ca="1" si="20"/>
        <v>0</v>
      </c>
      <c r="U20" s="117">
        <f t="shared" ca="1" si="21"/>
        <v>0</v>
      </c>
      <c r="V20" s="117">
        <f t="shared" ca="1" si="22"/>
        <v>0</v>
      </c>
      <c r="W20" s="117">
        <f t="shared" ca="1" si="23"/>
        <v>0</v>
      </c>
      <c r="Y20" s="117">
        <f t="shared" ca="1" si="24"/>
        <v>0</v>
      </c>
      <c r="Z20" s="36">
        <f t="shared" ca="1" si="25"/>
        <v>0</v>
      </c>
      <c r="AA20" s="117">
        <f t="shared" ca="1" si="26"/>
        <v>0</v>
      </c>
      <c r="AB20" s="117">
        <f t="shared" ca="1" si="27"/>
        <v>0</v>
      </c>
      <c r="AC20" s="117">
        <f t="shared" ca="1" si="28"/>
        <v>0</v>
      </c>
      <c r="AE20" s="117">
        <f t="shared" ca="1" si="29"/>
        <v>0</v>
      </c>
      <c r="AF20" s="36">
        <f t="shared" ca="1" si="30"/>
        <v>0</v>
      </c>
      <c r="AG20" s="117">
        <f t="shared" ca="1" si="31"/>
        <v>0</v>
      </c>
      <c r="AH20" s="117">
        <f t="shared" ca="1" si="32"/>
        <v>0</v>
      </c>
      <c r="AI20" s="117">
        <f t="shared" ca="1" si="33"/>
        <v>0</v>
      </c>
      <c r="AJ20" s="117"/>
      <c r="AK20" s="117">
        <f t="shared" ca="1" si="6"/>
        <v>0</v>
      </c>
      <c r="AL20" s="157"/>
      <c r="AM20" s="120">
        <f ca="1">Rakennus!I20</f>
        <v>0</v>
      </c>
      <c r="AN20" s="46">
        <f t="shared" ca="1" si="34"/>
        <v>0</v>
      </c>
      <c r="AO20" s="46">
        <f ca="1">Rakennus!P20</f>
        <v>0</v>
      </c>
      <c r="AP20" s="46">
        <f ca="1">Rakennus!Q20</f>
        <v>0</v>
      </c>
      <c r="AQ20" s="46"/>
      <c r="AR20" s="117">
        <f t="shared" ca="1" si="35"/>
        <v>0</v>
      </c>
      <c r="AS20" s="36">
        <f t="shared" ca="1" si="36"/>
        <v>0</v>
      </c>
      <c r="AT20" s="117">
        <f t="shared" ca="1" si="37"/>
        <v>0</v>
      </c>
      <c r="AU20" s="117">
        <f t="shared" ca="1" si="38"/>
        <v>0</v>
      </c>
      <c r="AV20" s="117">
        <f t="shared" ca="1" si="39"/>
        <v>0</v>
      </c>
      <c r="AW20" s="46"/>
      <c r="AX20" s="117">
        <f t="shared" ca="1" si="40"/>
        <v>0</v>
      </c>
      <c r="AY20" s="36">
        <f t="shared" ca="1" si="41"/>
        <v>0</v>
      </c>
      <c r="AZ20" s="117">
        <f t="shared" ca="1" si="42"/>
        <v>0</v>
      </c>
      <c r="BA20" s="117">
        <f t="shared" ca="1" si="43"/>
        <v>0</v>
      </c>
      <c r="BB20" s="117">
        <f t="shared" ca="1" si="44"/>
        <v>0</v>
      </c>
      <c r="BC20" s="117"/>
      <c r="BD20" s="117">
        <f t="shared" ca="1" si="9"/>
        <v>0</v>
      </c>
    </row>
    <row r="21" spans="1:56" x14ac:dyDescent="0.25">
      <c r="A21" s="182">
        <v>1957</v>
      </c>
      <c r="B21" s="182"/>
      <c r="C21" s="36">
        <f>Muut_vuositiedot!$D21</f>
        <v>0.5</v>
      </c>
      <c r="D21" s="45">
        <f>Muut_vuositiedot!$G21</f>
        <v>0.56199999999999961</v>
      </c>
      <c r="F21" s="120">
        <f ca="1">Teollisuus_kiinteä!O21</f>
        <v>0</v>
      </c>
      <c r="G21" s="46">
        <f t="shared" ca="1" si="10"/>
        <v>0</v>
      </c>
      <c r="H21" s="46">
        <f ca="1">Teollisuus_kiinteä!AB21</f>
        <v>0</v>
      </c>
      <c r="I21" s="46">
        <f ca="1">Teollisuus_kiinteä!AC21</f>
        <v>0</v>
      </c>
      <c r="J21" s="46">
        <f ca="1">Teollisuus_kiinteä!AD21</f>
        <v>0</v>
      </c>
      <c r="K21" s="46">
        <f ca="1">Teollisuus_kiinteä!AE21</f>
        <v>0</v>
      </c>
      <c r="L21" s="46"/>
      <c r="M21" s="117">
        <f t="shared" ca="1" si="14"/>
        <v>0</v>
      </c>
      <c r="N21" s="36">
        <f t="shared" ca="1" si="15"/>
        <v>0</v>
      </c>
      <c r="O21" s="117">
        <f t="shared" ca="1" si="16"/>
        <v>0</v>
      </c>
      <c r="P21" s="117">
        <f t="shared" ca="1" si="17"/>
        <v>0</v>
      </c>
      <c r="Q21" s="117">
        <f t="shared" ca="1" si="18"/>
        <v>0</v>
      </c>
      <c r="R21" s="46"/>
      <c r="S21" s="117">
        <f t="shared" ca="1" si="19"/>
        <v>0</v>
      </c>
      <c r="T21" s="36">
        <f t="shared" ca="1" si="20"/>
        <v>0</v>
      </c>
      <c r="U21" s="117">
        <f t="shared" ca="1" si="21"/>
        <v>0</v>
      </c>
      <c r="V21" s="117">
        <f t="shared" ca="1" si="22"/>
        <v>0</v>
      </c>
      <c r="W21" s="117">
        <f t="shared" ca="1" si="23"/>
        <v>0</v>
      </c>
      <c r="Y21" s="117">
        <f t="shared" ca="1" si="24"/>
        <v>0</v>
      </c>
      <c r="Z21" s="36">
        <f t="shared" ca="1" si="25"/>
        <v>0</v>
      </c>
      <c r="AA21" s="117">
        <f t="shared" ca="1" si="26"/>
        <v>0</v>
      </c>
      <c r="AB21" s="117">
        <f t="shared" ca="1" si="27"/>
        <v>0</v>
      </c>
      <c r="AC21" s="117">
        <f t="shared" ca="1" si="28"/>
        <v>0</v>
      </c>
      <c r="AE21" s="117">
        <f t="shared" ca="1" si="29"/>
        <v>0</v>
      </c>
      <c r="AF21" s="36">
        <f t="shared" ca="1" si="30"/>
        <v>0</v>
      </c>
      <c r="AG21" s="117">
        <f t="shared" ca="1" si="31"/>
        <v>0</v>
      </c>
      <c r="AH21" s="117">
        <f t="shared" ca="1" si="32"/>
        <v>0</v>
      </c>
      <c r="AI21" s="117">
        <f t="shared" ca="1" si="33"/>
        <v>0</v>
      </c>
      <c r="AJ21" s="117"/>
      <c r="AK21" s="117">
        <f t="shared" ca="1" si="6"/>
        <v>0</v>
      </c>
      <c r="AL21" s="157"/>
      <c r="AM21" s="120">
        <f ca="1">Rakennus!I21</f>
        <v>0</v>
      </c>
      <c r="AN21" s="46">
        <f t="shared" ca="1" si="34"/>
        <v>0</v>
      </c>
      <c r="AO21" s="46">
        <f ca="1">Rakennus!P21</f>
        <v>0</v>
      </c>
      <c r="AP21" s="46">
        <f ca="1">Rakennus!Q21</f>
        <v>0</v>
      </c>
      <c r="AQ21" s="46"/>
      <c r="AR21" s="117">
        <f t="shared" ca="1" si="35"/>
        <v>0</v>
      </c>
      <c r="AS21" s="36">
        <f t="shared" ca="1" si="36"/>
        <v>0</v>
      </c>
      <c r="AT21" s="117">
        <f t="shared" ca="1" si="37"/>
        <v>0</v>
      </c>
      <c r="AU21" s="117">
        <f t="shared" ca="1" si="38"/>
        <v>0</v>
      </c>
      <c r="AV21" s="117">
        <f t="shared" ca="1" si="39"/>
        <v>0</v>
      </c>
      <c r="AW21" s="46"/>
      <c r="AX21" s="117">
        <f t="shared" ca="1" si="40"/>
        <v>0</v>
      </c>
      <c r="AY21" s="36">
        <f t="shared" ca="1" si="41"/>
        <v>0</v>
      </c>
      <c r="AZ21" s="117">
        <f t="shared" ca="1" si="42"/>
        <v>0</v>
      </c>
      <c r="BA21" s="117">
        <f t="shared" ca="1" si="43"/>
        <v>0</v>
      </c>
      <c r="BB21" s="117">
        <f t="shared" ca="1" si="44"/>
        <v>0</v>
      </c>
      <c r="BC21" s="117"/>
      <c r="BD21" s="117">
        <f t="shared" ca="1" si="9"/>
        <v>0</v>
      </c>
    </row>
    <row r="22" spans="1:56" x14ac:dyDescent="0.25">
      <c r="A22" s="182">
        <v>1958</v>
      </c>
      <c r="B22" s="182"/>
      <c r="C22" s="36">
        <f>Muut_vuositiedot!$D22</f>
        <v>0.5</v>
      </c>
      <c r="D22" s="45">
        <f>Muut_vuositiedot!$G22</f>
        <v>0.57999999999999996</v>
      </c>
      <c r="F22" s="120">
        <f ca="1">Teollisuus_kiinteä!O22</f>
        <v>0</v>
      </c>
      <c r="G22" s="46">
        <f t="shared" ca="1" si="10"/>
        <v>0</v>
      </c>
      <c r="H22" s="46">
        <f ca="1">Teollisuus_kiinteä!AB22</f>
        <v>0</v>
      </c>
      <c r="I22" s="46">
        <f ca="1">Teollisuus_kiinteä!AC22</f>
        <v>0</v>
      </c>
      <c r="J22" s="46">
        <f ca="1">Teollisuus_kiinteä!AD22</f>
        <v>0</v>
      </c>
      <c r="K22" s="46">
        <f ca="1">Teollisuus_kiinteä!AE22</f>
        <v>0</v>
      </c>
      <c r="L22" s="46"/>
      <c r="M22" s="117">
        <f t="shared" ca="1" si="14"/>
        <v>0</v>
      </c>
      <c r="N22" s="36">
        <f t="shared" ca="1" si="15"/>
        <v>0</v>
      </c>
      <c r="O22" s="117">
        <f t="shared" ca="1" si="16"/>
        <v>0</v>
      </c>
      <c r="P22" s="117">
        <f t="shared" ca="1" si="17"/>
        <v>0</v>
      </c>
      <c r="Q22" s="117">
        <f t="shared" ca="1" si="18"/>
        <v>0</v>
      </c>
      <c r="R22" s="46"/>
      <c r="S22" s="117">
        <f t="shared" ca="1" si="19"/>
        <v>0</v>
      </c>
      <c r="T22" s="36">
        <f t="shared" ca="1" si="20"/>
        <v>0</v>
      </c>
      <c r="U22" s="117">
        <f t="shared" ca="1" si="21"/>
        <v>0</v>
      </c>
      <c r="V22" s="117">
        <f t="shared" ca="1" si="22"/>
        <v>0</v>
      </c>
      <c r="W22" s="117">
        <f t="shared" ca="1" si="23"/>
        <v>0</v>
      </c>
      <c r="Y22" s="117">
        <f t="shared" ca="1" si="24"/>
        <v>0</v>
      </c>
      <c r="Z22" s="36">
        <f t="shared" ca="1" si="25"/>
        <v>0</v>
      </c>
      <c r="AA22" s="117">
        <f t="shared" ca="1" si="26"/>
        <v>0</v>
      </c>
      <c r="AB22" s="117">
        <f t="shared" ca="1" si="27"/>
        <v>0</v>
      </c>
      <c r="AC22" s="117">
        <f t="shared" ca="1" si="28"/>
        <v>0</v>
      </c>
      <c r="AE22" s="117">
        <f t="shared" ca="1" si="29"/>
        <v>0</v>
      </c>
      <c r="AF22" s="36">
        <f t="shared" ca="1" si="30"/>
        <v>0</v>
      </c>
      <c r="AG22" s="117">
        <f t="shared" ca="1" si="31"/>
        <v>0</v>
      </c>
      <c r="AH22" s="117">
        <f t="shared" ca="1" si="32"/>
        <v>0</v>
      </c>
      <c r="AI22" s="117">
        <f t="shared" ca="1" si="33"/>
        <v>0</v>
      </c>
      <c r="AJ22" s="117"/>
      <c r="AK22" s="117">
        <f t="shared" ca="1" si="6"/>
        <v>0</v>
      </c>
      <c r="AL22" s="157"/>
      <c r="AM22" s="120">
        <f ca="1">Rakennus!I22</f>
        <v>0</v>
      </c>
      <c r="AN22" s="46">
        <f t="shared" ca="1" si="34"/>
        <v>0</v>
      </c>
      <c r="AO22" s="46">
        <f ca="1">Rakennus!P22</f>
        <v>0</v>
      </c>
      <c r="AP22" s="46">
        <f ca="1">Rakennus!Q22</f>
        <v>0</v>
      </c>
      <c r="AQ22" s="46"/>
      <c r="AR22" s="117">
        <f t="shared" ca="1" si="35"/>
        <v>0</v>
      </c>
      <c r="AS22" s="36">
        <f t="shared" ca="1" si="36"/>
        <v>0</v>
      </c>
      <c r="AT22" s="117">
        <f t="shared" ca="1" si="37"/>
        <v>0</v>
      </c>
      <c r="AU22" s="117">
        <f t="shared" ca="1" si="38"/>
        <v>0</v>
      </c>
      <c r="AV22" s="117">
        <f t="shared" ca="1" si="39"/>
        <v>0</v>
      </c>
      <c r="AW22" s="46"/>
      <c r="AX22" s="117">
        <f t="shared" ca="1" si="40"/>
        <v>0</v>
      </c>
      <c r="AY22" s="36">
        <f t="shared" ca="1" si="41"/>
        <v>0</v>
      </c>
      <c r="AZ22" s="117">
        <f t="shared" ca="1" si="42"/>
        <v>0</v>
      </c>
      <c r="BA22" s="117">
        <f t="shared" ca="1" si="43"/>
        <v>0</v>
      </c>
      <c r="BB22" s="117">
        <f t="shared" ca="1" si="44"/>
        <v>0</v>
      </c>
      <c r="BC22" s="117"/>
      <c r="BD22" s="117">
        <f t="shared" ca="1" si="9"/>
        <v>0</v>
      </c>
    </row>
    <row r="23" spans="1:56" x14ac:dyDescent="0.25">
      <c r="A23" s="182">
        <v>1959</v>
      </c>
      <c r="B23" s="182"/>
      <c r="C23" s="36">
        <f>Muut_vuositiedot!$D23</f>
        <v>0.5</v>
      </c>
      <c r="D23" s="45">
        <f>Muut_vuositiedot!$G23</f>
        <v>0.59799999999999964</v>
      </c>
      <c r="F23" s="120">
        <f ca="1">Teollisuus_kiinteä!O23</f>
        <v>0</v>
      </c>
      <c r="G23" s="46">
        <f t="shared" ca="1" si="10"/>
        <v>0</v>
      </c>
      <c r="H23" s="46">
        <f ca="1">Teollisuus_kiinteä!AB23</f>
        <v>0</v>
      </c>
      <c r="I23" s="46">
        <f ca="1">Teollisuus_kiinteä!AC23</f>
        <v>0</v>
      </c>
      <c r="J23" s="46">
        <f ca="1">Teollisuus_kiinteä!AD23</f>
        <v>0</v>
      </c>
      <c r="K23" s="46">
        <f ca="1">Teollisuus_kiinteä!AE23</f>
        <v>0</v>
      </c>
      <c r="L23" s="46"/>
      <c r="M23" s="117">
        <f t="shared" ca="1" si="14"/>
        <v>0</v>
      </c>
      <c r="N23" s="36">
        <f t="shared" ca="1" si="15"/>
        <v>0</v>
      </c>
      <c r="O23" s="117">
        <f t="shared" ca="1" si="16"/>
        <v>0</v>
      </c>
      <c r="P23" s="117">
        <f t="shared" ca="1" si="17"/>
        <v>0</v>
      </c>
      <c r="Q23" s="117">
        <f t="shared" ca="1" si="18"/>
        <v>0</v>
      </c>
      <c r="R23" s="46"/>
      <c r="S23" s="117">
        <f t="shared" ca="1" si="19"/>
        <v>0</v>
      </c>
      <c r="T23" s="36">
        <f t="shared" ca="1" si="20"/>
        <v>0</v>
      </c>
      <c r="U23" s="117">
        <f t="shared" ca="1" si="21"/>
        <v>0</v>
      </c>
      <c r="V23" s="117">
        <f t="shared" ca="1" si="22"/>
        <v>0</v>
      </c>
      <c r="W23" s="117">
        <f t="shared" ca="1" si="23"/>
        <v>0</v>
      </c>
      <c r="Y23" s="117">
        <f t="shared" ca="1" si="24"/>
        <v>0</v>
      </c>
      <c r="Z23" s="36">
        <f t="shared" ca="1" si="25"/>
        <v>0</v>
      </c>
      <c r="AA23" s="117">
        <f t="shared" ca="1" si="26"/>
        <v>0</v>
      </c>
      <c r="AB23" s="117">
        <f t="shared" ca="1" si="27"/>
        <v>0</v>
      </c>
      <c r="AC23" s="117">
        <f t="shared" ca="1" si="28"/>
        <v>0</v>
      </c>
      <c r="AE23" s="117">
        <f t="shared" ca="1" si="29"/>
        <v>0</v>
      </c>
      <c r="AF23" s="36">
        <f t="shared" ca="1" si="30"/>
        <v>0</v>
      </c>
      <c r="AG23" s="117">
        <f t="shared" ca="1" si="31"/>
        <v>0</v>
      </c>
      <c r="AH23" s="117">
        <f t="shared" ca="1" si="32"/>
        <v>0</v>
      </c>
      <c r="AI23" s="117">
        <f t="shared" ca="1" si="33"/>
        <v>0</v>
      </c>
      <c r="AJ23" s="117"/>
      <c r="AK23" s="117">
        <f t="shared" ca="1" si="6"/>
        <v>0</v>
      </c>
      <c r="AL23" s="157"/>
      <c r="AM23" s="120">
        <f ca="1">Rakennus!I23</f>
        <v>0</v>
      </c>
      <c r="AN23" s="46">
        <f t="shared" ca="1" si="34"/>
        <v>0</v>
      </c>
      <c r="AO23" s="46">
        <f ca="1">Rakennus!P23</f>
        <v>0</v>
      </c>
      <c r="AP23" s="46">
        <f ca="1">Rakennus!Q23</f>
        <v>0</v>
      </c>
      <c r="AQ23" s="46"/>
      <c r="AR23" s="117">
        <f t="shared" ca="1" si="35"/>
        <v>0</v>
      </c>
      <c r="AS23" s="36">
        <f t="shared" ca="1" si="36"/>
        <v>0</v>
      </c>
      <c r="AT23" s="117">
        <f t="shared" ca="1" si="37"/>
        <v>0</v>
      </c>
      <c r="AU23" s="117">
        <f t="shared" ca="1" si="38"/>
        <v>0</v>
      </c>
      <c r="AV23" s="117">
        <f t="shared" ca="1" si="39"/>
        <v>0</v>
      </c>
      <c r="AW23" s="46"/>
      <c r="AX23" s="117">
        <f t="shared" ca="1" si="40"/>
        <v>0</v>
      </c>
      <c r="AY23" s="36">
        <f t="shared" ca="1" si="41"/>
        <v>0</v>
      </c>
      <c r="AZ23" s="117">
        <f t="shared" ca="1" si="42"/>
        <v>0</v>
      </c>
      <c r="BA23" s="117">
        <f t="shared" ca="1" si="43"/>
        <v>0</v>
      </c>
      <c r="BB23" s="117">
        <f t="shared" ca="1" si="44"/>
        <v>0</v>
      </c>
      <c r="BC23" s="117"/>
      <c r="BD23" s="117">
        <f t="shared" ca="1" si="9"/>
        <v>0</v>
      </c>
    </row>
    <row r="24" spans="1:56" x14ac:dyDescent="0.25">
      <c r="A24" s="182">
        <v>1960</v>
      </c>
      <c r="B24" s="182"/>
      <c r="C24" s="36">
        <f>Muut_vuositiedot!$D24</f>
        <v>0.5</v>
      </c>
      <c r="D24" s="45">
        <f>Muut_vuositiedot!$G24</f>
        <v>0.61599999999999966</v>
      </c>
      <c r="F24" s="120">
        <f ca="1">Teollisuus_kiinteä!O24</f>
        <v>0</v>
      </c>
      <c r="G24" s="46">
        <f t="shared" ca="1" si="10"/>
        <v>0</v>
      </c>
      <c r="H24" s="46">
        <f ca="1">Teollisuus_kiinteä!AB24</f>
        <v>0</v>
      </c>
      <c r="I24" s="46">
        <f ca="1">Teollisuus_kiinteä!AC24</f>
        <v>0</v>
      </c>
      <c r="J24" s="46">
        <f ca="1">Teollisuus_kiinteä!AD24</f>
        <v>0</v>
      </c>
      <c r="K24" s="46">
        <f ca="1">Teollisuus_kiinteä!AE24</f>
        <v>0</v>
      </c>
      <c r="L24" s="46"/>
      <c r="M24" s="117">
        <f t="shared" ca="1" si="14"/>
        <v>0</v>
      </c>
      <c r="N24" s="36">
        <f t="shared" ca="1" si="15"/>
        <v>0</v>
      </c>
      <c r="O24" s="117">
        <f t="shared" ca="1" si="16"/>
        <v>0</v>
      </c>
      <c r="P24" s="117">
        <f t="shared" ca="1" si="17"/>
        <v>0</v>
      </c>
      <c r="Q24" s="117">
        <f t="shared" ca="1" si="18"/>
        <v>0</v>
      </c>
      <c r="R24" s="46"/>
      <c r="S24" s="117">
        <f t="shared" ca="1" si="19"/>
        <v>0</v>
      </c>
      <c r="T24" s="36">
        <f t="shared" ca="1" si="20"/>
        <v>0</v>
      </c>
      <c r="U24" s="117">
        <f t="shared" ca="1" si="21"/>
        <v>0</v>
      </c>
      <c r="V24" s="117">
        <f t="shared" ca="1" si="22"/>
        <v>0</v>
      </c>
      <c r="W24" s="117">
        <f t="shared" ca="1" si="23"/>
        <v>0</v>
      </c>
      <c r="Y24" s="117">
        <f t="shared" ca="1" si="24"/>
        <v>0</v>
      </c>
      <c r="Z24" s="36">
        <f t="shared" ca="1" si="25"/>
        <v>0</v>
      </c>
      <c r="AA24" s="117">
        <f t="shared" ca="1" si="26"/>
        <v>0</v>
      </c>
      <c r="AB24" s="117">
        <f t="shared" ca="1" si="27"/>
        <v>0</v>
      </c>
      <c r="AC24" s="117">
        <f t="shared" ca="1" si="28"/>
        <v>0</v>
      </c>
      <c r="AE24" s="117">
        <f t="shared" ca="1" si="29"/>
        <v>0</v>
      </c>
      <c r="AF24" s="36">
        <f t="shared" ca="1" si="30"/>
        <v>0</v>
      </c>
      <c r="AG24" s="117">
        <f t="shared" ca="1" si="31"/>
        <v>0</v>
      </c>
      <c r="AH24" s="117">
        <f t="shared" ca="1" si="32"/>
        <v>0</v>
      </c>
      <c r="AI24" s="117">
        <f t="shared" ca="1" si="33"/>
        <v>0</v>
      </c>
      <c r="AJ24" s="117"/>
      <c r="AK24" s="117">
        <f t="shared" ca="1" si="6"/>
        <v>0</v>
      </c>
      <c r="AL24" s="157"/>
      <c r="AM24" s="120">
        <f ca="1">Rakennus!I24</f>
        <v>0</v>
      </c>
      <c r="AN24" s="46">
        <f t="shared" ca="1" si="34"/>
        <v>0</v>
      </c>
      <c r="AO24" s="46">
        <f ca="1">Rakennus!P24</f>
        <v>0</v>
      </c>
      <c r="AP24" s="46">
        <f ca="1">Rakennus!Q24</f>
        <v>0</v>
      </c>
      <c r="AQ24" s="46"/>
      <c r="AR24" s="117">
        <f t="shared" ca="1" si="35"/>
        <v>0</v>
      </c>
      <c r="AS24" s="36">
        <f t="shared" ca="1" si="36"/>
        <v>0</v>
      </c>
      <c r="AT24" s="117">
        <f t="shared" ca="1" si="37"/>
        <v>0</v>
      </c>
      <c r="AU24" s="117">
        <f t="shared" ca="1" si="38"/>
        <v>0</v>
      </c>
      <c r="AV24" s="117">
        <f t="shared" ca="1" si="39"/>
        <v>0</v>
      </c>
      <c r="AW24" s="46"/>
      <c r="AX24" s="117">
        <f t="shared" ca="1" si="40"/>
        <v>0</v>
      </c>
      <c r="AY24" s="36">
        <f t="shared" ca="1" si="41"/>
        <v>0</v>
      </c>
      <c r="AZ24" s="117">
        <f t="shared" ca="1" si="42"/>
        <v>0</v>
      </c>
      <c r="BA24" s="117">
        <f t="shared" ca="1" si="43"/>
        <v>0</v>
      </c>
      <c r="BB24" s="117">
        <f t="shared" ca="1" si="44"/>
        <v>0</v>
      </c>
      <c r="BC24" s="117"/>
      <c r="BD24" s="117">
        <f t="shared" ca="1" si="9"/>
        <v>0</v>
      </c>
    </row>
    <row r="25" spans="1:56" x14ac:dyDescent="0.25">
      <c r="A25" s="182">
        <v>1961</v>
      </c>
      <c r="B25" s="182"/>
      <c r="C25" s="36">
        <f>Muut_vuositiedot!$D25</f>
        <v>0.5</v>
      </c>
      <c r="D25" s="45">
        <f>Muut_vuositiedot!$G25</f>
        <v>0.63399999999999979</v>
      </c>
      <c r="F25" s="120">
        <f ca="1">Teollisuus_kiinteä!O25</f>
        <v>0</v>
      </c>
      <c r="G25" s="46">
        <f t="shared" ca="1" si="10"/>
        <v>0</v>
      </c>
      <c r="H25" s="46">
        <f ca="1">Teollisuus_kiinteä!AB25</f>
        <v>0</v>
      </c>
      <c r="I25" s="46">
        <f ca="1">Teollisuus_kiinteä!AC25</f>
        <v>0</v>
      </c>
      <c r="J25" s="46">
        <f ca="1">Teollisuus_kiinteä!AD25</f>
        <v>0</v>
      </c>
      <c r="K25" s="46">
        <f ca="1">Teollisuus_kiinteä!AE25</f>
        <v>0</v>
      </c>
      <c r="L25" s="46"/>
      <c r="M25" s="117">
        <f t="shared" ca="1" si="14"/>
        <v>0</v>
      </c>
      <c r="N25" s="36">
        <f t="shared" ca="1" si="15"/>
        <v>0</v>
      </c>
      <c r="O25" s="117">
        <f t="shared" ca="1" si="16"/>
        <v>0</v>
      </c>
      <c r="P25" s="117">
        <f t="shared" ca="1" si="17"/>
        <v>0</v>
      </c>
      <c r="Q25" s="117">
        <f t="shared" ca="1" si="18"/>
        <v>0</v>
      </c>
      <c r="R25" s="46"/>
      <c r="S25" s="117">
        <f t="shared" ca="1" si="19"/>
        <v>0</v>
      </c>
      <c r="T25" s="36">
        <f t="shared" ca="1" si="20"/>
        <v>0</v>
      </c>
      <c r="U25" s="117">
        <f t="shared" ca="1" si="21"/>
        <v>0</v>
      </c>
      <c r="V25" s="117">
        <f t="shared" ca="1" si="22"/>
        <v>0</v>
      </c>
      <c r="W25" s="117">
        <f t="shared" ca="1" si="23"/>
        <v>0</v>
      </c>
      <c r="Y25" s="117">
        <f t="shared" ca="1" si="24"/>
        <v>0</v>
      </c>
      <c r="Z25" s="36">
        <f t="shared" ca="1" si="25"/>
        <v>0</v>
      </c>
      <c r="AA25" s="117">
        <f t="shared" ca="1" si="26"/>
        <v>0</v>
      </c>
      <c r="AB25" s="117">
        <f t="shared" ca="1" si="27"/>
        <v>0</v>
      </c>
      <c r="AC25" s="117">
        <f t="shared" ca="1" si="28"/>
        <v>0</v>
      </c>
      <c r="AE25" s="117">
        <f t="shared" ca="1" si="29"/>
        <v>0</v>
      </c>
      <c r="AF25" s="36">
        <f t="shared" ca="1" si="30"/>
        <v>0</v>
      </c>
      <c r="AG25" s="117">
        <f t="shared" ca="1" si="31"/>
        <v>0</v>
      </c>
      <c r="AH25" s="117">
        <f t="shared" ca="1" si="32"/>
        <v>0</v>
      </c>
      <c r="AI25" s="117">
        <f t="shared" ca="1" si="33"/>
        <v>0</v>
      </c>
      <c r="AJ25" s="117"/>
      <c r="AK25" s="117">
        <f t="shared" ca="1" si="6"/>
        <v>0</v>
      </c>
      <c r="AL25" s="157"/>
      <c r="AM25" s="120">
        <f ca="1">Rakennus!I25</f>
        <v>0</v>
      </c>
      <c r="AN25" s="46">
        <f t="shared" ca="1" si="34"/>
        <v>0</v>
      </c>
      <c r="AO25" s="46">
        <f ca="1">Rakennus!P25</f>
        <v>0</v>
      </c>
      <c r="AP25" s="46">
        <f ca="1">Rakennus!Q25</f>
        <v>0</v>
      </c>
      <c r="AQ25" s="46"/>
      <c r="AR25" s="117">
        <f t="shared" ca="1" si="35"/>
        <v>0</v>
      </c>
      <c r="AS25" s="36">
        <f t="shared" ca="1" si="36"/>
        <v>0</v>
      </c>
      <c r="AT25" s="117">
        <f t="shared" ca="1" si="37"/>
        <v>0</v>
      </c>
      <c r="AU25" s="117">
        <f t="shared" ca="1" si="38"/>
        <v>0</v>
      </c>
      <c r="AV25" s="117">
        <f t="shared" ca="1" si="39"/>
        <v>0</v>
      </c>
      <c r="AW25" s="46"/>
      <c r="AX25" s="117">
        <f t="shared" ca="1" si="40"/>
        <v>0</v>
      </c>
      <c r="AY25" s="36">
        <f t="shared" ca="1" si="41"/>
        <v>0</v>
      </c>
      <c r="AZ25" s="117">
        <f t="shared" ca="1" si="42"/>
        <v>0</v>
      </c>
      <c r="BA25" s="117">
        <f t="shared" ca="1" si="43"/>
        <v>0</v>
      </c>
      <c r="BB25" s="117">
        <f t="shared" ca="1" si="44"/>
        <v>0</v>
      </c>
      <c r="BC25" s="117"/>
      <c r="BD25" s="117">
        <f t="shared" ca="1" si="9"/>
        <v>0</v>
      </c>
    </row>
    <row r="26" spans="1:56" x14ac:dyDescent="0.25">
      <c r="A26" s="182">
        <v>1962</v>
      </c>
      <c r="B26" s="182"/>
      <c r="C26" s="36">
        <f>Muut_vuositiedot!$D26</f>
        <v>0.5</v>
      </c>
      <c r="D26" s="45">
        <f>Muut_vuositiedot!$G26</f>
        <v>0.6519999999999998</v>
      </c>
      <c r="F26" s="120">
        <f ca="1">Teollisuus_kiinteä!O26</f>
        <v>0</v>
      </c>
      <c r="G26" s="46">
        <f t="shared" ca="1" si="10"/>
        <v>0</v>
      </c>
      <c r="H26" s="46">
        <f ca="1">Teollisuus_kiinteä!AB26</f>
        <v>0</v>
      </c>
      <c r="I26" s="46">
        <f ca="1">Teollisuus_kiinteä!AC26</f>
        <v>0</v>
      </c>
      <c r="J26" s="46">
        <f ca="1">Teollisuus_kiinteä!AD26</f>
        <v>0</v>
      </c>
      <c r="K26" s="46">
        <f ca="1">Teollisuus_kiinteä!AE26</f>
        <v>0</v>
      </c>
      <c r="L26" s="46"/>
      <c r="M26" s="117">
        <f t="shared" ca="1" si="14"/>
        <v>0</v>
      </c>
      <c r="N26" s="36">
        <f t="shared" ca="1" si="15"/>
        <v>0</v>
      </c>
      <c r="O26" s="117">
        <f t="shared" ca="1" si="16"/>
        <v>0</v>
      </c>
      <c r="P26" s="117">
        <f t="shared" ca="1" si="17"/>
        <v>0</v>
      </c>
      <c r="Q26" s="117">
        <f t="shared" ca="1" si="18"/>
        <v>0</v>
      </c>
      <c r="R26" s="46"/>
      <c r="S26" s="117">
        <f t="shared" ca="1" si="19"/>
        <v>0</v>
      </c>
      <c r="T26" s="36">
        <f t="shared" ca="1" si="20"/>
        <v>0</v>
      </c>
      <c r="U26" s="117">
        <f t="shared" ca="1" si="21"/>
        <v>0</v>
      </c>
      <c r="V26" s="117">
        <f t="shared" ca="1" si="22"/>
        <v>0</v>
      </c>
      <c r="W26" s="117">
        <f t="shared" ca="1" si="23"/>
        <v>0</v>
      </c>
      <c r="Y26" s="117">
        <f t="shared" ca="1" si="24"/>
        <v>0</v>
      </c>
      <c r="Z26" s="36">
        <f t="shared" ca="1" si="25"/>
        <v>0</v>
      </c>
      <c r="AA26" s="117">
        <f t="shared" ca="1" si="26"/>
        <v>0</v>
      </c>
      <c r="AB26" s="117">
        <f t="shared" ca="1" si="27"/>
        <v>0</v>
      </c>
      <c r="AC26" s="117">
        <f t="shared" ca="1" si="28"/>
        <v>0</v>
      </c>
      <c r="AE26" s="117">
        <f t="shared" ca="1" si="29"/>
        <v>0</v>
      </c>
      <c r="AF26" s="36">
        <f t="shared" ca="1" si="30"/>
        <v>0</v>
      </c>
      <c r="AG26" s="117">
        <f t="shared" ca="1" si="31"/>
        <v>0</v>
      </c>
      <c r="AH26" s="117">
        <f t="shared" ca="1" si="32"/>
        <v>0</v>
      </c>
      <c r="AI26" s="117">
        <f t="shared" ca="1" si="33"/>
        <v>0</v>
      </c>
      <c r="AJ26" s="117"/>
      <c r="AK26" s="117">
        <f t="shared" ca="1" si="6"/>
        <v>0</v>
      </c>
      <c r="AL26" s="157"/>
      <c r="AM26" s="120">
        <f ca="1">Rakennus!I26</f>
        <v>0</v>
      </c>
      <c r="AN26" s="46">
        <f t="shared" ca="1" si="34"/>
        <v>0</v>
      </c>
      <c r="AO26" s="46">
        <f ca="1">Rakennus!P26</f>
        <v>0</v>
      </c>
      <c r="AP26" s="46">
        <f ca="1">Rakennus!Q26</f>
        <v>0</v>
      </c>
      <c r="AQ26" s="46"/>
      <c r="AR26" s="117">
        <f t="shared" ca="1" si="35"/>
        <v>0</v>
      </c>
      <c r="AS26" s="36">
        <f t="shared" ca="1" si="36"/>
        <v>0</v>
      </c>
      <c r="AT26" s="117">
        <f t="shared" ca="1" si="37"/>
        <v>0</v>
      </c>
      <c r="AU26" s="117">
        <f t="shared" ca="1" si="38"/>
        <v>0</v>
      </c>
      <c r="AV26" s="117">
        <f t="shared" ca="1" si="39"/>
        <v>0</v>
      </c>
      <c r="AW26" s="46"/>
      <c r="AX26" s="117">
        <f t="shared" ca="1" si="40"/>
        <v>0</v>
      </c>
      <c r="AY26" s="36">
        <f t="shared" ca="1" si="41"/>
        <v>0</v>
      </c>
      <c r="AZ26" s="117">
        <f t="shared" ca="1" si="42"/>
        <v>0</v>
      </c>
      <c r="BA26" s="117">
        <f t="shared" ca="1" si="43"/>
        <v>0</v>
      </c>
      <c r="BB26" s="117">
        <f t="shared" ca="1" si="44"/>
        <v>0</v>
      </c>
      <c r="BC26" s="117"/>
      <c r="BD26" s="117">
        <f t="shared" ca="1" si="9"/>
        <v>0</v>
      </c>
    </row>
    <row r="27" spans="1:56" x14ac:dyDescent="0.25">
      <c r="A27" s="182">
        <v>1963</v>
      </c>
      <c r="B27" s="182"/>
      <c r="C27" s="36">
        <f>Muut_vuositiedot!$D27</f>
        <v>0.5</v>
      </c>
      <c r="D27" s="45">
        <f>Muut_vuositiedot!$G27</f>
        <v>0.67</v>
      </c>
      <c r="F27" s="120">
        <f ca="1">Teollisuus_kiinteä!O27</f>
        <v>0</v>
      </c>
      <c r="G27" s="46">
        <f t="shared" ca="1" si="10"/>
        <v>0</v>
      </c>
      <c r="H27" s="46">
        <f ca="1">Teollisuus_kiinteä!AB27</f>
        <v>0</v>
      </c>
      <c r="I27" s="46">
        <f ca="1">Teollisuus_kiinteä!AC27</f>
        <v>0</v>
      </c>
      <c r="J27" s="46">
        <f ca="1">Teollisuus_kiinteä!AD27</f>
        <v>0</v>
      </c>
      <c r="K27" s="46">
        <f ca="1">Teollisuus_kiinteä!AE27</f>
        <v>0</v>
      </c>
      <c r="L27" s="46"/>
      <c r="M27" s="117">
        <f t="shared" ca="1" si="14"/>
        <v>0</v>
      </c>
      <c r="N27" s="36">
        <f t="shared" ca="1" si="15"/>
        <v>0</v>
      </c>
      <c r="O27" s="117">
        <f t="shared" ca="1" si="16"/>
        <v>0</v>
      </c>
      <c r="P27" s="117">
        <f t="shared" ca="1" si="17"/>
        <v>0</v>
      </c>
      <c r="Q27" s="117">
        <f t="shared" ca="1" si="18"/>
        <v>0</v>
      </c>
      <c r="R27" s="46"/>
      <c r="S27" s="117">
        <f t="shared" ca="1" si="19"/>
        <v>0</v>
      </c>
      <c r="T27" s="36">
        <f t="shared" ca="1" si="20"/>
        <v>0</v>
      </c>
      <c r="U27" s="117">
        <f t="shared" ca="1" si="21"/>
        <v>0</v>
      </c>
      <c r="V27" s="117">
        <f t="shared" ca="1" si="22"/>
        <v>0</v>
      </c>
      <c r="W27" s="117">
        <f t="shared" ca="1" si="23"/>
        <v>0</v>
      </c>
      <c r="Y27" s="117">
        <f t="shared" ca="1" si="24"/>
        <v>0</v>
      </c>
      <c r="Z27" s="36">
        <f t="shared" ca="1" si="25"/>
        <v>0</v>
      </c>
      <c r="AA27" s="117">
        <f t="shared" ca="1" si="26"/>
        <v>0</v>
      </c>
      <c r="AB27" s="117">
        <f t="shared" ca="1" si="27"/>
        <v>0</v>
      </c>
      <c r="AC27" s="117">
        <f t="shared" ca="1" si="28"/>
        <v>0</v>
      </c>
      <c r="AE27" s="117">
        <f t="shared" ca="1" si="29"/>
        <v>0</v>
      </c>
      <c r="AF27" s="36">
        <f t="shared" ca="1" si="30"/>
        <v>0</v>
      </c>
      <c r="AG27" s="117">
        <f t="shared" ca="1" si="31"/>
        <v>0</v>
      </c>
      <c r="AH27" s="117">
        <f t="shared" ca="1" si="32"/>
        <v>0</v>
      </c>
      <c r="AI27" s="117">
        <f t="shared" ca="1" si="33"/>
        <v>0</v>
      </c>
      <c r="AJ27" s="117"/>
      <c r="AK27" s="117">
        <f t="shared" ca="1" si="6"/>
        <v>0</v>
      </c>
      <c r="AL27" s="157"/>
      <c r="AM27" s="120">
        <f ca="1">Rakennus!I27</f>
        <v>0</v>
      </c>
      <c r="AN27" s="46">
        <f t="shared" ca="1" si="34"/>
        <v>0</v>
      </c>
      <c r="AO27" s="46">
        <f ca="1">Rakennus!P27</f>
        <v>0</v>
      </c>
      <c r="AP27" s="46">
        <f ca="1">Rakennus!Q27</f>
        <v>0</v>
      </c>
      <c r="AQ27" s="46"/>
      <c r="AR27" s="117">
        <f t="shared" ca="1" si="35"/>
        <v>0</v>
      </c>
      <c r="AS27" s="36">
        <f t="shared" ca="1" si="36"/>
        <v>0</v>
      </c>
      <c r="AT27" s="117">
        <f t="shared" ca="1" si="37"/>
        <v>0</v>
      </c>
      <c r="AU27" s="117">
        <f t="shared" ca="1" si="38"/>
        <v>0</v>
      </c>
      <c r="AV27" s="117">
        <f t="shared" ca="1" si="39"/>
        <v>0</v>
      </c>
      <c r="AW27" s="46"/>
      <c r="AX27" s="117">
        <f t="shared" ca="1" si="40"/>
        <v>0</v>
      </c>
      <c r="AY27" s="36">
        <f t="shared" ca="1" si="41"/>
        <v>0</v>
      </c>
      <c r="AZ27" s="117">
        <f t="shared" ca="1" si="42"/>
        <v>0</v>
      </c>
      <c r="BA27" s="117">
        <f t="shared" ca="1" si="43"/>
        <v>0</v>
      </c>
      <c r="BB27" s="117">
        <f t="shared" ca="1" si="44"/>
        <v>0</v>
      </c>
      <c r="BC27" s="117"/>
      <c r="BD27" s="117">
        <f t="shared" ca="1" si="9"/>
        <v>0</v>
      </c>
    </row>
    <row r="28" spans="1:56" x14ac:dyDescent="0.25">
      <c r="A28" s="182">
        <v>1964</v>
      </c>
      <c r="B28" s="182"/>
      <c r="C28" s="36">
        <f>Muut_vuositiedot!$D28</f>
        <v>0.5</v>
      </c>
      <c r="D28" s="45">
        <f>Muut_vuositiedot!$G28</f>
        <v>0.68799999999999983</v>
      </c>
      <c r="F28" s="120">
        <f ca="1">Teollisuus_kiinteä!O28</f>
        <v>0</v>
      </c>
      <c r="G28" s="46">
        <f t="shared" ca="1" si="10"/>
        <v>0</v>
      </c>
      <c r="H28" s="46">
        <f ca="1">Teollisuus_kiinteä!AB28</f>
        <v>0</v>
      </c>
      <c r="I28" s="46">
        <f ca="1">Teollisuus_kiinteä!AC28</f>
        <v>0</v>
      </c>
      <c r="J28" s="46">
        <f ca="1">Teollisuus_kiinteä!AD28</f>
        <v>0</v>
      </c>
      <c r="K28" s="46">
        <f ca="1">Teollisuus_kiinteä!AE28</f>
        <v>0</v>
      </c>
      <c r="L28" s="46"/>
      <c r="M28" s="117">
        <f t="shared" ca="1" si="14"/>
        <v>0</v>
      </c>
      <c r="N28" s="36">
        <f t="shared" ca="1" si="15"/>
        <v>0</v>
      </c>
      <c r="O28" s="117">
        <f t="shared" ca="1" si="16"/>
        <v>0</v>
      </c>
      <c r="P28" s="117">
        <f t="shared" ca="1" si="17"/>
        <v>0</v>
      </c>
      <c r="Q28" s="117">
        <f t="shared" ca="1" si="18"/>
        <v>0</v>
      </c>
      <c r="R28" s="46"/>
      <c r="S28" s="117">
        <f t="shared" ca="1" si="19"/>
        <v>0</v>
      </c>
      <c r="T28" s="36">
        <f t="shared" ca="1" si="20"/>
        <v>0</v>
      </c>
      <c r="U28" s="117">
        <f t="shared" ca="1" si="21"/>
        <v>0</v>
      </c>
      <c r="V28" s="117">
        <f t="shared" ca="1" si="22"/>
        <v>0</v>
      </c>
      <c r="W28" s="117">
        <f t="shared" ca="1" si="23"/>
        <v>0</v>
      </c>
      <c r="Y28" s="117">
        <f t="shared" ca="1" si="24"/>
        <v>0</v>
      </c>
      <c r="Z28" s="36">
        <f t="shared" ca="1" si="25"/>
        <v>0</v>
      </c>
      <c r="AA28" s="117">
        <f t="shared" ca="1" si="26"/>
        <v>0</v>
      </c>
      <c r="AB28" s="117">
        <f t="shared" ca="1" si="27"/>
        <v>0</v>
      </c>
      <c r="AC28" s="117">
        <f t="shared" ca="1" si="28"/>
        <v>0</v>
      </c>
      <c r="AE28" s="117">
        <f t="shared" ca="1" si="29"/>
        <v>0</v>
      </c>
      <c r="AF28" s="36">
        <f t="shared" ca="1" si="30"/>
        <v>0</v>
      </c>
      <c r="AG28" s="117">
        <f t="shared" ca="1" si="31"/>
        <v>0</v>
      </c>
      <c r="AH28" s="117">
        <f t="shared" ca="1" si="32"/>
        <v>0</v>
      </c>
      <c r="AI28" s="117">
        <f t="shared" ca="1" si="33"/>
        <v>0</v>
      </c>
      <c r="AJ28" s="117"/>
      <c r="AK28" s="117">
        <f t="shared" ca="1" si="6"/>
        <v>0</v>
      </c>
      <c r="AL28" s="157"/>
      <c r="AM28" s="120">
        <f ca="1">Rakennus!I28</f>
        <v>0</v>
      </c>
      <c r="AN28" s="46">
        <f t="shared" ca="1" si="34"/>
        <v>0</v>
      </c>
      <c r="AO28" s="46">
        <f ca="1">Rakennus!P28</f>
        <v>0</v>
      </c>
      <c r="AP28" s="46">
        <f ca="1">Rakennus!Q28</f>
        <v>0</v>
      </c>
      <c r="AQ28" s="46"/>
      <c r="AR28" s="117">
        <f t="shared" ca="1" si="35"/>
        <v>0</v>
      </c>
      <c r="AS28" s="36">
        <f t="shared" ca="1" si="36"/>
        <v>0</v>
      </c>
      <c r="AT28" s="117">
        <f t="shared" ca="1" si="37"/>
        <v>0</v>
      </c>
      <c r="AU28" s="117">
        <f t="shared" ca="1" si="38"/>
        <v>0</v>
      </c>
      <c r="AV28" s="117">
        <f t="shared" ca="1" si="39"/>
        <v>0</v>
      </c>
      <c r="AW28" s="46"/>
      <c r="AX28" s="117">
        <f t="shared" ca="1" si="40"/>
        <v>0</v>
      </c>
      <c r="AY28" s="36">
        <f t="shared" ca="1" si="41"/>
        <v>0</v>
      </c>
      <c r="AZ28" s="117">
        <f t="shared" ca="1" si="42"/>
        <v>0</v>
      </c>
      <c r="BA28" s="117">
        <f t="shared" ca="1" si="43"/>
        <v>0</v>
      </c>
      <c r="BB28" s="117">
        <f t="shared" ca="1" si="44"/>
        <v>0</v>
      </c>
      <c r="BC28" s="117"/>
      <c r="BD28" s="117">
        <f t="shared" ca="1" si="9"/>
        <v>0</v>
      </c>
    </row>
    <row r="29" spans="1:56" x14ac:dyDescent="0.25">
      <c r="A29" s="182">
        <v>1965</v>
      </c>
      <c r="B29" s="182"/>
      <c r="C29" s="36">
        <f>Muut_vuositiedot!$D29</f>
        <v>0.5</v>
      </c>
      <c r="D29" s="45">
        <f>Muut_vuositiedot!$G29</f>
        <v>0.70599999999999985</v>
      </c>
      <c r="F29" s="120">
        <f ca="1">Teollisuus_kiinteä!O29</f>
        <v>0</v>
      </c>
      <c r="G29" s="46">
        <f t="shared" ca="1" si="10"/>
        <v>0</v>
      </c>
      <c r="H29" s="46">
        <f ca="1">Teollisuus_kiinteä!AB29</f>
        <v>0</v>
      </c>
      <c r="I29" s="46">
        <f ca="1">Teollisuus_kiinteä!AC29</f>
        <v>0</v>
      </c>
      <c r="J29" s="46">
        <f ca="1">Teollisuus_kiinteä!AD29</f>
        <v>0</v>
      </c>
      <c r="K29" s="46">
        <f ca="1">Teollisuus_kiinteä!AE29</f>
        <v>0</v>
      </c>
      <c r="L29" s="46"/>
      <c r="M29" s="117">
        <f t="shared" ca="1" si="14"/>
        <v>0</v>
      </c>
      <c r="N29" s="36">
        <f t="shared" ca="1" si="15"/>
        <v>0</v>
      </c>
      <c r="O29" s="117">
        <f t="shared" ca="1" si="16"/>
        <v>0</v>
      </c>
      <c r="P29" s="117">
        <f t="shared" ca="1" si="17"/>
        <v>0</v>
      </c>
      <c r="Q29" s="117">
        <f t="shared" ca="1" si="18"/>
        <v>0</v>
      </c>
      <c r="R29" s="46"/>
      <c r="S29" s="117">
        <f t="shared" ca="1" si="19"/>
        <v>0</v>
      </c>
      <c r="T29" s="36">
        <f t="shared" ca="1" si="20"/>
        <v>0</v>
      </c>
      <c r="U29" s="117">
        <f t="shared" ca="1" si="21"/>
        <v>0</v>
      </c>
      <c r="V29" s="117">
        <f t="shared" ca="1" si="22"/>
        <v>0</v>
      </c>
      <c r="W29" s="117">
        <f t="shared" ca="1" si="23"/>
        <v>0</v>
      </c>
      <c r="Y29" s="117">
        <f t="shared" ca="1" si="24"/>
        <v>0</v>
      </c>
      <c r="Z29" s="36">
        <f t="shared" ca="1" si="25"/>
        <v>0</v>
      </c>
      <c r="AA29" s="117">
        <f t="shared" ca="1" si="26"/>
        <v>0</v>
      </c>
      <c r="AB29" s="117">
        <f t="shared" ca="1" si="27"/>
        <v>0</v>
      </c>
      <c r="AC29" s="117">
        <f t="shared" ca="1" si="28"/>
        <v>0</v>
      </c>
      <c r="AE29" s="117">
        <f t="shared" ca="1" si="29"/>
        <v>0</v>
      </c>
      <c r="AF29" s="36">
        <f t="shared" ca="1" si="30"/>
        <v>0</v>
      </c>
      <c r="AG29" s="117">
        <f t="shared" ca="1" si="31"/>
        <v>0</v>
      </c>
      <c r="AH29" s="117">
        <f t="shared" ca="1" si="32"/>
        <v>0</v>
      </c>
      <c r="AI29" s="117">
        <f t="shared" ca="1" si="33"/>
        <v>0</v>
      </c>
      <c r="AJ29" s="117"/>
      <c r="AK29" s="117">
        <f t="shared" ca="1" si="6"/>
        <v>0</v>
      </c>
      <c r="AL29" s="157"/>
      <c r="AM29" s="120">
        <f ca="1">Rakennus!I29</f>
        <v>0</v>
      </c>
      <c r="AN29" s="46">
        <f t="shared" ca="1" si="34"/>
        <v>0</v>
      </c>
      <c r="AO29" s="46">
        <f ca="1">Rakennus!P29</f>
        <v>0</v>
      </c>
      <c r="AP29" s="46">
        <f ca="1">Rakennus!Q29</f>
        <v>0</v>
      </c>
      <c r="AQ29" s="46"/>
      <c r="AR29" s="117">
        <f t="shared" ca="1" si="35"/>
        <v>0</v>
      </c>
      <c r="AS29" s="36">
        <f t="shared" ca="1" si="36"/>
        <v>0</v>
      </c>
      <c r="AT29" s="117">
        <f t="shared" ca="1" si="37"/>
        <v>0</v>
      </c>
      <c r="AU29" s="117">
        <f t="shared" ca="1" si="38"/>
        <v>0</v>
      </c>
      <c r="AV29" s="117">
        <f t="shared" ca="1" si="39"/>
        <v>0</v>
      </c>
      <c r="AW29" s="46"/>
      <c r="AX29" s="117">
        <f t="shared" ca="1" si="40"/>
        <v>0</v>
      </c>
      <c r="AY29" s="36">
        <f t="shared" ca="1" si="41"/>
        <v>0</v>
      </c>
      <c r="AZ29" s="117">
        <f t="shared" ca="1" si="42"/>
        <v>0</v>
      </c>
      <c r="BA29" s="117">
        <f t="shared" ca="1" si="43"/>
        <v>0</v>
      </c>
      <c r="BB29" s="117">
        <f t="shared" ca="1" si="44"/>
        <v>0</v>
      </c>
      <c r="BC29" s="117"/>
      <c r="BD29" s="117">
        <f t="shared" ca="1" si="9"/>
        <v>0</v>
      </c>
    </row>
    <row r="30" spans="1:56" x14ac:dyDescent="0.25">
      <c r="A30" s="182">
        <v>1966</v>
      </c>
      <c r="B30" s="182"/>
      <c r="C30" s="36">
        <f>Muut_vuositiedot!$D30</f>
        <v>0.5</v>
      </c>
      <c r="D30" s="45">
        <f>Muut_vuositiedot!$G30</f>
        <v>0.72399999999999987</v>
      </c>
      <c r="F30" s="120">
        <f ca="1">Teollisuus_kiinteä!O30</f>
        <v>0</v>
      </c>
      <c r="G30" s="46">
        <f t="shared" ca="1" si="10"/>
        <v>0</v>
      </c>
      <c r="H30" s="46">
        <f ca="1">Teollisuus_kiinteä!AB30</f>
        <v>0</v>
      </c>
      <c r="I30" s="46">
        <f ca="1">Teollisuus_kiinteä!AC30</f>
        <v>0</v>
      </c>
      <c r="J30" s="46">
        <f ca="1">Teollisuus_kiinteä!AD30</f>
        <v>0</v>
      </c>
      <c r="K30" s="46">
        <f ca="1">Teollisuus_kiinteä!AE30</f>
        <v>0</v>
      </c>
      <c r="L30" s="46"/>
      <c r="M30" s="117">
        <f t="shared" ca="1" si="14"/>
        <v>0</v>
      </c>
      <c r="N30" s="36">
        <f t="shared" ca="1" si="15"/>
        <v>0</v>
      </c>
      <c r="O30" s="117">
        <f t="shared" ca="1" si="16"/>
        <v>0</v>
      </c>
      <c r="P30" s="117">
        <f t="shared" ca="1" si="17"/>
        <v>0</v>
      </c>
      <c r="Q30" s="117">
        <f t="shared" ca="1" si="18"/>
        <v>0</v>
      </c>
      <c r="R30" s="46"/>
      <c r="S30" s="117">
        <f t="shared" ca="1" si="19"/>
        <v>0</v>
      </c>
      <c r="T30" s="36">
        <f t="shared" ca="1" si="20"/>
        <v>0</v>
      </c>
      <c r="U30" s="117">
        <f t="shared" ca="1" si="21"/>
        <v>0</v>
      </c>
      <c r="V30" s="117">
        <f t="shared" ca="1" si="22"/>
        <v>0</v>
      </c>
      <c r="W30" s="117">
        <f t="shared" ca="1" si="23"/>
        <v>0</v>
      </c>
      <c r="Y30" s="117">
        <f t="shared" ca="1" si="24"/>
        <v>0</v>
      </c>
      <c r="Z30" s="36">
        <f t="shared" ca="1" si="25"/>
        <v>0</v>
      </c>
      <c r="AA30" s="117">
        <f t="shared" ca="1" si="26"/>
        <v>0</v>
      </c>
      <c r="AB30" s="117">
        <f t="shared" ca="1" si="27"/>
        <v>0</v>
      </c>
      <c r="AC30" s="117">
        <f t="shared" ca="1" si="28"/>
        <v>0</v>
      </c>
      <c r="AE30" s="117">
        <f t="shared" ca="1" si="29"/>
        <v>0</v>
      </c>
      <c r="AF30" s="36">
        <f t="shared" ca="1" si="30"/>
        <v>0</v>
      </c>
      <c r="AG30" s="117">
        <f t="shared" ca="1" si="31"/>
        <v>0</v>
      </c>
      <c r="AH30" s="117">
        <f t="shared" ca="1" si="32"/>
        <v>0</v>
      </c>
      <c r="AI30" s="117">
        <f t="shared" ca="1" si="33"/>
        <v>0</v>
      </c>
      <c r="AJ30" s="117"/>
      <c r="AK30" s="117">
        <f t="shared" ca="1" si="6"/>
        <v>0</v>
      </c>
      <c r="AL30" s="157"/>
      <c r="AM30" s="120">
        <f ca="1">Rakennus!I30</f>
        <v>0</v>
      </c>
      <c r="AN30" s="46">
        <f t="shared" ca="1" si="34"/>
        <v>0</v>
      </c>
      <c r="AO30" s="46">
        <f ca="1">Rakennus!P30</f>
        <v>0</v>
      </c>
      <c r="AP30" s="46">
        <f ca="1">Rakennus!Q30</f>
        <v>0</v>
      </c>
      <c r="AQ30" s="46"/>
      <c r="AR30" s="117">
        <f t="shared" ca="1" si="35"/>
        <v>0</v>
      </c>
      <c r="AS30" s="36">
        <f t="shared" ca="1" si="36"/>
        <v>0</v>
      </c>
      <c r="AT30" s="117">
        <f t="shared" ca="1" si="37"/>
        <v>0</v>
      </c>
      <c r="AU30" s="117">
        <f t="shared" ca="1" si="38"/>
        <v>0</v>
      </c>
      <c r="AV30" s="117">
        <f t="shared" ca="1" si="39"/>
        <v>0</v>
      </c>
      <c r="AW30" s="46"/>
      <c r="AX30" s="117">
        <f t="shared" ca="1" si="40"/>
        <v>0</v>
      </c>
      <c r="AY30" s="36">
        <f t="shared" ca="1" si="41"/>
        <v>0</v>
      </c>
      <c r="AZ30" s="117">
        <f t="shared" ca="1" si="42"/>
        <v>0</v>
      </c>
      <c r="BA30" s="117">
        <f t="shared" ca="1" si="43"/>
        <v>0</v>
      </c>
      <c r="BB30" s="117">
        <f t="shared" ca="1" si="44"/>
        <v>0</v>
      </c>
      <c r="BC30" s="117"/>
      <c r="BD30" s="117">
        <f t="shared" ca="1" si="9"/>
        <v>0</v>
      </c>
    </row>
    <row r="31" spans="1:56" x14ac:dyDescent="0.25">
      <c r="A31" s="182">
        <v>1967</v>
      </c>
      <c r="B31" s="182"/>
      <c r="C31" s="36">
        <f>Muut_vuositiedot!$D31</f>
        <v>0.5</v>
      </c>
      <c r="D31" s="45">
        <f>Muut_vuositiedot!$G31</f>
        <v>0.74199999999999988</v>
      </c>
      <c r="F31" s="120">
        <f ca="1">Teollisuus_kiinteä!O31</f>
        <v>0</v>
      </c>
      <c r="G31" s="46">
        <f t="shared" ca="1" si="10"/>
        <v>0</v>
      </c>
      <c r="H31" s="46">
        <f ca="1">Teollisuus_kiinteä!AB31</f>
        <v>0</v>
      </c>
      <c r="I31" s="46">
        <f ca="1">Teollisuus_kiinteä!AC31</f>
        <v>0</v>
      </c>
      <c r="J31" s="46">
        <f ca="1">Teollisuus_kiinteä!AD31</f>
        <v>0</v>
      </c>
      <c r="K31" s="46">
        <f ca="1">Teollisuus_kiinteä!AE31</f>
        <v>0</v>
      </c>
      <c r="L31" s="46"/>
      <c r="M31" s="117">
        <f t="shared" ca="1" si="14"/>
        <v>0</v>
      </c>
      <c r="N31" s="36">
        <f t="shared" ca="1" si="15"/>
        <v>0</v>
      </c>
      <c r="O31" s="117">
        <f t="shared" ca="1" si="16"/>
        <v>0</v>
      </c>
      <c r="P31" s="117">
        <f t="shared" ca="1" si="17"/>
        <v>0</v>
      </c>
      <c r="Q31" s="117">
        <f t="shared" ca="1" si="18"/>
        <v>0</v>
      </c>
      <c r="R31" s="46"/>
      <c r="S31" s="117">
        <f t="shared" ca="1" si="19"/>
        <v>0</v>
      </c>
      <c r="T31" s="36">
        <f t="shared" ca="1" si="20"/>
        <v>0</v>
      </c>
      <c r="U31" s="117">
        <f t="shared" ca="1" si="21"/>
        <v>0</v>
      </c>
      <c r="V31" s="117">
        <f t="shared" ca="1" si="22"/>
        <v>0</v>
      </c>
      <c r="W31" s="117">
        <f t="shared" ca="1" si="23"/>
        <v>0</v>
      </c>
      <c r="Y31" s="117">
        <f t="shared" ca="1" si="24"/>
        <v>0</v>
      </c>
      <c r="Z31" s="36">
        <f t="shared" ca="1" si="25"/>
        <v>0</v>
      </c>
      <c r="AA31" s="117">
        <f t="shared" ca="1" si="26"/>
        <v>0</v>
      </c>
      <c r="AB31" s="117">
        <f t="shared" ca="1" si="27"/>
        <v>0</v>
      </c>
      <c r="AC31" s="117">
        <f t="shared" ca="1" si="28"/>
        <v>0</v>
      </c>
      <c r="AE31" s="117">
        <f t="shared" ca="1" si="29"/>
        <v>0</v>
      </c>
      <c r="AF31" s="36">
        <f t="shared" ca="1" si="30"/>
        <v>0</v>
      </c>
      <c r="AG31" s="117">
        <f t="shared" ca="1" si="31"/>
        <v>0</v>
      </c>
      <c r="AH31" s="117">
        <f t="shared" ca="1" si="32"/>
        <v>0</v>
      </c>
      <c r="AI31" s="117">
        <f t="shared" ca="1" si="33"/>
        <v>0</v>
      </c>
      <c r="AJ31" s="117"/>
      <c r="AK31" s="117">
        <f t="shared" ca="1" si="6"/>
        <v>0</v>
      </c>
      <c r="AL31" s="157"/>
      <c r="AM31" s="120">
        <f ca="1">Rakennus!I31</f>
        <v>0</v>
      </c>
      <c r="AN31" s="46">
        <f t="shared" ca="1" si="34"/>
        <v>0</v>
      </c>
      <c r="AO31" s="46">
        <f ca="1">Rakennus!P31</f>
        <v>0</v>
      </c>
      <c r="AP31" s="46">
        <f ca="1">Rakennus!Q31</f>
        <v>0</v>
      </c>
      <c r="AQ31" s="46"/>
      <c r="AR31" s="117">
        <f t="shared" ca="1" si="35"/>
        <v>0</v>
      </c>
      <c r="AS31" s="36">
        <f t="shared" ca="1" si="36"/>
        <v>0</v>
      </c>
      <c r="AT31" s="117">
        <f t="shared" ca="1" si="37"/>
        <v>0</v>
      </c>
      <c r="AU31" s="117">
        <f t="shared" ca="1" si="38"/>
        <v>0</v>
      </c>
      <c r="AV31" s="117">
        <f t="shared" ca="1" si="39"/>
        <v>0</v>
      </c>
      <c r="AW31" s="46"/>
      <c r="AX31" s="117">
        <f t="shared" ca="1" si="40"/>
        <v>0</v>
      </c>
      <c r="AY31" s="36">
        <f t="shared" ca="1" si="41"/>
        <v>0</v>
      </c>
      <c r="AZ31" s="117">
        <f t="shared" ca="1" si="42"/>
        <v>0</v>
      </c>
      <c r="BA31" s="117">
        <f t="shared" ca="1" si="43"/>
        <v>0</v>
      </c>
      <c r="BB31" s="117">
        <f t="shared" ca="1" si="44"/>
        <v>0</v>
      </c>
      <c r="BC31" s="117"/>
      <c r="BD31" s="117">
        <f t="shared" ca="1" si="9"/>
        <v>0</v>
      </c>
    </row>
    <row r="32" spans="1:56" x14ac:dyDescent="0.25">
      <c r="A32" s="182">
        <v>1968</v>
      </c>
      <c r="B32" s="182"/>
      <c r="C32" s="36">
        <f>Muut_vuositiedot!$D32</f>
        <v>0.5</v>
      </c>
      <c r="D32" s="45">
        <f>Muut_vuositiedot!$G32</f>
        <v>0.76</v>
      </c>
      <c r="F32" s="120">
        <f ca="1">Teollisuus_kiinteä!O32</f>
        <v>0</v>
      </c>
      <c r="G32" s="46">
        <f t="shared" ca="1" si="10"/>
        <v>0</v>
      </c>
      <c r="H32" s="46">
        <f ca="1">Teollisuus_kiinteä!AB32</f>
        <v>0</v>
      </c>
      <c r="I32" s="46">
        <f ca="1">Teollisuus_kiinteä!AC32</f>
        <v>0</v>
      </c>
      <c r="J32" s="46">
        <f ca="1">Teollisuus_kiinteä!AD32</f>
        <v>0</v>
      </c>
      <c r="K32" s="46">
        <f ca="1">Teollisuus_kiinteä!AE32</f>
        <v>0</v>
      </c>
      <c r="L32" s="46"/>
      <c r="M32" s="117">
        <f t="shared" ca="1" si="14"/>
        <v>0</v>
      </c>
      <c r="N32" s="36">
        <f t="shared" ca="1" si="15"/>
        <v>0</v>
      </c>
      <c r="O32" s="117">
        <f t="shared" ca="1" si="16"/>
        <v>0</v>
      </c>
      <c r="P32" s="117">
        <f t="shared" ca="1" si="17"/>
        <v>0</v>
      </c>
      <c r="Q32" s="117">
        <f t="shared" ca="1" si="18"/>
        <v>0</v>
      </c>
      <c r="R32" s="46"/>
      <c r="S32" s="117">
        <f t="shared" ca="1" si="19"/>
        <v>0</v>
      </c>
      <c r="T32" s="36">
        <f t="shared" ca="1" si="20"/>
        <v>0</v>
      </c>
      <c r="U32" s="117">
        <f t="shared" ca="1" si="21"/>
        <v>0</v>
      </c>
      <c r="V32" s="117">
        <f t="shared" ca="1" si="22"/>
        <v>0</v>
      </c>
      <c r="W32" s="117">
        <f t="shared" ca="1" si="23"/>
        <v>0</v>
      </c>
      <c r="Y32" s="117">
        <f t="shared" ca="1" si="24"/>
        <v>0</v>
      </c>
      <c r="Z32" s="36">
        <f t="shared" ca="1" si="25"/>
        <v>0</v>
      </c>
      <c r="AA32" s="117">
        <f t="shared" ca="1" si="26"/>
        <v>0</v>
      </c>
      <c r="AB32" s="117">
        <f t="shared" ca="1" si="27"/>
        <v>0</v>
      </c>
      <c r="AC32" s="117">
        <f t="shared" ca="1" si="28"/>
        <v>0</v>
      </c>
      <c r="AE32" s="117">
        <f t="shared" ca="1" si="29"/>
        <v>0</v>
      </c>
      <c r="AF32" s="36">
        <f t="shared" ca="1" si="30"/>
        <v>0</v>
      </c>
      <c r="AG32" s="117">
        <f t="shared" ca="1" si="31"/>
        <v>0</v>
      </c>
      <c r="AH32" s="117">
        <f t="shared" ca="1" si="32"/>
        <v>0</v>
      </c>
      <c r="AI32" s="117">
        <f t="shared" ca="1" si="33"/>
        <v>0</v>
      </c>
      <c r="AJ32" s="117"/>
      <c r="AK32" s="117">
        <f t="shared" ca="1" si="6"/>
        <v>0</v>
      </c>
      <c r="AL32" s="157"/>
      <c r="AM32" s="120">
        <f ca="1">Rakennus!I32</f>
        <v>0</v>
      </c>
      <c r="AN32" s="46">
        <f t="shared" ca="1" si="34"/>
        <v>0</v>
      </c>
      <c r="AO32" s="46">
        <f ca="1">Rakennus!P32</f>
        <v>0</v>
      </c>
      <c r="AP32" s="46">
        <f ca="1">Rakennus!Q32</f>
        <v>0</v>
      </c>
      <c r="AQ32" s="46"/>
      <c r="AR32" s="117">
        <f t="shared" ca="1" si="35"/>
        <v>0</v>
      </c>
      <c r="AS32" s="36">
        <f t="shared" ca="1" si="36"/>
        <v>0</v>
      </c>
      <c r="AT32" s="117">
        <f t="shared" ca="1" si="37"/>
        <v>0</v>
      </c>
      <c r="AU32" s="117">
        <f t="shared" ca="1" si="38"/>
        <v>0</v>
      </c>
      <c r="AV32" s="117">
        <f t="shared" ca="1" si="39"/>
        <v>0</v>
      </c>
      <c r="AW32" s="46"/>
      <c r="AX32" s="117">
        <f t="shared" ca="1" si="40"/>
        <v>0</v>
      </c>
      <c r="AY32" s="36">
        <f t="shared" ca="1" si="41"/>
        <v>0</v>
      </c>
      <c r="AZ32" s="117">
        <f t="shared" ca="1" si="42"/>
        <v>0</v>
      </c>
      <c r="BA32" s="117">
        <f t="shared" ca="1" si="43"/>
        <v>0</v>
      </c>
      <c r="BB32" s="117">
        <f t="shared" ca="1" si="44"/>
        <v>0</v>
      </c>
      <c r="BC32" s="117"/>
      <c r="BD32" s="117">
        <f t="shared" ca="1" si="9"/>
        <v>0</v>
      </c>
    </row>
    <row r="33" spans="1:56" x14ac:dyDescent="0.25">
      <c r="A33" s="182">
        <v>1969</v>
      </c>
      <c r="B33" s="182"/>
      <c r="C33" s="36">
        <f>Muut_vuositiedot!$D33</f>
        <v>0.5</v>
      </c>
      <c r="D33" s="45">
        <f>Muut_vuositiedot!$G33</f>
        <v>0.77799999999999991</v>
      </c>
      <c r="F33" s="120">
        <f ca="1">Teollisuus_kiinteä!O33</f>
        <v>0</v>
      </c>
      <c r="G33" s="46">
        <f t="shared" ca="1" si="10"/>
        <v>0</v>
      </c>
      <c r="H33" s="46">
        <f ca="1">Teollisuus_kiinteä!AB33</f>
        <v>0</v>
      </c>
      <c r="I33" s="46">
        <f ca="1">Teollisuus_kiinteä!AC33</f>
        <v>0</v>
      </c>
      <c r="J33" s="46">
        <f ca="1">Teollisuus_kiinteä!AD33</f>
        <v>0</v>
      </c>
      <c r="K33" s="46">
        <f ca="1">Teollisuus_kiinteä!AE33</f>
        <v>0</v>
      </c>
      <c r="L33" s="46"/>
      <c r="M33" s="117">
        <f t="shared" ca="1" si="14"/>
        <v>0</v>
      </c>
      <c r="N33" s="36">
        <f t="shared" ca="1" si="15"/>
        <v>0</v>
      </c>
      <c r="O33" s="117">
        <f t="shared" ca="1" si="16"/>
        <v>0</v>
      </c>
      <c r="P33" s="117">
        <f t="shared" ca="1" si="17"/>
        <v>0</v>
      </c>
      <c r="Q33" s="117">
        <f t="shared" ca="1" si="18"/>
        <v>0</v>
      </c>
      <c r="R33" s="46"/>
      <c r="S33" s="117">
        <f t="shared" ca="1" si="19"/>
        <v>0</v>
      </c>
      <c r="T33" s="36">
        <f t="shared" ca="1" si="20"/>
        <v>0</v>
      </c>
      <c r="U33" s="117">
        <f t="shared" ca="1" si="21"/>
        <v>0</v>
      </c>
      <c r="V33" s="117">
        <f t="shared" ca="1" si="22"/>
        <v>0</v>
      </c>
      <c r="W33" s="117">
        <f t="shared" ca="1" si="23"/>
        <v>0</v>
      </c>
      <c r="Y33" s="117">
        <f t="shared" ca="1" si="24"/>
        <v>0</v>
      </c>
      <c r="Z33" s="36">
        <f t="shared" ca="1" si="25"/>
        <v>0</v>
      </c>
      <c r="AA33" s="117">
        <f t="shared" ca="1" si="26"/>
        <v>0</v>
      </c>
      <c r="AB33" s="117">
        <f t="shared" ca="1" si="27"/>
        <v>0</v>
      </c>
      <c r="AC33" s="117">
        <f t="shared" ca="1" si="28"/>
        <v>0</v>
      </c>
      <c r="AE33" s="117">
        <f t="shared" ca="1" si="29"/>
        <v>0</v>
      </c>
      <c r="AF33" s="36">
        <f t="shared" ca="1" si="30"/>
        <v>0</v>
      </c>
      <c r="AG33" s="117">
        <f t="shared" ca="1" si="31"/>
        <v>0</v>
      </c>
      <c r="AH33" s="117">
        <f t="shared" ca="1" si="32"/>
        <v>0</v>
      </c>
      <c r="AI33" s="117">
        <f t="shared" ca="1" si="33"/>
        <v>0</v>
      </c>
      <c r="AJ33" s="117"/>
      <c r="AK33" s="117">
        <f t="shared" ca="1" si="6"/>
        <v>0</v>
      </c>
      <c r="AL33" s="157"/>
      <c r="AM33" s="120">
        <f ca="1">Rakennus!I33</f>
        <v>0</v>
      </c>
      <c r="AN33" s="46">
        <f t="shared" ca="1" si="34"/>
        <v>0</v>
      </c>
      <c r="AO33" s="46">
        <f ca="1">Rakennus!P33</f>
        <v>0</v>
      </c>
      <c r="AP33" s="46">
        <f ca="1">Rakennus!Q33</f>
        <v>0</v>
      </c>
      <c r="AQ33" s="46"/>
      <c r="AR33" s="117">
        <f t="shared" ca="1" si="35"/>
        <v>0</v>
      </c>
      <c r="AS33" s="36">
        <f t="shared" ca="1" si="36"/>
        <v>0</v>
      </c>
      <c r="AT33" s="117">
        <f t="shared" ca="1" si="37"/>
        <v>0</v>
      </c>
      <c r="AU33" s="117">
        <f t="shared" ca="1" si="38"/>
        <v>0</v>
      </c>
      <c r="AV33" s="117">
        <f t="shared" ca="1" si="39"/>
        <v>0</v>
      </c>
      <c r="AW33" s="46"/>
      <c r="AX33" s="117">
        <f t="shared" ca="1" si="40"/>
        <v>0</v>
      </c>
      <c r="AY33" s="36">
        <f t="shared" ca="1" si="41"/>
        <v>0</v>
      </c>
      <c r="AZ33" s="117">
        <f t="shared" ca="1" si="42"/>
        <v>0</v>
      </c>
      <c r="BA33" s="117">
        <f t="shared" ca="1" si="43"/>
        <v>0</v>
      </c>
      <c r="BB33" s="117">
        <f t="shared" ca="1" si="44"/>
        <v>0</v>
      </c>
      <c r="BC33" s="117"/>
      <c r="BD33" s="117">
        <f t="shared" ca="1" si="9"/>
        <v>0</v>
      </c>
    </row>
    <row r="34" spans="1:56" x14ac:dyDescent="0.25">
      <c r="A34" s="182">
        <v>1970</v>
      </c>
      <c r="B34" s="182"/>
      <c r="C34" s="36">
        <f>Muut_vuositiedot!$D34</f>
        <v>0.5</v>
      </c>
      <c r="D34" s="45">
        <f>Muut_vuositiedot!$G34</f>
        <v>0.79599999999999993</v>
      </c>
      <c r="F34" s="120">
        <f ca="1">Teollisuus_kiinteä!O34</f>
        <v>0</v>
      </c>
      <c r="G34" s="46">
        <f t="shared" ca="1" si="10"/>
        <v>0</v>
      </c>
      <c r="H34" s="46">
        <f ca="1">Teollisuus_kiinteä!AB34</f>
        <v>0</v>
      </c>
      <c r="I34" s="46">
        <f ca="1">Teollisuus_kiinteä!AC34</f>
        <v>0</v>
      </c>
      <c r="J34" s="46">
        <f ca="1">Teollisuus_kiinteä!AD34</f>
        <v>0</v>
      </c>
      <c r="K34" s="46">
        <f ca="1">Teollisuus_kiinteä!AE34</f>
        <v>0</v>
      </c>
      <c r="L34" s="46"/>
      <c r="M34" s="117">
        <f t="shared" ca="1" si="14"/>
        <v>0</v>
      </c>
      <c r="N34" s="36">
        <f t="shared" ca="1" si="15"/>
        <v>0</v>
      </c>
      <c r="O34" s="117">
        <f t="shared" ca="1" si="16"/>
        <v>0</v>
      </c>
      <c r="P34" s="117">
        <f t="shared" ca="1" si="17"/>
        <v>0</v>
      </c>
      <c r="Q34" s="117">
        <f t="shared" ca="1" si="18"/>
        <v>0</v>
      </c>
      <c r="R34" s="46"/>
      <c r="S34" s="117">
        <f t="shared" ca="1" si="19"/>
        <v>0</v>
      </c>
      <c r="T34" s="36">
        <f t="shared" ca="1" si="20"/>
        <v>0</v>
      </c>
      <c r="U34" s="117">
        <f t="shared" ca="1" si="21"/>
        <v>0</v>
      </c>
      <c r="V34" s="117">
        <f t="shared" ca="1" si="22"/>
        <v>0</v>
      </c>
      <c r="W34" s="117">
        <f t="shared" ca="1" si="23"/>
        <v>0</v>
      </c>
      <c r="Y34" s="117">
        <f t="shared" ca="1" si="24"/>
        <v>0</v>
      </c>
      <c r="Z34" s="36">
        <f t="shared" ca="1" si="25"/>
        <v>0</v>
      </c>
      <c r="AA34" s="117">
        <f t="shared" ca="1" si="26"/>
        <v>0</v>
      </c>
      <c r="AB34" s="117">
        <f t="shared" ca="1" si="27"/>
        <v>0</v>
      </c>
      <c r="AC34" s="117">
        <f t="shared" ca="1" si="28"/>
        <v>0</v>
      </c>
      <c r="AE34" s="117">
        <f t="shared" ca="1" si="29"/>
        <v>0</v>
      </c>
      <c r="AF34" s="36">
        <f t="shared" ca="1" si="30"/>
        <v>0</v>
      </c>
      <c r="AG34" s="117">
        <f t="shared" ca="1" si="31"/>
        <v>0</v>
      </c>
      <c r="AH34" s="117">
        <f t="shared" ca="1" si="32"/>
        <v>0</v>
      </c>
      <c r="AI34" s="117">
        <f t="shared" ca="1" si="33"/>
        <v>0</v>
      </c>
      <c r="AJ34" s="117"/>
      <c r="AK34" s="117">
        <f t="shared" ca="1" si="6"/>
        <v>0</v>
      </c>
      <c r="AL34" s="157"/>
      <c r="AM34" s="120">
        <f ca="1">Rakennus!I34</f>
        <v>0</v>
      </c>
      <c r="AN34" s="46">
        <f t="shared" ca="1" si="34"/>
        <v>0</v>
      </c>
      <c r="AO34" s="46">
        <f ca="1">Rakennus!P34</f>
        <v>0</v>
      </c>
      <c r="AP34" s="46">
        <f ca="1">Rakennus!Q34</f>
        <v>0</v>
      </c>
      <c r="AQ34" s="46"/>
      <c r="AR34" s="117">
        <f t="shared" ca="1" si="35"/>
        <v>0</v>
      </c>
      <c r="AS34" s="36">
        <f t="shared" ca="1" si="36"/>
        <v>0</v>
      </c>
      <c r="AT34" s="117">
        <f t="shared" ca="1" si="37"/>
        <v>0</v>
      </c>
      <c r="AU34" s="117">
        <f t="shared" ca="1" si="38"/>
        <v>0</v>
      </c>
      <c r="AV34" s="117">
        <f t="shared" ca="1" si="39"/>
        <v>0</v>
      </c>
      <c r="AW34" s="46"/>
      <c r="AX34" s="117">
        <f t="shared" ca="1" si="40"/>
        <v>0</v>
      </c>
      <c r="AY34" s="36">
        <f t="shared" ca="1" si="41"/>
        <v>0</v>
      </c>
      <c r="AZ34" s="117">
        <f t="shared" ca="1" si="42"/>
        <v>0</v>
      </c>
      <c r="BA34" s="117">
        <f t="shared" ca="1" si="43"/>
        <v>0</v>
      </c>
      <c r="BB34" s="117">
        <f t="shared" ca="1" si="44"/>
        <v>0</v>
      </c>
      <c r="BC34" s="117"/>
      <c r="BD34" s="117">
        <f t="shared" ca="1" si="9"/>
        <v>0</v>
      </c>
    </row>
    <row r="35" spans="1:56" x14ac:dyDescent="0.25">
      <c r="A35" s="182">
        <v>1971</v>
      </c>
      <c r="B35" s="182"/>
      <c r="C35" s="36">
        <f>Muut_vuositiedot!$D35</f>
        <v>0.5</v>
      </c>
      <c r="D35" s="45">
        <f>Muut_vuositiedot!$G35</f>
        <v>0.80799999999999994</v>
      </c>
      <c r="F35" s="120">
        <f ca="1">Teollisuus_kiinteä!O35</f>
        <v>0</v>
      </c>
      <c r="G35" s="46">
        <f t="shared" ca="1" si="10"/>
        <v>0</v>
      </c>
      <c r="H35" s="46">
        <f ca="1">Teollisuus_kiinteä!AB35</f>
        <v>0</v>
      </c>
      <c r="I35" s="46">
        <f ca="1">Teollisuus_kiinteä!AC35</f>
        <v>0</v>
      </c>
      <c r="J35" s="46">
        <f ca="1">Teollisuus_kiinteä!AD35</f>
        <v>0</v>
      </c>
      <c r="K35" s="46">
        <f ca="1">Teollisuus_kiinteä!AE35</f>
        <v>0</v>
      </c>
      <c r="L35" s="46"/>
      <c r="M35" s="117">
        <f t="shared" ca="1" si="14"/>
        <v>0</v>
      </c>
      <c r="N35" s="36">
        <f t="shared" ca="1" si="15"/>
        <v>0</v>
      </c>
      <c r="O35" s="117">
        <f t="shared" ca="1" si="16"/>
        <v>0</v>
      </c>
      <c r="P35" s="117">
        <f t="shared" ca="1" si="17"/>
        <v>0</v>
      </c>
      <c r="Q35" s="117">
        <f t="shared" ca="1" si="18"/>
        <v>0</v>
      </c>
      <c r="R35" s="46"/>
      <c r="S35" s="117">
        <f t="shared" ca="1" si="19"/>
        <v>0</v>
      </c>
      <c r="T35" s="36">
        <f t="shared" ca="1" si="20"/>
        <v>0</v>
      </c>
      <c r="U35" s="117">
        <f t="shared" ca="1" si="21"/>
        <v>0</v>
      </c>
      <c r="V35" s="117">
        <f t="shared" ca="1" si="22"/>
        <v>0</v>
      </c>
      <c r="W35" s="117">
        <f t="shared" ca="1" si="23"/>
        <v>0</v>
      </c>
      <c r="Y35" s="117">
        <f t="shared" ca="1" si="24"/>
        <v>0</v>
      </c>
      <c r="Z35" s="36">
        <f t="shared" ca="1" si="25"/>
        <v>0</v>
      </c>
      <c r="AA35" s="117">
        <f t="shared" ca="1" si="26"/>
        <v>0</v>
      </c>
      <c r="AB35" s="117">
        <f t="shared" ca="1" si="27"/>
        <v>0</v>
      </c>
      <c r="AC35" s="117">
        <f t="shared" ca="1" si="28"/>
        <v>0</v>
      </c>
      <c r="AE35" s="117">
        <f t="shared" ca="1" si="29"/>
        <v>0</v>
      </c>
      <c r="AF35" s="36">
        <f t="shared" ca="1" si="30"/>
        <v>0</v>
      </c>
      <c r="AG35" s="117">
        <f t="shared" ca="1" si="31"/>
        <v>0</v>
      </c>
      <c r="AH35" s="117">
        <f t="shared" ca="1" si="32"/>
        <v>0</v>
      </c>
      <c r="AI35" s="117">
        <f t="shared" ca="1" si="33"/>
        <v>0</v>
      </c>
      <c r="AJ35" s="117"/>
      <c r="AK35" s="117">
        <f t="shared" ca="1" si="6"/>
        <v>0</v>
      </c>
      <c r="AL35" s="157"/>
      <c r="AM35" s="120">
        <f ca="1">Rakennus!I35</f>
        <v>0</v>
      </c>
      <c r="AN35" s="46">
        <f t="shared" ca="1" si="34"/>
        <v>0</v>
      </c>
      <c r="AO35" s="46">
        <f ca="1">Rakennus!P35</f>
        <v>0</v>
      </c>
      <c r="AP35" s="46">
        <f ca="1">Rakennus!Q35</f>
        <v>0</v>
      </c>
      <c r="AQ35" s="46"/>
      <c r="AR35" s="117">
        <f t="shared" ca="1" si="35"/>
        <v>0</v>
      </c>
      <c r="AS35" s="36">
        <f t="shared" ca="1" si="36"/>
        <v>0</v>
      </c>
      <c r="AT35" s="117">
        <f t="shared" ca="1" si="37"/>
        <v>0</v>
      </c>
      <c r="AU35" s="117">
        <f t="shared" ca="1" si="38"/>
        <v>0</v>
      </c>
      <c r="AV35" s="117">
        <f t="shared" ca="1" si="39"/>
        <v>0</v>
      </c>
      <c r="AW35" s="46"/>
      <c r="AX35" s="117">
        <f t="shared" ca="1" si="40"/>
        <v>0</v>
      </c>
      <c r="AY35" s="36">
        <f t="shared" ca="1" si="41"/>
        <v>0</v>
      </c>
      <c r="AZ35" s="117">
        <f t="shared" ca="1" si="42"/>
        <v>0</v>
      </c>
      <c r="BA35" s="117">
        <f t="shared" ca="1" si="43"/>
        <v>0</v>
      </c>
      <c r="BB35" s="117">
        <f t="shared" ca="1" si="44"/>
        <v>0</v>
      </c>
      <c r="BC35" s="117"/>
      <c r="BD35" s="117">
        <f t="shared" ca="1" si="9"/>
        <v>0</v>
      </c>
    </row>
    <row r="36" spans="1:56" x14ac:dyDescent="0.25">
      <c r="A36" s="182">
        <v>1972</v>
      </c>
      <c r="B36" s="182"/>
      <c r="C36" s="36">
        <f>Muut_vuositiedot!$D36</f>
        <v>0.5</v>
      </c>
      <c r="D36" s="45">
        <f>Muut_vuositiedot!$G36</f>
        <v>0.82</v>
      </c>
      <c r="F36" s="120">
        <f ca="1">Teollisuus_kiinteä!O36</f>
        <v>0</v>
      </c>
      <c r="G36" s="46">
        <f t="shared" ca="1" si="10"/>
        <v>0</v>
      </c>
      <c r="H36" s="46">
        <f ca="1">Teollisuus_kiinteä!AB36</f>
        <v>0</v>
      </c>
      <c r="I36" s="46">
        <f ca="1">Teollisuus_kiinteä!AC36</f>
        <v>0</v>
      </c>
      <c r="J36" s="46">
        <f ca="1">Teollisuus_kiinteä!AD36</f>
        <v>0</v>
      </c>
      <c r="K36" s="46">
        <f ca="1">Teollisuus_kiinteä!AE36</f>
        <v>0</v>
      </c>
      <c r="L36" s="46"/>
      <c r="M36" s="117">
        <f t="shared" ca="1" si="14"/>
        <v>0</v>
      </c>
      <c r="N36" s="36">
        <f t="shared" ca="1" si="15"/>
        <v>0</v>
      </c>
      <c r="O36" s="117">
        <f t="shared" ca="1" si="16"/>
        <v>0</v>
      </c>
      <c r="P36" s="117">
        <f t="shared" ca="1" si="17"/>
        <v>0</v>
      </c>
      <c r="Q36" s="117">
        <f t="shared" ca="1" si="18"/>
        <v>0</v>
      </c>
      <c r="R36" s="46"/>
      <c r="S36" s="117">
        <f t="shared" ca="1" si="19"/>
        <v>0</v>
      </c>
      <c r="T36" s="36">
        <f t="shared" ca="1" si="20"/>
        <v>0</v>
      </c>
      <c r="U36" s="117">
        <f t="shared" ca="1" si="21"/>
        <v>0</v>
      </c>
      <c r="V36" s="117">
        <f t="shared" ca="1" si="22"/>
        <v>0</v>
      </c>
      <c r="W36" s="117">
        <f t="shared" ca="1" si="23"/>
        <v>0</v>
      </c>
      <c r="Y36" s="117">
        <f t="shared" ca="1" si="24"/>
        <v>0</v>
      </c>
      <c r="Z36" s="36">
        <f t="shared" ca="1" si="25"/>
        <v>0</v>
      </c>
      <c r="AA36" s="117">
        <f t="shared" ca="1" si="26"/>
        <v>0</v>
      </c>
      <c r="AB36" s="117">
        <f t="shared" ca="1" si="27"/>
        <v>0</v>
      </c>
      <c r="AC36" s="117">
        <f t="shared" ca="1" si="28"/>
        <v>0</v>
      </c>
      <c r="AE36" s="117">
        <f t="shared" ca="1" si="29"/>
        <v>0</v>
      </c>
      <c r="AF36" s="36">
        <f t="shared" ca="1" si="30"/>
        <v>0</v>
      </c>
      <c r="AG36" s="117">
        <f t="shared" ca="1" si="31"/>
        <v>0</v>
      </c>
      <c r="AH36" s="117">
        <f t="shared" ca="1" si="32"/>
        <v>0</v>
      </c>
      <c r="AI36" s="117">
        <f t="shared" ca="1" si="33"/>
        <v>0</v>
      </c>
      <c r="AJ36" s="117"/>
      <c r="AK36" s="117">
        <f t="shared" ca="1" si="6"/>
        <v>0</v>
      </c>
      <c r="AL36" s="157"/>
      <c r="AM36" s="120">
        <f ca="1">Rakennus!I36</f>
        <v>0</v>
      </c>
      <c r="AN36" s="46">
        <f t="shared" ca="1" si="34"/>
        <v>0</v>
      </c>
      <c r="AO36" s="46">
        <f ca="1">Rakennus!P36</f>
        <v>0</v>
      </c>
      <c r="AP36" s="46">
        <f ca="1">Rakennus!Q36</f>
        <v>0</v>
      </c>
      <c r="AQ36" s="46"/>
      <c r="AR36" s="117">
        <f t="shared" ca="1" si="35"/>
        <v>0</v>
      </c>
      <c r="AS36" s="36">
        <f t="shared" ca="1" si="36"/>
        <v>0</v>
      </c>
      <c r="AT36" s="117">
        <f t="shared" ca="1" si="37"/>
        <v>0</v>
      </c>
      <c r="AU36" s="117">
        <f t="shared" ca="1" si="38"/>
        <v>0</v>
      </c>
      <c r="AV36" s="117">
        <f t="shared" ca="1" si="39"/>
        <v>0</v>
      </c>
      <c r="AW36" s="46"/>
      <c r="AX36" s="117">
        <f t="shared" ca="1" si="40"/>
        <v>0</v>
      </c>
      <c r="AY36" s="36">
        <f t="shared" ca="1" si="41"/>
        <v>0</v>
      </c>
      <c r="AZ36" s="117">
        <f t="shared" ca="1" si="42"/>
        <v>0</v>
      </c>
      <c r="BA36" s="117">
        <f t="shared" ca="1" si="43"/>
        <v>0</v>
      </c>
      <c r="BB36" s="117">
        <f t="shared" ca="1" si="44"/>
        <v>0</v>
      </c>
      <c r="BC36" s="117"/>
      <c r="BD36" s="117">
        <f t="shared" ca="1" si="9"/>
        <v>0</v>
      </c>
    </row>
    <row r="37" spans="1:56" x14ac:dyDescent="0.25">
      <c r="A37" s="182">
        <v>1973</v>
      </c>
      <c r="B37" s="182"/>
      <c r="C37" s="36">
        <f>Muut_vuositiedot!$D37</f>
        <v>0.5</v>
      </c>
      <c r="D37" s="45">
        <f>Muut_vuositiedot!$G37</f>
        <v>0.83199999999999996</v>
      </c>
      <c r="F37" s="120">
        <f ca="1">Teollisuus_kiinteä!O37</f>
        <v>0</v>
      </c>
      <c r="G37" s="46">
        <f t="shared" ca="1" si="10"/>
        <v>0</v>
      </c>
      <c r="H37" s="46">
        <f ca="1">Teollisuus_kiinteä!AB37</f>
        <v>0</v>
      </c>
      <c r="I37" s="46">
        <f ca="1">Teollisuus_kiinteä!AC37</f>
        <v>0</v>
      </c>
      <c r="J37" s="46">
        <f ca="1">Teollisuus_kiinteä!AD37</f>
        <v>0</v>
      </c>
      <c r="K37" s="46">
        <f ca="1">Teollisuus_kiinteä!AE37</f>
        <v>0</v>
      </c>
      <c r="L37" s="46"/>
      <c r="M37" s="117">
        <f t="shared" ca="1" si="14"/>
        <v>0</v>
      </c>
      <c r="N37" s="36">
        <f t="shared" ca="1" si="15"/>
        <v>0</v>
      </c>
      <c r="O37" s="117">
        <f t="shared" ca="1" si="16"/>
        <v>0</v>
      </c>
      <c r="P37" s="117">
        <f t="shared" ca="1" si="17"/>
        <v>0</v>
      </c>
      <c r="Q37" s="117">
        <f t="shared" ca="1" si="18"/>
        <v>0</v>
      </c>
      <c r="R37" s="46"/>
      <c r="S37" s="117">
        <f t="shared" ca="1" si="19"/>
        <v>0</v>
      </c>
      <c r="T37" s="36">
        <f t="shared" ca="1" si="20"/>
        <v>0</v>
      </c>
      <c r="U37" s="117">
        <f t="shared" ca="1" si="21"/>
        <v>0</v>
      </c>
      <c r="V37" s="117">
        <f t="shared" ca="1" si="22"/>
        <v>0</v>
      </c>
      <c r="W37" s="117">
        <f t="shared" ca="1" si="23"/>
        <v>0</v>
      </c>
      <c r="Y37" s="117">
        <f t="shared" ca="1" si="24"/>
        <v>0</v>
      </c>
      <c r="Z37" s="36">
        <f t="shared" ca="1" si="25"/>
        <v>0</v>
      </c>
      <c r="AA37" s="117">
        <f t="shared" ca="1" si="26"/>
        <v>0</v>
      </c>
      <c r="AB37" s="117">
        <f t="shared" ca="1" si="27"/>
        <v>0</v>
      </c>
      <c r="AC37" s="117">
        <f t="shared" ca="1" si="28"/>
        <v>0</v>
      </c>
      <c r="AE37" s="117">
        <f t="shared" ca="1" si="29"/>
        <v>0</v>
      </c>
      <c r="AF37" s="36">
        <f t="shared" ca="1" si="30"/>
        <v>0</v>
      </c>
      <c r="AG37" s="117">
        <f t="shared" ca="1" si="31"/>
        <v>0</v>
      </c>
      <c r="AH37" s="117">
        <f t="shared" ca="1" si="32"/>
        <v>0</v>
      </c>
      <c r="AI37" s="117">
        <f t="shared" ca="1" si="33"/>
        <v>0</v>
      </c>
      <c r="AJ37" s="117"/>
      <c r="AK37" s="117">
        <f t="shared" ca="1" si="6"/>
        <v>0</v>
      </c>
      <c r="AL37" s="157"/>
      <c r="AM37" s="120">
        <f ca="1">Rakennus!I37</f>
        <v>0</v>
      </c>
      <c r="AN37" s="46">
        <f t="shared" ca="1" si="34"/>
        <v>0</v>
      </c>
      <c r="AO37" s="46">
        <f ca="1">Rakennus!P37</f>
        <v>0</v>
      </c>
      <c r="AP37" s="46">
        <f ca="1">Rakennus!Q37</f>
        <v>0</v>
      </c>
      <c r="AQ37" s="46"/>
      <c r="AR37" s="117">
        <f t="shared" ca="1" si="35"/>
        <v>0</v>
      </c>
      <c r="AS37" s="36">
        <f t="shared" ca="1" si="36"/>
        <v>0</v>
      </c>
      <c r="AT37" s="117">
        <f t="shared" ca="1" si="37"/>
        <v>0</v>
      </c>
      <c r="AU37" s="117">
        <f t="shared" ca="1" si="38"/>
        <v>0</v>
      </c>
      <c r="AV37" s="117">
        <f t="shared" ca="1" si="39"/>
        <v>0</v>
      </c>
      <c r="AW37" s="46"/>
      <c r="AX37" s="117">
        <f t="shared" ca="1" si="40"/>
        <v>0</v>
      </c>
      <c r="AY37" s="36">
        <f t="shared" ca="1" si="41"/>
        <v>0</v>
      </c>
      <c r="AZ37" s="117">
        <f t="shared" ca="1" si="42"/>
        <v>0</v>
      </c>
      <c r="BA37" s="117">
        <f t="shared" ca="1" si="43"/>
        <v>0</v>
      </c>
      <c r="BB37" s="117">
        <f t="shared" ca="1" si="44"/>
        <v>0</v>
      </c>
      <c r="BC37" s="117"/>
      <c r="BD37" s="117">
        <f t="shared" ca="1" si="9"/>
        <v>0</v>
      </c>
    </row>
    <row r="38" spans="1:56" x14ac:dyDescent="0.25">
      <c r="A38" s="182">
        <v>1974</v>
      </c>
      <c r="B38" s="182"/>
      <c r="C38" s="36">
        <f>Muut_vuositiedot!$D38</f>
        <v>0.5</v>
      </c>
      <c r="D38" s="45">
        <f>Muut_vuositiedot!$G38</f>
        <v>0.84399999999999997</v>
      </c>
      <c r="F38" s="120">
        <f ca="1">Teollisuus_kiinteä!O38</f>
        <v>0</v>
      </c>
      <c r="G38" s="46">
        <f t="shared" ca="1" si="10"/>
        <v>0</v>
      </c>
      <c r="H38" s="46">
        <f ca="1">Teollisuus_kiinteä!AB38</f>
        <v>0</v>
      </c>
      <c r="I38" s="46">
        <f ca="1">Teollisuus_kiinteä!AC38</f>
        <v>0</v>
      </c>
      <c r="J38" s="46">
        <f ca="1">Teollisuus_kiinteä!AD38</f>
        <v>0</v>
      </c>
      <c r="K38" s="46">
        <f ca="1">Teollisuus_kiinteä!AE38</f>
        <v>0</v>
      </c>
      <c r="L38" s="46"/>
      <c r="M38" s="117">
        <f t="shared" ca="1" si="14"/>
        <v>0</v>
      </c>
      <c r="N38" s="36">
        <f t="shared" ca="1" si="15"/>
        <v>0</v>
      </c>
      <c r="O38" s="117">
        <f t="shared" ca="1" si="16"/>
        <v>0</v>
      </c>
      <c r="P38" s="117">
        <f t="shared" ca="1" si="17"/>
        <v>0</v>
      </c>
      <c r="Q38" s="117">
        <f t="shared" ca="1" si="18"/>
        <v>0</v>
      </c>
      <c r="R38" s="46"/>
      <c r="S38" s="117">
        <f t="shared" ca="1" si="19"/>
        <v>0</v>
      </c>
      <c r="T38" s="36">
        <f t="shared" ca="1" si="20"/>
        <v>0</v>
      </c>
      <c r="U38" s="117">
        <f t="shared" ca="1" si="21"/>
        <v>0</v>
      </c>
      <c r="V38" s="117">
        <f t="shared" ca="1" si="22"/>
        <v>0</v>
      </c>
      <c r="W38" s="117">
        <f t="shared" ca="1" si="23"/>
        <v>0</v>
      </c>
      <c r="Y38" s="117">
        <f t="shared" ca="1" si="24"/>
        <v>0</v>
      </c>
      <c r="Z38" s="36">
        <f t="shared" ca="1" si="25"/>
        <v>0</v>
      </c>
      <c r="AA38" s="117">
        <f t="shared" ca="1" si="26"/>
        <v>0</v>
      </c>
      <c r="AB38" s="117">
        <f t="shared" ca="1" si="27"/>
        <v>0</v>
      </c>
      <c r="AC38" s="117">
        <f t="shared" ca="1" si="28"/>
        <v>0</v>
      </c>
      <c r="AE38" s="117">
        <f t="shared" ca="1" si="29"/>
        <v>0</v>
      </c>
      <c r="AF38" s="36">
        <f t="shared" ca="1" si="30"/>
        <v>0</v>
      </c>
      <c r="AG38" s="117">
        <f t="shared" ca="1" si="31"/>
        <v>0</v>
      </c>
      <c r="AH38" s="117">
        <f t="shared" ca="1" si="32"/>
        <v>0</v>
      </c>
      <c r="AI38" s="117">
        <f t="shared" ca="1" si="33"/>
        <v>0</v>
      </c>
      <c r="AJ38" s="117"/>
      <c r="AK38" s="117">
        <f t="shared" ca="1" si="6"/>
        <v>0</v>
      </c>
      <c r="AL38" s="157"/>
      <c r="AM38" s="120">
        <f ca="1">Rakennus!I38</f>
        <v>0</v>
      </c>
      <c r="AN38" s="46">
        <f t="shared" ca="1" si="34"/>
        <v>0</v>
      </c>
      <c r="AO38" s="46">
        <f ca="1">Rakennus!P38</f>
        <v>0</v>
      </c>
      <c r="AP38" s="46">
        <f ca="1">Rakennus!Q38</f>
        <v>0</v>
      </c>
      <c r="AQ38" s="46"/>
      <c r="AR38" s="117">
        <f t="shared" ca="1" si="35"/>
        <v>0</v>
      </c>
      <c r="AS38" s="36">
        <f t="shared" ca="1" si="36"/>
        <v>0</v>
      </c>
      <c r="AT38" s="117">
        <f t="shared" ca="1" si="37"/>
        <v>0</v>
      </c>
      <c r="AU38" s="117">
        <f t="shared" ca="1" si="38"/>
        <v>0</v>
      </c>
      <c r="AV38" s="117">
        <f t="shared" ca="1" si="39"/>
        <v>0</v>
      </c>
      <c r="AW38" s="46"/>
      <c r="AX38" s="117">
        <f t="shared" ca="1" si="40"/>
        <v>0</v>
      </c>
      <c r="AY38" s="36">
        <f t="shared" ca="1" si="41"/>
        <v>0</v>
      </c>
      <c r="AZ38" s="117">
        <f t="shared" ca="1" si="42"/>
        <v>0</v>
      </c>
      <c r="BA38" s="117">
        <f t="shared" ca="1" si="43"/>
        <v>0</v>
      </c>
      <c r="BB38" s="117">
        <f t="shared" ca="1" si="44"/>
        <v>0</v>
      </c>
      <c r="BC38" s="117"/>
      <c r="BD38" s="117">
        <f t="shared" ca="1" si="9"/>
        <v>0</v>
      </c>
    </row>
    <row r="39" spans="1:56" x14ac:dyDescent="0.25">
      <c r="A39" s="182">
        <v>1975</v>
      </c>
      <c r="B39" s="182"/>
      <c r="C39" s="36">
        <f>Muut_vuositiedot!$D39</f>
        <v>0.5</v>
      </c>
      <c r="D39" s="45">
        <f>Muut_vuositiedot!$G39</f>
        <v>0.85599999999999998</v>
      </c>
      <c r="F39" s="120">
        <f ca="1">Teollisuus_kiinteä!O39</f>
        <v>0</v>
      </c>
      <c r="G39" s="46">
        <f t="shared" ca="1" si="10"/>
        <v>0</v>
      </c>
      <c r="H39" s="46">
        <f ca="1">Teollisuus_kiinteä!AB39</f>
        <v>0</v>
      </c>
      <c r="I39" s="46">
        <f ca="1">Teollisuus_kiinteä!AC39</f>
        <v>0</v>
      </c>
      <c r="J39" s="46">
        <f ca="1">Teollisuus_kiinteä!AD39</f>
        <v>0</v>
      </c>
      <c r="K39" s="46">
        <f ca="1">Teollisuus_kiinteä!AE39</f>
        <v>0</v>
      </c>
      <c r="L39" s="46"/>
      <c r="M39" s="117">
        <f t="shared" ca="1" si="14"/>
        <v>0</v>
      </c>
      <c r="N39" s="36">
        <f t="shared" ca="1" si="15"/>
        <v>0</v>
      </c>
      <c r="O39" s="117">
        <f t="shared" ca="1" si="16"/>
        <v>0</v>
      </c>
      <c r="P39" s="117">
        <f t="shared" ca="1" si="17"/>
        <v>0</v>
      </c>
      <c r="Q39" s="117">
        <f t="shared" ca="1" si="18"/>
        <v>0</v>
      </c>
      <c r="R39" s="46"/>
      <c r="S39" s="117">
        <f t="shared" ca="1" si="19"/>
        <v>0</v>
      </c>
      <c r="T39" s="36">
        <f t="shared" ca="1" si="20"/>
        <v>0</v>
      </c>
      <c r="U39" s="117">
        <f t="shared" ca="1" si="21"/>
        <v>0</v>
      </c>
      <c r="V39" s="117">
        <f t="shared" ca="1" si="22"/>
        <v>0</v>
      </c>
      <c r="W39" s="117">
        <f t="shared" ca="1" si="23"/>
        <v>0</v>
      </c>
      <c r="Y39" s="117">
        <f t="shared" ca="1" si="24"/>
        <v>0</v>
      </c>
      <c r="Z39" s="36">
        <f t="shared" ca="1" si="25"/>
        <v>0</v>
      </c>
      <c r="AA39" s="117">
        <f t="shared" ca="1" si="26"/>
        <v>0</v>
      </c>
      <c r="AB39" s="117">
        <f t="shared" ca="1" si="27"/>
        <v>0</v>
      </c>
      <c r="AC39" s="117">
        <f t="shared" ca="1" si="28"/>
        <v>0</v>
      </c>
      <c r="AE39" s="117">
        <f t="shared" ca="1" si="29"/>
        <v>0</v>
      </c>
      <c r="AF39" s="36">
        <f t="shared" ca="1" si="30"/>
        <v>0</v>
      </c>
      <c r="AG39" s="117">
        <f t="shared" ca="1" si="31"/>
        <v>0</v>
      </c>
      <c r="AH39" s="117">
        <f t="shared" ca="1" si="32"/>
        <v>0</v>
      </c>
      <c r="AI39" s="117">
        <f t="shared" ca="1" si="33"/>
        <v>0</v>
      </c>
      <c r="AJ39" s="117"/>
      <c r="AK39" s="117">
        <f t="shared" ca="1" si="6"/>
        <v>0</v>
      </c>
      <c r="AL39" s="157"/>
      <c r="AM39" s="120">
        <f ca="1">Rakennus!I39</f>
        <v>0</v>
      </c>
      <c r="AN39" s="46">
        <f t="shared" ca="1" si="34"/>
        <v>0</v>
      </c>
      <c r="AO39" s="46">
        <f ca="1">Rakennus!P39</f>
        <v>0</v>
      </c>
      <c r="AP39" s="46">
        <f ca="1">Rakennus!Q39</f>
        <v>0</v>
      </c>
      <c r="AQ39" s="46"/>
      <c r="AR39" s="117">
        <f t="shared" ca="1" si="35"/>
        <v>0</v>
      </c>
      <c r="AS39" s="36">
        <f t="shared" ca="1" si="36"/>
        <v>0</v>
      </c>
      <c r="AT39" s="117">
        <f t="shared" ca="1" si="37"/>
        <v>0</v>
      </c>
      <c r="AU39" s="117">
        <f t="shared" ca="1" si="38"/>
        <v>0</v>
      </c>
      <c r="AV39" s="117">
        <f t="shared" ca="1" si="39"/>
        <v>0</v>
      </c>
      <c r="AW39" s="46"/>
      <c r="AX39" s="117">
        <f t="shared" ca="1" si="40"/>
        <v>0</v>
      </c>
      <c r="AY39" s="36">
        <f t="shared" ca="1" si="41"/>
        <v>0</v>
      </c>
      <c r="AZ39" s="117">
        <f t="shared" ca="1" si="42"/>
        <v>0</v>
      </c>
      <c r="BA39" s="117">
        <f t="shared" ca="1" si="43"/>
        <v>0</v>
      </c>
      <c r="BB39" s="117">
        <f t="shared" ca="1" si="44"/>
        <v>0</v>
      </c>
      <c r="BC39" s="117"/>
      <c r="BD39" s="117">
        <f t="shared" ca="1" si="9"/>
        <v>0</v>
      </c>
    </row>
    <row r="40" spans="1:56" x14ac:dyDescent="0.25">
      <c r="A40" s="182">
        <v>1976</v>
      </c>
      <c r="B40" s="182"/>
      <c r="C40" s="36">
        <f>Muut_vuositiedot!$D40</f>
        <v>0.5</v>
      </c>
      <c r="D40" s="45">
        <f>Muut_vuositiedot!$G40</f>
        <v>0.86799999999999999</v>
      </c>
      <c r="F40" s="120">
        <f ca="1">Teollisuus_kiinteä!O40</f>
        <v>0</v>
      </c>
      <c r="G40" s="46">
        <f t="shared" ca="1" si="10"/>
        <v>0</v>
      </c>
      <c r="H40" s="46">
        <f ca="1">Teollisuus_kiinteä!AB40</f>
        <v>0</v>
      </c>
      <c r="I40" s="46">
        <f ca="1">Teollisuus_kiinteä!AC40</f>
        <v>0</v>
      </c>
      <c r="J40" s="46">
        <f ca="1">Teollisuus_kiinteä!AD40</f>
        <v>0</v>
      </c>
      <c r="K40" s="46">
        <f ca="1">Teollisuus_kiinteä!AE40</f>
        <v>0</v>
      </c>
      <c r="L40" s="46"/>
      <c r="M40" s="117">
        <f t="shared" ca="1" si="14"/>
        <v>0</v>
      </c>
      <c r="N40" s="36">
        <f t="shared" ca="1" si="15"/>
        <v>0</v>
      </c>
      <c r="O40" s="117">
        <f t="shared" ca="1" si="16"/>
        <v>0</v>
      </c>
      <c r="P40" s="117">
        <f t="shared" ca="1" si="17"/>
        <v>0</v>
      </c>
      <c r="Q40" s="117">
        <f t="shared" ca="1" si="18"/>
        <v>0</v>
      </c>
      <c r="R40" s="46"/>
      <c r="S40" s="117">
        <f t="shared" ca="1" si="19"/>
        <v>0</v>
      </c>
      <c r="T40" s="36">
        <f t="shared" ca="1" si="20"/>
        <v>0</v>
      </c>
      <c r="U40" s="117">
        <f t="shared" ca="1" si="21"/>
        <v>0</v>
      </c>
      <c r="V40" s="117">
        <f t="shared" ca="1" si="22"/>
        <v>0</v>
      </c>
      <c r="W40" s="117">
        <f t="shared" ca="1" si="23"/>
        <v>0</v>
      </c>
      <c r="Y40" s="117">
        <f t="shared" ca="1" si="24"/>
        <v>0</v>
      </c>
      <c r="Z40" s="36">
        <f t="shared" ca="1" si="25"/>
        <v>0</v>
      </c>
      <c r="AA40" s="117">
        <f t="shared" ca="1" si="26"/>
        <v>0</v>
      </c>
      <c r="AB40" s="117">
        <f t="shared" ca="1" si="27"/>
        <v>0</v>
      </c>
      <c r="AC40" s="117">
        <f t="shared" ca="1" si="28"/>
        <v>0</v>
      </c>
      <c r="AE40" s="117">
        <f t="shared" ca="1" si="29"/>
        <v>0</v>
      </c>
      <c r="AF40" s="36">
        <f t="shared" ca="1" si="30"/>
        <v>0</v>
      </c>
      <c r="AG40" s="117">
        <f t="shared" ca="1" si="31"/>
        <v>0</v>
      </c>
      <c r="AH40" s="117">
        <f t="shared" ca="1" si="32"/>
        <v>0</v>
      </c>
      <c r="AI40" s="117">
        <f t="shared" ca="1" si="33"/>
        <v>0</v>
      </c>
      <c r="AJ40" s="117"/>
      <c r="AK40" s="117">
        <f t="shared" ca="1" si="6"/>
        <v>0</v>
      </c>
      <c r="AL40" s="157"/>
      <c r="AM40" s="120">
        <f ca="1">Rakennus!I40</f>
        <v>0</v>
      </c>
      <c r="AN40" s="46">
        <f t="shared" ca="1" si="34"/>
        <v>0</v>
      </c>
      <c r="AO40" s="46">
        <f ca="1">Rakennus!P40</f>
        <v>0</v>
      </c>
      <c r="AP40" s="46">
        <f ca="1">Rakennus!Q40</f>
        <v>0</v>
      </c>
      <c r="AQ40" s="46"/>
      <c r="AR40" s="117">
        <f t="shared" ca="1" si="35"/>
        <v>0</v>
      </c>
      <c r="AS40" s="36">
        <f t="shared" ca="1" si="36"/>
        <v>0</v>
      </c>
      <c r="AT40" s="117">
        <f t="shared" ca="1" si="37"/>
        <v>0</v>
      </c>
      <c r="AU40" s="117">
        <f t="shared" ca="1" si="38"/>
        <v>0</v>
      </c>
      <c r="AV40" s="117">
        <f t="shared" ca="1" si="39"/>
        <v>0</v>
      </c>
      <c r="AW40" s="46"/>
      <c r="AX40" s="117">
        <f t="shared" ca="1" si="40"/>
        <v>0</v>
      </c>
      <c r="AY40" s="36">
        <f t="shared" ca="1" si="41"/>
        <v>0</v>
      </c>
      <c r="AZ40" s="117">
        <f t="shared" ca="1" si="42"/>
        <v>0</v>
      </c>
      <c r="BA40" s="117">
        <f t="shared" ca="1" si="43"/>
        <v>0</v>
      </c>
      <c r="BB40" s="117">
        <f t="shared" ca="1" si="44"/>
        <v>0</v>
      </c>
      <c r="BC40" s="117"/>
      <c r="BD40" s="117">
        <f t="shared" ca="1" si="9"/>
        <v>0</v>
      </c>
    </row>
    <row r="41" spans="1:56" x14ac:dyDescent="0.25">
      <c r="A41" s="182">
        <v>1977</v>
      </c>
      <c r="B41" s="182"/>
      <c r="C41" s="36">
        <f>Muut_vuositiedot!$D41</f>
        <v>0.5</v>
      </c>
      <c r="D41" s="45">
        <f>Muut_vuositiedot!$G41</f>
        <v>0.88</v>
      </c>
      <c r="F41" s="120">
        <f ca="1">Teollisuus_kiinteä!O41</f>
        <v>0</v>
      </c>
      <c r="G41" s="46">
        <f t="shared" ca="1" si="10"/>
        <v>0</v>
      </c>
      <c r="H41" s="46">
        <f ca="1">Teollisuus_kiinteä!AB41</f>
        <v>0</v>
      </c>
      <c r="I41" s="46">
        <f ca="1">Teollisuus_kiinteä!AC41</f>
        <v>0</v>
      </c>
      <c r="J41" s="46">
        <f ca="1">Teollisuus_kiinteä!AD41</f>
        <v>0</v>
      </c>
      <c r="K41" s="46">
        <f ca="1">Teollisuus_kiinteä!AE41</f>
        <v>0</v>
      </c>
      <c r="L41" s="46"/>
      <c r="M41" s="117">
        <f t="shared" ca="1" si="14"/>
        <v>0</v>
      </c>
      <c r="N41" s="36">
        <f t="shared" ca="1" si="15"/>
        <v>0</v>
      </c>
      <c r="O41" s="117">
        <f t="shared" ca="1" si="16"/>
        <v>0</v>
      </c>
      <c r="P41" s="117">
        <f t="shared" ca="1" si="17"/>
        <v>0</v>
      </c>
      <c r="Q41" s="117">
        <f t="shared" ca="1" si="18"/>
        <v>0</v>
      </c>
      <c r="R41" s="46"/>
      <c r="S41" s="117">
        <f t="shared" ca="1" si="19"/>
        <v>0</v>
      </c>
      <c r="T41" s="36">
        <f t="shared" ca="1" si="20"/>
        <v>0</v>
      </c>
      <c r="U41" s="117">
        <f t="shared" ca="1" si="21"/>
        <v>0</v>
      </c>
      <c r="V41" s="117">
        <f t="shared" ca="1" si="22"/>
        <v>0</v>
      </c>
      <c r="W41" s="117">
        <f t="shared" ca="1" si="23"/>
        <v>0</v>
      </c>
      <c r="Y41" s="117">
        <f t="shared" ca="1" si="24"/>
        <v>0</v>
      </c>
      <c r="Z41" s="36">
        <f t="shared" ca="1" si="25"/>
        <v>0</v>
      </c>
      <c r="AA41" s="117">
        <f t="shared" ca="1" si="26"/>
        <v>0</v>
      </c>
      <c r="AB41" s="117">
        <f t="shared" ca="1" si="27"/>
        <v>0</v>
      </c>
      <c r="AC41" s="117">
        <f t="shared" ca="1" si="28"/>
        <v>0</v>
      </c>
      <c r="AE41" s="117">
        <f t="shared" ca="1" si="29"/>
        <v>0</v>
      </c>
      <c r="AF41" s="36">
        <f t="shared" ca="1" si="30"/>
        <v>0</v>
      </c>
      <c r="AG41" s="117">
        <f t="shared" ca="1" si="31"/>
        <v>0</v>
      </c>
      <c r="AH41" s="117">
        <f t="shared" ca="1" si="32"/>
        <v>0</v>
      </c>
      <c r="AI41" s="117">
        <f t="shared" ca="1" si="33"/>
        <v>0</v>
      </c>
      <c r="AJ41" s="117"/>
      <c r="AK41" s="117">
        <f t="shared" ca="1" si="6"/>
        <v>0</v>
      </c>
      <c r="AL41" s="157"/>
      <c r="AM41" s="120">
        <f ca="1">Rakennus!I41</f>
        <v>0</v>
      </c>
      <c r="AN41" s="46">
        <f t="shared" ca="1" si="34"/>
        <v>0</v>
      </c>
      <c r="AO41" s="46">
        <f ca="1">Rakennus!P41</f>
        <v>0</v>
      </c>
      <c r="AP41" s="46">
        <f ca="1">Rakennus!Q41</f>
        <v>0</v>
      </c>
      <c r="AQ41" s="46"/>
      <c r="AR41" s="117">
        <f t="shared" ca="1" si="35"/>
        <v>0</v>
      </c>
      <c r="AS41" s="36">
        <f t="shared" ca="1" si="36"/>
        <v>0</v>
      </c>
      <c r="AT41" s="117">
        <f t="shared" ca="1" si="37"/>
        <v>0</v>
      </c>
      <c r="AU41" s="117">
        <f t="shared" ca="1" si="38"/>
        <v>0</v>
      </c>
      <c r="AV41" s="117">
        <f t="shared" ca="1" si="39"/>
        <v>0</v>
      </c>
      <c r="AW41" s="46"/>
      <c r="AX41" s="117">
        <f t="shared" ca="1" si="40"/>
        <v>0</v>
      </c>
      <c r="AY41" s="36">
        <f t="shared" ca="1" si="41"/>
        <v>0</v>
      </c>
      <c r="AZ41" s="117">
        <f t="shared" ca="1" si="42"/>
        <v>0</v>
      </c>
      <c r="BA41" s="117">
        <f t="shared" ca="1" si="43"/>
        <v>0</v>
      </c>
      <c r="BB41" s="117">
        <f t="shared" ca="1" si="44"/>
        <v>0</v>
      </c>
      <c r="BC41" s="117"/>
      <c r="BD41" s="117">
        <f t="shared" ca="1" si="9"/>
        <v>0</v>
      </c>
    </row>
    <row r="42" spans="1:56" x14ac:dyDescent="0.25">
      <c r="A42" s="182">
        <v>1978</v>
      </c>
      <c r="B42" s="182"/>
      <c r="C42" s="36">
        <f>Muut_vuositiedot!$D42</f>
        <v>0.5</v>
      </c>
      <c r="D42" s="45">
        <f>Muut_vuositiedot!$G42</f>
        <v>0.89200000000000002</v>
      </c>
      <c r="F42" s="120">
        <f ca="1">Teollisuus_kiinteä!O42</f>
        <v>0</v>
      </c>
      <c r="G42" s="46">
        <f t="shared" ca="1" si="10"/>
        <v>0</v>
      </c>
      <c r="H42" s="46">
        <f ca="1">Teollisuus_kiinteä!AB42</f>
        <v>0</v>
      </c>
      <c r="I42" s="46">
        <f ca="1">Teollisuus_kiinteä!AC42</f>
        <v>0</v>
      </c>
      <c r="J42" s="46">
        <f ca="1">Teollisuus_kiinteä!AD42</f>
        <v>0</v>
      </c>
      <c r="K42" s="46">
        <f ca="1">Teollisuus_kiinteä!AE42</f>
        <v>0</v>
      </c>
      <c r="L42" s="46"/>
      <c r="M42" s="117">
        <f t="shared" ca="1" si="14"/>
        <v>0</v>
      </c>
      <c r="N42" s="36">
        <f t="shared" ca="1" si="15"/>
        <v>0</v>
      </c>
      <c r="O42" s="117">
        <f t="shared" ca="1" si="16"/>
        <v>0</v>
      </c>
      <c r="P42" s="117">
        <f t="shared" ca="1" si="17"/>
        <v>0</v>
      </c>
      <c r="Q42" s="117">
        <f t="shared" ca="1" si="18"/>
        <v>0</v>
      </c>
      <c r="R42" s="46"/>
      <c r="S42" s="117">
        <f t="shared" ca="1" si="19"/>
        <v>0</v>
      </c>
      <c r="T42" s="36">
        <f t="shared" ca="1" si="20"/>
        <v>0</v>
      </c>
      <c r="U42" s="117">
        <f t="shared" ca="1" si="21"/>
        <v>0</v>
      </c>
      <c r="V42" s="117">
        <f t="shared" ca="1" si="22"/>
        <v>0</v>
      </c>
      <c r="W42" s="117">
        <f t="shared" ca="1" si="23"/>
        <v>0</v>
      </c>
      <c r="Y42" s="117">
        <f t="shared" ca="1" si="24"/>
        <v>0</v>
      </c>
      <c r="Z42" s="36">
        <f t="shared" ca="1" si="25"/>
        <v>0</v>
      </c>
      <c r="AA42" s="117">
        <f t="shared" ca="1" si="26"/>
        <v>0</v>
      </c>
      <c r="AB42" s="117">
        <f t="shared" ca="1" si="27"/>
        <v>0</v>
      </c>
      <c r="AC42" s="117">
        <f t="shared" ca="1" si="28"/>
        <v>0</v>
      </c>
      <c r="AE42" s="117">
        <f t="shared" ca="1" si="29"/>
        <v>0</v>
      </c>
      <c r="AF42" s="36">
        <f t="shared" ca="1" si="30"/>
        <v>0</v>
      </c>
      <c r="AG42" s="117">
        <f t="shared" ca="1" si="31"/>
        <v>0</v>
      </c>
      <c r="AH42" s="117">
        <f t="shared" ca="1" si="32"/>
        <v>0</v>
      </c>
      <c r="AI42" s="117">
        <f t="shared" ca="1" si="33"/>
        <v>0</v>
      </c>
      <c r="AJ42" s="117"/>
      <c r="AK42" s="117">
        <f t="shared" ca="1" si="6"/>
        <v>0</v>
      </c>
      <c r="AL42" s="157"/>
      <c r="AM42" s="120">
        <f ca="1">Rakennus!I42</f>
        <v>0</v>
      </c>
      <c r="AN42" s="46">
        <f t="shared" ca="1" si="34"/>
        <v>0</v>
      </c>
      <c r="AO42" s="46">
        <f ca="1">Rakennus!P42</f>
        <v>0</v>
      </c>
      <c r="AP42" s="46">
        <f ca="1">Rakennus!Q42</f>
        <v>0</v>
      </c>
      <c r="AQ42" s="46"/>
      <c r="AR42" s="117">
        <f t="shared" ca="1" si="35"/>
        <v>0</v>
      </c>
      <c r="AS42" s="36">
        <f t="shared" ca="1" si="36"/>
        <v>0</v>
      </c>
      <c r="AT42" s="117">
        <f t="shared" ca="1" si="37"/>
        <v>0</v>
      </c>
      <c r="AU42" s="117">
        <f t="shared" ca="1" si="38"/>
        <v>0</v>
      </c>
      <c r="AV42" s="117">
        <f t="shared" ca="1" si="39"/>
        <v>0</v>
      </c>
      <c r="AW42" s="46"/>
      <c r="AX42" s="117">
        <f t="shared" ca="1" si="40"/>
        <v>0</v>
      </c>
      <c r="AY42" s="36">
        <f t="shared" ca="1" si="41"/>
        <v>0</v>
      </c>
      <c r="AZ42" s="117">
        <f t="shared" ca="1" si="42"/>
        <v>0</v>
      </c>
      <c r="BA42" s="117">
        <f t="shared" ca="1" si="43"/>
        <v>0</v>
      </c>
      <c r="BB42" s="117">
        <f t="shared" ca="1" si="44"/>
        <v>0</v>
      </c>
      <c r="BC42" s="117"/>
      <c r="BD42" s="117">
        <f t="shared" ca="1" si="9"/>
        <v>0</v>
      </c>
    </row>
    <row r="43" spans="1:56" x14ac:dyDescent="0.25">
      <c r="A43" s="182">
        <v>1979</v>
      </c>
      <c r="B43" s="182"/>
      <c r="C43" s="36">
        <f>Muut_vuositiedot!$D43</f>
        <v>0.5</v>
      </c>
      <c r="D43" s="45">
        <f>Muut_vuositiedot!$G43</f>
        <v>0.90400000000000003</v>
      </c>
      <c r="F43" s="120">
        <f ca="1">Teollisuus_kiinteä!O43</f>
        <v>0</v>
      </c>
      <c r="G43" s="46">
        <f t="shared" ca="1" si="10"/>
        <v>0</v>
      </c>
      <c r="H43" s="46">
        <f ca="1">Teollisuus_kiinteä!AB43</f>
        <v>0</v>
      </c>
      <c r="I43" s="46">
        <f ca="1">Teollisuus_kiinteä!AC43</f>
        <v>0</v>
      </c>
      <c r="J43" s="46">
        <f ca="1">Teollisuus_kiinteä!AD43</f>
        <v>0</v>
      </c>
      <c r="K43" s="46">
        <f ca="1">Teollisuus_kiinteä!AE43</f>
        <v>0</v>
      </c>
      <c r="L43" s="46"/>
      <c r="M43" s="117">
        <f t="shared" ca="1" si="14"/>
        <v>0</v>
      </c>
      <c r="N43" s="36">
        <f t="shared" ca="1" si="15"/>
        <v>0</v>
      </c>
      <c r="O43" s="117">
        <f t="shared" ca="1" si="16"/>
        <v>0</v>
      </c>
      <c r="P43" s="117">
        <f t="shared" ca="1" si="17"/>
        <v>0</v>
      </c>
      <c r="Q43" s="117">
        <f t="shared" ca="1" si="18"/>
        <v>0</v>
      </c>
      <c r="R43" s="46"/>
      <c r="S43" s="117">
        <f t="shared" ca="1" si="19"/>
        <v>0</v>
      </c>
      <c r="T43" s="36">
        <f t="shared" ca="1" si="20"/>
        <v>0</v>
      </c>
      <c r="U43" s="117">
        <f t="shared" ca="1" si="21"/>
        <v>0</v>
      </c>
      <c r="V43" s="117">
        <f t="shared" ca="1" si="22"/>
        <v>0</v>
      </c>
      <c r="W43" s="117">
        <f t="shared" ca="1" si="23"/>
        <v>0</v>
      </c>
      <c r="Y43" s="117">
        <f t="shared" ca="1" si="24"/>
        <v>0</v>
      </c>
      <c r="Z43" s="36">
        <f t="shared" ca="1" si="25"/>
        <v>0</v>
      </c>
      <c r="AA43" s="117">
        <f t="shared" ca="1" si="26"/>
        <v>0</v>
      </c>
      <c r="AB43" s="117">
        <f t="shared" ca="1" si="27"/>
        <v>0</v>
      </c>
      <c r="AC43" s="117">
        <f t="shared" ca="1" si="28"/>
        <v>0</v>
      </c>
      <c r="AE43" s="117">
        <f t="shared" ca="1" si="29"/>
        <v>0</v>
      </c>
      <c r="AF43" s="36">
        <f t="shared" ca="1" si="30"/>
        <v>0</v>
      </c>
      <c r="AG43" s="117">
        <f t="shared" ca="1" si="31"/>
        <v>0</v>
      </c>
      <c r="AH43" s="117">
        <f t="shared" ca="1" si="32"/>
        <v>0</v>
      </c>
      <c r="AI43" s="117">
        <f t="shared" ca="1" si="33"/>
        <v>0</v>
      </c>
      <c r="AJ43" s="117"/>
      <c r="AK43" s="117">
        <f t="shared" ca="1" si="6"/>
        <v>0</v>
      </c>
      <c r="AL43" s="157"/>
      <c r="AM43" s="120">
        <f ca="1">Rakennus!I43</f>
        <v>0</v>
      </c>
      <c r="AN43" s="46">
        <f t="shared" ca="1" si="34"/>
        <v>0</v>
      </c>
      <c r="AO43" s="46">
        <f ca="1">Rakennus!P43</f>
        <v>0</v>
      </c>
      <c r="AP43" s="46">
        <f ca="1">Rakennus!Q43</f>
        <v>0</v>
      </c>
      <c r="AQ43" s="46"/>
      <c r="AR43" s="117">
        <f t="shared" ca="1" si="35"/>
        <v>0</v>
      </c>
      <c r="AS43" s="36">
        <f t="shared" ca="1" si="36"/>
        <v>0</v>
      </c>
      <c r="AT43" s="117">
        <f t="shared" ca="1" si="37"/>
        <v>0</v>
      </c>
      <c r="AU43" s="117">
        <f t="shared" ca="1" si="38"/>
        <v>0</v>
      </c>
      <c r="AV43" s="117">
        <f t="shared" ca="1" si="39"/>
        <v>0</v>
      </c>
      <c r="AW43" s="46"/>
      <c r="AX43" s="117">
        <f t="shared" ca="1" si="40"/>
        <v>0</v>
      </c>
      <c r="AY43" s="36">
        <f t="shared" ca="1" si="41"/>
        <v>0</v>
      </c>
      <c r="AZ43" s="117">
        <f t="shared" ca="1" si="42"/>
        <v>0</v>
      </c>
      <c r="BA43" s="117">
        <f t="shared" ca="1" si="43"/>
        <v>0</v>
      </c>
      <c r="BB43" s="117">
        <f t="shared" ca="1" si="44"/>
        <v>0</v>
      </c>
      <c r="BC43" s="117"/>
      <c r="BD43" s="117">
        <f t="shared" ca="1" si="9"/>
        <v>0</v>
      </c>
    </row>
    <row r="44" spans="1:56" x14ac:dyDescent="0.25">
      <c r="A44" s="182">
        <v>1980</v>
      </c>
      <c r="B44" s="182"/>
      <c r="C44" s="36">
        <f>Muut_vuositiedot!$D44</f>
        <v>0.5</v>
      </c>
      <c r="D44" s="45">
        <f>Muut_vuositiedot!$G44</f>
        <v>0.91600000000000004</v>
      </c>
      <c r="F44" s="120">
        <f ca="1">Teollisuus_kiinteä!O44</f>
        <v>0</v>
      </c>
      <c r="G44" s="46">
        <f t="shared" ca="1" si="10"/>
        <v>0</v>
      </c>
      <c r="H44" s="46">
        <f ca="1">Teollisuus_kiinteä!AB44</f>
        <v>0</v>
      </c>
      <c r="I44" s="46">
        <f ca="1">Teollisuus_kiinteä!AC44</f>
        <v>0</v>
      </c>
      <c r="J44" s="46">
        <f ca="1">Teollisuus_kiinteä!AD44</f>
        <v>0</v>
      </c>
      <c r="K44" s="46">
        <f ca="1">Teollisuus_kiinteä!AE44</f>
        <v>0</v>
      </c>
      <c r="L44" s="46"/>
      <c r="M44" s="117">
        <f t="shared" ca="1" si="14"/>
        <v>0</v>
      </c>
      <c r="N44" s="36">
        <f t="shared" ca="1" si="15"/>
        <v>0</v>
      </c>
      <c r="O44" s="117">
        <f t="shared" ca="1" si="16"/>
        <v>0</v>
      </c>
      <c r="P44" s="117">
        <f t="shared" ca="1" si="17"/>
        <v>0</v>
      </c>
      <c r="Q44" s="117">
        <f t="shared" ca="1" si="18"/>
        <v>0</v>
      </c>
      <c r="R44" s="46"/>
      <c r="S44" s="117">
        <f t="shared" ca="1" si="19"/>
        <v>0</v>
      </c>
      <c r="T44" s="36">
        <f t="shared" ca="1" si="20"/>
        <v>0</v>
      </c>
      <c r="U44" s="117">
        <f t="shared" ca="1" si="21"/>
        <v>0</v>
      </c>
      <c r="V44" s="117">
        <f t="shared" ca="1" si="22"/>
        <v>0</v>
      </c>
      <c r="W44" s="117">
        <f t="shared" ca="1" si="23"/>
        <v>0</v>
      </c>
      <c r="Y44" s="117">
        <f t="shared" ca="1" si="24"/>
        <v>0</v>
      </c>
      <c r="Z44" s="36">
        <f t="shared" ca="1" si="25"/>
        <v>0</v>
      </c>
      <c r="AA44" s="117">
        <f t="shared" ca="1" si="26"/>
        <v>0</v>
      </c>
      <c r="AB44" s="117">
        <f t="shared" ca="1" si="27"/>
        <v>0</v>
      </c>
      <c r="AC44" s="117">
        <f t="shared" ca="1" si="28"/>
        <v>0</v>
      </c>
      <c r="AE44" s="117">
        <f t="shared" ca="1" si="29"/>
        <v>0</v>
      </c>
      <c r="AF44" s="36">
        <f t="shared" ca="1" si="30"/>
        <v>0</v>
      </c>
      <c r="AG44" s="117">
        <f t="shared" ca="1" si="31"/>
        <v>0</v>
      </c>
      <c r="AH44" s="117">
        <f t="shared" ca="1" si="32"/>
        <v>0</v>
      </c>
      <c r="AI44" s="117">
        <f t="shared" ca="1" si="33"/>
        <v>0</v>
      </c>
      <c r="AJ44" s="117"/>
      <c r="AK44" s="117">
        <f t="shared" ca="1" si="6"/>
        <v>0</v>
      </c>
      <c r="AL44" s="157"/>
      <c r="AM44" s="120">
        <f ca="1">Rakennus!I44</f>
        <v>0</v>
      </c>
      <c r="AN44" s="46">
        <f t="shared" ca="1" si="34"/>
        <v>0</v>
      </c>
      <c r="AO44" s="46">
        <f ca="1">Rakennus!P44</f>
        <v>0</v>
      </c>
      <c r="AP44" s="46">
        <f ca="1">Rakennus!Q44</f>
        <v>0</v>
      </c>
      <c r="AQ44" s="46"/>
      <c r="AR44" s="117">
        <f t="shared" ca="1" si="35"/>
        <v>0</v>
      </c>
      <c r="AS44" s="36">
        <f t="shared" ca="1" si="36"/>
        <v>0</v>
      </c>
      <c r="AT44" s="117">
        <f t="shared" ca="1" si="37"/>
        <v>0</v>
      </c>
      <c r="AU44" s="117">
        <f t="shared" ca="1" si="38"/>
        <v>0</v>
      </c>
      <c r="AV44" s="117">
        <f t="shared" ca="1" si="39"/>
        <v>0</v>
      </c>
      <c r="AW44" s="46"/>
      <c r="AX44" s="117">
        <f t="shared" ca="1" si="40"/>
        <v>0</v>
      </c>
      <c r="AY44" s="36">
        <f t="shared" ca="1" si="41"/>
        <v>0</v>
      </c>
      <c r="AZ44" s="117">
        <f t="shared" ca="1" si="42"/>
        <v>0</v>
      </c>
      <c r="BA44" s="117">
        <f t="shared" ca="1" si="43"/>
        <v>0</v>
      </c>
      <c r="BB44" s="117">
        <f t="shared" ca="1" si="44"/>
        <v>0</v>
      </c>
      <c r="BC44" s="117"/>
      <c r="BD44" s="117">
        <f t="shared" ca="1" si="9"/>
        <v>0</v>
      </c>
    </row>
    <row r="45" spans="1:56" x14ac:dyDescent="0.25">
      <c r="A45" s="182">
        <v>1981</v>
      </c>
      <c r="B45" s="182"/>
      <c r="C45" s="36">
        <f>Muut_vuositiedot!$D45</f>
        <v>0.5</v>
      </c>
      <c r="D45" s="45">
        <f>Muut_vuositiedot!$G45</f>
        <v>0.92800000000000005</v>
      </c>
      <c r="F45" s="120">
        <f ca="1">Teollisuus_kiinteä!O45</f>
        <v>0</v>
      </c>
      <c r="G45" s="46">
        <f t="shared" ca="1" si="10"/>
        <v>0</v>
      </c>
      <c r="H45" s="46">
        <f ca="1">Teollisuus_kiinteä!AB45</f>
        <v>0</v>
      </c>
      <c r="I45" s="46">
        <f ca="1">Teollisuus_kiinteä!AC45</f>
        <v>0</v>
      </c>
      <c r="J45" s="46">
        <f ca="1">Teollisuus_kiinteä!AD45</f>
        <v>0</v>
      </c>
      <c r="K45" s="46">
        <f ca="1">Teollisuus_kiinteä!AE45</f>
        <v>0</v>
      </c>
      <c r="L45" s="46"/>
      <c r="M45" s="117">
        <f t="shared" ca="1" si="14"/>
        <v>0</v>
      </c>
      <c r="N45" s="36">
        <f t="shared" ca="1" si="15"/>
        <v>0</v>
      </c>
      <c r="O45" s="117">
        <f t="shared" ca="1" si="16"/>
        <v>0</v>
      </c>
      <c r="P45" s="117">
        <f t="shared" ca="1" si="17"/>
        <v>0</v>
      </c>
      <c r="Q45" s="117">
        <f t="shared" ca="1" si="18"/>
        <v>0</v>
      </c>
      <c r="R45" s="46"/>
      <c r="S45" s="117">
        <f t="shared" ca="1" si="19"/>
        <v>0</v>
      </c>
      <c r="T45" s="36">
        <f t="shared" ca="1" si="20"/>
        <v>0</v>
      </c>
      <c r="U45" s="117">
        <f t="shared" ca="1" si="21"/>
        <v>0</v>
      </c>
      <c r="V45" s="117">
        <f t="shared" ca="1" si="22"/>
        <v>0</v>
      </c>
      <c r="W45" s="117">
        <f t="shared" ca="1" si="23"/>
        <v>0</v>
      </c>
      <c r="Y45" s="117">
        <f t="shared" ca="1" si="24"/>
        <v>0</v>
      </c>
      <c r="Z45" s="36">
        <f t="shared" ca="1" si="25"/>
        <v>0</v>
      </c>
      <c r="AA45" s="117">
        <f t="shared" ca="1" si="26"/>
        <v>0</v>
      </c>
      <c r="AB45" s="117">
        <f t="shared" ca="1" si="27"/>
        <v>0</v>
      </c>
      <c r="AC45" s="117">
        <f t="shared" ca="1" si="28"/>
        <v>0</v>
      </c>
      <c r="AE45" s="117">
        <f t="shared" ca="1" si="29"/>
        <v>0</v>
      </c>
      <c r="AF45" s="36">
        <f t="shared" ca="1" si="30"/>
        <v>0</v>
      </c>
      <c r="AG45" s="117">
        <f t="shared" ca="1" si="31"/>
        <v>0</v>
      </c>
      <c r="AH45" s="117">
        <f t="shared" ca="1" si="32"/>
        <v>0</v>
      </c>
      <c r="AI45" s="117">
        <f t="shared" ca="1" si="33"/>
        <v>0</v>
      </c>
      <c r="AJ45" s="117"/>
      <c r="AK45" s="117">
        <f t="shared" ca="1" si="6"/>
        <v>0</v>
      </c>
      <c r="AL45" s="157"/>
      <c r="AM45" s="120">
        <f ca="1">Rakennus!I45</f>
        <v>0</v>
      </c>
      <c r="AN45" s="46">
        <f t="shared" ca="1" si="34"/>
        <v>0</v>
      </c>
      <c r="AO45" s="46">
        <f ca="1">Rakennus!P45</f>
        <v>0</v>
      </c>
      <c r="AP45" s="46">
        <f ca="1">Rakennus!Q45</f>
        <v>0</v>
      </c>
      <c r="AQ45" s="46"/>
      <c r="AR45" s="117">
        <f t="shared" ca="1" si="35"/>
        <v>0</v>
      </c>
      <c r="AS45" s="36">
        <f t="shared" ca="1" si="36"/>
        <v>0</v>
      </c>
      <c r="AT45" s="117">
        <f t="shared" ca="1" si="37"/>
        <v>0</v>
      </c>
      <c r="AU45" s="117">
        <f t="shared" ca="1" si="38"/>
        <v>0</v>
      </c>
      <c r="AV45" s="117">
        <f t="shared" ca="1" si="39"/>
        <v>0</v>
      </c>
      <c r="AW45" s="46"/>
      <c r="AX45" s="117">
        <f t="shared" ca="1" si="40"/>
        <v>0</v>
      </c>
      <c r="AY45" s="36">
        <f t="shared" ca="1" si="41"/>
        <v>0</v>
      </c>
      <c r="AZ45" s="117">
        <f t="shared" ca="1" si="42"/>
        <v>0</v>
      </c>
      <c r="BA45" s="117">
        <f t="shared" ca="1" si="43"/>
        <v>0</v>
      </c>
      <c r="BB45" s="117">
        <f t="shared" ca="1" si="44"/>
        <v>0</v>
      </c>
      <c r="BC45" s="117"/>
      <c r="BD45" s="117">
        <f t="shared" ca="1" si="9"/>
        <v>0</v>
      </c>
    </row>
    <row r="46" spans="1:56" x14ac:dyDescent="0.25">
      <c r="A46" s="182">
        <v>1982</v>
      </c>
      <c r="B46" s="182"/>
      <c r="C46" s="36">
        <f>Muut_vuositiedot!$D46</f>
        <v>0.5</v>
      </c>
      <c r="D46" s="45">
        <f>Muut_vuositiedot!$G46</f>
        <v>0.94</v>
      </c>
      <c r="F46" s="120">
        <f ca="1">Teollisuus_kiinteä!O46</f>
        <v>0</v>
      </c>
      <c r="G46" s="46">
        <f t="shared" ca="1" si="10"/>
        <v>0</v>
      </c>
      <c r="H46" s="46">
        <f ca="1">Teollisuus_kiinteä!AB46</f>
        <v>0</v>
      </c>
      <c r="I46" s="46">
        <f ca="1">Teollisuus_kiinteä!AC46</f>
        <v>0</v>
      </c>
      <c r="J46" s="46">
        <f ca="1">Teollisuus_kiinteä!AD46</f>
        <v>0</v>
      </c>
      <c r="K46" s="46">
        <f ca="1">Teollisuus_kiinteä!AE46</f>
        <v>0</v>
      </c>
      <c r="L46" s="46"/>
      <c r="M46" s="117">
        <f t="shared" ca="1" si="14"/>
        <v>0</v>
      </c>
      <c r="N46" s="36">
        <f t="shared" ca="1" si="15"/>
        <v>0</v>
      </c>
      <c r="O46" s="117">
        <f t="shared" ca="1" si="16"/>
        <v>0</v>
      </c>
      <c r="P46" s="117">
        <f t="shared" ca="1" si="17"/>
        <v>0</v>
      </c>
      <c r="Q46" s="117">
        <f t="shared" ca="1" si="18"/>
        <v>0</v>
      </c>
      <c r="R46" s="46"/>
      <c r="S46" s="117">
        <f t="shared" ca="1" si="19"/>
        <v>0</v>
      </c>
      <c r="T46" s="36">
        <f t="shared" ca="1" si="20"/>
        <v>0</v>
      </c>
      <c r="U46" s="117">
        <f t="shared" ca="1" si="21"/>
        <v>0</v>
      </c>
      <c r="V46" s="117">
        <f t="shared" ca="1" si="22"/>
        <v>0</v>
      </c>
      <c r="W46" s="117">
        <f t="shared" ca="1" si="23"/>
        <v>0</v>
      </c>
      <c r="Y46" s="117">
        <f t="shared" ca="1" si="24"/>
        <v>0</v>
      </c>
      <c r="Z46" s="36">
        <f t="shared" ca="1" si="25"/>
        <v>0</v>
      </c>
      <c r="AA46" s="117">
        <f t="shared" ca="1" si="26"/>
        <v>0</v>
      </c>
      <c r="AB46" s="117">
        <f t="shared" ca="1" si="27"/>
        <v>0</v>
      </c>
      <c r="AC46" s="117">
        <f t="shared" ca="1" si="28"/>
        <v>0</v>
      </c>
      <c r="AE46" s="117">
        <f t="shared" ca="1" si="29"/>
        <v>0</v>
      </c>
      <c r="AF46" s="36">
        <f t="shared" ca="1" si="30"/>
        <v>0</v>
      </c>
      <c r="AG46" s="117">
        <f t="shared" ca="1" si="31"/>
        <v>0</v>
      </c>
      <c r="AH46" s="117">
        <f t="shared" ca="1" si="32"/>
        <v>0</v>
      </c>
      <c r="AI46" s="117">
        <f t="shared" ca="1" si="33"/>
        <v>0</v>
      </c>
      <c r="AJ46" s="117"/>
      <c r="AK46" s="117">
        <f t="shared" ca="1" si="6"/>
        <v>0</v>
      </c>
      <c r="AL46" s="157"/>
      <c r="AM46" s="120">
        <f ca="1">Rakennus!I46</f>
        <v>0</v>
      </c>
      <c r="AN46" s="46">
        <f t="shared" ca="1" si="34"/>
        <v>0</v>
      </c>
      <c r="AO46" s="46">
        <f ca="1">Rakennus!P46</f>
        <v>0</v>
      </c>
      <c r="AP46" s="46">
        <f ca="1">Rakennus!Q46</f>
        <v>0</v>
      </c>
      <c r="AQ46" s="46"/>
      <c r="AR46" s="117">
        <f t="shared" ca="1" si="35"/>
        <v>0</v>
      </c>
      <c r="AS46" s="36">
        <f t="shared" ca="1" si="36"/>
        <v>0</v>
      </c>
      <c r="AT46" s="117">
        <f t="shared" ca="1" si="37"/>
        <v>0</v>
      </c>
      <c r="AU46" s="117">
        <f t="shared" ca="1" si="38"/>
        <v>0</v>
      </c>
      <c r="AV46" s="117">
        <f t="shared" ca="1" si="39"/>
        <v>0</v>
      </c>
      <c r="AW46" s="46"/>
      <c r="AX46" s="117">
        <f t="shared" ca="1" si="40"/>
        <v>0</v>
      </c>
      <c r="AY46" s="36">
        <f t="shared" ca="1" si="41"/>
        <v>0</v>
      </c>
      <c r="AZ46" s="117">
        <f t="shared" ca="1" si="42"/>
        <v>0</v>
      </c>
      <c r="BA46" s="117">
        <f t="shared" ca="1" si="43"/>
        <v>0</v>
      </c>
      <c r="BB46" s="117">
        <f t="shared" ca="1" si="44"/>
        <v>0</v>
      </c>
      <c r="BC46" s="117"/>
      <c r="BD46" s="117">
        <f t="shared" ca="1" si="9"/>
        <v>0</v>
      </c>
    </row>
    <row r="47" spans="1:56" x14ac:dyDescent="0.25">
      <c r="A47" s="182">
        <v>1983</v>
      </c>
      <c r="B47" s="182"/>
      <c r="C47" s="36">
        <f>Muut_vuositiedot!$D47</f>
        <v>0.5</v>
      </c>
      <c r="D47" s="45">
        <f>Muut_vuositiedot!$G47</f>
        <v>0.95200000000000007</v>
      </c>
      <c r="F47" s="120">
        <f ca="1">Teollisuus_kiinteä!O47</f>
        <v>0</v>
      </c>
      <c r="G47" s="46">
        <f t="shared" ca="1" si="10"/>
        <v>0</v>
      </c>
      <c r="H47" s="46">
        <f ca="1">Teollisuus_kiinteä!AB47</f>
        <v>0</v>
      </c>
      <c r="I47" s="46">
        <f ca="1">Teollisuus_kiinteä!AC47</f>
        <v>0</v>
      </c>
      <c r="J47" s="46">
        <f ca="1">Teollisuus_kiinteä!AD47</f>
        <v>0</v>
      </c>
      <c r="K47" s="46">
        <f ca="1">Teollisuus_kiinteä!AE47</f>
        <v>0</v>
      </c>
      <c r="L47" s="46"/>
      <c r="M47" s="117">
        <f t="shared" ca="1" si="14"/>
        <v>0</v>
      </c>
      <c r="N47" s="36">
        <f t="shared" ca="1" si="15"/>
        <v>0</v>
      </c>
      <c r="O47" s="117">
        <f t="shared" ca="1" si="16"/>
        <v>0</v>
      </c>
      <c r="P47" s="117">
        <f t="shared" ca="1" si="17"/>
        <v>0</v>
      </c>
      <c r="Q47" s="117">
        <f t="shared" ca="1" si="18"/>
        <v>0</v>
      </c>
      <c r="R47" s="46"/>
      <c r="S47" s="117">
        <f t="shared" ca="1" si="19"/>
        <v>0</v>
      </c>
      <c r="T47" s="36">
        <f t="shared" ca="1" si="20"/>
        <v>0</v>
      </c>
      <c r="U47" s="117">
        <f t="shared" ca="1" si="21"/>
        <v>0</v>
      </c>
      <c r="V47" s="117">
        <f t="shared" ca="1" si="22"/>
        <v>0</v>
      </c>
      <c r="W47" s="117">
        <f t="shared" ca="1" si="23"/>
        <v>0</v>
      </c>
      <c r="Y47" s="117">
        <f t="shared" ca="1" si="24"/>
        <v>0</v>
      </c>
      <c r="Z47" s="36">
        <f t="shared" ca="1" si="25"/>
        <v>0</v>
      </c>
      <c r="AA47" s="117">
        <f t="shared" ca="1" si="26"/>
        <v>0</v>
      </c>
      <c r="AB47" s="117">
        <f t="shared" ca="1" si="27"/>
        <v>0</v>
      </c>
      <c r="AC47" s="117">
        <f t="shared" ca="1" si="28"/>
        <v>0</v>
      </c>
      <c r="AE47" s="117">
        <f t="shared" ca="1" si="29"/>
        <v>0</v>
      </c>
      <c r="AF47" s="36">
        <f t="shared" ca="1" si="30"/>
        <v>0</v>
      </c>
      <c r="AG47" s="117">
        <f t="shared" ca="1" si="31"/>
        <v>0</v>
      </c>
      <c r="AH47" s="117">
        <f t="shared" ca="1" si="32"/>
        <v>0</v>
      </c>
      <c r="AI47" s="117">
        <f t="shared" ca="1" si="33"/>
        <v>0</v>
      </c>
      <c r="AJ47" s="117"/>
      <c r="AK47" s="117">
        <f t="shared" ca="1" si="6"/>
        <v>0</v>
      </c>
      <c r="AL47" s="157"/>
      <c r="AM47" s="120">
        <f ca="1">Rakennus!I47</f>
        <v>0</v>
      </c>
      <c r="AN47" s="46">
        <f t="shared" ca="1" si="34"/>
        <v>0</v>
      </c>
      <c r="AO47" s="46">
        <f ca="1">Rakennus!P47</f>
        <v>0</v>
      </c>
      <c r="AP47" s="46">
        <f ca="1">Rakennus!Q47</f>
        <v>0</v>
      </c>
      <c r="AQ47" s="46"/>
      <c r="AR47" s="117">
        <f t="shared" ca="1" si="35"/>
        <v>0</v>
      </c>
      <c r="AS47" s="36">
        <f t="shared" ca="1" si="36"/>
        <v>0</v>
      </c>
      <c r="AT47" s="117">
        <f t="shared" ca="1" si="37"/>
        <v>0</v>
      </c>
      <c r="AU47" s="117">
        <f t="shared" ca="1" si="38"/>
        <v>0</v>
      </c>
      <c r="AV47" s="117">
        <f t="shared" ca="1" si="39"/>
        <v>0</v>
      </c>
      <c r="AW47" s="46"/>
      <c r="AX47" s="117">
        <f t="shared" ca="1" si="40"/>
        <v>0</v>
      </c>
      <c r="AY47" s="36">
        <f t="shared" ca="1" si="41"/>
        <v>0</v>
      </c>
      <c r="AZ47" s="117">
        <f t="shared" ca="1" si="42"/>
        <v>0</v>
      </c>
      <c r="BA47" s="117">
        <f t="shared" ca="1" si="43"/>
        <v>0</v>
      </c>
      <c r="BB47" s="117">
        <f t="shared" ca="1" si="44"/>
        <v>0</v>
      </c>
      <c r="BC47" s="117"/>
      <c r="BD47" s="117">
        <f t="shared" ca="1" si="9"/>
        <v>0</v>
      </c>
    </row>
    <row r="48" spans="1:56" x14ac:dyDescent="0.25">
      <c r="A48" s="182">
        <v>1984</v>
      </c>
      <c r="B48" s="182"/>
      <c r="C48" s="36">
        <f>Muut_vuositiedot!$D48</f>
        <v>0.5</v>
      </c>
      <c r="D48" s="45">
        <f>Muut_vuositiedot!$G48</f>
        <v>0.95800000000000007</v>
      </c>
      <c r="F48" s="120">
        <f ca="1">Teollisuus_kiinteä!O48</f>
        <v>0</v>
      </c>
      <c r="G48" s="46">
        <f t="shared" ca="1" si="10"/>
        <v>0</v>
      </c>
      <c r="H48" s="46">
        <f ca="1">Teollisuus_kiinteä!AB48</f>
        <v>0</v>
      </c>
      <c r="I48" s="46">
        <f ca="1">Teollisuus_kiinteä!AC48</f>
        <v>0</v>
      </c>
      <c r="J48" s="46">
        <f ca="1">Teollisuus_kiinteä!AD48</f>
        <v>0</v>
      </c>
      <c r="K48" s="46">
        <f ca="1">Teollisuus_kiinteä!AE48</f>
        <v>0</v>
      </c>
      <c r="L48" s="46"/>
      <c r="M48" s="117">
        <f t="shared" ca="1" si="14"/>
        <v>0</v>
      </c>
      <c r="N48" s="36">
        <f t="shared" ca="1" si="15"/>
        <v>0</v>
      </c>
      <c r="O48" s="117">
        <f t="shared" ca="1" si="16"/>
        <v>0</v>
      </c>
      <c r="P48" s="117">
        <f t="shared" ca="1" si="17"/>
        <v>0</v>
      </c>
      <c r="Q48" s="117">
        <f t="shared" ca="1" si="18"/>
        <v>0</v>
      </c>
      <c r="R48" s="46"/>
      <c r="S48" s="117">
        <f t="shared" ca="1" si="19"/>
        <v>0</v>
      </c>
      <c r="T48" s="36">
        <f t="shared" ca="1" si="20"/>
        <v>0</v>
      </c>
      <c r="U48" s="117">
        <f t="shared" ca="1" si="21"/>
        <v>0</v>
      </c>
      <c r="V48" s="117">
        <f t="shared" ca="1" si="22"/>
        <v>0</v>
      </c>
      <c r="W48" s="117">
        <f t="shared" ca="1" si="23"/>
        <v>0</v>
      </c>
      <c r="Y48" s="117">
        <f t="shared" ca="1" si="24"/>
        <v>0</v>
      </c>
      <c r="Z48" s="36">
        <f t="shared" ca="1" si="25"/>
        <v>0</v>
      </c>
      <c r="AA48" s="117">
        <f t="shared" ca="1" si="26"/>
        <v>0</v>
      </c>
      <c r="AB48" s="117">
        <f t="shared" ca="1" si="27"/>
        <v>0</v>
      </c>
      <c r="AC48" s="117">
        <f t="shared" ca="1" si="28"/>
        <v>0</v>
      </c>
      <c r="AE48" s="117">
        <f t="shared" ca="1" si="29"/>
        <v>0</v>
      </c>
      <c r="AF48" s="36">
        <f t="shared" ca="1" si="30"/>
        <v>0</v>
      </c>
      <c r="AG48" s="117">
        <f t="shared" ca="1" si="31"/>
        <v>0</v>
      </c>
      <c r="AH48" s="117">
        <f t="shared" ca="1" si="32"/>
        <v>0</v>
      </c>
      <c r="AI48" s="117">
        <f t="shared" ca="1" si="33"/>
        <v>0</v>
      </c>
      <c r="AJ48" s="117"/>
      <c r="AK48" s="117">
        <f t="shared" ca="1" si="6"/>
        <v>0</v>
      </c>
      <c r="AL48" s="157"/>
      <c r="AM48" s="120">
        <f ca="1">Rakennus!I48</f>
        <v>0</v>
      </c>
      <c r="AN48" s="46">
        <f t="shared" ca="1" si="34"/>
        <v>0</v>
      </c>
      <c r="AO48" s="46">
        <f ca="1">Rakennus!P48</f>
        <v>0</v>
      </c>
      <c r="AP48" s="46">
        <f ca="1">Rakennus!Q48</f>
        <v>0</v>
      </c>
      <c r="AQ48" s="46"/>
      <c r="AR48" s="117">
        <f t="shared" ca="1" si="35"/>
        <v>0</v>
      </c>
      <c r="AS48" s="36">
        <f t="shared" ca="1" si="36"/>
        <v>0</v>
      </c>
      <c r="AT48" s="117">
        <f t="shared" ca="1" si="37"/>
        <v>0</v>
      </c>
      <c r="AU48" s="117">
        <f t="shared" ca="1" si="38"/>
        <v>0</v>
      </c>
      <c r="AV48" s="117">
        <f t="shared" ca="1" si="39"/>
        <v>0</v>
      </c>
      <c r="AW48" s="46"/>
      <c r="AX48" s="117">
        <f t="shared" ca="1" si="40"/>
        <v>0</v>
      </c>
      <c r="AY48" s="36">
        <f t="shared" ca="1" si="41"/>
        <v>0</v>
      </c>
      <c r="AZ48" s="117">
        <f t="shared" ca="1" si="42"/>
        <v>0</v>
      </c>
      <c r="BA48" s="117">
        <f t="shared" ca="1" si="43"/>
        <v>0</v>
      </c>
      <c r="BB48" s="117">
        <f t="shared" ca="1" si="44"/>
        <v>0</v>
      </c>
      <c r="BC48" s="117"/>
      <c r="BD48" s="117">
        <f t="shared" ca="1" si="9"/>
        <v>0</v>
      </c>
    </row>
    <row r="49" spans="1:56" x14ac:dyDescent="0.25">
      <c r="A49" s="182">
        <v>1985</v>
      </c>
      <c r="B49" s="182"/>
      <c r="C49" s="36">
        <f>Muut_vuositiedot!$D49</f>
        <v>0.5</v>
      </c>
      <c r="D49" s="45">
        <f>Muut_vuositiedot!$G49</f>
        <v>0.96399999999999997</v>
      </c>
      <c r="F49" s="120">
        <f ca="1">Teollisuus_kiinteä!O49</f>
        <v>0</v>
      </c>
      <c r="G49" s="46">
        <f t="shared" ca="1" si="10"/>
        <v>0</v>
      </c>
      <c r="H49" s="46">
        <f ca="1">Teollisuus_kiinteä!AB49</f>
        <v>0</v>
      </c>
      <c r="I49" s="46">
        <f ca="1">Teollisuus_kiinteä!AC49</f>
        <v>0</v>
      </c>
      <c r="J49" s="46">
        <f ca="1">Teollisuus_kiinteä!AD49</f>
        <v>0</v>
      </c>
      <c r="K49" s="46">
        <f ca="1">Teollisuus_kiinteä!AE49</f>
        <v>0</v>
      </c>
      <c r="L49" s="46"/>
      <c r="M49" s="117">
        <f t="shared" ca="1" si="14"/>
        <v>0</v>
      </c>
      <c r="N49" s="36">
        <f t="shared" ca="1" si="15"/>
        <v>0</v>
      </c>
      <c r="O49" s="117">
        <f t="shared" ca="1" si="16"/>
        <v>0</v>
      </c>
      <c r="P49" s="117">
        <f t="shared" ca="1" si="17"/>
        <v>0</v>
      </c>
      <c r="Q49" s="117">
        <f t="shared" ca="1" si="18"/>
        <v>0</v>
      </c>
      <c r="R49" s="46"/>
      <c r="S49" s="117">
        <f t="shared" ca="1" si="19"/>
        <v>0</v>
      </c>
      <c r="T49" s="36">
        <f t="shared" ca="1" si="20"/>
        <v>0</v>
      </c>
      <c r="U49" s="117">
        <f t="shared" ca="1" si="21"/>
        <v>0</v>
      </c>
      <c r="V49" s="117">
        <f t="shared" ca="1" si="22"/>
        <v>0</v>
      </c>
      <c r="W49" s="117">
        <f t="shared" ca="1" si="23"/>
        <v>0</v>
      </c>
      <c r="Y49" s="117">
        <f t="shared" ca="1" si="24"/>
        <v>0</v>
      </c>
      <c r="Z49" s="36">
        <f t="shared" ca="1" si="25"/>
        <v>0</v>
      </c>
      <c r="AA49" s="117">
        <f t="shared" ca="1" si="26"/>
        <v>0</v>
      </c>
      <c r="AB49" s="117">
        <f t="shared" ca="1" si="27"/>
        <v>0</v>
      </c>
      <c r="AC49" s="117">
        <f t="shared" ca="1" si="28"/>
        <v>0</v>
      </c>
      <c r="AE49" s="117">
        <f t="shared" ca="1" si="29"/>
        <v>0</v>
      </c>
      <c r="AF49" s="36">
        <f t="shared" ca="1" si="30"/>
        <v>0</v>
      </c>
      <c r="AG49" s="117">
        <f t="shared" ca="1" si="31"/>
        <v>0</v>
      </c>
      <c r="AH49" s="117">
        <f t="shared" ca="1" si="32"/>
        <v>0</v>
      </c>
      <c r="AI49" s="117">
        <f t="shared" ca="1" si="33"/>
        <v>0</v>
      </c>
      <c r="AJ49" s="117"/>
      <c r="AK49" s="117">
        <f t="shared" ca="1" si="6"/>
        <v>0</v>
      </c>
      <c r="AL49" s="157"/>
      <c r="AM49" s="120">
        <f ca="1">Rakennus!I49</f>
        <v>0</v>
      </c>
      <c r="AN49" s="46">
        <f t="shared" ca="1" si="34"/>
        <v>0</v>
      </c>
      <c r="AO49" s="46">
        <f ca="1">Rakennus!P49</f>
        <v>0</v>
      </c>
      <c r="AP49" s="46">
        <f ca="1">Rakennus!Q49</f>
        <v>0</v>
      </c>
      <c r="AQ49" s="46"/>
      <c r="AR49" s="117">
        <f t="shared" ca="1" si="35"/>
        <v>0</v>
      </c>
      <c r="AS49" s="36">
        <f t="shared" ca="1" si="36"/>
        <v>0</v>
      </c>
      <c r="AT49" s="117">
        <f t="shared" ca="1" si="37"/>
        <v>0</v>
      </c>
      <c r="AU49" s="117">
        <f t="shared" ca="1" si="38"/>
        <v>0</v>
      </c>
      <c r="AV49" s="117">
        <f t="shared" ca="1" si="39"/>
        <v>0</v>
      </c>
      <c r="AW49" s="46"/>
      <c r="AX49" s="117">
        <f t="shared" ca="1" si="40"/>
        <v>0</v>
      </c>
      <c r="AY49" s="36">
        <f t="shared" ca="1" si="41"/>
        <v>0</v>
      </c>
      <c r="AZ49" s="117">
        <f t="shared" ca="1" si="42"/>
        <v>0</v>
      </c>
      <c r="BA49" s="117">
        <f t="shared" ca="1" si="43"/>
        <v>0</v>
      </c>
      <c r="BB49" s="117">
        <f t="shared" ca="1" si="44"/>
        <v>0</v>
      </c>
      <c r="BC49" s="117"/>
      <c r="BD49" s="117">
        <f t="shared" ca="1" si="9"/>
        <v>0</v>
      </c>
    </row>
    <row r="50" spans="1:56" x14ac:dyDescent="0.25">
      <c r="A50" s="182">
        <v>1986</v>
      </c>
      <c r="B50" s="182"/>
      <c r="C50" s="36">
        <f>Muut_vuositiedot!$D50</f>
        <v>0.5</v>
      </c>
      <c r="D50" s="45">
        <f>Muut_vuositiedot!$G50</f>
        <v>0.97</v>
      </c>
      <c r="F50" s="120">
        <f ca="1">Teollisuus_kiinteä!O50</f>
        <v>0</v>
      </c>
      <c r="G50" s="46">
        <f t="shared" ca="1" si="10"/>
        <v>0</v>
      </c>
      <c r="H50" s="46">
        <f ca="1">Teollisuus_kiinteä!AB50</f>
        <v>0</v>
      </c>
      <c r="I50" s="46">
        <f ca="1">Teollisuus_kiinteä!AC50</f>
        <v>0</v>
      </c>
      <c r="J50" s="46">
        <f ca="1">Teollisuus_kiinteä!AD50</f>
        <v>0</v>
      </c>
      <c r="K50" s="46">
        <f ca="1">Teollisuus_kiinteä!AE50</f>
        <v>0</v>
      </c>
      <c r="L50" s="46"/>
      <c r="M50" s="117">
        <f t="shared" ca="1" si="14"/>
        <v>0</v>
      </c>
      <c r="N50" s="36">
        <f t="shared" ca="1" si="15"/>
        <v>0</v>
      </c>
      <c r="O50" s="117">
        <f t="shared" ca="1" si="16"/>
        <v>0</v>
      </c>
      <c r="P50" s="117">
        <f t="shared" ca="1" si="17"/>
        <v>0</v>
      </c>
      <c r="Q50" s="117">
        <f t="shared" ca="1" si="18"/>
        <v>0</v>
      </c>
      <c r="R50" s="46"/>
      <c r="S50" s="117">
        <f t="shared" ca="1" si="19"/>
        <v>0</v>
      </c>
      <c r="T50" s="36">
        <f t="shared" ca="1" si="20"/>
        <v>0</v>
      </c>
      <c r="U50" s="117">
        <f t="shared" ca="1" si="21"/>
        <v>0</v>
      </c>
      <c r="V50" s="117">
        <f t="shared" ca="1" si="22"/>
        <v>0</v>
      </c>
      <c r="W50" s="117">
        <f t="shared" ca="1" si="23"/>
        <v>0</v>
      </c>
      <c r="Y50" s="117">
        <f t="shared" ca="1" si="24"/>
        <v>0</v>
      </c>
      <c r="Z50" s="36">
        <f t="shared" ca="1" si="25"/>
        <v>0</v>
      </c>
      <c r="AA50" s="117">
        <f t="shared" ca="1" si="26"/>
        <v>0</v>
      </c>
      <c r="AB50" s="117">
        <f t="shared" ca="1" si="27"/>
        <v>0</v>
      </c>
      <c r="AC50" s="117">
        <f t="shared" ca="1" si="28"/>
        <v>0</v>
      </c>
      <c r="AE50" s="117">
        <f t="shared" ca="1" si="29"/>
        <v>0</v>
      </c>
      <c r="AF50" s="36">
        <f t="shared" ca="1" si="30"/>
        <v>0</v>
      </c>
      <c r="AG50" s="117">
        <f t="shared" ca="1" si="31"/>
        <v>0</v>
      </c>
      <c r="AH50" s="117">
        <f t="shared" ca="1" si="32"/>
        <v>0</v>
      </c>
      <c r="AI50" s="117">
        <f t="shared" ca="1" si="33"/>
        <v>0</v>
      </c>
      <c r="AJ50" s="117"/>
      <c r="AK50" s="117">
        <f t="shared" ca="1" si="6"/>
        <v>0</v>
      </c>
      <c r="AL50" s="157"/>
      <c r="AM50" s="120">
        <f ca="1">Rakennus!I50</f>
        <v>0</v>
      </c>
      <c r="AN50" s="46">
        <f t="shared" ca="1" si="34"/>
        <v>0</v>
      </c>
      <c r="AO50" s="46">
        <f ca="1">Rakennus!P50</f>
        <v>0</v>
      </c>
      <c r="AP50" s="46">
        <f ca="1">Rakennus!Q50</f>
        <v>0</v>
      </c>
      <c r="AQ50" s="46"/>
      <c r="AR50" s="117">
        <f t="shared" ca="1" si="35"/>
        <v>0</v>
      </c>
      <c r="AS50" s="36">
        <f t="shared" ca="1" si="36"/>
        <v>0</v>
      </c>
      <c r="AT50" s="117">
        <f t="shared" ca="1" si="37"/>
        <v>0</v>
      </c>
      <c r="AU50" s="117">
        <f t="shared" ca="1" si="38"/>
        <v>0</v>
      </c>
      <c r="AV50" s="117">
        <f t="shared" ca="1" si="39"/>
        <v>0</v>
      </c>
      <c r="AW50" s="46"/>
      <c r="AX50" s="117">
        <f t="shared" ca="1" si="40"/>
        <v>0</v>
      </c>
      <c r="AY50" s="36">
        <f t="shared" ca="1" si="41"/>
        <v>0</v>
      </c>
      <c r="AZ50" s="117">
        <f t="shared" ca="1" si="42"/>
        <v>0</v>
      </c>
      <c r="BA50" s="117">
        <f t="shared" ca="1" si="43"/>
        <v>0</v>
      </c>
      <c r="BB50" s="117">
        <f t="shared" ca="1" si="44"/>
        <v>0</v>
      </c>
      <c r="BC50" s="117"/>
      <c r="BD50" s="117">
        <f t="shared" ca="1" si="9"/>
        <v>0</v>
      </c>
    </row>
    <row r="51" spans="1:56" x14ac:dyDescent="0.25">
      <c r="A51" s="182">
        <v>1987</v>
      </c>
      <c r="B51" s="182"/>
      <c r="C51" s="36">
        <f>Muut_vuositiedot!$D51</f>
        <v>0.5</v>
      </c>
      <c r="D51" s="45">
        <f>Muut_vuositiedot!$G51</f>
        <v>0.97299999999999998</v>
      </c>
      <c r="F51" s="120">
        <f ca="1">Teollisuus_kiinteä!O51</f>
        <v>0</v>
      </c>
      <c r="G51" s="46">
        <f t="shared" ca="1" si="10"/>
        <v>0</v>
      </c>
      <c r="H51" s="46">
        <f ca="1">Teollisuus_kiinteä!AB51</f>
        <v>0</v>
      </c>
      <c r="I51" s="46">
        <f ca="1">Teollisuus_kiinteä!AC51</f>
        <v>0</v>
      </c>
      <c r="J51" s="46">
        <f ca="1">Teollisuus_kiinteä!AD51</f>
        <v>0</v>
      </c>
      <c r="K51" s="46">
        <f ca="1">Teollisuus_kiinteä!AE51</f>
        <v>0</v>
      </c>
      <c r="L51" s="46"/>
      <c r="M51" s="117">
        <f t="shared" ca="1" si="14"/>
        <v>0</v>
      </c>
      <c r="N51" s="36">
        <f t="shared" ca="1" si="15"/>
        <v>0</v>
      </c>
      <c r="O51" s="117">
        <f t="shared" ca="1" si="16"/>
        <v>0</v>
      </c>
      <c r="P51" s="117">
        <f t="shared" ca="1" si="17"/>
        <v>0</v>
      </c>
      <c r="Q51" s="117">
        <f t="shared" ca="1" si="18"/>
        <v>0</v>
      </c>
      <c r="R51" s="46"/>
      <c r="S51" s="117">
        <f t="shared" ca="1" si="19"/>
        <v>0</v>
      </c>
      <c r="T51" s="36">
        <f t="shared" ca="1" si="20"/>
        <v>0</v>
      </c>
      <c r="U51" s="117">
        <f t="shared" ca="1" si="21"/>
        <v>0</v>
      </c>
      <c r="V51" s="117">
        <f t="shared" ca="1" si="22"/>
        <v>0</v>
      </c>
      <c r="W51" s="117">
        <f t="shared" ca="1" si="23"/>
        <v>0</v>
      </c>
      <c r="Y51" s="117">
        <f t="shared" ca="1" si="24"/>
        <v>0</v>
      </c>
      <c r="Z51" s="36">
        <f t="shared" ca="1" si="25"/>
        <v>0</v>
      </c>
      <c r="AA51" s="117">
        <f t="shared" ca="1" si="26"/>
        <v>0</v>
      </c>
      <c r="AB51" s="117">
        <f t="shared" ca="1" si="27"/>
        <v>0</v>
      </c>
      <c r="AC51" s="117">
        <f t="shared" ca="1" si="28"/>
        <v>0</v>
      </c>
      <c r="AE51" s="117">
        <f t="shared" ca="1" si="29"/>
        <v>0</v>
      </c>
      <c r="AF51" s="36">
        <f t="shared" ca="1" si="30"/>
        <v>0</v>
      </c>
      <c r="AG51" s="117">
        <f t="shared" ca="1" si="31"/>
        <v>0</v>
      </c>
      <c r="AH51" s="117">
        <f t="shared" ca="1" si="32"/>
        <v>0</v>
      </c>
      <c r="AI51" s="117">
        <f t="shared" ca="1" si="33"/>
        <v>0</v>
      </c>
      <c r="AJ51" s="117"/>
      <c r="AK51" s="117">
        <f t="shared" ca="1" si="6"/>
        <v>0</v>
      </c>
      <c r="AL51" s="157"/>
      <c r="AM51" s="120">
        <f ca="1">Rakennus!I51</f>
        <v>0</v>
      </c>
      <c r="AN51" s="46">
        <f t="shared" ca="1" si="34"/>
        <v>0</v>
      </c>
      <c r="AO51" s="46">
        <f ca="1">Rakennus!P51</f>
        <v>0</v>
      </c>
      <c r="AP51" s="46">
        <f ca="1">Rakennus!Q51</f>
        <v>0</v>
      </c>
      <c r="AQ51" s="46"/>
      <c r="AR51" s="117">
        <f t="shared" ca="1" si="35"/>
        <v>0</v>
      </c>
      <c r="AS51" s="36">
        <f t="shared" ca="1" si="36"/>
        <v>0</v>
      </c>
      <c r="AT51" s="117">
        <f t="shared" ca="1" si="37"/>
        <v>0</v>
      </c>
      <c r="AU51" s="117">
        <f t="shared" ca="1" si="38"/>
        <v>0</v>
      </c>
      <c r="AV51" s="117">
        <f t="shared" ca="1" si="39"/>
        <v>0</v>
      </c>
      <c r="AW51" s="46"/>
      <c r="AX51" s="117">
        <f t="shared" ca="1" si="40"/>
        <v>0</v>
      </c>
      <c r="AY51" s="36">
        <f t="shared" ca="1" si="41"/>
        <v>0</v>
      </c>
      <c r="AZ51" s="117">
        <f t="shared" ca="1" si="42"/>
        <v>0</v>
      </c>
      <c r="BA51" s="117">
        <f t="shared" ca="1" si="43"/>
        <v>0</v>
      </c>
      <c r="BB51" s="117">
        <f t="shared" ca="1" si="44"/>
        <v>0</v>
      </c>
      <c r="BC51" s="117"/>
      <c r="BD51" s="117">
        <f t="shared" ca="1" si="9"/>
        <v>0</v>
      </c>
    </row>
    <row r="52" spans="1:56" x14ac:dyDescent="0.25">
      <c r="A52" s="182">
        <v>1988</v>
      </c>
      <c r="B52" s="182"/>
      <c r="C52" s="36">
        <f>Muut_vuositiedot!$D52</f>
        <v>0.5</v>
      </c>
      <c r="D52" s="45">
        <f>Muut_vuositiedot!$G52</f>
        <v>0.97599999999999998</v>
      </c>
      <c r="F52" s="120">
        <f ca="1">Teollisuus_kiinteä!O52</f>
        <v>0</v>
      </c>
      <c r="G52" s="46">
        <f t="shared" ca="1" si="10"/>
        <v>0</v>
      </c>
      <c r="H52" s="46">
        <f ca="1">Teollisuus_kiinteä!AB52</f>
        <v>0</v>
      </c>
      <c r="I52" s="46">
        <f ca="1">Teollisuus_kiinteä!AC52</f>
        <v>0</v>
      </c>
      <c r="J52" s="46">
        <f ca="1">Teollisuus_kiinteä!AD52</f>
        <v>0</v>
      </c>
      <c r="K52" s="46">
        <f ca="1">Teollisuus_kiinteä!AE52</f>
        <v>0</v>
      </c>
      <c r="L52" s="46"/>
      <c r="M52" s="117">
        <f t="shared" ca="1" si="14"/>
        <v>0</v>
      </c>
      <c r="N52" s="36">
        <f t="shared" ca="1" si="15"/>
        <v>0</v>
      </c>
      <c r="O52" s="117">
        <f t="shared" ca="1" si="16"/>
        <v>0</v>
      </c>
      <c r="P52" s="117">
        <f t="shared" ca="1" si="17"/>
        <v>0</v>
      </c>
      <c r="Q52" s="117">
        <f t="shared" ca="1" si="18"/>
        <v>0</v>
      </c>
      <c r="R52" s="46"/>
      <c r="S52" s="117">
        <f t="shared" ca="1" si="19"/>
        <v>0</v>
      </c>
      <c r="T52" s="36">
        <f t="shared" ca="1" si="20"/>
        <v>0</v>
      </c>
      <c r="U52" s="117">
        <f t="shared" ca="1" si="21"/>
        <v>0</v>
      </c>
      <c r="V52" s="117">
        <f t="shared" ca="1" si="22"/>
        <v>0</v>
      </c>
      <c r="W52" s="117">
        <f t="shared" ca="1" si="23"/>
        <v>0</v>
      </c>
      <c r="Y52" s="117">
        <f t="shared" ca="1" si="24"/>
        <v>0</v>
      </c>
      <c r="Z52" s="36">
        <f t="shared" ca="1" si="25"/>
        <v>0</v>
      </c>
      <c r="AA52" s="117">
        <f t="shared" ca="1" si="26"/>
        <v>0</v>
      </c>
      <c r="AB52" s="117">
        <f t="shared" ca="1" si="27"/>
        <v>0</v>
      </c>
      <c r="AC52" s="117">
        <f t="shared" ca="1" si="28"/>
        <v>0</v>
      </c>
      <c r="AE52" s="117">
        <f t="shared" ca="1" si="29"/>
        <v>0</v>
      </c>
      <c r="AF52" s="36">
        <f t="shared" ca="1" si="30"/>
        <v>0</v>
      </c>
      <c r="AG52" s="117">
        <f t="shared" ca="1" si="31"/>
        <v>0</v>
      </c>
      <c r="AH52" s="117">
        <f t="shared" ca="1" si="32"/>
        <v>0</v>
      </c>
      <c r="AI52" s="117">
        <f t="shared" ca="1" si="33"/>
        <v>0</v>
      </c>
      <c r="AJ52" s="117"/>
      <c r="AK52" s="117">
        <f t="shared" ca="1" si="6"/>
        <v>0</v>
      </c>
      <c r="AL52" s="157"/>
      <c r="AM52" s="120">
        <f ca="1">Rakennus!I52</f>
        <v>0</v>
      </c>
      <c r="AN52" s="46">
        <f t="shared" ca="1" si="34"/>
        <v>0</v>
      </c>
      <c r="AO52" s="46">
        <f ca="1">Rakennus!P52</f>
        <v>0</v>
      </c>
      <c r="AP52" s="46">
        <f ca="1">Rakennus!Q52</f>
        <v>0</v>
      </c>
      <c r="AQ52" s="46"/>
      <c r="AR52" s="117">
        <f t="shared" ca="1" si="35"/>
        <v>0</v>
      </c>
      <c r="AS52" s="36">
        <f t="shared" ca="1" si="36"/>
        <v>0</v>
      </c>
      <c r="AT52" s="117">
        <f t="shared" ca="1" si="37"/>
        <v>0</v>
      </c>
      <c r="AU52" s="117">
        <f t="shared" ca="1" si="38"/>
        <v>0</v>
      </c>
      <c r="AV52" s="117">
        <f t="shared" ca="1" si="39"/>
        <v>0</v>
      </c>
      <c r="AW52" s="46"/>
      <c r="AX52" s="117">
        <f t="shared" ca="1" si="40"/>
        <v>0</v>
      </c>
      <c r="AY52" s="36">
        <f t="shared" ca="1" si="41"/>
        <v>0</v>
      </c>
      <c r="AZ52" s="117">
        <f t="shared" ca="1" si="42"/>
        <v>0</v>
      </c>
      <c r="BA52" s="117">
        <f t="shared" ca="1" si="43"/>
        <v>0</v>
      </c>
      <c r="BB52" s="117">
        <f t="shared" ca="1" si="44"/>
        <v>0</v>
      </c>
      <c r="BC52" s="117"/>
      <c r="BD52" s="117">
        <f t="shared" ca="1" si="9"/>
        <v>0</v>
      </c>
    </row>
    <row r="53" spans="1:56" x14ac:dyDescent="0.25">
      <c r="A53" s="182">
        <v>1989</v>
      </c>
      <c r="B53" s="182"/>
      <c r="C53" s="36">
        <f>Muut_vuositiedot!$D53</f>
        <v>0.5</v>
      </c>
      <c r="D53" s="45">
        <f>Muut_vuositiedot!$G53</f>
        <v>0.97899999999999998</v>
      </c>
      <c r="F53" s="120">
        <f ca="1">Teollisuus_kiinteä!O53</f>
        <v>0</v>
      </c>
      <c r="G53" s="46">
        <f t="shared" ca="1" si="10"/>
        <v>0</v>
      </c>
      <c r="H53" s="46">
        <f ca="1">Teollisuus_kiinteä!AB53</f>
        <v>0</v>
      </c>
      <c r="I53" s="46">
        <f ca="1">Teollisuus_kiinteä!AC53</f>
        <v>0</v>
      </c>
      <c r="J53" s="46">
        <f ca="1">Teollisuus_kiinteä!AD53</f>
        <v>0</v>
      </c>
      <c r="K53" s="46">
        <f ca="1">Teollisuus_kiinteä!AE53</f>
        <v>0</v>
      </c>
      <c r="L53" s="46"/>
      <c r="M53" s="117">
        <f t="shared" ca="1" si="14"/>
        <v>0</v>
      </c>
      <c r="N53" s="36">
        <f t="shared" ca="1" si="15"/>
        <v>0</v>
      </c>
      <c r="O53" s="117">
        <f t="shared" ca="1" si="16"/>
        <v>0</v>
      </c>
      <c r="P53" s="117">
        <f t="shared" ca="1" si="17"/>
        <v>0</v>
      </c>
      <c r="Q53" s="117">
        <f t="shared" ca="1" si="18"/>
        <v>0</v>
      </c>
      <c r="R53" s="46"/>
      <c r="S53" s="117">
        <f t="shared" ca="1" si="19"/>
        <v>0</v>
      </c>
      <c r="T53" s="36">
        <f t="shared" ca="1" si="20"/>
        <v>0</v>
      </c>
      <c r="U53" s="117">
        <f t="shared" ca="1" si="21"/>
        <v>0</v>
      </c>
      <c r="V53" s="117">
        <f t="shared" ca="1" si="22"/>
        <v>0</v>
      </c>
      <c r="W53" s="117">
        <f t="shared" ca="1" si="23"/>
        <v>0</v>
      </c>
      <c r="Y53" s="117">
        <f t="shared" ca="1" si="24"/>
        <v>0</v>
      </c>
      <c r="Z53" s="36">
        <f t="shared" ca="1" si="25"/>
        <v>0</v>
      </c>
      <c r="AA53" s="117">
        <f t="shared" ca="1" si="26"/>
        <v>0</v>
      </c>
      <c r="AB53" s="117">
        <f t="shared" ca="1" si="27"/>
        <v>0</v>
      </c>
      <c r="AC53" s="117">
        <f t="shared" ca="1" si="28"/>
        <v>0</v>
      </c>
      <c r="AE53" s="117">
        <f t="shared" ca="1" si="29"/>
        <v>0</v>
      </c>
      <c r="AF53" s="36">
        <f t="shared" ca="1" si="30"/>
        <v>0</v>
      </c>
      <c r="AG53" s="117">
        <f t="shared" ca="1" si="31"/>
        <v>0</v>
      </c>
      <c r="AH53" s="117">
        <f t="shared" ca="1" si="32"/>
        <v>0</v>
      </c>
      <c r="AI53" s="117">
        <f t="shared" ca="1" si="33"/>
        <v>0</v>
      </c>
      <c r="AJ53" s="117"/>
      <c r="AK53" s="117">
        <f t="shared" ca="1" si="6"/>
        <v>0</v>
      </c>
      <c r="AL53" s="157"/>
      <c r="AM53" s="120">
        <f ca="1">Rakennus!I53</f>
        <v>0</v>
      </c>
      <c r="AN53" s="46">
        <f t="shared" ca="1" si="34"/>
        <v>0</v>
      </c>
      <c r="AO53" s="46">
        <f ca="1">Rakennus!P53</f>
        <v>0</v>
      </c>
      <c r="AP53" s="46">
        <f ca="1">Rakennus!Q53</f>
        <v>0</v>
      </c>
      <c r="AQ53" s="46"/>
      <c r="AR53" s="117">
        <f t="shared" ca="1" si="35"/>
        <v>0</v>
      </c>
      <c r="AS53" s="36">
        <f t="shared" ca="1" si="36"/>
        <v>0</v>
      </c>
      <c r="AT53" s="117">
        <f t="shared" ca="1" si="37"/>
        <v>0</v>
      </c>
      <c r="AU53" s="117">
        <f t="shared" ca="1" si="38"/>
        <v>0</v>
      </c>
      <c r="AV53" s="117">
        <f t="shared" ca="1" si="39"/>
        <v>0</v>
      </c>
      <c r="AW53" s="46"/>
      <c r="AX53" s="117">
        <f t="shared" ca="1" si="40"/>
        <v>0</v>
      </c>
      <c r="AY53" s="36">
        <f t="shared" ca="1" si="41"/>
        <v>0</v>
      </c>
      <c r="AZ53" s="117">
        <f t="shared" ca="1" si="42"/>
        <v>0</v>
      </c>
      <c r="BA53" s="117">
        <f t="shared" ca="1" si="43"/>
        <v>0</v>
      </c>
      <c r="BB53" s="117">
        <f t="shared" ca="1" si="44"/>
        <v>0</v>
      </c>
      <c r="BC53" s="117"/>
      <c r="BD53" s="117">
        <f t="shared" ca="1" si="9"/>
        <v>0</v>
      </c>
    </row>
    <row r="54" spans="1:56" x14ac:dyDescent="0.25">
      <c r="A54" s="182">
        <v>1990</v>
      </c>
      <c r="B54" s="182"/>
      <c r="C54" s="36">
        <f>Muut_vuositiedot!$D54</f>
        <v>0.5</v>
      </c>
      <c r="D54" s="45">
        <f>Muut_vuositiedot!$G54</f>
        <v>0.98199999999999998</v>
      </c>
      <c r="F54" s="120">
        <f ca="1">Teollisuus_kiinteä!O54</f>
        <v>0</v>
      </c>
      <c r="G54" s="46">
        <f t="shared" ca="1" si="10"/>
        <v>0</v>
      </c>
      <c r="H54" s="46">
        <f ca="1">Teollisuus_kiinteä!AB54</f>
        <v>0</v>
      </c>
      <c r="I54" s="46">
        <f ca="1">Teollisuus_kiinteä!AC54</f>
        <v>0</v>
      </c>
      <c r="J54" s="46">
        <f ca="1">Teollisuus_kiinteä!AD54</f>
        <v>0</v>
      </c>
      <c r="K54" s="46">
        <f ca="1">Teollisuus_kiinteä!AE54</f>
        <v>0</v>
      </c>
      <c r="L54" s="46"/>
      <c r="M54" s="117">
        <f t="shared" ca="1" si="14"/>
        <v>0</v>
      </c>
      <c r="N54" s="36">
        <f t="shared" ca="1" si="15"/>
        <v>0</v>
      </c>
      <c r="O54" s="117">
        <f t="shared" ca="1" si="16"/>
        <v>0</v>
      </c>
      <c r="P54" s="117">
        <f t="shared" ca="1" si="17"/>
        <v>0</v>
      </c>
      <c r="Q54" s="117">
        <f t="shared" ca="1" si="18"/>
        <v>0</v>
      </c>
      <c r="R54" s="46"/>
      <c r="S54" s="117">
        <f t="shared" ca="1" si="19"/>
        <v>0</v>
      </c>
      <c r="T54" s="36">
        <f t="shared" ca="1" si="20"/>
        <v>0</v>
      </c>
      <c r="U54" s="117">
        <f t="shared" ca="1" si="21"/>
        <v>0</v>
      </c>
      <c r="V54" s="117">
        <f t="shared" ca="1" si="22"/>
        <v>0</v>
      </c>
      <c r="W54" s="117">
        <f t="shared" ca="1" si="23"/>
        <v>0</v>
      </c>
      <c r="Y54" s="117">
        <f t="shared" ca="1" si="24"/>
        <v>0</v>
      </c>
      <c r="Z54" s="36">
        <f t="shared" ca="1" si="25"/>
        <v>0</v>
      </c>
      <c r="AA54" s="117">
        <f t="shared" ca="1" si="26"/>
        <v>0</v>
      </c>
      <c r="AB54" s="117">
        <f t="shared" ca="1" si="27"/>
        <v>0</v>
      </c>
      <c r="AC54" s="117">
        <f t="shared" ca="1" si="28"/>
        <v>0</v>
      </c>
      <c r="AE54" s="117">
        <f t="shared" ca="1" si="29"/>
        <v>0</v>
      </c>
      <c r="AF54" s="36">
        <f t="shared" ca="1" si="30"/>
        <v>0</v>
      </c>
      <c r="AG54" s="117">
        <f t="shared" ca="1" si="31"/>
        <v>0</v>
      </c>
      <c r="AH54" s="117">
        <f t="shared" ca="1" si="32"/>
        <v>0</v>
      </c>
      <c r="AI54" s="117">
        <f t="shared" ca="1" si="33"/>
        <v>0</v>
      </c>
      <c r="AJ54" s="117"/>
      <c r="AK54" s="117">
        <f t="shared" ca="1" si="6"/>
        <v>0</v>
      </c>
      <c r="AL54" s="157"/>
      <c r="AM54" s="120">
        <f ca="1">Rakennus!I54</f>
        <v>0</v>
      </c>
      <c r="AN54" s="46">
        <f t="shared" ca="1" si="34"/>
        <v>0</v>
      </c>
      <c r="AO54" s="46">
        <f ca="1">Rakennus!P54</f>
        <v>0</v>
      </c>
      <c r="AP54" s="46">
        <f ca="1">Rakennus!Q54</f>
        <v>0</v>
      </c>
      <c r="AQ54" s="46"/>
      <c r="AR54" s="117">
        <f t="shared" ca="1" si="35"/>
        <v>0</v>
      </c>
      <c r="AS54" s="36">
        <f t="shared" ca="1" si="36"/>
        <v>0</v>
      </c>
      <c r="AT54" s="117">
        <f t="shared" ca="1" si="37"/>
        <v>0</v>
      </c>
      <c r="AU54" s="117">
        <f t="shared" ca="1" si="38"/>
        <v>0</v>
      </c>
      <c r="AV54" s="117">
        <f t="shared" ca="1" si="39"/>
        <v>0</v>
      </c>
      <c r="AW54" s="46"/>
      <c r="AX54" s="117">
        <f t="shared" ca="1" si="40"/>
        <v>0</v>
      </c>
      <c r="AY54" s="36">
        <f t="shared" ca="1" si="41"/>
        <v>0</v>
      </c>
      <c r="AZ54" s="117">
        <f t="shared" ca="1" si="42"/>
        <v>0</v>
      </c>
      <c r="BA54" s="117">
        <f t="shared" ca="1" si="43"/>
        <v>0</v>
      </c>
      <c r="BB54" s="117">
        <f t="shared" ca="1" si="44"/>
        <v>0</v>
      </c>
      <c r="BC54" s="117"/>
      <c r="BD54" s="117">
        <f t="shared" ca="1" si="9"/>
        <v>0</v>
      </c>
    </row>
    <row r="55" spans="1:56" x14ac:dyDescent="0.25">
      <c r="A55" s="182">
        <v>1991</v>
      </c>
      <c r="B55" s="182"/>
      <c r="C55" s="36">
        <f>Muut_vuositiedot!$D55</f>
        <v>0.5</v>
      </c>
      <c r="D55" s="45">
        <f>Muut_vuositiedot!$G55</f>
        <v>0.98499999999999999</v>
      </c>
      <c r="F55" s="120">
        <f ca="1">Teollisuus_kiinteä!O55</f>
        <v>0</v>
      </c>
      <c r="G55" s="46">
        <f t="shared" ca="1" si="10"/>
        <v>0</v>
      </c>
      <c r="H55" s="46">
        <f ca="1">Teollisuus_kiinteä!AB55</f>
        <v>0</v>
      </c>
      <c r="I55" s="46">
        <f ca="1">Teollisuus_kiinteä!AC55</f>
        <v>0</v>
      </c>
      <c r="J55" s="46">
        <f ca="1">Teollisuus_kiinteä!AD55</f>
        <v>0</v>
      </c>
      <c r="K55" s="46">
        <f ca="1">Teollisuus_kiinteä!AE55</f>
        <v>0</v>
      </c>
      <c r="L55" s="46"/>
      <c r="M55" s="117">
        <f t="shared" ca="1" si="14"/>
        <v>0</v>
      </c>
      <c r="N55" s="36">
        <f t="shared" ca="1" si="15"/>
        <v>0</v>
      </c>
      <c r="O55" s="117">
        <f t="shared" ca="1" si="16"/>
        <v>0</v>
      </c>
      <c r="P55" s="117">
        <f t="shared" ca="1" si="17"/>
        <v>0</v>
      </c>
      <c r="Q55" s="117">
        <f t="shared" ca="1" si="18"/>
        <v>0</v>
      </c>
      <c r="R55" s="46"/>
      <c r="S55" s="117">
        <f t="shared" ca="1" si="19"/>
        <v>0</v>
      </c>
      <c r="T55" s="36">
        <f t="shared" ca="1" si="20"/>
        <v>0</v>
      </c>
      <c r="U55" s="117">
        <f t="shared" ca="1" si="21"/>
        <v>0</v>
      </c>
      <c r="V55" s="117">
        <f t="shared" ca="1" si="22"/>
        <v>0</v>
      </c>
      <c r="W55" s="117">
        <f t="shared" ca="1" si="23"/>
        <v>0</v>
      </c>
      <c r="Y55" s="117">
        <f t="shared" ca="1" si="24"/>
        <v>0</v>
      </c>
      <c r="Z55" s="36">
        <f t="shared" ca="1" si="25"/>
        <v>0</v>
      </c>
      <c r="AA55" s="117">
        <f t="shared" ca="1" si="26"/>
        <v>0</v>
      </c>
      <c r="AB55" s="117">
        <f t="shared" ca="1" si="27"/>
        <v>0</v>
      </c>
      <c r="AC55" s="117">
        <f t="shared" ca="1" si="28"/>
        <v>0</v>
      </c>
      <c r="AE55" s="117">
        <f t="shared" ca="1" si="29"/>
        <v>0</v>
      </c>
      <c r="AF55" s="36">
        <f t="shared" ca="1" si="30"/>
        <v>0</v>
      </c>
      <c r="AG55" s="117">
        <f t="shared" ca="1" si="31"/>
        <v>0</v>
      </c>
      <c r="AH55" s="117">
        <f t="shared" ca="1" si="32"/>
        <v>0</v>
      </c>
      <c r="AI55" s="117">
        <f t="shared" ca="1" si="33"/>
        <v>0</v>
      </c>
      <c r="AJ55" s="117"/>
      <c r="AK55" s="117">
        <f t="shared" ca="1" si="6"/>
        <v>0</v>
      </c>
      <c r="AL55" s="157"/>
      <c r="AM55" s="120">
        <f ca="1">Rakennus!I55</f>
        <v>0</v>
      </c>
      <c r="AN55" s="46">
        <f t="shared" ca="1" si="34"/>
        <v>0</v>
      </c>
      <c r="AO55" s="46">
        <f ca="1">Rakennus!P55</f>
        <v>0</v>
      </c>
      <c r="AP55" s="46">
        <f ca="1">Rakennus!Q55</f>
        <v>0</v>
      </c>
      <c r="AQ55" s="46"/>
      <c r="AR55" s="117">
        <f t="shared" ca="1" si="35"/>
        <v>0</v>
      </c>
      <c r="AS55" s="36">
        <f t="shared" ca="1" si="36"/>
        <v>0</v>
      </c>
      <c r="AT55" s="117">
        <f t="shared" ca="1" si="37"/>
        <v>0</v>
      </c>
      <c r="AU55" s="117">
        <f t="shared" ca="1" si="38"/>
        <v>0</v>
      </c>
      <c r="AV55" s="117">
        <f t="shared" ca="1" si="39"/>
        <v>0</v>
      </c>
      <c r="AW55" s="46"/>
      <c r="AX55" s="117">
        <f t="shared" ca="1" si="40"/>
        <v>0</v>
      </c>
      <c r="AY55" s="36">
        <f t="shared" ca="1" si="41"/>
        <v>0</v>
      </c>
      <c r="AZ55" s="117">
        <f t="shared" ca="1" si="42"/>
        <v>0</v>
      </c>
      <c r="BA55" s="117">
        <f t="shared" ca="1" si="43"/>
        <v>0</v>
      </c>
      <c r="BB55" s="117">
        <f t="shared" ca="1" si="44"/>
        <v>0</v>
      </c>
      <c r="BC55" s="117"/>
      <c r="BD55" s="117">
        <f t="shared" ca="1" si="9"/>
        <v>0</v>
      </c>
    </row>
    <row r="56" spans="1:56" x14ac:dyDescent="0.25">
      <c r="A56" s="182">
        <v>1992</v>
      </c>
      <c r="B56" s="182"/>
      <c r="C56" s="36">
        <f>Muut_vuositiedot!$D56</f>
        <v>0.5</v>
      </c>
      <c r="D56" s="45">
        <f>Muut_vuositiedot!$G56</f>
        <v>0.98799999999999999</v>
      </c>
      <c r="F56" s="120">
        <f ca="1">Teollisuus_kiinteä!O56</f>
        <v>0</v>
      </c>
      <c r="G56" s="46">
        <f t="shared" ca="1" si="10"/>
        <v>0</v>
      </c>
      <c r="H56" s="46">
        <f ca="1">Teollisuus_kiinteä!AB56</f>
        <v>0</v>
      </c>
      <c r="I56" s="46">
        <f ca="1">Teollisuus_kiinteä!AC56</f>
        <v>0</v>
      </c>
      <c r="J56" s="46">
        <f ca="1">Teollisuus_kiinteä!AD56</f>
        <v>0</v>
      </c>
      <c r="K56" s="46">
        <f ca="1">Teollisuus_kiinteä!AE56</f>
        <v>0</v>
      </c>
      <c r="L56" s="46"/>
      <c r="M56" s="117">
        <f t="shared" ca="1" si="14"/>
        <v>0</v>
      </c>
      <c r="N56" s="36">
        <f t="shared" ca="1" si="15"/>
        <v>0</v>
      </c>
      <c r="O56" s="117">
        <f t="shared" ca="1" si="16"/>
        <v>0</v>
      </c>
      <c r="P56" s="117">
        <f t="shared" ca="1" si="17"/>
        <v>0</v>
      </c>
      <c r="Q56" s="117">
        <f t="shared" ca="1" si="18"/>
        <v>0</v>
      </c>
      <c r="R56" s="46"/>
      <c r="S56" s="117">
        <f t="shared" ca="1" si="19"/>
        <v>0</v>
      </c>
      <c r="T56" s="36">
        <f t="shared" ca="1" si="20"/>
        <v>0</v>
      </c>
      <c r="U56" s="117">
        <f t="shared" ca="1" si="21"/>
        <v>0</v>
      </c>
      <c r="V56" s="117">
        <f t="shared" ca="1" si="22"/>
        <v>0</v>
      </c>
      <c r="W56" s="117">
        <f t="shared" ca="1" si="23"/>
        <v>0</v>
      </c>
      <c r="Y56" s="117">
        <f t="shared" ca="1" si="24"/>
        <v>0</v>
      </c>
      <c r="Z56" s="36">
        <f t="shared" ca="1" si="25"/>
        <v>0</v>
      </c>
      <c r="AA56" s="117">
        <f t="shared" ca="1" si="26"/>
        <v>0</v>
      </c>
      <c r="AB56" s="117">
        <f t="shared" ca="1" si="27"/>
        <v>0</v>
      </c>
      <c r="AC56" s="117">
        <f t="shared" ca="1" si="28"/>
        <v>0</v>
      </c>
      <c r="AE56" s="117">
        <f t="shared" ca="1" si="29"/>
        <v>0</v>
      </c>
      <c r="AF56" s="36">
        <f t="shared" ca="1" si="30"/>
        <v>0</v>
      </c>
      <c r="AG56" s="117">
        <f t="shared" ca="1" si="31"/>
        <v>0</v>
      </c>
      <c r="AH56" s="117">
        <f t="shared" ca="1" si="32"/>
        <v>0</v>
      </c>
      <c r="AI56" s="117">
        <f t="shared" ca="1" si="33"/>
        <v>0</v>
      </c>
      <c r="AJ56" s="117"/>
      <c r="AK56" s="117">
        <f t="shared" ca="1" si="6"/>
        <v>0</v>
      </c>
      <c r="AL56" s="157"/>
      <c r="AM56" s="120">
        <f ca="1">Rakennus!I56</f>
        <v>0</v>
      </c>
      <c r="AN56" s="46">
        <f t="shared" ca="1" si="34"/>
        <v>0</v>
      </c>
      <c r="AO56" s="46">
        <f ca="1">Rakennus!P56</f>
        <v>0</v>
      </c>
      <c r="AP56" s="46">
        <f ca="1">Rakennus!Q56</f>
        <v>0</v>
      </c>
      <c r="AQ56" s="46"/>
      <c r="AR56" s="117">
        <f t="shared" ca="1" si="35"/>
        <v>0</v>
      </c>
      <c r="AS56" s="36">
        <f t="shared" ca="1" si="36"/>
        <v>0</v>
      </c>
      <c r="AT56" s="117">
        <f t="shared" ca="1" si="37"/>
        <v>0</v>
      </c>
      <c r="AU56" s="117">
        <f t="shared" ca="1" si="38"/>
        <v>0</v>
      </c>
      <c r="AV56" s="117">
        <f t="shared" ca="1" si="39"/>
        <v>0</v>
      </c>
      <c r="AW56" s="46"/>
      <c r="AX56" s="117">
        <f t="shared" ca="1" si="40"/>
        <v>0</v>
      </c>
      <c r="AY56" s="36">
        <f t="shared" ca="1" si="41"/>
        <v>0</v>
      </c>
      <c r="AZ56" s="117">
        <f t="shared" ca="1" si="42"/>
        <v>0</v>
      </c>
      <c r="BA56" s="117">
        <f t="shared" ca="1" si="43"/>
        <v>0</v>
      </c>
      <c r="BB56" s="117">
        <f t="shared" ca="1" si="44"/>
        <v>0</v>
      </c>
      <c r="BC56" s="117"/>
      <c r="BD56" s="117">
        <f t="shared" ca="1" si="9"/>
        <v>0</v>
      </c>
    </row>
    <row r="57" spans="1:56" x14ac:dyDescent="0.25">
      <c r="A57" s="182">
        <v>1993</v>
      </c>
      <c r="B57" s="182"/>
      <c r="C57" s="36">
        <f>Muut_vuositiedot!$D57</f>
        <v>0.5</v>
      </c>
      <c r="D57" s="45">
        <f>Muut_vuositiedot!$G57</f>
        <v>0.98799999999999999</v>
      </c>
      <c r="F57" s="120">
        <f ca="1">Teollisuus_kiinteä!O57</f>
        <v>0</v>
      </c>
      <c r="G57" s="46">
        <f t="shared" ca="1" si="10"/>
        <v>0</v>
      </c>
      <c r="H57" s="46">
        <f ca="1">Teollisuus_kiinteä!AB57</f>
        <v>0</v>
      </c>
      <c r="I57" s="46">
        <f ca="1">Teollisuus_kiinteä!AC57</f>
        <v>0</v>
      </c>
      <c r="J57" s="46">
        <f ca="1">Teollisuus_kiinteä!AD57</f>
        <v>0</v>
      </c>
      <c r="K57" s="46">
        <f ca="1">Teollisuus_kiinteä!AE57</f>
        <v>0</v>
      </c>
      <c r="L57" s="46"/>
      <c r="M57" s="117">
        <f t="shared" ca="1" si="14"/>
        <v>0</v>
      </c>
      <c r="N57" s="36">
        <f t="shared" ca="1" si="15"/>
        <v>0</v>
      </c>
      <c r="O57" s="117">
        <f t="shared" ca="1" si="16"/>
        <v>0</v>
      </c>
      <c r="P57" s="117">
        <f t="shared" ca="1" si="17"/>
        <v>0</v>
      </c>
      <c r="Q57" s="117">
        <f t="shared" ca="1" si="18"/>
        <v>0</v>
      </c>
      <c r="R57" s="46"/>
      <c r="S57" s="117">
        <f t="shared" ca="1" si="19"/>
        <v>0</v>
      </c>
      <c r="T57" s="36">
        <f t="shared" ca="1" si="20"/>
        <v>0</v>
      </c>
      <c r="U57" s="117">
        <f t="shared" ca="1" si="21"/>
        <v>0</v>
      </c>
      <c r="V57" s="117">
        <f t="shared" ca="1" si="22"/>
        <v>0</v>
      </c>
      <c r="W57" s="117">
        <f t="shared" ca="1" si="23"/>
        <v>0</v>
      </c>
      <c r="Y57" s="117">
        <f t="shared" ca="1" si="24"/>
        <v>0</v>
      </c>
      <c r="Z57" s="36">
        <f t="shared" ca="1" si="25"/>
        <v>0</v>
      </c>
      <c r="AA57" s="117">
        <f t="shared" ca="1" si="26"/>
        <v>0</v>
      </c>
      <c r="AB57" s="117">
        <f t="shared" ca="1" si="27"/>
        <v>0</v>
      </c>
      <c r="AC57" s="117">
        <f t="shared" ca="1" si="28"/>
        <v>0</v>
      </c>
      <c r="AE57" s="117">
        <f t="shared" ca="1" si="29"/>
        <v>0</v>
      </c>
      <c r="AF57" s="36">
        <f t="shared" ca="1" si="30"/>
        <v>0</v>
      </c>
      <c r="AG57" s="117">
        <f t="shared" ca="1" si="31"/>
        <v>0</v>
      </c>
      <c r="AH57" s="117">
        <f t="shared" ca="1" si="32"/>
        <v>0</v>
      </c>
      <c r="AI57" s="117">
        <f t="shared" ca="1" si="33"/>
        <v>0</v>
      </c>
      <c r="AJ57" s="117"/>
      <c r="AK57" s="117">
        <f t="shared" ca="1" si="6"/>
        <v>0</v>
      </c>
      <c r="AL57" s="157"/>
      <c r="AM57" s="120">
        <f ca="1">Rakennus!I57</f>
        <v>0</v>
      </c>
      <c r="AN57" s="46">
        <f t="shared" ca="1" si="34"/>
        <v>0</v>
      </c>
      <c r="AO57" s="46">
        <f ca="1">Rakennus!P57</f>
        <v>0</v>
      </c>
      <c r="AP57" s="46">
        <f ca="1">Rakennus!Q57</f>
        <v>0</v>
      </c>
      <c r="AQ57" s="46"/>
      <c r="AR57" s="117">
        <f t="shared" ca="1" si="35"/>
        <v>0</v>
      </c>
      <c r="AS57" s="36">
        <f t="shared" ca="1" si="36"/>
        <v>0</v>
      </c>
      <c r="AT57" s="117">
        <f t="shared" ca="1" si="37"/>
        <v>0</v>
      </c>
      <c r="AU57" s="117">
        <f t="shared" ca="1" si="38"/>
        <v>0</v>
      </c>
      <c r="AV57" s="117">
        <f t="shared" ca="1" si="39"/>
        <v>0</v>
      </c>
      <c r="AW57" s="46"/>
      <c r="AX57" s="117">
        <f t="shared" ca="1" si="40"/>
        <v>0</v>
      </c>
      <c r="AY57" s="36">
        <f t="shared" ca="1" si="41"/>
        <v>0</v>
      </c>
      <c r="AZ57" s="117">
        <f t="shared" ca="1" si="42"/>
        <v>0</v>
      </c>
      <c r="BA57" s="117">
        <f t="shared" ca="1" si="43"/>
        <v>0</v>
      </c>
      <c r="BB57" s="117">
        <f t="shared" ca="1" si="44"/>
        <v>0</v>
      </c>
      <c r="BC57" s="117"/>
      <c r="BD57" s="117">
        <f t="shared" ca="1" si="9"/>
        <v>0</v>
      </c>
    </row>
    <row r="58" spans="1:56" x14ac:dyDescent="0.25">
      <c r="A58" s="182">
        <v>1994</v>
      </c>
      <c r="B58" s="182"/>
      <c r="C58" s="36">
        <f>Muut_vuositiedot!$D58</f>
        <v>0.5</v>
      </c>
      <c r="D58" s="45">
        <f>Muut_vuositiedot!$G58</f>
        <v>0.98799999999999999</v>
      </c>
      <c r="F58" s="120">
        <f ca="1">Teollisuus_kiinteä!O58</f>
        <v>0</v>
      </c>
      <c r="G58" s="46">
        <f t="shared" ca="1" si="10"/>
        <v>0</v>
      </c>
      <c r="H58" s="46">
        <f ca="1">Teollisuus_kiinteä!AB58</f>
        <v>0</v>
      </c>
      <c r="I58" s="46">
        <f ca="1">Teollisuus_kiinteä!AC58</f>
        <v>0</v>
      </c>
      <c r="J58" s="46">
        <f ca="1">Teollisuus_kiinteä!AD58</f>
        <v>0</v>
      </c>
      <c r="K58" s="46">
        <f ca="1">Teollisuus_kiinteä!AE58</f>
        <v>0</v>
      </c>
      <c r="L58" s="46"/>
      <c r="M58" s="117">
        <f t="shared" ca="1" si="14"/>
        <v>0</v>
      </c>
      <c r="N58" s="36">
        <f t="shared" ca="1" si="15"/>
        <v>0</v>
      </c>
      <c r="O58" s="117">
        <f t="shared" ca="1" si="16"/>
        <v>0</v>
      </c>
      <c r="P58" s="117">
        <f t="shared" ca="1" si="17"/>
        <v>0</v>
      </c>
      <c r="Q58" s="117">
        <f t="shared" ca="1" si="18"/>
        <v>0</v>
      </c>
      <c r="R58" s="46"/>
      <c r="S58" s="117">
        <f t="shared" ca="1" si="19"/>
        <v>0</v>
      </c>
      <c r="T58" s="36">
        <f t="shared" ca="1" si="20"/>
        <v>0</v>
      </c>
      <c r="U58" s="117">
        <f t="shared" ca="1" si="21"/>
        <v>0</v>
      </c>
      <c r="V58" s="117">
        <f t="shared" ca="1" si="22"/>
        <v>0</v>
      </c>
      <c r="W58" s="117">
        <f t="shared" ca="1" si="23"/>
        <v>0</v>
      </c>
      <c r="Y58" s="117">
        <f t="shared" ca="1" si="24"/>
        <v>0</v>
      </c>
      <c r="Z58" s="36">
        <f t="shared" ca="1" si="25"/>
        <v>0</v>
      </c>
      <c r="AA58" s="117">
        <f t="shared" ca="1" si="26"/>
        <v>0</v>
      </c>
      <c r="AB58" s="117">
        <f t="shared" ca="1" si="27"/>
        <v>0</v>
      </c>
      <c r="AC58" s="117">
        <f t="shared" ca="1" si="28"/>
        <v>0</v>
      </c>
      <c r="AE58" s="117">
        <f t="shared" ca="1" si="29"/>
        <v>0</v>
      </c>
      <c r="AF58" s="36">
        <f t="shared" ca="1" si="30"/>
        <v>0</v>
      </c>
      <c r="AG58" s="117">
        <f t="shared" ca="1" si="31"/>
        <v>0</v>
      </c>
      <c r="AH58" s="117">
        <f t="shared" ca="1" si="32"/>
        <v>0</v>
      </c>
      <c r="AI58" s="117">
        <f t="shared" ca="1" si="33"/>
        <v>0</v>
      </c>
      <c r="AJ58" s="117"/>
      <c r="AK58" s="117">
        <f t="shared" ca="1" si="6"/>
        <v>0</v>
      </c>
      <c r="AL58" s="157"/>
      <c r="AM58" s="120">
        <f ca="1">Rakennus!I58</f>
        <v>0</v>
      </c>
      <c r="AN58" s="46">
        <f t="shared" ca="1" si="34"/>
        <v>0</v>
      </c>
      <c r="AO58" s="46">
        <f ca="1">Rakennus!P58</f>
        <v>0</v>
      </c>
      <c r="AP58" s="46">
        <f ca="1">Rakennus!Q58</f>
        <v>0</v>
      </c>
      <c r="AQ58" s="46"/>
      <c r="AR58" s="117">
        <f t="shared" ca="1" si="35"/>
        <v>0</v>
      </c>
      <c r="AS58" s="36">
        <f t="shared" ca="1" si="36"/>
        <v>0</v>
      </c>
      <c r="AT58" s="117">
        <f t="shared" ca="1" si="37"/>
        <v>0</v>
      </c>
      <c r="AU58" s="117">
        <f t="shared" ca="1" si="38"/>
        <v>0</v>
      </c>
      <c r="AV58" s="117">
        <f t="shared" ca="1" si="39"/>
        <v>0</v>
      </c>
      <c r="AW58" s="46"/>
      <c r="AX58" s="117">
        <f t="shared" ca="1" si="40"/>
        <v>0</v>
      </c>
      <c r="AY58" s="36">
        <f t="shared" ca="1" si="41"/>
        <v>0</v>
      </c>
      <c r="AZ58" s="117">
        <f t="shared" ca="1" si="42"/>
        <v>0</v>
      </c>
      <c r="BA58" s="117">
        <f t="shared" ca="1" si="43"/>
        <v>0</v>
      </c>
      <c r="BB58" s="117">
        <f t="shared" ca="1" si="44"/>
        <v>0</v>
      </c>
      <c r="BC58" s="117"/>
      <c r="BD58" s="117">
        <f t="shared" ca="1" si="9"/>
        <v>0</v>
      </c>
    </row>
    <row r="59" spans="1:56" x14ac:dyDescent="0.25">
      <c r="A59" s="182">
        <v>1995</v>
      </c>
      <c r="B59" s="182"/>
      <c r="C59" s="36">
        <f>Muut_vuositiedot!$D59</f>
        <v>0.5</v>
      </c>
      <c r="D59" s="45">
        <f>Muut_vuositiedot!$G59</f>
        <v>0.98799999999999999</v>
      </c>
      <c r="F59" s="120">
        <f ca="1">Teollisuus_kiinteä!O59</f>
        <v>0</v>
      </c>
      <c r="G59" s="46">
        <f t="shared" ca="1" si="10"/>
        <v>0</v>
      </c>
      <c r="H59" s="46">
        <f ca="1">Teollisuus_kiinteä!AB59</f>
        <v>0</v>
      </c>
      <c r="I59" s="46">
        <f ca="1">Teollisuus_kiinteä!AC59</f>
        <v>0</v>
      </c>
      <c r="J59" s="46">
        <f ca="1">Teollisuus_kiinteä!AD59</f>
        <v>0</v>
      </c>
      <c r="K59" s="46">
        <f ca="1">Teollisuus_kiinteä!AE59</f>
        <v>0</v>
      </c>
      <c r="L59" s="46"/>
      <c r="M59" s="117">
        <f t="shared" ca="1" si="14"/>
        <v>0</v>
      </c>
      <c r="N59" s="36">
        <f t="shared" ca="1" si="15"/>
        <v>0</v>
      </c>
      <c r="O59" s="117">
        <f t="shared" ca="1" si="16"/>
        <v>0</v>
      </c>
      <c r="P59" s="117">
        <f t="shared" ca="1" si="17"/>
        <v>0</v>
      </c>
      <c r="Q59" s="117">
        <f t="shared" ca="1" si="18"/>
        <v>0</v>
      </c>
      <c r="R59" s="46"/>
      <c r="S59" s="117">
        <f t="shared" ca="1" si="19"/>
        <v>0</v>
      </c>
      <c r="T59" s="36">
        <f t="shared" ca="1" si="20"/>
        <v>0</v>
      </c>
      <c r="U59" s="117">
        <f t="shared" ca="1" si="21"/>
        <v>0</v>
      </c>
      <c r="V59" s="117">
        <f t="shared" ca="1" si="22"/>
        <v>0</v>
      </c>
      <c r="W59" s="117">
        <f t="shared" ca="1" si="23"/>
        <v>0</v>
      </c>
      <c r="Y59" s="117">
        <f t="shared" ca="1" si="24"/>
        <v>0</v>
      </c>
      <c r="Z59" s="36">
        <f t="shared" ca="1" si="25"/>
        <v>0</v>
      </c>
      <c r="AA59" s="117">
        <f t="shared" ca="1" si="26"/>
        <v>0</v>
      </c>
      <c r="AB59" s="117">
        <f t="shared" ca="1" si="27"/>
        <v>0</v>
      </c>
      <c r="AC59" s="117">
        <f t="shared" ca="1" si="28"/>
        <v>0</v>
      </c>
      <c r="AE59" s="117">
        <f t="shared" ca="1" si="29"/>
        <v>0</v>
      </c>
      <c r="AF59" s="36">
        <f t="shared" ca="1" si="30"/>
        <v>0</v>
      </c>
      <c r="AG59" s="117">
        <f t="shared" ca="1" si="31"/>
        <v>0</v>
      </c>
      <c r="AH59" s="117">
        <f t="shared" ca="1" si="32"/>
        <v>0</v>
      </c>
      <c r="AI59" s="117">
        <f t="shared" ca="1" si="33"/>
        <v>0</v>
      </c>
      <c r="AJ59" s="117"/>
      <c r="AK59" s="117">
        <f t="shared" ca="1" si="6"/>
        <v>0</v>
      </c>
      <c r="AL59" s="157"/>
      <c r="AM59" s="120">
        <f ca="1">Rakennus!I59</f>
        <v>0</v>
      </c>
      <c r="AN59" s="46">
        <f t="shared" ca="1" si="34"/>
        <v>0</v>
      </c>
      <c r="AO59" s="46">
        <f ca="1">Rakennus!P59</f>
        <v>0</v>
      </c>
      <c r="AP59" s="46">
        <f ca="1">Rakennus!Q59</f>
        <v>0</v>
      </c>
      <c r="AQ59" s="46"/>
      <c r="AR59" s="117">
        <f t="shared" ca="1" si="35"/>
        <v>0</v>
      </c>
      <c r="AS59" s="36">
        <f t="shared" ca="1" si="36"/>
        <v>0</v>
      </c>
      <c r="AT59" s="117">
        <f t="shared" ca="1" si="37"/>
        <v>0</v>
      </c>
      <c r="AU59" s="117">
        <f t="shared" ca="1" si="38"/>
        <v>0</v>
      </c>
      <c r="AV59" s="117">
        <f t="shared" ca="1" si="39"/>
        <v>0</v>
      </c>
      <c r="AW59" s="46"/>
      <c r="AX59" s="117">
        <f t="shared" ca="1" si="40"/>
        <v>0</v>
      </c>
      <c r="AY59" s="36">
        <f t="shared" ca="1" si="41"/>
        <v>0</v>
      </c>
      <c r="AZ59" s="117">
        <f t="shared" ca="1" si="42"/>
        <v>0</v>
      </c>
      <c r="BA59" s="117">
        <f t="shared" ca="1" si="43"/>
        <v>0</v>
      </c>
      <c r="BB59" s="117">
        <f t="shared" ca="1" si="44"/>
        <v>0</v>
      </c>
      <c r="BC59" s="117"/>
      <c r="BD59" s="117">
        <f t="shared" ca="1" si="9"/>
        <v>0</v>
      </c>
    </row>
    <row r="60" spans="1:56" x14ac:dyDescent="0.25">
      <c r="A60" s="182">
        <v>1996</v>
      </c>
      <c r="B60" s="182"/>
      <c r="C60" s="36">
        <f>Muut_vuositiedot!$D60</f>
        <v>0.5</v>
      </c>
      <c r="D60" s="45">
        <f>Muut_vuositiedot!$G60</f>
        <v>0.98799999999999999</v>
      </c>
      <c r="F60" s="120">
        <f ca="1">Teollisuus_kiinteä!O60</f>
        <v>0</v>
      </c>
      <c r="G60" s="46">
        <f t="shared" ca="1" si="10"/>
        <v>0</v>
      </c>
      <c r="H60" s="46">
        <f ca="1">Teollisuus_kiinteä!AB60</f>
        <v>0</v>
      </c>
      <c r="I60" s="46">
        <f ca="1">Teollisuus_kiinteä!AC60</f>
        <v>0</v>
      </c>
      <c r="J60" s="46">
        <f ca="1">Teollisuus_kiinteä!AD60</f>
        <v>0</v>
      </c>
      <c r="K60" s="46">
        <f ca="1">Teollisuus_kiinteä!AE60</f>
        <v>0</v>
      </c>
      <c r="L60" s="46"/>
      <c r="M60" s="117">
        <f t="shared" ca="1" si="14"/>
        <v>0</v>
      </c>
      <c r="N60" s="36">
        <f t="shared" ca="1" si="15"/>
        <v>0</v>
      </c>
      <c r="O60" s="117">
        <f t="shared" ca="1" si="16"/>
        <v>0</v>
      </c>
      <c r="P60" s="117">
        <f t="shared" ca="1" si="17"/>
        <v>0</v>
      </c>
      <c r="Q60" s="117">
        <f t="shared" ca="1" si="18"/>
        <v>0</v>
      </c>
      <c r="R60" s="46"/>
      <c r="S60" s="117">
        <f t="shared" ca="1" si="19"/>
        <v>0</v>
      </c>
      <c r="T60" s="36">
        <f t="shared" ca="1" si="20"/>
        <v>0</v>
      </c>
      <c r="U60" s="117">
        <f t="shared" ca="1" si="21"/>
        <v>0</v>
      </c>
      <c r="V60" s="117">
        <f t="shared" ca="1" si="22"/>
        <v>0</v>
      </c>
      <c r="W60" s="117">
        <f t="shared" ca="1" si="23"/>
        <v>0</v>
      </c>
      <c r="Y60" s="117">
        <f t="shared" ca="1" si="24"/>
        <v>0</v>
      </c>
      <c r="Z60" s="36">
        <f t="shared" ca="1" si="25"/>
        <v>0</v>
      </c>
      <c r="AA60" s="117">
        <f t="shared" ca="1" si="26"/>
        <v>0</v>
      </c>
      <c r="AB60" s="117">
        <f t="shared" ca="1" si="27"/>
        <v>0</v>
      </c>
      <c r="AC60" s="117">
        <f t="shared" ca="1" si="28"/>
        <v>0</v>
      </c>
      <c r="AE60" s="117">
        <f t="shared" ca="1" si="29"/>
        <v>0</v>
      </c>
      <c r="AF60" s="36">
        <f t="shared" ca="1" si="30"/>
        <v>0</v>
      </c>
      <c r="AG60" s="117">
        <f t="shared" ca="1" si="31"/>
        <v>0</v>
      </c>
      <c r="AH60" s="117">
        <f t="shared" ca="1" si="32"/>
        <v>0</v>
      </c>
      <c r="AI60" s="117">
        <f t="shared" ca="1" si="33"/>
        <v>0</v>
      </c>
      <c r="AJ60" s="117"/>
      <c r="AK60" s="117">
        <f t="shared" ca="1" si="6"/>
        <v>0</v>
      </c>
      <c r="AL60" s="157"/>
      <c r="AM60" s="120">
        <f ca="1">Rakennus!I60</f>
        <v>0</v>
      </c>
      <c r="AN60" s="46">
        <f t="shared" ca="1" si="34"/>
        <v>0</v>
      </c>
      <c r="AO60" s="46">
        <f ca="1">Rakennus!P60</f>
        <v>0</v>
      </c>
      <c r="AP60" s="46">
        <f ca="1">Rakennus!Q60</f>
        <v>0</v>
      </c>
      <c r="AQ60" s="46"/>
      <c r="AR60" s="117">
        <f t="shared" ca="1" si="35"/>
        <v>0</v>
      </c>
      <c r="AS60" s="36">
        <f t="shared" ca="1" si="36"/>
        <v>0</v>
      </c>
      <c r="AT60" s="117">
        <f t="shared" ca="1" si="37"/>
        <v>0</v>
      </c>
      <c r="AU60" s="117">
        <f t="shared" ca="1" si="38"/>
        <v>0</v>
      </c>
      <c r="AV60" s="117">
        <f t="shared" ca="1" si="39"/>
        <v>0</v>
      </c>
      <c r="AW60" s="46"/>
      <c r="AX60" s="117">
        <f t="shared" ca="1" si="40"/>
        <v>0</v>
      </c>
      <c r="AY60" s="36">
        <f t="shared" ca="1" si="41"/>
        <v>0</v>
      </c>
      <c r="AZ60" s="117">
        <f t="shared" ca="1" si="42"/>
        <v>0</v>
      </c>
      <c r="BA60" s="117">
        <f t="shared" ca="1" si="43"/>
        <v>0</v>
      </c>
      <c r="BB60" s="117">
        <f t="shared" ca="1" si="44"/>
        <v>0</v>
      </c>
      <c r="BC60" s="117"/>
      <c r="BD60" s="117">
        <f t="shared" ca="1" si="9"/>
        <v>0</v>
      </c>
    </row>
    <row r="61" spans="1:56" x14ac:dyDescent="0.25">
      <c r="A61" s="182">
        <v>1997</v>
      </c>
      <c r="B61" s="182"/>
      <c r="C61" s="36">
        <f>Muut_vuositiedot!$D61</f>
        <v>0.5</v>
      </c>
      <c r="D61" s="45">
        <f>Muut_vuositiedot!$G61</f>
        <v>0.99399999999999999</v>
      </c>
      <c r="F61" s="120">
        <f ca="1">Teollisuus_kiinteä!O61</f>
        <v>0</v>
      </c>
      <c r="G61" s="46">
        <f t="shared" ca="1" si="10"/>
        <v>0</v>
      </c>
      <c r="H61" s="46">
        <f ca="1">Teollisuus_kiinteä!AB61</f>
        <v>0</v>
      </c>
      <c r="I61" s="46">
        <f ca="1">Teollisuus_kiinteä!AC61</f>
        <v>0</v>
      </c>
      <c r="J61" s="46">
        <f ca="1">Teollisuus_kiinteä!AD61</f>
        <v>0</v>
      </c>
      <c r="K61" s="46">
        <f ca="1">Teollisuus_kiinteä!AE61</f>
        <v>0</v>
      </c>
      <c r="L61" s="46"/>
      <c r="M61" s="117">
        <f t="shared" ca="1" si="14"/>
        <v>0</v>
      </c>
      <c r="N61" s="36">
        <f t="shared" ca="1" si="15"/>
        <v>0</v>
      </c>
      <c r="O61" s="117">
        <f t="shared" ca="1" si="16"/>
        <v>0</v>
      </c>
      <c r="P61" s="117">
        <f t="shared" ca="1" si="17"/>
        <v>0</v>
      </c>
      <c r="Q61" s="117">
        <f t="shared" ca="1" si="18"/>
        <v>0</v>
      </c>
      <c r="R61" s="46"/>
      <c r="S61" s="117">
        <f t="shared" ca="1" si="19"/>
        <v>0</v>
      </c>
      <c r="T61" s="36">
        <f t="shared" ca="1" si="20"/>
        <v>0</v>
      </c>
      <c r="U61" s="117">
        <f t="shared" ca="1" si="21"/>
        <v>0</v>
      </c>
      <c r="V61" s="117">
        <f t="shared" ca="1" si="22"/>
        <v>0</v>
      </c>
      <c r="W61" s="117">
        <f t="shared" ca="1" si="23"/>
        <v>0</v>
      </c>
      <c r="Y61" s="117">
        <f t="shared" ca="1" si="24"/>
        <v>0</v>
      </c>
      <c r="Z61" s="36">
        <f t="shared" ca="1" si="25"/>
        <v>0</v>
      </c>
      <c r="AA61" s="117">
        <f t="shared" ca="1" si="26"/>
        <v>0</v>
      </c>
      <c r="AB61" s="117">
        <f t="shared" ca="1" si="27"/>
        <v>0</v>
      </c>
      <c r="AC61" s="117">
        <f t="shared" ca="1" si="28"/>
        <v>0</v>
      </c>
      <c r="AE61" s="117">
        <f t="shared" ca="1" si="29"/>
        <v>0</v>
      </c>
      <c r="AF61" s="36">
        <f t="shared" ca="1" si="30"/>
        <v>0</v>
      </c>
      <c r="AG61" s="117">
        <f t="shared" ca="1" si="31"/>
        <v>0</v>
      </c>
      <c r="AH61" s="117">
        <f t="shared" ca="1" si="32"/>
        <v>0</v>
      </c>
      <c r="AI61" s="117">
        <f t="shared" ca="1" si="33"/>
        <v>0</v>
      </c>
      <c r="AJ61" s="117"/>
      <c r="AK61" s="117">
        <f t="shared" ca="1" si="6"/>
        <v>0</v>
      </c>
      <c r="AL61" s="157"/>
      <c r="AM61" s="120">
        <f ca="1">Rakennus!I61</f>
        <v>0</v>
      </c>
      <c r="AN61" s="46">
        <f t="shared" ca="1" si="34"/>
        <v>0</v>
      </c>
      <c r="AO61" s="46">
        <f ca="1">Rakennus!P61</f>
        <v>0</v>
      </c>
      <c r="AP61" s="46">
        <f ca="1">Rakennus!Q61</f>
        <v>0</v>
      </c>
      <c r="AQ61" s="46"/>
      <c r="AR61" s="117">
        <f t="shared" ca="1" si="35"/>
        <v>0</v>
      </c>
      <c r="AS61" s="36">
        <f t="shared" ca="1" si="36"/>
        <v>0</v>
      </c>
      <c r="AT61" s="117">
        <f t="shared" ca="1" si="37"/>
        <v>0</v>
      </c>
      <c r="AU61" s="117">
        <f t="shared" ca="1" si="38"/>
        <v>0</v>
      </c>
      <c r="AV61" s="117">
        <f t="shared" ca="1" si="39"/>
        <v>0</v>
      </c>
      <c r="AW61" s="46"/>
      <c r="AX61" s="117">
        <f t="shared" ca="1" si="40"/>
        <v>0</v>
      </c>
      <c r="AY61" s="36">
        <f t="shared" ca="1" si="41"/>
        <v>0</v>
      </c>
      <c r="AZ61" s="117">
        <f t="shared" ca="1" si="42"/>
        <v>0</v>
      </c>
      <c r="BA61" s="117">
        <f t="shared" ca="1" si="43"/>
        <v>0</v>
      </c>
      <c r="BB61" s="117">
        <f t="shared" ca="1" si="44"/>
        <v>0</v>
      </c>
      <c r="BC61" s="117"/>
      <c r="BD61" s="117">
        <f t="shared" ca="1" si="9"/>
        <v>0</v>
      </c>
    </row>
    <row r="62" spans="1:56" x14ac:dyDescent="0.25">
      <c r="A62" s="182">
        <v>1998</v>
      </c>
      <c r="B62" s="182"/>
      <c r="C62" s="36">
        <f>Muut_vuositiedot!$D62</f>
        <v>0.5</v>
      </c>
      <c r="D62" s="45">
        <f>Muut_vuositiedot!$G62</f>
        <v>0.99399999999999999</v>
      </c>
      <c r="F62" s="120">
        <f ca="1">Teollisuus_kiinteä!O62</f>
        <v>0</v>
      </c>
      <c r="G62" s="46">
        <f t="shared" ca="1" si="10"/>
        <v>0</v>
      </c>
      <c r="H62" s="46">
        <f ca="1">Teollisuus_kiinteä!AB62</f>
        <v>0</v>
      </c>
      <c r="I62" s="46">
        <f ca="1">Teollisuus_kiinteä!AC62</f>
        <v>0</v>
      </c>
      <c r="J62" s="46">
        <f ca="1">Teollisuus_kiinteä!AD62</f>
        <v>0</v>
      </c>
      <c r="K62" s="46">
        <f ca="1">Teollisuus_kiinteä!AE62</f>
        <v>0</v>
      </c>
      <c r="L62" s="46"/>
      <c r="M62" s="117">
        <f t="shared" ca="1" si="14"/>
        <v>0</v>
      </c>
      <c r="N62" s="36">
        <f t="shared" ca="1" si="15"/>
        <v>0</v>
      </c>
      <c r="O62" s="117">
        <f t="shared" ca="1" si="16"/>
        <v>0</v>
      </c>
      <c r="P62" s="117">
        <f t="shared" ca="1" si="17"/>
        <v>0</v>
      </c>
      <c r="Q62" s="117">
        <f t="shared" ca="1" si="18"/>
        <v>0</v>
      </c>
      <c r="R62" s="46"/>
      <c r="S62" s="117">
        <f t="shared" ca="1" si="19"/>
        <v>0</v>
      </c>
      <c r="T62" s="36">
        <f t="shared" ca="1" si="20"/>
        <v>0</v>
      </c>
      <c r="U62" s="117">
        <f t="shared" ca="1" si="21"/>
        <v>0</v>
      </c>
      <c r="V62" s="117">
        <f t="shared" ca="1" si="22"/>
        <v>0</v>
      </c>
      <c r="W62" s="117">
        <f t="shared" ca="1" si="23"/>
        <v>0</v>
      </c>
      <c r="Y62" s="117">
        <f t="shared" ca="1" si="24"/>
        <v>0</v>
      </c>
      <c r="Z62" s="36">
        <f t="shared" ca="1" si="25"/>
        <v>0</v>
      </c>
      <c r="AA62" s="117">
        <f t="shared" ca="1" si="26"/>
        <v>0</v>
      </c>
      <c r="AB62" s="117">
        <f t="shared" ca="1" si="27"/>
        <v>0</v>
      </c>
      <c r="AC62" s="117">
        <f t="shared" ca="1" si="28"/>
        <v>0</v>
      </c>
      <c r="AE62" s="117">
        <f t="shared" ca="1" si="29"/>
        <v>0</v>
      </c>
      <c r="AF62" s="36">
        <f t="shared" ca="1" si="30"/>
        <v>0</v>
      </c>
      <c r="AG62" s="117">
        <f t="shared" ca="1" si="31"/>
        <v>0</v>
      </c>
      <c r="AH62" s="117">
        <f t="shared" ca="1" si="32"/>
        <v>0</v>
      </c>
      <c r="AI62" s="117">
        <f t="shared" ca="1" si="33"/>
        <v>0</v>
      </c>
      <c r="AJ62" s="117"/>
      <c r="AK62" s="117">
        <f t="shared" ca="1" si="6"/>
        <v>0</v>
      </c>
      <c r="AL62" s="157"/>
      <c r="AM62" s="120">
        <f ca="1">Rakennus!I62</f>
        <v>0</v>
      </c>
      <c r="AN62" s="46">
        <f t="shared" ca="1" si="34"/>
        <v>0</v>
      </c>
      <c r="AO62" s="46">
        <f ca="1">Rakennus!P62</f>
        <v>0</v>
      </c>
      <c r="AP62" s="46">
        <f ca="1">Rakennus!Q62</f>
        <v>0</v>
      </c>
      <c r="AQ62" s="46"/>
      <c r="AR62" s="117">
        <f t="shared" ca="1" si="35"/>
        <v>0</v>
      </c>
      <c r="AS62" s="36">
        <f t="shared" ca="1" si="36"/>
        <v>0</v>
      </c>
      <c r="AT62" s="117">
        <f t="shared" ca="1" si="37"/>
        <v>0</v>
      </c>
      <c r="AU62" s="117">
        <f t="shared" ca="1" si="38"/>
        <v>0</v>
      </c>
      <c r="AV62" s="117">
        <f t="shared" ca="1" si="39"/>
        <v>0</v>
      </c>
      <c r="AW62" s="46"/>
      <c r="AX62" s="117">
        <f t="shared" ca="1" si="40"/>
        <v>0</v>
      </c>
      <c r="AY62" s="36">
        <f t="shared" ca="1" si="41"/>
        <v>0</v>
      </c>
      <c r="AZ62" s="117">
        <f t="shared" ca="1" si="42"/>
        <v>0</v>
      </c>
      <c r="BA62" s="117">
        <f t="shared" ca="1" si="43"/>
        <v>0</v>
      </c>
      <c r="BB62" s="117">
        <f t="shared" ca="1" si="44"/>
        <v>0</v>
      </c>
      <c r="BC62" s="117"/>
      <c r="BD62" s="117">
        <f t="shared" ca="1" si="9"/>
        <v>0</v>
      </c>
    </row>
    <row r="63" spans="1:56" x14ac:dyDescent="0.25">
      <c r="A63" s="182">
        <v>1999</v>
      </c>
      <c r="B63" s="182"/>
      <c r="C63" s="36">
        <f>Muut_vuositiedot!$D63</f>
        <v>0.5</v>
      </c>
      <c r="D63" s="45">
        <f>Muut_vuositiedot!$G63</f>
        <v>0.99399999999999999</v>
      </c>
      <c r="F63" s="120">
        <f ca="1">Teollisuus_kiinteä!O63</f>
        <v>0</v>
      </c>
      <c r="G63" s="46">
        <f t="shared" ca="1" si="10"/>
        <v>0</v>
      </c>
      <c r="H63" s="46">
        <f ca="1">Teollisuus_kiinteä!AB63</f>
        <v>0</v>
      </c>
      <c r="I63" s="46">
        <f ca="1">Teollisuus_kiinteä!AC63</f>
        <v>0</v>
      </c>
      <c r="J63" s="46">
        <f ca="1">Teollisuus_kiinteä!AD63</f>
        <v>0</v>
      </c>
      <c r="K63" s="46">
        <f ca="1">Teollisuus_kiinteä!AE63</f>
        <v>0</v>
      </c>
      <c r="L63" s="46"/>
      <c r="M63" s="117">
        <f t="shared" ca="1" si="14"/>
        <v>0</v>
      </c>
      <c r="N63" s="36">
        <f t="shared" ca="1" si="15"/>
        <v>0</v>
      </c>
      <c r="O63" s="117">
        <f t="shared" ca="1" si="16"/>
        <v>0</v>
      </c>
      <c r="P63" s="117">
        <f t="shared" ca="1" si="17"/>
        <v>0</v>
      </c>
      <c r="Q63" s="117">
        <f t="shared" ca="1" si="18"/>
        <v>0</v>
      </c>
      <c r="R63" s="46"/>
      <c r="S63" s="117">
        <f t="shared" ca="1" si="19"/>
        <v>0</v>
      </c>
      <c r="T63" s="36">
        <f t="shared" ca="1" si="20"/>
        <v>0</v>
      </c>
      <c r="U63" s="117">
        <f t="shared" ca="1" si="21"/>
        <v>0</v>
      </c>
      <c r="V63" s="117">
        <f t="shared" ca="1" si="22"/>
        <v>0</v>
      </c>
      <c r="W63" s="117">
        <f t="shared" ca="1" si="23"/>
        <v>0</v>
      </c>
      <c r="Y63" s="117">
        <f t="shared" ca="1" si="24"/>
        <v>0</v>
      </c>
      <c r="Z63" s="36">
        <f t="shared" ca="1" si="25"/>
        <v>0</v>
      </c>
      <c r="AA63" s="117">
        <f t="shared" ca="1" si="26"/>
        <v>0</v>
      </c>
      <c r="AB63" s="117">
        <f t="shared" ca="1" si="27"/>
        <v>0</v>
      </c>
      <c r="AC63" s="117">
        <f t="shared" ca="1" si="28"/>
        <v>0</v>
      </c>
      <c r="AE63" s="117">
        <f t="shared" ca="1" si="29"/>
        <v>0</v>
      </c>
      <c r="AF63" s="36">
        <f t="shared" ca="1" si="30"/>
        <v>0</v>
      </c>
      <c r="AG63" s="117">
        <f t="shared" ca="1" si="31"/>
        <v>0</v>
      </c>
      <c r="AH63" s="117">
        <f t="shared" ca="1" si="32"/>
        <v>0</v>
      </c>
      <c r="AI63" s="117">
        <f t="shared" ca="1" si="33"/>
        <v>0</v>
      </c>
      <c r="AJ63" s="117"/>
      <c r="AK63" s="117">
        <f t="shared" ca="1" si="6"/>
        <v>0</v>
      </c>
      <c r="AL63" s="157"/>
      <c r="AM63" s="120">
        <f ca="1">Rakennus!I63</f>
        <v>0</v>
      </c>
      <c r="AN63" s="46">
        <f t="shared" ca="1" si="34"/>
        <v>0</v>
      </c>
      <c r="AO63" s="46">
        <f ca="1">Rakennus!P63</f>
        <v>0</v>
      </c>
      <c r="AP63" s="46">
        <f ca="1">Rakennus!Q63</f>
        <v>0</v>
      </c>
      <c r="AQ63" s="46"/>
      <c r="AR63" s="117">
        <f t="shared" ca="1" si="35"/>
        <v>0</v>
      </c>
      <c r="AS63" s="36">
        <f t="shared" ca="1" si="36"/>
        <v>0</v>
      </c>
      <c r="AT63" s="117">
        <f t="shared" ca="1" si="37"/>
        <v>0</v>
      </c>
      <c r="AU63" s="117">
        <f t="shared" ca="1" si="38"/>
        <v>0</v>
      </c>
      <c r="AV63" s="117">
        <f t="shared" ca="1" si="39"/>
        <v>0</v>
      </c>
      <c r="AW63" s="46"/>
      <c r="AX63" s="117">
        <f t="shared" ca="1" si="40"/>
        <v>0</v>
      </c>
      <c r="AY63" s="36">
        <f t="shared" ca="1" si="41"/>
        <v>0</v>
      </c>
      <c r="AZ63" s="117">
        <f t="shared" ca="1" si="42"/>
        <v>0</v>
      </c>
      <c r="BA63" s="117">
        <f t="shared" ca="1" si="43"/>
        <v>0</v>
      </c>
      <c r="BB63" s="117">
        <f t="shared" ca="1" si="44"/>
        <v>0</v>
      </c>
      <c r="BC63" s="117"/>
      <c r="BD63" s="117">
        <f t="shared" ca="1" si="9"/>
        <v>0</v>
      </c>
    </row>
    <row r="64" spans="1:56" x14ac:dyDescent="0.25">
      <c r="A64" s="182">
        <v>2000</v>
      </c>
      <c r="B64" s="182"/>
      <c r="C64" s="36">
        <f>Muut_vuositiedot!$D64</f>
        <v>0.5</v>
      </c>
      <c r="D64" s="45">
        <f>Muut_vuositiedot!$G64</f>
        <v>0.99399999999999999</v>
      </c>
      <c r="F64" s="120">
        <f ca="1">Teollisuus_kiinteä!O64</f>
        <v>0</v>
      </c>
      <c r="G64" s="46">
        <f t="shared" ca="1" si="10"/>
        <v>0</v>
      </c>
      <c r="H64" s="46">
        <f ca="1">Teollisuus_kiinteä!AB64</f>
        <v>0</v>
      </c>
      <c r="I64" s="46">
        <f ca="1">Teollisuus_kiinteä!AC64</f>
        <v>0</v>
      </c>
      <c r="J64" s="46">
        <f ca="1">Teollisuus_kiinteä!AD64</f>
        <v>0</v>
      </c>
      <c r="K64" s="46">
        <f ca="1">Teollisuus_kiinteä!AE64</f>
        <v>0</v>
      </c>
      <c r="L64" s="46"/>
      <c r="M64" s="117">
        <f t="shared" ca="1" si="14"/>
        <v>0</v>
      </c>
      <c r="N64" s="36">
        <f t="shared" ca="1" si="15"/>
        <v>0</v>
      </c>
      <c r="O64" s="117">
        <f t="shared" ca="1" si="16"/>
        <v>0</v>
      </c>
      <c r="P64" s="117">
        <f t="shared" ca="1" si="17"/>
        <v>0</v>
      </c>
      <c r="Q64" s="117">
        <f t="shared" ca="1" si="18"/>
        <v>0</v>
      </c>
      <c r="R64" s="46"/>
      <c r="S64" s="117">
        <f t="shared" ca="1" si="19"/>
        <v>0</v>
      </c>
      <c r="T64" s="36">
        <f t="shared" ca="1" si="20"/>
        <v>0</v>
      </c>
      <c r="U64" s="117">
        <f t="shared" ca="1" si="21"/>
        <v>0</v>
      </c>
      <c r="V64" s="117">
        <f t="shared" ca="1" si="22"/>
        <v>0</v>
      </c>
      <c r="W64" s="117">
        <f t="shared" ca="1" si="23"/>
        <v>0</v>
      </c>
      <c r="Y64" s="117">
        <f t="shared" ca="1" si="24"/>
        <v>0</v>
      </c>
      <c r="Z64" s="36">
        <f t="shared" ca="1" si="25"/>
        <v>0</v>
      </c>
      <c r="AA64" s="117">
        <f t="shared" ca="1" si="26"/>
        <v>0</v>
      </c>
      <c r="AB64" s="117">
        <f t="shared" ca="1" si="27"/>
        <v>0</v>
      </c>
      <c r="AC64" s="117">
        <f t="shared" ca="1" si="28"/>
        <v>0</v>
      </c>
      <c r="AE64" s="117">
        <f t="shared" ca="1" si="29"/>
        <v>0</v>
      </c>
      <c r="AF64" s="36">
        <f t="shared" ca="1" si="30"/>
        <v>0</v>
      </c>
      <c r="AG64" s="117">
        <f t="shared" ca="1" si="31"/>
        <v>0</v>
      </c>
      <c r="AH64" s="117">
        <f t="shared" ca="1" si="32"/>
        <v>0</v>
      </c>
      <c r="AI64" s="117">
        <f t="shared" ca="1" si="33"/>
        <v>0</v>
      </c>
      <c r="AJ64" s="117"/>
      <c r="AK64" s="117">
        <f t="shared" ca="1" si="6"/>
        <v>0</v>
      </c>
      <c r="AL64" s="157"/>
      <c r="AM64" s="120">
        <f ca="1">Rakennus!I64</f>
        <v>0</v>
      </c>
      <c r="AN64" s="46">
        <f t="shared" ca="1" si="34"/>
        <v>0</v>
      </c>
      <c r="AO64" s="46">
        <f ca="1">Rakennus!P64</f>
        <v>0</v>
      </c>
      <c r="AP64" s="46">
        <f ca="1">Rakennus!Q64</f>
        <v>0</v>
      </c>
      <c r="AQ64" s="46"/>
      <c r="AR64" s="117">
        <f t="shared" ca="1" si="35"/>
        <v>0</v>
      </c>
      <c r="AS64" s="36">
        <f t="shared" ca="1" si="36"/>
        <v>0</v>
      </c>
      <c r="AT64" s="117">
        <f t="shared" ca="1" si="37"/>
        <v>0</v>
      </c>
      <c r="AU64" s="117">
        <f t="shared" ca="1" si="38"/>
        <v>0</v>
      </c>
      <c r="AV64" s="117">
        <f t="shared" ca="1" si="39"/>
        <v>0</v>
      </c>
      <c r="AW64" s="46"/>
      <c r="AX64" s="117">
        <f t="shared" ca="1" si="40"/>
        <v>0</v>
      </c>
      <c r="AY64" s="36">
        <f t="shared" ca="1" si="41"/>
        <v>0</v>
      </c>
      <c r="AZ64" s="117">
        <f t="shared" ca="1" si="42"/>
        <v>0</v>
      </c>
      <c r="BA64" s="117">
        <f t="shared" ca="1" si="43"/>
        <v>0</v>
      </c>
      <c r="BB64" s="117">
        <f t="shared" ca="1" si="44"/>
        <v>0</v>
      </c>
      <c r="BC64" s="117"/>
      <c r="BD64" s="117">
        <f t="shared" ca="1" si="9"/>
        <v>0</v>
      </c>
    </row>
    <row r="65" spans="1:56" x14ac:dyDescent="0.25">
      <c r="A65" s="182">
        <v>2001</v>
      </c>
      <c r="B65" s="182"/>
      <c r="C65" s="36">
        <f>Muut_vuositiedot!$D65</f>
        <v>0.5</v>
      </c>
      <c r="D65" s="45">
        <f>Muut_vuositiedot!$G65</f>
        <v>0.99399999999999999</v>
      </c>
      <c r="F65" s="120">
        <f ca="1">Teollisuus_kiinteä!O65</f>
        <v>0</v>
      </c>
      <c r="G65" s="46">
        <f t="shared" ca="1" si="10"/>
        <v>0</v>
      </c>
      <c r="H65" s="46">
        <f ca="1">Teollisuus_kiinteä!AB65</f>
        <v>0</v>
      </c>
      <c r="I65" s="46">
        <f ca="1">Teollisuus_kiinteä!AC65</f>
        <v>0</v>
      </c>
      <c r="J65" s="46">
        <f ca="1">Teollisuus_kiinteä!AD65</f>
        <v>0</v>
      </c>
      <c r="K65" s="46">
        <f ca="1">Teollisuus_kiinteä!AE65</f>
        <v>0</v>
      </c>
      <c r="L65" s="46"/>
      <c r="M65" s="117">
        <f t="shared" ca="1" si="14"/>
        <v>0</v>
      </c>
      <c r="N65" s="36">
        <f t="shared" ca="1" si="15"/>
        <v>0</v>
      </c>
      <c r="O65" s="117">
        <f t="shared" ca="1" si="16"/>
        <v>0</v>
      </c>
      <c r="P65" s="117">
        <f t="shared" ca="1" si="17"/>
        <v>0</v>
      </c>
      <c r="Q65" s="117">
        <f t="shared" ca="1" si="18"/>
        <v>0</v>
      </c>
      <c r="R65" s="46"/>
      <c r="S65" s="117">
        <f t="shared" ca="1" si="19"/>
        <v>0</v>
      </c>
      <c r="T65" s="36">
        <f t="shared" ca="1" si="20"/>
        <v>0</v>
      </c>
      <c r="U65" s="117">
        <f t="shared" ca="1" si="21"/>
        <v>0</v>
      </c>
      <c r="V65" s="117">
        <f t="shared" ca="1" si="22"/>
        <v>0</v>
      </c>
      <c r="W65" s="117">
        <f t="shared" ca="1" si="23"/>
        <v>0</v>
      </c>
      <c r="Y65" s="117">
        <f t="shared" ca="1" si="24"/>
        <v>0</v>
      </c>
      <c r="Z65" s="36">
        <f t="shared" ca="1" si="25"/>
        <v>0</v>
      </c>
      <c r="AA65" s="117">
        <f t="shared" ca="1" si="26"/>
        <v>0</v>
      </c>
      <c r="AB65" s="117">
        <f t="shared" ca="1" si="27"/>
        <v>0</v>
      </c>
      <c r="AC65" s="117">
        <f t="shared" ca="1" si="28"/>
        <v>0</v>
      </c>
      <c r="AE65" s="117">
        <f t="shared" ca="1" si="29"/>
        <v>0</v>
      </c>
      <c r="AF65" s="36">
        <f t="shared" ca="1" si="30"/>
        <v>0</v>
      </c>
      <c r="AG65" s="117">
        <f t="shared" ca="1" si="31"/>
        <v>0</v>
      </c>
      <c r="AH65" s="117">
        <f t="shared" ca="1" si="32"/>
        <v>0</v>
      </c>
      <c r="AI65" s="117">
        <f t="shared" ca="1" si="33"/>
        <v>0</v>
      </c>
      <c r="AJ65" s="117"/>
      <c r="AK65" s="117">
        <f t="shared" ca="1" si="6"/>
        <v>0</v>
      </c>
      <c r="AL65" s="157"/>
      <c r="AM65" s="120">
        <f ca="1">Rakennus!I65</f>
        <v>0</v>
      </c>
      <c r="AN65" s="46">
        <f t="shared" ca="1" si="34"/>
        <v>0</v>
      </c>
      <c r="AO65" s="46">
        <f ca="1">Rakennus!P65</f>
        <v>0</v>
      </c>
      <c r="AP65" s="46">
        <f ca="1">Rakennus!Q65</f>
        <v>0</v>
      </c>
      <c r="AQ65" s="46"/>
      <c r="AR65" s="117">
        <f t="shared" ca="1" si="35"/>
        <v>0</v>
      </c>
      <c r="AS65" s="36">
        <f t="shared" ca="1" si="36"/>
        <v>0</v>
      </c>
      <c r="AT65" s="117">
        <f t="shared" ca="1" si="37"/>
        <v>0</v>
      </c>
      <c r="AU65" s="117">
        <f t="shared" ca="1" si="38"/>
        <v>0</v>
      </c>
      <c r="AV65" s="117">
        <f t="shared" ca="1" si="39"/>
        <v>0</v>
      </c>
      <c r="AW65" s="46"/>
      <c r="AX65" s="117">
        <f t="shared" ca="1" si="40"/>
        <v>0</v>
      </c>
      <c r="AY65" s="36">
        <f t="shared" ca="1" si="41"/>
        <v>0</v>
      </c>
      <c r="AZ65" s="117">
        <f t="shared" ca="1" si="42"/>
        <v>0</v>
      </c>
      <c r="BA65" s="117">
        <f t="shared" ca="1" si="43"/>
        <v>0</v>
      </c>
      <c r="BB65" s="117">
        <f t="shared" ca="1" si="44"/>
        <v>0</v>
      </c>
      <c r="BC65" s="117"/>
      <c r="BD65" s="117">
        <f t="shared" ca="1" si="9"/>
        <v>0</v>
      </c>
    </row>
    <row r="66" spans="1:56" x14ac:dyDescent="0.25">
      <c r="A66" s="182">
        <v>2002</v>
      </c>
      <c r="B66" s="182"/>
      <c r="C66" s="36">
        <f>Muut_vuositiedot!$D66</f>
        <v>0.5</v>
      </c>
      <c r="D66" s="45">
        <f>Muut_vuositiedot!$G66</f>
        <v>1</v>
      </c>
      <c r="F66" s="120">
        <f ca="1">Teollisuus_kiinteä!O66</f>
        <v>0</v>
      </c>
      <c r="G66" s="46">
        <f t="shared" ca="1" si="10"/>
        <v>0</v>
      </c>
      <c r="H66" s="46">
        <f ca="1">Teollisuus_kiinteä!AB66</f>
        <v>0</v>
      </c>
      <c r="I66" s="46">
        <f ca="1">Teollisuus_kiinteä!AC66</f>
        <v>0</v>
      </c>
      <c r="J66" s="46">
        <f ca="1">Teollisuus_kiinteä!AD66</f>
        <v>0</v>
      </c>
      <c r="K66" s="46">
        <f ca="1">Teollisuus_kiinteä!AE66</f>
        <v>0</v>
      </c>
      <c r="L66" s="46"/>
      <c r="M66" s="117">
        <f t="shared" ca="1" si="14"/>
        <v>0</v>
      </c>
      <c r="N66" s="36">
        <f t="shared" ca="1" si="15"/>
        <v>0</v>
      </c>
      <c r="O66" s="117">
        <f t="shared" ca="1" si="16"/>
        <v>0</v>
      </c>
      <c r="P66" s="117">
        <f t="shared" ca="1" si="17"/>
        <v>0</v>
      </c>
      <c r="Q66" s="117">
        <f t="shared" ca="1" si="18"/>
        <v>0</v>
      </c>
      <c r="R66" s="46"/>
      <c r="S66" s="117">
        <f t="shared" ca="1" si="19"/>
        <v>0</v>
      </c>
      <c r="T66" s="36">
        <f t="shared" ca="1" si="20"/>
        <v>0</v>
      </c>
      <c r="U66" s="117">
        <f t="shared" ca="1" si="21"/>
        <v>0</v>
      </c>
      <c r="V66" s="117">
        <f t="shared" ca="1" si="22"/>
        <v>0</v>
      </c>
      <c r="W66" s="117">
        <f t="shared" ca="1" si="23"/>
        <v>0</v>
      </c>
      <c r="Y66" s="117">
        <f t="shared" ca="1" si="24"/>
        <v>0</v>
      </c>
      <c r="Z66" s="36">
        <f t="shared" ca="1" si="25"/>
        <v>0</v>
      </c>
      <c r="AA66" s="117">
        <f t="shared" ca="1" si="26"/>
        <v>0</v>
      </c>
      <c r="AB66" s="117">
        <f t="shared" ca="1" si="27"/>
        <v>0</v>
      </c>
      <c r="AC66" s="117">
        <f t="shared" ca="1" si="28"/>
        <v>0</v>
      </c>
      <c r="AE66" s="117">
        <f t="shared" ca="1" si="29"/>
        <v>0</v>
      </c>
      <c r="AF66" s="36">
        <f t="shared" ca="1" si="30"/>
        <v>0</v>
      </c>
      <c r="AG66" s="117">
        <f t="shared" ca="1" si="31"/>
        <v>0</v>
      </c>
      <c r="AH66" s="117">
        <f t="shared" ca="1" si="32"/>
        <v>0</v>
      </c>
      <c r="AI66" s="117">
        <f t="shared" ca="1" si="33"/>
        <v>0</v>
      </c>
      <c r="AJ66" s="117"/>
      <c r="AK66" s="117">
        <f t="shared" ca="1" si="6"/>
        <v>0</v>
      </c>
      <c r="AL66" s="157"/>
      <c r="AM66" s="120">
        <f ca="1">Rakennus!I66</f>
        <v>0</v>
      </c>
      <c r="AN66" s="46">
        <f t="shared" ca="1" si="34"/>
        <v>0</v>
      </c>
      <c r="AO66" s="46">
        <f ca="1">Rakennus!P66</f>
        <v>0</v>
      </c>
      <c r="AP66" s="46">
        <f ca="1">Rakennus!Q66</f>
        <v>0</v>
      </c>
      <c r="AQ66" s="46"/>
      <c r="AR66" s="117">
        <f t="shared" ca="1" si="35"/>
        <v>0</v>
      </c>
      <c r="AS66" s="36">
        <f t="shared" ca="1" si="36"/>
        <v>0</v>
      </c>
      <c r="AT66" s="117">
        <f t="shared" ca="1" si="37"/>
        <v>0</v>
      </c>
      <c r="AU66" s="117">
        <f t="shared" ca="1" si="38"/>
        <v>0</v>
      </c>
      <c r="AV66" s="117">
        <f t="shared" ca="1" si="39"/>
        <v>0</v>
      </c>
      <c r="AW66" s="46"/>
      <c r="AX66" s="117">
        <f t="shared" ca="1" si="40"/>
        <v>0</v>
      </c>
      <c r="AY66" s="36">
        <f t="shared" ca="1" si="41"/>
        <v>0</v>
      </c>
      <c r="AZ66" s="117">
        <f t="shared" ca="1" si="42"/>
        <v>0</v>
      </c>
      <c r="BA66" s="117">
        <f t="shared" ca="1" si="43"/>
        <v>0</v>
      </c>
      <c r="BB66" s="117">
        <f t="shared" ca="1" si="44"/>
        <v>0</v>
      </c>
      <c r="BC66" s="117"/>
      <c r="BD66" s="117">
        <f t="shared" ca="1" si="9"/>
        <v>0</v>
      </c>
    </row>
    <row r="67" spans="1:56" x14ac:dyDescent="0.25">
      <c r="A67" s="182">
        <v>2003</v>
      </c>
      <c r="B67" s="182"/>
      <c r="C67" s="36">
        <f>Muut_vuositiedot!$D67</f>
        <v>0.5</v>
      </c>
      <c r="D67" s="45">
        <f>Muut_vuositiedot!$G67</f>
        <v>1</v>
      </c>
      <c r="F67" s="120">
        <f ca="1">Teollisuus_kiinteä!O67</f>
        <v>0</v>
      </c>
      <c r="G67" s="46">
        <f t="shared" ca="1" si="10"/>
        <v>0</v>
      </c>
      <c r="H67" s="46">
        <f ca="1">Teollisuus_kiinteä!AB67</f>
        <v>0</v>
      </c>
      <c r="I67" s="46">
        <f ca="1">Teollisuus_kiinteä!AC67</f>
        <v>0</v>
      </c>
      <c r="J67" s="46">
        <f ca="1">Teollisuus_kiinteä!AD67</f>
        <v>0</v>
      </c>
      <c r="K67" s="46">
        <f ca="1">Teollisuus_kiinteä!AE67</f>
        <v>0</v>
      </c>
      <c r="L67" s="46"/>
      <c r="M67" s="117">
        <f t="shared" ca="1" si="14"/>
        <v>0</v>
      </c>
      <c r="N67" s="36">
        <f t="shared" ca="1" si="15"/>
        <v>0</v>
      </c>
      <c r="O67" s="117">
        <f t="shared" ca="1" si="16"/>
        <v>0</v>
      </c>
      <c r="P67" s="117">
        <f t="shared" ca="1" si="17"/>
        <v>0</v>
      </c>
      <c r="Q67" s="117">
        <f t="shared" ca="1" si="18"/>
        <v>0</v>
      </c>
      <c r="R67" s="46"/>
      <c r="S67" s="117">
        <f t="shared" ca="1" si="19"/>
        <v>0</v>
      </c>
      <c r="T67" s="36">
        <f t="shared" ca="1" si="20"/>
        <v>0</v>
      </c>
      <c r="U67" s="117">
        <f t="shared" ca="1" si="21"/>
        <v>0</v>
      </c>
      <c r="V67" s="117">
        <f t="shared" ca="1" si="22"/>
        <v>0</v>
      </c>
      <c r="W67" s="117">
        <f t="shared" ca="1" si="23"/>
        <v>0</v>
      </c>
      <c r="Y67" s="117">
        <f t="shared" ca="1" si="24"/>
        <v>0</v>
      </c>
      <c r="Z67" s="36">
        <f t="shared" ca="1" si="25"/>
        <v>0</v>
      </c>
      <c r="AA67" s="117">
        <f t="shared" ca="1" si="26"/>
        <v>0</v>
      </c>
      <c r="AB67" s="117">
        <f t="shared" ca="1" si="27"/>
        <v>0</v>
      </c>
      <c r="AC67" s="117">
        <f t="shared" ca="1" si="28"/>
        <v>0</v>
      </c>
      <c r="AE67" s="117">
        <f t="shared" ca="1" si="29"/>
        <v>0</v>
      </c>
      <c r="AF67" s="36">
        <f t="shared" ca="1" si="30"/>
        <v>0</v>
      </c>
      <c r="AG67" s="117">
        <f t="shared" ca="1" si="31"/>
        <v>0</v>
      </c>
      <c r="AH67" s="117">
        <f t="shared" ca="1" si="32"/>
        <v>0</v>
      </c>
      <c r="AI67" s="117">
        <f t="shared" ca="1" si="33"/>
        <v>0</v>
      </c>
      <c r="AJ67" s="117"/>
      <c r="AK67" s="117">
        <f t="shared" ca="1" si="6"/>
        <v>0</v>
      </c>
      <c r="AL67" s="157"/>
      <c r="AM67" s="120">
        <f ca="1">Rakennus!I67</f>
        <v>0</v>
      </c>
      <c r="AN67" s="46">
        <f t="shared" ca="1" si="34"/>
        <v>0</v>
      </c>
      <c r="AO67" s="46">
        <f ca="1">Rakennus!P67</f>
        <v>0</v>
      </c>
      <c r="AP67" s="46">
        <f ca="1">Rakennus!Q67</f>
        <v>0</v>
      </c>
      <c r="AQ67" s="46"/>
      <c r="AR67" s="117">
        <f t="shared" ca="1" si="35"/>
        <v>0</v>
      </c>
      <c r="AS67" s="36">
        <f t="shared" ca="1" si="36"/>
        <v>0</v>
      </c>
      <c r="AT67" s="117">
        <f t="shared" ca="1" si="37"/>
        <v>0</v>
      </c>
      <c r="AU67" s="117">
        <f t="shared" ca="1" si="38"/>
        <v>0</v>
      </c>
      <c r="AV67" s="117">
        <f t="shared" ca="1" si="39"/>
        <v>0</v>
      </c>
      <c r="AW67" s="46"/>
      <c r="AX67" s="117">
        <f t="shared" ca="1" si="40"/>
        <v>0</v>
      </c>
      <c r="AY67" s="36">
        <f t="shared" ca="1" si="41"/>
        <v>0</v>
      </c>
      <c r="AZ67" s="117">
        <f t="shared" ca="1" si="42"/>
        <v>0</v>
      </c>
      <c r="BA67" s="117">
        <f t="shared" ca="1" si="43"/>
        <v>0</v>
      </c>
      <c r="BB67" s="117">
        <f t="shared" ca="1" si="44"/>
        <v>0</v>
      </c>
      <c r="BC67" s="117"/>
      <c r="BD67" s="117">
        <f t="shared" ca="1" si="9"/>
        <v>0</v>
      </c>
    </row>
    <row r="68" spans="1:56" x14ac:dyDescent="0.25">
      <c r="A68" s="182">
        <v>2004</v>
      </c>
      <c r="B68" s="182"/>
      <c r="C68" s="36">
        <f>Muut_vuositiedot!$D68</f>
        <v>0.5</v>
      </c>
      <c r="D68" s="45">
        <f>Muut_vuositiedot!$G68</f>
        <v>1</v>
      </c>
      <c r="F68" s="120">
        <f ca="1">Teollisuus_kiinteä!O68</f>
        <v>0</v>
      </c>
      <c r="G68" s="46">
        <f t="shared" ca="1" si="10"/>
        <v>0</v>
      </c>
      <c r="H68" s="46">
        <f ca="1">Teollisuus_kiinteä!AB68</f>
        <v>0</v>
      </c>
      <c r="I68" s="46">
        <f ca="1">Teollisuus_kiinteä!AC68</f>
        <v>0</v>
      </c>
      <c r="J68" s="46">
        <f ca="1">Teollisuus_kiinteä!AD68</f>
        <v>0</v>
      </c>
      <c r="K68" s="46">
        <f ca="1">Teollisuus_kiinteä!AE68</f>
        <v>0</v>
      </c>
      <c r="L68" s="46"/>
      <c r="M68" s="117">
        <f t="shared" ca="1" si="14"/>
        <v>0</v>
      </c>
      <c r="N68" s="36">
        <f t="shared" ca="1" si="15"/>
        <v>0</v>
      </c>
      <c r="O68" s="117">
        <f t="shared" ca="1" si="16"/>
        <v>0</v>
      </c>
      <c r="P68" s="117">
        <f t="shared" ca="1" si="17"/>
        <v>0</v>
      </c>
      <c r="Q68" s="117">
        <f t="shared" ca="1" si="18"/>
        <v>0</v>
      </c>
      <c r="R68" s="46"/>
      <c r="S68" s="117">
        <f t="shared" ca="1" si="19"/>
        <v>0</v>
      </c>
      <c r="T68" s="36">
        <f t="shared" ca="1" si="20"/>
        <v>0</v>
      </c>
      <c r="U68" s="117">
        <f t="shared" ca="1" si="21"/>
        <v>0</v>
      </c>
      <c r="V68" s="117">
        <f t="shared" ca="1" si="22"/>
        <v>0</v>
      </c>
      <c r="W68" s="117">
        <f t="shared" ca="1" si="23"/>
        <v>0</v>
      </c>
      <c r="Y68" s="117">
        <f t="shared" ca="1" si="24"/>
        <v>0</v>
      </c>
      <c r="Z68" s="36">
        <f t="shared" ca="1" si="25"/>
        <v>0</v>
      </c>
      <c r="AA68" s="117">
        <f t="shared" ca="1" si="26"/>
        <v>0</v>
      </c>
      <c r="AB68" s="117">
        <f t="shared" ca="1" si="27"/>
        <v>0</v>
      </c>
      <c r="AC68" s="117">
        <f t="shared" ca="1" si="28"/>
        <v>0</v>
      </c>
      <c r="AE68" s="117">
        <f t="shared" ca="1" si="29"/>
        <v>0</v>
      </c>
      <c r="AF68" s="36">
        <f t="shared" ca="1" si="30"/>
        <v>0</v>
      </c>
      <c r="AG68" s="117">
        <f t="shared" ca="1" si="31"/>
        <v>0</v>
      </c>
      <c r="AH68" s="117">
        <f t="shared" ca="1" si="32"/>
        <v>0</v>
      </c>
      <c r="AI68" s="117">
        <f t="shared" ca="1" si="33"/>
        <v>0</v>
      </c>
      <c r="AJ68" s="117"/>
      <c r="AK68" s="117">
        <f t="shared" ca="1" si="6"/>
        <v>0</v>
      </c>
      <c r="AL68" s="157"/>
      <c r="AM68" s="120">
        <f ca="1">Rakennus!I68</f>
        <v>0</v>
      </c>
      <c r="AN68" s="46">
        <f t="shared" ca="1" si="34"/>
        <v>0</v>
      </c>
      <c r="AO68" s="46">
        <f ca="1">Rakennus!P68</f>
        <v>0</v>
      </c>
      <c r="AP68" s="46">
        <f ca="1">Rakennus!Q68</f>
        <v>0</v>
      </c>
      <c r="AQ68" s="46"/>
      <c r="AR68" s="117">
        <f t="shared" ca="1" si="35"/>
        <v>0</v>
      </c>
      <c r="AS68" s="36">
        <f t="shared" ca="1" si="36"/>
        <v>0</v>
      </c>
      <c r="AT68" s="117">
        <f t="shared" ca="1" si="37"/>
        <v>0</v>
      </c>
      <c r="AU68" s="117">
        <f t="shared" ca="1" si="38"/>
        <v>0</v>
      </c>
      <c r="AV68" s="117">
        <f t="shared" ca="1" si="39"/>
        <v>0</v>
      </c>
      <c r="AW68" s="46"/>
      <c r="AX68" s="117">
        <f t="shared" ca="1" si="40"/>
        <v>0</v>
      </c>
      <c r="AY68" s="36">
        <f t="shared" ca="1" si="41"/>
        <v>0</v>
      </c>
      <c r="AZ68" s="117">
        <f t="shared" ca="1" si="42"/>
        <v>0</v>
      </c>
      <c r="BA68" s="117">
        <f t="shared" ca="1" si="43"/>
        <v>0</v>
      </c>
      <c r="BB68" s="117">
        <f t="shared" ca="1" si="44"/>
        <v>0</v>
      </c>
      <c r="BC68" s="117"/>
      <c r="BD68" s="117">
        <f t="shared" ca="1" si="9"/>
        <v>0</v>
      </c>
    </row>
    <row r="69" spans="1:56" x14ac:dyDescent="0.25">
      <c r="A69" s="182">
        <v>2005</v>
      </c>
      <c r="B69" s="182"/>
      <c r="C69" s="36">
        <f>Muut_vuositiedot!$D69</f>
        <v>0.5</v>
      </c>
      <c r="D69" s="45">
        <f>Muut_vuositiedot!$G69</f>
        <v>1</v>
      </c>
      <c r="F69" s="120">
        <f ca="1">Teollisuus_kiinteä!O69</f>
        <v>0</v>
      </c>
      <c r="G69" s="46">
        <f t="shared" ca="1" si="10"/>
        <v>0</v>
      </c>
      <c r="H69" s="46">
        <f ca="1">Teollisuus_kiinteä!AB69</f>
        <v>0</v>
      </c>
      <c r="I69" s="46">
        <f ca="1">Teollisuus_kiinteä!AC69</f>
        <v>0</v>
      </c>
      <c r="J69" s="46">
        <f ca="1">Teollisuus_kiinteä!AD69</f>
        <v>0</v>
      </c>
      <c r="K69" s="46">
        <f ca="1">Teollisuus_kiinteä!AE69</f>
        <v>0</v>
      </c>
      <c r="L69" s="46"/>
      <c r="M69" s="117">
        <f t="shared" ca="1" si="14"/>
        <v>0</v>
      </c>
      <c r="N69" s="36">
        <f t="shared" ca="1" si="15"/>
        <v>0</v>
      </c>
      <c r="O69" s="117">
        <f t="shared" ca="1" si="16"/>
        <v>0</v>
      </c>
      <c r="P69" s="117">
        <f t="shared" ca="1" si="17"/>
        <v>0</v>
      </c>
      <c r="Q69" s="117">
        <f t="shared" ca="1" si="18"/>
        <v>0</v>
      </c>
      <c r="R69" s="46"/>
      <c r="S69" s="117">
        <f t="shared" ca="1" si="19"/>
        <v>0</v>
      </c>
      <c r="T69" s="36">
        <f t="shared" ca="1" si="20"/>
        <v>0</v>
      </c>
      <c r="U69" s="117">
        <f t="shared" ca="1" si="21"/>
        <v>0</v>
      </c>
      <c r="V69" s="117">
        <f t="shared" ca="1" si="22"/>
        <v>0</v>
      </c>
      <c r="W69" s="117">
        <f t="shared" ca="1" si="23"/>
        <v>0</v>
      </c>
      <c r="Y69" s="117">
        <f t="shared" ca="1" si="24"/>
        <v>0</v>
      </c>
      <c r="Z69" s="36">
        <f t="shared" ca="1" si="25"/>
        <v>0</v>
      </c>
      <c r="AA69" s="117">
        <f t="shared" ca="1" si="26"/>
        <v>0</v>
      </c>
      <c r="AB69" s="117">
        <f t="shared" ca="1" si="27"/>
        <v>0</v>
      </c>
      <c r="AC69" s="117">
        <f t="shared" ca="1" si="28"/>
        <v>0</v>
      </c>
      <c r="AE69" s="117">
        <f t="shared" ca="1" si="29"/>
        <v>0</v>
      </c>
      <c r="AF69" s="36">
        <f t="shared" ca="1" si="30"/>
        <v>0</v>
      </c>
      <c r="AG69" s="117">
        <f t="shared" ca="1" si="31"/>
        <v>0</v>
      </c>
      <c r="AH69" s="117">
        <f t="shared" ca="1" si="32"/>
        <v>0</v>
      </c>
      <c r="AI69" s="117">
        <f t="shared" ca="1" si="33"/>
        <v>0</v>
      </c>
      <c r="AJ69" s="117"/>
      <c r="AK69" s="117">
        <f t="shared" ca="1" si="6"/>
        <v>0</v>
      </c>
      <c r="AL69" s="157"/>
      <c r="AM69" s="120">
        <f ca="1">Rakennus!I69</f>
        <v>0</v>
      </c>
      <c r="AN69" s="46">
        <f t="shared" ca="1" si="34"/>
        <v>0</v>
      </c>
      <c r="AO69" s="46">
        <f ca="1">Rakennus!P69</f>
        <v>0</v>
      </c>
      <c r="AP69" s="46">
        <f ca="1">Rakennus!Q69</f>
        <v>0</v>
      </c>
      <c r="AQ69" s="46"/>
      <c r="AR69" s="117">
        <f t="shared" ca="1" si="35"/>
        <v>0</v>
      </c>
      <c r="AS69" s="36">
        <f t="shared" ca="1" si="36"/>
        <v>0</v>
      </c>
      <c r="AT69" s="117">
        <f t="shared" ca="1" si="37"/>
        <v>0</v>
      </c>
      <c r="AU69" s="117">
        <f t="shared" ca="1" si="38"/>
        <v>0</v>
      </c>
      <c r="AV69" s="117">
        <f t="shared" ca="1" si="39"/>
        <v>0</v>
      </c>
      <c r="AW69" s="46"/>
      <c r="AX69" s="117">
        <f t="shared" ca="1" si="40"/>
        <v>0</v>
      </c>
      <c r="AY69" s="36">
        <f t="shared" ca="1" si="41"/>
        <v>0</v>
      </c>
      <c r="AZ69" s="117">
        <f t="shared" ca="1" si="42"/>
        <v>0</v>
      </c>
      <c r="BA69" s="117">
        <f t="shared" ca="1" si="43"/>
        <v>0</v>
      </c>
      <c r="BB69" s="117">
        <f t="shared" ca="1" si="44"/>
        <v>0</v>
      </c>
      <c r="BC69" s="117"/>
      <c r="BD69" s="117">
        <f t="shared" ca="1" si="9"/>
        <v>0</v>
      </c>
    </row>
    <row r="70" spans="1:56" x14ac:dyDescent="0.25">
      <c r="A70" s="182">
        <v>2006</v>
      </c>
      <c r="B70" s="182"/>
      <c r="C70" s="36">
        <f>Muut_vuositiedot!$D70</f>
        <v>0.5</v>
      </c>
      <c r="D70" s="45">
        <f>Muut_vuositiedot!$G70</f>
        <v>1</v>
      </c>
      <c r="F70" s="120">
        <f ca="1">Teollisuus_kiinteä!O70</f>
        <v>0</v>
      </c>
      <c r="G70" s="46">
        <f t="shared" ca="1" si="10"/>
        <v>0</v>
      </c>
      <c r="H70" s="46">
        <f ca="1">Teollisuus_kiinteä!AB70</f>
        <v>0</v>
      </c>
      <c r="I70" s="46">
        <f ca="1">Teollisuus_kiinteä!AC70</f>
        <v>0</v>
      </c>
      <c r="J70" s="46">
        <f ca="1">Teollisuus_kiinteä!AD70</f>
        <v>0</v>
      </c>
      <c r="K70" s="46">
        <f ca="1">Teollisuus_kiinteä!AE70</f>
        <v>0</v>
      </c>
      <c r="L70" s="46"/>
      <c r="M70" s="117">
        <f t="shared" ca="1" si="14"/>
        <v>0</v>
      </c>
      <c r="N70" s="36">
        <f t="shared" ca="1" si="15"/>
        <v>0</v>
      </c>
      <c r="O70" s="117">
        <f t="shared" ca="1" si="16"/>
        <v>0</v>
      </c>
      <c r="P70" s="117">
        <f t="shared" ca="1" si="17"/>
        <v>0</v>
      </c>
      <c r="Q70" s="117">
        <f t="shared" ca="1" si="18"/>
        <v>0</v>
      </c>
      <c r="R70" s="46"/>
      <c r="S70" s="117">
        <f t="shared" ca="1" si="19"/>
        <v>0</v>
      </c>
      <c r="T70" s="36">
        <f t="shared" ca="1" si="20"/>
        <v>0</v>
      </c>
      <c r="U70" s="117">
        <f t="shared" ca="1" si="21"/>
        <v>0</v>
      </c>
      <c r="V70" s="117">
        <f t="shared" ca="1" si="22"/>
        <v>0</v>
      </c>
      <c r="W70" s="117">
        <f t="shared" ca="1" si="23"/>
        <v>0</v>
      </c>
      <c r="Y70" s="117">
        <f t="shared" ca="1" si="24"/>
        <v>0</v>
      </c>
      <c r="Z70" s="36">
        <f t="shared" ca="1" si="25"/>
        <v>0</v>
      </c>
      <c r="AA70" s="117">
        <f t="shared" ca="1" si="26"/>
        <v>0</v>
      </c>
      <c r="AB70" s="117">
        <f t="shared" ca="1" si="27"/>
        <v>0</v>
      </c>
      <c r="AC70" s="117">
        <f t="shared" ca="1" si="28"/>
        <v>0</v>
      </c>
      <c r="AE70" s="117">
        <f t="shared" ca="1" si="29"/>
        <v>0</v>
      </c>
      <c r="AF70" s="36">
        <f t="shared" ca="1" si="30"/>
        <v>0</v>
      </c>
      <c r="AG70" s="117">
        <f t="shared" ca="1" si="31"/>
        <v>0</v>
      </c>
      <c r="AH70" s="117">
        <f t="shared" ca="1" si="32"/>
        <v>0</v>
      </c>
      <c r="AI70" s="117">
        <f t="shared" ca="1" si="33"/>
        <v>0</v>
      </c>
      <c r="AJ70" s="117"/>
      <c r="AK70" s="117">
        <f t="shared" ca="1" si="6"/>
        <v>0</v>
      </c>
      <c r="AL70" s="157"/>
      <c r="AM70" s="120">
        <f ca="1">Rakennus!I70</f>
        <v>0</v>
      </c>
      <c r="AN70" s="46">
        <f t="shared" ca="1" si="34"/>
        <v>0</v>
      </c>
      <c r="AO70" s="46">
        <f ca="1">Rakennus!P70</f>
        <v>0</v>
      </c>
      <c r="AP70" s="46">
        <f ca="1">Rakennus!Q70</f>
        <v>0</v>
      </c>
      <c r="AQ70" s="46"/>
      <c r="AR70" s="117">
        <f t="shared" ca="1" si="35"/>
        <v>0</v>
      </c>
      <c r="AS70" s="36">
        <f t="shared" ca="1" si="36"/>
        <v>0</v>
      </c>
      <c r="AT70" s="117">
        <f t="shared" ca="1" si="37"/>
        <v>0</v>
      </c>
      <c r="AU70" s="117">
        <f t="shared" ca="1" si="38"/>
        <v>0</v>
      </c>
      <c r="AV70" s="117">
        <f t="shared" ca="1" si="39"/>
        <v>0</v>
      </c>
      <c r="AW70" s="46"/>
      <c r="AX70" s="117">
        <f t="shared" ca="1" si="40"/>
        <v>0</v>
      </c>
      <c r="AY70" s="36">
        <f t="shared" ca="1" si="41"/>
        <v>0</v>
      </c>
      <c r="AZ70" s="117">
        <f t="shared" ca="1" si="42"/>
        <v>0</v>
      </c>
      <c r="BA70" s="117">
        <f t="shared" ca="1" si="43"/>
        <v>0</v>
      </c>
      <c r="BB70" s="117">
        <f t="shared" ca="1" si="44"/>
        <v>0</v>
      </c>
      <c r="BC70" s="117"/>
      <c r="BD70" s="117">
        <f t="shared" ca="1" si="9"/>
        <v>0</v>
      </c>
    </row>
    <row r="71" spans="1:56" x14ac:dyDescent="0.25">
      <c r="A71" s="182">
        <v>2007</v>
      </c>
      <c r="B71" s="182"/>
      <c r="C71" s="36">
        <f>Muut_vuositiedot!$D71</f>
        <v>0.5</v>
      </c>
      <c r="D71" s="45">
        <f>Muut_vuositiedot!$G71</f>
        <v>1</v>
      </c>
      <c r="F71" s="120">
        <f ca="1">Teollisuus_kiinteä!O71</f>
        <v>0</v>
      </c>
      <c r="G71" s="46">
        <f t="shared" ca="1" si="10"/>
        <v>0</v>
      </c>
      <c r="H71" s="46">
        <f ca="1">Teollisuus_kiinteä!AB71</f>
        <v>0</v>
      </c>
      <c r="I71" s="46">
        <f ca="1">Teollisuus_kiinteä!AC71</f>
        <v>0</v>
      </c>
      <c r="J71" s="46">
        <f ca="1">Teollisuus_kiinteä!AD71</f>
        <v>0</v>
      </c>
      <c r="K71" s="46">
        <f ca="1">Teollisuus_kiinteä!AE71</f>
        <v>0</v>
      </c>
      <c r="L71" s="46"/>
      <c r="M71" s="117">
        <f t="shared" ca="1" si="14"/>
        <v>0</v>
      </c>
      <c r="N71" s="36">
        <f t="shared" ca="1" si="15"/>
        <v>0</v>
      </c>
      <c r="O71" s="117">
        <f t="shared" ca="1" si="16"/>
        <v>0</v>
      </c>
      <c r="P71" s="117">
        <f t="shared" ca="1" si="17"/>
        <v>0</v>
      </c>
      <c r="Q71" s="117">
        <f t="shared" ca="1" si="18"/>
        <v>0</v>
      </c>
      <c r="R71" s="46"/>
      <c r="S71" s="117">
        <f t="shared" ca="1" si="19"/>
        <v>0</v>
      </c>
      <c r="T71" s="36">
        <f t="shared" ca="1" si="20"/>
        <v>0</v>
      </c>
      <c r="U71" s="117">
        <f t="shared" ca="1" si="21"/>
        <v>0</v>
      </c>
      <c r="V71" s="117">
        <f t="shared" ca="1" si="22"/>
        <v>0</v>
      </c>
      <c r="W71" s="117">
        <f t="shared" ca="1" si="23"/>
        <v>0</v>
      </c>
      <c r="Y71" s="117">
        <f t="shared" ca="1" si="24"/>
        <v>0</v>
      </c>
      <c r="Z71" s="36">
        <f t="shared" ca="1" si="25"/>
        <v>0</v>
      </c>
      <c r="AA71" s="117">
        <f t="shared" ca="1" si="26"/>
        <v>0</v>
      </c>
      <c r="AB71" s="117">
        <f t="shared" ca="1" si="27"/>
        <v>0</v>
      </c>
      <c r="AC71" s="117">
        <f t="shared" ca="1" si="28"/>
        <v>0</v>
      </c>
      <c r="AE71" s="117">
        <f t="shared" ca="1" si="29"/>
        <v>0</v>
      </c>
      <c r="AF71" s="36">
        <f t="shared" ca="1" si="30"/>
        <v>0</v>
      </c>
      <c r="AG71" s="117">
        <f t="shared" ca="1" si="31"/>
        <v>0</v>
      </c>
      <c r="AH71" s="117">
        <f t="shared" ca="1" si="32"/>
        <v>0</v>
      </c>
      <c r="AI71" s="117">
        <f t="shared" ca="1" si="33"/>
        <v>0</v>
      </c>
      <c r="AJ71" s="117"/>
      <c r="AK71" s="117">
        <f t="shared" ca="1" si="6"/>
        <v>0</v>
      </c>
      <c r="AL71" s="157"/>
      <c r="AM71" s="120">
        <f ca="1">Rakennus!I71</f>
        <v>0</v>
      </c>
      <c r="AN71" s="46">
        <f t="shared" ca="1" si="34"/>
        <v>0</v>
      </c>
      <c r="AO71" s="46">
        <f ca="1">Rakennus!P71</f>
        <v>0</v>
      </c>
      <c r="AP71" s="46">
        <f ca="1">Rakennus!Q71</f>
        <v>0</v>
      </c>
      <c r="AQ71" s="46"/>
      <c r="AR71" s="117">
        <f t="shared" ca="1" si="35"/>
        <v>0</v>
      </c>
      <c r="AS71" s="36">
        <f t="shared" ca="1" si="36"/>
        <v>0</v>
      </c>
      <c r="AT71" s="117">
        <f t="shared" ca="1" si="37"/>
        <v>0</v>
      </c>
      <c r="AU71" s="117">
        <f t="shared" ca="1" si="38"/>
        <v>0</v>
      </c>
      <c r="AV71" s="117">
        <f t="shared" ca="1" si="39"/>
        <v>0</v>
      </c>
      <c r="AW71" s="46"/>
      <c r="AX71" s="117">
        <f t="shared" ca="1" si="40"/>
        <v>0</v>
      </c>
      <c r="AY71" s="36">
        <f t="shared" ca="1" si="41"/>
        <v>0</v>
      </c>
      <c r="AZ71" s="117">
        <f t="shared" ca="1" si="42"/>
        <v>0</v>
      </c>
      <c r="BA71" s="117">
        <f t="shared" ca="1" si="43"/>
        <v>0</v>
      </c>
      <c r="BB71" s="117">
        <f t="shared" ca="1" si="44"/>
        <v>0</v>
      </c>
      <c r="BC71" s="117"/>
      <c r="BD71" s="117">
        <f t="shared" ca="1" si="9"/>
        <v>0</v>
      </c>
    </row>
    <row r="72" spans="1:56" x14ac:dyDescent="0.25">
      <c r="A72" s="182">
        <v>2008</v>
      </c>
      <c r="B72" s="182"/>
      <c r="C72" s="36">
        <f>Muut_vuositiedot!$D72</f>
        <v>0.5</v>
      </c>
      <c r="D72" s="45">
        <f>Muut_vuositiedot!$G72</f>
        <v>1</v>
      </c>
      <c r="F72" s="120">
        <f ca="1">Teollisuus_kiinteä!O72</f>
        <v>0</v>
      </c>
      <c r="G72" s="46">
        <f t="shared" ca="1" si="10"/>
        <v>0</v>
      </c>
      <c r="H72" s="46">
        <f ca="1">Teollisuus_kiinteä!AB72</f>
        <v>0</v>
      </c>
      <c r="I72" s="46">
        <f ca="1">Teollisuus_kiinteä!AC72</f>
        <v>0</v>
      </c>
      <c r="J72" s="46">
        <f ca="1">Teollisuus_kiinteä!AD72</f>
        <v>0</v>
      </c>
      <c r="K72" s="46">
        <f ca="1">Teollisuus_kiinteä!AE72</f>
        <v>0</v>
      </c>
      <c r="L72" s="46"/>
      <c r="M72" s="117">
        <f t="shared" ca="1" si="14"/>
        <v>0</v>
      </c>
      <c r="N72" s="36">
        <f t="shared" ca="1" si="15"/>
        <v>0</v>
      </c>
      <c r="O72" s="117">
        <f t="shared" ca="1" si="16"/>
        <v>0</v>
      </c>
      <c r="P72" s="117">
        <f t="shared" ca="1" si="17"/>
        <v>0</v>
      </c>
      <c r="Q72" s="117">
        <f t="shared" ca="1" si="18"/>
        <v>0</v>
      </c>
      <c r="R72" s="46"/>
      <c r="S72" s="117">
        <f t="shared" ca="1" si="19"/>
        <v>0</v>
      </c>
      <c r="T72" s="36">
        <f t="shared" ca="1" si="20"/>
        <v>0</v>
      </c>
      <c r="U72" s="117">
        <f t="shared" ca="1" si="21"/>
        <v>0</v>
      </c>
      <c r="V72" s="117">
        <f t="shared" ca="1" si="22"/>
        <v>0</v>
      </c>
      <c r="W72" s="117">
        <f t="shared" ca="1" si="23"/>
        <v>0</v>
      </c>
      <c r="Y72" s="117">
        <f t="shared" ca="1" si="24"/>
        <v>0</v>
      </c>
      <c r="Z72" s="36">
        <f t="shared" ca="1" si="25"/>
        <v>0</v>
      </c>
      <c r="AA72" s="117">
        <f t="shared" ca="1" si="26"/>
        <v>0</v>
      </c>
      <c r="AB72" s="117">
        <f t="shared" ca="1" si="27"/>
        <v>0</v>
      </c>
      <c r="AC72" s="117">
        <f t="shared" ca="1" si="28"/>
        <v>0</v>
      </c>
      <c r="AE72" s="117">
        <f t="shared" ca="1" si="29"/>
        <v>0</v>
      </c>
      <c r="AF72" s="36">
        <f t="shared" ca="1" si="30"/>
        <v>0</v>
      </c>
      <c r="AG72" s="117">
        <f t="shared" ca="1" si="31"/>
        <v>0</v>
      </c>
      <c r="AH72" s="117">
        <f t="shared" ca="1" si="32"/>
        <v>0</v>
      </c>
      <c r="AI72" s="117">
        <f t="shared" ca="1" si="33"/>
        <v>0</v>
      </c>
      <c r="AJ72" s="117"/>
      <c r="AK72" s="117">
        <f t="shared" ca="1" si="6"/>
        <v>0</v>
      </c>
      <c r="AL72" s="157"/>
      <c r="AM72" s="120">
        <f ca="1">Rakennus!I72</f>
        <v>0</v>
      </c>
      <c r="AN72" s="46">
        <f t="shared" ca="1" si="34"/>
        <v>0</v>
      </c>
      <c r="AO72" s="46">
        <f ca="1">Rakennus!P72</f>
        <v>0</v>
      </c>
      <c r="AP72" s="46">
        <f ca="1">Rakennus!Q72</f>
        <v>0</v>
      </c>
      <c r="AQ72" s="46"/>
      <c r="AR72" s="117">
        <f t="shared" ca="1" si="35"/>
        <v>0</v>
      </c>
      <c r="AS72" s="36">
        <f t="shared" ca="1" si="36"/>
        <v>0</v>
      </c>
      <c r="AT72" s="117">
        <f t="shared" ca="1" si="37"/>
        <v>0</v>
      </c>
      <c r="AU72" s="117">
        <f t="shared" ca="1" si="38"/>
        <v>0</v>
      </c>
      <c r="AV72" s="117">
        <f t="shared" ca="1" si="39"/>
        <v>0</v>
      </c>
      <c r="AW72" s="46"/>
      <c r="AX72" s="117">
        <f t="shared" ca="1" si="40"/>
        <v>0</v>
      </c>
      <c r="AY72" s="36">
        <f t="shared" ca="1" si="41"/>
        <v>0</v>
      </c>
      <c r="AZ72" s="117">
        <f t="shared" ca="1" si="42"/>
        <v>0</v>
      </c>
      <c r="BA72" s="117">
        <f t="shared" ca="1" si="43"/>
        <v>0</v>
      </c>
      <c r="BB72" s="117">
        <f t="shared" ca="1" si="44"/>
        <v>0</v>
      </c>
      <c r="BC72" s="117"/>
      <c r="BD72" s="117">
        <f t="shared" ca="1" si="9"/>
        <v>0</v>
      </c>
    </row>
    <row r="73" spans="1:56" x14ac:dyDescent="0.25">
      <c r="A73" s="182">
        <v>2009</v>
      </c>
      <c r="B73" s="182"/>
      <c r="C73" s="36">
        <f>Muut_vuositiedot!$D73</f>
        <v>0.5</v>
      </c>
      <c r="D73" s="45">
        <f>Muut_vuositiedot!$G73</f>
        <v>1</v>
      </c>
      <c r="F73" s="120">
        <f ca="1">Teollisuus_kiinteä!O73</f>
        <v>0</v>
      </c>
      <c r="G73" s="46">
        <f t="shared" ca="1" si="10"/>
        <v>0</v>
      </c>
      <c r="H73" s="46">
        <f ca="1">Teollisuus_kiinteä!AB73</f>
        <v>0</v>
      </c>
      <c r="I73" s="46">
        <f ca="1">Teollisuus_kiinteä!AC73</f>
        <v>0</v>
      </c>
      <c r="J73" s="46">
        <f ca="1">Teollisuus_kiinteä!AD73</f>
        <v>0</v>
      </c>
      <c r="K73" s="46">
        <f ca="1">Teollisuus_kiinteä!AE73</f>
        <v>0</v>
      </c>
      <c r="L73" s="46"/>
      <c r="M73" s="117">
        <f t="shared" ca="1" si="14"/>
        <v>0</v>
      </c>
      <c r="N73" s="36">
        <f t="shared" ca="1" si="15"/>
        <v>0</v>
      </c>
      <c r="O73" s="117">
        <f t="shared" ca="1" si="16"/>
        <v>0</v>
      </c>
      <c r="P73" s="117">
        <f t="shared" ca="1" si="17"/>
        <v>0</v>
      </c>
      <c r="Q73" s="117">
        <f t="shared" ca="1" si="18"/>
        <v>0</v>
      </c>
      <c r="R73" s="46"/>
      <c r="S73" s="117">
        <f t="shared" ca="1" si="19"/>
        <v>0</v>
      </c>
      <c r="T73" s="36">
        <f t="shared" ca="1" si="20"/>
        <v>0</v>
      </c>
      <c r="U73" s="117">
        <f t="shared" ca="1" si="21"/>
        <v>0</v>
      </c>
      <c r="V73" s="117">
        <f t="shared" ca="1" si="22"/>
        <v>0</v>
      </c>
      <c r="W73" s="117">
        <f t="shared" ca="1" si="23"/>
        <v>0</v>
      </c>
      <c r="Y73" s="117">
        <f t="shared" ca="1" si="24"/>
        <v>0</v>
      </c>
      <c r="Z73" s="36">
        <f t="shared" ca="1" si="25"/>
        <v>0</v>
      </c>
      <c r="AA73" s="117">
        <f t="shared" ca="1" si="26"/>
        <v>0</v>
      </c>
      <c r="AB73" s="117">
        <f t="shared" ca="1" si="27"/>
        <v>0</v>
      </c>
      <c r="AC73" s="117">
        <f t="shared" ca="1" si="28"/>
        <v>0</v>
      </c>
      <c r="AE73" s="117">
        <f t="shared" ca="1" si="29"/>
        <v>0</v>
      </c>
      <c r="AF73" s="36">
        <f t="shared" ca="1" si="30"/>
        <v>0</v>
      </c>
      <c r="AG73" s="117">
        <f t="shared" ca="1" si="31"/>
        <v>0</v>
      </c>
      <c r="AH73" s="117">
        <f t="shared" ca="1" si="32"/>
        <v>0</v>
      </c>
      <c r="AI73" s="117">
        <f t="shared" ca="1" si="33"/>
        <v>0</v>
      </c>
      <c r="AJ73" s="117"/>
      <c r="AK73" s="117">
        <f t="shared" ca="1" si="6"/>
        <v>0</v>
      </c>
      <c r="AL73" s="157"/>
      <c r="AM73" s="120">
        <f ca="1">Rakennus!I73</f>
        <v>0</v>
      </c>
      <c r="AN73" s="46">
        <f t="shared" ca="1" si="34"/>
        <v>0</v>
      </c>
      <c r="AO73" s="46">
        <f ca="1">Rakennus!P73</f>
        <v>0</v>
      </c>
      <c r="AP73" s="46">
        <f ca="1">Rakennus!Q73</f>
        <v>0</v>
      </c>
      <c r="AQ73" s="46"/>
      <c r="AR73" s="117">
        <f t="shared" ca="1" si="35"/>
        <v>0</v>
      </c>
      <c r="AS73" s="36">
        <f t="shared" ca="1" si="36"/>
        <v>0</v>
      </c>
      <c r="AT73" s="117">
        <f t="shared" ca="1" si="37"/>
        <v>0</v>
      </c>
      <c r="AU73" s="117">
        <f t="shared" ca="1" si="38"/>
        <v>0</v>
      </c>
      <c r="AV73" s="117">
        <f t="shared" ca="1" si="39"/>
        <v>0</v>
      </c>
      <c r="AW73" s="46"/>
      <c r="AX73" s="117">
        <f t="shared" ca="1" si="40"/>
        <v>0</v>
      </c>
      <c r="AY73" s="36">
        <f t="shared" ca="1" si="41"/>
        <v>0</v>
      </c>
      <c r="AZ73" s="117">
        <f t="shared" ca="1" si="42"/>
        <v>0</v>
      </c>
      <c r="BA73" s="117">
        <f t="shared" ca="1" si="43"/>
        <v>0</v>
      </c>
      <c r="BB73" s="117">
        <f t="shared" ca="1" si="44"/>
        <v>0</v>
      </c>
      <c r="BC73" s="117"/>
      <c r="BD73" s="117">
        <f t="shared" ca="1" si="9"/>
        <v>0</v>
      </c>
    </row>
    <row r="74" spans="1:56" x14ac:dyDescent="0.25">
      <c r="A74" s="182">
        <v>2010</v>
      </c>
      <c r="B74" s="182"/>
      <c r="C74" s="36">
        <f>Muut_vuositiedot!$D74</f>
        <v>0.5</v>
      </c>
      <c r="D74" s="45">
        <f>Muut_vuositiedot!$G74</f>
        <v>1</v>
      </c>
      <c r="F74" s="120">
        <f ca="1">Teollisuus_kiinteä!O74</f>
        <v>0</v>
      </c>
      <c r="G74" s="46">
        <f t="shared" ca="1" si="10"/>
        <v>0</v>
      </c>
      <c r="H74" s="46">
        <f ca="1">Teollisuus_kiinteä!AB74</f>
        <v>0</v>
      </c>
      <c r="I74" s="46">
        <f ca="1">Teollisuus_kiinteä!AC74</f>
        <v>0</v>
      </c>
      <c r="J74" s="46">
        <f ca="1">Teollisuus_kiinteä!AD74</f>
        <v>0</v>
      </c>
      <c r="K74" s="46">
        <f ca="1">Teollisuus_kiinteä!AE74</f>
        <v>0</v>
      </c>
      <c r="L74" s="46"/>
      <c r="M74" s="117">
        <f t="shared" ca="1" si="14"/>
        <v>0</v>
      </c>
      <c r="N74" s="36">
        <f t="shared" ca="1" si="15"/>
        <v>0</v>
      </c>
      <c r="O74" s="117">
        <f t="shared" ca="1" si="16"/>
        <v>0</v>
      </c>
      <c r="P74" s="117">
        <f t="shared" ca="1" si="17"/>
        <v>0</v>
      </c>
      <c r="Q74" s="117">
        <f t="shared" ca="1" si="18"/>
        <v>0</v>
      </c>
      <c r="R74" s="46"/>
      <c r="S74" s="117">
        <f t="shared" ca="1" si="19"/>
        <v>0</v>
      </c>
      <c r="T74" s="36">
        <f t="shared" ca="1" si="20"/>
        <v>0</v>
      </c>
      <c r="U74" s="117">
        <f t="shared" ca="1" si="21"/>
        <v>0</v>
      </c>
      <c r="V74" s="117">
        <f t="shared" ca="1" si="22"/>
        <v>0</v>
      </c>
      <c r="W74" s="117">
        <f t="shared" ca="1" si="23"/>
        <v>0</v>
      </c>
      <c r="Y74" s="117">
        <f t="shared" ca="1" si="24"/>
        <v>0</v>
      </c>
      <c r="Z74" s="36">
        <f t="shared" ca="1" si="25"/>
        <v>0</v>
      </c>
      <c r="AA74" s="117">
        <f t="shared" ca="1" si="26"/>
        <v>0</v>
      </c>
      <c r="AB74" s="117">
        <f t="shared" ca="1" si="27"/>
        <v>0</v>
      </c>
      <c r="AC74" s="117">
        <f t="shared" ca="1" si="28"/>
        <v>0</v>
      </c>
      <c r="AE74" s="117">
        <f t="shared" ca="1" si="29"/>
        <v>0</v>
      </c>
      <c r="AF74" s="36">
        <f t="shared" ca="1" si="30"/>
        <v>0</v>
      </c>
      <c r="AG74" s="117">
        <f t="shared" ca="1" si="31"/>
        <v>0</v>
      </c>
      <c r="AH74" s="117">
        <f t="shared" ca="1" si="32"/>
        <v>0</v>
      </c>
      <c r="AI74" s="117">
        <f t="shared" ca="1" si="33"/>
        <v>0</v>
      </c>
      <c r="AJ74" s="117"/>
      <c r="AK74" s="117">
        <f t="shared" ca="1" si="6"/>
        <v>0</v>
      </c>
      <c r="AL74" s="157"/>
      <c r="AM74" s="120">
        <f ca="1">Rakennus!I74</f>
        <v>0</v>
      </c>
      <c r="AN74" s="46">
        <f t="shared" ca="1" si="34"/>
        <v>0</v>
      </c>
      <c r="AO74" s="46">
        <f ca="1">Rakennus!P74</f>
        <v>0</v>
      </c>
      <c r="AP74" s="46">
        <f ca="1">Rakennus!Q74</f>
        <v>0</v>
      </c>
      <c r="AQ74" s="46"/>
      <c r="AR74" s="117">
        <f t="shared" ca="1" si="35"/>
        <v>0</v>
      </c>
      <c r="AS74" s="36">
        <f t="shared" ca="1" si="36"/>
        <v>0</v>
      </c>
      <c r="AT74" s="117">
        <f t="shared" ca="1" si="37"/>
        <v>0</v>
      </c>
      <c r="AU74" s="117">
        <f t="shared" ca="1" si="38"/>
        <v>0</v>
      </c>
      <c r="AV74" s="117">
        <f t="shared" ca="1" si="39"/>
        <v>0</v>
      </c>
      <c r="AW74" s="46"/>
      <c r="AX74" s="117">
        <f t="shared" ca="1" si="40"/>
        <v>0</v>
      </c>
      <c r="AY74" s="36">
        <f t="shared" ca="1" si="41"/>
        <v>0</v>
      </c>
      <c r="AZ74" s="117">
        <f t="shared" ca="1" si="42"/>
        <v>0</v>
      </c>
      <c r="BA74" s="117">
        <f t="shared" ca="1" si="43"/>
        <v>0</v>
      </c>
      <c r="BB74" s="117">
        <f t="shared" ca="1" si="44"/>
        <v>0</v>
      </c>
      <c r="BC74" s="117"/>
      <c r="BD74" s="117">
        <f t="shared" ca="1" si="9"/>
        <v>0</v>
      </c>
    </row>
    <row r="75" spans="1:56" x14ac:dyDescent="0.25">
      <c r="A75" s="182">
        <v>2011</v>
      </c>
      <c r="B75" s="182"/>
      <c r="C75" s="36">
        <f>Muut_vuositiedot!$D75</f>
        <v>0.5</v>
      </c>
      <c r="D75" s="45">
        <f>Muut_vuositiedot!$G75</f>
        <v>1</v>
      </c>
      <c r="F75" s="120">
        <f ca="1">Teollisuus_kiinteä!O75</f>
        <v>0</v>
      </c>
      <c r="G75" s="46">
        <f t="shared" ca="1" si="10"/>
        <v>0</v>
      </c>
      <c r="H75" s="46">
        <f ca="1">Teollisuus_kiinteä!AB75</f>
        <v>0</v>
      </c>
      <c r="I75" s="46">
        <f ca="1">Teollisuus_kiinteä!AC75</f>
        <v>0</v>
      </c>
      <c r="J75" s="46">
        <f ca="1">Teollisuus_kiinteä!AD75</f>
        <v>0</v>
      </c>
      <c r="K75" s="46">
        <f ca="1">Teollisuus_kiinteä!AE75</f>
        <v>0</v>
      </c>
      <c r="L75" s="46"/>
      <c r="M75" s="117">
        <f t="shared" ca="1" si="14"/>
        <v>0</v>
      </c>
      <c r="N75" s="36">
        <f t="shared" ca="1" si="15"/>
        <v>0</v>
      </c>
      <c r="O75" s="117">
        <f t="shared" ca="1" si="16"/>
        <v>0</v>
      </c>
      <c r="P75" s="117">
        <f t="shared" ca="1" si="17"/>
        <v>0</v>
      </c>
      <c r="Q75" s="117">
        <f t="shared" ca="1" si="18"/>
        <v>0</v>
      </c>
      <c r="R75" s="46"/>
      <c r="S75" s="117">
        <f t="shared" ca="1" si="19"/>
        <v>0</v>
      </c>
      <c r="T75" s="36">
        <f t="shared" ca="1" si="20"/>
        <v>0</v>
      </c>
      <c r="U75" s="117">
        <f t="shared" ca="1" si="21"/>
        <v>0</v>
      </c>
      <c r="V75" s="117">
        <f t="shared" ca="1" si="22"/>
        <v>0</v>
      </c>
      <c r="W75" s="117">
        <f t="shared" ca="1" si="23"/>
        <v>0</v>
      </c>
      <c r="Y75" s="117">
        <f t="shared" ca="1" si="24"/>
        <v>0</v>
      </c>
      <c r="Z75" s="36">
        <f t="shared" ca="1" si="25"/>
        <v>0</v>
      </c>
      <c r="AA75" s="117">
        <f t="shared" ca="1" si="26"/>
        <v>0</v>
      </c>
      <c r="AB75" s="117">
        <f t="shared" ca="1" si="27"/>
        <v>0</v>
      </c>
      <c r="AC75" s="117">
        <f t="shared" ca="1" si="28"/>
        <v>0</v>
      </c>
      <c r="AE75" s="117">
        <f t="shared" ca="1" si="29"/>
        <v>0</v>
      </c>
      <c r="AF75" s="36">
        <f t="shared" ca="1" si="30"/>
        <v>0</v>
      </c>
      <c r="AG75" s="117">
        <f t="shared" ca="1" si="31"/>
        <v>0</v>
      </c>
      <c r="AH75" s="117">
        <f t="shared" ca="1" si="32"/>
        <v>0</v>
      </c>
      <c r="AI75" s="117">
        <f t="shared" ca="1" si="33"/>
        <v>0</v>
      </c>
      <c r="AJ75" s="117"/>
      <c r="AK75" s="117">
        <f t="shared" ref="AK75:AK114" ca="1" si="45">Q75+W75+AC75+AI75</f>
        <v>0</v>
      </c>
      <c r="AL75" s="157"/>
      <c r="AM75" s="120">
        <f ca="1">Rakennus!I75</f>
        <v>0</v>
      </c>
      <c r="AN75" s="46">
        <f t="shared" ca="1" si="34"/>
        <v>0</v>
      </c>
      <c r="AO75" s="46">
        <f ca="1">Rakennus!P75</f>
        <v>0</v>
      </c>
      <c r="AP75" s="46">
        <f ca="1">Rakennus!Q75</f>
        <v>0</v>
      </c>
      <c r="AQ75" s="46"/>
      <c r="AR75" s="117">
        <f t="shared" ca="1" si="35"/>
        <v>0</v>
      </c>
      <c r="AS75" s="36">
        <f t="shared" ca="1" si="36"/>
        <v>0</v>
      </c>
      <c r="AT75" s="117">
        <f t="shared" ca="1" si="37"/>
        <v>0</v>
      </c>
      <c r="AU75" s="117">
        <f t="shared" ca="1" si="38"/>
        <v>0</v>
      </c>
      <c r="AV75" s="117">
        <f t="shared" ca="1" si="39"/>
        <v>0</v>
      </c>
      <c r="AW75" s="46"/>
      <c r="AX75" s="117">
        <f t="shared" ca="1" si="40"/>
        <v>0</v>
      </c>
      <c r="AY75" s="36">
        <f t="shared" ca="1" si="41"/>
        <v>0</v>
      </c>
      <c r="AZ75" s="117">
        <f t="shared" ca="1" si="42"/>
        <v>0</v>
      </c>
      <c r="BA75" s="117">
        <f t="shared" ca="1" si="43"/>
        <v>0</v>
      </c>
      <c r="BB75" s="117">
        <f t="shared" ca="1" si="44"/>
        <v>0</v>
      </c>
      <c r="BC75" s="117"/>
      <c r="BD75" s="117">
        <f t="shared" ref="BD75:BD114" ca="1" si="46">AV75+BB75</f>
        <v>0</v>
      </c>
    </row>
    <row r="76" spans="1:56" x14ac:dyDescent="0.25">
      <c r="A76" s="182">
        <v>2012</v>
      </c>
      <c r="B76" s="182"/>
      <c r="C76" s="36">
        <f>Muut_vuositiedot!$D76</f>
        <v>0.5</v>
      </c>
      <c r="D76" s="45">
        <f>Muut_vuositiedot!$G76</f>
        <v>1</v>
      </c>
      <c r="F76" s="120">
        <f ca="1">Teollisuus_kiinteä!O76</f>
        <v>0</v>
      </c>
      <c r="G76" s="46">
        <f t="shared" ref="G76:G114" ca="1" si="47">SUM(H76:K76)</f>
        <v>0</v>
      </c>
      <c r="H76" s="46">
        <f ca="1">Teollisuus_kiinteä!AB76</f>
        <v>0</v>
      </c>
      <c r="I76" s="46">
        <f ca="1">Teollisuus_kiinteä!AC76</f>
        <v>0</v>
      </c>
      <c r="J76" s="46">
        <f ca="1">Teollisuus_kiinteä!AD76</f>
        <v>0</v>
      </c>
      <c r="K76" s="46">
        <f ca="1">Teollisuus_kiinteä!AE76</f>
        <v>0</v>
      </c>
      <c r="L76" s="46"/>
      <c r="M76" s="117">
        <f t="shared" ca="1" si="14"/>
        <v>0</v>
      </c>
      <c r="N76" s="36">
        <f t="shared" ca="1" si="15"/>
        <v>0</v>
      </c>
      <c r="O76" s="117">
        <f t="shared" ca="1" si="16"/>
        <v>0</v>
      </c>
      <c r="P76" s="117">
        <f t="shared" ca="1" si="17"/>
        <v>0</v>
      </c>
      <c r="Q76" s="117">
        <f t="shared" ca="1" si="18"/>
        <v>0</v>
      </c>
      <c r="R76" s="46"/>
      <c r="S76" s="117">
        <f t="shared" ca="1" si="19"/>
        <v>0</v>
      </c>
      <c r="T76" s="36">
        <f t="shared" ca="1" si="20"/>
        <v>0</v>
      </c>
      <c r="U76" s="117">
        <f t="shared" ca="1" si="21"/>
        <v>0</v>
      </c>
      <c r="V76" s="117">
        <f t="shared" ca="1" si="22"/>
        <v>0</v>
      </c>
      <c r="W76" s="117">
        <f t="shared" ca="1" si="23"/>
        <v>0</v>
      </c>
      <c r="Y76" s="117">
        <f t="shared" ca="1" si="24"/>
        <v>0</v>
      </c>
      <c r="Z76" s="36">
        <f t="shared" ca="1" si="25"/>
        <v>0</v>
      </c>
      <c r="AA76" s="117">
        <f t="shared" ca="1" si="26"/>
        <v>0</v>
      </c>
      <c r="AB76" s="117">
        <f t="shared" ca="1" si="27"/>
        <v>0</v>
      </c>
      <c r="AC76" s="117">
        <f t="shared" ca="1" si="28"/>
        <v>0</v>
      </c>
      <c r="AE76" s="117">
        <f t="shared" ca="1" si="29"/>
        <v>0</v>
      </c>
      <c r="AF76" s="36">
        <f t="shared" ca="1" si="30"/>
        <v>0</v>
      </c>
      <c r="AG76" s="117">
        <f t="shared" ca="1" si="31"/>
        <v>0</v>
      </c>
      <c r="AH76" s="117">
        <f t="shared" ca="1" si="32"/>
        <v>0</v>
      </c>
      <c r="AI76" s="117">
        <f t="shared" ca="1" si="33"/>
        <v>0</v>
      </c>
      <c r="AJ76" s="117"/>
      <c r="AK76" s="117">
        <f t="shared" ca="1" si="45"/>
        <v>0</v>
      </c>
      <c r="AL76" s="157"/>
      <c r="AM76" s="120">
        <f ca="1">Rakennus!I76</f>
        <v>0</v>
      </c>
      <c r="AN76" s="46">
        <f t="shared" ca="1" si="34"/>
        <v>0</v>
      </c>
      <c r="AO76" s="46">
        <f ca="1">Rakennus!P76</f>
        <v>0</v>
      </c>
      <c r="AP76" s="46">
        <f ca="1">Rakennus!Q76</f>
        <v>0</v>
      </c>
      <c r="AQ76" s="46"/>
      <c r="AR76" s="117">
        <f t="shared" ca="1" si="35"/>
        <v>0</v>
      </c>
      <c r="AS76" s="36">
        <f t="shared" ca="1" si="36"/>
        <v>0</v>
      </c>
      <c r="AT76" s="117">
        <f t="shared" ca="1" si="37"/>
        <v>0</v>
      </c>
      <c r="AU76" s="117">
        <f t="shared" ca="1" si="38"/>
        <v>0</v>
      </c>
      <c r="AV76" s="117">
        <f t="shared" ca="1" si="39"/>
        <v>0</v>
      </c>
      <c r="AW76" s="46"/>
      <c r="AX76" s="117">
        <f t="shared" ca="1" si="40"/>
        <v>0</v>
      </c>
      <c r="AY76" s="36">
        <f t="shared" ca="1" si="41"/>
        <v>0</v>
      </c>
      <c r="AZ76" s="117">
        <f t="shared" ca="1" si="42"/>
        <v>0</v>
      </c>
      <c r="BA76" s="117">
        <f t="shared" ca="1" si="43"/>
        <v>0</v>
      </c>
      <c r="BB76" s="117">
        <f t="shared" ca="1" si="44"/>
        <v>0</v>
      </c>
      <c r="BC76" s="117"/>
      <c r="BD76" s="117">
        <f t="shared" ca="1" si="46"/>
        <v>0</v>
      </c>
    </row>
    <row r="77" spans="1:56" x14ac:dyDescent="0.25">
      <c r="A77" s="182">
        <v>2013</v>
      </c>
      <c r="B77" s="182"/>
      <c r="C77" s="36">
        <f>Muut_vuositiedot!$D77</f>
        <v>0.5</v>
      </c>
      <c r="D77" s="45">
        <f>Muut_vuositiedot!$G77</f>
        <v>1</v>
      </c>
      <c r="F77" s="120">
        <f ca="1">Teollisuus_kiinteä!O77</f>
        <v>0</v>
      </c>
      <c r="G77" s="46">
        <f t="shared" ca="1" si="47"/>
        <v>0</v>
      </c>
      <c r="H77" s="46">
        <f ca="1">Teollisuus_kiinteä!AB77</f>
        <v>0</v>
      </c>
      <c r="I77" s="46">
        <f ca="1">Teollisuus_kiinteä!AC77</f>
        <v>0</v>
      </c>
      <c r="J77" s="46">
        <f ca="1">Teollisuus_kiinteä!AD77</f>
        <v>0</v>
      </c>
      <c r="K77" s="46">
        <f ca="1">Teollisuus_kiinteä!AE77</f>
        <v>0</v>
      </c>
      <c r="L77" s="46"/>
      <c r="M77" s="117">
        <f t="shared" ref="M77:M114" ca="1" si="48">(1-$H$7)*$H77*$D$5</f>
        <v>0</v>
      </c>
      <c r="N77" s="36">
        <f t="shared" ref="N77:N114" ca="1" si="49">($H$7-$H$5)*$H76*$D$5</f>
        <v>0</v>
      </c>
      <c r="O77" s="117">
        <f t="shared" ref="O77:O114" ca="1" si="50">$H$5*P76</f>
        <v>0</v>
      </c>
      <c r="P77" s="117">
        <f t="shared" ref="P77:P114" ca="1" si="51">SUM(M77:O77)</f>
        <v>0</v>
      </c>
      <c r="Q77" s="117">
        <f t="shared" ref="Q77:Q114" ca="1" si="52">P77*$D77*$C77*$D$4</f>
        <v>0</v>
      </c>
      <c r="R77" s="46"/>
      <c r="S77" s="117">
        <f t="shared" ref="S77:S114" ca="1" si="53">(1-$I$7)*$I77*$D$5</f>
        <v>0</v>
      </c>
      <c r="T77" s="36">
        <f t="shared" ref="T77:T114" ca="1" si="54">($I$7-$I$5)*$I76*$D$5</f>
        <v>0</v>
      </c>
      <c r="U77" s="117">
        <f t="shared" ref="U77:U114" ca="1" si="55">$I$5*V76</f>
        <v>0</v>
      </c>
      <c r="V77" s="117">
        <f t="shared" ref="V77:V114" ca="1" si="56">SUM(S77:U77)</f>
        <v>0</v>
      </c>
      <c r="W77" s="117">
        <f t="shared" ref="W77:W114" ca="1" si="57">V77*$D77*$C77*$D$4</f>
        <v>0</v>
      </c>
      <c r="Y77" s="117">
        <f t="shared" ref="Y77:Y114" ca="1" si="58">(1-$J$7)*$J77*$D$5</f>
        <v>0</v>
      </c>
      <c r="Z77" s="36">
        <f t="shared" ref="Z77:Z114" ca="1" si="59">($J$7-$J$5)*$J76*$D$5</f>
        <v>0</v>
      </c>
      <c r="AA77" s="117">
        <f t="shared" ref="AA77:AA114" ca="1" si="60">$J$5*AB76</f>
        <v>0</v>
      </c>
      <c r="AB77" s="117">
        <f t="shared" ref="AB77:AB114" ca="1" si="61">SUM(Y77:AA77)</f>
        <v>0</v>
      </c>
      <c r="AC77" s="117">
        <f t="shared" ref="AC77:AC114" ca="1" si="62">AB77*$D77*$C77*$D$4</f>
        <v>0</v>
      </c>
      <c r="AE77" s="117">
        <f t="shared" ref="AE77:AE114" ca="1" si="63">(1-$K$7)*$K77*$D$5</f>
        <v>0</v>
      </c>
      <c r="AF77" s="36">
        <f t="shared" ref="AF77:AF114" ca="1" si="64">($K$7-$K$5)*$K76*$D$5</f>
        <v>0</v>
      </c>
      <c r="AG77" s="117">
        <f t="shared" ref="AG77:AG114" ca="1" si="65">$K$5*AH76</f>
        <v>0</v>
      </c>
      <c r="AH77" s="117">
        <f t="shared" ref="AH77:AH114" ca="1" si="66">SUM(AE77:AG77)</f>
        <v>0</v>
      </c>
      <c r="AI77" s="117">
        <f t="shared" ref="AI77:AI114" ca="1" si="67">AH77*$D77*$C77*$D$4</f>
        <v>0</v>
      </c>
      <c r="AJ77" s="117"/>
      <c r="AK77" s="117">
        <f t="shared" ca="1" si="45"/>
        <v>0</v>
      </c>
      <c r="AL77" s="157"/>
      <c r="AM77" s="120">
        <f ca="1">Rakennus!I77</f>
        <v>0</v>
      </c>
      <c r="AN77" s="46">
        <f t="shared" ref="AN77:AN114" ca="1" si="68">SUM(AO77:AP77)</f>
        <v>0</v>
      </c>
      <c r="AO77" s="46">
        <f ca="1">Rakennus!P77</f>
        <v>0</v>
      </c>
      <c r="AP77" s="46">
        <f ca="1">Rakennus!Q77</f>
        <v>0</v>
      </c>
      <c r="AQ77" s="46"/>
      <c r="AR77" s="117">
        <f t="shared" ref="AR77:AR114" ca="1" si="69">(1-$AO$7)*$AO77*$D$5</f>
        <v>0</v>
      </c>
      <c r="AS77" s="36">
        <f t="shared" ref="AS77:AS114" ca="1" si="70">($AO$7-$AO$5)*$AO76*$D$5</f>
        <v>0</v>
      </c>
      <c r="AT77" s="117">
        <f t="shared" ref="AT77:AT114" ca="1" si="71">$AO$5*AU76</f>
        <v>0</v>
      </c>
      <c r="AU77" s="117">
        <f t="shared" ref="AU77:AU114" ca="1" si="72">SUM(AR77:AT77)</f>
        <v>0</v>
      </c>
      <c r="AV77" s="117">
        <f t="shared" ref="AV77:AV114" ca="1" si="73">AU77*$D77*$C77*$D$4</f>
        <v>0</v>
      </c>
      <c r="AW77" s="46"/>
      <c r="AX77" s="117">
        <f t="shared" ref="AX77:AX114" ca="1" si="74">(1-$AP$7)*$AP77*$D$5</f>
        <v>0</v>
      </c>
      <c r="AY77" s="36">
        <f t="shared" ref="AY77:AY114" ca="1" si="75">($AP$7-$AP$5)*$AP76*$D$5</f>
        <v>0</v>
      </c>
      <c r="AZ77" s="117">
        <f t="shared" ref="AZ77:AZ114" ca="1" si="76">$AP$5*BA76</f>
        <v>0</v>
      </c>
      <c r="BA77" s="117">
        <f t="shared" ref="BA77:BA114" ca="1" si="77">SUM(AX77:AZ77)</f>
        <v>0</v>
      </c>
      <c r="BB77" s="117">
        <f t="shared" ref="BB77:BB114" ca="1" si="78">BA77*$D77*$C77*$D$4</f>
        <v>0</v>
      </c>
      <c r="BC77" s="117"/>
      <c r="BD77" s="117">
        <f t="shared" ca="1" si="46"/>
        <v>0</v>
      </c>
    </row>
    <row r="78" spans="1:56" x14ac:dyDescent="0.25">
      <c r="A78" s="182">
        <v>2014</v>
      </c>
      <c r="B78" s="182"/>
      <c r="C78" s="36">
        <f>Muut_vuositiedot!$D78</f>
        <v>0.5</v>
      </c>
      <c r="D78" s="45">
        <f>Muut_vuositiedot!$G78</f>
        <v>1</v>
      </c>
      <c r="F78" s="120">
        <f ca="1">Teollisuus_kiinteä!O78</f>
        <v>0</v>
      </c>
      <c r="G78" s="46">
        <f t="shared" ca="1" si="47"/>
        <v>0</v>
      </c>
      <c r="H78" s="46">
        <f ca="1">Teollisuus_kiinteä!AB78</f>
        <v>0</v>
      </c>
      <c r="I78" s="46">
        <f ca="1">Teollisuus_kiinteä!AC78</f>
        <v>0</v>
      </c>
      <c r="J78" s="46">
        <f ca="1">Teollisuus_kiinteä!AD78</f>
        <v>0</v>
      </c>
      <c r="K78" s="46">
        <f ca="1">Teollisuus_kiinteä!AE78</f>
        <v>0</v>
      </c>
      <c r="L78" s="46"/>
      <c r="M78" s="117">
        <f t="shared" ca="1" si="48"/>
        <v>0</v>
      </c>
      <c r="N78" s="36">
        <f t="shared" ca="1" si="49"/>
        <v>0</v>
      </c>
      <c r="O78" s="117">
        <f t="shared" ca="1" si="50"/>
        <v>0</v>
      </c>
      <c r="P78" s="117">
        <f t="shared" ca="1" si="51"/>
        <v>0</v>
      </c>
      <c r="Q78" s="117">
        <f t="shared" ca="1" si="52"/>
        <v>0</v>
      </c>
      <c r="R78" s="46"/>
      <c r="S78" s="117">
        <f t="shared" ca="1" si="53"/>
        <v>0</v>
      </c>
      <c r="T78" s="36">
        <f t="shared" ca="1" si="54"/>
        <v>0</v>
      </c>
      <c r="U78" s="117">
        <f t="shared" ca="1" si="55"/>
        <v>0</v>
      </c>
      <c r="V78" s="117">
        <f t="shared" ca="1" si="56"/>
        <v>0</v>
      </c>
      <c r="W78" s="117">
        <f t="shared" ca="1" si="57"/>
        <v>0</v>
      </c>
      <c r="Y78" s="117">
        <f t="shared" ca="1" si="58"/>
        <v>0</v>
      </c>
      <c r="Z78" s="36">
        <f t="shared" ca="1" si="59"/>
        <v>0</v>
      </c>
      <c r="AA78" s="117">
        <f t="shared" ca="1" si="60"/>
        <v>0</v>
      </c>
      <c r="AB78" s="117">
        <f t="shared" ca="1" si="61"/>
        <v>0</v>
      </c>
      <c r="AC78" s="117">
        <f t="shared" ca="1" si="62"/>
        <v>0</v>
      </c>
      <c r="AE78" s="117">
        <f t="shared" ca="1" si="63"/>
        <v>0</v>
      </c>
      <c r="AF78" s="36">
        <f t="shared" ca="1" si="64"/>
        <v>0</v>
      </c>
      <c r="AG78" s="117">
        <f t="shared" ca="1" si="65"/>
        <v>0</v>
      </c>
      <c r="AH78" s="117">
        <f t="shared" ca="1" si="66"/>
        <v>0</v>
      </c>
      <c r="AI78" s="117">
        <f t="shared" ca="1" si="67"/>
        <v>0</v>
      </c>
      <c r="AJ78" s="117"/>
      <c r="AK78" s="117">
        <f t="shared" ca="1" si="45"/>
        <v>0</v>
      </c>
      <c r="AL78" s="157"/>
      <c r="AM78" s="120">
        <f ca="1">Rakennus!I78</f>
        <v>0</v>
      </c>
      <c r="AN78" s="46">
        <f t="shared" ca="1" si="68"/>
        <v>0</v>
      </c>
      <c r="AO78" s="46">
        <f ca="1">Rakennus!P78</f>
        <v>0</v>
      </c>
      <c r="AP78" s="46">
        <f ca="1">Rakennus!Q78</f>
        <v>0</v>
      </c>
      <c r="AQ78" s="46"/>
      <c r="AR78" s="117">
        <f t="shared" ca="1" si="69"/>
        <v>0</v>
      </c>
      <c r="AS78" s="36">
        <f t="shared" ca="1" si="70"/>
        <v>0</v>
      </c>
      <c r="AT78" s="117">
        <f t="shared" ca="1" si="71"/>
        <v>0</v>
      </c>
      <c r="AU78" s="117">
        <f t="shared" ca="1" si="72"/>
        <v>0</v>
      </c>
      <c r="AV78" s="117">
        <f t="shared" ca="1" si="73"/>
        <v>0</v>
      </c>
      <c r="AW78" s="46"/>
      <c r="AX78" s="117">
        <f t="shared" ca="1" si="74"/>
        <v>0</v>
      </c>
      <c r="AY78" s="36">
        <f t="shared" ca="1" si="75"/>
        <v>0</v>
      </c>
      <c r="AZ78" s="117">
        <f t="shared" ca="1" si="76"/>
        <v>0</v>
      </c>
      <c r="BA78" s="117">
        <f t="shared" ca="1" si="77"/>
        <v>0</v>
      </c>
      <c r="BB78" s="117">
        <f t="shared" ca="1" si="78"/>
        <v>0</v>
      </c>
      <c r="BC78" s="117"/>
      <c r="BD78" s="117">
        <f t="shared" ca="1" si="46"/>
        <v>0</v>
      </c>
    </row>
    <row r="79" spans="1:56" x14ac:dyDescent="0.25">
      <c r="A79" s="182">
        <v>2015</v>
      </c>
      <c r="B79" s="182"/>
      <c r="C79" s="36">
        <f>Muut_vuositiedot!$D79</f>
        <v>0.5</v>
      </c>
      <c r="D79" s="45">
        <f>Muut_vuositiedot!$G79</f>
        <v>1</v>
      </c>
      <c r="F79" s="120">
        <f ca="1">Teollisuus_kiinteä!O79</f>
        <v>0</v>
      </c>
      <c r="G79" s="46">
        <f t="shared" ca="1" si="47"/>
        <v>0</v>
      </c>
      <c r="H79" s="46">
        <f ca="1">Teollisuus_kiinteä!AB79</f>
        <v>0</v>
      </c>
      <c r="I79" s="46">
        <f ca="1">Teollisuus_kiinteä!AC79</f>
        <v>0</v>
      </c>
      <c r="J79" s="46">
        <f ca="1">Teollisuus_kiinteä!AD79</f>
        <v>0</v>
      </c>
      <c r="K79" s="46">
        <f ca="1">Teollisuus_kiinteä!AE79</f>
        <v>0</v>
      </c>
      <c r="L79" s="46"/>
      <c r="M79" s="117">
        <f t="shared" ca="1" si="48"/>
        <v>0</v>
      </c>
      <c r="N79" s="36">
        <f t="shared" ca="1" si="49"/>
        <v>0</v>
      </c>
      <c r="O79" s="117">
        <f t="shared" ca="1" si="50"/>
        <v>0</v>
      </c>
      <c r="P79" s="117">
        <f t="shared" ca="1" si="51"/>
        <v>0</v>
      </c>
      <c r="Q79" s="117">
        <f t="shared" ca="1" si="52"/>
        <v>0</v>
      </c>
      <c r="R79" s="46"/>
      <c r="S79" s="117">
        <f t="shared" ca="1" si="53"/>
        <v>0</v>
      </c>
      <c r="T79" s="36">
        <f t="shared" ca="1" si="54"/>
        <v>0</v>
      </c>
      <c r="U79" s="117">
        <f t="shared" ca="1" si="55"/>
        <v>0</v>
      </c>
      <c r="V79" s="117">
        <f t="shared" ca="1" si="56"/>
        <v>0</v>
      </c>
      <c r="W79" s="117">
        <f t="shared" ca="1" si="57"/>
        <v>0</v>
      </c>
      <c r="Y79" s="117">
        <f t="shared" ca="1" si="58"/>
        <v>0</v>
      </c>
      <c r="Z79" s="36">
        <f t="shared" ca="1" si="59"/>
        <v>0</v>
      </c>
      <c r="AA79" s="117">
        <f t="shared" ca="1" si="60"/>
        <v>0</v>
      </c>
      <c r="AB79" s="117">
        <f t="shared" ca="1" si="61"/>
        <v>0</v>
      </c>
      <c r="AC79" s="117">
        <f t="shared" ca="1" si="62"/>
        <v>0</v>
      </c>
      <c r="AE79" s="117">
        <f t="shared" ca="1" si="63"/>
        <v>0</v>
      </c>
      <c r="AF79" s="36">
        <f t="shared" ca="1" si="64"/>
        <v>0</v>
      </c>
      <c r="AG79" s="117">
        <f t="shared" ca="1" si="65"/>
        <v>0</v>
      </c>
      <c r="AH79" s="117">
        <f t="shared" ca="1" si="66"/>
        <v>0</v>
      </c>
      <c r="AI79" s="117">
        <f t="shared" ca="1" si="67"/>
        <v>0</v>
      </c>
      <c r="AJ79" s="117"/>
      <c r="AK79" s="117">
        <f t="shared" ca="1" si="45"/>
        <v>0</v>
      </c>
      <c r="AL79" s="157"/>
      <c r="AM79" s="120">
        <f ca="1">Rakennus!I79</f>
        <v>0</v>
      </c>
      <c r="AN79" s="46">
        <f t="shared" ca="1" si="68"/>
        <v>0</v>
      </c>
      <c r="AO79" s="46">
        <f ca="1">Rakennus!P79</f>
        <v>0</v>
      </c>
      <c r="AP79" s="46">
        <f ca="1">Rakennus!Q79</f>
        <v>0</v>
      </c>
      <c r="AQ79" s="46"/>
      <c r="AR79" s="117">
        <f t="shared" ca="1" si="69"/>
        <v>0</v>
      </c>
      <c r="AS79" s="36">
        <f t="shared" ca="1" si="70"/>
        <v>0</v>
      </c>
      <c r="AT79" s="117">
        <f t="shared" ca="1" si="71"/>
        <v>0</v>
      </c>
      <c r="AU79" s="117">
        <f t="shared" ca="1" si="72"/>
        <v>0</v>
      </c>
      <c r="AV79" s="117">
        <f t="shared" ca="1" si="73"/>
        <v>0</v>
      </c>
      <c r="AW79" s="46"/>
      <c r="AX79" s="117">
        <f t="shared" ca="1" si="74"/>
        <v>0</v>
      </c>
      <c r="AY79" s="36">
        <f t="shared" ca="1" si="75"/>
        <v>0</v>
      </c>
      <c r="AZ79" s="117">
        <f t="shared" ca="1" si="76"/>
        <v>0</v>
      </c>
      <c r="BA79" s="117">
        <f t="shared" ca="1" si="77"/>
        <v>0</v>
      </c>
      <c r="BB79" s="117">
        <f t="shared" ca="1" si="78"/>
        <v>0</v>
      </c>
      <c r="BC79" s="117"/>
      <c r="BD79" s="117">
        <f t="shared" ca="1" si="46"/>
        <v>0</v>
      </c>
    </row>
    <row r="80" spans="1:56" x14ac:dyDescent="0.25">
      <c r="A80" s="182">
        <v>2016</v>
      </c>
      <c r="B80" s="182"/>
      <c r="C80" s="36">
        <f>Muut_vuositiedot!$D80</f>
        <v>0.5</v>
      </c>
      <c r="D80" s="45">
        <f>Muut_vuositiedot!$G80</f>
        <v>1</v>
      </c>
      <c r="F80" s="120">
        <f ca="1">Teollisuus_kiinteä!O80</f>
        <v>0</v>
      </c>
      <c r="G80" s="46">
        <f t="shared" ca="1" si="47"/>
        <v>0</v>
      </c>
      <c r="H80" s="46">
        <f ca="1">Teollisuus_kiinteä!AB80</f>
        <v>0</v>
      </c>
      <c r="I80" s="46">
        <f ca="1">Teollisuus_kiinteä!AC80</f>
        <v>0</v>
      </c>
      <c r="J80" s="46">
        <f ca="1">Teollisuus_kiinteä!AD80</f>
        <v>0</v>
      </c>
      <c r="K80" s="46">
        <f ca="1">Teollisuus_kiinteä!AE80</f>
        <v>0</v>
      </c>
      <c r="L80" s="46"/>
      <c r="M80" s="117">
        <f t="shared" ca="1" si="48"/>
        <v>0</v>
      </c>
      <c r="N80" s="36">
        <f t="shared" ca="1" si="49"/>
        <v>0</v>
      </c>
      <c r="O80" s="117">
        <f t="shared" ca="1" si="50"/>
        <v>0</v>
      </c>
      <c r="P80" s="117">
        <f t="shared" ca="1" si="51"/>
        <v>0</v>
      </c>
      <c r="Q80" s="117">
        <f t="shared" ca="1" si="52"/>
        <v>0</v>
      </c>
      <c r="R80" s="46"/>
      <c r="S80" s="117">
        <f t="shared" ca="1" si="53"/>
        <v>0</v>
      </c>
      <c r="T80" s="36">
        <f t="shared" ca="1" si="54"/>
        <v>0</v>
      </c>
      <c r="U80" s="117">
        <f t="shared" ca="1" si="55"/>
        <v>0</v>
      </c>
      <c r="V80" s="117">
        <f t="shared" ca="1" si="56"/>
        <v>0</v>
      </c>
      <c r="W80" s="117">
        <f t="shared" ca="1" si="57"/>
        <v>0</v>
      </c>
      <c r="Y80" s="117">
        <f t="shared" ca="1" si="58"/>
        <v>0</v>
      </c>
      <c r="Z80" s="36">
        <f t="shared" ca="1" si="59"/>
        <v>0</v>
      </c>
      <c r="AA80" s="117">
        <f t="shared" ca="1" si="60"/>
        <v>0</v>
      </c>
      <c r="AB80" s="117">
        <f t="shared" ca="1" si="61"/>
        <v>0</v>
      </c>
      <c r="AC80" s="117">
        <f t="shared" ca="1" si="62"/>
        <v>0</v>
      </c>
      <c r="AE80" s="117">
        <f t="shared" ca="1" si="63"/>
        <v>0</v>
      </c>
      <c r="AF80" s="36">
        <f t="shared" ca="1" si="64"/>
        <v>0</v>
      </c>
      <c r="AG80" s="117">
        <f t="shared" ca="1" si="65"/>
        <v>0</v>
      </c>
      <c r="AH80" s="117">
        <f t="shared" ca="1" si="66"/>
        <v>0</v>
      </c>
      <c r="AI80" s="117">
        <f t="shared" ca="1" si="67"/>
        <v>0</v>
      </c>
      <c r="AJ80" s="117"/>
      <c r="AK80" s="117">
        <f t="shared" ca="1" si="45"/>
        <v>0</v>
      </c>
      <c r="AL80" s="157"/>
      <c r="AM80" s="120">
        <f ca="1">Rakennus!I80</f>
        <v>0</v>
      </c>
      <c r="AN80" s="46">
        <f t="shared" ca="1" si="68"/>
        <v>0</v>
      </c>
      <c r="AO80" s="46">
        <f ca="1">Rakennus!P80</f>
        <v>0</v>
      </c>
      <c r="AP80" s="46">
        <f ca="1">Rakennus!Q80</f>
        <v>0</v>
      </c>
      <c r="AQ80" s="46"/>
      <c r="AR80" s="117">
        <f t="shared" ca="1" si="69"/>
        <v>0</v>
      </c>
      <c r="AS80" s="36">
        <f t="shared" ca="1" si="70"/>
        <v>0</v>
      </c>
      <c r="AT80" s="117">
        <f t="shared" ca="1" si="71"/>
        <v>0</v>
      </c>
      <c r="AU80" s="117">
        <f t="shared" ca="1" si="72"/>
        <v>0</v>
      </c>
      <c r="AV80" s="117">
        <f t="shared" ca="1" si="73"/>
        <v>0</v>
      </c>
      <c r="AW80" s="46"/>
      <c r="AX80" s="117">
        <f t="shared" ca="1" si="74"/>
        <v>0</v>
      </c>
      <c r="AY80" s="36">
        <f t="shared" ca="1" si="75"/>
        <v>0</v>
      </c>
      <c r="AZ80" s="117">
        <f t="shared" ca="1" si="76"/>
        <v>0</v>
      </c>
      <c r="BA80" s="117">
        <f t="shared" ca="1" si="77"/>
        <v>0</v>
      </c>
      <c r="BB80" s="117">
        <f t="shared" ca="1" si="78"/>
        <v>0</v>
      </c>
      <c r="BC80" s="117"/>
      <c r="BD80" s="117">
        <f t="shared" ca="1" si="46"/>
        <v>0</v>
      </c>
    </row>
    <row r="81" spans="1:56" x14ac:dyDescent="0.25">
      <c r="A81" s="182">
        <v>2017</v>
      </c>
      <c r="B81" s="182"/>
      <c r="C81" s="36">
        <f>Muut_vuositiedot!$D81</f>
        <v>0.5</v>
      </c>
      <c r="D81" s="45">
        <f>Muut_vuositiedot!$G81</f>
        <v>1</v>
      </c>
      <c r="F81" s="120">
        <f ca="1">Teollisuus_kiinteä!O81</f>
        <v>0</v>
      </c>
      <c r="G81" s="46">
        <f t="shared" ca="1" si="47"/>
        <v>0</v>
      </c>
      <c r="H81" s="46">
        <f ca="1">Teollisuus_kiinteä!AB81</f>
        <v>0</v>
      </c>
      <c r="I81" s="46">
        <f ca="1">Teollisuus_kiinteä!AC81</f>
        <v>0</v>
      </c>
      <c r="J81" s="46">
        <f ca="1">Teollisuus_kiinteä!AD81</f>
        <v>0</v>
      </c>
      <c r="K81" s="46">
        <f ca="1">Teollisuus_kiinteä!AE81</f>
        <v>0</v>
      </c>
      <c r="L81" s="46"/>
      <c r="M81" s="117">
        <f t="shared" ca="1" si="48"/>
        <v>0</v>
      </c>
      <c r="N81" s="36">
        <f t="shared" ca="1" si="49"/>
        <v>0</v>
      </c>
      <c r="O81" s="117">
        <f t="shared" ca="1" si="50"/>
        <v>0</v>
      </c>
      <c r="P81" s="117">
        <f t="shared" ca="1" si="51"/>
        <v>0</v>
      </c>
      <c r="Q81" s="117">
        <f t="shared" ca="1" si="52"/>
        <v>0</v>
      </c>
      <c r="R81" s="46"/>
      <c r="S81" s="117">
        <f t="shared" ca="1" si="53"/>
        <v>0</v>
      </c>
      <c r="T81" s="36">
        <f t="shared" ca="1" si="54"/>
        <v>0</v>
      </c>
      <c r="U81" s="117">
        <f t="shared" ca="1" si="55"/>
        <v>0</v>
      </c>
      <c r="V81" s="117">
        <f t="shared" ca="1" si="56"/>
        <v>0</v>
      </c>
      <c r="W81" s="117">
        <f t="shared" ca="1" si="57"/>
        <v>0</v>
      </c>
      <c r="Y81" s="117">
        <f t="shared" ca="1" si="58"/>
        <v>0</v>
      </c>
      <c r="Z81" s="36">
        <f t="shared" ca="1" si="59"/>
        <v>0</v>
      </c>
      <c r="AA81" s="117">
        <f t="shared" ca="1" si="60"/>
        <v>0</v>
      </c>
      <c r="AB81" s="117">
        <f t="shared" ca="1" si="61"/>
        <v>0</v>
      </c>
      <c r="AC81" s="117">
        <f t="shared" ca="1" si="62"/>
        <v>0</v>
      </c>
      <c r="AE81" s="117">
        <f t="shared" ca="1" si="63"/>
        <v>0</v>
      </c>
      <c r="AF81" s="36">
        <f t="shared" ca="1" si="64"/>
        <v>0</v>
      </c>
      <c r="AG81" s="117">
        <f t="shared" ca="1" si="65"/>
        <v>0</v>
      </c>
      <c r="AH81" s="117">
        <f t="shared" ca="1" si="66"/>
        <v>0</v>
      </c>
      <c r="AI81" s="117">
        <f t="shared" ca="1" si="67"/>
        <v>0</v>
      </c>
      <c r="AJ81" s="117"/>
      <c r="AK81" s="117">
        <f t="shared" ca="1" si="45"/>
        <v>0</v>
      </c>
      <c r="AL81" s="157"/>
      <c r="AM81" s="120">
        <f ca="1">Rakennus!I81</f>
        <v>0</v>
      </c>
      <c r="AN81" s="46">
        <f t="shared" ca="1" si="68"/>
        <v>0</v>
      </c>
      <c r="AO81" s="46">
        <f ca="1">Rakennus!P81</f>
        <v>0</v>
      </c>
      <c r="AP81" s="46">
        <f ca="1">Rakennus!Q81</f>
        <v>0</v>
      </c>
      <c r="AQ81" s="46"/>
      <c r="AR81" s="117">
        <f t="shared" ca="1" si="69"/>
        <v>0</v>
      </c>
      <c r="AS81" s="36">
        <f t="shared" ca="1" si="70"/>
        <v>0</v>
      </c>
      <c r="AT81" s="117">
        <f t="shared" ca="1" si="71"/>
        <v>0</v>
      </c>
      <c r="AU81" s="117">
        <f t="shared" ca="1" si="72"/>
        <v>0</v>
      </c>
      <c r="AV81" s="117">
        <f t="shared" ca="1" si="73"/>
        <v>0</v>
      </c>
      <c r="AW81" s="46"/>
      <c r="AX81" s="117">
        <f t="shared" ca="1" si="74"/>
        <v>0</v>
      </c>
      <c r="AY81" s="36">
        <f t="shared" ca="1" si="75"/>
        <v>0</v>
      </c>
      <c r="AZ81" s="117">
        <f t="shared" ca="1" si="76"/>
        <v>0</v>
      </c>
      <c r="BA81" s="117">
        <f t="shared" ca="1" si="77"/>
        <v>0</v>
      </c>
      <c r="BB81" s="117">
        <f t="shared" ca="1" si="78"/>
        <v>0</v>
      </c>
      <c r="BC81" s="117"/>
      <c r="BD81" s="117">
        <f t="shared" ca="1" si="46"/>
        <v>0</v>
      </c>
    </row>
    <row r="82" spans="1:56" x14ac:dyDescent="0.25">
      <c r="A82" s="182">
        <v>2018</v>
      </c>
      <c r="B82" s="182"/>
      <c r="C82" s="36">
        <f>Muut_vuositiedot!$D82</f>
        <v>0.5</v>
      </c>
      <c r="D82" s="45">
        <f>Muut_vuositiedot!$G82</f>
        <v>1</v>
      </c>
      <c r="F82" s="120">
        <f ca="1">Teollisuus_kiinteä!O82</f>
        <v>0</v>
      </c>
      <c r="G82" s="46">
        <f t="shared" ca="1" si="47"/>
        <v>0</v>
      </c>
      <c r="H82" s="46">
        <f ca="1">Teollisuus_kiinteä!AB82</f>
        <v>0</v>
      </c>
      <c r="I82" s="46">
        <f ca="1">Teollisuus_kiinteä!AC82</f>
        <v>0</v>
      </c>
      <c r="J82" s="46">
        <f ca="1">Teollisuus_kiinteä!AD82</f>
        <v>0</v>
      </c>
      <c r="K82" s="46">
        <f ca="1">Teollisuus_kiinteä!AE82</f>
        <v>0</v>
      </c>
      <c r="L82" s="46"/>
      <c r="M82" s="117">
        <f t="shared" ca="1" si="48"/>
        <v>0</v>
      </c>
      <c r="N82" s="36">
        <f t="shared" ca="1" si="49"/>
        <v>0</v>
      </c>
      <c r="O82" s="117">
        <f t="shared" ca="1" si="50"/>
        <v>0</v>
      </c>
      <c r="P82" s="117">
        <f t="shared" ca="1" si="51"/>
        <v>0</v>
      </c>
      <c r="Q82" s="117">
        <f t="shared" ca="1" si="52"/>
        <v>0</v>
      </c>
      <c r="R82" s="46"/>
      <c r="S82" s="117">
        <f t="shared" ca="1" si="53"/>
        <v>0</v>
      </c>
      <c r="T82" s="36">
        <f t="shared" ca="1" si="54"/>
        <v>0</v>
      </c>
      <c r="U82" s="117">
        <f t="shared" ca="1" si="55"/>
        <v>0</v>
      </c>
      <c r="V82" s="117">
        <f t="shared" ca="1" si="56"/>
        <v>0</v>
      </c>
      <c r="W82" s="117">
        <f t="shared" ca="1" si="57"/>
        <v>0</v>
      </c>
      <c r="Y82" s="117">
        <f t="shared" ca="1" si="58"/>
        <v>0</v>
      </c>
      <c r="Z82" s="36">
        <f t="shared" ca="1" si="59"/>
        <v>0</v>
      </c>
      <c r="AA82" s="117">
        <f t="shared" ca="1" si="60"/>
        <v>0</v>
      </c>
      <c r="AB82" s="117">
        <f t="shared" ca="1" si="61"/>
        <v>0</v>
      </c>
      <c r="AC82" s="117">
        <f t="shared" ca="1" si="62"/>
        <v>0</v>
      </c>
      <c r="AE82" s="117">
        <f t="shared" ca="1" si="63"/>
        <v>0</v>
      </c>
      <c r="AF82" s="36">
        <f t="shared" ca="1" si="64"/>
        <v>0</v>
      </c>
      <c r="AG82" s="117">
        <f t="shared" ca="1" si="65"/>
        <v>0</v>
      </c>
      <c r="AH82" s="117">
        <f t="shared" ca="1" si="66"/>
        <v>0</v>
      </c>
      <c r="AI82" s="117">
        <f t="shared" ca="1" si="67"/>
        <v>0</v>
      </c>
      <c r="AJ82" s="117"/>
      <c r="AK82" s="117">
        <f t="shared" ca="1" si="45"/>
        <v>0</v>
      </c>
      <c r="AL82" s="157"/>
      <c r="AM82" s="120">
        <f ca="1">Rakennus!I82</f>
        <v>0</v>
      </c>
      <c r="AN82" s="46">
        <f t="shared" ca="1" si="68"/>
        <v>0</v>
      </c>
      <c r="AO82" s="46">
        <f ca="1">Rakennus!P82</f>
        <v>0</v>
      </c>
      <c r="AP82" s="46">
        <f ca="1">Rakennus!Q82</f>
        <v>0</v>
      </c>
      <c r="AQ82" s="46"/>
      <c r="AR82" s="117">
        <f t="shared" ca="1" si="69"/>
        <v>0</v>
      </c>
      <c r="AS82" s="36">
        <f t="shared" ca="1" si="70"/>
        <v>0</v>
      </c>
      <c r="AT82" s="117">
        <f t="shared" ca="1" si="71"/>
        <v>0</v>
      </c>
      <c r="AU82" s="117">
        <f t="shared" ca="1" si="72"/>
        <v>0</v>
      </c>
      <c r="AV82" s="117">
        <f t="shared" ca="1" si="73"/>
        <v>0</v>
      </c>
      <c r="AW82" s="46"/>
      <c r="AX82" s="117">
        <f t="shared" ca="1" si="74"/>
        <v>0</v>
      </c>
      <c r="AY82" s="36">
        <f t="shared" ca="1" si="75"/>
        <v>0</v>
      </c>
      <c r="AZ82" s="117">
        <f t="shared" ca="1" si="76"/>
        <v>0</v>
      </c>
      <c r="BA82" s="117">
        <f t="shared" ca="1" si="77"/>
        <v>0</v>
      </c>
      <c r="BB82" s="117">
        <f t="shared" ca="1" si="78"/>
        <v>0</v>
      </c>
      <c r="BC82" s="117"/>
      <c r="BD82" s="117">
        <f t="shared" ca="1" si="46"/>
        <v>0</v>
      </c>
    </row>
    <row r="83" spans="1:56" x14ac:dyDescent="0.25">
      <c r="A83" s="182">
        <v>2019</v>
      </c>
      <c r="B83" s="182"/>
      <c r="C83" s="36">
        <f>Muut_vuositiedot!$D83</f>
        <v>0.5</v>
      </c>
      <c r="D83" s="45">
        <f>Muut_vuositiedot!$G83</f>
        <v>1</v>
      </c>
      <c r="F83" s="120">
        <f ca="1">Teollisuus_kiinteä!O83</f>
        <v>0</v>
      </c>
      <c r="G83" s="46">
        <f t="shared" ca="1" si="47"/>
        <v>0</v>
      </c>
      <c r="H83" s="46">
        <f ca="1">Teollisuus_kiinteä!AB83</f>
        <v>0</v>
      </c>
      <c r="I83" s="46">
        <f ca="1">Teollisuus_kiinteä!AC83</f>
        <v>0</v>
      </c>
      <c r="J83" s="46">
        <f ca="1">Teollisuus_kiinteä!AD83</f>
        <v>0</v>
      </c>
      <c r="K83" s="46">
        <f ca="1">Teollisuus_kiinteä!AE83</f>
        <v>0</v>
      </c>
      <c r="L83" s="46"/>
      <c r="M83" s="117">
        <f t="shared" ca="1" si="48"/>
        <v>0</v>
      </c>
      <c r="N83" s="36">
        <f t="shared" ca="1" si="49"/>
        <v>0</v>
      </c>
      <c r="O83" s="117">
        <f t="shared" ca="1" si="50"/>
        <v>0</v>
      </c>
      <c r="P83" s="117">
        <f t="shared" ca="1" si="51"/>
        <v>0</v>
      </c>
      <c r="Q83" s="117">
        <f t="shared" ca="1" si="52"/>
        <v>0</v>
      </c>
      <c r="R83" s="46"/>
      <c r="S83" s="117">
        <f t="shared" ca="1" si="53"/>
        <v>0</v>
      </c>
      <c r="T83" s="36">
        <f t="shared" ca="1" si="54"/>
        <v>0</v>
      </c>
      <c r="U83" s="117">
        <f t="shared" ca="1" si="55"/>
        <v>0</v>
      </c>
      <c r="V83" s="117">
        <f t="shared" ca="1" si="56"/>
        <v>0</v>
      </c>
      <c r="W83" s="117">
        <f t="shared" ca="1" si="57"/>
        <v>0</v>
      </c>
      <c r="Y83" s="117">
        <f t="shared" ca="1" si="58"/>
        <v>0</v>
      </c>
      <c r="Z83" s="36">
        <f t="shared" ca="1" si="59"/>
        <v>0</v>
      </c>
      <c r="AA83" s="117">
        <f t="shared" ca="1" si="60"/>
        <v>0</v>
      </c>
      <c r="AB83" s="117">
        <f t="shared" ca="1" si="61"/>
        <v>0</v>
      </c>
      <c r="AC83" s="117">
        <f t="shared" ca="1" si="62"/>
        <v>0</v>
      </c>
      <c r="AE83" s="117">
        <f t="shared" ca="1" si="63"/>
        <v>0</v>
      </c>
      <c r="AF83" s="36">
        <f t="shared" ca="1" si="64"/>
        <v>0</v>
      </c>
      <c r="AG83" s="117">
        <f t="shared" ca="1" si="65"/>
        <v>0</v>
      </c>
      <c r="AH83" s="117">
        <f t="shared" ca="1" si="66"/>
        <v>0</v>
      </c>
      <c r="AI83" s="117">
        <f t="shared" ca="1" si="67"/>
        <v>0</v>
      </c>
      <c r="AJ83" s="117"/>
      <c r="AK83" s="117">
        <f t="shared" ca="1" si="45"/>
        <v>0</v>
      </c>
      <c r="AL83" s="157"/>
      <c r="AM83" s="120">
        <f ca="1">Rakennus!I83</f>
        <v>0</v>
      </c>
      <c r="AN83" s="46">
        <f t="shared" ca="1" si="68"/>
        <v>0</v>
      </c>
      <c r="AO83" s="46">
        <f ca="1">Rakennus!P83</f>
        <v>0</v>
      </c>
      <c r="AP83" s="46">
        <f ca="1">Rakennus!Q83</f>
        <v>0</v>
      </c>
      <c r="AQ83" s="46"/>
      <c r="AR83" s="117">
        <f t="shared" ca="1" si="69"/>
        <v>0</v>
      </c>
      <c r="AS83" s="36">
        <f t="shared" ca="1" si="70"/>
        <v>0</v>
      </c>
      <c r="AT83" s="117">
        <f t="shared" ca="1" si="71"/>
        <v>0</v>
      </c>
      <c r="AU83" s="117">
        <f t="shared" ca="1" si="72"/>
        <v>0</v>
      </c>
      <c r="AV83" s="117">
        <f t="shared" ca="1" si="73"/>
        <v>0</v>
      </c>
      <c r="AW83" s="46"/>
      <c r="AX83" s="117">
        <f t="shared" ca="1" si="74"/>
        <v>0</v>
      </c>
      <c r="AY83" s="36">
        <f t="shared" ca="1" si="75"/>
        <v>0</v>
      </c>
      <c r="AZ83" s="117">
        <f t="shared" ca="1" si="76"/>
        <v>0</v>
      </c>
      <c r="BA83" s="117">
        <f t="shared" ca="1" si="77"/>
        <v>0</v>
      </c>
      <c r="BB83" s="117">
        <f t="shared" ca="1" si="78"/>
        <v>0</v>
      </c>
      <c r="BC83" s="117"/>
      <c r="BD83" s="117">
        <f t="shared" ca="1" si="46"/>
        <v>0</v>
      </c>
    </row>
    <row r="84" spans="1:56" x14ac:dyDescent="0.25">
      <c r="A84" s="182">
        <v>2020</v>
      </c>
      <c r="B84" s="182"/>
      <c r="C84" s="36">
        <f>Muut_vuositiedot!$D84</f>
        <v>0.5</v>
      </c>
      <c r="D84" s="45">
        <f>Muut_vuositiedot!$G84</f>
        <v>1</v>
      </c>
      <c r="F84" s="120">
        <f ca="1">Teollisuus_kiinteä!O84</f>
        <v>0</v>
      </c>
      <c r="G84" s="46">
        <f t="shared" ca="1" si="47"/>
        <v>0</v>
      </c>
      <c r="H84" s="46">
        <f ca="1">Teollisuus_kiinteä!AB84</f>
        <v>0</v>
      </c>
      <c r="I84" s="46">
        <f ca="1">Teollisuus_kiinteä!AC84</f>
        <v>0</v>
      </c>
      <c r="J84" s="46">
        <f ca="1">Teollisuus_kiinteä!AD84</f>
        <v>0</v>
      </c>
      <c r="K84" s="46">
        <f ca="1">Teollisuus_kiinteä!AE84</f>
        <v>0</v>
      </c>
      <c r="L84" s="46"/>
      <c r="M84" s="117">
        <f t="shared" ca="1" si="48"/>
        <v>0</v>
      </c>
      <c r="N84" s="36">
        <f t="shared" ca="1" si="49"/>
        <v>0</v>
      </c>
      <c r="O84" s="117">
        <f t="shared" ca="1" si="50"/>
        <v>0</v>
      </c>
      <c r="P84" s="117">
        <f t="shared" ca="1" si="51"/>
        <v>0</v>
      </c>
      <c r="Q84" s="117">
        <f t="shared" ca="1" si="52"/>
        <v>0</v>
      </c>
      <c r="R84" s="46"/>
      <c r="S84" s="117">
        <f t="shared" ca="1" si="53"/>
        <v>0</v>
      </c>
      <c r="T84" s="36">
        <f t="shared" ca="1" si="54"/>
        <v>0</v>
      </c>
      <c r="U84" s="117">
        <f t="shared" ca="1" si="55"/>
        <v>0</v>
      </c>
      <c r="V84" s="117">
        <f t="shared" ca="1" si="56"/>
        <v>0</v>
      </c>
      <c r="W84" s="117">
        <f t="shared" ca="1" si="57"/>
        <v>0</v>
      </c>
      <c r="Y84" s="117">
        <f t="shared" ca="1" si="58"/>
        <v>0</v>
      </c>
      <c r="Z84" s="36">
        <f t="shared" ca="1" si="59"/>
        <v>0</v>
      </c>
      <c r="AA84" s="117">
        <f t="shared" ca="1" si="60"/>
        <v>0</v>
      </c>
      <c r="AB84" s="117">
        <f t="shared" ca="1" si="61"/>
        <v>0</v>
      </c>
      <c r="AC84" s="117">
        <f t="shared" ca="1" si="62"/>
        <v>0</v>
      </c>
      <c r="AE84" s="117">
        <f t="shared" ca="1" si="63"/>
        <v>0</v>
      </c>
      <c r="AF84" s="36">
        <f t="shared" ca="1" si="64"/>
        <v>0</v>
      </c>
      <c r="AG84" s="117">
        <f t="shared" ca="1" si="65"/>
        <v>0</v>
      </c>
      <c r="AH84" s="117">
        <f t="shared" ca="1" si="66"/>
        <v>0</v>
      </c>
      <c r="AI84" s="117">
        <f t="shared" ca="1" si="67"/>
        <v>0</v>
      </c>
      <c r="AJ84" s="117"/>
      <c r="AK84" s="117">
        <f t="shared" ca="1" si="45"/>
        <v>0</v>
      </c>
      <c r="AL84" s="157"/>
      <c r="AM84" s="120">
        <f ca="1">Rakennus!I84</f>
        <v>0</v>
      </c>
      <c r="AN84" s="46">
        <f t="shared" ca="1" si="68"/>
        <v>0</v>
      </c>
      <c r="AO84" s="46">
        <f ca="1">Rakennus!P84</f>
        <v>0</v>
      </c>
      <c r="AP84" s="46">
        <f ca="1">Rakennus!Q84</f>
        <v>0</v>
      </c>
      <c r="AQ84" s="46"/>
      <c r="AR84" s="117">
        <f t="shared" ca="1" si="69"/>
        <v>0</v>
      </c>
      <c r="AS84" s="36">
        <f t="shared" ca="1" si="70"/>
        <v>0</v>
      </c>
      <c r="AT84" s="117">
        <f t="shared" ca="1" si="71"/>
        <v>0</v>
      </c>
      <c r="AU84" s="117">
        <f t="shared" ca="1" si="72"/>
        <v>0</v>
      </c>
      <c r="AV84" s="117">
        <f t="shared" ca="1" si="73"/>
        <v>0</v>
      </c>
      <c r="AW84" s="46"/>
      <c r="AX84" s="117">
        <f t="shared" ca="1" si="74"/>
        <v>0</v>
      </c>
      <c r="AY84" s="36">
        <f t="shared" ca="1" si="75"/>
        <v>0</v>
      </c>
      <c r="AZ84" s="117">
        <f t="shared" ca="1" si="76"/>
        <v>0</v>
      </c>
      <c r="BA84" s="117">
        <f t="shared" ca="1" si="77"/>
        <v>0</v>
      </c>
      <c r="BB84" s="117">
        <f t="shared" ca="1" si="78"/>
        <v>0</v>
      </c>
      <c r="BC84" s="117"/>
      <c r="BD84" s="117">
        <f t="shared" ca="1" si="46"/>
        <v>0</v>
      </c>
    </row>
    <row r="85" spans="1:56" x14ac:dyDescent="0.25">
      <c r="A85" s="182">
        <v>2021</v>
      </c>
      <c r="B85" s="182"/>
      <c r="C85" s="36">
        <f>Muut_vuositiedot!$D85</f>
        <v>0.5</v>
      </c>
      <c r="D85" s="45">
        <f>Muut_vuositiedot!$G85</f>
        <v>1</v>
      </c>
      <c r="F85" s="120">
        <f ca="1">Teollisuus_kiinteä!O85</f>
        <v>0</v>
      </c>
      <c r="G85" s="46">
        <f t="shared" ca="1" si="47"/>
        <v>0</v>
      </c>
      <c r="H85" s="46">
        <f ca="1">Teollisuus_kiinteä!AB85</f>
        <v>0</v>
      </c>
      <c r="I85" s="46">
        <f ca="1">Teollisuus_kiinteä!AC85</f>
        <v>0</v>
      </c>
      <c r="J85" s="46">
        <f ca="1">Teollisuus_kiinteä!AD85</f>
        <v>0</v>
      </c>
      <c r="K85" s="46">
        <f ca="1">Teollisuus_kiinteä!AE85</f>
        <v>0</v>
      </c>
      <c r="L85" s="46"/>
      <c r="M85" s="117">
        <f t="shared" ca="1" si="48"/>
        <v>0</v>
      </c>
      <c r="N85" s="36">
        <f t="shared" ca="1" si="49"/>
        <v>0</v>
      </c>
      <c r="O85" s="117">
        <f t="shared" ca="1" si="50"/>
        <v>0</v>
      </c>
      <c r="P85" s="117">
        <f t="shared" ca="1" si="51"/>
        <v>0</v>
      </c>
      <c r="Q85" s="117">
        <f t="shared" ca="1" si="52"/>
        <v>0</v>
      </c>
      <c r="R85" s="46"/>
      <c r="S85" s="117">
        <f t="shared" ca="1" si="53"/>
        <v>0</v>
      </c>
      <c r="T85" s="36">
        <f t="shared" ca="1" si="54"/>
        <v>0</v>
      </c>
      <c r="U85" s="117">
        <f t="shared" ca="1" si="55"/>
        <v>0</v>
      </c>
      <c r="V85" s="117">
        <f t="shared" ca="1" si="56"/>
        <v>0</v>
      </c>
      <c r="W85" s="117">
        <f t="shared" ca="1" si="57"/>
        <v>0</v>
      </c>
      <c r="Y85" s="117">
        <f t="shared" ca="1" si="58"/>
        <v>0</v>
      </c>
      <c r="Z85" s="36">
        <f t="shared" ca="1" si="59"/>
        <v>0</v>
      </c>
      <c r="AA85" s="117">
        <f t="shared" ca="1" si="60"/>
        <v>0</v>
      </c>
      <c r="AB85" s="117">
        <f t="shared" ca="1" si="61"/>
        <v>0</v>
      </c>
      <c r="AC85" s="117">
        <f t="shared" ca="1" si="62"/>
        <v>0</v>
      </c>
      <c r="AE85" s="117">
        <f t="shared" ca="1" si="63"/>
        <v>0</v>
      </c>
      <c r="AF85" s="36">
        <f t="shared" ca="1" si="64"/>
        <v>0</v>
      </c>
      <c r="AG85" s="117">
        <f t="shared" ca="1" si="65"/>
        <v>0</v>
      </c>
      <c r="AH85" s="117">
        <f t="shared" ca="1" si="66"/>
        <v>0</v>
      </c>
      <c r="AI85" s="117">
        <f t="shared" ca="1" si="67"/>
        <v>0</v>
      </c>
      <c r="AJ85" s="117"/>
      <c r="AK85" s="117">
        <f t="shared" ca="1" si="45"/>
        <v>0</v>
      </c>
      <c r="AL85" s="157"/>
      <c r="AM85" s="120">
        <f ca="1">Rakennus!I85</f>
        <v>0</v>
      </c>
      <c r="AN85" s="46">
        <f t="shared" ca="1" si="68"/>
        <v>0</v>
      </c>
      <c r="AO85" s="46">
        <f ca="1">Rakennus!P85</f>
        <v>0</v>
      </c>
      <c r="AP85" s="46">
        <f ca="1">Rakennus!Q85</f>
        <v>0</v>
      </c>
      <c r="AQ85" s="46"/>
      <c r="AR85" s="117">
        <f t="shared" ca="1" si="69"/>
        <v>0</v>
      </c>
      <c r="AS85" s="36">
        <f t="shared" ca="1" si="70"/>
        <v>0</v>
      </c>
      <c r="AT85" s="117">
        <f t="shared" ca="1" si="71"/>
        <v>0</v>
      </c>
      <c r="AU85" s="117">
        <f t="shared" ca="1" si="72"/>
        <v>0</v>
      </c>
      <c r="AV85" s="117">
        <f t="shared" ca="1" si="73"/>
        <v>0</v>
      </c>
      <c r="AW85" s="46"/>
      <c r="AX85" s="117">
        <f t="shared" ca="1" si="74"/>
        <v>0</v>
      </c>
      <c r="AY85" s="36">
        <f t="shared" ca="1" si="75"/>
        <v>0</v>
      </c>
      <c r="AZ85" s="117">
        <f t="shared" ca="1" si="76"/>
        <v>0</v>
      </c>
      <c r="BA85" s="117">
        <f t="shared" ca="1" si="77"/>
        <v>0</v>
      </c>
      <c r="BB85" s="117">
        <f t="shared" ca="1" si="78"/>
        <v>0</v>
      </c>
      <c r="BC85" s="117"/>
      <c r="BD85" s="117">
        <f t="shared" ca="1" si="46"/>
        <v>0</v>
      </c>
    </row>
    <row r="86" spans="1:56" x14ac:dyDescent="0.25">
      <c r="A86" s="182">
        <v>2022</v>
      </c>
      <c r="B86" s="182"/>
      <c r="C86" s="36">
        <f>Muut_vuositiedot!$D86</f>
        <v>0.5</v>
      </c>
      <c r="D86" s="45">
        <f>Muut_vuositiedot!$G86</f>
        <v>1</v>
      </c>
      <c r="F86" s="120">
        <f ca="1">Teollisuus_kiinteä!O86</f>
        <v>0</v>
      </c>
      <c r="G86" s="46">
        <f t="shared" ca="1" si="47"/>
        <v>0</v>
      </c>
      <c r="H86" s="46">
        <f ca="1">Teollisuus_kiinteä!AB86</f>
        <v>0</v>
      </c>
      <c r="I86" s="46">
        <f ca="1">Teollisuus_kiinteä!AC86</f>
        <v>0</v>
      </c>
      <c r="J86" s="46">
        <f ca="1">Teollisuus_kiinteä!AD86</f>
        <v>0</v>
      </c>
      <c r="K86" s="46">
        <f ca="1">Teollisuus_kiinteä!AE86</f>
        <v>0</v>
      </c>
      <c r="L86" s="46"/>
      <c r="M86" s="117">
        <f t="shared" ca="1" si="48"/>
        <v>0</v>
      </c>
      <c r="N86" s="36">
        <f t="shared" ca="1" si="49"/>
        <v>0</v>
      </c>
      <c r="O86" s="117">
        <f t="shared" ca="1" si="50"/>
        <v>0</v>
      </c>
      <c r="P86" s="117">
        <f t="shared" ca="1" si="51"/>
        <v>0</v>
      </c>
      <c r="Q86" s="117">
        <f t="shared" ca="1" si="52"/>
        <v>0</v>
      </c>
      <c r="R86" s="46"/>
      <c r="S86" s="117">
        <f t="shared" ca="1" si="53"/>
        <v>0</v>
      </c>
      <c r="T86" s="36">
        <f t="shared" ca="1" si="54"/>
        <v>0</v>
      </c>
      <c r="U86" s="117">
        <f t="shared" ca="1" si="55"/>
        <v>0</v>
      </c>
      <c r="V86" s="117">
        <f t="shared" ca="1" si="56"/>
        <v>0</v>
      </c>
      <c r="W86" s="117">
        <f t="shared" ca="1" si="57"/>
        <v>0</v>
      </c>
      <c r="Y86" s="117">
        <f t="shared" ca="1" si="58"/>
        <v>0</v>
      </c>
      <c r="Z86" s="36">
        <f t="shared" ca="1" si="59"/>
        <v>0</v>
      </c>
      <c r="AA86" s="117">
        <f t="shared" ca="1" si="60"/>
        <v>0</v>
      </c>
      <c r="AB86" s="117">
        <f t="shared" ca="1" si="61"/>
        <v>0</v>
      </c>
      <c r="AC86" s="117">
        <f t="shared" ca="1" si="62"/>
        <v>0</v>
      </c>
      <c r="AE86" s="117">
        <f t="shared" ca="1" si="63"/>
        <v>0</v>
      </c>
      <c r="AF86" s="36">
        <f t="shared" ca="1" si="64"/>
        <v>0</v>
      </c>
      <c r="AG86" s="117">
        <f t="shared" ca="1" si="65"/>
        <v>0</v>
      </c>
      <c r="AH86" s="117">
        <f t="shared" ca="1" si="66"/>
        <v>0</v>
      </c>
      <c r="AI86" s="117">
        <f t="shared" ca="1" si="67"/>
        <v>0</v>
      </c>
      <c r="AJ86" s="117"/>
      <c r="AK86" s="117">
        <f t="shared" ca="1" si="45"/>
        <v>0</v>
      </c>
      <c r="AL86" s="157"/>
      <c r="AM86" s="120">
        <f ca="1">Rakennus!I86</f>
        <v>0</v>
      </c>
      <c r="AN86" s="46">
        <f t="shared" ca="1" si="68"/>
        <v>0</v>
      </c>
      <c r="AO86" s="46">
        <f ca="1">Rakennus!P86</f>
        <v>0</v>
      </c>
      <c r="AP86" s="46">
        <f ca="1">Rakennus!Q86</f>
        <v>0</v>
      </c>
      <c r="AQ86" s="46"/>
      <c r="AR86" s="117">
        <f t="shared" ca="1" si="69"/>
        <v>0</v>
      </c>
      <c r="AS86" s="36">
        <f t="shared" ca="1" si="70"/>
        <v>0</v>
      </c>
      <c r="AT86" s="117">
        <f t="shared" ca="1" si="71"/>
        <v>0</v>
      </c>
      <c r="AU86" s="117">
        <f t="shared" ca="1" si="72"/>
        <v>0</v>
      </c>
      <c r="AV86" s="117">
        <f t="shared" ca="1" si="73"/>
        <v>0</v>
      </c>
      <c r="AW86" s="46"/>
      <c r="AX86" s="117">
        <f t="shared" ca="1" si="74"/>
        <v>0</v>
      </c>
      <c r="AY86" s="36">
        <f t="shared" ca="1" si="75"/>
        <v>0</v>
      </c>
      <c r="AZ86" s="117">
        <f t="shared" ca="1" si="76"/>
        <v>0</v>
      </c>
      <c r="BA86" s="117">
        <f t="shared" ca="1" si="77"/>
        <v>0</v>
      </c>
      <c r="BB86" s="117">
        <f t="shared" ca="1" si="78"/>
        <v>0</v>
      </c>
      <c r="BC86" s="117"/>
      <c r="BD86" s="117">
        <f t="shared" ca="1" si="46"/>
        <v>0</v>
      </c>
    </row>
    <row r="87" spans="1:56" x14ac:dyDescent="0.25">
      <c r="A87" s="182">
        <v>2023</v>
      </c>
      <c r="B87" s="182"/>
      <c r="C87" s="36">
        <f>Muut_vuositiedot!$D87</f>
        <v>0.5</v>
      </c>
      <c r="D87" s="45">
        <f>Muut_vuositiedot!$G87</f>
        <v>1</v>
      </c>
      <c r="F87" s="120">
        <f ca="1">Teollisuus_kiinteä!O87</f>
        <v>0</v>
      </c>
      <c r="G87" s="46">
        <f t="shared" ca="1" si="47"/>
        <v>0</v>
      </c>
      <c r="H87" s="46">
        <f ca="1">Teollisuus_kiinteä!AB87</f>
        <v>0</v>
      </c>
      <c r="I87" s="46">
        <f ca="1">Teollisuus_kiinteä!AC87</f>
        <v>0</v>
      </c>
      <c r="J87" s="46">
        <f ca="1">Teollisuus_kiinteä!AD87</f>
        <v>0</v>
      </c>
      <c r="K87" s="46">
        <f ca="1">Teollisuus_kiinteä!AE87</f>
        <v>0</v>
      </c>
      <c r="L87" s="46"/>
      <c r="M87" s="117">
        <f t="shared" ca="1" si="48"/>
        <v>0</v>
      </c>
      <c r="N87" s="36">
        <f t="shared" ca="1" si="49"/>
        <v>0</v>
      </c>
      <c r="O87" s="117">
        <f t="shared" ca="1" si="50"/>
        <v>0</v>
      </c>
      <c r="P87" s="117">
        <f t="shared" ca="1" si="51"/>
        <v>0</v>
      </c>
      <c r="Q87" s="117">
        <f t="shared" ca="1" si="52"/>
        <v>0</v>
      </c>
      <c r="R87" s="46"/>
      <c r="S87" s="117">
        <f t="shared" ca="1" si="53"/>
        <v>0</v>
      </c>
      <c r="T87" s="36">
        <f t="shared" ca="1" si="54"/>
        <v>0</v>
      </c>
      <c r="U87" s="117">
        <f t="shared" ca="1" si="55"/>
        <v>0</v>
      </c>
      <c r="V87" s="117">
        <f t="shared" ca="1" si="56"/>
        <v>0</v>
      </c>
      <c r="W87" s="117">
        <f t="shared" ca="1" si="57"/>
        <v>0</v>
      </c>
      <c r="Y87" s="117">
        <f t="shared" ca="1" si="58"/>
        <v>0</v>
      </c>
      <c r="Z87" s="36">
        <f t="shared" ca="1" si="59"/>
        <v>0</v>
      </c>
      <c r="AA87" s="117">
        <f t="shared" ca="1" si="60"/>
        <v>0</v>
      </c>
      <c r="AB87" s="117">
        <f t="shared" ca="1" si="61"/>
        <v>0</v>
      </c>
      <c r="AC87" s="117">
        <f t="shared" ca="1" si="62"/>
        <v>0</v>
      </c>
      <c r="AE87" s="117">
        <f t="shared" ca="1" si="63"/>
        <v>0</v>
      </c>
      <c r="AF87" s="36">
        <f t="shared" ca="1" si="64"/>
        <v>0</v>
      </c>
      <c r="AG87" s="117">
        <f t="shared" ca="1" si="65"/>
        <v>0</v>
      </c>
      <c r="AH87" s="117">
        <f t="shared" ca="1" si="66"/>
        <v>0</v>
      </c>
      <c r="AI87" s="117">
        <f t="shared" ca="1" si="67"/>
        <v>0</v>
      </c>
      <c r="AJ87" s="117"/>
      <c r="AK87" s="117">
        <f t="shared" ca="1" si="45"/>
        <v>0</v>
      </c>
      <c r="AL87" s="157"/>
      <c r="AM87" s="120">
        <f ca="1">Rakennus!I87</f>
        <v>0</v>
      </c>
      <c r="AN87" s="46">
        <f t="shared" ca="1" si="68"/>
        <v>0</v>
      </c>
      <c r="AO87" s="46">
        <f ca="1">Rakennus!P87</f>
        <v>0</v>
      </c>
      <c r="AP87" s="46">
        <f ca="1">Rakennus!Q87</f>
        <v>0</v>
      </c>
      <c r="AQ87" s="46"/>
      <c r="AR87" s="117">
        <f t="shared" ca="1" si="69"/>
        <v>0</v>
      </c>
      <c r="AS87" s="36">
        <f t="shared" ca="1" si="70"/>
        <v>0</v>
      </c>
      <c r="AT87" s="117">
        <f t="shared" ca="1" si="71"/>
        <v>0</v>
      </c>
      <c r="AU87" s="117">
        <f t="shared" ca="1" si="72"/>
        <v>0</v>
      </c>
      <c r="AV87" s="117">
        <f t="shared" ca="1" si="73"/>
        <v>0</v>
      </c>
      <c r="AW87" s="46"/>
      <c r="AX87" s="117">
        <f t="shared" ca="1" si="74"/>
        <v>0</v>
      </c>
      <c r="AY87" s="36">
        <f t="shared" ca="1" si="75"/>
        <v>0</v>
      </c>
      <c r="AZ87" s="117">
        <f t="shared" ca="1" si="76"/>
        <v>0</v>
      </c>
      <c r="BA87" s="117">
        <f t="shared" ca="1" si="77"/>
        <v>0</v>
      </c>
      <c r="BB87" s="117">
        <f t="shared" ca="1" si="78"/>
        <v>0</v>
      </c>
      <c r="BC87" s="117"/>
      <c r="BD87" s="117">
        <f t="shared" ca="1" si="46"/>
        <v>0</v>
      </c>
    </row>
    <row r="88" spans="1:56" x14ac:dyDescent="0.25">
      <c r="A88" s="182">
        <v>2024</v>
      </c>
      <c r="B88" s="182"/>
      <c r="C88" s="36">
        <f>Muut_vuositiedot!$D88</f>
        <v>0.5</v>
      </c>
      <c r="D88" s="45">
        <f>Muut_vuositiedot!$G88</f>
        <v>1</v>
      </c>
      <c r="F88" s="120">
        <f ca="1">Teollisuus_kiinteä!O88</f>
        <v>0</v>
      </c>
      <c r="G88" s="46">
        <f t="shared" ca="1" si="47"/>
        <v>0</v>
      </c>
      <c r="H88" s="46">
        <f ca="1">Teollisuus_kiinteä!AB88</f>
        <v>0</v>
      </c>
      <c r="I88" s="46">
        <f ca="1">Teollisuus_kiinteä!AC88</f>
        <v>0</v>
      </c>
      <c r="J88" s="46">
        <f ca="1">Teollisuus_kiinteä!AD88</f>
        <v>0</v>
      </c>
      <c r="K88" s="46">
        <f ca="1">Teollisuus_kiinteä!AE88</f>
        <v>0</v>
      </c>
      <c r="L88" s="46"/>
      <c r="M88" s="117">
        <f t="shared" ca="1" si="48"/>
        <v>0</v>
      </c>
      <c r="N88" s="36">
        <f t="shared" ca="1" si="49"/>
        <v>0</v>
      </c>
      <c r="O88" s="117">
        <f t="shared" ca="1" si="50"/>
        <v>0</v>
      </c>
      <c r="P88" s="117">
        <f t="shared" ca="1" si="51"/>
        <v>0</v>
      </c>
      <c r="Q88" s="117">
        <f t="shared" ca="1" si="52"/>
        <v>0</v>
      </c>
      <c r="R88" s="46"/>
      <c r="S88" s="117">
        <f t="shared" ca="1" si="53"/>
        <v>0</v>
      </c>
      <c r="T88" s="36">
        <f t="shared" ca="1" si="54"/>
        <v>0</v>
      </c>
      <c r="U88" s="117">
        <f t="shared" ca="1" si="55"/>
        <v>0</v>
      </c>
      <c r="V88" s="117">
        <f t="shared" ca="1" si="56"/>
        <v>0</v>
      </c>
      <c r="W88" s="117">
        <f t="shared" ca="1" si="57"/>
        <v>0</v>
      </c>
      <c r="Y88" s="117">
        <f t="shared" ca="1" si="58"/>
        <v>0</v>
      </c>
      <c r="Z88" s="36">
        <f t="shared" ca="1" si="59"/>
        <v>0</v>
      </c>
      <c r="AA88" s="117">
        <f t="shared" ca="1" si="60"/>
        <v>0</v>
      </c>
      <c r="AB88" s="117">
        <f t="shared" ca="1" si="61"/>
        <v>0</v>
      </c>
      <c r="AC88" s="117">
        <f t="shared" ca="1" si="62"/>
        <v>0</v>
      </c>
      <c r="AE88" s="117">
        <f t="shared" ca="1" si="63"/>
        <v>0</v>
      </c>
      <c r="AF88" s="36">
        <f t="shared" ca="1" si="64"/>
        <v>0</v>
      </c>
      <c r="AG88" s="117">
        <f t="shared" ca="1" si="65"/>
        <v>0</v>
      </c>
      <c r="AH88" s="117">
        <f t="shared" ca="1" si="66"/>
        <v>0</v>
      </c>
      <c r="AI88" s="117">
        <f t="shared" ca="1" si="67"/>
        <v>0</v>
      </c>
      <c r="AJ88" s="117"/>
      <c r="AK88" s="117">
        <f t="shared" ca="1" si="45"/>
        <v>0</v>
      </c>
      <c r="AL88" s="157"/>
      <c r="AM88" s="120">
        <f ca="1">Rakennus!I88</f>
        <v>0</v>
      </c>
      <c r="AN88" s="46">
        <f t="shared" ca="1" si="68"/>
        <v>0</v>
      </c>
      <c r="AO88" s="46">
        <f ca="1">Rakennus!P88</f>
        <v>0</v>
      </c>
      <c r="AP88" s="46">
        <f ca="1">Rakennus!Q88</f>
        <v>0</v>
      </c>
      <c r="AQ88" s="46"/>
      <c r="AR88" s="117">
        <f t="shared" ca="1" si="69"/>
        <v>0</v>
      </c>
      <c r="AS88" s="36">
        <f t="shared" ca="1" si="70"/>
        <v>0</v>
      </c>
      <c r="AT88" s="117">
        <f t="shared" ca="1" si="71"/>
        <v>0</v>
      </c>
      <c r="AU88" s="117">
        <f t="shared" ca="1" si="72"/>
        <v>0</v>
      </c>
      <c r="AV88" s="117">
        <f t="shared" ca="1" si="73"/>
        <v>0</v>
      </c>
      <c r="AW88" s="46"/>
      <c r="AX88" s="117">
        <f t="shared" ca="1" si="74"/>
        <v>0</v>
      </c>
      <c r="AY88" s="36">
        <f t="shared" ca="1" si="75"/>
        <v>0</v>
      </c>
      <c r="AZ88" s="117">
        <f t="shared" ca="1" si="76"/>
        <v>0</v>
      </c>
      <c r="BA88" s="117">
        <f t="shared" ca="1" si="77"/>
        <v>0</v>
      </c>
      <c r="BB88" s="117">
        <f t="shared" ca="1" si="78"/>
        <v>0</v>
      </c>
      <c r="BC88" s="117"/>
      <c r="BD88" s="117">
        <f t="shared" ca="1" si="46"/>
        <v>0</v>
      </c>
    </row>
    <row r="89" spans="1:56" x14ac:dyDescent="0.25">
      <c r="A89" s="182">
        <v>2025</v>
      </c>
      <c r="B89" s="182"/>
      <c r="C89" s="36">
        <f>Muut_vuositiedot!$D89</f>
        <v>0.5</v>
      </c>
      <c r="D89" s="45">
        <f>Muut_vuositiedot!$G89</f>
        <v>1</v>
      </c>
      <c r="F89" s="120">
        <f ca="1">Teollisuus_kiinteä!O89</f>
        <v>0</v>
      </c>
      <c r="G89" s="46">
        <f t="shared" ca="1" si="47"/>
        <v>0</v>
      </c>
      <c r="H89" s="46">
        <f ca="1">Teollisuus_kiinteä!AB89</f>
        <v>0</v>
      </c>
      <c r="I89" s="46">
        <f ca="1">Teollisuus_kiinteä!AC89</f>
        <v>0</v>
      </c>
      <c r="J89" s="46">
        <f ca="1">Teollisuus_kiinteä!AD89</f>
        <v>0</v>
      </c>
      <c r="K89" s="46">
        <f ca="1">Teollisuus_kiinteä!AE89</f>
        <v>0</v>
      </c>
      <c r="L89" s="46"/>
      <c r="M89" s="117">
        <f t="shared" ca="1" si="48"/>
        <v>0</v>
      </c>
      <c r="N89" s="36">
        <f t="shared" ca="1" si="49"/>
        <v>0</v>
      </c>
      <c r="O89" s="117">
        <f t="shared" ca="1" si="50"/>
        <v>0</v>
      </c>
      <c r="P89" s="117">
        <f t="shared" ca="1" si="51"/>
        <v>0</v>
      </c>
      <c r="Q89" s="117">
        <f t="shared" ca="1" si="52"/>
        <v>0</v>
      </c>
      <c r="R89" s="46"/>
      <c r="S89" s="117">
        <f t="shared" ca="1" si="53"/>
        <v>0</v>
      </c>
      <c r="T89" s="36">
        <f t="shared" ca="1" si="54"/>
        <v>0</v>
      </c>
      <c r="U89" s="117">
        <f t="shared" ca="1" si="55"/>
        <v>0</v>
      </c>
      <c r="V89" s="117">
        <f t="shared" ca="1" si="56"/>
        <v>0</v>
      </c>
      <c r="W89" s="117">
        <f t="shared" ca="1" si="57"/>
        <v>0</v>
      </c>
      <c r="Y89" s="117">
        <f t="shared" ca="1" si="58"/>
        <v>0</v>
      </c>
      <c r="Z89" s="36">
        <f t="shared" ca="1" si="59"/>
        <v>0</v>
      </c>
      <c r="AA89" s="117">
        <f t="shared" ca="1" si="60"/>
        <v>0</v>
      </c>
      <c r="AB89" s="117">
        <f t="shared" ca="1" si="61"/>
        <v>0</v>
      </c>
      <c r="AC89" s="117">
        <f t="shared" ca="1" si="62"/>
        <v>0</v>
      </c>
      <c r="AE89" s="117">
        <f t="shared" ca="1" si="63"/>
        <v>0</v>
      </c>
      <c r="AF89" s="36">
        <f t="shared" ca="1" si="64"/>
        <v>0</v>
      </c>
      <c r="AG89" s="117">
        <f t="shared" ca="1" si="65"/>
        <v>0</v>
      </c>
      <c r="AH89" s="117">
        <f t="shared" ca="1" si="66"/>
        <v>0</v>
      </c>
      <c r="AI89" s="117">
        <f t="shared" ca="1" si="67"/>
        <v>0</v>
      </c>
      <c r="AJ89" s="117"/>
      <c r="AK89" s="117">
        <f t="shared" ca="1" si="45"/>
        <v>0</v>
      </c>
      <c r="AL89" s="157"/>
      <c r="AM89" s="120">
        <f ca="1">Rakennus!I89</f>
        <v>0</v>
      </c>
      <c r="AN89" s="46">
        <f t="shared" ca="1" si="68"/>
        <v>0</v>
      </c>
      <c r="AO89" s="46">
        <f ca="1">Rakennus!P89</f>
        <v>0</v>
      </c>
      <c r="AP89" s="46">
        <f ca="1">Rakennus!Q89</f>
        <v>0</v>
      </c>
      <c r="AQ89" s="46"/>
      <c r="AR89" s="117">
        <f t="shared" ca="1" si="69"/>
        <v>0</v>
      </c>
      <c r="AS89" s="36">
        <f t="shared" ca="1" si="70"/>
        <v>0</v>
      </c>
      <c r="AT89" s="117">
        <f t="shared" ca="1" si="71"/>
        <v>0</v>
      </c>
      <c r="AU89" s="117">
        <f t="shared" ca="1" si="72"/>
        <v>0</v>
      </c>
      <c r="AV89" s="117">
        <f t="shared" ca="1" si="73"/>
        <v>0</v>
      </c>
      <c r="AW89" s="46"/>
      <c r="AX89" s="117">
        <f t="shared" ca="1" si="74"/>
        <v>0</v>
      </c>
      <c r="AY89" s="36">
        <f t="shared" ca="1" si="75"/>
        <v>0</v>
      </c>
      <c r="AZ89" s="117">
        <f t="shared" ca="1" si="76"/>
        <v>0</v>
      </c>
      <c r="BA89" s="117">
        <f t="shared" ca="1" si="77"/>
        <v>0</v>
      </c>
      <c r="BB89" s="117">
        <f t="shared" ca="1" si="78"/>
        <v>0</v>
      </c>
      <c r="BC89" s="117"/>
      <c r="BD89" s="117">
        <f t="shared" ca="1" si="46"/>
        <v>0</v>
      </c>
    </row>
    <row r="90" spans="1:56" x14ac:dyDescent="0.25">
      <c r="A90" s="182">
        <v>2026</v>
      </c>
      <c r="B90" s="182"/>
      <c r="C90" s="36">
        <f>Muut_vuositiedot!$D90</f>
        <v>0.5</v>
      </c>
      <c r="D90" s="45">
        <f>Muut_vuositiedot!$G90</f>
        <v>1</v>
      </c>
      <c r="F90" s="120">
        <f ca="1">Teollisuus_kiinteä!O90</f>
        <v>0</v>
      </c>
      <c r="G90" s="46">
        <f t="shared" ca="1" si="47"/>
        <v>0</v>
      </c>
      <c r="H90" s="46">
        <f ca="1">Teollisuus_kiinteä!AB90</f>
        <v>0</v>
      </c>
      <c r="I90" s="46">
        <f ca="1">Teollisuus_kiinteä!AC90</f>
        <v>0</v>
      </c>
      <c r="J90" s="46">
        <f ca="1">Teollisuus_kiinteä!AD90</f>
        <v>0</v>
      </c>
      <c r="K90" s="46">
        <f ca="1">Teollisuus_kiinteä!AE90</f>
        <v>0</v>
      </c>
      <c r="L90" s="46"/>
      <c r="M90" s="117">
        <f t="shared" ca="1" si="48"/>
        <v>0</v>
      </c>
      <c r="N90" s="36">
        <f t="shared" ca="1" si="49"/>
        <v>0</v>
      </c>
      <c r="O90" s="117">
        <f t="shared" ca="1" si="50"/>
        <v>0</v>
      </c>
      <c r="P90" s="117">
        <f t="shared" ca="1" si="51"/>
        <v>0</v>
      </c>
      <c r="Q90" s="117">
        <f t="shared" ca="1" si="52"/>
        <v>0</v>
      </c>
      <c r="R90" s="46"/>
      <c r="S90" s="117">
        <f t="shared" ca="1" si="53"/>
        <v>0</v>
      </c>
      <c r="T90" s="36">
        <f t="shared" ca="1" si="54"/>
        <v>0</v>
      </c>
      <c r="U90" s="117">
        <f t="shared" ca="1" si="55"/>
        <v>0</v>
      </c>
      <c r="V90" s="117">
        <f t="shared" ca="1" si="56"/>
        <v>0</v>
      </c>
      <c r="W90" s="117">
        <f t="shared" ca="1" si="57"/>
        <v>0</v>
      </c>
      <c r="Y90" s="117">
        <f t="shared" ca="1" si="58"/>
        <v>0</v>
      </c>
      <c r="Z90" s="36">
        <f t="shared" ca="1" si="59"/>
        <v>0</v>
      </c>
      <c r="AA90" s="117">
        <f t="shared" ca="1" si="60"/>
        <v>0</v>
      </c>
      <c r="AB90" s="117">
        <f t="shared" ca="1" si="61"/>
        <v>0</v>
      </c>
      <c r="AC90" s="117">
        <f t="shared" ca="1" si="62"/>
        <v>0</v>
      </c>
      <c r="AE90" s="117">
        <f t="shared" ca="1" si="63"/>
        <v>0</v>
      </c>
      <c r="AF90" s="36">
        <f t="shared" ca="1" si="64"/>
        <v>0</v>
      </c>
      <c r="AG90" s="117">
        <f t="shared" ca="1" si="65"/>
        <v>0</v>
      </c>
      <c r="AH90" s="117">
        <f t="shared" ca="1" si="66"/>
        <v>0</v>
      </c>
      <c r="AI90" s="117">
        <f t="shared" ca="1" si="67"/>
        <v>0</v>
      </c>
      <c r="AJ90" s="117"/>
      <c r="AK90" s="117">
        <f t="shared" ca="1" si="45"/>
        <v>0</v>
      </c>
      <c r="AL90" s="157"/>
      <c r="AM90" s="120">
        <f ca="1">Rakennus!I90</f>
        <v>0</v>
      </c>
      <c r="AN90" s="46">
        <f t="shared" ca="1" si="68"/>
        <v>0</v>
      </c>
      <c r="AO90" s="46">
        <f ca="1">Rakennus!P90</f>
        <v>0</v>
      </c>
      <c r="AP90" s="46">
        <f ca="1">Rakennus!Q90</f>
        <v>0</v>
      </c>
      <c r="AQ90" s="46"/>
      <c r="AR90" s="117">
        <f t="shared" ca="1" si="69"/>
        <v>0</v>
      </c>
      <c r="AS90" s="36">
        <f t="shared" ca="1" si="70"/>
        <v>0</v>
      </c>
      <c r="AT90" s="117">
        <f t="shared" ca="1" si="71"/>
        <v>0</v>
      </c>
      <c r="AU90" s="117">
        <f t="shared" ca="1" si="72"/>
        <v>0</v>
      </c>
      <c r="AV90" s="117">
        <f t="shared" ca="1" si="73"/>
        <v>0</v>
      </c>
      <c r="AW90" s="46"/>
      <c r="AX90" s="117">
        <f t="shared" ca="1" si="74"/>
        <v>0</v>
      </c>
      <c r="AY90" s="36">
        <f t="shared" ca="1" si="75"/>
        <v>0</v>
      </c>
      <c r="AZ90" s="117">
        <f t="shared" ca="1" si="76"/>
        <v>0</v>
      </c>
      <c r="BA90" s="117">
        <f t="shared" ca="1" si="77"/>
        <v>0</v>
      </c>
      <c r="BB90" s="117">
        <f t="shared" ca="1" si="78"/>
        <v>0</v>
      </c>
      <c r="BC90" s="117"/>
      <c r="BD90" s="117">
        <f t="shared" ca="1" si="46"/>
        <v>0</v>
      </c>
    </row>
    <row r="91" spans="1:56" x14ac:dyDescent="0.25">
      <c r="A91" s="182">
        <v>2027</v>
      </c>
      <c r="B91" s="182"/>
      <c r="C91" s="36">
        <f>Muut_vuositiedot!$D91</f>
        <v>0.5</v>
      </c>
      <c r="D91" s="45">
        <f>Muut_vuositiedot!$G91</f>
        <v>1</v>
      </c>
      <c r="F91" s="120">
        <f ca="1">Teollisuus_kiinteä!O91</f>
        <v>0</v>
      </c>
      <c r="G91" s="46">
        <f t="shared" ca="1" si="47"/>
        <v>0</v>
      </c>
      <c r="H91" s="46">
        <f ca="1">Teollisuus_kiinteä!AB91</f>
        <v>0</v>
      </c>
      <c r="I91" s="46">
        <f ca="1">Teollisuus_kiinteä!AC91</f>
        <v>0</v>
      </c>
      <c r="J91" s="46">
        <f ca="1">Teollisuus_kiinteä!AD91</f>
        <v>0</v>
      </c>
      <c r="K91" s="46">
        <f ca="1">Teollisuus_kiinteä!AE91</f>
        <v>0</v>
      </c>
      <c r="L91" s="46"/>
      <c r="M91" s="117">
        <f t="shared" ca="1" si="48"/>
        <v>0</v>
      </c>
      <c r="N91" s="36">
        <f t="shared" ca="1" si="49"/>
        <v>0</v>
      </c>
      <c r="O91" s="117">
        <f t="shared" ca="1" si="50"/>
        <v>0</v>
      </c>
      <c r="P91" s="117">
        <f t="shared" ca="1" si="51"/>
        <v>0</v>
      </c>
      <c r="Q91" s="117">
        <f t="shared" ca="1" si="52"/>
        <v>0</v>
      </c>
      <c r="R91" s="46"/>
      <c r="S91" s="117">
        <f t="shared" ca="1" si="53"/>
        <v>0</v>
      </c>
      <c r="T91" s="36">
        <f t="shared" ca="1" si="54"/>
        <v>0</v>
      </c>
      <c r="U91" s="117">
        <f t="shared" ca="1" si="55"/>
        <v>0</v>
      </c>
      <c r="V91" s="117">
        <f t="shared" ca="1" si="56"/>
        <v>0</v>
      </c>
      <c r="W91" s="117">
        <f t="shared" ca="1" si="57"/>
        <v>0</v>
      </c>
      <c r="Y91" s="117">
        <f t="shared" ca="1" si="58"/>
        <v>0</v>
      </c>
      <c r="Z91" s="36">
        <f t="shared" ca="1" si="59"/>
        <v>0</v>
      </c>
      <c r="AA91" s="117">
        <f t="shared" ca="1" si="60"/>
        <v>0</v>
      </c>
      <c r="AB91" s="117">
        <f t="shared" ca="1" si="61"/>
        <v>0</v>
      </c>
      <c r="AC91" s="117">
        <f t="shared" ca="1" si="62"/>
        <v>0</v>
      </c>
      <c r="AE91" s="117">
        <f t="shared" ca="1" si="63"/>
        <v>0</v>
      </c>
      <c r="AF91" s="36">
        <f t="shared" ca="1" si="64"/>
        <v>0</v>
      </c>
      <c r="AG91" s="117">
        <f t="shared" ca="1" si="65"/>
        <v>0</v>
      </c>
      <c r="AH91" s="117">
        <f t="shared" ca="1" si="66"/>
        <v>0</v>
      </c>
      <c r="AI91" s="117">
        <f t="shared" ca="1" si="67"/>
        <v>0</v>
      </c>
      <c r="AJ91" s="117"/>
      <c r="AK91" s="117">
        <f t="shared" ca="1" si="45"/>
        <v>0</v>
      </c>
      <c r="AL91" s="157"/>
      <c r="AM91" s="120">
        <f ca="1">Rakennus!I91</f>
        <v>0</v>
      </c>
      <c r="AN91" s="46">
        <f t="shared" ca="1" si="68"/>
        <v>0</v>
      </c>
      <c r="AO91" s="46">
        <f ca="1">Rakennus!P91</f>
        <v>0</v>
      </c>
      <c r="AP91" s="46">
        <f ca="1">Rakennus!Q91</f>
        <v>0</v>
      </c>
      <c r="AQ91" s="46"/>
      <c r="AR91" s="117">
        <f t="shared" ca="1" si="69"/>
        <v>0</v>
      </c>
      <c r="AS91" s="36">
        <f t="shared" ca="1" si="70"/>
        <v>0</v>
      </c>
      <c r="AT91" s="117">
        <f t="shared" ca="1" si="71"/>
        <v>0</v>
      </c>
      <c r="AU91" s="117">
        <f t="shared" ca="1" si="72"/>
        <v>0</v>
      </c>
      <c r="AV91" s="117">
        <f t="shared" ca="1" si="73"/>
        <v>0</v>
      </c>
      <c r="AW91" s="46"/>
      <c r="AX91" s="117">
        <f t="shared" ca="1" si="74"/>
        <v>0</v>
      </c>
      <c r="AY91" s="36">
        <f t="shared" ca="1" si="75"/>
        <v>0</v>
      </c>
      <c r="AZ91" s="117">
        <f t="shared" ca="1" si="76"/>
        <v>0</v>
      </c>
      <c r="BA91" s="117">
        <f t="shared" ca="1" si="77"/>
        <v>0</v>
      </c>
      <c r="BB91" s="117">
        <f t="shared" ca="1" si="78"/>
        <v>0</v>
      </c>
      <c r="BC91" s="117"/>
      <c r="BD91" s="117">
        <f t="shared" ca="1" si="46"/>
        <v>0</v>
      </c>
    </row>
    <row r="92" spans="1:56" x14ac:dyDescent="0.25">
      <c r="A92" s="182">
        <v>2028</v>
      </c>
      <c r="B92" s="182"/>
      <c r="C92" s="36">
        <f>Muut_vuositiedot!$D92</f>
        <v>0.5</v>
      </c>
      <c r="D92" s="45">
        <f>Muut_vuositiedot!$G92</f>
        <v>1</v>
      </c>
      <c r="F92" s="120">
        <f ca="1">Teollisuus_kiinteä!O92</f>
        <v>0</v>
      </c>
      <c r="G92" s="46">
        <f t="shared" ca="1" si="47"/>
        <v>0</v>
      </c>
      <c r="H92" s="46">
        <f ca="1">Teollisuus_kiinteä!AB92</f>
        <v>0</v>
      </c>
      <c r="I92" s="46">
        <f ca="1">Teollisuus_kiinteä!AC92</f>
        <v>0</v>
      </c>
      <c r="J92" s="46">
        <f ca="1">Teollisuus_kiinteä!AD92</f>
        <v>0</v>
      </c>
      <c r="K92" s="46">
        <f ca="1">Teollisuus_kiinteä!AE92</f>
        <v>0</v>
      </c>
      <c r="L92" s="46"/>
      <c r="M92" s="117">
        <f t="shared" ca="1" si="48"/>
        <v>0</v>
      </c>
      <c r="N92" s="36">
        <f t="shared" ca="1" si="49"/>
        <v>0</v>
      </c>
      <c r="O92" s="117">
        <f t="shared" ca="1" si="50"/>
        <v>0</v>
      </c>
      <c r="P92" s="117">
        <f t="shared" ca="1" si="51"/>
        <v>0</v>
      </c>
      <c r="Q92" s="117">
        <f t="shared" ca="1" si="52"/>
        <v>0</v>
      </c>
      <c r="R92" s="46"/>
      <c r="S92" s="117">
        <f t="shared" ca="1" si="53"/>
        <v>0</v>
      </c>
      <c r="T92" s="36">
        <f t="shared" ca="1" si="54"/>
        <v>0</v>
      </c>
      <c r="U92" s="117">
        <f t="shared" ca="1" si="55"/>
        <v>0</v>
      </c>
      <c r="V92" s="117">
        <f t="shared" ca="1" si="56"/>
        <v>0</v>
      </c>
      <c r="W92" s="117">
        <f t="shared" ca="1" si="57"/>
        <v>0</v>
      </c>
      <c r="Y92" s="117">
        <f t="shared" ca="1" si="58"/>
        <v>0</v>
      </c>
      <c r="Z92" s="36">
        <f t="shared" ca="1" si="59"/>
        <v>0</v>
      </c>
      <c r="AA92" s="117">
        <f t="shared" ca="1" si="60"/>
        <v>0</v>
      </c>
      <c r="AB92" s="117">
        <f t="shared" ca="1" si="61"/>
        <v>0</v>
      </c>
      <c r="AC92" s="117">
        <f t="shared" ca="1" si="62"/>
        <v>0</v>
      </c>
      <c r="AE92" s="117">
        <f t="shared" ca="1" si="63"/>
        <v>0</v>
      </c>
      <c r="AF92" s="36">
        <f t="shared" ca="1" si="64"/>
        <v>0</v>
      </c>
      <c r="AG92" s="117">
        <f t="shared" ca="1" si="65"/>
        <v>0</v>
      </c>
      <c r="AH92" s="117">
        <f t="shared" ca="1" si="66"/>
        <v>0</v>
      </c>
      <c r="AI92" s="117">
        <f t="shared" ca="1" si="67"/>
        <v>0</v>
      </c>
      <c r="AJ92" s="117"/>
      <c r="AK92" s="117">
        <f t="shared" ca="1" si="45"/>
        <v>0</v>
      </c>
      <c r="AL92" s="157"/>
      <c r="AM92" s="120">
        <f ca="1">Rakennus!I92</f>
        <v>0</v>
      </c>
      <c r="AN92" s="46">
        <f t="shared" ca="1" si="68"/>
        <v>0</v>
      </c>
      <c r="AO92" s="46">
        <f ca="1">Rakennus!P92</f>
        <v>0</v>
      </c>
      <c r="AP92" s="46">
        <f ca="1">Rakennus!Q92</f>
        <v>0</v>
      </c>
      <c r="AQ92" s="46"/>
      <c r="AR92" s="117">
        <f t="shared" ca="1" si="69"/>
        <v>0</v>
      </c>
      <c r="AS92" s="36">
        <f t="shared" ca="1" si="70"/>
        <v>0</v>
      </c>
      <c r="AT92" s="117">
        <f t="shared" ca="1" si="71"/>
        <v>0</v>
      </c>
      <c r="AU92" s="117">
        <f t="shared" ca="1" si="72"/>
        <v>0</v>
      </c>
      <c r="AV92" s="117">
        <f t="shared" ca="1" si="73"/>
        <v>0</v>
      </c>
      <c r="AW92" s="46"/>
      <c r="AX92" s="117">
        <f t="shared" ca="1" si="74"/>
        <v>0</v>
      </c>
      <c r="AY92" s="36">
        <f t="shared" ca="1" si="75"/>
        <v>0</v>
      </c>
      <c r="AZ92" s="117">
        <f t="shared" ca="1" si="76"/>
        <v>0</v>
      </c>
      <c r="BA92" s="117">
        <f t="shared" ca="1" si="77"/>
        <v>0</v>
      </c>
      <c r="BB92" s="117">
        <f t="shared" ca="1" si="78"/>
        <v>0</v>
      </c>
      <c r="BC92" s="117"/>
      <c r="BD92" s="117">
        <f t="shared" ca="1" si="46"/>
        <v>0</v>
      </c>
    </row>
    <row r="93" spans="1:56" x14ac:dyDescent="0.25">
      <c r="A93" s="182">
        <v>2029</v>
      </c>
      <c r="B93" s="182"/>
      <c r="C93" s="36">
        <f>Muut_vuositiedot!$D93</f>
        <v>0.5</v>
      </c>
      <c r="D93" s="45">
        <f>Muut_vuositiedot!$G93</f>
        <v>1</v>
      </c>
      <c r="F93" s="120">
        <f ca="1">Teollisuus_kiinteä!O93</f>
        <v>0</v>
      </c>
      <c r="G93" s="46">
        <f t="shared" ca="1" si="47"/>
        <v>0</v>
      </c>
      <c r="H93" s="46">
        <f ca="1">Teollisuus_kiinteä!AB93</f>
        <v>0</v>
      </c>
      <c r="I93" s="46">
        <f ca="1">Teollisuus_kiinteä!AC93</f>
        <v>0</v>
      </c>
      <c r="J93" s="46">
        <f ca="1">Teollisuus_kiinteä!AD93</f>
        <v>0</v>
      </c>
      <c r="K93" s="46">
        <f ca="1">Teollisuus_kiinteä!AE93</f>
        <v>0</v>
      </c>
      <c r="L93" s="46"/>
      <c r="M93" s="117">
        <f t="shared" ca="1" si="48"/>
        <v>0</v>
      </c>
      <c r="N93" s="36">
        <f t="shared" ca="1" si="49"/>
        <v>0</v>
      </c>
      <c r="O93" s="117">
        <f t="shared" ca="1" si="50"/>
        <v>0</v>
      </c>
      <c r="P93" s="117">
        <f t="shared" ca="1" si="51"/>
        <v>0</v>
      </c>
      <c r="Q93" s="117">
        <f t="shared" ca="1" si="52"/>
        <v>0</v>
      </c>
      <c r="R93" s="46"/>
      <c r="S93" s="117">
        <f t="shared" ca="1" si="53"/>
        <v>0</v>
      </c>
      <c r="T93" s="36">
        <f t="shared" ca="1" si="54"/>
        <v>0</v>
      </c>
      <c r="U93" s="117">
        <f t="shared" ca="1" si="55"/>
        <v>0</v>
      </c>
      <c r="V93" s="117">
        <f t="shared" ca="1" si="56"/>
        <v>0</v>
      </c>
      <c r="W93" s="117">
        <f t="shared" ca="1" si="57"/>
        <v>0</v>
      </c>
      <c r="Y93" s="117">
        <f t="shared" ca="1" si="58"/>
        <v>0</v>
      </c>
      <c r="Z93" s="36">
        <f t="shared" ca="1" si="59"/>
        <v>0</v>
      </c>
      <c r="AA93" s="117">
        <f t="shared" ca="1" si="60"/>
        <v>0</v>
      </c>
      <c r="AB93" s="117">
        <f t="shared" ca="1" si="61"/>
        <v>0</v>
      </c>
      <c r="AC93" s="117">
        <f t="shared" ca="1" si="62"/>
        <v>0</v>
      </c>
      <c r="AE93" s="117">
        <f t="shared" ca="1" si="63"/>
        <v>0</v>
      </c>
      <c r="AF93" s="36">
        <f t="shared" ca="1" si="64"/>
        <v>0</v>
      </c>
      <c r="AG93" s="117">
        <f t="shared" ca="1" si="65"/>
        <v>0</v>
      </c>
      <c r="AH93" s="117">
        <f t="shared" ca="1" si="66"/>
        <v>0</v>
      </c>
      <c r="AI93" s="117">
        <f t="shared" ca="1" si="67"/>
        <v>0</v>
      </c>
      <c r="AJ93" s="117"/>
      <c r="AK93" s="117">
        <f t="shared" ca="1" si="45"/>
        <v>0</v>
      </c>
      <c r="AL93" s="157"/>
      <c r="AM93" s="120">
        <f ca="1">Rakennus!I93</f>
        <v>0</v>
      </c>
      <c r="AN93" s="46">
        <f t="shared" ca="1" si="68"/>
        <v>0</v>
      </c>
      <c r="AO93" s="46">
        <f ca="1">Rakennus!P93</f>
        <v>0</v>
      </c>
      <c r="AP93" s="46">
        <f ca="1">Rakennus!Q93</f>
        <v>0</v>
      </c>
      <c r="AQ93" s="46"/>
      <c r="AR93" s="117">
        <f t="shared" ca="1" si="69"/>
        <v>0</v>
      </c>
      <c r="AS93" s="36">
        <f t="shared" ca="1" si="70"/>
        <v>0</v>
      </c>
      <c r="AT93" s="117">
        <f t="shared" ca="1" si="71"/>
        <v>0</v>
      </c>
      <c r="AU93" s="117">
        <f t="shared" ca="1" si="72"/>
        <v>0</v>
      </c>
      <c r="AV93" s="117">
        <f t="shared" ca="1" si="73"/>
        <v>0</v>
      </c>
      <c r="AW93" s="46"/>
      <c r="AX93" s="117">
        <f t="shared" ca="1" si="74"/>
        <v>0</v>
      </c>
      <c r="AY93" s="36">
        <f t="shared" ca="1" si="75"/>
        <v>0</v>
      </c>
      <c r="AZ93" s="117">
        <f t="shared" ca="1" si="76"/>
        <v>0</v>
      </c>
      <c r="BA93" s="117">
        <f t="shared" ca="1" si="77"/>
        <v>0</v>
      </c>
      <c r="BB93" s="117">
        <f t="shared" ca="1" si="78"/>
        <v>0</v>
      </c>
      <c r="BC93" s="117"/>
      <c r="BD93" s="117">
        <f t="shared" ca="1" si="46"/>
        <v>0</v>
      </c>
    </row>
    <row r="94" spans="1:56" x14ac:dyDescent="0.25">
      <c r="A94" s="182">
        <v>2030</v>
      </c>
      <c r="B94" s="182"/>
      <c r="C94" s="36">
        <f>Muut_vuositiedot!$D94</f>
        <v>0.5</v>
      </c>
      <c r="D94" s="45">
        <f>Muut_vuositiedot!$G94</f>
        <v>1</v>
      </c>
      <c r="F94" s="120">
        <f ca="1">Teollisuus_kiinteä!O94</f>
        <v>0</v>
      </c>
      <c r="G94" s="46">
        <f t="shared" ca="1" si="47"/>
        <v>0</v>
      </c>
      <c r="H94" s="46">
        <f ca="1">Teollisuus_kiinteä!AB94</f>
        <v>0</v>
      </c>
      <c r="I94" s="46">
        <f ca="1">Teollisuus_kiinteä!AC94</f>
        <v>0</v>
      </c>
      <c r="J94" s="46">
        <f ca="1">Teollisuus_kiinteä!AD94</f>
        <v>0</v>
      </c>
      <c r="K94" s="46">
        <f ca="1">Teollisuus_kiinteä!AE94</f>
        <v>0</v>
      </c>
      <c r="L94" s="46"/>
      <c r="M94" s="117">
        <f t="shared" ca="1" si="48"/>
        <v>0</v>
      </c>
      <c r="N94" s="36">
        <f t="shared" ca="1" si="49"/>
        <v>0</v>
      </c>
      <c r="O94" s="117">
        <f t="shared" ca="1" si="50"/>
        <v>0</v>
      </c>
      <c r="P94" s="117">
        <f t="shared" ca="1" si="51"/>
        <v>0</v>
      </c>
      <c r="Q94" s="117">
        <f t="shared" ca="1" si="52"/>
        <v>0</v>
      </c>
      <c r="R94" s="46"/>
      <c r="S94" s="117">
        <f t="shared" ca="1" si="53"/>
        <v>0</v>
      </c>
      <c r="T94" s="36">
        <f t="shared" ca="1" si="54"/>
        <v>0</v>
      </c>
      <c r="U94" s="117">
        <f t="shared" ca="1" si="55"/>
        <v>0</v>
      </c>
      <c r="V94" s="117">
        <f t="shared" ca="1" si="56"/>
        <v>0</v>
      </c>
      <c r="W94" s="117">
        <f t="shared" ca="1" si="57"/>
        <v>0</v>
      </c>
      <c r="Y94" s="117">
        <f t="shared" ca="1" si="58"/>
        <v>0</v>
      </c>
      <c r="Z94" s="36">
        <f t="shared" ca="1" si="59"/>
        <v>0</v>
      </c>
      <c r="AA94" s="117">
        <f t="shared" ca="1" si="60"/>
        <v>0</v>
      </c>
      <c r="AB94" s="117">
        <f t="shared" ca="1" si="61"/>
        <v>0</v>
      </c>
      <c r="AC94" s="117">
        <f t="shared" ca="1" si="62"/>
        <v>0</v>
      </c>
      <c r="AE94" s="117">
        <f t="shared" ca="1" si="63"/>
        <v>0</v>
      </c>
      <c r="AF94" s="36">
        <f t="shared" ca="1" si="64"/>
        <v>0</v>
      </c>
      <c r="AG94" s="117">
        <f t="shared" ca="1" si="65"/>
        <v>0</v>
      </c>
      <c r="AH94" s="117">
        <f t="shared" ca="1" si="66"/>
        <v>0</v>
      </c>
      <c r="AI94" s="117">
        <f t="shared" ca="1" si="67"/>
        <v>0</v>
      </c>
      <c r="AJ94" s="117"/>
      <c r="AK94" s="117">
        <f t="shared" ca="1" si="45"/>
        <v>0</v>
      </c>
      <c r="AL94" s="157"/>
      <c r="AM94" s="120">
        <f ca="1">Rakennus!I94</f>
        <v>0</v>
      </c>
      <c r="AN94" s="46">
        <f t="shared" ca="1" si="68"/>
        <v>0</v>
      </c>
      <c r="AO94" s="46">
        <f ca="1">Rakennus!P94</f>
        <v>0</v>
      </c>
      <c r="AP94" s="46">
        <f ca="1">Rakennus!Q94</f>
        <v>0</v>
      </c>
      <c r="AQ94" s="46"/>
      <c r="AR94" s="117">
        <f t="shared" ca="1" si="69"/>
        <v>0</v>
      </c>
      <c r="AS94" s="36">
        <f t="shared" ca="1" si="70"/>
        <v>0</v>
      </c>
      <c r="AT94" s="117">
        <f t="shared" ca="1" si="71"/>
        <v>0</v>
      </c>
      <c r="AU94" s="117">
        <f t="shared" ca="1" si="72"/>
        <v>0</v>
      </c>
      <c r="AV94" s="117">
        <f t="shared" ca="1" si="73"/>
        <v>0</v>
      </c>
      <c r="AW94" s="46"/>
      <c r="AX94" s="117">
        <f t="shared" ca="1" si="74"/>
        <v>0</v>
      </c>
      <c r="AY94" s="36">
        <f t="shared" ca="1" si="75"/>
        <v>0</v>
      </c>
      <c r="AZ94" s="117">
        <f t="shared" ca="1" si="76"/>
        <v>0</v>
      </c>
      <c r="BA94" s="117">
        <f t="shared" ca="1" si="77"/>
        <v>0</v>
      </c>
      <c r="BB94" s="117">
        <f t="shared" ca="1" si="78"/>
        <v>0</v>
      </c>
      <c r="BC94" s="117"/>
      <c r="BD94" s="117">
        <f t="shared" ca="1" si="46"/>
        <v>0</v>
      </c>
    </row>
    <row r="95" spans="1:56" x14ac:dyDescent="0.25">
      <c r="A95" s="182">
        <v>2031</v>
      </c>
      <c r="B95" s="182"/>
      <c r="C95" s="36">
        <f>Muut_vuositiedot!$D95</f>
        <v>0.5</v>
      </c>
      <c r="D95" s="45">
        <f>Muut_vuositiedot!$G95</f>
        <v>1</v>
      </c>
      <c r="F95" s="120">
        <f ca="1">Teollisuus_kiinteä!O95</f>
        <v>0</v>
      </c>
      <c r="G95" s="46">
        <f t="shared" ca="1" si="47"/>
        <v>0</v>
      </c>
      <c r="H95" s="46">
        <f ca="1">Teollisuus_kiinteä!AB95</f>
        <v>0</v>
      </c>
      <c r="I95" s="46">
        <f ca="1">Teollisuus_kiinteä!AC95</f>
        <v>0</v>
      </c>
      <c r="J95" s="46">
        <f ca="1">Teollisuus_kiinteä!AD95</f>
        <v>0</v>
      </c>
      <c r="K95" s="46">
        <f ca="1">Teollisuus_kiinteä!AE95</f>
        <v>0</v>
      </c>
      <c r="L95" s="46"/>
      <c r="M95" s="117">
        <f t="shared" ca="1" si="48"/>
        <v>0</v>
      </c>
      <c r="N95" s="36">
        <f t="shared" ca="1" si="49"/>
        <v>0</v>
      </c>
      <c r="O95" s="117">
        <f t="shared" ca="1" si="50"/>
        <v>0</v>
      </c>
      <c r="P95" s="117">
        <f t="shared" ca="1" si="51"/>
        <v>0</v>
      </c>
      <c r="Q95" s="117">
        <f t="shared" ca="1" si="52"/>
        <v>0</v>
      </c>
      <c r="R95" s="46"/>
      <c r="S95" s="117">
        <f t="shared" ca="1" si="53"/>
        <v>0</v>
      </c>
      <c r="T95" s="36">
        <f t="shared" ca="1" si="54"/>
        <v>0</v>
      </c>
      <c r="U95" s="117">
        <f t="shared" ca="1" si="55"/>
        <v>0</v>
      </c>
      <c r="V95" s="117">
        <f t="shared" ca="1" si="56"/>
        <v>0</v>
      </c>
      <c r="W95" s="117">
        <f t="shared" ca="1" si="57"/>
        <v>0</v>
      </c>
      <c r="Y95" s="117">
        <f t="shared" ca="1" si="58"/>
        <v>0</v>
      </c>
      <c r="Z95" s="36">
        <f t="shared" ca="1" si="59"/>
        <v>0</v>
      </c>
      <c r="AA95" s="117">
        <f t="shared" ca="1" si="60"/>
        <v>0</v>
      </c>
      <c r="AB95" s="117">
        <f t="shared" ca="1" si="61"/>
        <v>0</v>
      </c>
      <c r="AC95" s="117">
        <f t="shared" ca="1" si="62"/>
        <v>0</v>
      </c>
      <c r="AE95" s="117">
        <f t="shared" ca="1" si="63"/>
        <v>0</v>
      </c>
      <c r="AF95" s="36">
        <f t="shared" ca="1" si="64"/>
        <v>0</v>
      </c>
      <c r="AG95" s="117">
        <f t="shared" ca="1" si="65"/>
        <v>0</v>
      </c>
      <c r="AH95" s="117">
        <f t="shared" ca="1" si="66"/>
        <v>0</v>
      </c>
      <c r="AI95" s="117">
        <f t="shared" ca="1" si="67"/>
        <v>0</v>
      </c>
      <c r="AJ95" s="117"/>
      <c r="AK95" s="117">
        <f t="shared" ca="1" si="45"/>
        <v>0</v>
      </c>
      <c r="AL95" s="157"/>
      <c r="AM95" s="120">
        <f ca="1">Rakennus!I95</f>
        <v>0</v>
      </c>
      <c r="AN95" s="46">
        <f t="shared" ca="1" si="68"/>
        <v>0</v>
      </c>
      <c r="AO95" s="46">
        <f ca="1">Rakennus!P95</f>
        <v>0</v>
      </c>
      <c r="AP95" s="46">
        <f ca="1">Rakennus!Q95</f>
        <v>0</v>
      </c>
      <c r="AQ95" s="46"/>
      <c r="AR95" s="117">
        <f t="shared" ca="1" si="69"/>
        <v>0</v>
      </c>
      <c r="AS95" s="36">
        <f t="shared" ca="1" si="70"/>
        <v>0</v>
      </c>
      <c r="AT95" s="117">
        <f t="shared" ca="1" si="71"/>
        <v>0</v>
      </c>
      <c r="AU95" s="117">
        <f t="shared" ca="1" si="72"/>
        <v>0</v>
      </c>
      <c r="AV95" s="117">
        <f t="shared" ca="1" si="73"/>
        <v>0</v>
      </c>
      <c r="AW95" s="46"/>
      <c r="AX95" s="117">
        <f t="shared" ca="1" si="74"/>
        <v>0</v>
      </c>
      <c r="AY95" s="36">
        <f t="shared" ca="1" si="75"/>
        <v>0</v>
      </c>
      <c r="AZ95" s="117">
        <f t="shared" ca="1" si="76"/>
        <v>0</v>
      </c>
      <c r="BA95" s="117">
        <f t="shared" ca="1" si="77"/>
        <v>0</v>
      </c>
      <c r="BB95" s="117">
        <f t="shared" ca="1" si="78"/>
        <v>0</v>
      </c>
      <c r="BC95" s="117"/>
      <c r="BD95" s="117">
        <f t="shared" ca="1" si="46"/>
        <v>0</v>
      </c>
    </row>
    <row r="96" spans="1:56" x14ac:dyDescent="0.25">
      <c r="A96" s="182">
        <v>2032</v>
      </c>
      <c r="B96" s="182"/>
      <c r="C96" s="36">
        <f>Muut_vuositiedot!$D96</f>
        <v>0.5</v>
      </c>
      <c r="D96" s="45">
        <f>Muut_vuositiedot!$G96</f>
        <v>1</v>
      </c>
      <c r="F96" s="120">
        <f ca="1">Teollisuus_kiinteä!O96</f>
        <v>0</v>
      </c>
      <c r="G96" s="46">
        <f t="shared" ca="1" si="47"/>
        <v>0</v>
      </c>
      <c r="H96" s="46">
        <f ca="1">Teollisuus_kiinteä!AB96</f>
        <v>0</v>
      </c>
      <c r="I96" s="46">
        <f ca="1">Teollisuus_kiinteä!AC96</f>
        <v>0</v>
      </c>
      <c r="J96" s="46">
        <f ca="1">Teollisuus_kiinteä!AD96</f>
        <v>0</v>
      </c>
      <c r="K96" s="46">
        <f ca="1">Teollisuus_kiinteä!AE96</f>
        <v>0</v>
      </c>
      <c r="L96" s="46"/>
      <c r="M96" s="117">
        <f t="shared" ca="1" si="48"/>
        <v>0</v>
      </c>
      <c r="N96" s="36">
        <f t="shared" ca="1" si="49"/>
        <v>0</v>
      </c>
      <c r="O96" s="117">
        <f t="shared" ca="1" si="50"/>
        <v>0</v>
      </c>
      <c r="P96" s="117">
        <f t="shared" ca="1" si="51"/>
        <v>0</v>
      </c>
      <c r="Q96" s="117">
        <f t="shared" ca="1" si="52"/>
        <v>0</v>
      </c>
      <c r="R96" s="46"/>
      <c r="S96" s="117">
        <f t="shared" ca="1" si="53"/>
        <v>0</v>
      </c>
      <c r="T96" s="36">
        <f t="shared" ca="1" si="54"/>
        <v>0</v>
      </c>
      <c r="U96" s="117">
        <f t="shared" ca="1" si="55"/>
        <v>0</v>
      </c>
      <c r="V96" s="117">
        <f t="shared" ca="1" si="56"/>
        <v>0</v>
      </c>
      <c r="W96" s="117">
        <f t="shared" ca="1" si="57"/>
        <v>0</v>
      </c>
      <c r="Y96" s="117">
        <f t="shared" ca="1" si="58"/>
        <v>0</v>
      </c>
      <c r="Z96" s="36">
        <f t="shared" ca="1" si="59"/>
        <v>0</v>
      </c>
      <c r="AA96" s="117">
        <f t="shared" ca="1" si="60"/>
        <v>0</v>
      </c>
      <c r="AB96" s="117">
        <f t="shared" ca="1" si="61"/>
        <v>0</v>
      </c>
      <c r="AC96" s="117">
        <f t="shared" ca="1" si="62"/>
        <v>0</v>
      </c>
      <c r="AE96" s="117">
        <f t="shared" ca="1" si="63"/>
        <v>0</v>
      </c>
      <c r="AF96" s="36">
        <f t="shared" ca="1" si="64"/>
        <v>0</v>
      </c>
      <c r="AG96" s="117">
        <f t="shared" ca="1" si="65"/>
        <v>0</v>
      </c>
      <c r="AH96" s="117">
        <f t="shared" ca="1" si="66"/>
        <v>0</v>
      </c>
      <c r="AI96" s="117">
        <f t="shared" ca="1" si="67"/>
        <v>0</v>
      </c>
      <c r="AJ96" s="117"/>
      <c r="AK96" s="117">
        <f t="shared" ca="1" si="45"/>
        <v>0</v>
      </c>
      <c r="AL96" s="157"/>
      <c r="AM96" s="120">
        <f ca="1">Rakennus!I96</f>
        <v>0</v>
      </c>
      <c r="AN96" s="46">
        <f t="shared" ca="1" si="68"/>
        <v>0</v>
      </c>
      <c r="AO96" s="46">
        <f ca="1">Rakennus!P96</f>
        <v>0</v>
      </c>
      <c r="AP96" s="46">
        <f ca="1">Rakennus!Q96</f>
        <v>0</v>
      </c>
      <c r="AQ96" s="46"/>
      <c r="AR96" s="117">
        <f t="shared" ca="1" si="69"/>
        <v>0</v>
      </c>
      <c r="AS96" s="36">
        <f t="shared" ca="1" si="70"/>
        <v>0</v>
      </c>
      <c r="AT96" s="117">
        <f t="shared" ca="1" si="71"/>
        <v>0</v>
      </c>
      <c r="AU96" s="117">
        <f t="shared" ca="1" si="72"/>
        <v>0</v>
      </c>
      <c r="AV96" s="117">
        <f t="shared" ca="1" si="73"/>
        <v>0</v>
      </c>
      <c r="AW96" s="46"/>
      <c r="AX96" s="117">
        <f t="shared" ca="1" si="74"/>
        <v>0</v>
      </c>
      <c r="AY96" s="36">
        <f t="shared" ca="1" si="75"/>
        <v>0</v>
      </c>
      <c r="AZ96" s="117">
        <f t="shared" ca="1" si="76"/>
        <v>0</v>
      </c>
      <c r="BA96" s="117">
        <f t="shared" ca="1" si="77"/>
        <v>0</v>
      </c>
      <c r="BB96" s="117">
        <f t="shared" ca="1" si="78"/>
        <v>0</v>
      </c>
      <c r="BC96" s="117"/>
      <c r="BD96" s="117">
        <f t="shared" ca="1" si="46"/>
        <v>0</v>
      </c>
    </row>
    <row r="97" spans="1:56" x14ac:dyDescent="0.25">
      <c r="A97" s="182">
        <v>2033</v>
      </c>
      <c r="B97" s="182"/>
      <c r="C97" s="36">
        <f>Muut_vuositiedot!$D97</f>
        <v>0.5</v>
      </c>
      <c r="D97" s="45">
        <f>Muut_vuositiedot!$G97</f>
        <v>1</v>
      </c>
      <c r="F97" s="120">
        <f ca="1">Teollisuus_kiinteä!O97</f>
        <v>0</v>
      </c>
      <c r="G97" s="46">
        <f t="shared" ca="1" si="47"/>
        <v>0</v>
      </c>
      <c r="H97" s="46">
        <f ca="1">Teollisuus_kiinteä!AB97</f>
        <v>0</v>
      </c>
      <c r="I97" s="46">
        <f ca="1">Teollisuus_kiinteä!AC97</f>
        <v>0</v>
      </c>
      <c r="J97" s="46">
        <f ca="1">Teollisuus_kiinteä!AD97</f>
        <v>0</v>
      </c>
      <c r="K97" s="46">
        <f ca="1">Teollisuus_kiinteä!AE97</f>
        <v>0</v>
      </c>
      <c r="L97" s="46"/>
      <c r="M97" s="117">
        <f t="shared" ca="1" si="48"/>
        <v>0</v>
      </c>
      <c r="N97" s="36">
        <f t="shared" ca="1" si="49"/>
        <v>0</v>
      </c>
      <c r="O97" s="117">
        <f t="shared" ca="1" si="50"/>
        <v>0</v>
      </c>
      <c r="P97" s="117">
        <f t="shared" ca="1" si="51"/>
        <v>0</v>
      </c>
      <c r="Q97" s="117">
        <f t="shared" ca="1" si="52"/>
        <v>0</v>
      </c>
      <c r="R97" s="46"/>
      <c r="S97" s="117">
        <f t="shared" ca="1" si="53"/>
        <v>0</v>
      </c>
      <c r="T97" s="36">
        <f t="shared" ca="1" si="54"/>
        <v>0</v>
      </c>
      <c r="U97" s="117">
        <f t="shared" ca="1" si="55"/>
        <v>0</v>
      </c>
      <c r="V97" s="117">
        <f t="shared" ca="1" si="56"/>
        <v>0</v>
      </c>
      <c r="W97" s="117">
        <f t="shared" ca="1" si="57"/>
        <v>0</v>
      </c>
      <c r="Y97" s="117">
        <f t="shared" ca="1" si="58"/>
        <v>0</v>
      </c>
      <c r="Z97" s="36">
        <f t="shared" ca="1" si="59"/>
        <v>0</v>
      </c>
      <c r="AA97" s="117">
        <f t="shared" ca="1" si="60"/>
        <v>0</v>
      </c>
      <c r="AB97" s="117">
        <f t="shared" ca="1" si="61"/>
        <v>0</v>
      </c>
      <c r="AC97" s="117">
        <f t="shared" ca="1" si="62"/>
        <v>0</v>
      </c>
      <c r="AE97" s="117">
        <f t="shared" ca="1" si="63"/>
        <v>0</v>
      </c>
      <c r="AF97" s="36">
        <f t="shared" ca="1" si="64"/>
        <v>0</v>
      </c>
      <c r="AG97" s="117">
        <f t="shared" ca="1" si="65"/>
        <v>0</v>
      </c>
      <c r="AH97" s="117">
        <f t="shared" ca="1" si="66"/>
        <v>0</v>
      </c>
      <c r="AI97" s="117">
        <f t="shared" ca="1" si="67"/>
        <v>0</v>
      </c>
      <c r="AJ97" s="117"/>
      <c r="AK97" s="117">
        <f t="shared" ca="1" si="45"/>
        <v>0</v>
      </c>
      <c r="AL97" s="157"/>
      <c r="AM97" s="120">
        <f ca="1">Rakennus!I97</f>
        <v>0</v>
      </c>
      <c r="AN97" s="46">
        <f t="shared" ca="1" si="68"/>
        <v>0</v>
      </c>
      <c r="AO97" s="46">
        <f ca="1">Rakennus!P97</f>
        <v>0</v>
      </c>
      <c r="AP97" s="46">
        <f ca="1">Rakennus!Q97</f>
        <v>0</v>
      </c>
      <c r="AQ97" s="46"/>
      <c r="AR97" s="117">
        <f t="shared" ca="1" si="69"/>
        <v>0</v>
      </c>
      <c r="AS97" s="36">
        <f t="shared" ca="1" si="70"/>
        <v>0</v>
      </c>
      <c r="AT97" s="117">
        <f t="shared" ca="1" si="71"/>
        <v>0</v>
      </c>
      <c r="AU97" s="117">
        <f t="shared" ca="1" si="72"/>
        <v>0</v>
      </c>
      <c r="AV97" s="117">
        <f t="shared" ca="1" si="73"/>
        <v>0</v>
      </c>
      <c r="AW97" s="46"/>
      <c r="AX97" s="117">
        <f t="shared" ca="1" si="74"/>
        <v>0</v>
      </c>
      <c r="AY97" s="36">
        <f t="shared" ca="1" si="75"/>
        <v>0</v>
      </c>
      <c r="AZ97" s="117">
        <f t="shared" ca="1" si="76"/>
        <v>0</v>
      </c>
      <c r="BA97" s="117">
        <f t="shared" ca="1" si="77"/>
        <v>0</v>
      </c>
      <c r="BB97" s="117">
        <f t="shared" ca="1" si="78"/>
        <v>0</v>
      </c>
      <c r="BC97" s="117"/>
      <c r="BD97" s="117">
        <f t="shared" ca="1" si="46"/>
        <v>0</v>
      </c>
    </row>
    <row r="98" spans="1:56" x14ac:dyDescent="0.25">
      <c r="A98" s="182">
        <v>2034</v>
      </c>
      <c r="B98" s="182"/>
      <c r="C98" s="36">
        <f>Muut_vuositiedot!$D98</f>
        <v>0.5</v>
      </c>
      <c r="D98" s="45">
        <f>Muut_vuositiedot!$G98</f>
        <v>1</v>
      </c>
      <c r="F98" s="120">
        <f ca="1">Teollisuus_kiinteä!O98</f>
        <v>0</v>
      </c>
      <c r="G98" s="46">
        <f t="shared" ca="1" si="47"/>
        <v>0</v>
      </c>
      <c r="H98" s="46">
        <f ca="1">Teollisuus_kiinteä!AB98</f>
        <v>0</v>
      </c>
      <c r="I98" s="46">
        <f ca="1">Teollisuus_kiinteä!AC98</f>
        <v>0</v>
      </c>
      <c r="J98" s="46">
        <f ca="1">Teollisuus_kiinteä!AD98</f>
        <v>0</v>
      </c>
      <c r="K98" s="46">
        <f ca="1">Teollisuus_kiinteä!AE98</f>
        <v>0</v>
      </c>
      <c r="L98" s="46"/>
      <c r="M98" s="117">
        <f t="shared" ca="1" si="48"/>
        <v>0</v>
      </c>
      <c r="N98" s="36">
        <f t="shared" ca="1" si="49"/>
        <v>0</v>
      </c>
      <c r="O98" s="117">
        <f t="shared" ca="1" si="50"/>
        <v>0</v>
      </c>
      <c r="P98" s="117">
        <f t="shared" ca="1" si="51"/>
        <v>0</v>
      </c>
      <c r="Q98" s="117">
        <f t="shared" ca="1" si="52"/>
        <v>0</v>
      </c>
      <c r="R98" s="46"/>
      <c r="S98" s="117">
        <f t="shared" ca="1" si="53"/>
        <v>0</v>
      </c>
      <c r="T98" s="36">
        <f t="shared" ca="1" si="54"/>
        <v>0</v>
      </c>
      <c r="U98" s="117">
        <f t="shared" ca="1" si="55"/>
        <v>0</v>
      </c>
      <c r="V98" s="117">
        <f t="shared" ca="1" si="56"/>
        <v>0</v>
      </c>
      <c r="W98" s="117">
        <f t="shared" ca="1" si="57"/>
        <v>0</v>
      </c>
      <c r="Y98" s="117">
        <f t="shared" ca="1" si="58"/>
        <v>0</v>
      </c>
      <c r="Z98" s="36">
        <f t="shared" ca="1" si="59"/>
        <v>0</v>
      </c>
      <c r="AA98" s="117">
        <f t="shared" ca="1" si="60"/>
        <v>0</v>
      </c>
      <c r="AB98" s="117">
        <f t="shared" ca="1" si="61"/>
        <v>0</v>
      </c>
      <c r="AC98" s="117">
        <f t="shared" ca="1" si="62"/>
        <v>0</v>
      </c>
      <c r="AE98" s="117">
        <f t="shared" ca="1" si="63"/>
        <v>0</v>
      </c>
      <c r="AF98" s="36">
        <f t="shared" ca="1" si="64"/>
        <v>0</v>
      </c>
      <c r="AG98" s="117">
        <f t="shared" ca="1" si="65"/>
        <v>0</v>
      </c>
      <c r="AH98" s="117">
        <f t="shared" ca="1" si="66"/>
        <v>0</v>
      </c>
      <c r="AI98" s="117">
        <f t="shared" ca="1" si="67"/>
        <v>0</v>
      </c>
      <c r="AJ98" s="117"/>
      <c r="AK98" s="117">
        <f t="shared" ca="1" si="45"/>
        <v>0</v>
      </c>
      <c r="AL98" s="157"/>
      <c r="AM98" s="120">
        <f ca="1">Rakennus!I98</f>
        <v>0</v>
      </c>
      <c r="AN98" s="46">
        <f t="shared" ca="1" si="68"/>
        <v>0</v>
      </c>
      <c r="AO98" s="46">
        <f ca="1">Rakennus!P98</f>
        <v>0</v>
      </c>
      <c r="AP98" s="46">
        <f ca="1">Rakennus!Q98</f>
        <v>0</v>
      </c>
      <c r="AQ98" s="46"/>
      <c r="AR98" s="117">
        <f t="shared" ca="1" si="69"/>
        <v>0</v>
      </c>
      <c r="AS98" s="36">
        <f t="shared" ca="1" si="70"/>
        <v>0</v>
      </c>
      <c r="AT98" s="117">
        <f t="shared" ca="1" si="71"/>
        <v>0</v>
      </c>
      <c r="AU98" s="117">
        <f t="shared" ca="1" si="72"/>
        <v>0</v>
      </c>
      <c r="AV98" s="117">
        <f t="shared" ca="1" si="73"/>
        <v>0</v>
      </c>
      <c r="AW98" s="46"/>
      <c r="AX98" s="117">
        <f t="shared" ca="1" si="74"/>
        <v>0</v>
      </c>
      <c r="AY98" s="36">
        <f t="shared" ca="1" si="75"/>
        <v>0</v>
      </c>
      <c r="AZ98" s="117">
        <f t="shared" ca="1" si="76"/>
        <v>0</v>
      </c>
      <c r="BA98" s="117">
        <f t="shared" ca="1" si="77"/>
        <v>0</v>
      </c>
      <c r="BB98" s="117">
        <f t="shared" ca="1" si="78"/>
        <v>0</v>
      </c>
      <c r="BC98" s="117"/>
      <c r="BD98" s="117">
        <f t="shared" ca="1" si="46"/>
        <v>0</v>
      </c>
    </row>
    <row r="99" spans="1:56" x14ac:dyDescent="0.25">
      <c r="A99" s="182">
        <v>2035</v>
      </c>
      <c r="B99" s="182"/>
      <c r="C99" s="36">
        <f>Muut_vuositiedot!$D99</f>
        <v>0.5</v>
      </c>
      <c r="D99" s="45">
        <f>Muut_vuositiedot!$G99</f>
        <v>1</v>
      </c>
      <c r="F99" s="120">
        <f ca="1">Teollisuus_kiinteä!O99</f>
        <v>0</v>
      </c>
      <c r="G99" s="46">
        <f t="shared" ca="1" si="47"/>
        <v>0</v>
      </c>
      <c r="H99" s="46">
        <f ca="1">Teollisuus_kiinteä!AB99</f>
        <v>0</v>
      </c>
      <c r="I99" s="46">
        <f ca="1">Teollisuus_kiinteä!AC99</f>
        <v>0</v>
      </c>
      <c r="J99" s="46">
        <f ca="1">Teollisuus_kiinteä!AD99</f>
        <v>0</v>
      </c>
      <c r="K99" s="46">
        <f ca="1">Teollisuus_kiinteä!AE99</f>
        <v>0</v>
      </c>
      <c r="L99" s="46"/>
      <c r="M99" s="117">
        <f t="shared" ca="1" si="48"/>
        <v>0</v>
      </c>
      <c r="N99" s="36">
        <f t="shared" ca="1" si="49"/>
        <v>0</v>
      </c>
      <c r="O99" s="117">
        <f t="shared" ca="1" si="50"/>
        <v>0</v>
      </c>
      <c r="P99" s="117">
        <f t="shared" ca="1" si="51"/>
        <v>0</v>
      </c>
      <c r="Q99" s="117">
        <f t="shared" ca="1" si="52"/>
        <v>0</v>
      </c>
      <c r="R99" s="46"/>
      <c r="S99" s="117">
        <f t="shared" ca="1" si="53"/>
        <v>0</v>
      </c>
      <c r="T99" s="36">
        <f t="shared" ca="1" si="54"/>
        <v>0</v>
      </c>
      <c r="U99" s="117">
        <f t="shared" ca="1" si="55"/>
        <v>0</v>
      </c>
      <c r="V99" s="117">
        <f t="shared" ca="1" si="56"/>
        <v>0</v>
      </c>
      <c r="W99" s="117">
        <f t="shared" ca="1" si="57"/>
        <v>0</v>
      </c>
      <c r="Y99" s="117">
        <f t="shared" ca="1" si="58"/>
        <v>0</v>
      </c>
      <c r="Z99" s="36">
        <f t="shared" ca="1" si="59"/>
        <v>0</v>
      </c>
      <c r="AA99" s="117">
        <f t="shared" ca="1" si="60"/>
        <v>0</v>
      </c>
      <c r="AB99" s="117">
        <f t="shared" ca="1" si="61"/>
        <v>0</v>
      </c>
      <c r="AC99" s="117">
        <f t="shared" ca="1" si="62"/>
        <v>0</v>
      </c>
      <c r="AE99" s="117">
        <f t="shared" ca="1" si="63"/>
        <v>0</v>
      </c>
      <c r="AF99" s="36">
        <f t="shared" ca="1" si="64"/>
        <v>0</v>
      </c>
      <c r="AG99" s="117">
        <f t="shared" ca="1" si="65"/>
        <v>0</v>
      </c>
      <c r="AH99" s="117">
        <f t="shared" ca="1" si="66"/>
        <v>0</v>
      </c>
      <c r="AI99" s="117">
        <f t="shared" ca="1" si="67"/>
        <v>0</v>
      </c>
      <c r="AJ99" s="117"/>
      <c r="AK99" s="117">
        <f t="shared" ca="1" si="45"/>
        <v>0</v>
      </c>
      <c r="AL99" s="157"/>
      <c r="AM99" s="120">
        <f ca="1">Rakennus!I99</f>
        <v>0</v>
      </c>
      <c r="AN99" s="46">
        <f t="shared" ca="1" si="68"/>
        <v>0</v>
      </c>
      <c r="AO99" s="46">
        <f ca="1">Rakennus!P99</f>
        <v>0</v>
      </c>
      <c r="AP99" s="46">
        <f ca="1">Rakennus!Q99</f>
        <v>0</v>
      </c>
      <c r="AQ99" s="46"/>
      <c r="AR99" s="117">
        <f t="shared" ca="1" si="69"/>
        <v>0</v>
      </c>
      <c r="AS99" s="36">
        <f t="shared" ca="1" si="70"/>
        <v>0</v>
      </c>
      <c r="AT99" s="117">
        <f t="shared" ca="1" si="71"/>
        <v>0</v>
      </c>
      <c r="AU99" s="117">
        <f t="shared" ca="1" si="72"/>
        <v>0</v>
      </c>
      <c r="AV99" s="117">
        <f t="shared" ca="1" si="73"/>
        <v>0</v>
      </c>
      <c r="AW99" s="46"/>
      <c r="AX99" s="117">
        <f t="shared" ca="1" si="74"/>
        <v>0</v>
      </c>
      <c r="AY99" s="36">
        <f t="shared" ca="1" si="75"/>
        <v>0</v>
      </c>
      <c r="AZ99" s="117">
        <f t="shared" ca="1" si="76"/>
        <v>0</v>
      </c>
      <c r="BA99" s="117">
        <f t="shared" ca="1" si="77"/>
        <v>0</v>
      </c>
      <c r="BB99" s="117">
        <f t="shared" ca="1" si="78"/>
        <v>0</v>
      </c>
      <c r="BC99" s="117"/>
      <c r="BD99" s="117">
        <f t="shared" ca="1" si="46"/>
        <v>0</v>
      </c>
    </row>
    <row r="100" spans="1:56" x14ac:dyDescent="0.25">
      <c r="A100" s="182">
        <v>2036</v>
      </c>
      <c r="B100" s="182"/>
      <c r="C100" s="36">
        <f>Muut_vuositiedot!$D100</f>
        <v>0.5</v>
      </c>
      <c r="D100" s="45">
        <f>Muut_vuositiedot!$G100</f>
        <v>1</v>
      </c>
      <c r="F100" s="120">
        <f ca="1">Teollisuus_kiinteä!O100</f>
        <v>0</v>
      </c>
      <c r="G100" s="46">
        <f t="shared" ca="1" si="47"/>
        <v>0</v>
      </c>
      <c r="H100" s="46">
        <f ca="1">Teollisuus_kiinteä!AB100</f>
        <v>0</v>
      </c>
      <c r="I100" s="46">
        <f ca="1">Teollisuus_kiinteä!AC100</f>
        <v>0</v>
      </c>
      <c r="J100" s="46">
        <f ca="1">Teollisuus_kiinteä!AD100</f>
        <v>0</v>
      </c>
      <c r="K100" s="46">
        <f ca="1">Teollisuus_kiinteä!AE100</f>
        <v>0</v>
      </c>
      <c r="L100" s="46"/>
      <c r="M100" s="117">
        <f t="shared" ca="1" si="48"/>
        <v>0</v>
      </c>
      <c r="N100" s="36">
        <f t="shared" ca="1" si="49"/>
        <v>0</v>
      </c>
      <c r="O100" s="117">
        <f t="shared" ca="1" si="50"/>
        <v>0</v>
      </c>
      <c r="P100" s="117">
        <f t="shared" ca="1" si="51"/>
        <v>0</v>
      </c>
      <c r="Q100" s="117">
        <f t="shared" ca="1" si="52"/>
        <v>0</v>
      </c>
      <c r="R100" s="46"/>
      <c r="S100" s="117">
        <f t="shared" ca="1" si="53"/>
        <v>0</v>
      </c>
      <c r="T100" s="36">
        <f t="shared" ca="1" si="54"/>
        <v>0</v>
      </c>
      <c r="U100" s="117">
        <f t="shared" ca="1" si="55"/>
        <v>0</v>
      </c>
      <c r="V100" s="117">
        <f t="shared" ca="1" si="56"/>
        <v>0</v>
      </c>
      <c r="W100" s="117">
        <f t="shared" ca="1" si="57"/>
        <v>0</v>
      </c>
      <c r="Y100" s="117">
        <f t="shared" ca="1" si="58"/>
        <v>0</v>
      </c>
      <c r="Z100" s="36">
        <f t="shared" ca="1" si="59"/>
        <v>0</v>
      </c>
      <c r="AA100" s="117">
        <f t="shared" ca="1" si="60"/>
        <v>0</v>
      </c>
      <c r="AB100" s="117">
        <f t="shared" ca="1" si="61"/>
        <v>0</v>
      </c>
      <c r="AC100" s="117">
        <f t="shared" ca="1" si="62"/>
        <v>0</v>
      </c>
      <c r="AE100" s="117">
        <f t="shared" ca="1" si="63"/>
        <v>0</v>
      </c>
      <c r="AF100" s="36">
        <f t="shared" ca="1" si="64"/>
        <v>0</v>
      </c>
      <c r="AG100" s="117">
        <f t="shared" ca="1" si="65"/>
        <v>0</v>
      </c>
      <c r="AH100" s="117">
        <f t="shared" ca="1" si="66"/>
        <v>0</v>
      </c>
      <c r="AI100" s="117">
        <f t="shared" ca="1" si="67"/>
        <v>0</v>
      </c>
      <c r="AJ100" s="117"/>
      <c r="AK100" s="117">
        <f t="shared" ca="1" si="45"/>
        <v>0</v>
      </c>
      <c r="AL100" s="157"/>
      <c r="AM100" s="120">
        <f ca="1">Rakennus!I100</f>
        <v>0</v>
      </c>
      <c r="AN100" s="46">
        <f t="shared" ca="1" si="68"/>
        <v>0</v>
      </c>
      <c r="AO100" s="46">
        <f ca="1">Rakennus!P100</f>
        <v>0</v>
      </c>
      <c r="AP100" s="46">
        <f ca="1">Rakennus!Q100</f>
        <v>0</v>
      </c>
      <c r="AQ100" s="46"/>
      <c r="AR100" s="117">
        <f t="shared" ca="1" si="69"/>
        <v>0</v>
      </c>
      <c r="AS100" s="36">
        <f t="shared" ca="1" si="70"/>
        <v>0</v>
      </c>
      <c r="AT100" s="117">
        <f t="shared" ca="1" si="71"/>
        <v>0</v>
      </c>
      <c r="AU100" s="117">
        <f t="shared" ca="1" si="72"/>
        <v>0</v>
      </c>
      <c r="AV100" s="117">
        <f t="shared" ca="1" si="73"/>
        <v>0</v>
      </c>
      <c r="AW100" s="46"/>
      <c r="AX100" s="117">
        <f t="shared" ca="1" si="74"/>
        <v>0</v>
      </c>
      <c r="AY100" s="36">
        <f t="shared" ca="1" si="75"/>
        <v>0</v>
      </c>
      <c r="AZ100" s="117">
        <f t="shared" ca="1" si="76"/>
        <v>0</v>
      </c>
      <c r="BA100" s="117">
        <f t="shared" ca="1" si="77"/>
        <v>0</v>
      </c>
      <c r="BB100" s="117">
        <f t="shared" ca="1" si="78"/>
        <v>0</v>
      </c>
      <c r="BC100" s="117"/>
      <c r="BD100" s="117">
        <f t="shared" ca="1" si="46"/>
        <v>0</v>
      </c>
    </row>
    <row r="101" spans="1:56" x14ac:dyDescent="0.25">
      <c r="A101" s="182">
        <v>2037</v>
      </c>
      <c r="B101" s="182"/>
      <c r="C101" s="36">
        <f>Muut_vuositiedot!$D101</f>
        <v>0.5</v>
      </c>
      <c r="D101" s="45">
        <f>Muut_vuositiedot!$G101</f>
        <v>1</v>
      </c>
      <c r="F101" s="120">
        <f ca="1">Teollisuus_kiinteä!O101</f>
        <v>0</v>
      </c>
      <c r="G101" s="46">
        <f t="shared" ca="1" si="47"/>
        <v>0</v>
      </c>
      <c r="H101" s="46">
        <f ca="1">Teollisuus_kiinteä!AB101</f>
        <v>0</v>
      </c>
      <c r="I101" s="46">
        <f ca="1">Teollisuus_kiinteä!AC101</f>
        <v>0</v>
      </c>
      <c r="J101" s="46">
        <f ca="1">Teollisuus_kiinteä!AD101</f>
        <v>0</v>
      </c>
      <c r="K101" s="46">
        <f ca="1">Teollisuus_kiinteä!AE101</f>
        <v>0</v>
      </c>
      <c r="L101" s="46"/>
      <c r="M101" s="117">
        <f t="shared" ca="1" si="48"/>
        <v>0</v>
      </c>
      <c r="N101" s="36">
        <f t="shared" ca="1" si="49"/>
        <v>0</v>
      </c>
      <c r="O101" s="117">
        <f t="shared" ca="1" si="50"/>
        <v>0</v>
      </c>
      <c r="P101" s="117">
        <f t="shared" ca="1" si="51"/>
        <v>0</v>
      </c>
      <c r="Q101" s="117">
        <f t="shared" ca="1" si="52"/>
        <v>0</v>
      </c>
      <c r="R101" s="46"/>
      <c r="S101" s="117">
        <f t="shared" ca="1" si="53"/>
        <v>0</v>
      </c>
      <c r="T101" s="36">
        <f t="shared" ca="1" si="54"/>
        <v>0</v>
      </c>
      <c r="U101" s="117">
        <f t="shared" ca="1" si="55"/>
        <v>0</v>
      </c>
      <c r="V101" s="117">
        <f t="shared" ca="1" si="56"/>
        <v>0</v>
      </c>
      <c r="W101" s="117">
        <f t="shared" ca="1" si="57"/>
        <v>0</v>
      </c>
      <c r="Y101" s="117">
        <f t="shared" ca="1" si="58"/>
        <v>0</v>
      </c>
      <c r="Z101" s="36">
        <f t="shared" ca="1" si="59"/>
        <v>0</v>
      </c>
      <c r="AA101" s="117">
        <f t="shared" ca="1" si="60"/>
        <v>0</v>
      </c>
      <c r="AB101" s="117">
        <f t="shared" ca="1" si="61"/>
        <v>0</v>
      </c>
      <c r="AC101" s="117">
        <f t="shared" ca="1" si="62"/>
        <v>0</v>
      </c>
      <c r="AE101" s="117">
        <f t="shared" ca="1" si="63"/>
        <v>0</v>
      </c>
      <c r="AF101" s="36">
        <f t="shared" ca="1" si="64"/>
        <v>0</v>
      </c>
      <c r="AG101" s="117">
        <f t="shared" ca="1" si="65"/>
        <v>0</v>
      </c>
      <c r="AH101" s="117">
        <f t="shared" ca="1" si="66"/>
        <v>0</v>
      </c>
      <c r="AI101" s="117">
        <f t="shared" ca="1" si="67"/>
        <v>0</v>
      </c>
      <c r="AJ101" s="117"/>
      <c r="AK101" s="117">
        <f t="shared" ca="1" si="45"/>
        <v>0</v>
      </c>
      <c r="AL101" s="157"/>
      <c r="AM101" s="120">
        <f ca="1">Rakennus!I101</f>
        <v>0</v>
      </c>
      <c r="AN101" s="46">
        <f t="shared" ca="1" si="68"/>
        <v>0</v>
      </c>
      <c r="AO101" s="46">
        <f ca="1">Rakennus!P101</f>
        <v>0</v>
      </c>
      <c r="AP101" s="46">
        <f ca="1">Rakennus!Q101</f>
        <v>0</v>
      </c>
      <c r="AQ101" s="46"/>
      <c r="AR101" s="117">
        <f t="shared" ca="1" si="69"/>
        <v>0</v>
      </c>
      <c r="AS101" s="36">
        <f t="shared" ca="1" si="70"/>
        <v>0</v>
      </c>
      <c r="AT101" s="117">
        <f t="shared" ca="1" si="71"/>
        <v>0</v>
      </c>
      <c r="AU101" s="117">
        <f t="shared" ca="1" si="72"/>
        <v>0</v>
      </c>
      <c r="AV101" s="117">
        <f t="shared" ca="1" si="73"/>
        <v>0</v>
      </c>
      <c r="AW101" s="46"/>
      <c r="AX101" s="117">
        <f t="shared" ca="1" si="74"/>
        <v>0</v>
      </c>
      <c r="AY101" s="36">
        <f t="shared" ca="1" si="75"/>
        <v>0</v>
      </c>
      <c r="AZ101" s="117">
        <f t="shared" ca="1" si="76"/>
        <v>0</v>
      </c>
      <c r="BA101" s="117">
        <f t="shared" ca="1" si="77"/>
        <v>0</v>
      </c>
      <c r="BB101" s="117">
        <f t="shared" ca="1" si="78"/>
        <v>0</v>
      </c>
      <c r="BC101" s="117"/>
      <c r="BD101" s="117">
        <f t="shared" ca="1" si="46"/>
        <v>0</v>
      </c>
    </row>
    <row r="102" spans="1:56" x14ac:dyDescent="0.25">
      <c r="A102" s="182">
        <v>2038</v>
      </c>
      <c r="B102" s="182"/>
      <c r="C102" s="36">
        <f>Muut_vuositiedot!$D102</f>
        <v>0.5</v>
      </c>
      <c r="D102" s="45">
        <f>Muut_vuositiedot!$G102</f>
        <v>1</v>
      </c>
      <c r="F102" s="120">
        <f ca="1">Teollisuus_kiinteä!O102</f>
        <v>0</v>
      </c>
      <c r="G102" s="46">
        <f t="shared" ca="1" si="47"/>
        <v>0</v>
      </c>
      <c r="H102" s="46">
        <f ca="1">Teollisuus_kiinteä!AB102</f>
        <v>0</v>
      </c>
      <c r="I102" s="46">
        <f ca="1">Teollisuus_kiinteä!AC102</f>
        <v>0</v>
      </c>
      <c r="J102" s="46">
        <f ca="1">Teollisuus_kiinteä!AD102</f>
        <v>0</v>
      </c>
      <c r="K102" s="46">
        <f ca="1">Teollisuus_kiinteä!AE102</f>
        <v>0</v>
      </c>
      <c r="L102" s="46"/>
      <c r="M102" s="117">
        <f t="shared" ca="1" si="48"/>
        <v>0</v>
      </c>
      <c r="N102" s="36">
        <f t="shared" ca="1" si="49"/>
        <v>0</v>
      </c>
      <c r="O102" s="117">
        <f t="shared" ca="1" si="50"/>
        <v>0</v>
      </c>
      <c r="P102" s="117">
        <f t="shared" ca="1" si="51"/>
        <v>0</v>
      </c>
      <c r="Q102" s="117">
        <f t="shared" ca="1" si="52"/>
        <v>0</v>
      </c>
      <c r="R102" s="46"/>
      <c r="S102" s="117">
        <f t="shared" ca="1" si="53"/>
        <v>0</v>
      </c>
      <c r="T102" s="36">
        <f t="shared" ca="1" si="54"/>
        <v>0</v>
      </c>
      <c r="U102" s="117">
        <f t="shared" ca="1" si="55"/>
        <v>0</v>
      </c>
      <c r="V102" s="117">
        <f t="shared" ca="1" si="56"/>
        <v>0</v>
      </c>
      <c r="W102" s="117">
        <f t="shared" ca="1" si="57"/>
        <v>0</v>
      </c>
      <c r="Y102" s="117">
        <f t="shared" ca="1" si="58"/>
        <v>0</v>
      </c>
      <c r="Z102" s="36">
        <f t="shared" ca="1" si="59"/>
        <v>0</v>
      </c>
      <c r="AA102" s="117">
        <f t="shared" ca="1" si="60"/>
        <v>0</v>
      </c>
      <c r="AB102" s="117">
        <f t="shared" ca="1" si="61"/>
        <v>0</v>
      </c>
      <c r="AC102" s="117">
        <f t="shared" ca="1" si="62"/>
        <v>0</v>
      </c>
      <c r="AE102" s="117">
        <f t="shared" ca="1" si="63"/>
        <v>0</v>
      </c>
      <c r="AF102" s="36">
        <f t="shared" ca="1" si="64"/>
        <v>0</v>
      </c>
      <c r="AG102" s="117">
        <f t="shared" ca="1" si="65"/>
        <v>0</v>
      </c>
      <c r="AH102" s="117">
        <f t="shared" ca="1" si="66"/>
        <v>0</v>
      </c>
      <c r="AI102" s="117">
        <f t="shared" ca="1" si="67"/>
        <v>0</v>
      </c>
      <c r="AJ102" s="117"/>
      <c r="AK102" s="117">
        <f t="shared" ca="1" si="45"/>
        <v>0</v>
      </c>
      <c r="AL102" s="157"/>
      <c r="AM102" s="120">
        <f ca="1">Rakennus!I102</f>
        <v>0</v>
      </c>
      <c r="AN102" s="46">
        <f t="shared" ca="1" si="68"/>
        <v>0</v>
      </c>
      <c r="AO102" s="46">
        <f ca="1">Rakennus!P102</f>
        <v>0</v>
      </c>
      <c r="AP102" s="46">
        <f ca="1">Rakennus!Q102</f>
        <v>0</v>
      </c>
      <c r="AQ102" s="46"/>
      <c r="AR102" s="117">
        <f t="shared" ca="1" si="69"/>
        <v>0</v>
      </c>
      <c r="AS102" s="36">
        <f t="shared" ca="1" si="70"/>
        <v>0</v>
      </c>
      <c r="AT102" s="117">
        <f t="shared" ca="1" si="71"/>
        <v>0</v>
      </c>
      <c r="AU102" s="117">
        <f t="shared" ca="1" si="72"/>
        <v>0</v>
      </c>
      <c r="AV102" s="117">
        <f t="shared" ca="1" si="73"/>
        <v>0</v>
      </c>
      <c r="AW102" s="46"/>
      <c r="AX102" s="117">
        <f t="shared" ca="1" si="74"/>
        <v>0</v>
      </c>
      <c r="AY102" s="36">
        <f t="shared" ca="1" si="75"/>
        <v>0</v>
      </c>
      <c r="AZ102" s="117">
        <f t="shared" ca="1" si="76"/>
        <v>0</v>
      </c>
      <c r="BA102" s="117">
        <f t="shared" ca="1" si="77"/>
        <v>0</v>
      </c>
      <c r="BB102" s="117">
        <f t="shared" ca="1" si="78"/>
        <v>0</v>
      </c>
      <c r="BC102" s="117"/>
      <c r="BD102" s="117">
        <f t="shared" ca="1" si="46"/>
        <v>0</v>
      </c>
    </row>
    <row r="103" spans="1:56" x14ac:dyDescent="0.25">
      <c r="A103" s="182">
        <v>2039</v>
      </c>
      <c r="B103" s="182"/>
      <c r="C103" s="36">
        <f>Muut_vuositiedot!$D103</f>
        <v>0.5</v>
      </c>
      <c r="D103" s="45">
        <f>Muut_vuositiedot!$G103</f>
        <v>1</v>
      </c>
      <c r="F103" s="120">
        <f ca="1">Teollisuus_kiinteä!O103</f>
        <v>0</v>
      </c>
      <c r="G103" s="46">
        <f t="shared" ca="1" si="47"/>
        <v>0</v>
      </c>
      <c r="H103" s="46">
        <f ca="1">Teollisuus_kiinteä!AB103</f>
        <v>0</v>
      </c>
      <c r="I103" s="46">
        <f ca="1">Teollisuus_kiinteä!AC103</f>
        <v>0</v>
      </c>
      <c r="J103" s="46">
        <f ca="1">Teollisuus_kiinteä!AD103</f>
        <v>0</v>
      </c>
      <c r="K103" s="46">
        <f ca="1">Teollisuus_kiinteä!AE103</f>
        <v>0</v>
      </c>
      <c r="L103" s="46"/>
      <c r="M103" s="117">
        <f t="shared" ca="1" si="48"/>
        <v>0</v>
      </c>
      <c r="N103" s="36">
        <f t="shared" ca="1" si="49"/>
        <v>0</v>
      </c>
      <c r="O103" s="117">
        <f t="shared" ca="1" si="50"/>
        <v>0</v>
      </c>
      <c r="P103" s="117">
        <f t="shared" ca="1" si="51"/>
        <v>0</v>
      </c>
      <c r="Q103" s="117">
        <f t="shared" ca="1" si="52"/>
        <v>0</v>
      </c>
      <c r="R103" s="46"/>
      <c r="S103" s="117">
        <f t="shared" ca="1" si="53"/>
        <v>0</v>
      </c>
      <c r="T103" s="36">
        <f t="shared" ca="1" si="54"/>
        <v>0</v>
      </c>
      <c r="U103" s="117">
        <f t="shared" ca="1" si="55"/>
        <v>0</v>
      </c>
      <c r="V103" s="117">
        <f t="shared" ca="1" si="56"/>
        <v>0</v>
      </c>
      <c r="W103" s="117">
        <f t="shared" ca="1" si="57"/>
        <v>0</v>
      </c>
      <c r="Y103" s="117">
        <f t="shared" ca="1" si="58"/>
        <v>0</v>
      </c>
      <c r="Z103" s="36">
        <f t="shared" ca="1" si="59"/>
        <v>0</v>
      </c>
      <c r="AA103" s="117">
        <f t="shared" ca="1" si="60"/>
        <v>0</v>
      </c>
      <c r="AB103" s="117">
        <f t="shared" ca="1" si="61"/>
        <v>0</v>
      </c>
      <c r="AC103" s="117">
        <f t="shared" ca="1" si="62"/>
        <v>0</v>
      </c>
      <c r="AE103" s="117">
        <f t="shared" ca="1" si="63"/>
        <v>0</v>
      </c>
      <c r="AF103" s="36">
        <f t="shared" ca="1" si="64"/>
        <v>0</v>
      </c>
      <c r="AG103" s="117">
        <f t="shared" ca="1" si="65"/>
        <v>0</v>
      </c>
      <c r="AH103" s="117">
        <f t="shared" ca="1" si="66"/>
        <v>0</v>
      </c>
      <c r="AI103" s="117">
        <f t="shared" ca="1" si="67"/>
        <v>0</v>
      </c>
      <c r="AJ103" s="117"/>
      <c r="AK103" s="117">
        <f t="shared" ca="1" si="45"/>
        <v>0</v>
      </c>
      <c r="AL103" s="157"/>
      <c r="AM103" s="120">
        <f ca="1">Rakennus!I103</f>
        <v>0</v>
      </c>
      <c r="AN103" s="46">
        <f t="shared" ca="1" si="68"/>
        <v>0</v>
      </c>
      <c r="AO103" s="46">
        <f ca="1">Rakennus!P103</f>
        <v>0</v>
      </c>
      <c r="AP103" s="46">
        <f ca="1">Rakennus!Q103</f>
        <v>0</v>
      </c>
      <c r="AQ103" s="46"/>
      <c r="AR103" s="117">
        <f t="shared" ca="1" si="69"/>
        <v>0</v>
      </c>
      <c r="AS103" s="36">
        <f t="shared" ca="1" si="70"/>
        <v>0</v>
      </c>
      <c r="AT103" s="117">
        <f t="shared" ca="1" si="71"/>
        <v>0</v>
      </c>
      <c r="AU103" s="117">
        <f t="shared" ca="1" si="72"/>
        <v>0</v>
      </c>
      <c r="AV103" s="117">
        <f t="shared" ca="1" si="73"/>
        <v>0</v>
      </c>
      <c r="AW103" s="46"/>
      <c r="AX103" s="117">
        <f t="shared" ca="1" si="74"/>
        <v>0</v>
      </c>
      <c r="AY103" s="36">
        <f t="shared" ca="1" si="75"/>
        <v>0</v>
      </c>
      <c r="AZ103" s="117">
        <f t="shared" ca="1" si="76"/>
        <v>0</v>
      </c>
      <c r="BA103" s="117">
        <f t="shared" ca="1" si="77"/>
        <v>0</v>
      </c>
      <c r="BB103" s="117">
        <f t="shared" ca="1" si="78"/>
        <v>0</v>
      </c>
      <c r="BC103" s="117"/>
      <c r="BD103" s="117">
        <f t="shared" ca="1" si="46"/>
        <v>0</v>
      </c>
    </row>
    <row r="104" spans="1:56" x14ac:dyDescent="0.25">
      <c r="A104" s="182">
        <v>2040</v>
      </c>
      <c r="B104" s="182"/>
      <c r="C104" s="36">
        <f>Muut_vuositiedot!$D104</f>
        <v>0.5</v>
      </c>
      <c r="D104" s="45">
        <f>Muut_vuositiedot!$G104</f>
        <v>1</v>
      </c>
      <c r="F104" s="120">
        <f ca="1">Teollisuus_kiinteä!O104</f>
        <v>0</v>
      </c>
      <c r="G104" s="46">
        <f t="shared" ca="1" si="47"/>
        <v>0</v>
      </c>
      <c r="H104" s="46">
        <f ca="1">Teollisuus_kiinteä!AB104</f>
        <v>0</v>
      </c>
      <c r="I104" s="46">
        <f ca="1">Teollisuus_kiinteä!AC104</f>
        <v>0</v>
      </c>
      <c r="J104" s="46">
        <f ca="1">Teollisuus_kiinteä!AD104</f>
        <v>0</v>
      </c>
      <c r="K104" s="46">
        <f ca="1">Teollisuus_kiinteä!AE104</f>
        <v>0</v>
      </c>
      <c r="L104" s="46"/>
      <c r="M104" s="117">
        <f t="shared" ca="1" si="48"/>
        <v>0</v>
      </c>
      <c r="N104" s="36">
        <f t="shared" ca="1" si="49"/>
        <v>0</v>
      </c>
      <c r="O104" s="117">
        <f t="shared" ca="1" si="50"/>
        <v>0</v>
      </c>
      <c r="P104" s="117">
        <f t="shared" ca="1" si="51"/>
        <v>0</v>
      </c>
      <c r="Q104" s="117">
        <f t="shared" ca="1" si="52"/>
        <v>0</v>
      </c>
      <c r="R104" s="46"/>
      <c r="S104" s="117">
        <f t="shared" ca="1" si="53"/>
        <v>0</v>
      </c>
      <c r="T104" s="36">
        <f t="shared" ca="1" si="54"/>
        <v>0</v>
      </c>
      <c r="U104" s="117">
        <f t="shared" ca="1" si="55"/>
        <v>0</v>
      </c>
      <c r="V104" s="117">
        <f t="shared" ca="1" si="56"/>
        <v>0</v>
      </c>
      <c r="W104" s="117">
        <f t="shared" ca="1" si="57"/>
        <v>0</v>
      </c>
      <c r="Y104" s="117">
        <f t="shared" ca="1" si="58"/>
        <v>0</v>
      </c>
      <c r="Z104" s="36">
        <f t="shared" ca="1" si="59"/>
        <v>0</v>
      </c>
      <c r="AA104" s="117">
        <f t="shared" ca="1" si="60"/>
        <v>0</v>
      </c>
      <c r="AB104" s="117">
        <f t="shared" ca="1" si="61"/>
        <v>0</v>
      </c>
      <c r="AC104" s="117">
        <f t="shared" ca="1" si="62"/>
        <v>0</v>
      </c>
      <c r="AE104" s="117">
        <f t="shared" ca="1" si="63"/>
        <v>0</v>
      </c>
      <c r="AF104" s="36">
        <f t="shared" ca="1" si="64"/>
        <v>0</v>
      </c>
      <c r="AG104" s="117">
        <f t="shared" ca="1" si="65"/>
        <v>0</v>
      </c>
      <c r="AH104" s="117">
        <f t="shared" ca="1" si="66"/>
        <v>0</v>
      </c>
      <c r="AI104" s="117">
        <f t="shared" ca="1" si="67"/>
        <v>0</v>
      </c>
      <c r="AJ104" s="117"/>
      <c r="AK104" s="117">
        <f t="shared" ca="1" si="45"/>
        <v>0</v>
      </c>
      <c r="AL104" s="157"/>
      <c r="AM104" s="120">
        <f ca="1">Rakennus!I104</f>
        <v>0</v>
      </c>
      <c r="AN104" s="46">
        <f t="shared" ca="1" si="68"/>
        <v>0</v>
      </c>
      <c r="AO104" s="46">
        <f ca="1">Rakennus!P104</f>
        <v>0</v>
      </c>
      <c r="AP104" s="46">
        <f ca="1">Rakennus!Q104</f>
        <v>0</v>
      </c>
      <c r="AQ104" s="46"/>
      <c r="AR104" s="117">
        <f t="shared" ca="1" si="69"/>
        <v>0</v>
      </c>
      <c r="AS104" s="36">
        <f t="shared" ca="1" si="70"/>
        <v>0</v>
      </c>
      <c r="AT104" s="117">
        <f t="shared" ca="1" si="71"/>
        <v>0</v>
      </c>
      <c r="AU104" s="117">
        <f t="shared" ca="1" si="72"/>
        <v>0</v>
      </c>
      <c r="AV104" s="117">
        <f t="shared" ca="1" si="73"/>
        <v>0</v>
      </c>
      <c r="AW104" s="46"/>
      <c r="AX104" s="117">
        <f t="shared" ca="1" si="74"/>
        <v>0</v>
      </c>
      <c r="AY104" s="36">
        <f t="shared" ca="1" si="75"/>
        <v>0</v>
      </c>
      <c r="AZ104" s="117">
        <f t="shared" ca="1" si="76"/>
        <v>0</v>
      </c>
      <c r="BA104" s="117">
        <f t="shared" ca="1" si="77"/>
        <v>0</v>
      </c>
      <c r="BB104" s="117">
        <f t="shared" ca="1" si="78"/>
        <v>0</v>
      </c>
      <c r="BC104" s="117"/>
      <c r="BD104" s="117">
        <f t="shared" ca="1" si="46"/>
        <v>0</v>
      </c>
    </row>
    <row r="105" spans="1:56" x14ac:dyDescent="0.25">
      <c r="A105" s="182">
        <v>2041</v>
      </c>
      <c r="B105" s="182"/>
      <c r="C105" s="36">
        <f>Muut_vuositiedot!$D105</f>
        <v>0.5</v>
      </c>
      <c r="D105" s="45">
        <f>Muut_vuositiedot!$G105</f>
        <v>1</v>
      </c>
      <c r="F105" s="120">
        <f ca="1">Teollisuus_kiinteä!O105</f>
        <v>0</v>
      </c>
      <c r="G105" s="46">
        <f t="shared" ca="1" si="47"/>
        <v>0</v>
      </c>
      <c r="H105" s="46">
        <f ca="1">Teollisuus_kiinteä!AB105</f>
        <v>0</v>
      </c>
      <c r="I105" s="46">
        <f ca="1">Teollisuus_kiinteä!AC105</f>
        <v>0</v>
      </c>
      <c r="J105" s="46">
        <f ca="1">Teollisuus_kiinteä!AD105</f>
        <v>0</v>
      </c>
      <c r="K105" s="46">
        <f ca="1">Teollisuus_kiinteä!AE105</f>
        <v>0</v>
      </c>
      <c r="L105" s="46"/>
      <c r="M105" s="117">
        <f t="shared" ca="1" si="48"/>
        <v>0</v>
      </c>
      <c r="N105" s="36">
        <f t="shared" ca="1" si="49"/>
        <v>0</v>
      </c>
      <c r="O105" s="117">
        <f t="shared" ca="1" si="50"/>
        <v>0</v>
      </c>
      <c r="P105" s="117">
        <f t="shared" ca="1" si="51"/>
        <v>0</v>
      </c>
      <c r="Q105" s="117">
        <f t="shared" ca="1" si="52"/>
        <v>0</v>
      </c>
      <c r="R105" s="46"/>
      <c r="S105" s="117">
        <f t="shared" ca="1" si="53"/>
        <v>0</v>
      </c>
      <c r="T105" s="36">
        <f t="shared" ca="1" si="54"/>
        <v>0</v>
      </c>
      <c r="U105" s="117">
        <f t="shared" ca="1" si="55"/>
        <v>0</v>
      </c>
      <c r="V105" s="117">
        <f t="shared" ca="1" si="56"/>
        <v>0</v>
      </c>
      <c r="W105" s="117">
        <f t="shared" ca="1" si="57"/>
        <v>0</v>
      </c>
      <c r="Y105" s="117">
        <f t="shared" ca="1" si="58"/>
        <v>0</v>
      </c>
      <c r="Z105" s="36">
        <f t="shared" ca="1" si="59"/>
        <v>0</v>
      </c>
      <c r="AA105" s="117">
        <f t="shared" ca="1" si="60"/>
        <v>0</v>
      </c>
      <c r="AB105" s="117">
        <f t="shared" ca="1" si="61"/>
        <v>0</v>
      </c>
      <c r="AC105" s="117">
        <f t="shared" ca="1" si="62"/>
        <v>0</v>
      </c>
      <c r="AE105" s="117">
        <f t="shared" ca="1" si="63"/>
        <v>0</v>
      </c>
      <c r="AF105" s="36">
        <f t="shared" ca="1" si="64"/>
        <v>0</v>
      </c>
      <c r="AG105" s="117">
        <f t="shared" ca="1" si="65"/>
        <v>0</v>
      </c>
      <c r="AH105" s="117">
        <f t="shared" ca="1" si="66"/>
        <v>0</v>
      </c>
      <c r="AI105" s="117">
        <f t="shared" ca="1" si="67"/>
        <v>0</v>
      </c>
      <c r="AJ105" s="117"/>
      <c r="AK105" s="117">
        <f t="shared" ca="1" si="45"/>
        <v>0</v>
      </c>
      <c r="AL105" s="157"/>
      <c r="AM105" s="120">
        <f ca="1">Rakennus!I105</f>
        <v>0</v>
      </c>
      <c r="AN105" s="46">
        <f t="shared" ca="1" si="68"/>
        <v>0</v>
      </c>
      <c r="AO105" s="46">
        <f ca="1">Rakennus!P105</f>
        <v>0</v>
      </c>
      <c r="AP105" s="46">
        <f ca="1">Rakennus!Q105</f>
        <v>0</v>
      </c>
      <c r="AQ105" s="46"/>
      <c r="AR105" s="117">
        <f t="shared" ca="1" si="69"/>
        <v>0</v>
      </c>
      <c r="AS105" s="36">
        <f t="shared" ca="1" si="70"/>
        <v>0</v>
      </c>
      <c r="AT105" s="117">
        <f t="shared" ca="1" si="71"/>
        <v>0</v>
      </c>
      <c r="AU105" s="117">
        <f t="shared" ca="1" si="72"/>
        <v>0</v>
      </c>
      <c r="AV105" s="117">
        <f t="shared" ca="1" si="73"/>
        <v>0</v>
      </c>
      <c r="AW105" s="46"/>
      <c r="AX105" s="117">
        <f t="shared" ca="1" si="74"/>
        <v>0</v>
      </c>
      <c r="AY105" s="36">
        <f t="shared" ca="1" si="75"/>
        <v>0</v>
      </c>
      <c r="AZ105" s="117">
        <f t="shared" ca="1" si="76"/>
        <v>0</v>
      </c>
      <c r="BA105" s="117">
        <f t="shared" ca="1" si="77"/>
        <v>0</v>
      </c>
      <c r="BB105" s="117">
        <f t="shared" ca="1" si="78"/>
        <v>0</v>
      </c>
      <c r="BC105" s="117"/>
      <c r="BD105" s="117">
        <f t="shared" ca="1" si="46"/>
        <v>0</v>
      </c>
    </row>
    <row r="106" spans="1:56" x14ac:dyDescent="0.25">
      <c r="A106" s="182">
        <v>2042</v>
      </c>
      <c r="B106" s="182"/>
      <c r="C106" s="36">
        <f>Muut_vuositiedot!$D106</f>
        <v>0.5</v>
      </c>
      <c r="D106" s="45">
        <f>Muut_vuositiedot!$G106</f>
        <v>1</v>
      </c>
      <c r="F106" s="120">
        <f ca="1">Teollisuus_kiinteä!O106</f>
        <v>0</v>
      </c>
      <c r="G106" s="46">
        <f t="shared" ca="1" si="47"/>
        <v>0</v>
      </c>
      <c r="H106" s="46">
        <f ca="1">Teollisuus_kiinteä!AB106</f>
        <v>0</v>
      </c>
      <c r="I106" s="46">
        <f ca="1">Teollisuus_kiinteä!AC106</f>
        <v>0</v>
      </c>
      <c r="J106" s="46">
        <f ca="1">Teollisuus_kiinteä!AD106</f>
        <v>0</v>
      </c>
      <c r="K106" s="46">
        <f ca="1">Teollisuus_kiinteä!AE106</f>
        <v>0</v>
      </c>
      <c r="L106" s="46"/>
      <c r="M106" s="117">
        <f t="shared" ca="1" si="48"/>
        <v>0</v>
      </c>
      <c r="N106" s="36">
        <f t="shared" ca="1" si="49"/>
        <v>0</v>
      </c>
      <c r="O106" s="117">
        <f t="shared" ca="1" si="50"/>
        <v>0</v>
      </c>
      <c r="P106" s="117">
        <f t="shared" ca="1" si="51"/>
        <v>0</v>
      </c>
      <c r="Q106" s="117">
        <f t="shared" ca="1" si="52"/>
        <v>0</v>
      </c>
      <c r="R106" s="46"/>
      <c r="S106" s="117">
        <f t="shared" ca="1" si="53"/>
        <v>0</v>
      </c>
      <c r="T106" s="36">
        <f t="shared" ca="1" si="54"/>
        <v>0</v>
      </c>
      <c r="U106" s="117">
        <f t="shared" ca="1" si="55"/>
        <v>0</v>
      </c>
      <c r="V106" s="117">
        <f t="shared" ca="1" si="56"/>
        <v>0</v>
      </c>
      <c r="W106" s="117">
        <f t="shared" ca="1" si="57"/>
        <v>0</v>
      </c>
      <c r="Y106" s="117">
        <f t="shared" ca="1" si="58"/>
        <v>0</v>
      </c>
      <c r="Z106" s="36">
        <f t="shared" ca="1" si="59"/>
        <v>0</v>
      </c>
      <c r="AA106" s="117">
        <f t="shared" ca="1" si="60"/>
        <v>0</v>
      </c>
      <c r="AB106" s="117">
        <f t="shared" ca="1" si="61"/>
        <v>0</v>
      </c>
      <c r="AC106" s="117">
        <f t="shared" ca="1" si="62"/>
        <v>0</v>
      </c>
      <c r="AE106" s="117">
        <f t="shared" ca="1" si="63"/>
        <v>0</v>
      </c>
      <c r="AF106" s="36">
        <f t="shared" ca="1" si="64"/>
        <v>0</v>
      </c>
      <c r="AG106" s="117">
        <f t="shared" ca="1" si="65"/>
        <v>0</v>
      </c>
      <c r="AH106" s="117">
        <f t="shared" ca="1" si="66"/>
        <v>0</v>
      </c>
      <c r="AI106" s="117">
        <f t="shared" ca="1" si="67"/>
        <v>0</v>
      </c>
      <c r="AJ106" s="117"/>
      <c r="AK106" s="117">
        <f t="shared" ca="1" si="45"/>
        <v>0</v>
      </c>
      <c r="AL106" s="157"/>
      <c r="AM106" s="120">
        <f ca="1">Rakennus!I106</f>
        <v>0</v>
      </c>
      <c r="AN106" s="46">
        <f t="shared" ca="1" si="68"/>
        <v>0</v>
      </c>
      <c r="AO106" s="46">
        <f ca="1">Rakennus!P106</f>
        <v>0</v>
      </c>
      <c r="AP106" s="46">
        <f ca="1">Rakennus!Q106</f>
        <v>0</v>
      </c>
      <c r="AQ106" s="46"/>
      <c r="AR106" s="117">
        <f t="shared" ca="1" si="69"/>
        <v>0</v>
      </c>
      <c r="AS106" s="36">
        <f t="shared" ca="1" si="70"/>
        <v>0</v>
      </c>
      <c r="AT106" s="117">
        <f t="shared" ca="1" si="71"/>
        <v>0</v>
      </c>
      <c r="AU106" s="117">
        <f t="shared" ca="1" si="72"/>
        <v>0</v>
      </c>
      <c r="AV106" s="117">
        <f t="shared" ca="1" si="73"/>
        <v>0</v>
      </c>
      <c r="AW106" s="46"/>
      <c r="AX106" s="117">
        <f t="shared" ca="1" si="74"/>
        <v>0</v>
      </c>
      <c r="AY106" s="36">
        <f t="shared" ca="1" si="75"/>
        <v>0</v>
      </c>
      <c r="AZ106" s="117">
        <f t="shared" ca="1" si="76"/>
        <v>0</v>
      </c>
      <c r="BA106" s="117">
        <f t="shared" ca="1" si="77"/>
        <v>0</v>
      </c>
      <c r="BB106" s="117">
        <f t="shared" ca="1" si="78"/>
        <v>0</v>
      </c>
      <c r="BC106" s="117"/>
      <c r="BD106" s="117">
        <f t="shared" ca="1" si="46"/>
        <v>0</v>
      </c>
    </row>
    <row r="107" spans="1:56" x14ac:dyDescent="0.25">
      <c r="A107" s="182">
        <v>2043</v>
      </c>
      <c r="B107" s="182"/>
      <c r="C107" s="36">
        <f>Muut_vuositiedot!$D107</f>
        <v>0.5</v>
      </c>
      <c r="D107" s="45">
        <f>Muut_vuositiedot!$G107</f>
        <v>1</v>
      </c>
      <c r="F107" s="120">
        <f ca="1">Teollisuus_kiinteä!O107</f>
        <v>0</v>
      </c>
      <c r="G107" s="46">
        <f t="shared" ca="1" si="47"/>
        <v>0</v>
      </c>
      <c r="H107" s="46">
        <f ca="1">Teollisuus_kiinteä!AB107</f>
        <v>0</v>
      </c>
      <c r="I107" s="46">
        <f ca="1">Teollisuus_kiinteä!AC107</f>
        <v>0</v>
      </c>
      <c r="J107" s="46">
        <f ca="1">Teollisuus_kiinteä!AD107</f>
        <v>0</v>
      </c>
      <c r="K107" s="46">
        <f ca="1">Teollisuus_kiinteä!AE107</f>
        <v>0</v>
      </c>
      <c r="L107" s="46"/>
      <c r="M107" s="117">
        <f t="shared" ca="1" si="48"/>
        <v>0</v>
      </c>
      <c r="N107" s="36">
        <f t="shared" ca="1" si="49"/>
        <v>0</v>
      </c>
      <c r="O107" s="117">
        <f t="shared" ca="1" si="50"/>
        <v>0</v>
      </c>
      <c r="P107" s="117">
        <f t="shared" ca="1" si="51"/>
        <v>0</v>
      </c>
      <c r="Q107" s="117">
        <f t="shared" ca="1" si="52"/>
        <v>0</v>
      </c>
      <c r="R107" s="46"/>
      <c r="S107" s="117">
        <f t="shared" ca="1" si="53"/>
        <v>0</v>
      </c>
      <c r="T107" s="36">
        <f t="shared" ca="1" si="54"/>
        <v>0</v>
      </c>
      <c r="U107" s="117">
        <f t="shared" ca="1" si="55"/>
        <v>0</v>
      </c>
      <c r="V107" s="117">
        <f t="shared" ca="1" si="56"/>
        <v>0</v>
      </c>
      <c r="W107" s="117">
        <f t="shared" ca="1" si="57"/>
        <v>0</v>
      </c>
      <c r="Y107" s="117">
        <f t="shared" ca="1" si="58"/>
        <v>0</v>
      </c>
      <c r="Z107" s="36">
        <f t="shared" ca="1" si="59"/>
        <v>0</v>
      </c>
      <c r="AA107" s="117">
        <f t="shared" ca="1" si="60"/>
        <v>0</v>
      </c>
      <c r="AB107" s="117">
        <f t="shared" ca="1" si="61"/>
        <v>0</v>
      </c>
      <c r="AC107" s="117">
        <f t="shared" ca="1" si="62"/>
        <v>0</v>
      </c>
      <c r="AE107" s="117">
        <f t="shared" ca="1" si="63"/>
        <v>0</v>
      </c>
      <c r="AF107" s="36">
        <f t="shared" ca="1" si="64"/>
        <v>0</v>
      </c>
      <c r="AG107" s="117">
        <f t="shared" ca="1" si="65"/>
        <v>0</v>
      </c>
      <c r="AH107" s="117">
        <f t="shared" ca="1" si="66"/>
        <v>0</v>
      </c>
      <c r="AI107" s="117">
        <f t="shared" ca="1" si="67"/>
        <v>0</v>
      </c>
      <c r="AJ107" s="117"/>
      <c r="AK107" s="117">
        <f t="shared" ca="1" si="45"/>
        <v>0</v>
      </c>
      <c r="AL107" s="157"/>
      <c r="AM107" s="120">
        <f ca="1">Rakennus!I107</f>
        <v>0</v>
      </c>
      <c r="AN107" s="46">
        <f t="shared" ca="1" si="68"/>
        <v>0</v>
      </c>
      <c r="AO107" s="46">
        <f ca="1">Rakennus!P107</f>
        <v>0</v>
      </c>
      <c r="AP107" s="46">
        <f ca="1">Rakennus!Q107</f>
        <v>0</v>
      </c>
      <c r="AQ107" s="46"/>
      <c r="AR107" s="117">
        <f t="shared" ca="1" si="69"/>
        <v>0</v>
      </c>
      <c r="AS107" s="36">
        <f t="shared" ca="1" si="70"/>
        <v>0</v>
      </c>
      <c r="AT107" s="117">
        <f t="shared" ca="1" si="71"/>
        <v>0</v>
      </c>
      <c r="AU107" s="117">
        <f t="shared" ca="1" si="72"/>
        <v>0</v>
      </c>
      <c r="AV107" s="117">
        <f t="shared" ca="1" si="73"/>
        <v>0</v>
      </c>
      <c r="AW107" s="46"/>
      <c r="AX107" s="117">
        <f t="shared" ca="1" si="74"/>
        <v>0</v>
      </c>
      <c r="AY107" s="36">
        <f t="shared" ca="1" si="75"/>
        <v>0</v>
      </c>
      <c r="AZ107" s="117">
        <f t="shared" ca="1" si="76"/>
        <v>0</v>
      </c>
      <c r="BA107" s="117">
        <f t="shared" ca="1" si="77"/>
        <v>0</v>
      </c>
      <c r="BB107" s="117">
        <f t="shared" ca="1" si="78"/>
        <v>0</v>
      </c>
      <c r="BC107" s="117"/>
      <c r="BD107" s="117">
        <f t="shared" ca="1" si="46"/>
        <v>0</v>
      </c>
    </row>
    <row r="108" spans="1:56" x14ac:dyDescent="0.25">
      <c r="A108" s="182">
        <v>2044</v>
      </c>
      <c r="B108" s="182"/>
      <c r="C108" s="36">
        <f>Muut_vuositiedot!$D108</f>
        <v>0.5</v>
      </c>
      <c r="D108" s="45">
        <f>Muut_vuositiedot!$G108</f>
        <v>1</v>
      </c>
      <c r="F108" s="120">
        <f ca="1">Teollisuus_kiinteä!O108</f>
        <v>0</v>
      </c>
      <c r="G108" s="46">
        <f t="shared" ca="1" si="47"/>
        <v>0</v>
      </c>
      <c r="H108" s="46">
        <f ca="1">Teollisuus_kiinteä!AB108</f>
        <v>0</v>
      </c>
      <c r="I108" s="46">
        <f ca="1">Teollisuus_kiinteä!AC108</f>
        <v>0</v>
      </c>
      <c r="J108" s="46">
        <f ca="1">Teollisuus_kiinteä!AD108</f>
        <v>0</v>
      </c>
      <c r="K108" s="46">
        <f ca="1">Teollisuus_kiinteä!AE108</f>
        <v>0</v>
      </c>
      <c r="L108" s="46"/>
      <c r="M108" s="117">
        <f t="shared" ca="1" si="48"/>
        <v>0</v>
      </c>
      <c r="N108" s="36">
        <f t="shared" ca="1" si="49"/>
        <v>0</v>
      </c>
      <c r="O108" s="117">
        <f t="shared" ca="1" si="50"/>
        <v>0</v>
      </c>
      <c r="P108" s="117">
        <f t="shared" ca="1" si="51"/>
        <v>0</v>
      </c>
      <c r="Q108" s="117">
        <f t="shared" ca="1" si="52"/>
        <v>0</v>
      </c>
      <c r="R108" s="46"/>
      <c r="S108" s="117">
        <f t="shared" ca="1" si="53"/>
        <v>0</v>
      </c>
      <c r="T108" s="36">
        <f t="shared" ca="1" si="54"/>
        <v>0</v>
      </c>
      <c r="U108" s="117">
        <f t="shared" ca="1" si="55"/>
        <v>0</v>
      </c>
      <c r="V108" s="117">
        <f t="shared" ca="1" si="56"/>
        <v>0</v>
      </c>
      <c r="W108" s="117">
        <f t="shared" ca="1" si="57"/>
        <v>0</v>
      </c>
      <c r="Y108" s="117">
        <f t="shared" ca="1" si="58"/>
        <v>0</v>
      </c>
      <c r="Z108" s="36">
        <f t="shared" ca="1" si="59"/>
        <v>0</v>
      </c>
      <c r="AA108" s="117">
        <f t="shared" ca="1" si="60"/>
        <v>0</v>
      </c>
      <c r="AB108" s="117">
        <f t="shared" ca="1" si="61"/>
        <v>0</v>
      </c>
      <c r="AC108" s="117">
        <f t="shared" ca="1" si="62"/>
        <v>0</v>
      </c>
      <c r="AE108" s="117">
        <f t="shared" ca="1" si="63"/>
        <v>0</v>
      </c>
      <c r="AF108" s="36">
        <f t="shared" ca="1" si="64"/>
        <v>0</v>
      </c>
      <c r="AG108" s="117">
        <f t="shared" ca="1" si="65"/>
        <v>0</v>
      </c>
      <c r="AH108" s="117">
        <f t="shared" ca="1" si="66"/>
        <v>0</v>
      </c>
      <c r="AI108" s="117">
        <f t="shared" ca="1" si="67"/>
        <v>0</v>
      </c>
      <c r="AJ108" s="117"/>
      <c r="AK108" s="117">
        <f t="shared" ca="1" si="45"/>
        <v>0</v>
      </c>
      <c r="AL108" s="157"/>
      <c r="AM108" s="120">
        <f ca="1">Rakennus!I108</f>
        <v>0</v>
      </c>
      <c r="AN108" s="46">
        <f t="shared" ca="1" si="68"/>
        <v>0</v>
      </c>
      <c r="AO108" s="46">
        <f ca="1">Rakennus!P108</f>
        <v>0</v>
      </c>
      <c r="AP108" s="46">
        <f ca="1">Rakennus!Q108</f>
        <v>0</v>
      </c>
      <c r="AQ108" s="46"/>
      <c r="AR108" s="117">
        <f t="shared" ca="1" si="69"/>
        <v>0</v>
      </c>
      <c r="AS108" s="36">
        <f t="shared" ca="1" si="70"/>
        <v>0</v>
      </c>
      <c r="AT108" s="117">
        <f t="shared" ca="1" si="71"/>
        <v>0</v>
      </c>
      <c r="AU108" s="117">
        <f t="shared" ca="1" si="72"/>
        <v>0</v>
      </c>
      <c r="AV108" s="117">
        <f t="shared" ca="1" si="73"/>
        <v>0</v>
      </c>
      <c r="AW108" s="46"/>
      <c r="AX108" s="117">
        <f t="shared" ca="1" si="74"/>
        <v>0</v>
      </c>
      <c r="AY108" s="36">
        <f t="shared" ca="1" si="75"/>
        <v>0</v>
      </c>
      <c r="AZ108" s="117">
        <f t="shared" ca="1" si="76"/>
        <v>0</v>
      </c>
      <c r="BA108" s="117">
        <f t="shared" ca="1" si="77"/>
        <v>0</v>
      </c>
      <c r="BB108" s="117">
        <f t="shared" ca="1" si="78"/>
        <v>0</v>
      </c>
      <c r="BC108" s="117"/>
      <c r="BD108" s="117">
        <f t="shared" ca="1" si="46"/>
        <v>0</v>
      </c>
    </row>
    <row r="109" spans="1:56" x14ac:dyDescent="0.25">
      <c r="A109" s="182">
        <v>2045</v>
      </c>
      <c r="B109" s="182"/>
      <c r="C109" s="36">
        <f>Muut_vuositiedot!$D109</f>
        <v>0.5</v>
      </c>
      <c r="D109" s="45">
        <f>Muut_vuositiedot!$G109</f>
        <v>1</v>
      </c>
      <c r="F109" s="120">
        <f ca="1">Teollisuus_kiinteä!O109</f>
        <v>0</v>
      </c>
      <c r="G109" s="46">
        <f t="shared" ca="1" si="47"/>
        <v>0</v>
      </c>
      <c r="H109" s="46">
        <f ca="1">Teollisuus_kiinteä!AB109</f>
        <v>0</v>
      </c>
      <c r="I109" s="46">
        <f ca="1">Teollisuus_kiinteä!AC109</f>
        <v>0</v>
      </c>
      <c r="J109" s="46">
        <f ca="1">Teollisuus_kiinteä!AD109</f>
        <v>0</v>
      </c>
      <c r="K109" s="46">
        <f ca="1">Teollisuus_kiinteä!AE109</f>
        <v>0</v>
      </c>
      <c r="L109" s="46"/>
      <c r="M109" s="117">
        <f t="shared" ca="1" si="48"/>
        <v>0</v>
      </c>
      <c r="N109" s="36">
        <f t="shared" ca="1" si="49"/>
        <v>0</v>
      </c>
      <c r="O109" s="117">
        <f t="shared" ca="1" si="50"/>
        <v>0</v>
      </c>
      <c r="P109" s="117">
        <f t="shared" ca="1" si="51"/>
        <v>0</v>
      </c>
      <c r="Q109" s="117">
        <f t="shared" ca="1" si="52"/>
        <v>0</v>
      </c>
      <c r="R109" s="46"/>
      <c r="S109" s="117">
        <f t="shared" ca="1" si="53"/>
        <v>0</v>
      </c>
      <c r="T109" s="36">
        <f t="shared" ca="1" si="54"/>
        <v>0</v>
      </c>
      <c r="U109" s="117">
        <f t="shared" ca="1" si="55"/>
        <v>0</v>
      </c>
      <c r="V109" s="117">
        <f t="shared" ca="1" si="56"/>
        <v>0</v>
      </c>
      <c r="W109" s="117">
        <f t="shared" ca="1" si="57"/>
        <v>0</v>
      </c>
      <c r="Y109" s="117">
        <f t="shared" ca="1" si="58"/>
        <v>0</v>
      </c>
      <c r="Z109" s="36">
        <f t="shared" ca="1" si="59"/>
        <v>0</v>
      </c>
      <c r="AA109" s="117">
        <f t="shared" ca="1" si="60"/>
        <v>0</v>
      </c>
      <c r="AB109" s="117">
        <f t="shared" ca="1" si="61"/>
        <v>0</v>
      </c>
      <c r="AC109" s="117">
        <f t="shared" ca="1" si="62"/>
        <v>0</v>
      </c>
      <c r="AE109" s="117">
        <f t="shared" ca="1" si="63"/>
        <v>0</v>
      </c>
      <c r="AF109" s="36">
        <f t="shared" ca="1" si="64"/>
        <v>0</v>
      </c>
      <c r="AG109" s="117">
        <f t="shared" ca="1" si="65"/>
        <v>0</v>
      </c>
      <c r="AH109" s="117">
        <f t="shared" ca="1" si="66"/>
        <v>0</v>
      </c>
      <c r="AI109" s="117">
        <f t="shared" ca="1" si="67"/>
        <v>0</v>
      </c>
      <c r="AJ109" s="117"/>
      <c r="AK109" s="117">
        <f t="shared" ca="1" si="45"/>
        <v>0</v>
      </c>
      <c r="AL109" s="157"/>
      <c r="AM109" s="120">
        <f ca="1">Rakennus!I109</f>
        <v>0</v>
      </c>
      <c r="AN109" s="46">
        <f t="shared" ca="1" si="68"/>
        <v>0</v>
      </c>
      <c r="AO109" s="46">
        <f ca="1">Rakennus!P109</f>
        <v>0</v>
      </c>
      <c r="AP109" s="46">
        <f ca="1">Rakennus!Q109</f>
        <v>0</v>
      </c>
      <c r="AQ109" s="46"/>
      <c r="AR109" s="117">
        <f t="shared" ca="1" si="69"/>
        <v>0</v>
      </c>
      <c r="AS109" s="36">
        <f t="shared" ca="1" si="70"/>
        <v>0</v>
      </c>
      <c r="AT109" s="117">
        <f t="shared" ca="1" si="71"/>
        <v>0</v>
      </c>
      <c r="AU109" s="117">
        <f t="shared" ca="1" si="72"/>
        <v>0</v>
      </c>
      <c r="AV109" s="117">
        <f t="shared" ca="1" si="73"/>
        <v>0</v>
      </c>
      <c r="AW109" s="46"/>
      <c r="AX109" s="117">
        <f t="shared" ca="1" si="74"/>
        <v>0</v>
      </c>
      <c r="AY109" s="36">
        <f t="shared" ca="1" si="75"/>
        <v>0</v>
      </c>
      <c r="AZ109" s="117">
        <f t="shared" ca="1" si="76"/>
        <v>0</v>
      </c>
      <c r="BA109" s="117">
        <f t="shared" ca="1" si="77"/>
        <v>0</v>
      </c>
      <c r="BB109" s="117">
        <f t="shared" ca="1" si="78"/>
        <v>0</v>
      </c>
      <c r="BC109" s="117"/>
      <c r="BD109" s="117">
        <f t="shared" ca="1" si="46"/>
        <v>0</v>
      </c>
    </row>
    <row r="110" spans="1:56" x14ac:dyDescent="0.25">
      <c r="A110" s="182">
        <v>2046</v>
      </c>
      <c r="B110" s="182"/>
      <c r="C110" s="36">
        <f>Muut_vuositiedot!$D110</f>
        <v>0.5</v>
      </c>
      <c r="D110" s="45">
        <f>Muut_vuositiedot!$G110</f>
        <v>1</v>
      </c>
      <c r="F110" s="120">
        <f ca="1">Teollisuus_kiinteä!O110</f>
        <v>0</v>
      </c>
      <c r="G110" s="46">
        <f t="shared" ca="1" si="47"/>
        <v>0</v>
      </c>
      <c r="H110" s="46">
        <f ca="1">Teollisuus_kiinteä!AB110</f>
        <v>0</v>
      </c>
      <c r="I110" s="46">
        <f ca="1">Teollisuus_kiinteä!AC110</f>
        <v>0</v>
      </c>
      <c r="J110" s="46">
        <f ca="1">Teollisuus_kiinteä!AD110</f>
        <v>0</v>
      </c>
      <c r="K110" s="46">
        <f ca="1">Teollisuus_kiinteä!AE110</f>
        <v>0</v>
      </c>
      <c r="L110" s="46"/>
      <c r="M110" s="117">
        <f t="shared" ca="1" si="48"/>
        <v>0</v>
      </c>
      <c r="N110" s="36">
        <f t="shared" ca="1" si="49"/>
        <v>0</v>
      </c>
      <c r="O110" s="117">
        <f t="shared" ca="1" si="50"/>
        <v>0</v>
      </c>
      <c r="P110" s="117">
        <f t="shared" ca="1" si="51"/>
        <v>0</v>
      </c>
      <c r="Q110" s="117">
        <f t="shared" ca="1" si="52"/>
        <v>0</v>
      </c>
      <c r="R110" s="46"/>
      <c r="S110" s="117">
        <f t="shared" ca="1" si="53"/>
        <v>0</v>
      </c>
      <c r="T110" s="36">
        <f t="shared" ca="1" si="54"/>
        <v>0</v>
      </c>
      <c r="U110" s="117">
        <f t="shared" ca="1" si="55"/>
        <v>0</v>
      </c>
      <c r="V110" s="117">
        <f t="shared" ca="1" si="56"/>
        <v>0</v>
      </c>
      <c r="W110" s="117">
        <f t="shared" ca="1" si="57"/>
        <v>0</v>
      </c>
      <c r="Y110" s="117">
        <f t="shared" ca="1" si="58"/>
        <v>0</v>
      </c>
      <c r="Z110" s="36">
        <f t="shared" ca="1" si="59"/>
        <v>0</v>
      </c>
      <c r="AA110" s="117">
        <f t="shared" ca="1" si="60"/>
        <v>0</v>
      </c>
      <c r="AB110" s="117">
        <f t="shared" ca="1" si="61"/>
        <v>0</v>
      </c>
      <c r="AC110" s="117">
        <f t="shared" ca="1" si="62"/>
        <v>0</v>
      </c>
      <c r="AE110" s="117">
        <f t="shared" ca="1" si="63"/>
        <v>0</v>
      </c>
      <c r="AF110" s="36">
        <f t="shared" ca="1" si="64"/>
        <v>0</v>
      </c>
      <c r="AG110" s="117">
        <f t="shared" ca="1" si="65"/>
        <v>0</v>
      </c>
      <c r="AH110" s="117">
        <f t="shared" ca="1" si="66"/>
        <v>0</v>
      </c>
      <c r="AI110" s="117">
        <f t="shared" ca="1" si="67"/>
        <v>0</v>
      </c>
      <c r="AJ110" s="117"/>
      <c r="AK110" s="117">
        <f t="shared" ca="1" si="45"/>
        <v>0</v>
      </c>
      <c r="AL110" s="157"/>
      <c r="AM110" s="120">
        <f ca="1">Rakennus!I110</f>
        <v>0</v>
      </c>
      <c r="AN110" s="46">
        <f t="shared" ca="1" si="68"/>
        <v>0</v>
      </c>
      <c r="AO110" s="46">
        <f ca="1">Rakennus!P110</f>
        <v>0</v>
      </c>
      <c r="AP110" s="46">
        <f ca="1">Rakennus!Q110</f>
        <v>0</v>
      </c>
      <c r="AQ110" s="46"/>
      <c r="AR110" s="117">
        <f t="shared" ca="1" si="69"/>
        <v>0</v>
      </c>
      <c r="AS110" s="36">
        <f t="shared" ca="1" si="70"/>
        <v>0</v>
      </c>
      <c r="AT110" s="117">
        <f t="shared" ca="1" si="71"/>
        <v>0</v>
      </c>
      <c r="AU110" s="117">
        <f t="shared" ca="1" si="72"/>
        <v>0</v>
      </c>
      <c r="AV110" s="117">
        <f t="shared" ca="1" si="73"/>
        <v>0</v>
      </c>
      <c r="AW110" s="46"/>
      <c r="AX110" s="117">
        <f t="shared" ca="1" si="74"/>
        <v>0</v>
      </c>
      <c r="AY110" s="36">
        <f t="shared" ca="1" si="75"/>
        <v>0</v>
      </c>
      <c r="AZ110" s="117">
        <f t="shared" ca="1" si="76"/>
        <v>0</v>
      </c>
      <c r="BA110" s="117">
        <f t="shared" ca="1" si="77"/>
        <v>0</v>
      </c>
      <c r="BB110" s="117">
        <f t="shared" ca="1" si="78"/>
        <v>0</v>
      </c>
      <c r="BC110" s="117"/>
      <c r="BD110" s="117">
        <f t="shared" ca="1" si="46"/>
        <v>0</v>
      </c>
    </row>
    <row r="111" spans="1:56" x14ac:dyDescent="0.25">
      <c r="A111" s="182">
        <v>2047</v>
      </c>
      <c r="B111" s="182"/>
      <c r="C111" s="36">
        <f>Muut_vuositiedot!$D111</f>
        <v>0.5</v>
      </c>
      <c r="D111" s="45">
        <f>Muut_vuositiedot!$G111</f>
        <v>1</v>
      </c>
      <c r="F111" s="120">
        <f ca="1">Teollisuus_kiinteä!O111</f>
        <v>0</v>
      </c>
      <c r="G111" s="46">
        <f t="shared" ca="1" si="47"/>
        <v>0</v>
      </c>
      <c r="H111" s="46">
        <f ca="1">Teollisuus_kiinteä!AB111</f>
        <v>0</v>
      </c>
      <c r="I111" s="46">
        <f ca="1">Teollisuus_kiinteä!AC111</f>
        <v>0</v>
      </c>
      <c r="J111" s="46">
        <f ca="1">Teollisuus_kiinteä!AD111</f>
        <v>0</v>
      </c>
      <c r="K111" s="46">
        <f ca="1">Teollisuus_kiinteä!AE111</f>
        <v>0</v>
      </c>
      <c r="L111" s="46"/>
      <c r="M111" s="117">
        <f t="shared" ca="1" si="48"/>
        <v>0</v>
      </c>
      <c r="N111" s="36">
        <f t="shared" ca="1" si="49"/>
        <v>0</v>
      </c>
      <c r="O111" s="117">
        <f t="shared" ca="1" si="50"/>
        <v>0</v>
      </c>
      <c r="P111" s="117">
        <f t="shared" ca="1" si="51"/>
        <v>0</v>
      </c>
      <c r="Q111" s="117">
        <f t="shared" ca="1" si="52"/>
        <v>0</v>
      </c>
      <c r="R111" s="46"/>
      <c r="S111" s="117">
        <f t="shared" ca="1" si="53"/>
        <v>0</v>
      </c>
      <c r="T111" s="36">
        <f t="shared" ca="1" si="54"/>
        <v>0</v>
      </c>
      <c r="U111" s="117">
        <f t="shared" ca="1" si="55"/>
        <v>0</v>
      </c>
      <c r="V111" s="117">
        <f t="shared" ca="1" si="56"/>
        <v>0</v>
      </c>
      <c r="W111" s="117">
        <f t="shared" ca="1" si="57"/>
        <v>0</v>
      </c>
      <c r="Y111" s="117">
        <f t="shared" ca="1" si="58"/>
        <v>0</v>
      </c>
      <c r="Z111" s="36">
        <f t="shared" ca="1" si="59"/>
        <v>0</v>
      </c>
      <c r="AA111" s="117">
        <f t="shared" ca="1" si="60"/>
        <v>0</v>
      </c>
      <c r="AB111" s="117">
        <f t="shared" ca="1" si="61"/>
        <v>0</v>
      </c>
      <c r="AC111" s="117">
        <f t="shared" ca="1" si="62"/>
        <v>0</v>
      </c>
      <c r="AE111" s="117">
        <f t="shared" ca="1" si="63"/>
        <v>0</v>
      </c>
      <c r="AF111" s="36">
        <f t="shared" ca="1" si="64"/>
        <v>0</v>
      </c>
      <c r="AG111" s="117">
        <f t="shared" ca="1" si="65"/>
        <v>0</v>
      </c>
      <c r="AH111" s="117">
        <f t="shared" ca="1" si="66"/>
        <v>0</v>
      </c>
      <c r="AI111" s="117">
        <f t="shared" ca="1" si="67"/>
        <v>0</v>
      </c>
      <c r="AJ111" s="117"/>
      <c r="AK111" s="117">
        <f t="shared" ca="1" si="45"/>
        <v>0</v>
      </c>
      <c r="AL111" s="157"/>
      <c r="AM111" s="120">
        <f ca="1">Rakennus!I111</f>
        <v>0</v>
      </c>
      <c r="AN111" s="46">
        <f t="shared" ca="1" si="68"/>
        <v>0</v>
      </c>
      <c r="AO111" s="46">
        <f ca="1">Rakennus!P111</f>
        <v>0</v>
      </c>
      <c r="AP111" s="46">
        <f ca="1">Rakennus!Q111</f>
        <v>0</v>
      </c>
      <c r="AQ111" s="46"/>
      <c r="AR111" s="117">
        <f t="shared" ca="1" si="69"/>
        <v>0</v>
      </c>
      <c r="AS111" s="36">
        <f t="shared" ca="1" si="70"/>
        <v>0</v>
      </c>
      <c r="AT111" s="117">
        <f t="shared" ca="1" si="71"/>
        <v>0</v>
      </c>
      <c r="AU111" s="117">
        <f t="shared" ca="1" si="72"/>
        <v>0</v>
      </c>
      <c r="AV111" s="117">
        <f t="shared" ca="1" si="73"/>
        <v>0</v>
      </c>
      <c r="AW111" s="46"/>
      <c r="AX111" s="117">
        <f t="shared" ca="1" si="74"/>
        <v>0</v>
      </c>
      <c r="AY111" s="36">
        <f t="shared" ca="1" si="75"/>
        <v>0</v>
      </c>
      <c r="AZ111" s="117">
        <f t="shared" ca="1" si="76"/>
        <v>0</v>
      </c>
      <c r="BA111" s="117">
        <f t="shared" ca="1" si="77"/>
        <v>0</v>
      </c>
      <c r="BB111" s="117">
        <f t="shared" ca="1" si="78"/>
        <v>0</v>
      </c>
      <c r="BC111" s="117"/>
      <c r="BD111" s="117">
        <f t="shared" ca="1" si="46"/>
        <v>0</v>
      </c>
    </row>
    <row r="112" spans="1:56" x14ac:dyDescent="0.25">
      <c r="A112" s="182">
        <v>2048</v>
      </c>
      <c r="B112" s="182"/>
      <c r="C112" s="36">
        <f>Muut_vuositiedot!$D112</f>
        <v>0.5</v>
      </c>
      <c r="D112" s="45">
        <f>Muut_vuositiedot!$G112</f>
        <v>1</v>
      </c>
      <c r="F112" s="120">
        <f ca="1">Teollisuus_kiinteä!O112</f>
        <v>0</v>
      </c>
      <c r="G112" s="46">
        <f t="shared" ca="1" si="47"/>
        <v>0</v>
      </c>
      <c r="H112" s="46">
        <f ca="1">Teollisuus_kiinteä!AB112</f>
        <v>0</v>
      </c>
      <c r="I112" s="46">
        <f ca="1">Teollisuus_kiinteä!AC112</f>
        <v>0</v>
      </c>
      <c r="J112" s="46">
        <f ca="1">Teollisuus_kiinteä!AD112</f>
        <v>0</v>
      </c>
      <c r="K112" s="46">
        <f ca="1">Teollisuus_kiinteä!AE112</f>
        <v>0</v>
      </c>
      <c r="L112" s="46"/>
      <c r="M112" s="117">
        <f t="shared" ca="1" si="48"/>
        <v>0</v>
      </c>
      <c r="N112" s="36">
        <f t="shared" ca="1" si="49"/>
        <v>0</v>
      </c>
      <c r="O112" s="117">
        <f t="shared" ca="1" si="50"/>
        <v>0</v>
      </c>
      <c r="P112" s="117">
        <f t="shared" ca="1" si="51"/>
        <v>0</v>
      </c>
      <c r="Q112" s="117">
        <f t="shared" ca="1" si="52"/>
        <v>0</v>
      </c>
      <c r="R112" s="46"/>
      <c r="S112" s="117">
        <f t="shared" ca="1" si="53"/>
        <v>0</v>
      </c>
      <c r="T112" s="36">
        <f t="shared" ca="1" si="54"/>
        <v>0</v>
      </c>
      <c r="U112" s="117">
        <f t="shared" ca="1" si="55"/>
        <v>0</v>
      </c>
      <c r="V112" s="117">
        <f t="shared" ca="1" si="56"/>
        <v>0</v>
      </c>
      <c r="W112" s="117">
        <f t="shared" ca="1" si="57"/>
        <v>0</v>
      </c>
      <c r="Y112" s="117">
        <f t="shared" ca="1" si="58"/>
        <v>0</v>
      </c>
      <c r="Z112" s="36">
        <f t="shared" ca="1" si="59"/>
        <v>0</v>
      </c>
      <c r="AA112" s="117">
        <f t="shared" ca="1" si="60"/>
        <v>0</v>
      </c>
      <c r="AB112" s="117">
        <f t="shared" ca="1" si="61"/>
        <v>0</v>
      </c>
      <c r="AC112" s="117">
        <f t="shared" ca="1" si="62"/>
        <v>0</v>
      </c>
      <c r="AE112" s="117">
        <f t="shared" ca="1" si="63"/>
        <v>0</v>
      </c>
      <c r="AF112" s="36">
        <f t="shared" ca="1" si="64"/>
        <v>0</v>
      </c>
      <c r="AG112" s="117">
        <f t="shared" ca="1" si="65"/>
        <v>0</v>
      </c>
      <c r="AH112" s="117">
        <f t="shared" ca="1" si="66"/>
        <v>0</v>
      </c>
      <c r="AI112" s="117">
        <f t="shared" ca="1" si="67"/>
        <v>0</v>
      </c>
      <c r="AJ112" s="117"/>
      <c r="AK112" s="117">
        <f t="shared" ca="1" si="45"/>
        <v>0</v>
      </c>
      <c r="AL112" s="157"/>
      <c r="AM112" s="120">
        <f ca="1">Rakennus!I112</f>
        <v>0</v>
      </c>
      <c r="AN112" s="46">
        <f t="shared" ca="1" si="68"/>
        <v>0</v>
      </c>
      <c r="AO112" s="46">
        <f ca="1">Rakennus!P112</f>
        <v>0</v>
      </c>
      <c r="AP112" s="46">
        <f ca="1">Rakennus!Q112</f>
        <v>0</v>
      </c>
      <c r="AQ112" s="46"/>
      <c r="AR112" s="117">
        <f t="shared" ca="1" si="69"/>
        <v>0</v>
      </c>
      <c r="AS112" s="36">
        <f t="shared" ca="1" si="70"/>
        <v>0</v>
      </c>
      <c r="AT112" s="117">
        <f t="shared" ca="1" si="71"/>
        <v>0</v>
      </c>
      <c r="AU112" s="117">
        <f t="shared" ca="1" si="72"/>
        <v>0</v>
      </c>
      <c r="AV112" s="117">
        <f t="shared" ca="1" si="73"/>
        <v>0</v>
      </c>
      <c r="AW112" s="46"/>
      <c r="AX112" s="117">
        <f t="shared" ca="1" si="74"/>
        <v>0</v>
      </c>
      <c r="AY112" s="36">
        <f t="shared" ca="1" si="75"/>
        <v>0</v>
      </c>
      <c r="AZ112" s="117">
        <f t="shared" ca="1" si="76"/>
        <v>0</v>
      </c>
      <c r="BA112" s="117">
        <f t="shared" ca="1" si="77"/>
        <v>0</v>
      </c>
      <c r="BB112" s="117">
        <f t="shared" ca="1" si="78"/>
        <v>0</v>
      </c>
      <c r="BC112" s="117"/>
      <c r="BD112" s="117">
        <f t="shared" ca="1" si="46"/>
        <v>0</v>
      </c>
    </row>
    <row r="113" spans="1:56" x14ac:dyDescent="0.25">
      <c r="A113" s="182">
        <v>2049</v>
      </c>
      <c r="B113" s="182"/>
      <c r="C113" s="36">
        <f>Muut_vuositiedot!$D113</f>
        <v>0.5</v>
      </c>
      <c r="D113" s="45">
        <f>Muut_vuositiedot!$G113</f>
        <v>1</v>
      </c>
      <c r="F113" s="120">
        <f ca="1">Teollisuus_kiinteä!O113</f>
        <v>0</v>
      </c>
      <c r="G113" s="46">
        <f t="shared" ca="1" si="47"/>
        <v>0</v>
      </c>
      <c r="H113" s="46">
        <f ca="1">Teollisuus_kiinteä!AB113</f>
        <v>0</v>
      </c>
      <c r="I113" s="46">
        <f ca="1">Teollisuus_kiinteä!AC113</f>
        <v>0</v>
      </c>
      <c r="J113" s="46">
        <f ca="1">Teollisuus_kiinteä!AD113</f>
        <v>0</v>
      </c>
      <c r="K113" s="46">
        <f ca="1">Teollisuus_kiinteä!AE113</f>
        <v>0</v>
      </c>
      <c r="L113" s="46"/>
      <c r="M113" s="117">
        <f t="shared" ca="1" si="48"/>
        <v>0</v>
      </c>
      <c r="N113" s="36">
        <f t="shared" ca="1" si="49"/>
        <v>0</v>
      </c>
      <c r="O113" s="117">
        <f t="shared" ca="1" si="50"/>
        <v>0</v>
      </c>
      <c r="P113" s="117">
        <f t="shared" ca="1" si="51"/>
        <v>0</v>
      </c>
      <c r="Q113" s="117">
        <f t="shared" ca="1" si="52"/>
        <v>0</v>
      </c>
      <c r="R113" s="46"/>
      <c r="S113" s="117">
        <f t="shared" ca="1" si="53"/>
        <v>0</v>
      </c>
      <c r="T113" s="36">
        <f t="shared" ca="1" si="54"/>
        <v>0</v>
      </c>
      <c r="U113" s="117">
        <f t="shared" ca="1" si="55"/>
        <v>0</v>
      </c>
      <c r="V113" s="117">
        <f t="shared" ca="1" si="56"/>
        <v>0</v>
      </c>
      <c r="W113" s="117">
        <f t="shared" ca="1" si="57"/>
        <v>0</v>
      </c>
      <c r="Y113" s="117">
        <f t="shared" ca="1" si="58"/>
        <v>0</v>
      </c>
      <c r="Z113" s="36">
        <f t="shared" ca="1" si="59"/>
        <v>0</v>
      </c>
      <c r="AA113" s="117">
        <f t="shared" ca="1" si="60"/>
        <v>0</v>
      </c>
      <c r="AB113" s="117">
        <f t="shared" ca="1" si="61"/>
        <v>0</v>
      </c>
      <c r="AC113" s="117">
        <f t="shared" ca="1" si="62"/>
        <v>0</v>
      </c>
      <c r="AE113" s="117">
        <f t="shared" ca="1" si="63"/>
        <v>0</v>
      </c>
      <c r="AF113" s="36">
        <f t="shared" ca="1" si="64"/>
        <v>0</v>
      </c>
      <c r="AG113" s="117">
        <f t="shared" ca="1" si="65"/>
        <v>0</v>
      </c>
      <c r="AH113" s="117">
        <f t="shared" ca="1" si="66"/>
        <v>0</v>
      </c>
      <c r="AI113" s="117">
        <f t="shared" ca="1" si="67"/>
        <v>0</v>
      </c>
      <c r="AJ113" s="117"/>
      <c r="AK113" s="117">
        <f t="shared" ca="1" si="45"/>
        <v>0</v>
      </c>
      <c r="AL113" s="157"/>
      <c r="AM113" s="120">
        <f ca="1">Rakennus!I113</f>
        <v>0</v>
      </c>
      <c r="AN113" s="46">
        <f t="shared" ca="1" si="68"/>
        <v>0</v>
      </c>
      <c r="AO113" s="46">
        <f ca="1">Rakennus!P113</f>
        <v>0</v>
      </c>
      <c r="AP113" s="46">
        <f ca="1">Rakennus!Q113</f>
        <v>0</v>
      </c>
      <c r="AQ113" s="46"/>
      <c r="AR113" s="117">
        <f t="shared" ca="1" si="69"/>
        <v>0</v>
      </c>
      <c r="AS113" s="36">
        <f t="shared" ca="1" si="70"/>
        <v>0</v>
      </c>
      <c r="AT113" s="117">
        <f t="shared" ca="1" si="71"/>
        <v>0</v>
      </c>
      <c r="AU113" s="117">
        <f t="shared" ca="1" si="72"/>
        <v>0</v>
      </c>
      <c r="AV113" s="117">
        <f t="shared" ca="1" si="73"/>
        <v>0</v>
      </c>
      <c r="AW113" s="46"/>
      <c r="AX113" s="117">
        <f t="shared" ca="1" si="74"/>
        <v>0</v>
      </c>
      <c r="AY113" s="36">
        <f t="shared" ca="1" si="75"/>
        <v>0</v>
      </c>
      <c r="AZ113" s="117">
        <f t="shared" ca="1" si="76"/>
        <v>0</v>
      </c>
      <c r="BA113" s="117">
        <f t="shared" ca="1" si="77"/>
        <v>0</v>
      </c>
      <c r="BB113" s="117">
        <f t="shared" ca="1" si="78"/>
        <v>0</v>
      </c>
      <c r="BC113" s="117"/>
      <c r="BD113" s="117">
        <f t="shared" ca="1" si="46"/>
        <v>0</v>
      </c>
    </row>
    <row r="114" spans="1:56" x14ac:dyDescent="0.25">
      <c r="A114" s="182">
        <v>2050</v>
      </c>
      <c r="B114" s="182"/>
      <c r="C114" s="36">
        <f>Muut_vuositiedot!$D114</f>
        <v>0.5</v>
      </c>
      <c r="D114" s="45">
        <f>Muut_vuositiedot!$G114</f>
        <v>1</v>
      </c>
      <c r="F114" s="120">
        <f ca="1">Teollisuus_kiinteä!O114</f>
        <v>0</v>
      </c>
      <c r="G114" s="46">
        <f t="shared" ca="1" si="47"/>
        <v>0</v>
      </c>
      <c r="H114" s="46">
        <f ca="1">Teollisuus_kiinteä!AB114</f>
        <v>0</v>
      </c>
      <c r="I114" s="46">
        <f ca="1">Teollisuus_kiinteä!AC114</f>
        <v>0</v>
      </c>
      <c r="J114" s="46">
        <f ca="1">Teollisuus_kiinteä!AD114</f>
        <v>0</v>
      </c>
      <c r="K114" s="46">
        <f ca="1">Teollisuus_kiinteä!AE114</f>
        <v>0</v>
      </c>
      <c r="L114" s="46"/>
      <c r="M114" s="117">
        <f t="shared" ca="1" si="48"/>
        <v>0</v>
      </c>
      <c r="N114" s="36">
        <f t="shared" ca="1" si="49"/>
        <v>0</v>
      </c>
      <c r="O114" s="117">
        <f t="shared" ca="1" si="50"/>
        <v>0</v>
      </c>
      <c r="P114" s="117">
        <f t="shared" ca="1" si="51"/>
        <v>0</v>
      </c>
      <c r="Q114" s="117">
        <f t="shared" ca="1" si="52"/>
        <v>0</v>
      </c>
      <c r="R114" s="46"/>
      <c r="S114" s="117">
        <f t="shared" ca="1" si="53"/>
        <v>0</v>
      </c>
      <c r="T114" s="36">
        <f t="shared" ca="1" si="54"/>
        <v>0</v>
      </c>
      <c r="U114" s="117">
        <f t="shared" ca="1" si="55"/>
        <v>0</v>
      </c>
      <c r="V114" s="117">
        <f t="shared" ca="1" si="56"/>
        <v>0</v>
      </c>
      <c r="W114" s="117">
        <f t="shared" ca="1" si="57"/>
        <v>0</v>
      </c>
      <c r="Y114" s="117">
        <f t="shared" ca="1" si="58"/>
        <v>0</v>
      </c>
      <c r="Z114" s="36">
        <f t="shared" ca="1" si="59"/>
        <v>0</v>
      </c>
      <c r="AA114" s="117">
        <f t="shared" ca="1" si="60"/>
        <v>0</v>
      </c>
      <c r="AB114" s="117">
        <f t="shared" ca="1" si="61"/>
        <v>0</v>
      </c>
      <c r="AC114" s="117">
        <f t="shared" ca="1" si="62"/>
        <v>0</v>
      </c>
      <c r="AE114" s="117">
        <f t="shared" ca="1" si="63"/>
        <v>0</v>
      </c>
      <c r="AF114" s="36">
        <f t="shared" ca="1" si="64"/>
        <v>0</v>
      </c>
      <c r="AG114" s="117">
        <f t="shared" ca="1" si="65"/>
        <v>0</v>
      </c>
      <c r="AH114" s="117">
        <f t="shared" ca="1" si="66"/>
        <v>0</v>
      </c>
      <c r="AI114" s="117">
        <f t="shared" ca="1" si="67"/>
        <v>0</v>
      </c>
      <c r="AJ114" s="117"/>
      <c r="AK114" s="117">
        <f t="shared" ca="1" si="45"/>
        <v>0</v>
      </c>
      <c r="AL114" s="157"/>
      <c r="AM114" s="120">
        <f ca="1">Rakennus!I114</f>
        <v>0</v>
      </c>
      <c r="AN114" s="46">
        <f t="shared" ca="1" si="68"/>
        <v>0</v>
      </c>
      <c r="AO114" s="46">
        <f ca="1">Rakennus!P114</f>
        <v>0</v>
      </c>
      <c r="AP114" s="46">
        <f ca="1">Rakennus!Q114</f>
        <v>0</v>
      </c>
      <c r="AQ114" s="46"/>
      <c r="AR114" s="117">
        <f t="shared" ca="1" si="69"/>
        <v>0</v>
      </c>
      <c r="AS114" s="36">
        <f t="shared" ca="1" si="70"/>
        <v>0</v>
      </c>
      <c r="AT114" s="117">
        <f t="shared" ca="1" si="71"/>
        <v>0</v>
      </c>
      <c r="AU114" s="117">
        <f t="shared" ca="1" si="72"/>
        <v>0</v>
      </c>
      <c r="AV114" s="117">
        <f t="shared" ca="1" si="73"/>
        <v>0</v>
      </c>
      <c r="AW114" s="46"/>
      <c r="AX114" s="117">
        <f t="shared" ca="1" si="74"/>
        <v>0</v>
      </c>
      <c r="AY114" s="36">
        <f t="shared" ca="1" si="75"/>
        <v>0</v>
      </c>
      <c r="AZ114" s="117">
        <f t="shared" ca="1" si="76"/>
        <v>0</v>
      </c>
      <c r="BA114" s="117">
        <f t="shared" ca="1" si="77"/>
        <v>0</v>
      </c>
      <c r="BB114" s="117">
        <f t="shared" ca="1" si="78"/>
        <v>0</v>
      </c>
      <c r="BC114" s="117"/>
      <c r="BD114" s="117">
        <f t="shared" ca="1" si="46"/>
        <v>0</v>
      </c>
    </row>
  </sheetData>
  <sheetProtection sheet="1" objects="1" scenarios="1"/>
  <mergeCells count="14">
    <mergeCell ref="AX4:BA4"/>
    <mergeCell ref="M4:P4"/>
    <mergeCell ref="S4:V4"/>
    <mergeCell ref="Y4:AB4"/>
    <mergeCell ref="AE4:AH4"/>
    <mergeCell ref="AR4:AU4"/>
    <mergeCell ref="AR8:AV8"/>
    <mergeCell ref="AX8:BB8"/>
    <mergeCell ref="H8:K8"/>
    <mergeCell ref="M8:Q8"/>
    <mergeCell ref="S8:W8"/>
    <mergeCell ref="Y8:AC8"/>
    <mergeCell ref="AE8:AI8"/>
    <mergeCell ref="AM8:AN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746E8-D205-4259-B4DB-4A786B4C6243}">
  <dimension ref="A1:AN11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2.5" x14ac:dyDescent="0.25"/>
  <cols>
    <col min="1" max="1" width="7.81640625" style="36" customWidth="1"/>
    <col min="2" max="2" width="3.81640625" style="36" customWidth="1"/>
    <col min="3" max="4" width="10.81640625" style="36" customWidth="1"/>
    <col min="5" max="5" width="8.81640625" style="36" customWidth="1"/>
    <col min="6" max="8" width="11.81640625" style="36" customWidth="1"/>
    <col min="9" max="9" width="3.81640625" style="36" customWidth="1"/>
    <col min="10" max="14" width="11.81640625" style="36" customWidth="1"/>
    <col min="15" max="15" width="8.81640625" style="36" customWidth="1"/>
    <col min="16" max="20" width="11.81640625" style="36" customWidth="1"/>
    <col min="21" max="21" width="3.81640625" style="36" customWidth="1"/>
    <col min="22" max="26" width="11.81640625" style="36" customWidth="1"/>
    <col min="27" max="27" width="3.81640625" style="36" customWidth="1"/>
    <col min="28" max="32" width="11.81640625" style="36" customWidth="1"/>
    <col min="33" max="33" width="3.81640625" style="36" customWidth="1"/>
    <col min="34" max="38" width="11.81640625" style="36" customWidth="1"/>
    <col min="39" max="39" width="3.81640625" style="36" customWidth="1"/>
    <col min="40" max="40" width="11.81640625" style="36" customWidth="1"/>
    <col min="41" max="41" width="10.81640625" style="36" customWidth="1"/>
    <col min="42" max="16384" width="9.1796875" style="36"/>
  </cols>
  <sheetData>
    <row r="1" spans="1:40" s="214" customFormat="1" ht="18" customHeight="1" x14ac:dyDescent="0.35">
      <c r="C1" s="213" t="s">
        <v>3317</v>
      </c>
      <c r="G1" s="215" t="s">
        <v>3356</v>
      </c>
      <c r="J1" s="213"/>
      <c r="K1" s="215"/>
      <c r="Q1" s="215" t="s">
        <v>3357</v>
      </c>
      <c r="V1" s="215" t="s">
        <v>3358</v>
      </c>
      <c r="AH1" s="213"/>
    </row>
    <row r="2" spans="1:40" ht="13.25" customHeight="1" x14ac:dyDescent="0.35">
      <c r="C2" s="33"/>
      <c r="D2" s="182"/>
      <c r="F2" s="145"/>
      <c r="J2" s="146"/>
      <c r="K2" s="145"/>
      <c r="AH2" s="146"/>
      <c r="AI2" s="145"/>
    </row>
    <row r="3" spans="1:40" x14ac:dyDescent="0.25">
      <c r="C3" s="182" t="s">
        <v>3322</v>
      </c>
      <c r="H3" s="182" t="s">
        <v>91</v>
      </c>
      <c r="R3" s="182" t="s">
        <v>90</v>
      </c>
      <c r="S3" s="182" t="s">
        <v>91</v>
      </c>
      <c r="T3" s="182" t="s">
        <v>3323</v>
      </c>
    </row>
    <row r="4" spans="1:40" ht="14.5" x14ac:dyDescent="0.35">
      <c r="C4" s="147" t="s">
        <v>3324</v>
      </c>
      <c r="D4" s="148">
        <f>Hajoamiskertoimet!E17</f>
        <v>1.3333333333333333</v>
      </c>
      <c r="G4" s="147" t="s">
        <v>82</v>
      </c>
      <c r="H4" s="149">
        <f>Hajoamiskertoimet!$B$9</f>
        <v>0.185</v>
      </c>
      <c r="J4" s="259" t="s">
        <v>3325</v>
      </c>
      <c r="K4" s="260"/>
      <c r="L4" s="260"/>
      <c r="M4" s="260"/>
      <c r="N4" s="182" t="s">
        <v>3326</v>
      </c>
      <c r="Q4" s="147" t="s">
        <v>82</v>
      </c>
      <c r="R4" s="149">
        <f>Hajoamiskertoimet!$B$8</f>
        <v>0.1</v>
      </c>
      <c r="S4" s="148">
        <f>Hajoamiskertoimet!$B$9</f>
        <v>0.185</v>
      </c>
      <c r="T4" s="149">
        <f>Hajoamiskertoimet!$B$11</f>
        <v>0.03</v>
      </c>
      <c r="V4" s="259" t="s">
        <v>3325</v>
      </c>
      <c r="W4" s="260"/>
      <c r="X4" s="260"/>
      <c r="Y4" s="260"/>
      <c r="Z4" s="182" t="s">
        <v>3326</v>
      </c>
      <c r="AB4" s="259" t="s">
        <v>3325</v>
      </c>
      <c r="AC4" s="260"/>
      <c r="AD4" s="260"/>
      <c r="AE4" s="260"/>
      <c r="AF4" s="182" t="s">
        <v>3326</v>
      </c>
      <c r="AH4" s="259" t="s">
        <v>3325</v>
      </c>
      <c r="AI4" s="260"/>
      <c r="AJ4" s="260"/>
      <c r="AK4" s="260"/>
      <c r="AL4" s="182" t="s">
        <v>3326</v>
      </c>
      <c r="AN4" s="182" t="s">
        <v>3326</v>
      </c>
    </row>
    <row r="5" spans="1:40" ht="13" x14ac:dyDescent="0.3">
      <c r="B5" s="152"/>
      <c r="C5" s="147" t="s">
        <v>3327</v>
      </c>
      <c r="D5" s="150">
        <f>Hajoamiskertoimet!$A$17</f>
        <v>0.5</v>
      </c>
      <c r="G5" s="147" t="s">
        <v>3328</v>
      </c>
      <c r="H5" s="130">
        <f>EXP(-H4)</f>
        <v>0.83110428385212565</v>
      </c>
      <c r="J5" s="182" t="s">
        <v>3329</v>
      </c>
      <c r="K5" s="182" t="s">
        <v>3330</v>
      </c>
      <c r="L5" s="182" t="s">
        <v>3331</v>
      </c>
      <c r="M5" s="182" t="s">
        <v>3167</v>
      </c>
      <c r="N5" s="182" t="s">
        <v>3332</v>
      </c>
      <c r="Q5" s="147" t="s">
        <v>3328</v>
      </c>
      <c r="R5" s="130">
        <f>EXP(-R4)</f>
        <v>0.90483741803595952</v>
      </c>
      <c r="S5" s="130">
        <f>EXP(-S4)</f>
        <v>0.83110428385212565</v>
      </c>
      <c r="T5" s="130">
        <f>EXP(-T4)</f>
        <v>0.97044553354850815</v>
      </c>
      <c r="V5" s="182" t="s">
        <v>3329</v>
      </c>
      <c r="W5" s="182" t="s">
        <v>3330</v>
      </c>
      <c r="X5" s="182" t="s">
        <v>3331</v>
      </c>
      <c r="Y5" s="182" t="s">
        <v>3167</v>
      </c>
      <c r="Z5" s="182" t="s">
        <v>3332</v>
      </c>
      <c r="AB5" s="182" t="s">
        <v>3329</v>
      </c>
      <c r="AC5" s="182" t="s">
        <v>3330</v>
      </c>
      <c r="AD5" s="182" t="s">
        <v>3331</v>
      </c>
      <c r="AE5" s="182" t="s">
        <v>3167</v>
      </c>
      <c r="AF5" s="182" t="s">
        <v>3332</v>
      </c>
      <c r="AH5" s="182" t="s">
        <v>3329</v>
      </c>
      <c r="AI5" s="182" t="s">
        <v>3330</v>
      </c>
      <c r="AJ5" s="182" t="s">
        <v>3331</v>
      </c>
      <c r="AK5" s="182" t="s">
        <v>3167</v>
      </c>
      <c r="AL5" s="182" t="s">
        <v>3332</v>
      </c>
      <c r="AN5" s="182" t="s">
        <v>3332</v>
      </c>
    </row>
    <row r="6" spans="1:40" x14ac:dyDescent="0.25">
      <c r="G6" s="147" t="s">
        <v>3333</v>
      </c>
      <c r="H6" s="151">
        <f>Hajoamiskertoimet!$E$9</f>
        <v>1</v>
      </c>
      <c r="J6" s="182" t="s">
        <v>3334</v>
      </c>
      <c r="K6" s="182" t="s">
        <v>3334</v>
      </c>
      <c r="L6" s="182" t="s">
        <v>3335</v>
      </c>
      <c r="N6" s="182" t="s">
        <v>62</v>
      </c>
      <c r="Q6" s="147" t="s">
        <v>3333</v>
      </c>
      <c r="R6" s="151">
        <f>Hajoamiskertoimet!$E$8</f>
        <v>1</v>
      </c>
      <c r="S6" s="151">
        <f>Hajoamiskertoimet!$E$9</f>
        <v>1</v>
      </c>
      <c r="T6" s="151">
        <f>Hajoamiskertoimet!$E$11</f>
        <v>1</v>
      </c>
      <c r="V6" s="182" t="s">
        <v>3334</v>
      </c>
      <c r="W6" s="182" t="s">
        <v>3334</v>
      </c>
      <c r="X6" s="182" t="s">
        <v>3335</v>
      </c>
      <c r="Z6" s="182" t="s">
        <v>62</v>
      </c>
      <c r="AB6" s="182" t="s">
        <v>3334</v>
      </c>
      <c r="AC6" s="182" t="s">
        <v>3334</v>
      </c>
      <c r="AD6" s="182" t="s">
        <v>3335</v>
      </c>
      <c r="AF6" s="182" t="s">
        <v>62</v>
      </c>
      <c r="AH6" s="182" t="s">
        <v>3334</v>
      </c>
      <c r="AI6" s="182" t="s">
        <v>3334</v>
      </c>
      <c r="AJ6" s="182" t="s">
        <v>3335</v>
      </c>
      <c r="AL6" s="182" t="s">
        <v>62</v>
      </c>
      <c r="AN6" s="182" t="s">
        <v>62</v>
      </c>
    </row>
    <row r="7" spans="1:40" x14ac:dyDescent="0.25">
      <c r="A7" s="219" t="s">
        <v>53</v>
      </c>
      <c r="C7" s="147" t="s">
        <v>69</v>
      </c>
      <c r="D7" s="110" t="s">
        <v>98</v>
      </c>
      <c r="G7" s="147" t="s">
        <v>3336</v>
      </c>
      <c r="H7" s="130">
        <f>EXP(-H4*(13-H6)/12)</f>
        <v>0.83110428385212565</v>
      </c>
      <c r="J7" s="182" t="s">
        <v>3337</v>
      </c>
      <c r="K7" s="182" t="s">
        <v>3337</v>
      </c>
      <c r="L7" s="182" t="s">
        <v>3338</v>
      </c>
      <c r="N7" s="182" t="s">
        <v>3167</v>
      </c>
      <c r="Q7" s="147" t="s">
        <v>3336</v>
      </c>
      <c r="R7" s="130">
        <f>EXP(-R4*(13-R6)/12)</f>
        <v>0.90483741803595952</v>
      </c>
      <c r="S7" s="130">
        <f>EXP(-S4*(13-S6)/12)</f>
        <v>0.83110428385212565</v>
      </c>
      <c r="T7" s="130">
        <f>EXP(-T4*(13-T6)/12)</f>
        <v>0.97044553354850815</v>
      </c>
      <c r="V7" s="182" t="s">
        <v>3337</v>
      </c>
      <c r="W7" s="182" t="s">
        <v>3337</v>
      </c>
      <c r="X7" s="182" t="s">
        <v>3338</v>
      </c>
      <c r="Z7" s="182" t="s">
        <v>3167</v>
      </c>
      <c r="AB7" s="182" t="s">
        <v>3337</v>
      </c>
      <c r="AC7" s="182" t="s">
        <v>3337</v>
      </c>
      <c r="AD7" s="182" t="s">
        <v>3338</v>
      </c>
      <c r="AF7" s="182" t="s">
        <v>3167</v>
      </c>
      <c r="AH7" s="182" t="s">
        <v>3337</v>
      </c>
      <c r="AI7" s="182" t="s">
        <v>3337</v>
      </c>
      <c r="AJ7" s="182" t="s">
        <v>3338</v>
      </c>
      <c r="AL7" s="182" t="s">
        <v>3167</v>
      </c>
      <c r="AN7" s="182" t="s">
        <v>3352</v>
      </c>
    </row>
    <row r="8" spans="1:40" ht="14.5" x14ac:dyDescent="0.35">
      <c r="C8" s="147" t="s">
        <v>3354</v>
      </c>
      <c r="D8" s="36" t="s">
        <v>3341</v>
      </c>
      <c r="F8" s="182"/>
      <c r="G8" s="147" t="s">
        <v>3359</v>
      </c>
      <c r="H8" s="182" t="s">
        <v>3343</v>
      </c>
      <c r="J8" s="259" t="s">
        <v>3359</v>
      </c>
      <c r="K8" s="260"/>
      <c r="L8" s="260"/>
      <c r="M8" s="260"/>
      <c r="N8" s="260"/>
      <c r="P8" s="259" t="s">
        <v>3283</v>
      </c>
      <c r="Q8" s="260"/>
      <c r="R8" s="182" t="s">
        <v>3343</v>
      </c>
      <c r="S8" s="180"/>
      <c r="T8" s="180"/>
      <c r="V8" s="259" t="s">
        <v>3283</v>
      </c>
      <c r="W8" s="260"/>
      <c r="X8" s="260"/>
      <c r="Y8" s="260"/>
      <c r="Z8" s="260"/>
      <c r="AA8" s="182"/>
      <c r="AB8" s="259" t="s">
        <v>3283</v>
      </c>
      <c r="AC8" s="260"/>
      <c r="AD8" s="260"/>
      <c r="AE8" s="260"/>
      <c r="AF8" s="260"/>
      <c r="AH8" s="259" t="s">
        <v>3283</v>
      </c>
      <c r="AI8" s="260"/>
      <c r="AJ8" s="260"/>
      <c r="AK8" s="260"/>
      <c r="AL8" s="260"/>
      <c r="AN8" s="182" t="s">
        <v>3360</v>
      </c>
    </row>
    <row r="9" spans="1:40" x14ac:dyDescent="0.25">
      <c r="C9" s="147" t="s">
        <v>3355</v>
      </c>
      <c r="D9" s="182" t="s">
        <v>73</v>
      </c>
      <c r="E9" s="182"/>
      <c r="G9" s="182" t="s">
        <v>3345</v>
      </c>
      <c r="H9" s="182" t="s">
        <v>91</v>
      </c>
      <c r="J9" s="182" t="s">
        <v>91</v>
      </c>
      <c r="K9" s="182" t="s">
        <v>91</v>
      </c>
      <c r="L9" s="182" t="s">
        <v>91</v>
      </c>
      <c r="M9" s="182" t="s">
        <v>91</v>
      </c>
      <c r="N9" s="182" t="s">
        <v>91</v>
      </c>
      <c r="O9" s="182"/>
      <c r="P9" s="182" t="s">
        <v>3345</v>
      </c>
      <c r="Q9" s="182" t="s">
        <v>3345</v>
      </c>
      <c r="R9" s="182" t="s">
        <v>90</v>
      </c>
      <c r="S9" s="182" t="s">
        <v>91</v>
      </c>
      <c r="T9" s="182" t="s">
        <v>3323</v>
      </c>
      <c r="U9" s="182"/>
      <c r="V9" s="182" t="s">
        <v>90</v>
      </c>
      <c r="W9" s="182" t="s">
        <v>90</v>
      </c>
      <c r="X9" s="182" t="s">
        <v>90</v>
      </c>
      <c r="Y9" s="182" t="s">
        <v>90</v>
      </c>
      <c r="Z9" s="182" t="s">
        <v>90</v>
      </c>
      <c r="AA9" s="182"/>
      <c r="AB9" s="182" t="s">
        <v>91</v>
      </c>
      <c r="AC9" s="182" t="s">
        <v>91</v>
      </c>
      <c r="AD9" s="182" t="s">
        <v>91</v>
      </c>
      <c r="AE9" s="182" t="s">
        <v>91</v>
      </c>
      <c r="AF9" s="182" t="s">
        <v>91</v>
      </c>
      <c r="AG9" s="182"/>
      <c r="AH9" s="182" t="s">
        <v>93</v>
      </c>
      <c r="AI9" s="182" t="s">
        <v>93</v>
      </c>
      <c r="AJ9" s="182" t="s">
        <v>93</v>
      </c>
      <c r="AK9" s="182" t="s">
        <v>93</v>
      </c>
      <c r="AL9" s="182" t="s">
        <v>93</v>
      </c>
      <c r="AN9" s="182" t="s">
        <v>3345</v>
      </c>
    </row>
    <row r="10" spans="1:40" x14ac:dyDescent="0.25">
      <c r="C10" s="182" t="s">
        <v>77</v>
      </c>
      <c r="D10" s="182" t="s">
        <v>77</v>
      </c>
      <c r="G10" s="182" t="s">
        <v>3346</v>
      </c>
      <c r="H10" s="182" t="s">
        <v>3236</v>
      </c>
      <c r="J10" s="182" t="s">
        <v>3236</v>
      </c>
      <c r="K10" s="182" t="s">
        <v>3236</v>
      </c>
      <c r="L10" s="182" t="s">
        <v>3236</v>
      </c>
      <c r="M10" s="182" t="s">
        <v>3236</v>
      </c>
      <c r="N10" s="182" t="s">
        <v>3236</v>
      </c>
      <c r="O10" s="182"/>
      <c r="P10" s="182" t="s">
        <v>3346</v>
      </c>
      <c r="Q10" s="182" t="s">
        <v>3347</v>
      </c>
      <c r="R10" s="182" t="s">
        <v>3236</v>
      </c>
      <c r="S10" s="182" t="s">
        <v>3236</v>
      </c>
      <c r="T10" s="182" t="s">
        <v>3236</v>
      </c>
      <c r="U10" s="182"/>
      <c r="V10" s="182" t="s">
        <v>3236</v>
      </c>
      <c r="W10" s="182" t="s">
        <v>3236</v>
      </c>
      <c r="X10" s="182" t="s">
        <v>3236</v>
      </c>
      <c r="Y10" s="182" t="s">
        <v>3236</v>
      </c>
      <c r="Z10" s="182" t="s">
        <v>3236</v>
      </c>
      <c r="AA10" s="182"/>
      <c r="AB10" s="182" t="s">
        <v>3236</v>
      </c>
      <c r="AC10" s="182" t="s">
        <v>3236</v>
      </c>
      <c r="AD10" s="182" t="s">
        <v>3236</v>
      </c>
      <c r="AE10" s="182" t="s">
        <v>3236</v>
      </c>
      <c r="AF10" s="182" t="s">
        <v>3236</v>
      </c>
      <c r="AG10" s="182"/>
      <c r="AH10" s="182" t="s">
        <v>3236</v>
      </c>
      <c r="AI10" s="182" t="s">
        <v>3236</v>
      </c>
      <c r="AJ10" s="182" t="s">
        <v>3236</v>
      </c>
      <c r="AK10" s="182" t="s">
        <v>3236</v>
      </c>
      <c r="AL10" s="182" t="s">
        <v>3236</v>
      </c>
      <c r="AN10" s="182" t="s">
        <v>3236</v>
      </c>
    </row>
    <row r="11" spans="1:40" x14ac:dyDescent="0.25">
      <c r="A11" s="182">
        <v>1947</v>
      </c>
      <c r="B11" s="182"/>
      <c r="C11" s="36">
        <f>Muut_vuositiedot!$D11</f>
        <v>0.5</v>
      </c>
      <c r="D11" s="45">
        <f>Muut_vuositiedot!$G11</f>
        <v>0.4</v>
      </c>
      <c r="G11" s="120">
        <f ca="1">Yhd_liete!D11</f>
        <v>0</v>
      </c>
      <c r="H11" s="120">
        <f ca="1">Yhd_liete!H11</f>
        <v>0</v>
      </c>
      <c r="J11" s="117">
        <f ca="1">(1-$H$7)*$H11*$D$5</f>
        <v>0</v>
      </c>
      <c r="K11" s="155">
        <v>0</v>
      </c>
      <c r="L11" s="155">
        <v>0</v>
      </c>
      <c r="M11" s="117">
        <f t="shared" ref="M11" ca="1" si="0">SUM(J11:L11)</f>
        <v>0</v>
      </c>
      <c r="N11" s="117">
        <f ca="1">M11*$D11*$C11*$D$4</f>
        <v>0</v>
      </c>
      <c r="P11" s="120">
        <f ca="1">Teollisuuslietteet!L11</f>
        <v>0</v>
      </c>
      <c r="Q11" s="120">
        <f ca="1">SUM(R11:T11)</f>
        <v>0</v>
      </c>
      <c r="R11" s="120">
        <f ca="1">Teollisuuslietteet!P11</f>
        <v>0</v>
      </c>
      <c r="S11" s="120">
        <f ca="1">Teollisuuslietteet!Q11</f>
        <v>0</v>
      </c>
      <c r="T11" s="120">
        <f ca="1">Teollisuuslietteet!R11</f>
        <v>0</v>
      </c>
      <c r="V11" s="117">
        <f t="shared" ref="V11:V74" ca="1" si="1">(1-$R$7)*$R11*$D$5</f>
        <v>0</v>
      </c>
      <c r="W11" s="155">
        <v>0</v>
      </c>
      <c r="X11" s="155">
        <v>0</v>
      </c>
      <c r="Y11" s="117">
        <f t="shared" ref="Y11" ca="1" si="2">SUM(V11:X11)</f>
        <v>0</v>
      </c>
      <c r="Z11" s="117">
        <f ca="1">Y11*$D11*$C11*$D$4</f>
        <v>0</v>
      </c>
      <c r="AA11" s="117"/>
      <c r="AB11" s="117">
        <f t="shared" ref="AB11:AB74" ca="1" si="3">(1-$S$7)*$S11*$D$5</f>
        <v>0</v>
      </c>
      <c r="AC11" s="155">
        <v>0</v>
      </c>
      <c r="AD11" s="155">
        <v>0</v>
      </c>
      <c r="AE11" s="117">
        <f t="shared" ref="AE11" ca="1" si="4">SUM(AB11:AD11)</f>
        <v>0</v>
      </c>
      <c r="AF11" s="117">
        <f ca="1">AE11*$D11*$C11*$D$4</f>
        <v>0</v>
      </c>
      <c r="AH11" s="117">
        <f t="shared" ref="AH11:AH74" ca="1" si="5">(1-$T$7)*$T11*$D$5</f>
        <v>0</v>
      </c>
      <c r="AI11" s="155">
        <v>0</v>
      </c>
      <c r="AJ11" s="155">
        <v>0</v>
      </c>
      <c r="AK11" s="117">
        <f t="shared" ref="AK11" ca="1" si="6">SUM(AH11:AJ11)</f>
        <v>0</v>
      </c>
      <c r="AL11" s="117">
        <f ca="1">AK11*$D11*$C11*$D$4</f>
        <v>0</v>
      </c>
      <c r="AM11" s="117"/>
      <c r="AN11" s="117">
        <f t="shared" ref="AN11:AN74" ca="1" si="7">AL11+AF11+Z11</f>
        <v>0</v>
      </c>
    </row>
    <row r="12" spans="1:40" x14ac:dyDescent="0.25">
      <c r="A12" s="182">
        <v>1948</v>
      </c>
      <c r="B12" s="182"/>
      <c r="C12" s="36">
        <f>Muut_vuositiedot!$D12</f>
        <v>0.5</v>
      </c>
      <c r="D12" s="45">
        <f>Muut_vuositiedot!$G12</f>
        <v>0.4</v>
      </c>
      <c r="E12" s="46"/>
      <c r="G12" s="120">
        <f ca="1">Yhd_liete!D12</f>
        <v>0</v>
      </c>
      <c r="H12" s="120">
        <f ca="1">Yhd_liete!H12</f>
        <v>0</v>
      </c>
      <c r="J12" s="117">
        <f ca="1">(1-$H$7)*$H12*$D$5</f>
        <v>0</v>
      </c>
      <c r="K12" s="36">
        <f ca="1">($H$7-$H$5)*$H11*$D$5</f>
        <v>0</v>
      </c>
      <c r="L12" s="117">
        <f ca="1">$H$5*M11</f>
        <v>0</v>
      </c>
      <c r="M12" s="117">
        <f t="shared" ref="M12" ca="1" si="8">SUM(J12:L12)</f>
        <v>0</v>
      </c>
      <c r="N12" s="117">
        <f ca="1">M12*$D12*$C12*$D$4</f>
        <v>0</v>
      </c>
      <c r="O12" s="46"/>
      <c r="P12" s="120">
        <f ca="1">Teollisuuslietteet!L12</f>
        <v>0</v>
      </c>
      <c r="Q12" s="120">
        <f t="shared" ref="Q12:Q75" ca="1" si="9">SUM(R12:T12)</f>
        <v>0</v>
      </c>
      <c r="R12" s="120">
        <f ca="1">Teollisuuslietteet!P12</f>
        <v>0</v>
      </c>
      <c r="S12" s="120">
        <f ca="1">Teollisuuslietteet!Q12</f>
        <v>0</v>
      </c>
      <c r="T12" s="120">
        <f ca="1">Teollisuuslietteet!R12</f>
        <v>0</v>
      </c>
      <c r="U12" s="46"/>
      <c r="V12" s="117">
        <f t="shared" ca="1" si="1"/>
        <v>0</v>
      </c>
      <c r="W12" s="36">
        <f t="shared" ref="W12:W75" ca="1" si="10">($R$7-$R$5)*$R11*$D$5</f>
        <v>0</v>
      </c>
      <c r="X12" s="117">
        <f ca="1">$R$5*Y11</f>
        <v>0</v>
      </c>
      <c r="Y12" s="117">
        <f t="shared" ref="Y12" ca="1" si="11">SUM(V12:X12)</f>
        <v>0</v>
      </c>
      <c r="Z12" s="117">
        <f ca="1">Y12*$D12*$C12*$D$4</f>
        <v>0</v>
      </c>
      <c r="AA12" s="117"/>
      <c r="AB12" s="117">
        <f t="shared" ca="1" si="3"/>
        <v>0</v>
      </c>
      <c r="AC12" s="123">
        <f t="shared" ref="AC12:AC75" ca="1" si="12">($S$7-$S$5)*$S11*$D$5</f>
        <v>0</v>
      </c>
      <c r="AD12" s="117">
        <f ca="1">$S$5*AE11</f>
        <v>0</v>
      </c>
      <c r="AE12" s="117">
        <f t="shared" ref="AE12" ca="1" si="13">SUM(AB12:AD12)</f>
        <v>0</v>
      </c>
      <c r="AF12" s="117">
        <f ca="1">AE12*$D12*$C12*$D$4</f>
        <v>0</v>
      </c>
      <c r="AG12" s="46"/>
      <c r="AH12" s="117">
        <f t="shared" ca="1" si="5"/>
        <v>0</v>
      </c>
      <c r="AI12" s="123">
        <f t="shared" ref="AI12:AI75" ca="1" si="14">($T$7-$T$5)*$T11*D$5</f>
        <v>0</v>
      </c>
      <c r="AJ12" s="117">
        <f ca="1">$T$5*AK11</f>
        <v>0</v>
      </c>
      <c r="AK12" s="117">
        <f t="shared" ref="AK12" ca="1" si="15">SUM(AH12:AJ12)</f>
        <v>0</v>
      </c>
      <c r="AL12" s="117">
        <f ca="1">AK12*$D12*$C12*$D$4</f>
        <v>0</v>
      </c>
      <c r="AM12" s="117"/>
      <c r="AN12" s="117">
        <f t="shared" ca="1" si="7"/>
        <v>0</v>
      </c>
    </row>
    <row r="13" spans="1:40" x14ac:dyDescent="0.25">
      <c r="A13" s="182">
        <v>1949</v>
      </c>
      <c r="B13" s="182"/>
      <c r="C13" s="36">
        <f>Muut_vuositiedot!$D13</f>
        <v>0.5</v>
      </c>
      <c r="D13" s="45">
        <f>Muut_vuositiedot!$G13</f>
        <v>0.41799999999999971</v>
      </c>
      <c r="E13" s="46"/>
      <c r="G13" s="120">
        <f ca="1">Yhd_liete!D13</f>
        <v>0</v>
      </c>
      <c r="H13" s="120">
        <f ca="1">Yhd_liete!H13</f>
        <v>0</v>
      </c>
      <c r="J13" s="117">
        <f t="shared" ref="J13:J76" ca="1" si="16">(1-$H$7)*$H13*$D$5</f>
        <v>0</v>
      </c>
      <c r="K13" s="36">
        <f t="shared" ref="K13:K76" ca="1" si="17">($H$7-$H$5)*$H12*$D$5</f>
        <v>0</v>
      </c>
      <c r="L13" s="117">
        <f t="shared" ref="L13:L76" ca="1" si="18">$H$5*M12</f>
        <v>0</v>
      </c>
      <c r="M13" s="117">
        <f t="shared" ref="M13:M76" ca="1" si="19">SUM(J13:L13)</f>
        <v>0</v>
      </c>
      <c r="N13" s="117">
        <f t="shared" ref="N13:N76" ca="1" si="20">M13*$D13*$C13*$D$4</f>
        <v>0</v>
      </c>
      <c r="O13" s="46"/>
      <c r="P13" s="120">
        <f ca="1">Teollisuuslietteet!L13</f>
        <v>0</v>
      </c>
      <c r="Q13" s="120">
        <f t="shared" ca="1" si="9"/>
        <v>0</v>
      </c>
      <c r="R13" s="120">
        <f ca="1">Teollisuuslietteet!P13</f>
        <v>0</v>
      </c>
      <c r="S13" s="120">
        <f ca="1">Teollisuuslietteet!Q13</f>
        <v>0</v>
      </c>
      <c r="T13" s="120">
        <f ca="1">Teollisuuslietteet!R13</f>
        <v>0</v>
      </c>
      <c r="U13" s="46"/>
      <c r="V13" s="117">
        <f t="shared" ca="1" si="1"/>
        <v>0</v>
      </c>
      <c r="W13" s="36">
        <f t="shared" ca="1" si="10"/>
        <v>0</v>
      </c>
      <c r="X13" s="117">
        <f t="shared" ref="X13:X76" ca="1" si="21">$R$5*Y12</f>
        <v>0</v>
      </c>
      <c r="Y13" s="117">
        <f t="shared" ref="Y13:Y76" ca="1" si="22">SUM(V13:X13)</f>
        <v>0</v>
      </c>
      <c r="Z13" s="117">
        <f t="shared" ref="Z13:Z76" ca="1" si="23">Y13*$D13*$C13*$D$4</f>
        <v>0</v>
      </c>
      <c r="AA13" s="117"/>
      <c r="AB13" s="117">
        <f t="shared" ca="1" si="3"/>
        <v>0</v>
      </c>
      <c r="AC13" s="123">
        <f t="shared" ca="1" si="12"/>
        <v>0</v>
      </c>
      <c r="AD13" s="117">
        <f t="shared" ref="AD13:AD76" ca="1" si="24">$S$5*AE12</f>
        <v>0</v>
      </c>
      <c r="AE13" s="117">
        <f t="shared" ref="AE13:AE76" ca="1" si="25">SUM(AB13:AD13)</f>
        <v>0</v>
      </c>
      <c r="AF13" s="117">
        <f t="shared" ref="AF13:AF76" ca="1" si="26">AE13*$D13*$C13*$D$4</f>
        <v>0</v>
      </c>
      <c r="AG13" s="46"/>
      <c r="AH13" s="117">
        <f t="shared" ca="1" si="5"/>
        <v>0</v>
      </c>
      <c r="AI13" s="123">
        <f t="shared" ca="1" si="14"/>
        <v>0</v>
      </c>
      <c r="AJ13" s="117">
        <f t="shared" ref="AJ13:AJ76" ca="1" si="27">$T$5*AK12</f>
        <v>0</v>
      </c>
      <c r="AK13" s="117">
        <f t="shared" ref="AK13:AK76" ca="1" si="28">SUM(AH13:AJ13)</f>
        <v>0</v>
      </c>
      <c r="AL13" s="117">
        <f t="shared" ref="AL13:AL76" ca="1" si="29">AK13*$D13*$C13*$D$4</f>
        <v>0</v>
      </c>
      <c r="AM13" s="117"/>
      <c r="AN13" s="117">
        <f t="shared" ca="1" si="7"/>
        <v>0</v>
      </c>
    </row>
    <row r="14" spans="1:40" x14ac:dyDescent="0.25">
      <c r="A14" s="182">
        <v>1950</v>
      </c>
      <c r="B14" s="182"/>
      <c r="C14" s="36">
        <f>Muut_vuositiedot!$D14</f>
        <v>0.5</v>
      </c>
      <c r="D14" s="45">
        <f>Muut_vuositiedot!$G14</f>
        <v>0.43599999999999972</v>
      </c>
      <c r="E14" s="46"/>
      <c r="G14" s="120">
        <f ca="1">Yhd_liete!D14</f>
        <v>0</v>
      </c>
      <c r="H14" s="120">
        <f ca="1">Yhd_liete!H14</f>
        <v>0</v>
      </c>
      <c r="J14" s="117">
        <f t="shared" ca="1" si="16"/>
        <v>0</v>
      </c>
      <c r="K14" s="36">
        <f t="shared" ca="1" si="17"/>
        <v>0</v>
      </c>
      <c r="L14" s="117">
        <f t="shared" ca="1" si="18"/>
        <v>0</v>
      </c>
      <c r="M14" s="117">
        <f t="shared" ca="1" si="19"/>
        <v>0</v>
      </c>
      <c r="N14" s="117">
        <f t="shared" ca="1" si="20"/>
        <v>0</v>
      </c>
      <c r="O14" s="46"/>
      <c r="P14" s="120">
        <f ca="1">Teollisuuslietteet!L14</f>
        <v>0</v>
      </c>
      <c r="Q14" s="120">
        <f t="shared" ca="1" si="9"/>
        <v>0</v>
      </c>
      <c r="R14" s="120">
        <f ca="1">Teollisuuslietteet!P14</f>
        <v>0</v>
      </c>
      <c r="S14" s="120">
        <f ca="1">Teollisuuslietteet!Q14</f>
        <v>0</v>
      </c>
      <c r="T14" s="120">
        <f ca="1">Teollisuuslietteet!R14</f>
        <v>0</v>
      </c>
      <c r="U14" s="46"/>
      <c r="V14" s="117">
        <f t="shared" ca="1" si="1"/>
        <v>0</v>
      </c>
      <c r="W14" s="36">
        <f t="shared" ca="1" si="10"/>
        <v>0</v>
      </c>
      <c r="X14" s="117">
        <f t="shared" ca="1" si="21"/>
        <v>0</v>
      </c>
      <c r="Y14" s="117">
        <f t="shared" ca="1" si="22"/>
        <v>0</v>
      </c>
      <c r="Z14" s="117">
        <f t="shared" ca="1" si="23"/>
        <v>0</v>
      </c>
      <c r="AA14" s="117"/>
      <c r="AB14" s="117">
        <f t="shared" ca="1" si="3"/>
        <v>0</v>
      </c>
      <c r="AC14" s="123">
        <f t="shared" ca="1" si="12"/>
        <v>0</v>
      </c>
      <c r="AD14" s="117">
        <f t="shared" ca="1" si="24"/>
        <v>0</v>
      </c>
      <c r="AE14" s="117">
        <f t="shared" ca="1" si="25"/>
        <v>0</v>
      </c>
      <c r="AF14" s="117">
        <f t="shared" ca="1" si="26"/>
        <v>0</v>
      </c>
      <c r="AG14" s="46"/>
      <c r="AH14" s="117">
        <f t="shared" ca="1" si="5"/>
        <v>0</v>
      </c>
      <c r="AI14" s="123">
        <f t="shared" ca="1" si="14"/>
        <v>0</v>
      </c>
      <c r="AJ14" s="117">
        <f t="shared" ca="1" si="27"/>
        <v>0</v>
      </c>
      <c r="AK14" s="117">
        <f t="shared" ca="1" si="28"/>
        <v>0</v>
      </c>
      <c r="AL14" s="117">
        <f t="shared" ca="1" si="29"/>
        <v>0</v>
      </c>
      <c r="AM14" s="117"/>
      <c r="AN14" s="117">
        <f t="shared" ca="1" si="7"/>
        <v>0</v>
      </c>
    </row>
    <row r="15" spans="1:40" x14ac:dyDescent="0.25">
      <c r="A15" s="182">
        <v>1951</v>
      </c>
      <c r="B15" s="182"/>
      <c r="C15" s="36">
        <f>Muut_vuositiedot!$D15</f>
        <v>0.5</v>
      </c>
      <c r="D15" s="45">
        <f>Muut_vuositiedot!$G15</f>
        <v>0.45399999999999974</v>
      </c>
      <c r="E15" s="46"/>
      <c r="G15" s="120">
        <f ca="1">Yhd_liete!D15</f>
        <v>0</v>
      </c>
      <c r="H15" s="120">
        <f ca="1">Yhd_liete!H15</f>
        <v>0</v>
      </c>
      <c r="J15" s="117">
        <f t="shared" ca="1" si="16"/>
        <v>0</v>
      </c>
      <c r="K15" s="36">
        <f t="shared" ca="1" si="17"/>
        <v>0</v>
      </c>
      <c r="L15" s="117">
        <f t="shared" ca="1" si="18"/>
        <v>0</v>
      </c>
      <c r="M15" s="117">
        <f t="shared" ca="1" si="19"/>
        <v>0</v>
      </c>
      <c r="N15" s="117">
        <f t="shared" ca="1" si="20"/>
        <v>0</v>
      </c>
      <c r="O15" s="46"/>
      <c r="P15" s="120">
        <f ca="1">Teollisuuslietteet!L15</f>
        <v>0</v>
      </c>
      <c r="Q15" s="120">
        <f t="shared" ca="1" si="9"/>
        <v>0</v>
      </c>
      <c r="R15" s="120">
        <f ca="1">Teollisuuslietteet!P15</f>
        <v>0</v>
      </c>
      <c r="S15" s="120">
        <f ca="1">Teollisuuslietteet!Q15</f>
        <v>0</v>
      </c>
      <c r="T15" s="120">
        <f ca="1">Teollisuuslietteet!R15</f>
        <v>0</v>
      </c>
      <c r="U15" s="46"/>
      <c r="V15" s="117">
        <f t="shared" ca="1" si="1"/>
        <v>0</v>
      </c>
      <c r="W15" s="36">
        <f t="shared" ca="1" si="10"/>
        <v>0</v>
      </c>
      <c r="X15" s="117">
        <f t="shared" ca="1" si="21"/>
        <v>0</v>
      </c>
      <c r="Y15" s="117">
        <f t="shared" ca="1" si="22"/>
        <v>0</v>
      </c>
      <c r="Z15" s="117">
        <f t="shared" ca="1" si="23"/>
        <v>0</v>
      </c>
      <c r="AA15" s="117"/>
      <c r="AB15" s="117">
        <f t="shared" ca="1" si="3"/>
        <v>0</v>
      </c>
      <c r="AC15" s="123">
        <f t="shared" ca="1" si="12"/>
        <v>0</v>
      </c>
      <c r="AD15" s="117">
        <f t="shared" ca="1" si="24"/>
        <v>0</v>
      </c>
      <c r="AE15" s="117">
        <f t="shared" ca="1" si="25"/>
        <v>0</v>
      </c>
      <c r="AF15" s="117">
        <f t="shared" ca="1" si="26"/>
        <v>0</v>
      </c>
      <c r="AG15" s="46"/>
      <c r="AH15" s="117">
        <f t="shared" ca="1" si="5"/>
        <v>0</v>
      </c>
      <c r="AI15" s="123">
        <f t="shared" ca="1" si="14"/>
        <v>0</v>
      </c>
      <c r="AJ15" s="117">
        <f t="shared" ca="1" si="27"/>
        <v>0</v>
      </c>
      <c r="AK15" s="117">
        <f t="shared" ca="1" si="28"/>
        <v>0</v>
      </c>
      <c r="AL15" s="117">
        <f t="shared" ca="1" si="29"/>
        <v>0</v>
      </c>
      <c r="AM15" s="117"/>
      <c r="AN15" s="117">
        <f t="shared" ca="1" si="7"/>
        <v>0</v>
      </c>
    </row>
    <row r="16" spans="1:40" x14ac:dyDescent="0.25">
      <c r="A16" s="182">
        <v>1952</v>
      </c>
      <c r="B16" s="182"/>
      <c r="C16" s="36">
        <f>Muut_vuositiedot!$D16</f>
        <v>0.5</v>
      </c>
      <c r="D16" s="45">
        <f>Muut_vuositiedot!$G16</f>
        <v>0.47199999999999975</v>
      </c>
      <c r="E16" s="46"/>
      <c r="G16" s="120">
        <f ca="1">Yhd_liete!D16</f>
        <v>0</v>
      </c>
      <c r="H16" s="120">
        <f ca="1">Yhd_liete!H16</f>
        <v>0</v>
      </c>
      <c r="J16" s="117">
        <f t="shared" ca="1" si="16"/>
        <v>0</v>
      </c>
      <c r="K16" s="36">
        <f t="shared" ca="1" si="17"/>
        <v>0</v>
      </c>
      <c r="L16" s="117">
        <f t="shared" ca="1" si="18"/>
        <v>0</v>
      </c>
      <c r="M16" s="117">
        <f t="shared" ca="1" si="19"/>
        <v>0</v>
      </c>
      <c r="N16" s="117">
        <f t="shared" ca="1" si="20"/>
        <v>0</v>
      </c>
      <c r="O16" s="46"/>
      <c r="P16" s="120">
        <f ca="1">Teollisuuslietteet!L16</f>
        <v>0</v>
      </c>
      <c r="Q16" s="120">
        <f t="shared" ca="1" si="9"/>
        <v>0</v>
      </c>
      <c r="R16" s="120">
        <f ca="1">Teollisuuslietteet!P16</f>
        <v>0</v>
      </c>
      <c r="S16" s="120">
        <f ca="1">Teollisuuslietteet!Q16</f>
        <v>0</v>
      </c>
      <c r="T16" s="120">
        <f ca="1">Teollisuuslietteet!R16</f>
        <v>0</v>
      </c>
      <c r="U16" s="46"/>
      <c r="V16" s="117">
        <f t="shared" ca="1" si="1"/>
        <v>0</v>
      </c>
      <c r="W16" s="36">
        <f t="shared" ca="1" si="10"/>
        <v>0</v>
      </c>
      <c r="X16" s="117">
        <f t="shared" ca="1" si="21"/>
        <v>0</v>
      </c>
      <c r="Y16" s="117">
        <f t="shared" ca="1" si="22"/>
        <v>0</v>
      </c>
      <c r="Z16" s="117">
        <f t="shared" ca="1" si="23"/>
        <v>0</v>
      </c>
      <c r="AA16" s="117"/>
      <c r="AB16" s="117">
        <f t="shared" ca="1" si="3"/>
        <v>0</v>
      </c>
      <c r="AC16" s="123">
        <f t="shared" ca="1" si="12"/>
        <v>0</v>
      </c>
      <c r="AD16" s="117">
        <f t="shared" ca="1" si="24"/>
        <v>0</v>
      </c>
      <c r="AE16" s="117">
        <f t="shared" ca="1" si="25"/>
        <v>0</v>
      </c>
      <c r="AF16" s="117">
        <f t="shared" ca="1" si="26"/>
        <v>0</v>
      </c>
      <c r="AG16" s="46"/>
      <c r="AH16" s="117">
        <f t="shared" ca="1" si="5"/>
        <v>0</v>
      </c>
      <c r="AI16" s="123">
        <f t="shared" ca="1" si="14"/>
        <v>0</v>
      </c>
      <c r="AJ16" s="117">
        <f t="shared" ca="1" si="27"/>
        <v>0</v>
      </c>
      <c r="AK16" s="117">
        <f t="shared" ca="1" si="28"/>
        <v>0</v>
      </c>
      <c r="AL16" s="117">
        <f t="shared" ca="1" si="29"/>
        <v>0</v>
      </c>
      <c r="AM16" s="117"/>
      <c r="AN16" s="117">
        <f t="shared" ca="1" si="7"/>
        <v>0</v>
      </c>
    </row>
    <row r="17" spans="1:40" x14ac:dyDescent="0.25">
      <c r="A17" s="182">
        <v>1953</v>
      </c>
      <c r="B17" s="182"/>
      <c r="C17" s="36">
        <f>Muut_vuositiedot!$D17</f>
        <v>0.5</v>
      </c>
      <c r="D17" s="45">
        <f>Muut_vuositiedot!$G17</f>
        <v>0.49</v>
      </c>
      <c r="E17" s="46"/>
      <c r="G17" s="120">
        <f ca="1">Yhd_liete!D17</f>
        <v>0</v>
      </c>
      <c r="H17" s="120">
        <f ca="1">Yhd_liete!H17</f>
        <v>0</v>
      </c>
      <c r="J17" s="117">
        <f t="shared" ca="1" si="16"/>
        <v>0</v>
      </c>
      <c r="K17" s="36">
        <f t="shared" ca="1" si="17"/>
        <v>0</v>
      </c>
      <c r="L17" s="117">
        <f t="shared" ca="1" si="18"/>
        <v>0</v>
      </c>
      <c r="M17" s="117">
        <f t="shared" ca="1" si="19"/>
        <v>0</v>
      </c>
      <c r="N17" s="117">
        <f t="shared" ca="1" si="20"/>
        <v>0</v>
      </c>
      <c r="O17" s="46"/>
      <c r="P17" s="120">
        <f ca="1">Teollisuuslietteet!L17</f>
        <v>0</v>
      </c>
      <c r="Q17" s="120">
        <f t="shared" ca="1" si="9"/>
        <v>0</v>
      </c>
      <c r="R17" s="120">
        <f ca="1">Teollisuuslietteet!P17</f>
        <v>0</v>
      </c>
      <c r="S17" s="120">
        <f ca="1">Teollisuuslietteet!Q17</f>
        <v>0</v>
      </c>
      <c r="T17" s="120">
        <f ca="1">Teollisuuslietteet!R17</f>
        <v>0</v>
      </c>
      <c r="U17" s="46"/>
      <c r="V17" s="117">
        <f t="shared" ca="1" si="1"/>
        <v>0</v>
      </c>
      <c r="W17" s="36">
        <f t="shared" ca="1" si="10"/>
        <v>0</v>
      </c>
      <c r="X17" s="117">
        <f t="shared" ca="1" si="21"/>
        <v>0</v>
      </c>
      <c r="Y17" s="117">
        <f t="shared" ca="1" si="22"/>
        <v>0</v>
      </c>
      <c r="Z17" s="117">
        <f t="shared" ca="1" si="23"/>
        <v>0</v>
      </c>
      <c r="AA17" s="117"/>
      <c r="AB17" s="117">
        <f t="shared" ca="1" si="3"/>
        <v>0</v>
      </c>
      <c r="AC17" s="123">
        <f t="shared" ca="1" si="12"/>
        <v>0</v>
      </c>
      <c r="AD17" s="117">
        <f t="shared" ca="1" si="24"/>
        <v>0</v>
      </c>
      <c r="AE17" s="117">
        <f t="shared" ca="1" si="25"/>
        <v>0</v>
      </c>
      <c r="AF17" s="117">
        <f t="shared" ca="1" si="26"/>
        <v>0</v>
      </c>
      <c r="AG17" s="46"/>
      <c r="AH17" s="117">
        <f t="shared" ca="1" si="5"/>
        <v>0</v>
      </c>
      <c r="AI17" s="123">
        <f t="shared" ca="1" si="14"/>
        <v>0</v>
      </c>
      <c r="AJ17" s="117">
        <f t="shared" ca="1" si="27"/>
        <v>0</v>
      </c>
      <c r="AK17" s="117">
        <f t="shared" ca="1" si="28"/>
        <v>0</v>
      </c>
      <c r="AL17" s="117">
        <f t="shared" ca="1" si="29"/>
        <v>0</v>
      </c>
      <c r="AM17" s="117"/>
      <c r="AN17" s="117">
        <f t="shared" ca="1" si="7"/>
        <v>0</v>
      </c>
    </row>
    <row r="18" spans="1:40" x14ac:dyDescent="0.25">
      <c r="A18" s="182">
        <v>1954</v>
      </c>
      <c r="B18" s="182"/>
      <c r="C18" s="36">
        <f>Muut_vuositiedot!$D18</f>
        <v>0.5</v>
      </c>
      <c r="D18" s="45">
        <f>Muut_vuositiedot!$G18</f>
        <v>0.50799999999999967</v>
      </c>
      <c r="E18" s="46"/>
      <c r="G18" s="120">
        <f ca="1">Yhd_liete!D18</f>
        <v>0</v>
      </c>
      <c r="H18" s="120">
        <f ca="1">Yhd_liete!H18</f>
        <v>0</v>
      </c>
      <c r="J18" s="117">
        <f t="shared" ca="1" si="16"/>
        <v>0</v>
      </c>
      <c r="K18" s="36">
        <f t="shared" ca="1" si="17"/>
        <v>0</v>
      </c>
      <c r="L18" s="117">
        <f t="shared" ca="1" si="18"/>
        <v>0</v>
      </c>
      <c r="M18" s="117">
        <f t="shared" ca="1" si="19"/>
        <v>0</v>
      </c>
      <c r="N18" s="117">
        <f t="shared" ca="1" si="20"/>
        <v>0</v>
      </c>
      <c r="O18" s="46"/>
      <c r="P18" s="120">
        <f ca="1">Teollisuuslietteet!L18</f>
        <v>0</v>
      </c>
      <c r="Q18" s="120">
        <f t="shared" ca="1" si="9"/>
        <v>0</v>
      </c>
      <c r="R18" s="120">
        <f ca="1">Teollisuuslietteet!P18</f>
        <v>0</v>
      </c>
      <c r="S18" s="120">
        <f ca="1">Teollisuuslietteet!Q18</f>
        <v>0</v>
      </c>
      <c r="T18" s="120">
        <f ca="1">Teollisuuslietteet!R18</f>
        <v>0</v>
      </c>
      <c r="U18" s="46"/>
      <c r="V18" s="117">
        <f t="shared" ca="1" si="1"/>
        <v>0</v>
      </c>
      <c r="W18" s="36">
        <f t="shared" ca="1" si="10"/>
        <v>0</v>
      </c>
      <c r="X18" s="117">
        <f t="shared" ca="1" si="21"/>
        <v>0</v>
      </c>
      <c r="Y18" s="117">
        <f t="shared" ca="1" si="22"/>
        <v>0</v>
      </c>
      <c r="Z18" s="117">
        <f t="shared" ca="1" si="23"/>
        <v>0</v>
      </c>
      <c r="AA18" s="117"/>
      <c r="AB18" s="117">
        <f t="shared" ca="1" si="3"/>
        <v>0</v>
      </c>
      <c r="AC18" s="123">
        <f t="shared" ca="1" si="12"/>
        <v>0</v>
      </c>
      <c r="AD18" s="117">
        <f t="shared" ca="1" si="24"/>
        <v>0</v>
      </c>
      <c r="AE18" s="117">
        <f t="shared" ca="1" si="25"/>
        <v>0</v>
      </c>
      <c r="AF18" s="117">
        <f t="shared" ca="1" si="26"/>
        <v>0</v>
      </c>
      <c r="AG18" s="46"/>
      <c r="AH18" s="117">
        <f t="shared" ca="1" si="5"/>
        <v>0</v>
      </c>
      <c r="AI18" s="123">
        <f t="shared" ca="1" si="14"/>
        <v>0</v>
      </c>
      <c r="AJ18" s="117">
        <f t="shared" ca="1" si="27"/>
        <v>0</v>
      </c>
      <c r="AK18" s="117">
        <f t="shared" ca="1" si="28"/>
        <v>0</v>
      </c>
      <c r="AL18" s="117">
        <f t="shared" ca="1" si="29"/>
        <v>0</v>
      </c>
      <c r="AM18" s="117"/>
      <c r="AN18" s="117">
        <f t="shared" ca="1" si="7"/>
        <v>0</v>
      </c>
    </row>
    <row r="19" spans="1:40" x14ac:dyDescent="0.25">
      <c r="A19" s="182">
        <v>1955</v>
      </c>
      <c r="B19" s="182"/>
      <c r="C19" s="36">
        <f>Muut_vuositiedot!$D19</f>
        <v>0.5</v>
      </c>
      <c r="D19" s="45">
        <f>Muut_vuositiedot!$G19</f>
        <v>0.52599999999999969</v>
      </c>
      <c r="E19" s="46"/>
      <c r="G19" s="120">
        <f ca="1">Yhd_liete!D19</f>
        <v>0</v>
      </c>
      <c r="H19" s="120">
        <f ca="1">Yhd_liete!H19</f>
        <v>0</v>
      </c>
      <c r="J19" s="117">
        <f t="shared" ca="1" si="16"/>
        <v>0</v>
      </c>
      <c r="K19" s="36">
        <f t="shared" ca="1" si="17"/>
        <v>0</v>
      </c>
      <c r="L19" s="117">
        <f t="shared" ca="1" si="18"/>
        <v>0</v>
      </c>
      <c r="M19" s="117">
        <f t="shared" ca="1" si="19"/>
        <v>0</v>
      </c>
      <c r="N19" s="117">
        <f t="shared" ca="1" si="20"/>
        <v>0</v>
      </c>
      <c r="O19" s="46"/>
      <c r="P19" s="120">
        <f ca="1">Teollisuuslietteet!L19</f>
        <v>0</v>
      </c>
      <c r="Q19" s="120">
        <f t="shared" ca="1" si="9"/>
        <v>0</v>
      </c>
      <c r="R19" s="120">
        <f ca="1">Teollisuuslietteet!P19</f>
        <v>0</v>
      </c>
      <c r="S19" s="120">
        <f ca="1">Teollisuuslietteet!Q19</f>
        <v>0</v>
      </c>
      <c r="T19" s="120">
        <f ca="1">Teollisuuslietteet!R19</f>
        <v>0</v>
      </c>
      <c r="U19" s="46"/>
      <c r="V19" s="117">
        <f t="shared" ca="1" si="1"/>
        <v>0</v>
      </c>
      <c r="W19" s="36">
        <f t="shared" ca="1" si="10"/>
        <v>0</v>
      </c>
      <c r="X19" s="117">
        <f t="shared" ca="1" si="21"/>
        <v>0</v>
      </c>
      <c r="Y19" s="117">
        <f t="shared" ca="1" si="22"/>
        <v>0</v>
      </c>
      <c r="Z19" s="117">
        <f t="shared" ca="1" si="23"/>
        <v>0</v>
      </c>
      <c r="AA19" s="117"/>
      <c r="AB19" s="117">
        <f t="shared" ca="1" si="3"/>
        <v>0</v>
      </c>
      <c r="AC19" s="123">
        <f t="shared" ca="1" si="12"/>
        <v>0</v>
      </c>
      <c r="AD19" s="117">
        <f t="shared" ca="1" si="24"/>
        <v>0</v>
      </c>
      <c r="AE19" s="117">
        <f t="shared" ca="1" si="25"/>
        <v>0</v>
      </c>
      <c r="AF19" s="117">
        <f t="shared" ca="1" si="26"/>
        <v>0</v>
      </c>
      <c r="AG19" s="46"/>
      <c r="AH19" s="117">
        <f t="shared" ca="1" si="5"/>
        <v>0</v>
      </c>
      <c r="AI19" s="123">
        <f t="shared" ca="1" si="14"/>
        <v>0</v>
      </c>
      <c r="AJ19" s="117">
        <f t="shared" ca="1" si="27"/>
        <v>0</v>
      </c>
      <c r="AK19" s="117">
        <f t="shared" ca="1" si="28"/>
        <v>0</v>
      </c>
      <c r="AL19" s="117">
        <f t="shared" ca="1" si="29"/>
        <v>0</v>
      </c>
      <c r="AM19" s="117"/>
      <c r="AN19" s="117">
        <f t="shared" ca="1" si="7"/>
        <v>0</v>
      </c>
    </row>
    <row r="20" spans="1:40" x14ac:dyDescent="0.25">
      <c r="A20" s="182">
        <v>1956</v>
      </c>
      <c r="B20" s="182"/>
      <c r="C20" s="36">
        <f>Muut_vuositiedot!$D20</f>
        <v>0.5</v>
      </c>
      <c r="D20" s="45">
        <f>Muut_vuositiedot!$G20</f>
        <v>0.54399999999999971</v>
      </c>
      <c r="E20" s="46"/>
      <c r="G20" s="120">
        <f ca="1">Yhd_liete!D20</f>
        <v>0</v>
      </c>
      <c r="H20" s="120">
        <f ca="1">Yhd_liete!H20</f>
        <v>0</v>
      </c>
      <c r="J20" s="117">
        <f t="shared" ca="1" si="16"/>
        <v>0</v>
      </c>
      <c r="K20" s="36">
        <f t="shared" ca="1" si="17"/>
        <v>0</v>
      </c>
      <c r="L20" s="117">
        <f t="shared" ca="1" si="18"/>
        <v>0</v>
      </c>
      <c r="M20" s="117">
        <f t="shared" ca="1" si="19"/>
        <v>0</v>
      </c>
      <c r="N20" s="117">
        <f t="shared" ca="1" si="20"/>
        <v>0</v>
      </c>
      <c r="O20" s="46"/>
      <c r="P20" s="120">
        <f ca="1">Teollisuuslietteet!L20</f>
        <v>0</v>
      </c>
      <c r="Q20" s="120">
        <f t="shared" ca="1" si="9"/>
        <v>0</v>
      </c>
      <c r="R20" s="120">
        <f ca="1">Teollisuuslietteet!P20</f>
        <v>0</v>
      </c>
      <c r="S20" s="120">
        <f ca="1">Teollisuuslietteet!Q20</f>
        <v>0</v>
      </c>
      <c r="T20" s="120">
        <f ca="1">Teollisuuslietteet!R20</f>
        <v>0</v>
      </c>
      <c r="U20" s="46"/>
      <c r="V20" s="117">
        <f t="shared" ca="1" si="1"/>
        <v>0</v>
      </c>
      <c r="W20" s="36">
        <f t="shared" ca="1" si="10"/>
        <v>0</v>
      </c>
      <c r="X20" s="117">
        <f t="shared" ca="1" si="21"/>
        <v>0</v>
      </c>
      <c r="Y20" s="117">
        <f t="shared" ca="1" si="22"/>
        <v>0</v>
      </c>
      <c r="Z20" s="117">
        <f t="shared" ca="1" si="23"/>
        <v>0</v>
      </c>
      <c r="AA20" s="117"/>
      <c r="AB20" s="117">
        <f t="shared" ca="1" si="3"/>
        <v>0</v>
      </c>
      <c r="AC20" s="123">
        <f t="shared" ca="1" si="12"/>
        <v>0</v>
      </c>
      <c r="AD20" s="117">
        <f t="shared" ca="1" si="24"/>
        <v>0</v>
      </c>
      <c r="AE20" s="117">
        <f t="shared" ca="1" si="25"/>
        <v>0</v>
      </c>
      <c r="AF20" s="117">
        <f t="shared" ca="1" si="26"/>
        <v>0</v>
      </c>
      <c r="AG20" s="46"/>
      <c r="AH20" s="117">
        <f t="shared" ca="1" si="5"/>
        <v>0</v>
      </c>
      <c r="AI20" s="123">
        <f t="shared" ca="1" si="14"/>
        <v>0</v>
      </c>
      <c r="AJ20" s="117">
        <f t="shared" ca="1" si="27"/>
        <v>0</v>
      </c>
      <c r="AK20" s="117">
        <f t="shared" ca="1" si="28"/>
        <v>0</v>
      </c>
      <c r="AL20" s="117">
        <f t="shared" ca="1" si="29"/>
        <v>0</v>
      </c>
      <c r="AM20" s="117"/>
      <c r="AN20" s="117">
        <f t="shared" ca="1" si="7"/>
        <v>0</v>
      </c>
    </row>
    <row r="21" spans="1:40" x14ac:dyDescent="0.25">
      <c r="A21" s="182">
        <v>1957</v>
      </c>
      <c r="B21" s="182"/>
      <c r="C21" s="36">
        <f>Muut_vuositiedot!$D21</f>
        <v>0.5</v>
      </c>
      <c r="D21" s="45">
        <f>Muut_vuositiedot!$G21</f>
        <v>0.56199999999999961</v>
      </c>
      <c r="E21" s="46"/>
      <c r="G21" s="120">
        <f ca="1">Yhd_liete!D21</f>
        <v>0</v>
      </c>
      <c r="H21" s="120">
        <f ca="1">Yhd_liete!H21</f>
        <v>0</v>
      </c>
      <c r="J21" s="117">
        <f t="shared" ca="1" si="16"/>
        <v>0</v>
      </c>
      <c r="K21" s="36">
        <f t="shared" ca="1" si="17"/>
        <v>0</v>
      </c>
      <c r="L21" s="117">
        <f t="shared" ca="1" si="18"/>
        <v>0</v>
      </c>
      <c r="M21" s="117">
        <f t="shared" ca="1" si="19"/>
        <v>0</v>
      </c>
      <c r="N21" s="117">
        <f t="shared" ca="1" si="20"/>
        <v>0</v>
      </c>
      <c r="O21" s="46"/>
      <c r="P21" s="120">
        <f ca="1">Teollisuuslietteet!L21</f>
        <v>0</v>
      </c>
      <c r="Q21" s="120">
        <f t="shared" ca="1" si="9"/>
        <v>0</v>
      </c>
      <c r="R21" s="120">
        <f ca="1">Teollisuuslietteet!P21</f>
        <v>0</v>
      </c>
      <c r="S21" s="120">
        <f ca="1">Teollisuuslietteet!Q21</f>
        <v>0</v>
      </c>
      <c r="T21" s="120">
        <f ca="1">Teollisuuslietteet!R21</f>
        <v>0</v>
      </c>
      <c r="U21" s="46"/>
      <c r="V21" s="117">
        <f t="shared" ca="1" si="1"/>
        <v>0</v>
      </c>
      <c r="W21" s="36">
        <f t="shared" ca="1" si="10"/>
        <v>0</v>
      </c>
      <c r="X21" s="117">
        <f t="shared" ca="1" si="21"/>
        <v>0</v>
      </c>
      <c r="Y21" s="117">
        <f t="shared" ca="1" si="22"/>
        <v>0</v>
      </c>
      <c r="Z21" s="117">
        <f t="shared" ca="1" si="23"/>
        <v>0</v>
      </c>
      <c r="AA21" s="117"/>
      <c r="AB21" s="117">
        <f t="shared" ca="1" si="3"/>
        <v>0</v>
      </c>
      <c r="AC21" s="123">
        <f t="shared" ca="1" si="12"/>
        <v>0</v>
      </c>
      <c r="AD21" s="117">
        <f t="shared" ca="1" si="24"/>
        <v>0</v>
      </c>
      <c r="AE21" s="117">
        <f t="shared" ca="1" si="25"/>
        <v>0</v>
      </c>
      <c r="AF21" s="117">
        <f t="shared" ca="1" si="26"/>
        <v>0</v>
      </c>
      <c r="AG21" s="46"/>
      <c r="AH21" s="117">
        <f t="shared" ca="1" si="5"/>
        <v>0</v>
      </c>
      <c r="AI21" s="123">
        <f t="shared" ca="1" si="14"/>
        <v>0</v>
      </c>
      <c r="AJ21" s="117">
        <f t="shared" ca="1" si="27"/>
        <v>0</v>
      </c>
      <c r="AK21" s="117">
        <f t="shared" ca="1" si="28"/>
        <v>0</v>
      </c>
      <c r="AL21" s="117">
        <f t="shared" ca="1" si="29"/>
        <v>0</v>
      </c>
      <c r="AM21" s="117"/>
      <c r="AN21" s="117">
        <f t="shared" ca="1" si="7"/>
        <v>0</v>
      </c>
    </row>
    <row r="22" spans="1:40" x14ac:dyDescent="0.25">
      <c r="A22" s="182">
        <v>1958</v>
      </c>
      <c r="B22" s="182"/>
      <c r="C22" s="36">
        <f>Muut_vuositiedot!$D22</f>
        <v>0.5</v>
      </c>
      <c r="D22" s="45">
        <f>Muut_vuositiedot!$G22</f>
        <v>0.57999999999999996</v>
      </c>
      <c r="E22" s="46"/>
      <c r="G22" s="120">
        <f ca="1">Yhd_liete!D22</f>
        <v>0</v>
      </c>
      <c r="H22" s="120">
        <f ca="1">Yhd_liete!H22</f>
        <v>0</v>
      </c>
      <c r="J22" s="117">
        <f t="shared" ca="1" si="16"/>
        <v>0</v>
      </c>
      <c r="K22" s="36">
        <f t="shared" ca="1" si="17"/>
        <v>0</v>
      </c>
      <c r="L22" s="117">
        <f t="shared" ca="1" si="18"/>
        <v>0</v>
      </c>
      <c r="M22" s="117">
        <f t="shared" ca="1" si="19"/>
        <v>0</v>
      </c>
      <c r="N22" s="117">
        <f t="shared" ca="1" si="20"/>
        <v>0</v>
      </c>
      <c r="O22" s="46"/>
      <c r="P22" s="120">
        <f ca="1">Teollisuuslietteet!L22</f>
        <v>0</v>
      </c>
      <c r="Q22" s="120">
        <f t="shared" ca="1" si="9"/>
        <v>0</v>
      </c>
      <c r="R22" s="120">
        <f ca="1">Teollisuuslietteet!P22</f>
        <v>0</v>
      </c>
      <c r="S22" s="120">
        <f ca="1">Teollisuuslietteet!Q22</f>
        <v>0</v>
      </c>
      <c r="T22" s="120">
        <f ca="1">Teollisuuslietteet!R22</f>
        <v>0</v>
      </c>
      <c r="U22" s="46"/>
      <c r="V22" s="117">
        <f t="shared" ca="1" si="1"/>
        <v>0</v>
      </c>
      <c r="W22" s="36">
        <f t="shared" ca="1" si="10"/>
        <v>0</v>
      </c>
      <c r="X22" s="117">
        <f t="shared" ca="1" si="21"/>
        <v>0</v>
      </c>
      <c r="Y22" s="117">
        <f t="shared" ca="1" si="22"/>
        <v>0</v>
      </c>
      <c r="Z22" s="117">
        <f t="shared" ca="1" si="23"/>
        <v>0</v>
      </c>
      <c r="AA22" s="117"/>
      <c r="AB22" s="117">
        <f t="shared" ca="1" si="3"/>
        <v>0</v>
      </c>
      <c r="AC22" s="123">
        <f t="shared" ca="1" si="12"/>
        <v>0</v>
      </c>
      <c r="AD22" s="117">
        <f t="shared" ca="1" si="24"/>
        <v>0</v>
      </c>
      <c r="AE22" s="117">
        <f t="shared" ca="1" si="25"/>
        <v>0</v>
      </c>
      <c r="AF22" s="117">
        <f t="shared" ca="1" si="26"/>
        <v>0</v>
      </c>
      <c r="AG22" s="46"/>
      <c r="AH22" s="117">
        <f t="shared" ca="1" si="5"/>
        <v>0</v>
      </c>
      <c r="AI22" s="123">
        <f t="shared" ca="1" si="14"/>
        <v>0</v>
      </c>
      <c r="AJ22" s="117">
        <f t="shared" ca="1" si="27"/>
        <v>0</v>
      </c>
      <c r="AK22" s="117">
        <f t="shared" ca="1" si="28"/>
        <v>0</v>
      </c>
      <c r="AL22" s="117">
        <f t="shared" ca="1" si="29"/>
        <v>0</v>
      </c>
      <c r="AM22" s="117"/>
      <c r="AN22" s="117">
        <f t="shared" ca="1" si="7"/>
        <v>0</v>
      </c>
    </row>
    <row r="23" spans="1:40" x14ac:dyDescent="0.25">
      <c r="A23" s="182">
        <v>1959</v>
      </c>
      <c r="B23" s="182"/>
      <c r="C23" s="36">
        <f>Muut_vuositiedot!$D23</f>
        <v>0.5</v>
      </c>
      <c r="D23" s="45">
        <f>Muut_vuositiedot!$G23</f>
        <v>0.59799999999999964</v>
      </c>
      <c r="E23" s="46"/>
      <c r="G23" s="120">
        <f ca="1">Yhd_liete!D23</f>
        <v>0</v>
      </c>
      <c r="H23" s="120">
        <f ca="1">Yhd_liete!H23</f>
        <v>0</v>
      </c>
      <c r="J23" s="117">
        <f t="shared" ca="1" si="16"/>
        <v>0</v>
      </c>
      <c r="K23" s="36">
        <f t="shared" ca="1" si="17"/>
        <v>0</v>
      </c>
      <c r="L23" s="117">
        <f t="shared" ca="1" si="18"/>
        <v>0</v>
      </c>
      <c r="M23" s="117">
        <f t="shared" ca="1" si="19"/>
        <v>0</v>
      </c>
      <c r="N23" s="117">
        <f t="shared" ca="1" si="20"/>
        <v>0</v>
      </c>
      <c r="O23" s="46"/>
      <c r="P23" s="120">
        <f ca="1">Teollisuuslietteet!L23</f>
        <v>0</v>
      </c>
      <c r="Q23" s="120">
        <f t="shared" ca="1" si="9"/>
        <v>0</v>
      </c>
      <c r="R23" s="120">
        <f ca="1">Teollisuuslietteet!P23</f>
        <v>0</v>
      </c>
      <c r="S23" s="120">
        <f ca="1">Teollisuuslietteet!Q23</f>
        <v>0</v>
      </c>
      <c r="T23" s="120">
        <f ca="1">Teollisuuslietteet!R23</f>
        <v>0</v>
      </c>
      <c r="U23" s="46"/>
      <c r="V23" s="117">
        <f t="shared" ca="1" si="1"/>
        <v>0</v>
      </c>
      <c r="W23" s="36">
        <f t="shared" ca="1" si="10"/>
        <v>0</v>
      </c>
      <c r="X23" s="117">
        <f t="shared" ca="1" si="21"/>
        <v>0</v>
      </c>
      <c r="Y23" s="117">
        <f t="shared" ca="1" si="22"/>
        <v>0</v>
      </c>
      <c r="Z23" s="117">
        <f t="shared" ca="1" si="23"/>
        <v>0</v>
      </c>
      <c r="AA23" s="117"/>
      <c r="AB23" s="117">
        <f t="shared" ca="1" si="3"/>
        <v>0</v>
      </c>
      <c r="AC23" s="123">
        <f t="shared" ca="1" si="12"/>
        <v>0</v>
      </c>
      <c r="AD23" s="117">
        <f t="shared" ca="1" si="24"/>
        <v>0</v>
      </c>
      <c r="AE23" s="117">
        <f t="shared" ca="1" si="25"/>
        <v>0</v>
      </c>
      <c r="AF23" s="117">
        <f t="shared" ca="1" si="26"/>
        <v>0</v>
      </c>
      <c r="AG23" s="46"/>
      <c r="AH23" s="117">
        <f t="shared" ca="1" si="5"/>
        <v>0</v>
      </c>
      <c r="AI23" s="123">
        <f t="shared" ca="1" si="14"/>
        <v>0</v>
      </c>
      <c r="AJ23" s="117">
        <f t="shared" ca="1" si="27"/>
        <v>0</v>
      </c>
      <c r="AK23" s="117">
        <f t="shared" ca="1" si="28"/>
        <v>0</v>
      </c>
      <c r="AL23" s="117">
        <f t="shared" ca="1" si="29"/>
        <v>0</v>
      </c>
      <c r="AM23" s="117"/>
      <c r="AN23" s="117">
        <f t="shared" ca="1" si="7"/>
        <v>0</v>
      </c>
    </row>
    <row r="24" spans="1:40" x14ac:dyDescent="0.25">
      <c r="A24" s="182">
        <v>1960</v>
      </c>
      <c r="B24" s="182"/>
      <c r="C24" s="36">
        <f>Muut_vuositiedot!$D24</f>
        <v>0.5</v>
      </c>
      <c r="D24" s="45">
        <f>Muut_vuositiedot!$G24</f>
        <v>0.61599999999999966</v>
      </c>
      <c r="E24" s="46"/>
      <c r="G24" s="120">
        <f ca="1">Yhd_liete!D24</f>
        <v>0</v>
      </c>
      <c r="H24" s="120">
        <f ca="1">Yhd_liete!H24</f>
        <v>0</v>
      </c>
      <c r="J24" s="117">
        <f t="shared" ca="1" si="16"/>
        <v>0</v>
      </c>
      <c r="K24" s="36">
        <f t="shared" ca="1" si="17"/>
        <v>0</v>
      </c>
      <c r="L24" s="117">
        <f t="shared" ca="1" si="18"/>
        <v>0</v>
      </c>
      <c r="M24" s="117">
        <f t="shared" ca="1" si="19"/>
        <v>0</v>
      </c>
      <c r="N24" s="117">
        <f t="shared" ca="1" si="20"/>
        <v>0</v>
      </c>
      <c r="O24" s="46"/>
      <c r="P24" s="120">
        <f ca="1">Teollisuuslietteet!L24</f>
        <v>0</v>
      </c>
      <c r="Q24" s="120">
        <f t="shared" ca="1" si="9"/>
        <v>0</v>
      </c>
      <c r="R24" s="120">
        <f ca="1">Teollisuuslietteet!P24</f>
        <v>0</v>
      </c>
      <c r="S24" s="120">
        <f ca="1">Teollisuuslietteet!Q24</f>
        <v>0</v>
      </c>
      <c r="T24" s="120">
        <f ca="1">Teollisuuslietteet!R24</f>
        <v>0</v>
      </c>
      <c r="U24" s="46"/>
      <c r="V24" s="117">
        <f t="shared" ca="1" si="1"/>
        <v>0</v>
      </c>
      <c r="W24" s="36">
        <f t="shared" ca="1" si="10"/>
        <v>0</v>
      </c>
      <c r="X24" s="117">
        <f t="shared" ca="1" si="21"/>
        <v>0</v>
      </c>
      <c r="Y24" s="117">
        <f t="shared" ca="1" si="22"/>
        <v>0</v>
      </c>
      <c r="Z24" s="117">
        <f t="shared" ca="1" si="23"/>
        <v>0</v>
      </c>
      <c r="AA24" s="117"/>
      <c r="AB24" s="117">
        <f t="shared" ca="1" si="3"/>
        <v>0</v>
      </c>
      <c r="AC24" s="123">
        <f t="shared" ca="1" si="12"/>
        <v>0</v>
      </c>
      <c r="AD24" s="117">
        <f t="shared" ca="1" si="24"/>
        <v>0</v>
      </c>
      <c r="AE24" s="117">
        <f t="shared" ca="1" si="25"/>
        <v>0</v>
      </c>
      <c r="AF24" s="117">
        <f t="shared" ca="1" si="26"/>
        <v>0</v>
      </c>
      <c r="AG24" s="46"/>
      <c r="AH24" s="117">
        <f t="shared" ca="1" si="5"/>
        <v>0</v>
      </c>
      <c r="AI24" s="123">
        <f t="shared" ca="1" si="14"/>
        <v>0</v>
      </c>
      <c r="AJ24" s="117">
        <f t="shared" ca="1" si="27"/>
        <v>0</v>
      </c>
      <c r="AK24" s="117">
        <f t="shared" ca="1" si="28"/>
        <v>0</v>
      </c>
      <c r="AL24" s="117">
        <f t="shared" ca="1" si="29"/>
        <v>0</v>
      </c>
      <c r="AM24" s="117"/>
      <c r="AN24" s="117">
        <f t="shared" ca="1" si="7"/>
        <v>0</v>
      </c>
    </row>
    <row r="25" spans="1:40" x14ac:dyDescent="0.25">
      <c r="A25" s="182">
        <v>1961</v>
      </c>
      <c r="B25" s="182"/>
      <c r="C25" s="36">
        <f>Muut_vuositiedot!$D25</f>
        <v>0.5</v>
      </c>
      <c r="D25" s="45">
        <f>Muut_vuositiedot!$G25</f>
        <v>0.63399999999999979</v>
      </c>
      <c r="E25" s="46"/>
      <c r="G25" s="120">
        <f ca="1">Yhd_liete!D25</f>
        <v>0</v>
      </c>
      <c r="H25" s="120">
        <f ca="1">Yhd_liete!H25</f>
        <v>0</v>
      </c>
      <c r="J25" s="117">
        <f t="shared" ca="1" si="16"/>
        <v>0</v>
      </c>
      <c r="K25" s="36">
        <f t="shared" ca="1" si="17"/>
        <v>0</v>
      </c>
      <c r="L25" s="117">
        <f t="shared" ca="1" si="18"/>
        <v>0</v>
      </c>
      <c r="M25" s="117">
        <f t="shared" ca="1" si="19"/>
        <v>0</v>
      </c>
      <c r="N25" s="117">
        <f t="shared" ca="1" si="20"/>
        <v>0</v>
      </c>
      <c r="O25" s="46"/>
      <c r="P25" s="120">
        <f ca="1">Teollisuuslietteet!L25</f>
        <v>0</v>
      </c>
      <c r="Q25" s="120">
        <f t="shared" ca="1" si="9"/>
        <v>0</v>
      </c>
      <c r="R25" s="120">
        <f ca="1">Teollisuuslietteet!P25</f>
        <v>0</v>
      </c>
      <c r="S25" s="120">
        <f ca="1">Teollisuuslietteet!Q25</f>
        <v>0</v>
      </c>
      <c r="T25" s="120">
        <f ca="1">Teollisuuslietteet!R25</f>
        <v>0</v>
      </c>
      <c r="U25" s="46"/>
      <c r="V25" s="117">
        <f t="shared" ca="1" si="1"/>
        <v>0</v>
      </c>
      <c r="W25" s="36">
        <f t="shared" ca="1" si="10"/>
        <v>0</v>
      </c>
      <c r="X25" s="117">
        <f t="shared" ca="1" si="21"/>
        <v>0</v>
      </c>
      <c r="Y25" s="117">
        <f t="shared" ca="1" si="22"/>
        <v>0</v>
      </c>
      <c r="Z25" s="117">
        <f t="shared" ca="1" si="23"/>
        <v>0</v>
      </c>
      <c r="AA25" s="117"/>
      <c r="AB25" s="117">
        <f t="shared" ca="1" si="3"/>
        <v>0</v>
      </c>
      <c r="AC25" s="123">
        <f t="shared" ca="1" si="12"/>
        <v>0</v>
      </c>
      <c r="AD25" s="117">
        <f t="shared" ca="1" si="24"/>
        <v>0</v>
      </c>
      <c r="AE25" s="117">
        <f t="shared" ca="1" si="25"/>
        <v>0</v>
      </c>
      <c r="AF25" s="117">
        <f t="shared" ca="1" si="26"/>
        <v>0</v>
      </c>
      <c r="AG25" s="46"/>
      <c r="AH25" s="117">
        <f t="shared" ca="1" si="5"/>
        <v>0</v>
      </c>
      <c r="AI25" s="123">
        <f t="shared" ca="1" si="14"/>
        <v>0</v>
      </c>
      <c r="AJ25" s="117">
        <f t="shared" ca="1" si="27"/>
        <v>0</v>
      </c>
      <c r="AK25" s="117">
        <f t="shared" ca="1" si="28"/>
        <v>0</v>
      </c>
      <c r="AL25" s="117">
        <f t="shared" ca="1" si="29"/>
        <v>0</v>
      </c>
      <c r="AM25" s="117"/>
      <c r="AN25" s="117">
        <f t="shared" ca="1" si="7"/>
        <v>0</v>
      </c>
    </row>
    <row r="26" spans="1:40" x14ac:dyDescent="0.25">
      <c r="A26" s="182">
        <v>1962</v>
      </c>
      <c r="B26" s="182"/>
      <c r="C26" s="36">
        <f>Muut_vuositiedot!$D26</f>
        <v>0.5</v>
      </c>
      <c r="D26" s="45">
        <f>Muut_vuositiedot!$G26</f>
        <v>0.6519999999999998</v>
      </c>
      <c r="E26" s="46"/>
      <c r="G26" s="120">
        <f ca="1">Yhd_liete!D26</f>
        <v>0</v>
      </c>
      <c r="H26" s="120">
        <f ca="1">Yhd_liete!H26</f>
        <v>0</v>
      </c>
      <c r="J26" s="117">
        <f t="shared" ca="1" si="16"/>
        <v>0</v>
      </c>
      <c r="K26" s="36">
        <f t="shared" ca="1" si="17"/>
        <v>0</v>
      </c>
      <c r="L26" s="117">
        <f t="shared" ca="1" si="18"/>
        <v>0</v>
      </c>
      <c r="M26" s="117">
        <f t="shared" ca="1" si="19"/>
        <v>0</v>
      </c>
      <c r="N26" s="117">
        <f t="shared" ca="1" si="20"/>
        <v>0</v>
      </c>
      <c r="O26" s="46"/>
      <c r="P26" s="120">
        <f ca="1">Teollisuuslietteet!L26</f>
        <v>0</v>
      </c>
      <c r="Q26" s="120">
        <f t="shared" ca="1" si="9"/>
        <v>0</v>
      </c>
      <c r="R26" s="120">
        <f ca="1">Teollisuuslietteet!P26</f>
        <v>0</v>
      </c>
      <c r="S26" s="120">
        <f ca="1">Teollisuuslietteet!Q26</f>
        <v>0</v>
      </c>
      <c r="T26" s="120">
        <f ca="1">Teollisuuslietteet!R26</f>
        <v>0</v>
      </c>
      <c r="U26" s="46"/>
      <c r="V26" s="117">
        <f t="shared" ca="1" si="1"/>
        <v>0</v>
      </c>
      <c r="W26" s="36">
        <f t="shared" ca="1" si="10"/>
        <v>0</v>
      </c>
      <c r="X26" s="117">
        <f t="shared" ca="1" si="21"/>
        <v>0</v>
      </c>
      <c r="Y26" s="117">
        <f t="shared" ca="1" si="22"/>
        <v>0</v>
      </c>
      <c r="Z26" s="117">
        <f t="shared" ca="1" si="23"/>
        <v>0</v>
      </c>
      <c r="AA26" s="117"/>
      <c r="AB26" s="117">
        <f t="shared" ca="1" si="3"/>
        <v>0</v>
      </c>
      <c r="AC26" s="123">
        <f t="shared" ca="1" si="12"/>
        <v>0</v>
      </c>
      <c r="AD26" s="117">
        <f t="shared" ca="1" si="24"/>
        <v>0</v>
      </c>
      <c r="AE26" s="117">
        <f t="shared" ca="1" si="25"/>
        <v>0</v>
      </c>
      <c r="AF26" s="117">
        <f t="shared" ca="1" si="26"/>
        <v>0</v>
      </c>
      <c r="AG26" s="46"/>
      <c r="AH26" s="117">
        <f t="shared" ca="1" si="5"/>
        <v>0</v>
      </c>
      <c r="AI26" s="123">
        <f t="shared" ca="1" si="14"/>
        <v>0</v>
      </c>
      <c r="AJ26" s="117">
        <f t="shared" ca="1" si="27"/>
        <v>0</v>
      </c>
      <c r="AK26" s="117">
        <f t="shared" ca="1" si="28"/>
        <v>0</v>
      </c>
      <c r="AL26" s="117">
        <f t="shared" ca="1" si="29"/>
        <v>0</v>
      </c>
      <c r="AM26" s="117"/>
      <c r="AN26" s="117">
        <f t="shared" ca="1" si="7"/>
        <v>0</v>
      </c>
    </row>
    <row r="27" spans="1:40" x14ac:dyDescent="0.25">
      <c r="A27" s="182">
        <v>1963</v>
      </c>
      <c r="B27" s="182"/>
      <c r="C27" s="36">
        <f>Muut_vuositiedot!$D27</f>
        <v>0.5</v>
      </c>
      <c r="D27" s="45">
        <f>Muut_vuositiedot!$G27</f>
        <v>0.67</v>
      </c>
      <c r="E27" s="46"/>
      <c r="G27" s="120">
        <f ca="1">Yhd_liete!D27</f>
        <v>0</v>
      </c>
      <c r="H27" s="120">
        <f ca="1">Yhd_liete!H27</f>
        <v>0</v>
      </c>
      <c r="J27" s="117">
        <f t="shared" ca="1" si="16"/>
        <v>0</v>
      </c>
      <c r="K27" s="36">
        <f t="shared" ca="1" si="17"/>
        <v>0</v>
      </c>
      <c r="L27" s="117">
        <f t="shared" ca="1" si="18"/>
        <v>0</v>
      </c>
      <c r="M27" s="117">
        <f t="shared" ca="1" si="19"/>
        <v>0</v>
      </c>
      <c r="N27" s="117">
        <f t="shared" ca="1" si="20"/>
        <v>0</v>
      </c>
      <c r="O27" s="46"/>
      <c r="P27" s="120">
        <f ca="1">Teollisuuslietteet!L27</f>
        <v>0</v>
      </c>
      <c r="Q27" s="120">
        <f t="shared" ca="1" si="9"/>
        <v>0</v>
      </c>
      <c r="R27" s="120">
        <f ca="1">Teollisuuslietteet!P27</f>
        <v>0</v>
      </c>
      <c r="S27" s="120">
        <f ca="1">Teollisuuslietteet!Q27</f>
        <v>0</v>
      </c>
      <c r="T27" s="120">
        <f ca="1">Teollisuuslietteet!R27</f>
        <v>0</v>
      </c>
      <c r="U27" s="46"/>
      <c r="V27" s="117">
        <f t="shared" ca="1" si="1"/>
        <v>0</v>
      </c>
      <c r="W27" s="36">
        <f t="shared" ca="1" si="10"/>
        <v>0</v>
      </c>
      <c r="X27" s="117">
        <f t="shared" ca="1" si="21"/>
        <v>0</v>
      </c>
      <c r="Y27" s="117">
        <f t="shared" ca="1" si="22"/>
        <v>0</v>
      </c>
      <c r="Z27" s="117">
        <f t="shared" ca="1" si="23"/>
        <v>0</v>
      </c>
      <c r="AA27" s="117"/>
      <c r="AB27" s="117">
        <f t="shared" ca="1" si="3"/>
        <v>0</v>
      </c>
      <c r="AC27" s="123">
        <f t="shared" ca="1" si="12"/>
        <v>0</v>
      </c>
      <c r="AD27" s="117">
        <f t="shared" ca="1" si="24"/>
        <v>0</v>
      </c>
      <c r="AE27" s="117">
        <f t="shared" ca="1" si="25"/>
        <v>0</v>
      </c>
      <c r="AF27" s="117">
        <f t="shared" ca="1" si="26"/>
        <v>0</v>
      </c>
      <c r="AG27" s="46"/>
      <c r="AH27" s="117">
        <f t="shared" ca="1" si="5"/>
        <v>0</v>
      </c>
      <c r="AI27" s="123">
        <f t="shared" ca="1" si="14"/>
        <v>0</v>
      </c>
      <c r="AJ27" s="117">
        <f t="shared" ca="1" si="27"/>
        <v>0</v>
      </c>
      <c r="AK27" s="117">
        <f t="shared" ca="1" si="28"/>
        <v>0</v>
      </c>
      <c r="AL27" s="117">
        <f t="shared" ca="1" si="29"/>
        <v>0</v>
      </c>
      <c r="AM27" s="117"/>
      <c r="AN27" s="117">
        <f t="shared" ca="1" si="7"/>
        <v>0</v>
      </c>
    </row>
    <row r="28" spans="1:40" x14ac:dyDescent="0.25">
      <c r="A28" s="182">
        <v>1964</v>
      </c>
      <c r="B28" s="182"/>
      <c r="C28" s="36">
        <f>Muut_vuositiedot!$D28</f>
        <v>0.5</v>
      </c>
      <c r="D28" s="45">
        <f>Muut_vuositiedot!$G28</f>
        <v>0.68799999999999983</v>
      </c>
      <c r="E28" s="46"/>
      <c r="G28" s="120">
        <f ca="1">Yhd_liete!D28</f>
        <v>0</v>
      </c>
      <c r="H28" s="120">
        <f ca="1">Yhd_liete!H28</f>
        <v>0</v>
      </c>
      <c r="J28" s="117">
        <f t="shared" ca="1" si="16"/>
        <v>0</v>
      </c>
      <c r="K28" s="36">
        <f t="shared" ca="1" si="17"/>
        <v>0</v>
      </c>
      <c r="L28" s="117">
        <f t="shared" ca="1" si="18"/>
        <v>0</v>
      </c>
      <c r="M28" s="117">
        <f t="shared" ca="1" si="19"/>
        <v>0</v>
      </c>
      <c r="N28" s="117">
        <f t="shared" ca="1" si="20"/>
        <v>0</v>
      </c>
      <c r="O28" s="46"/>
      <c r="P28" s="120">
        <f ca="1">Teollisuuslietteet!L28</f>
        <v>0</v>
      </c>
      <c r="Q28" s="120">
        <f t="shared" ca="1" si="9"/>
        <v>0</v>
      </c>
      <c r="R28" s="120">
        <f ca="1">Teollisuuslietteet!P28</f>
        <v>0</v>
      </c>
      <c r="S28" s="120">
        <f ca="1">Teollisuuslietteet!Q28</f>
        <v>0</v>
      </c>
      <c r="T28" s="120">
        <f ca="1">Teollisuuslietteet!R28</f>
        <v>0</v>
      </c>
      <c r="U28" s="46"/>
      <c r="V28" s="117">
        <f t="shared" ca="1" si="1"/>
        <v>0</v>
      </c>
      <c r="W28" s="36">
        <f t="shared" ca="1" si="10"/>
        <v>0</v>
      </c>
      <c r="X28" s="117">
        <f t="shared" ca="1" si="21"/>
        <v>0</v>
      </c>
      <c r="Y28" s="117">
        <f t="shared" ca="1" si="22"/>
        <v>0</v>
      </c>
      <c r="Z28" s="117">
        <f t="shared" ca="1" si="23"/>
        <v>0</v>
      </c>
      <c r="AA28" s="117"/>
      <c r="AB28" s="117">
        <f t="shared" ca="1" si="3"/>
        <v>0</v>
      </c>
      <c r="AC28" s="123">
        <f t="shared" ca="1" si="12"/>
        <v>0</v>
      </c>
      <c r="AD28" s="117">
        <f t="shared" ca="1" si="24"/>
        <v>0</v>
      </c>
      <c r="AE28" s="117">
        <f t="shared" ca="1" si="25"/>
        <v>0</v>
      </c>
      <c r="AF28" s="117">
        <f t="shared" ca="1" si="26"/>
        <v>0</v>
      </c>
      <c r="AG28" s="46"/>
      <c r="AH28" s="117">
        <f t="shared" ca="1" si="5"/>
        <v>0</v>
      </c>
      <c r="AI28" s="123">
        <f t="shared" ca="1" si="14"/>
        <v>0</v>
      </c>
      <c r="AJ28" s="117">
        <f t="shared" ca="1" si="27"/>
        <v>0</v>
      </c>
      <c r="AK28" s="117">
        <f t="shared" ca="1" si="28"/>
        <v>0</v>
      </c>
      <c r="AL28" s="117">
        <f t="shared" ca="1" si="29"/>
        <v>0</v>
      </c>
      <c r="AM28" s="117"/>
      <c r="AN28" s="117">
        <f t="shared" ca="1" si="7"/>
        <v>0</v>
      </c>
    </row>
    <row r="29" spans="1:40" x14ac:dyDescent="0.25">
      <c r="A29" s="182">
        <v>1965</v>
      </c>
      <c r="B29" s="182"/>
      <c r="C29" s="36">
        <f>Muut_vuositiedot!$D29</f>
        <v>0.5</v>
      </c>
      <c r="D29" s="45">
        <f>Muut_vuositiedot!$G29</f>
        <v>0.70599999999999985</v>
      </c>
      <c r="E29" s="46"/>
      <c r="G29" s="120">
        <f ca="1">Yhd_liete!D29</f>
        <v>0</v>
      </c>
      <c r="H29" s="120">
        <f ca="1">Yhd_liete!H29</f>
        <v>0</v>
      </c>
      <c r="J29" s="117">
        <f t="shared" ca="1" si="16"/>
        <v>0</v>
      </c>
      <c r="K29" s="36">
        <f t="shared" ca="1" si="17"/>
        <v>0</v>
      </c>
      <c r="L29" s="117">
        <f t="shared" ca="1" si="18"/>
        <v>0</v>
      </c>
      <c r="M29" s="117">
        <f t="shared" ca="1" si="19"/>
        <v>0</v>
      </c>
      <c r="N29" s="117">
        <f t="shared" ca="1" si="20"/>
        <v>0</v>
      </c>
      <c r="O29" s="46"/>
      <c r="P29" s="120">
        <f ca="1">Teollisuuslietteet!L29</f>
        <v>0</v>
      </c>
      <c r="Q29" s="120">
        <f t="shared" ca="1" si="9"/>
        <v>0</v>
      </c>
      <c r="R29" s="120">
        <f ca="1">Teollisuuslietteet!P29</f>
        <v>0</v>
      </c>
      <c r="S29" s="120">
        <f ca="1">Teollisuuslietteet!Q29</f>
        <v>0</v>
      </c>
      <c r="T29" s="120">
        <f ca="1">Teollisuuslietteet!R29</f>
        <v>0</v>
      </c>
      <c r="U29" s="46"/>
      <c r="V29" s="117">
        <f t="shared" ca="1" si="1"/>
        <v>0</v>
      </c>
      <c r="W29" s="36">
        <f t="shared" ca="1" si="10"/>
        <v>0</v>
      </c>
      <c r="X29" s="117">
        <f t="shared" ca="1" si="21"/>
        <v>0</v>
      </c>
      <c r="Y29" s="117">
        <f t="shared" ca="1" si="22"/>
        <v>0</v>
      </c>
      <c r="Z29" s="117">
        <f t="shared" ca="1" si="23"/>
        <v>0</v>
      </c>
      <c r="AA29" s="117"/>
      <c r="AB29" s="117">
        <f t="shared" ca="1" si="3"/>
        <v>0</v>
      </c>
      <c r="AC29" s="123">
        <f t="shared" ca="1" si="12"/>
        <v>0</v>
      </c>
      <c r="AD29" s="117">
        <f t="shared" ca="1" si="24"/>
        <v>0</v>
      </c>
      <c r="AE29" s="117">
        <f t="shared" ca="1" si="25"/>
        <v>0</v>
      </c>
      <c r="AF29" s="117">
        <f t="shared" ca="1" si="26"/>
        <v>0</v>
      </c>
      <c r="AG29" s="46"/>
      <c r="AH29" s="117">
        <f t="shared" ca="1" si="5"/>
        <v>0</v>
      </c>
      <c r="AI29" s="123">
        <f t="shared" ca="1" si="14"/>
        <v>0</v>
      </c>
      <c r="AJ29" s="117">
        <f t="shared" ca="1" si="27"/>
        <v>0</v>
      </c>
      <c r="AK29" s="117">
        <f t="shared" ca="1" si="28"/>
        <v>0</v>
      </c>
      <c r="AL29" s="117">
        <f t="shared" ca="1" si="29"/>
        <v>0</v>
      </c>
      <c r="AM29" s="117"/>
      <c r="AN29" s="117">
        <f t="shared" ca="1" si="7"/>
        <v>0</v>
      </c>
    </row>
    <row r="30" spans="1:40" x14ac:dyDescent="0.25">
      <c r="A30" s="182">
        <v>1966</v>
      </c>
      <c r="B30" s="182"/>
      <c r="C30" s="36">
        <f>Muut_vuositiedot!$D30</f>
        <v>0.5</v>
      </c>
      <c r="D30" s="45">
        <f>Muut_vuositiedot!$G30</f>
        <v>0.72399999999999987</v>
      </c>
      <c r="E30" s="46"/>
      <c r="G30" s="120">
        <f ca="1">Yhd_liete!D30</f>
        <v>0</v>
      </c>
      <c r="H30" s="120">
        <f ca="1">Yhd_liete!H30</f>
        <v>0</v>
      </c>
      <c r="J30" s="117">
        <f t="shared" ca="1" si="16"/>
        <v>0</v>
      </c>
      <c r="K30" s="36">
        <f t="shared" ca="1" si="17"/>
        <v>0</v>
      </c>
      <c r="L30" s="117">
        <f t="shared" ca="1" si="18"/>
        <v>0</v>
      </c>
      <c r="M30" s="117">
        <f t="shared" ca="1" si="19"/>
        <v>0</v>
      </c>
      <c r="N30" s="117">
        <f t="shared" ca="1" si="20"/>
        <v>0</v>
      </c>
      <c r="O30" s="46"/>
      <c r="P30" s="120">
        <f ca="1">Teollisuuslietteet!L30</f>
        <v>0</v>
      </c>
      <c r="Q30" s="120">
        <f t="shared" ca="1" si="9"/>
        <v>0</v>
      </c>
      <c r="R30" s="120">
        <f ca="1">Teollisuuslietteet!P30</f>
        <v>0</v>
      </c>
      <c r="S30" s="120">
        <f ca="1">Teollisuuslietteet!Q30</f>
        <v>0</v>
      </c>
      <c r="T30" s="120">
        <f ca="1">Teollisuuslietteet!R30</f>
        <v>0</v>
      </c>
      <c r="U30" s="46"/>
      <c r="V30" s="117">
        <f t="shared" ca="1" si="1"/>
        <v>0</v>
      </c>
      <c r="W30" s="36">
        <f t="shared" ca="1" si="10"/>
        <v>0</v>
      </c>
      <c r="X30" s="117">
        <f t="shared" ca="1" si="21"/>
        <v>0</v>
      </c>
      <c r="Y30" s="117">
        <f t="shared" ca="1" si="22"/>
        <v>0</v>
      </c>
      <c r="Z30" s="117">
        <f t="shared" ca="1" si="23"/>
        <v>0</v>
      </c>
      <c r="AA30" s="117"/>
      <c r="AB30" s="117">
        <f t="shared" ca="1" si="3"/>
        <v>0</v>
      </c>
      <c r="AC30" s="123">
        <f t="shared" ca="1" si="12"/>
        <v>0</v>
      </c>
      <c r="AD30" s="117">
        <f t="shared" ca="1" si="24"/>
        <v>0</v>
      </c>
      <c r="AE30" s="117">
        <f t="shared" ca="1" si="25"/>
        <v>0</v>
      </c>
      <c r="AF30" s="117">
        <f t="shared" ca="1" si="26"/>
        <v>0</v>
      </c>
      <c r="AG30" s="46"/>
      <c r="AH30" s="117">
        <f t="shared" ca="1" si="5"/>
        <v>0</v>
      </c>
      <c r="AI30" s="123">
        <f t="shared" ca="1" si="14"/>
        <v>0</v>
      </c>
      <c r="AJ30" s="117">
        <f t="shared" ca="1" si="27"/>
        <v>0</v>
      </c>
      <c r="AK30" s="117">
        <f t="shared" ca="1" si="28"/>
        <v>0</v>
      </c>
      <c r="AL30" s="117">
        <f t="shared" ca="1" si="29"/>
        <v>0</v>
      </c>
      <c r="AM30" s="117"/>
      <c r="AN30" s="117">
        <f t="shared" ca="1" si="7"/>
        <v>0</v>
      </c>
    </row>
    <row r="31" spans="1:40" x14ac:dyDescent="0.25">
      <c r="A31" s="182">
        <v>1967</v>
      </c>
      <c r="B31" s="182"/>
      <c r="C31" s="36">
        <f>Muut_vuositiedot!$D31</f>
        <v>0.5</v>
      </c>
      <c r="D31" s="45">
        <f>Muut_vuositiedot!$G31</f>
        <v>0.74199999999999988</v>
      </c>
      <c r="E31" s="46"/>
      <c r="G31" s="120">
        <f ca="1">Yhd_liete!D31</f>
        <v>0</v>
      </c>
      <c r="H31" s="120">
        <f ca="1">Yhd_liete!H31</f>
        <v>0</v>
      </c>
      <c r="J31" s="117">
        <f t="shared" ca="1" si="16"/>
        <v>0</v>
      </c>
      <c r="K31" s="36">
        <f t="shared" ca="1" si="17"/>
        <v>0</v>
      </c>
      <c r="L31" s="117">
        <f t="shared" ca="1" si="18"/>
        <v>0</v>
      </c>
      <c r="M31" s="117">
        <f t="shared" ca="1" si="19"/>
        <v>0</v>
      </c>
      <c r="N31" s="117">
        <f t="shared" ca="1" si="20"/>
        <v>0</v>
      </c>
      <c r="O31" s="46"/>
      <c r="P31" s="120">
        <f ca="1">Teollisuuslietteet!L31</f>
        <v>0</v>
      </c>
      <c r="Q31" s="120">
        <f t="shared" ca="1" si="9"/>
        <v>0</v>
      </c>
      <c r="R31" s="120">
        <f ca="1">Teollisuuslietteet!P31</f>
        <v>0</v>
      </c>
      <c r="S31" s="120">
        <f ca="1">Teollisuuslietteet!Q31</f>
        <v>0</v>
      </c>
      <c r="T31" s="120">
        <f ca="1">Teollisuuslietteet!R31</f>
        <v>0</v>
      </c>
      <c r="U31" s="46"/>
      <c r="V31" s="117">
        <f t="shared" ca="1" si="1"/>
        <v>0</v>
      </c>
      <c r="W31" s="36">
        <f t="shared" ca="1" si="10"/>
        <v>0</v>
      </c>
      <c r="X31" s="117">
        <f t="shared" ca="1" si="21"/>
        <v>0</v>
      </c>
      <c r="Y31" s="117">
        <f t="shared" ca="1" si="22"/>
        <v>0</v>
      </c>
      <c r="Z31" s="117">
        <f t="shared" ca="1" si="23"/>
        <v>0</v>
      </c>
      <c r="AA31" s="117"/>
      <c r="AB31" s="117">
        <f t="shared" ca="1" si="3"/>
        <v>0</v>
      </c>
      <c r="AC31" s="123">
        <f t="shared" ca="1" si="12"/>
        <v>0</v>
      </c>
      <c r="AD31" s="117">
        <f t="shared" ca="1" si="24"/>
        <v>0</v>
      </c>
      <c r="AE31" s="117">
        <f t="shared" ca="1" si="25"/>
        <v>0</v>
      </c>
      <c r="AF31" s="117">
        <f t="shared" ca="1" si="26"/>
        <v>0</v>
      </c>
      <c r="AG31" s="46"/>
      <c r="AH31" s="117">
        <f t="shared" ca="1" si="5"/>
        <v>0</v>
      </c>
      <c r="AI31" s="123">
        <f t="shared" ca="1" si="14"/>
        <v>0</v>
      </c>
      <c r="AJ31" s="117">
        <f t="shared" ca="1" si="27"/>
        <v>0</v>
      </c>
      <c r="AK31" s="117">
        <f t="shared" ca="1" si="28"/>
        <v>0</v>
      </c>
      <c r="AL31" s="117">
        <f t="shared" ca="1" si="29"/>
        <v>0</v>
      </c>
      <c r="AM31" s="117"/>
      <c r="AN31" s="117">
        <f t="shared" ca="1" si="7"/>
        <v>0</v>
      </c>
    </row>
    <row r="32" spans="1:40" x14ac:dyDescent="0.25">
      <c r="A32" s="182">
        <v>1968</v>
      </c>
      <c r="B32" s="182"/>
      <c r="C32" s="36">
        <f>Muut_vuositiedot!$D32</f>
        <v>0.5</v>
      </c>
      <c r="D32" s="45">
        <f>Muut_vuositiedot!$G32</f>
        <v>0.76</v>
      </c>
      <c r="E32" s="46"/>
      <c r="G32" s="120">
        <f ca="1">Yhd_liete!D32</f>
        <v>0</v>
      </c>
      <c r="H32" s="120">
        <f ca="1">Yhd_liete!H32</f>
        <v>0</v>
      </c>
      <c r="J32" s="117">
        <f t="shared" ca="1" si="16"/>
        <v>0</v>
      </c>
      <c r="K32" s="36">
        <f t="shared" ca="1" si="17"/>
        <v>0</v>
      </c>
      <c r="L32" s="117">
        <f t="shared" ca="1" si="18"/>
        <v>0</v>
      </c>
      <c r="M32" s="117">
        <f t="shared" ca="1" si="19"/>
        <v>0</v>
      </c>
      <c r="N32" s="117">
        <f t="shared" ca="1" si="20"/>
        <v>0</v>
      </c>
      <c r="O32" s="46"/>
      <c r="P32" s="120">
        <f ca="1">Teollisuuslietteet!L32</f>
        <v>0</v>
      </c>
      <c r="Q32" s="120">
        <f t="shared" ca="1" si="9"/>
        <v>0</v>
      </c>
      <c r="R32" s="120">
        <f ca="1">Teollisuuslietteet!P32</f>
        <v>0</v>
      </c>
      <c r="S32" s="120">
        <f ca="1">Teollisuuslietteet!Q32</f>
        <v>0</v>
      </c>
      <c r="T32" s="120">
        <f ca="1">Teollisuuslietteet!R32</f>
        <v>0</v>
      </c>
      <c r="U32" s="46"/>
      <c r="V32" s="117">
        <f t="shared" ca="1" si="1"/>
        <v>0</v>
      </c>
      <c r="W32" s="36">
        <f t="shared" ca="1" si="10"/>
        <v>0</v>
      </c>
      <c r="X32" s="117">
        <f t="shared" ca="1" si="21"/>
        <v>0</v>
      </c>
      <c r="Y32" s="117">
        <f t="shared" ca="1" si="22"/>
        <v>0</v>
      </c>
      <c r="Z32" s="117">
        <f t="shared" ca="1" si="23"/>
        <v>0</v>
      </c>
      <c r="AA32" s="117"/>
      <c r="AB32" s="117">
        <f t="shared" ca="1" si="3"/>
        <v>0</v>
      </c>
      <c r="AC32" s="123">
        <f t="shared" ca="1" si="12"/>
        <v>0</v>
      </c>
      <c r="AD32" s="117">
        <f t="shared" ca="1" si="24"/>
        <v>0</v>
      </c>
      <c r="AE32" s="117">
        <f t="shared" ca="1" si="25"/>
        <v>0</v>
      </c>
      <c r="AF32" s="117">
        <f t="shared" ca="1" si="26"/>
        <v>0</v>
      </c>
      <c r="AG32" s="46"/>
      <c r="AH32" s="117">
        <f t="shared" ca="1" si="5"/>
        <v>0</v>
      </c>
      <c r="AI32" s="123">
        <f t="shared" ca="1" si="14"/>
        <v>0</v>
      </c>
      <c r="AJ32" s="117">
        <f t="shared" ca="1" si="27"/>
        <v>0</v>
      </c>
      <c r="AK32" s="117">
        <f t="shared" ca="1" si="28"/>
        <v>0</v>
      </c>
      <c r="AL32" s="117">
        <f t="shared" ca="1" si="29"/>
        <v>0</v>
      </c>
      <c r="AM32" s="117"/>
      <c r="AN32" s="117">
        <f t="shared" ca="1" si="7"/>
        <v>0</v>
      </c>
    </row>
    <row r="33" spans="1:40" x14ac:dyDescent="0.25">
      <c r="A33" s="182">
        <v>1969</v>
      </c>
      <c r="B33" s="182"/>
      <c r="C33" s="36">
        <f>Muut_vuositiedot!$D33</f>
        <v>0.5</v>
      </c>
      <c r="D33" s="45">
        <f>Muut_vuositiedot!$G33</f>
        <v>0.77799999999999991</v>
      </c>
      <c r="E33" s="46"/>
      <c r="G33" s="120">
        <f ca="1">Yhd_liete!D33</f>
        <v>0</v>
      </c>
      <c r="H33" s="120">
        <f ca="1">Yhd_liete!H33</f>
        <v>0</v>
      </c>
      <c r="J33" s="117">
        <f t="shared" ca="1" si="16"/>
        <v>0</v>
      </c>
      <c r="K33" s="36">
        <f t="shared" ca="1" si="17"/>
        <v>0</v>
      </c>
      <c r="L33" s="117">
        <f t="shared" ca="1" si="18"/>
        <v>0</v>
      </c>
      <c r="M33" s="117">
        <f t="shared" ca="1" si="19"/>
        <v>0</v>
      </c>
      <c r="N33" s="117">
        <f t="shared" ca="1" si="20"/>
        <v>0</v>
      </c>
      <c r="O33" s="46"/>
      <c r="P33" s="120">
        <f ca="1">Teollisuuslietteet!L33</f>
        <v>0</v>
      </c>
      <c r="Q33" s="120">
        <f t="shared" ca="1" si="9"/>
        <v>0</v>
      </c>
      <c r="R33" s="120">
        <f ca="1">Teollisuuslietteet!P33</f>
        <v>0</v>
      </c>
      <c r="S33" s="120">
        <f ca="1">Teollisuuslietteet!Q33</f>
        <v>0</v>
      </c>
      <c r="T33" s="120">
        <f ca="1">Teollisuuslietteet!R33</f>
        <v>0</v>
      </c>
      <c r="U33" s="46"/>
      <c r="V33" s="117">
        <f t="shared" ca="1" si="1"/>
        <v>0</v>
      </c>
      <c r="W33" s="36">
        <f t="shared" ca="1" si="10"/>
        <v>0</v>
      </c>
      <c r="X33" s="117">
        <f t="shared" ca="1" si="21"/>
        <v>0</v>
      </c>
      <c r="Y33" s="117">
        <f t="shared" ca="1" si="22"/>
        <v>0</v>
      </c>
      <c r="Z33" s="117">
        <f t="shared" ca="1" si="23"/>
        <v>0</v>
      </c>
      <c r="AA33" s="117"/>
      <c r="AB33" s="117">
        <f t="shared" ca="1" si="3"/>
        <v>0</v>
      </c>
      <c r="AC33" s="123">
        <f t="shared" ca="1" si="12"/>
        <v>0</v>
      </c>
      <c r="AD33" s="117">
        <f t="shared" ca="1" si="24"/>
        <v>0</v>
      </c>
      <c r="AE33" s="117">
        <f t="shared" ca="1" si="25"/>
        <v>0</v>
      </c>
      <c r="AF33" s="117">
        <f t="shared" ca="1" si="26"/>
        <v>0</v>
      </c>
      <c r="AG33" s="46"/>
      <c r="AH33" s="117">
        <f t="shared" ca="1" si="5"/>
        <v>0</v>
      </c>
      <c r="AI33" s="123">
        <f t="shared" ca="1" si="14"/>
        <v>0</v>
      </c>
      <c r="AJ33" s="117">
        <f t="shared" ca="1" si="27"/>
        <v>0</v>
      </c>
      <c r="AK33" s="117">
        <f t="shared" ca="1" si="28"/>
        <v>0</v>
      </c>
      <c r="AL33" s="117">
        <f t="shared" ca="1" si="29"/>
        <v>0</v>
      </c>
      <c r="AM33" s="117"/>
      <c r="AN33" s="117">
        <f t="shared" ca="1" si="7"/>
        <v>0</v>
      </c>
    </row>
    <row r="34" spans="1:40" x14ac:dyDescent="0.25">
      <c r="A34" s="182">
        <v>1970</v>
      </c>
      <c r="B34" s="182"/>
      <c r="C34" s="36">
        <f>Muut_vuositiedot!$D34</f>
        <v>0.5</v>
      </c>
      <c r="D34" s="45">
        <f>Muut_vuositiedot!$G34</f>
        <v>0.79599999999999993</v>
      </c>
      <c r="E34" s="46"/>
      <c r="G34" s="120">
        <f ca="1">Yhd_liete!D34</f>
        <v>0</v>
      </c>
      <c r="H34" s="120">
        <f ca="1">Yhd_liete!H34</f>
        <v>0</v>
      </c>
      <c r="J34" s="117">
        <f t="shared" ca="1" si="16"/>
        <v>0</v>
      </c>
      <c r="K34" s="36">
        <f t="shared" ca="1" si="17"/>
        <v>0</v>
      </c>
      <c r="L34" s="117">
        <f t="shared" ca="1" si="18"/>
        <v>0</v>
      </c>
      <c r="M34" s="117">
        <f t="shared" ca="1" si="19"/>
        <v>0</v>
      </c>
      <c r="N34" s="117">
        <f t="shared" ca="1" si="20"/>
        <v>0</v>
      </c>
      <c r="O34" s="46"/>
      <c r="P34" s="120">
        <f ca="1">Teollisuuslietteet!L34</f>
        <v>0</v>
      </c>
      <c r="Q34" s="120">
        <f t="shared" ca="1" si="9"/>
        <v>0</v>
      </c>
      <c r="R34" s="120">
        <f ca="1">Teollisuuslietteet!P34</f>
        <v>0</v>
      </c>
      <c r="S34" s="120">
        <f ca="1">Teollisuuslietteet!Q34</f>
        <v>0</v>
      </c>
      <c r="T34" s="120">
        <f ca="1">Teollisuuslietteet!R34</f>
        <v>0</v>
      </c>
      <c r="U34" s="46"/>
      <c r="V34" s="117">
        <f t="shared" ca="1" si="1"/>
        <v>0</v>
      </c>
      <c r="W34" s="36">
        <f t="shared" ca="1" si="10"/>
        <v>0</v>
      </c>
      <c r="X34" s="117">
        <f t="shared" ca="1" si="21"/>
        <v>0</v>
      </c>
      <c r="Y34" s="117">
        <f t="shared" ca="1" si="22"/>
        <v>0</v>
      </c>
      <c r="Z34" s="117">
        <f t="shared" ca="1" si="23"/>
        <v>0</v>
      </c>
      <c r="AA34" s="117"/>
      <c r="AB34" s="117">
        <f t="shared" ca="1" si="3"/>
        <v>0</v>
      </c>
      <c r="AC34" s="123">
        <f t="shared" ca="1" si="12"/>
        <v>0</v>
      </c>
      <c r="AD34" s="117">
        <f t="shared" ca="1" si="24"/>
        <v>0</v>
      </c>
      <c r="AE34" s="117">
        <f t="shared" ca="1" si="25"/>
        <v>0</v>
      </c>
      <c r="AF34" s="117">
        <f t="shared" ca="1" si="26"/>
        <v>0</v>
      </c>
      <c r="AG34" s="46"/>
      <c r="AH34" s="117">
        <f t="shared" ca="1" si="5"/>
        <v>0</v>
      </c>
      <c r="AI34" s="123">
        <f t="shared" ca="1" si="14"/>
        <v>0</v>
      </c>
      <c r="AJ34" s="117">
        <f t="shared" ca="1" si="27"/>
        <v>0</v>
      </c>
      <c r="AK34" s="117">
        <f t="shared" ca="1" si="28"/>
        <v>0</v>
      </c>
      <c r="AL34" s="117">
        <f t="shared" ca="1" si="29"/>
        <v>0</v>
      </c>
      <c r="AM34" s="117"/>
      <c r="AN34" s="117">
        <f t="shared" ca="1" si="7"/>
        <v>0</v>
      </c>
    </row>
    <row r="35" spans="1:40" x14ac:dyDescent="0.25">
      <c r="A35" s="182">
        <v>1971</v>
      </c>
      <c r="B35" s="182"/>
      <c r="C35" s="36">
        <f>Muut_vuositiedot!$D35</f>
        <v>0.5</v>
      </c>
      <c r="D35" s="45">
        <f>Muut_vuositiedot!$G35</f>
        <v>0.80799999999999994</v>
      </c>
      <c r="E35" s="46"/>
      <c r="G35" s="120">
        <f ca="1">Yhd_liete!D35</f>
        <v>0</v>
      </c>
      <c r="H35" s="120">
        <f ca="1">Yhd_liete!H35</f>
        <v>0</v>
      </c>
      <c r="J35" s="117">
        <f t="shared" ca="1" si="16"/>
        <v>0</v>
      </c>
      <c r="K35" s="36">
        <f t="shared" ca="1" si="17"/>
        <v>0</v>
      </c>
      <c r="L35" s="117">
        <f t="shared" ca="1" si="18"/>
        <v>0</v>
      </c>
      <c r="M35" s="117">
        <f t="shared" ca="1" si="19"/>
        <v>0</v>
      </c>
      <c r="N35" s="117">
        <f t="shared" ca="1" si="20"/>
        <v>0</v>
      </c>
      <c r="O35" s="46"/>
      <c r="P35" s="120">
        <f ca="1">Teollisuuslietteet!L35</f>
        <v>0</v>
      </c>
      <c r="Q35" s="120">
        <f t="shared" ca="1" si="9"/>
        <v>0</v>
      </c>
      <c r="R35" s="120">
        <f ca="1">Teollisuuslietteet!P35</f>
        <v>0</v>
      </c>
      <c r="S35" s="120">
        <f ca="1">Teollisuuslietteet!Q35</f>
        <v>0</v>
      </c>
      <c r="T35" s="120">
        <f ca="1">Teollisuuslietteet!R35</f>
        <v>0</v>
      </c>
      <c r="U35" s="46"/>
      <c r="V35" s="117">
        <f t="shared" ca="1" si="1"/>
        <v>0</v>
      </c>
      <c r="W35" s="36">
        <f t="shared" ca="1" si="10"/>
        <v>0</v>
      </c>
      <c r="X35" s="117">
        <f t="shared" ca="1" si="21"/>
        <v>0</v>
      </c>
      <c r="Y35" s="117">
        <f t="shared" ca="1" si="22"/>
        <v>0</v>
      </c>
      <c r="Z35" s="117">
        <f t="shared" ca="1" si="23"/>
        <v>0</v>
      </c>
      <c r="AA35" s="117"/>
      <c r="AB35" s="117">
        <f t="shared" ca="1" si="3"/>
        <v>0</v>
      </c>
      <c r="AC35" s="123">
        <f t="shared" ca="1" si="12"/>
        <v>0</v>
      </c>
      <c r="AD35" s="117">
        <f t="shared" ca="1" si="24"/>
        <v>0</v>
      </c>
      <c r="AE35" s="117">
        <f t="shared" ca="1" si="25"/>
        <v>0</v>
      </c>
      <c r="AF35" s="117">
        <f t="shared" ca="1" si="26"/>
        <v>0</v>
      </c>
      <c r="AG35" s="46"/>
      <c r="AH35" s="117">
        <f t="shared" ca="1" si="5"/>
        <v>0</v>
      </c>
      <c r="AI35" s="123">
        <f t="shared" ca="1" si="14"/>
        <v>0</v>
      </c>
      <c r="AJ35" s="117">
        <f t="shared" ca="1" si="27"/>
        <v>0</v>
      </c>
      <c r="AK35" s="117">
        <f t="shared" ca="1" si="28"/>
        <v>0</v>
      </c>
      <c r="AL35" s="117">
        <f t="shared" ca="1" si="29"/>
        <v>0</v>
      </c>
      <c r="AM35" s="117"/>
      <c r="AN35" s="117">
        <f t="shared" ca="1" si="7"/>
        <v>0</v>
      </c>
    </row>
    <row r="36" spans="1:40" x14ac:dyDescent="0.25">
      <c r="A36" s="182">
        <v>1972</v>
      </c>
      <c r="B36" s="182"/>
      <c r="C36" s="36">
        <f>Muut_vuositiedot!$D36</f>
        <v>0.5</v>
      </c>
      <c r="D36" s="45">
        <f>Muut_vuositiedot!$G36</f>
        <v>0.82</v>
      </c>
      <c r="E36" s="46"/>
      <c r="G36" s="120">
        <f ca="1">Yhd_liete!D36</f>
        <v>0</v>
      </c>
      <c r="H36" s="120">
        <f ca="1">Yhd_liete!H36</f>
        <v>0</v>
      </c>
      <c r="J36" s="117">
        <f t="shared" ca="1" si="16"/>
        <v>0</v>
      </c>
      <c r="K36" s="36">
        <f t="shared" ca="1" si="17"/>
        <v>0</v>
      </c>
      <c r="L36" s="117">
        <f t="shared" ca="1" si="18"/>
        <v>0</v>
      </c>
      <c r="M36" s="117">
        <f t="shared" ca="1" si="19"/>
        <v>0</v>
      </c>
      <c r="N36" s="117">
        <f t="shared" ca="1" si="20"/>
        <v>0</v>
      </c>
      <c r="O36" s="46"/>
      <c r="P36" s="120">
        <f ca="1">Teollisuuslietteet!L36</f>
        <v>0</v>
      </c>
      <c r="Q36" s="120">
        <f t="shared" ca="1" si="9"/>
        <v>0</v>
      </c>
      <c r="R36" s="120">
        <f ca="1">Teollisuuslietteet!P36</f>
        <v>0</v>
      </c>
      <c r="S36" s="120">
        <f ca="1">Teollisuuslietteet!Q36</f>
        <v>0</v>
      </c>
      <c r="T36" s="120">
        <f ca="1">Teollisuuslietteet!R36</f>
        <v>0</v>
      </c>
      <c r="U36" s="46"/>
      <c r="V36" s="117">
        <f t="shared" ca="1" si="1"/>
        <v>0</v>
      </c>
      <c r="W36" s="36">
        <f t="shared" ca="1" si="10"/>
        <v>0</v>
      </c>
      <c r="X36" s="117">
        <f t="shared" ca="1" si="21"/>
        <v>0</v>
      </c>
      <c r="Y36" s="117">
        <f t="shared" ca="1" si="22"/>
        <v>0</v>
      </c>
      <c r="Z36" s="117">
        <f t="shared" ca="1" si="23"/>
        <v>0</v>
      </c>
      <c r="AA36" s="117"/>
      <c r="AB36" s="117">
        <f t="shared" ca="1" si="3"/>
        <v>0</v>
      </c>
      <c r="AC36" s="123">
        <f t="shared" ca="1" si="12"/>
        <v>0</v>
      </c>
      <c r="AD36" s="117">
        <f t="shared" ca="1" si="24"/>
        <v>0</v>
      </c>
      <c r="AE36" s="117">
        <f t="shared" ca="1" si="25"/>
        <v>0</v>
      </c>
      <c r="AF36" s="117">
        <f t="shared" ca="1" si="26"/>
        <v>0</v>
      </c>
      <c r="AG36" s="46"/>
      <c r="AH36" s="117">
        <f t="shared" ca="1" si="5"/>
        <v>0</v>
      </c>
      <c r="AI36" s="123">
        <f t="shared" ca="1" si="14"/>
        <v>0</v>
      </c>
      <c r="AJ36" s="117">
        <f t="shared" ca="1" si="27"/>
        <v>0</v>
      </c>
      <c r="AK36" s="117">
        <f t="shared" ca="1" si="28"/>
        <v>0</v>
      </c>
      <c r="AL36" s="117">
        <f t="shared" ca="1" si="29"/>
        <v>0</v>
      </c>
      <c r="AM36" s="117"/>
      <c r="AN36" s="117">
        <f t="shared" ca="1" si="7"/>
        <v>0</v>
      </c>
    </row>
    <row r="37" spans="1:40" x14ac:dyDescent="0.25">
      <c r="A37" s="182">
        <v>1973</v>
      </c>
      <c r="B37" s="182"/>
      <c r="C37" s="36">
        <f>Muut_vuositiedot!$D37</f>
        <v>0.5</v>
      </c>
      <c r="D37" s="45">
        <f>Muut_vuositiedot!$G37</f>
        <v>0.83199999999999996</v>
      </c>
      <c r="E37" s="46"/>
      <c r="G37" s="120">
        <f ca="1">Yhd_liete!D37</f>
        <v>0</v>
      </c>
      <c r="H37" s="120">
        <f ca="1">Yhd_liete!H37</f>
        <v>0</v>
      </c>
      <c r="J37" s="117">
        <f t="shared" ca="1" si="16"/>
        <v>0</v>
      </c>
      <c r="K37" s="36">
        <f t="shared" ca="1" si="17"/>
        <v>0</v>
      </c>
      <c r="L37" s="117">
        <f t="shared" ca="1" si="18"/>
        <v>0</v>
      </c>
      <c r="M37" s="117">
        <f t="shared" ca="1" si="19"/>
        <v>0</v>
      </c>
      <c r="N37" s="117">
        <f t="shared" ca="1" si="20"/>
        <v>0</v>
      </c>
      <c r="O37" s="46"/>
      <c r="P37" s="120">
        <f ca="1">Teollisuuslietteet!L37</f>
        <v>0</v>
      </c>
      <c r="Q37" s="120">
        <f t="shared" ca="1" si="9"/>
        <v>0</v>
      </c>
      <c r="R37" s="120">
        <f ca="1">Teollisuuslietteet!P37</f>
        <v>0</v>
      </c>
      <c r="S37" s="120">
        <f ca="1">Teollisuuslietteet!Q37</f>
        <v>0</v>
      </c>
      <c r="T37" s="120">
        <f ca="1">Teollisuuslietteet!R37</f>
        <v>0</v>
      </c>
      <c r="U37" s="46"/>
      <c r="V37" s="117">
        <f t="shared" ca="1" si="1"/>
        <v>0</v>
      </c>
      <c r="W37" s="36">
        <f t="shared" ca="1" si="10"/>
        <v>0</v>
      </c>
      <c r="X37" s="117">
        <f t="shared" ca="1" si="21"/>
        <v>0</v>
      </c>
      <c r="Y37" s="117">
        <f t="shared" ca="1" si="22"/>
        <v>0</v>
      </c>
      <c r="Z37" s="117">
        <f t="shared" ca="1" si="23"/>
        <v>0</v>
      </c>
      <c r="AA37" s="117"/>
      <c r="AB37" s="117">
        <f t="shared" ca="1" si="3"/>
        <v>0</v>
      </c>
      <c r="AC37" s="123">
        <f t="shared" ca="1" si="12"/>
        <v>0</v>
      </c>
      <c r="AD37" s="117">
        <f t="shared" ca="1" si="24"/>
        <v>0</v>
      </c>
      <c r="AE37" s="117">
        <f t="shared" ca="1" si="25"/>
        <v>0</v>
      </c>
      <c r="AF37" s="117">
        <f t="shared" ca="1" si="26"/>
        <v>0</v>
      </c>
      <c r="AG37" s="46"/>
      <c r="AH37" s="117">
        <f t="shared" ca="1" si="5"/>
        <v>0</v>
      </c>
      <c r="AI37" s="123">
        <f t="shared" ca="1" si="14"/>
        <v>0</v>
      </c>
      <c r="AJ37" s="117">
        <f t="shared" ca="1" si="27"/>
        <v>0</v>
      </c>
      <c r="AK37" s="117">
        <f t="shared" ca="1" si="28"/>
        <v>0</v>
      </c>
      <c r="AL37" s="117">
        <f t="shared" ca="1" si="29"/>
        <v>0</v>
      </c>
      <c r="AM37" s="117"/>
      <c r="AN37" s="117">
        <f t="shared" ca="1" si="7"/>
        <v>0</v>
      </c>
    </row>
    <row r="38" spans="1:40" x14ac:dyDescent="0.25">
      <c r="A38" s="182">
        <v>1974</v>
      </c>
      <c r="B38" s="182"/>
      <c r="C38" s="36">
        <f>Muut_vuositiedot!$D38</f>
        <v>0.5</v>
      </c>
      <c r="D38" s="45">
        <f>Muut_vuositiedot!$G38</f>
        <v>0.84399999999999997</v>
      </c>
      <c r="E38" s="46"/>
      <c r="G38" s="120">
        <f ca="1">Yhd_liete!D38</f>
        <v>0</v>
      </c>
      <c r="H38" s="120">
        <f ca="1">Yhd_liete!H38</f>
        <v>0</v>
      </c>
      <c r="J38" s="117">
        <f t="shared" ca="1" si="16"/>
        <v>0</v>
      </c>
      <c r="K38" s="36">
        <f t="shared" ca="1" si="17"/>
        <v>0</v>
      </c>
      <c r="L38" s="117">
        <f t="shared" ca="1" si="18"/>
        <v>0</v>
      </c>
      <c r="M38" s="117">
        <f t="shared" ca="1" si="19"/>
        <v>0</v>
      </c>
      <c r="N38" s="117">
        <f t="shared" ca="1" si="20"/>
        <v>0</v>
      </c>
      <c r="O38" s="46"/>
      <c r="P38" s="120">
        <f ca="1">Teollisuuslietteet!L38</f>
        <v>0</v>
      </c>
      <c r="Q38" s="120">
        <f t="shared" ca="1" si="9"/>
        <v>0</v>
      </c>
      <c r="R38" s="120">
        <f ca="1">Teollisuuslietteet!P38</f>
        <v>0</v>
      </c>
      <c r="S38" s="120">
        <f ca="1">Teollisuuslietteet!Q38</f>
        <v>0</v>
      </c>
      <c r="T38" s="120">
        <f ca="1">Teollisuuslietteet!R38</f>
        <v>0</v>
      </c>
      <c r="U38" s="46"/>
      <c r="V38" s="117">
        <f t="shared" ca="1" si="1"/>
        <v>0</v>
      </c>
      <c r="W38" s="36">
        <f t="shared" ca="1" si="10"/>
        <v>0</v>
      </c>
      <c r="X38" s="117">
        <f t="shared" ca="1" si="21"/>
        <v>0</v>
      </c>
      <c r="Y38" s="117">
        <f t="shared" ca="1" si="22"/>
        <v>0</v>
      </c>
      <c r="Z38" s="117">
        <f t="shared" ca="1" si="23"/>
        <v>0</v>
      </c>
      <c r="AA38" s="117"/>
      <c r="AB38" s="117">
        <f t="shared" ca="1" si="3"/>
        <v>0</v>
      </c>
      <c r="AC38" s="123">
        <f t="shared" ca="1" si="12"/>
        <v>0</v>
      </c>
      <c r="AD38" s="117">
        <f t="shared" ca="1" si="24"/>
        <v>0</v>
      </c>
      <c r="AE38" s="117">
        <f t="shared" ca="1" si="25"/>
        <v>0</v>
      </c>
      <c r="AF38" s="117">
        <f t="shared" ca="1" si="26"/>
        <v>0</v>
      </c>
      <c r="AG38" s="46"/>
      <c r="AH38" s="117">
        <f t="shared" ca="1" si="5"/>
        <v>0</v>
      </c>
      <c r="AI38" s="123">
        <f t="shared" ca="1" si="14"/>
        <v>0</v>
      </c>
      <c r="AJ38" s="117">
        <f t="shared" ca="1" si="27"/>
        <v>0</v>
      </c>
      <c r="AK38" s="117">
        <f t="shared" ca="1" si="28"/>
        <v>0</v>
      </c>
      <c r="AL38" s="117">
        <f t="shared" ca="1" si="29"/>
        <v>0</v>
      </c>
      <c r="AM38" s="117"/>
      <c r="AN38" s="117">
        <f t="shared" ca="1" si="7"/>
        <v>0</v>
      </c>
    </row>
    <row r="39" spans="1:40" x14ac:dyDescent="0.25">
      <c r="A39" s="182">
        <v>1975</v>
      </c>
      <c r="B39" s="182"/>
      <c r="C39" s="36">
        <f>Muut_vuositiedot!$D39</f>
        <v>0.5</v>
      </c>
      <c r="D39" s="45">
        <f>Muut_vuositiedot!$G39</f>
        <v>0.85599999999999998</v>
      </c>
      <c r="E39" s="46"/>
      <c r="G39" s="120">
        <f ca="1">Yhd_liete!D39</f>
        <v>0</v>
      </c>
      <c r="H39" s="120">
        <f ca="1">Yhd_liete!H39</f>
        <v>0</v>
      </c>
      <c r="J39" s="117">
        <f t="shared" ca="1" si="16"/>
        <v>0</v>
      </c>
      <c r="K39" s="36">
        <f t="shared" ca="1" si="17"/>
        <v>0</v>
      </c>
      <c r="L39" s="117">
        <f t="shared" ca="1" si="18"/>
        <v>0</v>
      </c>
      <c r="M39" s="117">
        <f t="shared" ca="1" si="19"/>
        <v>0</v>
      </c>
      <c r="N39" s="117">
        <f t="shared" ca="1" si="20"/>
        <v>0</v>
      </c>
      <c r="O39" s="46"/>
      <c r="P39" s="120">
        <f ca="1">Teollisuuslietteet!L39</f>
        <v>0</v>
      </c>
      <c r="Q39" s="120">
        <f t="shared" ca="1" si="9"/>
        <v>0</v>
      </c>
      <c r="R39" s="120">
        <f ca="1">Teollisuuslietteet!P39</f>
        <v>0</v>
      </c>
      <c r="S39" s="120">
        <f ca="1">Teollisuuslietteet!Q39</f>
        <v>0</v>
      </c>
      <c r="T39" s="120">
        <f ca="1">Teollisuuslietteet!R39</f>
        <v>0</v>
      </c>
      <c r="U39" s="46"/>
      <c r="V39" s="117">
        <f t="shared" ca="1" si="1"/>
        <v>0</v>
      </c>
      <c r="W39" s="36">
        <f t="shared" ca="1" si="10"/>
        <v>0</v>
      </c>
      <c r="X39" s="117">
        <f t="shared" ca="1" si="21"/>
        <v>0</v>
      </c>
      <c r="Y39" s="117">
        <f t="shared" ca="1" si="22"/>
        <v>0</v>
      </c>
      <c r="Z39" s="117">
        <f t="shared" ca="1" si="23"/>
        <v>0</v>
      </c>
      <c r="AA39" s="117"/>
      <c r="AB39" s="117">
        <f t="shared" ca="1" si="3"/>
        <v>0</v>
      </c>
      <c r="AC39" s="123">
        <f t="shared" ca="1" si="12"/>
        <v>0</v>
      </c>
      <c r="AD39" s="117">
        <f t="shared" ca="1" si="24"/>
        <v>0</v>
      </c>
      <c r="AE39" s="117">
        <f t="shared" ca="1" si="25"/>
        <v>0</v>
      </c>
      <c r="AF39" s="117">
        <f t="shared" ca="1" si="26"/>
        <v>0</v>
      </c>
      <c r="AG39" s="46"/>
      <c r="AH39" s="117">
        <f t="shared" ca="1" si="5"/>
        <v>0</v>
      </c>
      <c r="AI39" s="123">
        <f t="shared" ca="1" si="14"/>
        <v>0</v>
      </c>
      <c r="AJ39" s="117">
        <f t="shared" ca="1" si="27"/>
        <v>0</v>
      </c>
      <c r="AK39" s="117">
        <f t="shared" ca="1" si="28"/>
        <v>0</v>
      </c>
      <c r="AL39" s="117">
        <f t="shared" ca="1" si="29"/>
        <v>0</v>
      </c>
      <c r="AM39" s="117"/>
      <c r="AN39" s="117">
        <f t="shared" ca="1" si="7"/>
        <v>0</v>
      </c>
    </row>
    <row r="40" spans="1:40" x14ac:dyDescent="0.25">
      <c r="A40" s="182">
        <v>1976</v>
      </c>
      <c r="B40" s="182"/>
      <c r="C40" s="36">
        <f>Muut_vuositiedot!$D40</f>
        <v>0.5</v>
      </c>
      <c r="D40" s="45">
        <f>Muut_vuositiedot!$G40</f>
        <v>0.86799999999999999</v>
      </c>
      <c r="E40" s="46"/>
      <c r="G40" s="120">
        <f ca="1">Yhd_liete!D40</f>
        <v>0</v>
      </c>
      <c r="H40" s="120">
        <f ca="1">Yhd_liete!H40</f>
        <v>0</v>
      </c>
      <c r="J40" s="117">
        <f t="shared" ca="1" si="16"/>
        <v>0</v>
      </c>
      <c r="K40" s="36">
        <f t="shared" ca="1" si="17"/>
        <v>0</v>
      </c>
      <c r="L40" s="117">
        <f t="shared" ca="1" si="18"/>
        <v>0</v>
      </c>
      <c r="M40" s="117">
        <f t="shared" ca="1" si="19"/>
        <v>0</v>
      </c>
      <c r="N40" s="117">
        <f t="shared" ca="1" si="20"/>
        <v>0</v>
      </c>
      <c r="O40" s="46"/>
      <c r="P40" s="120">
        <f ca="1">Teollisuuslietteet!L40</f>
        <v>0</v>
      </c>
      <c r="Q40" s="120">
        <f t="shared" ca="1" si="9"/>
        <v>0</v>
      </c>
      <c r="R40" s="120">
        <f ca="1">Teollisuuslietteet!P40</f>
        <v>0</v>
      </c>
      <c r="S40" s="120">
        <f ca="1">Teollisuuslietteet!Q40</f>
        <v>0</v>
      </c>
      <c r="T40" s="120">
        <f ca="1">Teollisuuslietteet!R40</f>
        <v>0</v>
      </c>
      <c r="U40" s="46"/>
      <c r="V40" s="117">
        <f t="shared" ca="1" si="1"/>
        <v>0</v>
      </c>
      <c r="W40" s="36">
        <f t="shared" ca="1" si="10"/>
        <v>0</v>
      </c>
      <c r="X40" s="117">
        <f t="shared" ca="1" si="21"/>
        <v>0</v>
      </c>
      <c r="Y40" s="117">
        <f t="shared" ca="1" si="22"/>
        <v>0</v>
      </c>
      <c r="Z40" s="117">
        <f t="shared" ca="1" si="23"/>
        <v>0</v>
      </c>
      <c r="AA40" s="117"/>
      <c r="AB40" s="117">
        <f t="shared" ca="1" si="3"/>
        <v>0</v>
      </c>
      <c r="AC40" s="123">
        <f t="shared" ca="1" si="12"/>
        <v>0</v>
      </c>
      <c r="AD40" s="117">
        <f t="shared" ca="1" si="24"/>
        <v>0</v>
      </c>
      <c r="AE40" s="117">
        <f t="shared" ca="1" si="25"/>
        <v>0</v>
      </c>
      <c r="AF40" s="117">
        <f t="shared" ca="1" si="26"/>
        <v>0</v>
      </c>
      <c r="AG40" s="46"/>
      <c r="AH40" s="117">
        <f t="shared" ca="1" si="5"/>
        <v>0</v>
      </c>
      <c r="AI40" s="123">
        <f t="shared" ca="1" si="14"/>
        <v>0</v>
      </c>
      <c r="AJ40" s="117">
        <f t="shared" ca="1" si="27"/>
        <v>0</v>
      </c>
      <c r="AK40" s="117">
        <f t="shared" ca="1" si="28"/>
        <v>0</v>
      </c>
      <c r="AL40" s="117">
        <f t="shared" ca="1" si="29"/>
        <v>0</v>
      </c>
      <c r="AM40" s="117"/>
      <c r="AN40" s="117">
        <f t="shared" ca="1" si="7"/>
        <v>0</v>
      </c>
    </row>
    <row r="41" spans="1:40" x14ac:dyDescent="0.25">
      <c r="A41" s="182">
        <v>1977</v>
      </c>
      <c r="B41" s="182"/>
      <c r="C41" s="36">
        <f>Muut_vuositiedot!$D41</f>
        <v>0.5</v>
      </c>
      <c r="D41" s="45">
        <f>Muut_vuositiedot!$G41</f>
        <v>0.88</v>
      </c>
      <c r="E41" s="46"/>
      <c r="G41" s="120">
        <f ca="1">Yhd_liete!D41</f>
        <v>0</v>
      </c>
      <c r="H41" s="120">
        <f ca="1">Yhd_liete!H41</f>
        <v>0</v>
      </c>
      <c r="J41" s="117">
        <f t="shared" ca="1" si="16"/>
        <v>0</v>
      </c>
      <c r="K41" s="36">
        <f t="shared" ca="1" si="17"/>
        <v>0</v>
      </c>
      <c r="L41" s="117">
        <f t="shared" ca="1" si="18"/>
        <v>0</v>
      </c>
      <c r="M41" s="117">
        <f t="shared" ca="1" si="19"/>
        <v>0</v>
      </c>
      <c r="N41" s="117">
        <f t="shared" ca="1" si="20"/>
        <v>0</v>
      </c>
      <c r="O41" s="46"/>
      <c r="P41" s="120">
        <f ca="1">Teollisuuslietteet!L41</f>
        <v>0</v>
      </c>
      <c r="Q41" s="120">
        <f t="shared" ca="1" si="9"/>
        <v>0</v>
      </c>
      <c r="R41" s="120">
        <f ca="1">Teollisuuslietteet!P41</f>
        <v>0</v>
      </c>
      <c r="S41" s="120">
        <f ca="1">Teollisuuslietteet!Q41</f>
        <v>0</v>
      </c>
      <c r="T41" s="120">
        <f ca="1">Teollisuuslietteet!R41</f>
        <v>0</v>
      </c>
      <c r="U41" s="46"/>
      <c r="V41" s="117">
        <f t="shared" ca="1" si="1"/>
        <v>0</v>
      </c>
      <c r="W41" s="36">
        <f t="shared" ca="1" si="10"/>
        <v>0</v>
      </c>
      <c r="X41" s="117">
        <f t="shared" ca="1" si="21"/>
        <v>0</v>
      </c>
      <c r="Y41" s="117">
        <f t="shared" ca="1" si="22"/>
        <v>0</v>
      </c>
      <c r="Z41" s="117">
        <f t="shared" ca="1" si="23"/>
        <v>0</v>
      </c>
      <c r="AA41" s="117"/>
      <c r="AB41" s="117">
        <f t="shared" ca="1" si="3"/>
        <v>0</v>
      </c>
      <c r="AC41" s="123">
        <f t="shared" ca="1" si="12"/>
        <v>0</v>
      </c>
      <c r="AD41" s="117">
        <f t="shared" ca="1" si="24"/>
        <v>0</v>
      </c>
      <c r="AE41" s="117">
        <f t="shared" ca="1" si="25"/>
        <v>0</v>
      </c>
      <c r="AF41" s="117">
        <f t="shared" ca="1" si="26"/>
        <v>0</v>
      </c>
      <c r="AG41" s="46"/>
      <c r="AH41" s="117">
        <f t="shared" ca="1" si="5"/>
        <v>0</v>
      </c>
      <c r="AI41" s="123">
        <f t="shared" ca="1" si="14"/>
        <v>0</v>
      </c>
      <c r="AJ41" s="117">
        <f t="shared" ca="1" si="27"/>
        <v>0</v>
      </c>
      <c r="AK41" s="117">
        <f t="shared" ca="1" si="28"/>
        <v>0</v>
      </c>
      <c r="AL41" s="117">
        <f t="shared" ca="1" si="29"/>
        <v>0</v>
      </c>
      <c r="AM41" s="117"/>
      <c r="AN41" s="117">
        <f t="shared" ca="1" si="7"/>
        <v>0</v>
      </c>
    </row>
    <row r="42" spans="1:40" x14ac:dyDescent="0.25">
      <c r="A42" s="182">
        <v>1978</v>
      </c>
      <c r="B42" s="182"/>
      <c r="C42" s="36">
        <f>Muut_vuositiedot!$D42</f>
        <v>0.5</v>
      </c>
      <c r="D42" s="45">
        <f>Muut_vuositiedot!$G42</f>
        <v>0.89200000000000002</v>
      </c>
      <c r="E42" s="46"/>
      <c r="G42" s="120">
        <f ca="1">Yhd_liete!D42</f>
        <v>0</v>
      </c>
      <c r="H42" s="120">
        <f ca="1">Yhd_liete!H42</f>
        <v>0</v>
      </c>
      <c r="J42" s="117">
        <f t="shared" ca="1" si="16"/>
        <v>0</v>
      </c>
      <c r="K42" s="36">
        <f t="shared" ca="1" si="17"/>
        <v>0</v>
      </c>
      <c r="L42" s="117">
        <f t="shared" ca="1" si="18"/>
        <v>0</v>
      </c>
      <c r="M42" s="117">
        <f t="shared" ca="1" si="19"/>
        <v>0</v>
      </c>
      <c r="N42" s="117">
        <f t="shared" ca="1" si="20"/>
        <v>0</v>
      </c>
      <c r="O42" s="46"/>
      <c r="P42" s="120">
        <f ca="1">Teollisuuslietteet!L42</f>
        <v>0</v>
      </c>
      <c r="Q42" s="120">
        <f t="shared" ca="1" si="9"/>
        <v>0</v>
      </c>
      <c r="R42" s="120">
        <f ca="1">Teollisuuslietteet!P42</f>
        <v>0</v>
      </c>
      <c r="S42" s="120">
        <f ca="1">Teollisuuslietteet!Q42</f>
        <v>0</v>
      </c>
      <c r="T42" s="120">
        <f ca="1">Teollisuuslietteet!R42</f>
        <v>0</v>
      </c>
      <c r="U42" s="46"/>
      <c r="V42" s="117">
        <f t="shared" ca="1" si="1"/>
        <v>0</v>
      </c>
      <c r="W42" s="36">
        <f t="shared" ca="1" si="10"/>
        <v>0</v>
      </c>
      <c r="X42" s="117">
        <f t="shared" ca="1" si="21"/>
        <v>0</v>
      </c>
      <c r="Y42" s="117">
        <f t="shared" ca="1" si="22"/>
        <v>0</v>
      </c>
      <c r="Z42" s="117">
        <f t="shared" ca="1" si="23"/>
        <v>0</v>
      </c>
      <c r="AA42" s="117"/>
      <c r="AB42" s="117">
        <f t="shared" ca="1" si="3"/>
        <v>0</v>
      </c>
      <c r="AC42" s="123">
        <f t="shared" ca="1" si="12"/>
        <v>0</v>
      </c>
      <c r="AD42" s="117">
        <f t="shared" ca="1" si="24"/>
        <v>0</v>
      </c>
      <c r="AE42" s="117">
        <f t="shared" ca="1" si="25"/>
        <v>0</v>
      </c>
      <c r="AF42" s="117">
        <f t="shared" ca="1" si="26"/>
        <v>0</v>
      </c>
      <c r="AG42" s="46"/>
      <c r="AH42" s="117">
        <f t="shared" ca="1" si="5"/>
        <v>0</v>
      </c>
      <c r="AI42" s="123">
        <f t="shared" ca="1" si="14"/>
        <v>0</v>
      </c>
      <c r="AJ42" s="117">
        <f t="shared" ca="1" si="27"/>
        <v>0</v>
      </c>
      <c r="AK42" s="117">
        <f t="shared" ca="1" si="28"/>
        <v>0</v>
      </c>
      <c r="AL42" s="117">
        <f t="shared" ca="1" si="29"/>
        <v>0</v>
      </c>
      <c r="AM42" s="117"/>
      <c r="AN42" s="117">
        <f t="shared" ca="1" si="7"/>
        <v>0</v>
      </c>
    </row>
    <row r="43" spans="1:40" x14ac:dyDescent="0.25">
      <c r="A43" s="182">
        <v>1979</v>
      </c>
      <c r="B43" s="182"/>
      <c r="C43" s="36">
        <f>Muut_vuositiedot!$D43</f>
        <v>0.5</v>
      </c>
      <c r="D43" s="45">
        <f>Muut_vuositiedot!$G43</f>
        <v>0.90400000000000003</v>
      </c>
      <c r="E43" s="46"/>
      <c r="G43" s="120">
        <f ca="1">Yhd_liete!D43</f>
        <v>0</v>
      </c>
      <c r="H43" s="120">
        <f ca="1">Yhd_liete!H43</f>
        <v>0</v>
      </c>
      <c r="J43" s="117">
        <f t="shared" ca="1" si="16"/>
        <v>0</v>
      </c>
      <c r="K43" s="36">
        <f t="shared" ca="1" si="17"/>
        <v>0</v>
      </c>
      <c r="L43" s="117">
        <f t="shared" ca="1" si="18"/>
        <v>0</v>
      </c>
      <c r="M43" s="117">
        <f t="shared" ca="1" si="19"/>
        <v>0</v>
      </c>
      <c r="N43" s="117">
        <f t="shared" ca="1" si="20"/>
        <v>0</v>
      </c>
      <c r="O43" s="46"/>
      <c r="P43" s="120">
        <f ca="1">Teollisuuslietteet!L43</f>
        <v>0</v>
      </c>
      <c r="Q43" s="120">
        <f t="shared" ca="1" si="9"/>
        <v>0</v>
      </c>
      <c r="R43" s="120">
        <f ca="1">Teollisuuslietteet!P43</f>
        <v>0</v>
      </c>
      <c r="S43" s="120">
        <f ca="1">Teollisuuslietteet!Q43</f>
        <v>0</v>
      </c>
      <c r="T43" s="120">
        <f ca="1">Teollisuuslietteet!R43</f>
        <v>0</v>
      </c>
      <c r="U43" s="46"/>
      <c r="V43" s="117">
        <f t="shared" ca="1" si="1"/>
        <v>0</v>
      </c>
      <c r="W43" s="36">
        <f t="shared" ca="1" si="10"/>
        <v>0</v>
      </c>
      <c r="X43" s="117">
        <f t="shared" ca="1" si="21"/>
        <v>0</v>
      </c>
      <c r="Y43" s="117">
        <f t="shared" ca="1" si="22"/>
        <v>0</v>
      </c>
      <c r="Z43" s="117">
        <f t="shared" ca="1" si="23"/>
        <v>0</v>
      </c>
      <c r="AA43" s="117"/>
      <c r="AB43" s="117">
        <f t="shared" ca="1" si="3"/>
        <v>0</v>
      </c>
      <c r="AC43" s="123">
        <f t="shared" ca="1" si="12"/>
        <v>0</v>
      </c>
      <c r="AD43" s="117">
        <f t="shared" ca="1" si="24"/>
        <v>0</v>
      </c>
      <c r="AE43" s="117">
        <f t="shared" ca="1" si="25"/>
        <v>0</v>
      </c>
      <c r="AF43" s="117">
        <f t="shared" ca="1" si="26"/>
        <v>0</v>
      </c>
      <c r="AG43" s="46"/>
      <c r="AH43" s="117">
        <f t="shared" ca="1" si="5"/>
        <v>0</v>
      </c>
      <c r="AI43" s="123">
        <f t="shared" ca="1" si="14"/>
        <v>0</v>
      </c>
      <c r="AJ43" s="117">
        <f t="shared" ca="1" si="27"/>
        <v>0</v>
      </c>
      <c r="AK43" s="117">
        <f t="shared" ca="1" si="28"/>
        <v>0</v>
      </c>
      <c r="AL43" s="117">
        <f t="shared" ca="1" si="29"/>
        <v>0</v>
      </c>
      <c r="AM43" s="117"/>
      <c r="AN43" s="117">
        <f t="shared" ca="1" si="7"/>
        <v>0</v>
      </c>
    </row>
    <row r="44" spans="1:40" x14ac:dyDescent="0.25">
      <c r="A44" s="182">
        <v>1980</v>
      </c>
      <c r="B44" s="182"/>
      <c r="C44" s="36">
        <f>Muut_vuositiedot!$D44</f>
        <v>0.5</v>
      </c>
      <c r="D44" s="45">
        <f>Muut_vuositiedot!$G44</f>
        <v>0.91600000000000004</v>
      </c>
      <c r="E44" s="46"/>
      <c r="G44" s="120">
        <f ca="1">Yhd_liete!D44</f>
        <v>0</v>
      </c>
      <c r="H44" s="120">
        <f ca="1">Yhd_liete!H44</f>
        <v>0</v>
      </c>
      <c r="J44" s="117">
        <f t="shared" ca="1" si="16"/>
        <v>0</v>
      </c>
      <c r="K44" s="36">
        <f t="shared" ca="1" si="17"/>
        <v>0</v>
      </c>
      <c r="L44" s="117">
        <f t="shared" ca="1" si="18"/>
        <v>0</v>
      </c>
      <c r="M44" s="117">
        <f t="shared" ca="1" si="19"/>
        <v>0</v>
      </c>
      <c r="N44" s="117">
        <f t="shared" ca="1" si="20"/>
        <v>0</v>
      </c>
      <c r="O44" s="46"/>
      <c r="P44" s="120">
        <f ca="1">Teollisuuslietteet!L44</f>
        <v>0</v>
      </c>
      <c r="Q44" s="120">
        <f t="shared" ca="1" si="9"/>
        <v>0</v>
      </c>
      <c r="R44" s="120">
        <f ca="1">Teollisuuslietteet!P44</f>
        <v>0</v>
      </c>
      <c r="S44" s="120">
        <f ca="1">Teollisuuslietteet!Q44</f>
        <v>0</v>
      </c>
      <c r="T44" s="120">
        <f ca="1">Teollisuuslietteet!R44</f>
        <v>0</v>
      </c>
      <c r="U44" s="46"/>
      <c r="V44" s="117">
        <f t="shared" ca="1" si="1"/>
        <v>0</v>
      </c>
      <c r="W44" s="36">
        <f t="shared" ca="1" si="10"/>
        <v>0</v>
      </c>
      <c r="X44" s="117">
        <f t="shared" ca="1" si="21"/>
        <v>0</v>
      </c>
      <c r="Y44" s="117">
        <f t="shared" ca="1" si="22"/>
        <v>0</v>
      </c>
      <c r="Z44" s="117">
        <f t="shared" ca="1" si="23"/>
        <v>0</v>
      </c>
      <c r="AA44" s="117"/>
      <c r="AB44" s="117">
        <f t="shared" ca="1" si="3"/>
        <v>0</v>
      </c>
      <c r="AC44" s="123">
        <f t="shared" ca="1" si="12"/>
        <v>0</v>
      </c>
      <c r="AD44" s="117">
        <f t="shared" ca="1" si="24"/>
        <v>0</v>
      </c>
      <c r="AE44" s="117">
        <f t="shared" ca="1" si="25"/>
        <v>0</v>
      </c>
      <c r="AF44" s="117">
        <f t="shared" ca="1" si="26"/>
        <v>0</v>
      </c>
      <c r="AG44" s="46"/>
      <c r="AH44" s="117">
        <f t="shared" ca="1" si="5"/>
        <v>0</v>
      </c>
      <c r="AI44" s="123">
        <f t="shared" ca="1" si="14"/>
        <v>0</v>
      </c>
      <c r="AJ44" s="117">
        <f t="shared" ca="1" si="27"/>
        <v>0</v>
      </c>
      <c r="AK44" s="117">
        <f t="shared" ca="1" si="28"/>
        <v>0</v>
      </c>
      <c r="AL44" s="117">
        <f t="shared" ca="1" si="29"/>
        <v>0</v>
      </c>
      <c r="AM44" s="117"/>
      <c r="AN44" s="117">
        <f t="shared" ca="1" si="7"/>
        <v>0</v>
      </c>
    </row>
    <row r="45" spans="1:40" x14ac:dyDescent="0.25">
      <c r="A45" s="182">
        <v>1981</v>
      </c>
      <c r="B45" s="182"/>
      <c r="C45" s="36">
        <f>Muut_vuositiedot!$D45</f>
        <v>0.5</v>
      </c>
      <c r="D45" s="45">
        <f>Muut_vuositiedot!$G45</f>
        <v>0.92800000000000005</v>
      </c>
      <c r="E45" s="46"/>
      <c r="G45" s="120">
        <f ca="1">Yhd_liete!D45</f>
        <v>0</v>
      </c>
      <c r="H45" s="120">
        <f ca="1">Yhd_liete!H45</f>
        <v>0</v>
      </c>
      <c r="J45" s="117">
        <f t="shared" ca="1" si="16"/>
        <v>0</v>
      </c>
      <c r="K45" s="36">
        <f t="shared" ca="1" si="17"/>
        <v>0</v>
      </c>
      <c r="L45" s="117">
        <f t="shared" ca="1" si="18"/>
        <v>0</v>
      </c>
      <c r="M45" s="117">
        <f t="shared" ca="1" si="19"/>
        <v>0</v>
      </c>
      <c r="N45" s="117">
        <f t="shared" ca="1" si="20"/>
        <v>0</v>
      </c>
      <c r="O45" s="46"/>
      <c r="P45" s="120">
        <f ca="1">Teollisuuslietteet!L45</f>
        <v>0</v>
      </c>
      <c r="Q45" s="120">
        <f t="shared" ca="1" si="9"/>
        <v>0</v>
      </c>
      <c r="R45" s="120">
        <f ca="1">Teollisuuslietteet!P45</f>
        <v>0</v>
      </c>
      <c r="S45" s="120">
        <f ca="1">Teollisuuslietteet!Q45</f>
        <v>0</v>
      </c>
      <c r="T45" s="120">
        <f ca="1">Teollisuuslietteet!R45</f>
        <v>0</v>
      </c>
      <c r="U45" s="46"/>
      <c r="V45" s="117">
        <f t="shared" ca="1" si="1"/>
        <v>0</v>
      </c>
      <c r="W45" s="36">
        <f t="shared" ca="1" si="10"/>
        <v>0</v>
      </c>
      <c r="X45" s="117">
        <f t="shared" ca="1" si="21"/>
        <v>0</v>
      </c>
      <c r="Y45" s="117">
        <f t="shared" ca="1" si="22"/>
        <v>0</v>
      </c>
      <c r="Z45" s="117">
        <f t="shared" ca="1" si="23"/>
        <v>0</v>
      </c>
      <c r="AA45" s="117"/>
      <c r="AB45" s="117">
        <f t="shared" ca="1" si="3"/>
        <v>0</v>
      </c>
      <c r="AC45" s="123">
        <f t="shared" ca="1" si="12"/>
        <v>0</v>
      </c>
      <c r="AD45" s="117">
        <f t="shared" ca="1" si="24"/>
        <v>0</v>
      </c>
      <c r="AE45" s="117">
        <f t="shared" ca="1" si="25"/>
        <v>0</v>
      </c>
      <c r="AF45" s="117">
        <f t="shared" ca="1" si="26"/>
        <v>0</v>
      </c>
      <c r="AG45" s="46"/>
      <c r="AH45" s="117">
        <f t="shared" ca="1" si="5"/>
        <v>0</v>
      </c>
      <c r="AI45" s="123">
        <f t="shared" ca="1" si="14"/>
        <v>0</v>
      </c>
      <c r="AJ45" s="117">
        <f t="shared" ca="1" si="27"/>
        <v>0</v>
      </c>
      <c r="AK45" s="117">
        <f t="shared" ca="1" si="28"/>
        <v>0</v>
      </c>
      <c r="AL45" s="117">
        <f t="shared" ca="1" si="29"/>
        <v>0</v>
      </c>
      <c r="AM45" s="117"/>
      <c r="AN45" s="117">
        <f t="shared" ca="1" si="7"/>
        <v>0</v>
      </c>
    </row>
    <row r="46" spans="1:40" x14ac:dyDescent="0.25">
      <c r="A46" s="182">
        <v>1982</v>
      </c>
      <c r="B46" s="182"/>
      <c r="C46" s="36">
        <f>Muut_vuositiedot!$D46</f>
        <v>0.5</v>
      </c>
      <c r="D46" s="45">
        <f>Muut_vuositiedot!$G46</f>
        <v>0.94</v>
      </c>
      <c r="E46" s="46"/>
      <c r="G46" s="120">
        <f ca="1">Yhd_liete!D46</f>
        <v>0</v>
      </c>
      <c r="H46" s="120">
        <f ca="1">Yhd_liete!H46</f>
        <v>0</v>
      </c>
      <c r="J46" s="117">
        <f t="shared" ca="1" si="16"/>
        <v>0</v>
      </c>
      <c r="K46" s="36">
        <f t="shared" ca="1" si="17"/>
        <v>0</v>
      </c>
      <c r="L46" s="117">
        <f t="shared" ca="1" si="18"/>
        <v>0</v>
      </c>
      <c r="M46" s="117">
        <f t="shared" ca="1" si="19"/>
        <v>0</v>
      </c>
      <c r="N46" s="117">
        <f t="shared" ca="1" si="20"/>
        <v>0</v>
      </c>
      <c r="O46" s="46"/>
      <c r="P46" s="120">
        <f ca="1">Teollisuuslietteet!L46</f>
        <v>0</v>
      </c>
      <c r="Q46" s="120">
        <f t="shared" ca="1" si="9"/>
        <v>0</v>
      </c>
      <c r="R46" s="120">
        <f ca="1">Teollisuuslietteet!P46</f>
        <v>0</v>
      </c>
      <c r="S46" s="120">
        <f ca="1">Teollisuuslietteet!Q46</f>
        <v>0</v>
      </c>
      <c r="T46" s="120">
        <f ca="1">Teollisuuslietteet!R46</f>
        <v>0</v>
      </c>
      <c r="U46" s="46"/>
      <c r="V46" s="117">
        <f t="shared" ca="1" si="1"/>
        <v>0</v>
      </c>
      <c r="W46" s="36">
        <f t="shared" ca="1" si="10"/>
        <v>0</v>
      </c>
      <c r="X46" s="117">
        <f t="shared" ca="1" si="21"/>
        <v>0</v>
      </c>
      <c r="Y46" s="117">
        <f t="shared" ca="1" si="22"/>
        <v>0</v>
      </c>
      <c r="Z46" s="117">
        <f t="shared" ca="1" si="23"/>
        <v>0</v>
      </c>
      <c r="AA46" s="117"/>
      <c r="AB46" s="117">
        <f t="shared" ca="1" si="3"/>
        <v>0</v>
      </c>
      <c r="AC46" s="123">
        <f t="shared" ca="1" si="12"/>
        <v>0</v>
      </c>
      <c r="AD46" s="117">
        <f t="shared" ca="1" si="24"/>
        <v>0</v>
      </c>
      <c r="AE46" s="117">
        <f t="shared" ca="1" si="25"/>
        <v>0</v>
      </c>
      <c r="AF46" s="117">
        <f t="shared" ca="1" si="26"/>
        <v>0</v>
      </c>
      <c r="AG46" s="46"/>
      <c r="AH46" s="117">
        <f t="shared" ca="1" si="5"/>
        <v>0</v>
      </c>
      <c r="AI46" s="123">
        <f t="shared" ca="1" si="14"/>
        <v>0</v>
      </c>
      <c r="AJ46" s="117">
        <f t="shared" ca="1" si="27"/>
        <v>0</v>
      </c>
      <c r="AK46" s="117">
        <f t="shared" ca="1" si="28"/>
        <v>0</v>
      </c>
      <c r="AL46" s="117">
        <f t="shared" ca="1" si="29"/>
        <v>0</v>
      </c>
      <c r="AM46" s="117"/>
      <c r="AN46" s="117">
        <f t="shared" ca="1" si="7"/>
        <v>0</v>
      </c>
    </row>
    <row r="47" spans="1:40" x14ac:dyDescent="0.25">
      <c r="A47" s="182">
        <v>1983</v>
      </c>
      <c r="B47" s="182"/>
      <c r="C47" s="36">
        <f>Muut_vuositiedot!$D47</f>
        <v>0.5</v>
      </c>
      <c r="D47" s="45">
        <f>Muut_vuositiedot!$G47</f>
        <v>0.95200000000000007</v>
      </c>
      <c r="E47" s="46"/>
      <c r="G47" s="120">
        <f ca="1">Yhd_liete!D47</f>
        <v>0</v>
      </c>
      <c r="H47" s="120">
        <f ca="1">Yhd_liete!H47</f>
        <v>0</v>
      </c>
      <c r="J47" s="117">
        <f t="shared" ca="1" si="16"/>
        <v>0</v>
      </c>
      <c r="K47" s="36">
        <f t="shared" ca="1" si="17"/>
        <v>0</v>
      </c>
      <c r="L47" s="117">
        <f t="shared" ca="1" si="18"/>
        <v>0</v>
      </c>
      <c r="M47" s="117">
        <f t="shared" ca="1" si="19"/>
        <v>0</v>
      </c>
      <c r="N47" s="117">
        <f t="shared" ca="1" si="20"/>
        <v>0</v>
      </c>
      <c r="O47" s="46"/>
      <c r="P47" s="120">
        <f ca="1">Teollisuuslietteet!L47</f>
        <v>0</v>
      </c>
      <c r="Q47" s="120">
        <f t="shared" ca="1" si="9"/>
        <v>0</v>
      </c>
      <c r="R47" s="120">
        <f ca="1">Teollisuuslietteet!P47</f>
        <v>0</v>
      </c>
      <c r="S47" s="120">
        <f ca="1">Teollisuuslietteet!Q47</f>
        <v>0</v>
      </c>
      <c r="T47" s="120">
        <f ca="1">Teollisuuslietteet!R47</f>
        <v>0</v>
      </c>
      <c r="U47" s="46"/>
      <c r="V47" s="117">
        <f t="shared" ca="1" si="1"/>
        <v>0</v>
      </c>
      <c r="W47" s="36">
        <f t="shared" ca="1" si="10"/>
        <v>0</v>
      </c>
      <c r="X47" s="117">
        <f t="shared" ca="1" si="21"/>
        <v>0</v>
      </c>
      <c r="Y47" s="117">
        <f t="shared" ca="1" si="22"/>
        <v>0</v>
      </c>
      <c r="Z47" s="117">
        <f t="shared" ca="1" si="23"/>
        <v>0</v>
      </c>
      <c r="AA47" s="117"/>
      <c r="AB47" s="117">
        <f t="shared" ca="1" si="3"/>
        <v>0</v>
      </c>
      <c r="AC47" s="123">
        <f t="shared" ca="1" si="12"/>
        <v>0</v>
      </c>
      <c r="AD47" s="117">
        <f t="shared" ca="1" si="24"/>
        <v>0</v>
      </c>
      <c r="AE47" s="117">
        <f t="shared" ca="1" si="25"/>
        <v>0</v>
      </c>
      <c r="AF47" s="117">
        <f t="shared" ca="1" si="26"/>
        <v>0</v>
      </c>
      <c r="AG47" s="46"/>
      <c r="AH47" s="117">
        <f t="shared" ca="1" si="5"/>
        <v>0</v>
      </c>
      <c r="AI47" s="123">
        <f t="shared" ca="1" si="14"/>
        <v>0</v>
      </c>
      <c r="AJ47" s="117">
        <f t="shared" ca="1" si="27"/>
        <v>0</v>
      </c>
      <c r="AK47" s="117">
        <f t="shared" ca="1" si="28"/>
        <v>0</v>
      </c>
      <c r="AL47" s="117">
        <f t="shared" ca="1" si="29"/>
        <v>0</v>
      </c>
      <c r="AM47" s="117"/>
      <c r="AN47" s="117">
        <f t="shared" ca="1" si="7"/>
        <v>0</v>
      </c>
    </row>
    <row r="48" spans="1:40" x14ac:dyDescent="0.25">
      <c r="A48" s="182">
        <v>1984</v>
      </c>
      <c r="B48" s="182"/>
      <c r="C48" s="36">
        <f>Muut_vuositiedot!$D48</f>
        <v>0.5</v>
      </c>
      <c r="D48" s="45">
        <f>Muut_vuositiedot!$G48</f>
        <v>0.95800000000000007</v>
      </c>
      <c r="E48" s="46"/>
      <c r="G48" s="120">
        <f ca="1">Yhd_liete!D48</f>
        <v>0</v>
      </c>
      <c r="H48" s="120">
        <f ca="1">Yhd_liete!H48</f>
        <v>0</v>
      </c>
      <c r="J48" s="117">
        <f t="shared" ca="1" si="16"/>
        <v>0</v>
      </c>
      <c r="K48" s="36">
        <f t="shared" ca="1" si="17"/>
        <v>0</v>
      </c>
      <c r="L48" s="117">
        <f t="shared" ca="1" si="18"/>
        <v>0</v>
      </c>
      <c r="M48" s="117">
        <f t="shared" ca="1" si="19"/>
        <v>0</v>
      </c>
      <c r="N48" s="117">
        <f t="shared" ca="1" si="20"/>
        <v>0</v>
      </c>
      <c r="O48" s="46"/>
      <c r="P48" s="120">
        <f ca="1">Teollisuuslietteet!L48</f>
        <v>0</v>
      </c>
      <c r="Q48" s="120">
        <f t="shared" ca="1" si="9"/>
        <v>0</v>
      </c>
      <c r="R48" s="120">
        <f ca="1">Teollisuuslietteet!P48</f>
        <v>0</v>
      </c>
      <c r="S48" s="120">
        <f ca="1">Teollisuuslietteet!Q48</f>
        <v>0</v>
      </c>
      <c r="T48" s="120">
        <f ca="1">Teollisuuslietteet!R48</f>
        <v>0</v>
      </c>
      <c r="U48" s="46"/>
      <c r="V48" s="117">
        <f t="shared" ca="1" si="1"/>
        <v>0</v>
      </c>
      <c r="W48" s="36">
        <f t="shared" ca="1" si="10"/>
        <v>0</v>
      </c>
      <c r="X48" s="117">
        <f t="shared" ca="1" si="21"/>
        <v>0</v>
      </c>
      <c r="Y48" s="117">
        <f t="shared" ca="1" si="22"/>
        <v>0</v>
      </c>
      <c r="Z48" s="117">
        <f t="shared" ca="1" si="23"/>
        <v>0</v>
      </c>
      <c r="AA48" s="117"/>
      <c r="AB48" s="117">
        <f t="shared" ca="1" si="3"/>
        <v>0</v>
      </c>
      <c r="AC48" s="123">
        <f t="shared" ca="1" si="12"/>
        <v>0</v>
      </c>
      <c r="AD48" s="117">
        <f t="shared" ca="1" si="24"/>
        <v>0</v>
      </c>
      <c r="AE48" s="117">
        <f t="shared" ca="1" si="25"/>
        <v>0</v>
      </c>
      <c r="AF48" s="117">
        <f t="shared" ca="1" si="26"/>
        <v>0</v>
      </c>
      <c r="AG48" s="46"/>
      <c r="AH48" s="117">
        <f t="shared" ca="1" si="5"/>
        <v>0</v>
      </c>
      <c r="AI48" s="123">
        <f t="shared" ca="1" si="14"/>
        <v>0</v>
      </c>
      <c r="AJ48" s="117">
        <f t="shared" ca="1" si="27"/>
        <v>0</v>
      </c>
      <c r="AK48" s="117">
        <f t="shared" ca="1" si="28"/>
        <v>0</v>
      </c>
      <c r="AL48" s="117">
        <f t="shared" ca="1" si="29"/>
        <v>0</v>
      </c>
      <c r="AM48" s="117"/>
      <c r="AN48" s="117">
        <f t="shared" ca="1" si="7"/>
        <v>0</v>
      </c>
    </row>
    <row r="49" spans="1:40" x14ac:dyDescent="0.25">
      <c r="A49" s="182">
        <v>1985</v>
      </c>
      <c r="B49" s="182"/>
      <c r="C49" s="36">
        <f>Muut_vuositiedot!$D49</f>
        <v>0.5</v>
      </c>
      <c r="D49" s="45">
        <f>Muut_vuositiedot!$G49</f>
        <v>0.96399999999999997</v>
      </c>
      <c r="E49" s="46"/>
      <c r="G49" s="120">
        <f ca="1">Yhd_liete!D49</f>
        <v>0</v>
      </c>
      <c r="H49" s="120">
        <f ca="1">Yhd_liete!H49</f>
        <v>0</v>
      </c>
      <c r="J49" s="117">
        <f t="shared" ca="1" si="16"/>
        <v>0</v>
      </c>
      <c r="K49" s="36">
        <f t="shared" ca="1" si="17"/>
        <v>0</v>
      </c>
      <c r="L49" s="117">
        <f t="shared" ca="1" si="18"/>
        <v>0</v>
      </c>
      <c r="M49" s="117">
        <f t="shared" ca="1" si="19"/>
        <v>0</v>
      </c>
      <c r="N49" s="117">
        <f t="shared" ca="1" si="20"/>
        <v>0</v>
      </c>
      <c r="O49" s="46"/>
      <c r="P49" s="120">
        <f ca="1">Teollisuuslietteet!L49</f>
        <v>0</v>
      </c>
      <c r="Q49" s="120">
        <f t="shared" ca="1" si="9"/>
        <v>0</v>
      </c>
      <c r="R49" s="120">
        <f ca="1">Teollisuuslietteet!P49</f>
        <v>0</v>
      </c>
      <c r="S49" s="120">
        <f ca="1">Teollisuuslietteet!Q49</f>
        <v>0</v>
      </c>
      <c r="T49" s="120">
        <f ca="1">Teollisuuslietteet!R49</f>
        <v>0</v>
      </c>
      <c r="U49" s="46"/>
      <c r="V49" s="117">
        <f t="shared" ca="1" si="1"/>
        <v>0</v>
      </c>
      <c r="W49" s="36">
        <f t="shared" ca="1" si="10"/>
        <v>0</v>
      </c>
      <c r="X49" s="117">
        <f t="shared" ca="1" si="21"/>
        <v>0</v>
      </c>
      <c r="Y49" s="117">
        <f t="shared" ca="1" si="22"/>
        <v>0</v>
      </c>
      <c r="Z49" s="117">
        <f t="shared" ca="1" si="23"/>
        <v>0</v>
      </c>
      <c r="AA49" s="117"/>
      <c r="AB49" s="117">
        <f t="shared" ca="1" si="3"/>
        <v>0</v>
      </c>
      <c r="AC49" s="123">
        <f t="shared" ca="1" si="12"/>
        <v>0</v>
      </c>
      <c r="AD49" s="117">
        <f t="shared" ca="1" si="24"/>
        <v>0</v>
      </c>
      <c r="AE49" s="117">
        <f t="shared" ca="1" si="25"/>
        <v>0</v>
      </c>
      <c r="AF49" s="117">
        <f t="shared" ca="1" si="26"/>
        <v>0</v>
      </c>
      <c r="AG49" s="46"/>
      <c r="AH49" s="117">
        <f t="shared" ca="1" si="5"/>
        <v>0</v>
      </c>
      <c r="AI49" s="123">
        <f t="shared" ca="1" si="14"/>
        <v>0</v>
      </c>
      <c r="AJ49" s="117">
        <f t="shared" ca="1" si="27"/>
        <v>0</v>
      </c>
      <c r="AK49" s="117">
        <f t="shared" ca="1" si="28"/>
        <v>0</v>
      </c>
      <c r="AL49" s="117">
        <f t="shared" ca="1" si="29"/>
        <v>0</v>
      </c>
      <c r="AM49" s="117"/>
      <c r="AN49" s="117">
        <f t="shared" ca="1" si="7"/>
        <v>0</v>
      </c>
    </row>
    <row r="50" spans="1:40" x14ac:dyDescent="0.25">
      <c r="A50" s="182">
        <v>1986</v>
      </c>
      <c r="B50" s="182"/>
      <c r="C50" s="36">
        <f>Muut_vuositiedot!$D50</f>
        <v>0.5</v>
      </c>
      <c r="D50" s="45">
        <f>Muut_vuositiedot!$G50</f>
        <v>0.97</v>
      </c>
      <c r="E50" s="46"/>
      <c r="G50" s="120">
        <f ca="1">Yhd_liete!D50</f>
        <v>0</v>
      </c>
      <c r="H50" s="120">
        <f ca="1">Yhd_liete!H50</f>
        <v>0</v>
      </c>
      <c r="J50" s="117">
        <f t="shared" ca="1" si="16"/>
        <v>0</v>
      </c>
      <c r="K50" s="36">
        <f t="shared" ca="1" si="17"/>
        <v>0</v>
      </c>
      <c r="L50" s="117">
        <f t="shared" ca="1" si="18"/>
        <v>0</v>
      </c>
      <c r="M50" s="117">
        <f t="shared" ca="1" si="19"/>
        <v>0</v>
      </c>
      <c r="N50" s="117">
        <f t="shared" ca="1" si="20"/>
        <v>0</v>
      </c>
      <c r="O50" s="46"/>
      <c r="P50" s="120">
        <f ca="1">Teollisuuslietteet!L50</f>
        <v>0</v>
      </c>
      <c r="Q50" s="120">
        <f t="shared" ca="1" si="9"/>
        <v>0</v>
      </c>
      <c r="R50" s="120">
        <f ca="1">Teollisuuslietteet!P50</f>
        <v>0</v>
      </c>
      <c r="S50" s="120">
        <f ca="1">Teollisuuslietteet!Q50</f>
        <v>0</v>
      </c>
      <c r="T50" s="120">
        <f ca="1">Teollisuuslietteet!R50</f>
        <v>0</v>
      </c>
      <c r="U50" s="46"/>
      <c r="V50" s="117">
        <f t="shared" ca="1" si="1"/>
        <v>0</v>
      </c>
      <c r="W50" s="36">
        <f t="shared" ca="1" si="10"/>
        <v>0</v>
      </c>
      <c r="X50" s="117">
        <f t="shared" ca="1" si="21"/>
        <v>0</v>
      </c>
      <c r="Y50" s="117">
        <f t="shared" ca="1" si="22"/>
        <v>0</v>
      </c>
      <c r="Z50" s="117">
        <f t="shared" ca="1" si="23"/>
        <v>0</v>
      </c>
      <c r="AA50" s="117"/>
      <c r="AB50" s="117">
        <f t="shared" ca="1" si="3"/>
        <v>0</v>
      </c>
      <c r="AC50" s="123">
        <f t="shared" ca="1" si="12"/>
        <v>0</v>
      </c>
      <c r="AD50" s="117">
        <f t="shared" ca="1" si="24"/>
        <v>0</v>
      </c>
      <c r="AE50" s="117">
        <f t="shared" ca="1" si="25"/>
        <v>0</v>
      </c>
      <c r="AF50" s="117">
        <f t="shared" ca="1" si="26"/>
        <v>0</v>
      </c>
      <c r="AG50" s="46"/>
      <c r="AH50" s="117">
        <f t="shared" ca="1" si="5"/>
        <v>0</v>
      </c>
      <c r="AI50" s="123">
        <f t="shared" ca="1" si="14"/>
        <v>0</v>
      </c>
      <c r="AJ50" s="117">
        <f t="shared" ca="1" si="27"/>
        <v>0</v>
      </c>
      <c r="AK50" s="117">
        <f t="shared" ca="1" si="28"/>
        <v>0</v>
      </c>
      <c r="AL50" s="117">
        <f t="shared" ca="1" si="29"/>
        <v>0</v>
      </c>
      <c r="AM50" s="117"/>
      <c r="AN50" s="117">
        <f t="shared" ca="1" si="7"/>
        <v>0</v>
      </c>
    </row>
    <row r="51" spans="1:40" x14ac:dyDescent="0.25">
      <c r="A51" s="182">
        <v>1987</v>
      </c>
      <c r="B51" s="182"/>
      <c r="C51" s="36">
        <f>Muut_vuositiedot!$D51</f>
        <v>0.5</v>
      </c>
      <c r="D51" s="45">
        <f>Muut_vuositiedot!$G51</f>
        <v>0.97299999999999998</v>
      </c>
      <c r="E51" s="46"/>
      <c r="G51" s="120">
        <f ca="1">Yhd_liete!D51</f>
        <v>0</v>
      </c>
      <c r="H51" s="120">
        <f ca="1">Yhd_liete!H51</f>
        <v>0</v>
      </c>
      <c r="J51" s="117">
        <f t="shared" ca="1" si="16"/>
        <v>0</v>
      </c>
      <c r="K51" s="36">
        <f t="shared" ca="1" si="17"/>
        <v>0</v>
      </c>
      <c r="L51" s="117">
        <f t="shared" ca="1" si="18"/>
        <v>0</v>
      </c>
      <c r="M51" s="117">
        <f t="shared" ca="1" si="19"/>
        <v>0</v>
      </c>
      <c r="N51" s="117">
        <f t="shared" ca="1" si="20"/>
        <v>0</v>
      </c>
      <c r="O51" s="46"/>
      <c r="P51" s="120">
        <f ca="1">Teollisuuslietteet!L51</f>
        <v>0</v>
      </c>
      <c r="Q51" s="120">
        <f t="shared" ca="1" si="9"/>
        <v>0</v>
      </c>
      <c r="R51" s="120">
        <f ca="1">Teollisuuslietteet!P51</f>
        <v>0</v>
      </c>
      <c r="S51" s="120">
        <f ca="1">Teollisuuslietteet!Q51</f>
        <v>0</v>
      </c>
      <c r="T51" s="120">
        <f ca="1">Teollisuuslietteet!R51</f>
        <v>0</v>
      </c>
      <c r="U51" s="46"/>
      <c r="V51" s="117">
        <f t="shared" ca="1" si="1"/>
        <v>0</v>
      </c>
      <c r="W51" s="36">
        <f t="shared" ca="1" si="10"/>
        <v>0</v>
      </c>
      <c r="X51" s="117">
        <f t="shared" ca="1" si="21"/>
        <v>0</v>
      </c>
      <c r="Y51" s="117">
        <f t="shared" ca="1" si="22"/>
        <v>0</v>
      </c>
      <c r="Z51" s="117">
        <f t="shared" ca="1" si="23"/>
        <v>0</v>
      </c>
      <c r="AA51" s="117"/>
      <c r="AB51" s="117">
        <f t="shared" ca="1" si="3"/>
        <v>0</v>
      </c>
      <c r="AC51" s="123">
        <f t="shared" ca="1" si="12"/>
        <v>0</v>
      </c>
      <c r="AD51" s="117">
        <f t="shared" ca="1" si="24"/>
        <v>0</v>
      </c>
      <c r="AE51" s="117">
        <f t="shared" ca="1" si="25"/>
        <v>0</v>
      </c>
      <c r="AF51" s="117">
        <f t="shared" ca="1" si="26"/>
        <v>0</v>
      </c>
      <c r="AG51" s="46"/>
      <c r="AH51" s="117">
        <f t="shared" ca="1" si="5"/>
        <v>0</v>
      </c>
      <c r="AI51" s="123">
        <f t="shared" ca="1" si="14"/>
        <v>0</v>
      </c>
      <c r="AJ51" s="117">
        <f t="shared" ca="1" si="27"/>
        <v>0</v>
      </c>
      <c r="AK51" s="117">
        <f t="shared" ca="1" si="28"/>
        <v>0</v>
      </c>
      <c r="AL51" s="117">
        <f t="shared" ca="1" si="29"/>
        <v>0</v>
      </c>
      <c r="AM51" s="117"/>
      <c r="AN51" s="117">
        <f t="shared" ca="1" si="7"/>
        <v>0</v>
      </c>
    </row>
    <row r="52" spans="1:40" x14ac:dyDescent="0.25">
      <c r="A52" s="182">
        <v>1988</v>
      </c>
      <c r="B52" s="182"/>
      <c r="C52" s="36">
        <f>Muut_vuositiedot!$D52</f>
        <v>0.5</v>
      </c>
      <c r="D52" s="45">
        <f>Muut_vuositiedot!$G52</f>
        <v>0.97599999999999998</v>
      </c>
      <c r="E52" s="46"/>
      <c r="G52" s="120">
        <f ca="1">Yhd_liete!D52</f>
        <v>0</v>
      </c>
      <c r="H52" s="120">
        <f ca="1">Yhd_liete!H52</f>
        <v>0</v>
      </c>
      <c r="J52" s="117">
        <f t="shared" ca="1" si="16"/>
        <v>0</v>
      </c>
      <c r="K52" s="36">
        <f t="shared" ca="1" si="17"/>
        <v>0</v>
      </c>
      <c r="L52" s="117">
        <f t="shared" ca="1" si="18"/>
        <v>0</v>
      </c>
      <c r="M52" s="117">
        <f t="shared" ca="1" si="19"/>
        <v>0</v>
      </c>
      <c r="N52" s="117">
        <f t="shared" ca="1" si="20"/>
        <v>0</v>
      </c>
      <c r="O52" s="46"/>
      <c r="P52" s="120">
        <f ca="1">Teollisuuslietteet!L52</f>
        <v>0</v>
      </c>
      <c r="Q52" s="120">
        <f t="shared" ca="1" si="9"/>
        <v>0</v>
      </c>
      <c r="R52" s="120">
        <f ca="1">Teollisuuslietteet!P52</f>
        <v>0</v>
      </c>
      <c r="S52" s="120">
        <f ca="1">Teollisuuslietteet!Q52</f>
        <v>0</v>
      </c>
      <c r="T52" s="120">
        <f ca="1">Teollisuuslietteet!R52</f>
        <v>0</v>
      </c>
      <c r="U52" s="46"/>
      <c r="V52" s="117">
        <f t="shared" ca="1" si="1"/>
        <v>0</v>
      </c>
      <c r="W52" s="36">
        <f t="shared" ca="1" si="10"/>
        <v>0</v>
      </c>
      <c r="X52" s="117">
        <f t="shared" ca="1" si="21"/>
        <v>0</v>
      </c>
      <c r="Y52" s="117">
        <f t="shared" ca="1" si="22"/>
        <v>0</v>
      </c>
      <c r="Z52" s="117">
        <f t="shared" ca="1" si="23"/>
        <v>0</v>
      </c>
      <c r="AA52" s="117"/>
      <c r="AB52" s="117">
        <f t="shared" ca="1" si="3"/>
        <v>0</v>
      </c>
      <c r="AC52" s="123">
        <f t="shared" ca="1" si="12"/>
        <v>0</v>
      </c>
      <c r="AD52" s="117">
        <f t="shared" ca="1" si="24"/>
        <v>0</v>
      </c>
      <c r="AE52" s="117">
        <f t="shared" ca="1" si="25"/>
        <v>0</v>
      </c>
      <c r="AF52" s="117">
        <f t="shared" ca="1" si="26"/>
        <v>0</v>
      </c>
      <c r="AG52" s="46"/>
      <c r="AH52" s="117">
        <f t="shared" ca="1" si="5"/>
        <v>0</v>
      </c>
      <c r="AI52" s="123">
        <f t="shared" ca="1" si="14"/>
        <v>0</v>
      </c>
      <c r="AJ52" s="117">
        <f t="shared" ca="1" si="27"/>
        <v>0</v>
      </c>
      <c r="AK52" s="117">
        <f t="shared" ca="1" si="28"/>
        <v>0</v>
      </c>
      <c r="AL52" s="117">
        <f t="shared" ca="1" si="29"/>
        <v>0</v>
      </c>
      <c r="AM52" s="117"/>
      <c r="AN52" s="117">
        <f t="shared" ca="1" si="7"/>
        <v>0</v>
      </c>
    </row>
    <row r="53" spans="1:40" x14ac:dyDescent="0.25">
      <c r="A53" s="182">
        <v>1989</v>
      </c>
      <c r="B53" s="182"/>
      <c r="C53" s="36">
        <f>Muut_vuositiedot!$D53</f>
        <v>0.5</v>
      </c>
      <c r="D53" s="45">
        <f>Muut_vuositiedot!$G53</f>
        <v>0.97899999999999998</v>
      </c>
      <c r="E53" s="46"/>
      <c r="G53" s="120">
        <f ca="1">Yhd_liete!D53</f>
        <v>0</v>
      </c>
      <c r="H53" s="120">
        <f ca="1">Yhd_liete!H53</f>
        <v>0</v>
      </c>
      <c r="J53" s="117">
        <f t="shared" ca="1" si="16"/>
        <v>0</v>
      </c>
      <c r="K53" s="36">
        <f t="shared" ca="1" si="17"/>
        <v>0</v>
      </c>
      <c r="L53" s="117">
        <f t="shared" ca="1" si="18"/>
        <v>0</v>
      </c>
      <c r="M53" s="117">
        <f t="shared" ca="1" si="19"/>
        <v>0</v>
      </c>
      <c r="N53" s="117">
        <f t="shared" ca="1" si="20"/>
        <v>0</v>
      </c>
      <c r="O53" s="46"/>
      <c r="P53" s="120">
        <f ca="1">Teollisuuslietteet!L53</f>
        <v>0</v>
      </c>
      <c r="Q53" s="120">
        <f t="shared" ca="1" si="9"/>
        <v>0</v>
      </c>
      <c r="R53" s="120">
        <f ca="1">Teollisuuslietteet!P53</f>
        <v>0</v>
      </c>
      <c r="S53" s="120">
        <f ca="1">Teollisuuslietteet!Q53</f>
        <v>0</v>
      </c>
      <c r="T53" s="120">
        <f ca="1">Teollisuuslietteet!R53</f>
        <v>0</v>
      </c>
      <c r="U53" s="46"/>
      <c r="V53" s="117">
        <f t="shared" ca="1" si="1"/>
        <v>0</v>
      </c>
      <c r="W53" s="36">
        <f t="shared" ca="1" si="10"/>
        <v>0</v>
      </c>
      <c r="X53" s="117">
        <f t="shared" ca="1" si="21"/>
        <v>0</v>
      </c>
      <c r="Y53" s="117">
        <f t="shared" ca="1" si="22"/>
        <v>0</v>
      </c>
      <c r="Z53" s="117">
        <f t="shared" ca="1" si="23"/>
        <v>0</v>
      </c>
      <c r="AA53" s="117"/>
      <c r="AB53" s="117">
        <f t="shared" ca="1" si="3"/>
        <v>0</v>
      </c>
      <c r="AC53" s="123">
        <f t="shared" ca="1" si="12"/>
        <v>0</v>
      </c>
      <c r="AD53" s="117">
        <f t="shared" ca="1" si="24"/>
        <v>0</v>
      </c>
      <c r="AE53" s="117">
        <f t="shared" ca="1" si="25"/>
        <v>0</v>
      </c>
      <c r="AF53" s="117">
        <f t="shared" ca="1" si="26"/>
        <v>0</v>
      </c>
      <c r="AG53" s="46"/>
      <c r="AH53" s="117">
        <f t="shared" ca="1" si="5"/>
        <v>0</v>
      </c>
      <c r="AI53" s="123">
        <f t="shared" ca="1" si="14"/>
        <v>0</v>
      </c>
      <c r="AJ53" s="117">
        <f t="shared" ca="1" si="27"/>
        <v>0</v>
      </c>
      <c r="AK53" s="117">
        <f t="shared" ca="1" si="28"/>
        <v>0</v>
      </c>
      <c r="AL53" s="117">
        <f t="shared" ca="1" si="29"/>
        <v>0</v>
      </c>
      <c r="AM53" s="117"/>
      <c r="AN53" s="117">
        <f t="shared" ca="1" si="7"/>
        <v>0</v>
      </c>
    </row>
    <row r="54" spans="1:40" x14ac:dyDescent="0.25">
      <c r="A54" s="182">
        <v>1990</v>
      </c>
      <c r="B54" s="182"/>
      <c r="C54" s="36">
        <f>Muut_vuositiedot!$D54</f>
        <v>0.5</v>
      </c>
      <c r="D54" s="45">
        <f>Muut_vuositiedot!$G54</f>
        <v>0.98199999999999998</v>
      </c>
      <c r="E54" s="46"/>
      <c r="G54" s="120">
        <f ca="1">Yhd_liete!D54</f>
        <v>0</v>
      </c>
      <c r="H54" s="120">
        <f ca="1">Yhd_liete!H54</f>
        <v>0</v>
      </c>
      <c r="J54" s="117">
        <f t="shared" ca="1" si="16"/>
        <v>0</v>
      </c>
      <c r="K54" s="36">
        <f t="shared" ca="1" si="17"/>
        <v>0</v>
      </c>
      <c r="L54" s="117">
        <f t="shared" ca="1" si="18"/>
        <v>0</v>
      </c>
      <c r="M54" s="117">
        <f t="shared" ca="1" si="19"/>
        <v>0</v>
      </c>
      <c r="N54" s="117">
        <f t="shared" ca="1" si="20"/>
        <v>0</v>
      </c>
      <c r="O54" s="46"/>
      <c r="P54" s="120">
        <f ca="1">Teollisuuslietteet!L54</f>
        <v>0</v>
      </c>
      <c r="Q54" s="120">
        <f t="shared" ca="1" si="9"/>
        <v>0</v>
      </c>
      <c r="R54" s="120">
        <f ca="1">Teollisuuslietteet!P54</f>
        <v>0</v>
      </c>
      <c r="S54" s="120">
        <f ca="1">Teollisuuslietteet!Q54</f>
        <v>0</v>
      </c>
      <c r="T54" s="120">
        <f ca="1">Teollisuuslietteet!R54</f>
        <v>0</v>
      </c>
      <c r="U54" s="46"/>
      <c r="V54" s="117">
        <f t="shared" ca="1" si="1"/>
        <v>0</v>
      </c>
      <c r="W54" s="36">
        <f t="shared" ca="1" si="10"/>
        <v>0</v>
      </c>
      <c r="X54" s="117">
        <f t="shared" ca="1" si="21"/>
        <v>0</v>
      </c>
      <c r="Y54" s="117">
        <f t="shared" ca="1" si="22"/>
        <v>0</v>
      </c>
      <c r="Z54" s="117">
        <f t="shared" ca="1" si="23"/>
        <v>0</v>
      </c>
      <c r="AA54" s="117"/>
      <c r="AB54" s="117">
        <f t="shared" ca="1" si="3"/>
        <v>0</v>
      </c>
      <c r="AC54" s="123">
        <f t="shared" ca="1" si="12"/>
        <v>0</v>
      </c>
      <c r="AD54" s="117">
        <f t="shared" ca="1" si="24"/>
        <v>0</v>
      </c>
      <c r="AE54" s="117">
        <f t="shared" ca="1" si="25"/>
        <v>0</v>
      </c>
      <c r="AF54" s="117">
        <f t="shared" ca="1" si="26"/>
        <v>0</v>
      </c>
      <c r="AG54" s="46"/>
      <c r="AH54" s="117">
        <f t="shared" ca="1" si="5"/>
        <v>0</v>
      </c>
      <c r="AI54" s="123">
        <f t="shared" ca="1" si="14"/>
        <v>0</v>
      </c>
      <c r="AJ54" s="117">
        <f t="shared" ca="1" si="27"/>
        <v>0</v>
      </c>
      <c r="AK54" s="117">
        <f t="shared" ca="1" si="28"/>
        <v>0</v>
      </c>
      <c r="AL54" s="117">
        <f t="shared" ca="1" si="29"/>
        <v>0</v>
      </c>
      <c r="AM54" s="117"/>
      <c r="AN54" s="117">
        <f t="shared" ca="1" si="7"/>
        <v>0</v>
      </c>
    </row>
    <row r="55" spans="1:40" x14ac:dyDescent="0.25">
      <c r="A55" s="182">
        <v>1991</v>
      </c>
      <c r="B55" s="182"/>
      <c r="C55" s="36">
        <f>Muut_vuositiedot!$D55</f>
        <v>0.5</v>
      </c>
      <c r="D55" s="45">
        <f>Muut_vuositiedot!$G55</f>
        <v>0.98499999999999999</v>
      </c>
      <c r="E55" s="46"/>
      <c r="G55" s="120">
        <f ca="1">Yhd_liete!D55</f>
        <v>0</v>
      </c>
      <c r="H55" s="120">
        <f ca="1">Yhd_liete!H55</f>
        <v>0</v>
      </c>
      <c r="J55" s="117">
        <f t="shared" ca="1" si="16"/>
        <v>0</v>
      </c>
      <c r="K55" s="36">
        <f t="shared" ca="1" si="17"/>
        <v>0</v>
      </c>
      <c r="L55" s="117">
        <f t="shared" ca="1" si="18"/>
        <v>0</v>
      </c>
      <c r="M55" s="117">
        <f t="shared" ca="1" si="19"/>
        <v>0</v>
      </c>
      <c r="N55" s="117">
        <f t="shared" ca="1" si="20"/>
        <v>0</v>
      </c>
      <c r="O55" s="46"/>
      <c r="P55" s="120">
        <f ca="1">Teollisuuslietteet!L55</f>
        <v>0</v>
      </c>
      <c r="Q55" s="120">
        <f t="shared" ca="1" si="9"/>
        <v>0</v>
      </c>
      <c r="R55" s="120">
        <f ca="1">Teollisuuslietteet!P55</f>
        <v>0</v>
      </c>
      <c r="S55" s="120">
        <f ca="1">Teollisuuslietteet!Q55</f>
        <v>0</v>
      </c>
      <c r="T55" s="120">
        <f ca="1">Teollisuuslietteet!R55</f>
        <v>0</v>
      </c>
      <c r="U55" s="46"/>
      <c r="V55" s="117">
        <f t="shared" ca="1" si="1"/>
        <v>0</v>
      </c>
      <c r="W55" s="36">
        <f t="shared" ca="1" si="10"/>
        <v>0</v>
      </c>
      <c r="X55" s="117">
        <f t="shared" ca="1" si="21"/>
        <v>0</v>
      </c>
      <c r="Y55" s="117">
        <f t="shared" ca="1" si="22"/>
        <v>0</v>
      </c>
      <c r="Z55" s="117">
        <f t="shared" ca="1" si="23"/>
        <v>0</v>
      </c>
      <c r="AA55" s="117"/>
      <c r="AB55" s="117">
        <f t="shared" ca="1" si="3"/>
        <v>0</v>
      </c>
      <c r="AC55" s="123">
        <f t="shared" ca="1" si="12"/>
        <v>0</v>
      </c>
      <c r="AD55" s="117">
        <f t="shared" ca="1" si="24"/>
        <v>0</v>
      </c>
      <c r="AE55" s="117">
        <f t="shared" ca="1" si="25"/>
        <v>0</v>
      </c>
      <c r="AF55" s="117">
        <f t="shared" ca="1" si="26"/>
        <v>0</v>
      </c>
      <c r="AG55" s="46"/>
      <c r="AH55" s="117">
        <f t="shared" ca="1" si="5"/>
        <v>0</v>
      </c>
      <c r="AI55" s="123">
        <f t="shared" ca="1" si="14"/>
        <v>0</v>
      </c>
      <c r="AJ55" s="117">
        <f t="shared" ca="1" si="27"/>
        <v>0</v>
      </c>
      <c r="AK55" s="117">
        <f t="shared" ca="1" si="28"/>
        <v>0</v>
      </c>
      <c r="AL55" s="117">
        <f t="shared" ca="1" si="29"/>
        <v>0</v>
      </c>
      <c r="AM55" s="117"/>
      <c r="AN55" s="117">
        <f t="shared" ca="1" si="7"/>
        <v>0</v>
      </c>
    </row>
    <row r="56" spans="1:40" x14ac:dyDescent="0.25">
      <c r="A56" s="182">
        <v>1992</v>
      </c>
      <c r="B56" s="182"/>
      <c r="C56" s="36">
        <f>Muut_vuositiedot!$D56</f>
        <v>0.5</v>
      </c>
      <c r="D56" s="45">
        <f>Muut_vuositiedot!$G56</f>
        <v>0.98799999999999999</v>
      </c>
      <c r="E56" s="46"/>
      <c r="G56" s="120">
        <f ca="1">Yhd_liete!D56</f>
        <v>0</v>
      </c>
      <c r="H56" s="120">
        <f ca="1">Yhd_liete!H56</f>
        <v>0</v>
      </c>
      <c r="J56" s="117">
        <f t="shared" ca="1" si="16"/>
        <v>0</v>
      </c>
      <c r="K56" s="36">
        <f t="shared" ca="1" si="17"/>
        <v>0</v>
      </c>
      <c r="L56" s="117">
        <f t="shared" ca="1" si="18"/>
        <v>0</v>
      </c>
      <c r="M56" s="117">
        <f t="shared" ca="1" si="19"/>
        <v>0</v>
      </c>
      <c r="N56" s="117">
        <f t="shared" ca="1" si="20"/>
        <v>0</v>
      </c>
      <c r="O56" s="46"/>
      <c r="P56" s="120">
        <f ca="1">Teollisuuslietteet!L56</f>
        <v>0</v>
      </c>
      <c r="Q56" s="120">
        <f t="shared" ca="1" si="9"/>
        <v>0</v>
      </c>
      <c r="R56" s="120">
        <f ca="1">Teollisuuslietteet!P56</f>
        <v>0</v>
      </c>
      <c r="S56" s="120">
        <f ca="1">Teollisuuslietteet!Q56</f>
        <v>0</v>
      </c>
      <c r="T56" s="120">
        <f ca="1">Teollisuuslietteet!R56</f>
        <v>0</v>
      </c>
      <c r="U56" s="46"/>
      <c r="V56" s="117">
        <f t="shared" ca="1" si="1"/>
        <v>0</v>
      </c>
      <c r="W56" s="36">
        <f t="shared" ca="1" si="10"/>
        <v>0</v>
      </c>
      <c r="X56" s="117">
        <f t="shared" ca="1" si="21"/>
        <v>0</v>
      </c>
      <c r="Y56" s="117">
        <f t="shared" ca="1" si="22"/>
        <v>0</v>
      </c>
      <c r="Z56" s="117">
        <f t="shared" ca="1" si="23"/>
        <v>0</v>
      </c>
      <c r="AA56" s="117"/>
      <c r="AB56" s="117">
        <f t="shared" ca="1" si="3"/>
        <v>0</v>
      </c>
      <c r="AC56" s="123">
        <f t="shared" ca="1" si="12"/>
        <v>0</v>
      </c>
      <c r="AD56" s="117">
        <f t="shared" ca="1" si="24"/>
        <v>0</v>
      </c>
      <c r="AE56" s="117">
        <f t="shared" ca="1" si="25"/>
        <v>0</v>
      </c>
      <c r="AF56" s="117">
        <f t="shared" ca="1" si="26"/>
        <v>0</v>
      </c>
      <c r="AG56" s="46"/>
      <c r="AH56" s="117">
        <f t="shared" ca="1" si="5"/>
        <v>0</v>
      </c>
      <c r="AI56" s="123">
        <f t="shared" ca="1" si="14"/>
        <v>0</v>
      </c>
      <c r="AJ56" s="117">
        <f t="shared" ca="1" si="27"/>
        <v>0</v>
      </c>
      <c r="AK56" s="117">
        <f t="shared" ca="1" si="28"/>
        <v>0</v>
      </c>
      <c r="AL56" s="117">
        <f t="shared" ca="1" si="29"/>
        <v>0</v>
      </c>
      <c r="AM56" s="117"/>
      <c r="AN56" s="117">
        <f t="shared" ca="1" si="7"/>
        <v>0</v>
      </c>
    </row>
    <row r="57" spans="1:40" x14ac:dyDescent="0.25">
      <c r="A57" s="182">
        <v>1993</v>
      </c>
      <c r="B57" s="182"/>
      <c r="C57" s="36">
        <f>Muut_vuositiedot!$D57</f>
        <v>0.5</v>
      </c>
      <c r="D57" s="45">
        <f>Muut_vuositiedot!$G57</f>
        <v>0.98799999999999999</v>
      </c>
      <c r="E57" s="46"/>
      <c r="G57" s="120">
        <f ca="1">Yhd_liete!D57</f>
        <v>0</v>
      </c>
      <c r="H57" s="120">
        <f ca="1">Yhd_liete!H57</f>
        <v>0</v>
      </c>
      <c r="J57" s="117">
        <f t="shared" ca="1" si="16"/>
        <v>0</v>
      </c>
      <c r="K57" s="36">
        <f t="shared" ca="1" si="17"/>
        <v>0</v>
      </c>
      <c r="L57" s="117">
        <f t="shared" ca="1" si="18"/>
        <v>0</v>
      </c>
      <c r="M57" s="117">
        <f t="shared" ca="1" si="19"/>
        <v>0</v>
      </c>
      <c r="N57" s="117">
        <f t="shared" ca="1" si="20"/>
        <v>0</v>
      </c>
      <c r="O57" s="46"/>
      <c r="P57" s="120">
        <f ca="1">Teollisuuslietteet!L57</f>
        <v>0</v>
      </c>
      <c r="Q57" s="120">
        <f t="shared" ca="1" si="9"/>
        <v>0</v>
      </c>
      <c r="R57" s="120">
        <f ca="1">Teollisuuslietteet!P57</f>
        <v>0</v>
      </c>
      <c r="S57" s="120">
        <f ca="1">Teollisuuslietteet!Q57</f>
        <v>0</v>
      </c>
      <c r="T57" s="120">
        <f ca="1">Teollisuuslietteet!R57</f>
        <v>0</v>
      </c>
      <c r="U57" s="46"/>
      <c r="V57" s="117">
        <f t="shared" ca="1" si="1"/>
        <v>0</v>
      </c>
      <c r="W57" s="36">
        <f t="shared" ca="1" si="10"/>
        <v>0</v>
      </c>
      <c r="X57" s="117">
        <f t="shared" ca="1" si="21"/>
        <v>0</v>
      </c>
      <c r="Y57" s="117">
        <f t="shared" ca="1" si="22"/>
        <v>0</v>
      </c>
      <c r="Z57" s="117">
        <f t="shared" ca="1" si="23"/>
        <v>0</v>
      </c>
      <c r="AA57" s="117"/>
      <c r="AB57" s="117">
        <f t="shared" ca="1" si="3"/>
        <v>0</v>
      </c>
      <c r="AC57" s="123">
        <f t="shared" ca="1" si="12"/>
        <v>0</v>
      </c>
      <c r="AD57" s="117">
        <f t="shared" ca="1" si="24"/>
        <v>0</v>
      </c>
      <c r="AE57" s="117">
        <f t="shared" ca="1" si="25"/>
        <v>0</v>
      </c>
      <c r="AF57" s="117">
        <f t="shared" ca="1" si="26"/>
        <v>0</v>
      </c>
      <c r="AG57" s="46"/>
      <c r="AH57" s="117">
        <f t="shared" ca="1" si="5"/>
        <v>0</v>
      </c>
      <c r="AI57" s="123">
        <f t="shared" ca="1" si="14"/>
        <v>0</v>
      </c>
      <c r="AJ57" s="117">
        <f t="shared" ca="1" si="27"/>
        <v>0</v>
      </c>
      <c r="AK57" s="117">
        <f t="shared" ca="1" si="28"/>
        <v>0</v>
      </c>
      <c r="AL57" s="117">
        <f t="shared" ca="1" si="29"/>
        <v>0</v>
      </c>
      <c r="AM57" s="117"/>
      <c r="AN57" s="117">
        <f t="shared" ca="1" si="7"/>
        <v>0</v>
      </c>
    </row>
    <row r="58" spans="1:40" x14ac:dyDescent="0.25">
      <c r="A58" s="182">
        <v>1994</v>
      </c>
      <c r="B58" s="182"/>
      <c r="C58" s="36">
        <f>Muut_vuositiedot!$D58</f>
        <v>0.5</v>
      </c>
      <c r="D58" s="45">
        <f>Muut_vuositiedot!$G58</f>
        <v>0.98799999999999999</v>
      </c>
      <c r="E58" s="46"/>
      <c r="G58" s="120">
        <f ca="1">Yhd_liete!D58</f>
        <v>0</v>
      </c>
      <c r="H58" s="120">
        <f ca="1">Yhd_liete!H58</f>
        <v>0</v>
      </c>
      <c r="J58" s="117">
        <f t="shared" ca="1" si="16"/>
        <v>0</v>
      </c>
      <c r="K58" s="36">
        <f t="shared" ca="1" si="17"/>
        <v>0</v>
      </c>
      <c r="L58" s="117">
        <f t="shared" ca="1" si="18"/>
        <v>0</v>
      </c>
      <c r="M58" s="117">
        <f t="shared" ca="1" si="19"/>
        <v>0</v>
      </c>
      <c r="N58" s="117">
        <f t="shared" ca="1" si="20"/>
        <v>0</v>
      </c>
      <c r="O58" s="46"/>
      <c r="P58" s="120">
        <f ca="1">Teollisuuslietteet!L58</f>
        <v>0</v>
      </c>
      <c r="Q58" s="120">
        <f t="shared" ca="1" si="9"/>
        <v>0</v>
      </c>
      <c r="R58" s="120">
        <f ca="1">Teollisuuslietteet!P58</f>
        <v>0</v>
      </c>
      <c r="S58" s="120">
        <f ca="1">Teollisuuslietteet!Q58</f>
        <v>0</v>
      </c>
      <c r="T58" s="120">
        <f ca="1">Teollisuuslietteet!R58</f>
        <v>0</v>
      </c>
      <c r="U58" s="46"/>
      <c r="V58" s="117">
        <f t="shared" ca="1" si="1"/>
        <v>0</v>
      </c>
      <c r="W58" s="36">
        <f t="shared" ca="1" si="10"/>
        <v>0</v>
      </c>
      <c r="X58" s="117">
        <f t="shared" ca="1" si="21"/>
        <v>0</v>
      </c>
      <c r="Y58" s="117">
        <f t="shared" ca="1" si="22"/>
        <v>0</v>
      </c>
      <c r="Z58" s="117">
        <f t="shared" ca="1" si="23"/>
        <v>0</v>
      </c>
      <c r="AA58" s="117"/>
      <c r="AB58" s="117">
        <f t="shared" ca="1" si="3"/>
        <v>0</v>
      </c>
      <c r="AC58" s="123">
        <f t="shared" ca="1" si="12"/>
        <v>0</v>
      </c>
      <c r="AD58" s="117">
        <f t="shared" ca="1" si="24"/>
        <v>0</v>
      </c>
      <c r="AE58" s="117">
        <f t="shared" ca="1" si="25"/>
        <v>0</v>
      </c>
      <c r="AF58" s="117">
        <f t="shared" ca="1" si="26"/>
        <v>0</v>
      </c>
      <c r="AG58" s="46"/>
      <c r="AH58" s="117">
        <f t="shared" ca="1" si="5"/>
        <v>0</v>
      </c>
      <c r="AI58" s="123">
        <f t="shared" ca="1" si="14"/>
        <v>0</v>
      </c>
      <c r="AJ58" s="117">
        <f t="shared" ca="1" si="27"/>
        <v>0</v>
      </c>
      <c r="AK58" s="117">
        <f t="shared" ca="1" si="28"/>
        <v>0</v>
      </c>
      <c r="AL58" s="117">
        <f t="shared" ca="1" si="29"/>
        <v>0</v>
      </c>
      <c r="AM58" s="117"/>
      <c r="AN58" s="117">
        <f t="shared" ca="1" si="7"/>
        <v>0</v>
      </c>
    </row>
    <row r="59" spans="1:40" x14ac:dyDescent="0.25">
      <c r="A59" s="182">
        <v>1995</v>
      </c>
      <c r="B59" s="182"/>
      <c r="C59" s="36">
        <f>Muut_vuositiedot!$D59</f>
        <v>0.5</v>
      </c>
      <c r="D59" s="45">
        <f>Muut_vuositiedot!$G59</f>
        <v>0.98799999999999999</v>
      </c>
      <c r="E59" s="46"/>
      <c r="G59" s="120">
        <f ca="1">Yhd_liete!D59</f>
        <v>0</v>
      </c>
      <c r="H59" s="120">
        <f ca="1">Yhd_liete!H59</f>
        <v>0</v>
      </c>
      <c r="J59" s="117">
        <f t="shared" ca="1" si="16"/>
        <v>0</v>
      </c>
      <c r="K59" s="36">
        <f t="shared" ca="1" si="17"/>
        <v>0</v>
      </c>
      <c r="L59" s="117">
        <f t="shared" ca="1" si="18"/>
        <v>0</v>
      </c>
      <c r="M59" s="117">
        <f t="shared" ca="1" si="19"/>
        <v>0</v>
      </c>
      <c r="N59" s="117">
        <f t="shared" ca="1" si="20"/>
        <v>0</v>
      </c>
      <c r="O59" s="46"/>
      <c r="P59" s="120">
        <f ca="1">Teollisuuslietteet!L59</f>
        <v>0</v>
      </c>
      <c r="Q59" s="120">
        <f t="shared" ca="1" si="9"/>
        <v>0</v>
      </c>
      <c r="R59" s="120">
        <f ca="1">Teollisuuslietteet!P59</f>
        <v>0</v>
      </c>
      <c r="S59" s="120">
        <f ca="1">Teollisuuslietteet!Q59</f>
        <v>0</v>
      </c>
      <c r="T59" s="120">
        <f ca="1">Teollisuuslietteet!R59</f>
        <v>0</v>
      </c>
      <c r="U59" s="46"/>
      <c r="V59" s="117">
        <f t="shared" ca="1" si="1"/>
        <v>0</v>
      </c>
      <c r="W59" s="36">
        <f t="shared" ca="1" si="10"/>
        <v>0</v>
      </c>
      <c r="X59" s="117">
        <f t="shared" ca="1" si="21"/>
        <v>0</v>
      </c>
      <c r="Y59" s="117">
        <f t="shared" ca="1" si="22"/>
        <v>0</v>
      </c>
      <c r="Z59" s="117">
        <f t="shared" ca="1" si="23"/>
        <v>0</v>
      </c>
      <c r="AA59" s="117"/>
      <c r="AB59" s="117">
        <f t="shared" ca="1" si="3"/>
        <v>0</v>
      </c>
      <c r="AC59" s="123">
        <f t="shared" ca="1" si="12"/>
        <v>0</v>
      </c>
      <c r="AD59" s="117">
        <f t="shared" ca="1" si="24"/>
        <v>0</v>
      </c>
      <c r="AE59" s="117">
        <f t="shared" ca="1" si="25"/>
        <v>0</v>
      </c>
      <c r="AF59" s="117">
        <f t="shared" ca="1" si="26"/>
        <v>0</v>
      </c>
      <c r="AG59" s="46"/>
      <c r="AH59" s="117">
        <f t="shared" ca="1" si="5"/>
        <v>0</v>
      </c>
      <c r="AI59" s="123">
        <f t="shared" ca="1" si="14"/>
        <v>0</v>
      </c>
      <c r="AJ59" s="117">
        <f t="shared" ca="1" si="27"/>
        <v>0</v>
      </c>
      <c r="AK59" s="117">
        <f t="shared" ca="1" si="28"/>
        <v>0</v>
      </c>
      <c r="AL59" s="117">
        <f t="shared" ca="1" si="29"/>
        <v>0</v>
      </c>
      <c r="AM59" s="117"/>
      <c r="AN59" s="117">
        <f t="shared" ca="1" si="7"/>
        <v>0</v>
      </c>
    </row>
    <row r="60" spans="1:40" x14ac:dyDescent="0.25">
      <c r="A60" s="182">
        <v>1996</v>
      </c>
      <c r="B60" s="182"/>
      <c r="C60" s="36">
        <f>Muut_vuositiedot!$D60</f>
        <v>0.5</v>
      </c>
      <c r="D60" s="45">
        <f>Muut_vuositiedot!$G60</f>
        <v>0.98799999999999999</v>
      </c>
      <c r="E60" s="46"/>
      <c r="G60" s="120">
        <f ca="1">Yhd_liete!D60</f>
        <v>0</v>
      </c>
      <c r="H60" s="120">
        <f ca="1">Yhd_liete!H60</f>
        <v>0</v>
      </c>
      <c r="J60" s="117">
        <f t="shared" ca="1" si="16"/>
        <v>0</v>
      </c>
      <c r="K60" s="36">
        <f t="shared" ca="1" si="17"/>
        <v>0</v>
      </c>
      <c r="L60" s="117">
        <f t="shared" ca="1" si="18"/>
        <v>0</v>
      </c>
      <c r="M60" s="117">
        <f t="shared" ca="1" si="19"/>
        <v>0</v>
      </c>
      <c r="N60" s="117">
        <f t="shared" ca="1" si="20"/>
        <v>0</v>
      </c>
      <c r="O60" s="46"/>
      <c r="P60" s="120">
        <f ca="1">Teollisuuslietteet!L60</f>
        <v>0</v>
      </c>
      <c r="Q60" s="120">
        <f t="shared" ca="1" si="9"/>
        <v>0</v>
      </c>
      <c r="R60" s="120">
        <f ca="1">Teollisuuslietteet!P60</f>
        <v>0</v>
      </c>
      <c r="S60" s="120">
        <f ca="1">Teollisuuslietteet!Q60</f>
        <v>0</v>
      </c>
      <c r="T60" s="120">
        <f ca="1">Teollisuuslietteet!R60</f>
        <v>0</v>
      </c>
      <c r="U60" s="46"/>
      <c r="V60" s="117">
        <f t="shared" ca="1" si="1"/>
        <v>0</v>
      </c>
      <c r="W60" s="36">
        <f t="shared" ca="1" si="10"/>
        <v>0</v>
      </c>
      <c r="X60" s="117">
        <f t="shared" ca="1" si="21"/>
        <v>0</v>
      </c>
      <c r="Y60" s="117">
        <f t="shared" ca="1" si="22"/>
        <v>0</v>
      </c>
      <c r="Z60" s="117">
        <f t="shared" ca="1" si="23"/>
        <v>0</v>
      </c>
      <c r="AA60" s="117"/>
      <c r="AB60" s="117">
        <f t="shared" ca="1" si="3"/>
        <v>0</v>
      </c>
      <c r="AC60" s="123">
        <f t="shared" ca="1" si="12"/>
        <v>0</v>
      </c>
      <c r="AD60" s="117">
        <f t="shared" ca="1" si="24"/>
        <v>0</v>
      </c>
      <c r="AE60" s="117">
        <f t="shared" ca="1" si="25"/>
        <v>0</v>
      </c>
      <c r="AF60" s="117">
        <f t="shared" ca="1" si="26"/>
        <v>0</v>
      </c>
      <c r="AG60" s="46"/>
      <c r="AH60" s="117">
        <f t="shared" ca="1" si="5"/>
        <v>0</v>
      </c>
      <c r="AI60" s="123">
        <f t="shared" ca="1" si="14"/>
        <v>0</v>
      </c>
      <c r="AJ60" s="117">
        <f t="shared" ca="1" si="27"/>
        <v>0</v>
      </c>
      <c r="AK60" s="117">
        <f t="shared" ca="1" si="28"/>
        <v>0</v>
      </c>
      <c r="AL60" s="117">
        <f t="shared" ca="1" si="29"/>
        <v>0</v>
      </c>
      <c r="AM60" s="117"/>
      <c r="AN60" s="117">
        <f t="shared" ca="1" si="7"/>
        <v>0</v>
      </c>
    </row>
    <row r="61" spans="1:40" x14ac:dyDescent="0.25">
      <c r="A61" s="182">
        <v>1997</v>
      </c>
      <c r="B61" s="182"/>
      <c r="C61" s="36">
        <f>Muut_vuositiedot!$D61</f>
        <v>0.5</v>
      </c>
      <c r="D61" s="45">
        <f>Muut_vuositiedot!$G61</f>
        <v>0.99399999999999999</v>
      </c>
      <c r="E61" s="46"/>
      <c r="G61" s="120">
        <f ca="1">Yhd_liete!D61</f>
        <v>0</v>
      </c>
      <c r="H61" s="120">
        <f ca="1">Yhd_liete!H61</f>
        <v>0</v>
      </c>
      <c r="J61" s="117">
        <f t="shared" ca="1" si="16"/>
        <v>0</v>
      </c>
      <c r="K61" s="36">
        <f t="shared" ca="1" si="17"/>
        <v>0</v>
      </c>
      <c r="L61" s="117">
        <f t="shared" ca="1" si="18"/>
        <v>0</v>
      </c>
      <c r="M61" s="117">
        <f t="shared" ca="1" si="19"/>
        <v>0</v>
      </c>
      <c r="N61" s="117">
        <f t="shared" ca="1" si="20"/>
        <v>0</v>
      </c>
      <c r="O61" s="46"/>
      <c r="P61" s="120">
        <f ca="1">Teollisuuslietteet!L61</f>
        <v>0</v>
      </c>
      <c r="Q61" s="120">
        <f t="shared" ca="1" si="9"/>
        <v>0</v>
      </c>
      <c r="R61" s="120">
        <f ca="1">Teollisuuslietteet!P61</f>
        <v>0</v>
      </c>
      <c r="S61" s="120">
        <f ca="1">Teollisuuslietteet!Q61</f>
        <v>0</v>
      </c>
      <c r="T61" s="120">
        <f ca="1">Teollisuuslietteet!R61</f>
        <v>0</v>
      </c>
      <c r="U61" s="46"/>
      <c r="V61" s="117">
        <f t="shared" ca="1" si="1"/>
        <v>0</v>
      </c>
      <c r="W61" s="36">
        <f t="shared" ca="1" si="10"/>
        <v>0</v>
      </c>
      <c r="X61" s="117">
        <f t="shared" ca="1" si="21"/>
        <v>0</v>
      </c>
      <c r="Y61" s="117">
        <f t="shared" ca="1" si="22"/>
        <v>0</v>
      </c>
      <c r="Z61" s="117">
        <f t="shared" ca="1" si="23"/>
        <v>0</v>
      </c>
      <c r="AA61" s="117"/>
      <c r="AB61" s="117">
        <f t="shared" ca="1" si="3"/>
        <v>0</v>
      </c>
      <c r="AC61" s="123">
        <f t="shared" ca="1" si="12"/>
        <v>0</v>
      </c>
      <c r="AD61" s="117">
        <f t="shared" ca="1" si="24"/>
        <v>0</v>
      </c>
      <c r="AE61" s="117">
        <f t="shared" ca="1" si="25"/>
        <v>0</v>
      </c>
      <c r="AF61" s="117">
        <f t="shared" ca="1" si="26"/>
        <v>0</v>
      </c>
      <c r="AG61" s="46"/>
      <c r="AH61" s="117">
        <f t="shared" ca="1" si="5"/>
        <v>0</v>
      </c>
      <c r="AI61" s="123">
        <f t="shared" ca="1" si="14"/>
        <v>0</v>
      </c>
      <c r="AJ61" s="117">
        <f t="shared" ca="1" si="27"/>
        <v>0</v>
      </c>
      <c r="AK61" s="117">
        <f t="shared" ca="1" si="28"/>
        <v>0</v>
      </c>
      <c r="AL61" s="117">
        <f t="shared" ca="1" si="29"/>
        <v>0</v>
      </c>
      <c r="AM61" s="117"/>
      <c r="AN61" s="117">
        <f t="shared" ca="1" si="7"/>
        <v>0</v>
      </c>
    </row>
    <row r="62" spans="1:40" x14ac:dyDescent="0.25">
      <c r="A62" s="182">
        <v>1998</v>
      </c>
      <c r="B62" s="182"/>
      <c r="C62" s="36">
        <f>Muut_vuositiedot!$D62</f>
        <v>0.5</v>
      </c>
      <c r="D62" s="45">
        <f>Muut_vuositiedot!$G62</f>
        <v>0.99399999999999999</v>
      </c>
      <c r="E62" s="46"/>
      <c r="G62" s="120">
        <f ca="1">Yhd_liete!D62</f>
        <v>0</v>
      </c>
      <c r="H62" s="120">
        <f ca="1">Yhd_liete!H62</f>
        <v>0</v>
      </c>
      <c r="J62" s="117">
        <f t="shared" ca="1" si="16"/>
        <v>0</v>
      </c>
      <c r="K62" s="36">
        <f t="shared" ca="1" si="17"/>
        <v>0</v>
      </c>
      <c r="L62" s="117">
        <f t="shared" ca="1" si="18"/>
        <v>0</v>
      </c>
      <c r="M62" s="117">
        <f t="shared" ca="1" si="19"/>
        <v>0</v>
      </c>
      <c r="N62" s="117">
        <f t="shared" ca="1" si="20"/>
        <v>0</v>
      </c>
      <c r="O62" s="46"/>
      <c r="P62" s="120">
        <f ca="1">Teollisuuslietteet!L62</f>
        <v>0</v>
      </c>
      <c r="Q62" s="120">
        <f t="shared" ca="1" si="9"/>
        <v>0</v>
      </c>
      <c r="R62" s="120">
        <f ca="1">Teollisuuslietteet!P62</f>
        <v>0</v>
      </c>
      <c r="S62" s="120">
        <f ca="1">Teollisuuslietteet!Q62</f>
        <v>0</v>
      </c>
      <c r="T62" s="120">
        <f ca="1">Teollisuuslietteet!R62</f>
        <v>0</v>
      </c>
      <c r="U62" s="46"/>
      <c r="V62" s="117">
        <f t="shared" ca="1" si="1"/>
        <v>0</v>
      </c>
      <c r="W62" s="36">
        <f t="shared" ca="1" si="10"/>
        <v>0</v>
      </c>
      <c r="X62" s="117">
        <f t="shared" ca="1" si="21"/>
        <v>0</v>
      </c>
      <c r="Y62" s="117">
        <f t="shared" ca="1" si="22"/>
        <v>0</v>
      </c>
      <c r="Z62" s="117">
        <f t="shared" ca="1" si="23"/>
        <v>0</v>
      </c>
      <c r="AA62" s="117"/>
      <c r="AB62" s="117">
        <f t="shared" ca="1" si="3"/>
        <v>0</v>
      </c>
      <c r="AC62" s="123">
        <f t="shared" ca="1" si="12"/>
        <v>0</v>
      </c>
      <c r="AD62" s="117">
        <f t="shared" ca="1" si="24"/>
        <v>0</v>
      </c>
      <c r="AE62" s="117">
        <f t="shared" ca="1" si="25"/>
        <v>0</v>
      </c>
      <c r="AF62" s="117">
        <f t="shared" ca="1" si="26"/>
        <v>0</v>
      </c>
      <c r="AG62" s="46"/>
      <c r="AH62" s="117">
        <f t="shared" ca="1" si="5"/>
        <v>0</v>
      </c>
      <c r="AI62" s="123">
        <f t="shared" ca="1" si="14"/>
        <v>0</v>
      </c>
      <c r="AJ62" s="117">
        <f t="shared" ca="1" si="27"/>
        <v>0</v>
      </c>
      <c r="AK62" s="117">
        <f t="shared" ca="1" si="28"/>
        <v>0</v>
      </c>
      <c r="AL62" s="117">
        <f t="shared" ca="1" si="29"/>
        <v>0</v>
      </c>
      <c r="AM62" s="117"/>
      <c r="AN62" s="117">
        <f t="shared" ca="1" si="7"/>
        <v>0</v>
      </c>
    </row>
    <row r="63" spans="1:40" x14ac:dyDescent="0.25">
      <c r="A63" s="182">
        <v>1999</v>
      </c>
      <c r="B63" s="182"/>
      <c r="C63" s="36">
        <f>Muut_vuositiedot!$D63</f>
        <v>0.5</v>
      </c>
      <c r="D63" s="45">
        <f>Muut_vuositiedot!$G63</f>
        <v>0.99399999999999999</v>
      </c>
      <c r="E63" s="46"/>
      <c r="G63" s="120">
        <f ca="1">Yhd_liete!D63</f>
        <v>0</v>
      </c>
      <c r="H63" s="120">
        <f ca="1">Yhd_liete!H63</f>
        <v>0</v>
      </c>
      <c r="J63" s="117">
        <f t="shared" ca="1" si="16"/>
        <v>0</v>
      </c>
      <c r="K63" s="36">
        <f t="shared" ca="1" si="17"/>
        <v>0</v>
      </c>
      <c r="L63" s="117">
        <f t="shared" ca="1" si="18"/>
        <v>0</v>
      </c>
      <c r="M63" s="117">
        <f t="shared" ca="1" si="19"/>
        <v>0</v>
      </c>
      <c r="N63" s="117">
        <f t="shared" ca="1" si="20"/>
        <v>0</v>
      </c>
      <c r="O63" s="46"/>
      <c r="P63" s="120">
        <f ca="1">Teollisuuslietteet!L63</f>
        <v>0</v>
      </c>
      <c r="Q63" s="120">
        <f t="shared" ca="1" si="9"/>
        <v>0</v>
      </c>
      <c r="R63" s="120">
        <f ca="1">Teollisuuslietteet!P63</f>
        <v>0</v>
      </c>
      <c r="S63" s="120">
        <f ca="1">Teollisuuslietteet!Q63</f>
        <v>0</v>
      </c>
      <c r="T63" s="120">
        <f ca="1">Teollisuuslietteet!R63</f>
        <v>0</v>
      </c>
      <c r="U63" s="46"/>
      <c r="V63" s="117">
        <f t="shared" ca="1" si="1"/>
        <v>0</v>
      </c>
      <c r="W63" s="36">
        <f t="shared" ca="1" si="10"/>
        <v>0</v>
      </c>
      <c r="X63" s="117">
        <f t="shared" ca="1" si="21"/>
        <v>0</v>
      </c>
      <c r="Y63" s="117">
        <f t="shared" ca="1" si="22"/>
        <v>0</v>
      </c>
      <c r="Z63" s="117">
        <f t="shared" ca="1" si="23"/>
        <v>0</v>
      </c>
      <c r="AA63" s="117"/>
      <c r="AB63" s="117">
        <f t="shared" ca="1" si="3"/>
        <v>0</v>
      </c>
      <c r="AC63" s="123">
        <f t="shared" ca="1" si="12"/>
        <v>0</v>
      </c>
      <c r="AD63" s="117">
        <f t="shared" ca="1" si="24"/>
        <v>0</v>
      </c>
      <c r="AE63" s="117">
        <f t="shared" ca="1" si="25"/>
        <v>0</v>
      </c>
      <c r="AF63" s="117">
        <f t="shared" ca="1" si="26"/>
        <v>0</v>
      </c>
      <c r="AG63" s="46"/>
      <c r="AH63" s="117">
        <f t="shared" ca="1" si="5"/>
        <v>0</v>
      </c>
      <c r="AI63" s="123">
        <f t="shared" ca="1" si="14"/>
        <v>0</v>
      </c>
      <c r="AJ63" s="117">
        <f t="shared" ca="1" si="27"/>
        <v>0</v>
      </c>
      <c r="AK63" s="117">
        <f t="shared" ca="1" si="28"/>
        <v>0</v>
      </c>
      <c r="AL63" s="117">
        <f t="shared" ca="1" si="29"/>
        <v>0</v>
      </c>
      <c r="AM63" s="117"/>
      <c r="AN63" s="117">
        <f t="shared" ca="1" si="7"/>
        <v>0</v>
      </c>
    </row>
    <row r="64" spans="1:40" x14ac:dyDescent="0.25">
      <c r="A64" s="182">
        <v>2000</v>
      </c>
      <c r="B64" s="182"/>
      <c r="C64" s="36">
        <f>Muut_vuositiedot!$D64</f>
        <v>0.5</v>
      </c>
      <c r="D64" s="45">
        <f>Muut_vuositiedot!$G64</f>
        <v>0.99399999999999999</v>
      </c>
      <c r="E64" s="46"/>
      <c r="G64" s="120">
        <f ca="1">Yhd_liete!D64</f>
        <v>0</v>
      </c>
      <c r="H64" s="120">
        <f ca="1">Yhd_liete!H64</f>
        <v>0</v>
      </c>
      <c r="J64" s="117">
        <f t="shared" ca="1" si="16"/>
        <v>0</v>
      </c>
      <c r="K64" s="36">
        <f t="shared" ca="1" si="17"/>
        <v>0</v>
      </c>
      <c r="L64" s="117">
        <f t="shared" ca="1" si="18"/>
        <v>0</v>
      </c>
      <c r="M64" s="117">
        <f t="shared" ca="1" si="19"/>
        <v>0</v>
      </c>
      <c r="N64" s="117">
        <f t="shared" ca="1" si="20"/>
        <v>0</v>
      </c>
      <c r="O64" s="46"/>
      <c r="P64" s="120">
        <f ca="1">Teollisuuslietteet!L64</f>
        <v>0</v>
      </c>
      <c r="Q64" s="120">
        <f t="shared" ca="1" si="9"/>
        <v>0</v>
      </c>
      <c r="R64" s="120">
        <f ca="1">Teollisuuslietteet!P64</f>
        <v>0</v>
      </c>
      <c r="S64" s="120">
        <f ca="1">Teollisuuslietteet!Q64</f>
        <v>0</v>
      </c>
      <c r="T64" s="120">
        <f ca="1">Teollisuuslietteet!R64</f>
        <v>0</v>
      </c>
      <c r="U64" s="46"/>
      <c r="V64" s="117">
        <f t="shared" ca="1" si="1"/>
        <v>0</v>
      </c>
      <c r="W64" s="36">
        <f t="shared" ca="1" si="10"/>
        <v>0</v>
      </c>
      <c r="X64" s="117">
        <f t="shared" ca="1" si="21"/>
        <v>0</v>
      </c>
      <c r="Y64" s="117">
        <f t="shared" ca="1" si="22"/>
        <v>0</v>
      </c>
      <c r="Z64" s="117">
        <f t="shared" ca="1" si="23"/>
        <v>0</v>
      </c>
      <c r="AA64" s="117"/>
      <c r="AB64" s="117">
        <f t="shared" ca="1" si="3"/>
        <v>0</v>
      </c>
      <c r="AC64" s="123">
        <f t="shared" ca="1" si="12"/>
        <v>0</v>
      </c>
      <c r="AD64" s="117">
        <f t="shared" ca="1" si="24"/>
        <v>0</v>
      </c>
      <c r="AE64" s="117">
        <f t="shared" ca="1" si="25"/>
        <v>0</v>
      </c>
      <c r="AF64" s="117">
        <f t="shared" ca="1" si="26"/>
        <v>0</v>
      </c>
      <c r="AG64" s="46"/>
      <c r="AH64" s="117">
        <f t="shared" ca="1" si="5"/>
        <v>0</v>
      </c>
      <c r="AI64" s="123">
        <f t="shared" ca="1" si="14"/>
        <v>0</v>
      </c>
      <c r="AJ64" s="117">
        <f t="shared" ca="1" si="27"/>
        <v>0</v>
      </c>
      <c r="AK64" s="117">
        <f t="shared" ca="1" si="28"/>
        <v>0</v>
      </c>
      <c r="AL64" s="117">
        <f t="shared" ca="1" si="29"/>
        <v>0</v>
      </c>
      <c r="AM64" s="117"/>
      <c r="AN64" s="117">
        <f t="shared" ca="1" si="7"/>
        <v>0</v>
      </c>
    </row>
    <row r="65" spans="1:40" x14ac:dyDescent="0.25">
      <c r="A65" s="182">
        <v>2001</v>
      </c>
      <c r="B65" s="182"/>
      <c r="C65" s="36">
        <f>Muut_vuositiedot!$D65</f>
        <v>0.5</v>
      </c>
      <c r="D65" s="45">
        <f>Muut_vuositiedot!$G65</f>
        <v>0.99399999999999999</v>
      </c>
      <c r="E65" s="46"/>
      <c r="G65" s="120">
        <f ca="1">Yhd_liete!D65</f>
        <v>0</v>
      </c>
      <c r="H65" s="120">
        <f ca="1">Yhd_liete!H65</f>
        <v>0</v>
      </c>
      <c r="J65" s="117">
        <f t="shared" ca="1" si="16"/>
        <v>0</v>
      </c>
      <c r="K65" s="36">
        <f t="shared" ca="1" si="17"/>
        <v>0</v>
      </c>
      <c r="L65" s="117">
        <f t="shared" ca="1" si="18"/>
        <v>0</v>
      </c>
      <c r="M65" s="117">
        <f t="shared" ca="1" si="19"/>
        <v>0</v>
      </c>
      <c r="N65" s="117">
        <f t="shared" ca="1" si="20"/>
        <v>0</v>
      </c>
      <c r="O65" s="46"/>
      <c r="P65" s="120">
        <f ca="1">Teollisuuslietteet!L65</f>
        <v>0</v>
      </c>
      <c r="Q65" s="120">
        <f t="shared" ca="1" si="9"/>
        <v>0</v>
      </c>
      <c r="R65" s="120">
        <f ca="1">Teollisuuslietteet!P65</f>
        <v>0</v>
      </c>
      <c r="S65" s="120">
        <f ca="1">Teollisuuslietteet!Q65</f>
        <v>0</v>
      </c>
      <c r="T65" s="120">
        <f ca="1">Teollisuuslietteet!R65</f>
        <v>0</v>
      </c>
      <c r="U65" s="46"/>
      <c r="V65" s="117">
        <f t="shared" ca="1" si="1"/>
        <v>0</v>
      </c>
      <c r="W65" s="36">
        <f t="shared" ca="1" si="10"/>
        <v>0</v>
      </c>
      <c r="X65" s="117">
        <f t="shared" ca="1" si="21"/>
        <v>0</v>
      </c>
      <c r="Y65" s="117">
        <f t="shared" ca="1" si="22"/>
        <v>0</v>
      </c>
      <c r="Z65" s="117">
        <f t="shared" ca="1" si="23"/>
        <v>0</v>
      </c>
      <c r="AA65" s="117"/>
      <c r="AB65" s="117">
        <f t="shared" ca="1" si="3"/>
        <v>0</v>
      </c>
      <c r="AC65" s="123">
        <f t="shared" ca="1" si="12"/>
        <v>0</v>
      </c>
      <c r="AD65" s="117">
        <f t="shared" ca="1" si="24"/>
        <v>0</v>
      </c>
      <c r="AE65" s="117">
        <f t="shared" ca="1" si="25"/>
        <v>0</v>
      </c>
      <c r="AF65" s="117">
        <f t="shared" ca="1" si="26"/>
        <v>0</v>
      </c>
      <c r="AG65" s="46"/>
      <c r="AH65" s="117">
        <f t="shared" ca="1" si="5"/>
        <v>0</v>
      </c>
      <c r="AI65" s="123">
        <f t="shared" ca="1" si="14"/>
        <v>0</v>
      </c>
      <c r="AJ65" s="117">
        <f t="shared" ca="1" si="27"/>
        <v>0</v>
      </c>
      <c r="AK65" s="117">
        <f t="shared" ca="1" si="28"/>
        <v>0</v>
      </c>
      <c r="AL65" s="117">
        <f t="shared" ca="1" si="29"/>
        <v>0</v>
      </c>
      <c r="AM65" s="117"/>
      <c r="AN65" s="117">
        <f t="shared" ca="1" si="7"/>
        <v>0</v>
      </c>
    </row>
    <row r="66" spans="1:40" x14ac:dyDescent="0.25">
      <c r="A66" s="182">
        <v>2002</v>
      </c>
      <c r="B66" s="182"/>
      <c r="C66" s="36">
        <f>Muut_vuositiedot!$D66</f>
        <v>0.5</v>
      </c>
      <c r="D66" s="45">
        <f>Muut_vuositiedot!$G66</f>
        <v>1</v>
      </c>
      <c r="E66" s="46"/>
      <c r="G66" s="120">
        <f ca="1">Yhd_liete!D66</f>
        <v>0</v>
      </c>
      <c r="H66" s="120">
        <f ca="1">Yhd_liete!H66</f>
        <v>0</v>
      </c>
      <c r="J66" s="117">
        <f t="shared" ca="1" si="16"/>
        <v>0</v>
      </c>
      <c r="K66" s="36">
        <f t="shared" ca="1" si="17"/>
        <v>0</v>
      </c>
      <c r="L66" s="117">
        <f t="shared" ca="1" si="18"/>
        <v>0</v>
      </c>
      <c r="M66" s="117">
        <f t="shared" ca="1" si="19"/>
        <v>0</v>
      </c>
      <c r="N66" s="117">
        <f t="shared" ca="1" si="20"/>
        <v>0</v>
      </c>
      <c r="O66" s="46"/>
      <c r="P66" s="120">
        <f ca="1">Teollisuuslietteet!L66</f>
        <v>0</v>
      </c>
      <c r="Q66" s="120">
        <f t="shared" ca="1" si="9"/>
        <v>0</v>
      </c>
      <c r="R66" s="120">
        <f ca="1">Teollisuuslietteet!P66</f>
        <v>0</v>
      </c>
      <c r="S66" s="120">
        <f ca="1">Teollisuuslietteet!Q66</f>
        <v>0</v>
      </c>
      <c r="T66" s="120">
        <f ca="1">Teollisuuslietteet!R66</f>
        <v>0</v>
      </c>
      <c r="U66" s="46"/>
      <c r="V66" s="117">
        <f t="shared" ca="1" si="1"/>
        <v>0</v>
      </c>
      <c r="W66" s="36">
        <f t="shared" ca="1" si="10"/>
        <v>0</v>
      </c>
      <c r="X66" s="117">
        <f t="shared" ca="1" si="21"/>
        <v>0</v>
      </c>
      <c r="Y66" s="117">
        <f t="shared" ca="1" si="22"/>
        <v>0</v>
      </c>
      <c r="Z66" s="117">
        <f t="shared" ca="1" si="23"/>
        <v>0</v>
      </c>
      <c r="AA66" s="117"/>
      <c r="AB66" s="117">
        <f t="shared" ca="1" si="3"/>
        <v>0</v>
      </c>
      <c r="AC66" s="123">
        <f t="shared" ca="1" si="12"/>
        <v>0</v>
      </c>
      <c r="AD66" s="117">
        <f t="shared" ca="1" si="24"/>
        <v>0</v>
      </c>
      <c r="AE66" s="117">
        <f t="shared" ca="1" si="25"/>
        <v>0</v>
      </c>
      <c r="AF66" s="117">
        <f t="shared" ca="1" si="26"/>
        <v>0</v>
      </c>
      <c r="AG66" s="46"/>
      <c r="AH66" s="117">
        <f t="shared" ca="1" si="5"/>
        <v>0</v>
      </c>
      <c r="AI66" s="123">
        <f t="shared" ca="1" si="14"/>
        <v>0</v>
      </c>
      <c r="AJ66" s="117">
        <f t="shared" ca="1" si="27"/>
        <v>0</v>
      </c>
      <c r="AK66" s="117">
        <f t="shared" ca="1" si="28"/>
        <v>0</v>
      </c>
      <c r="AL66" s="117">
        <f t="shared" ca="1" si="29"/>
        <v>0</v>
      </c>
      <c r="AM66" s="117"/>
      <c r="AN66" s="117">
        <f t="shared" ca="1" si="7"/>
        <v>0</v>
      </c>
    </row>
    <row r="67" spans="1:40" x14ac:dyDescent="0.25">
      <c r="A67" s="182">
        <v>2003</v>
      </c>
      <c r="B67" s="182"/>
      <c r="C67" s="36">
        <f>Muut_vuositiedot!$D67</f>
        <v>0.5</v>
      </c>
      <c r="D67" s="45">
        <f>Muut_vuositiedot!$G67</f>
        <v>1</v>
      </c>
      <c r="E67" s="46"/>
      <c r="G67" s="120">
        <f ca="1">Yhd_liete!D67</f>
        <v>0</v>
      </c>
      <c r="H67" s="120">
        <f ca="1">Yhd_liete!H67</f>
        <v>0</v>
      </c>
      <c r="J67" s="117">
        <f t="shared" ca="1" si="16"/>
        <v>0</v>
      </c>
      <c r="K67" s="36">
        <f t="shared" ca="1" si="17"/>
        <v>0</v>
      </c>
      <c r="L67" s="117">
        <f t="shared" ca="1" si="18"/>
        <v>0</v>
      </c>
      <c r="M67" s="117">
        <f t="shared" ca="1" si="19"/>
        <v>0</v>
      </c>
      <c r="N67" s="117">
        <f t="shared" ca="1" si="20"/>
        <v>0</v>
      </c>
      <c r="O67" s="46"/>
      <c r="P67" s="120">
        <f ca="1">Teollisuuslietteet!L67</f>
        <v>0</v>
      </c>
      <c r="Q67" s="120">
        <f t="shared" ca="1" si="9"/>
        <v>0</v>
      </c>
      <c r="R67" s="120">
        <f ca="1">Teollisuuslietteet!P67</f>
        <v>0</v>
      </c>
      <c r="S67" s="120">
        <f ca="1">Teollisuuslietteet!Q67</f>
        <v>0</v>
      </c>
      <c r="T67" s="120">
        <f ca="1">Teollisuuslietteet!R67</f>
        <v>0</v>
      </c>
      <c r="U67" s="46"/>
      <c r="V67" s="117">
        <f t="shared" ca="1" si="1"/>
        <v>0</v>
      </c>
      <c r="W67" s="36">
        <f t="shared" ca="1" si="10"/>
        <v>0</v>
      </c>
      <c r="X67" s="117">
        <f t="shared" ca="1" si="21"/>
        <v>0</v>
      </c>
      <c r="Y67" s="117">
        <f t="shared" ca="1" si="22"/>
        <v>0</v>
      </c>
      <c r="Z67" s="117">
        <f t="shared" ca="1" si="23"/>
        <v>0</v>
      </c>
      <c r="AA67" s="117"/>
      <c r="AB67" s="117">
        <f t="shared" ca="1" si="3"/>
        <v>0</v>
      </c>
      <c r="AC67" s="123">
        <f t="shared" ca="1" si="12"/>
        <v>0</v>
      </c>
      <c r="AD67" s="117">
        <f t="shared" ca="1" si="24"/>
        <v>0</v>
      </c>
      <c r="AE67" s="117">
        <f t="shared" ca="1" si="25"/>
        <v>0</v>
      </c>
      <c r="AF67" s="117">
        <f t="shared" ca="1" si="26"/>
        <v>0</v>
      </c>
      <c r="AG67" s="46"/>
      <c r="AH67" s="117">
        <f t="shared" ca="1" si="5"/>
        <v>0</v>
      </c>
      <c r="AI67" s="123">
        <f t="shared" ca="1" si="14"/>
        <v>0</v>
      </c>
      <c r="AJ67" s="117">
        <f t="shared" ca="1" si="27"/>
        <v>0</v>
      </c>
      <c r="AK67" s="117">
        <f t="shared" ca="1" si="28"/>
        <v>0</v>
      </c>
      <c r="AL67" s="117">
        <f t="shared" ca="1" si="29"/>
        <v>0</v>
      </c>
      <c r="AM67" s="117"/>
      <c r="AN67" s="117">
        <f t="shared" ca="1" si="7"/>
        <v>0</v>
      </c>
    </row>
    <row r="68" spans="1:40" x14ac:dyDescent="0.25">
      <c r="A68" s="182">
        <v>2004</v>
      </c>
      <c r="B68" s="182"/>
      <c r="C68" s="36">
        <f>Muut_vuositiedot!$D68</f>
        <v>0.5</v>
      </c>
      <c r="D68" s="45">
        <f>Muut_vuositiedot!$G68</f>
        <v>1</v>
      </c>
      <c r="E68" s="46"/>
      <c r="G68" s="120">
        <f ca="1">Yhd_liete!D68</f>
        <v>0</v>
      </c>
      <c r="H68" s="120">
        <f ca="1">Yhd_liete!H68</f>
        <v>0</v>
      </c>
      <c r="J68" s="117">
        <f t="shared" ca="1" si="16"/>
        <v>0</v>
      </c>
      <c r="K68" s="36">
        <f t="shared" ca="1" si="17"/>
        <v>0</v>
      </c>
      <c r="L68" s="117">
        <f t="shared" ca="1" si="18"/>
        <v>0</v>
      </c>
      <c r="M68" s="117">
        <f t="shared" ca="1" si="19"/>
        <v>0</v>
      </c>
      <c r="N68" s="117">
        <f t="shared" ca="1" si="20"/>
        <v>0</v>
      </c>
      <c r="O68" s="46"/>
      <c r="P68" s="120">
        <f ca="1">Teollisuuslietteet!L68</f>
        <v>0</v>
      </c>
      <c r="Q68" s="120">
        <f t="shared" ca="1" si="9"/>
        <v>0</v>
      </c>
      <c r="R68" s="120">
        <f ca="1">Teollisuuslietteet!P68</f>
        <v>0</v>
      </c>
      <c r="S68" s="120">
        <f ca="1">Teollisuuslietteet!Q68</f>
        <v>0</v>
      </c>
      <c r="T68" s="120">
        <f ca="1">Teollisuuslietteet!R68</f>
        <v>0</v>
      </c>
      <c r="U68" s="46"/>
      <c r="V68" s="117">
        <f t="shared" ca="1" si="1"/>
        <v>0</v>
      </c>
      <c r="W68" s="36">
        <f t="shared" ca="1" si="10"/>
        <v>0</v>
      </c>
      <c r="X68" s="117">
        <f t="shared" ca="1" si="21"/>
        <v>0</v>
      </c>
      <c r="Y68" s="117">
        <f t="shared" ca="1" si="22"/>
        <v>0</v>
      </c>
      <c r="Z68" s="117">
        <f t="shared" ca="1" si="23"/>
        <v>0</v>
      </c>
      <c r="AA68" s="117"/>
      <c r="AB68" s="117">
        <f t="shared" ca="1" si="3"/>
        <v>0</v>
      </c>
      <c r="AC68" s="123">
        <f t="shared" ca="1" si="12"/>
        <v>0</v>
      </c>
      <c r="AD68" s="117">
        <f t="shared" ca="1" si="24"/>
        <v>0</v>
      </c>
      <c r="AE68" s="117">
        <f t="shared" ca="1" si="25"/>
        <v>0</v>
      </c>
      <c r="AF68" s="117">
        <f t="shared" ca="1" si="26"/>
        <v>0</v>
      </c>
      <c r="AG68" s="46"/>
      <c r="AH68" s="117">
        <f t="shared" ca="1" si="5"/>
        <v>0</v>
      </c>
      <c r="AI68" s="123">
        <f t="shared" ca="1" si="14"/>
        <v>0</v>
      </c>
      <c r="AJ68" s="117">
        <f t="shared" ca="1" si="27"/>
        <v>0</v>
      </c>
      <c r="AK68" s="117">
        <f t="shared" ca="1" si="28"/>
        <v>0</v>
      </c>
      <c r="AL68" s="117">
        <f t="shared" ca="1" si="29"/>
        <v>0</v>
      </c>
      <c r="AM68" s="117"/>
      <c r="AN68" s="117">
        <f t="shared" ca="1" si="7"/>
        <v>0</v>
      </c>
    </row>
    <row r="69" spans="1:40" x14ac:dyDescent="0.25">
      <c r="A69" s="182">
        <v>2005</v>
      </c>
      <c r="B69" s="182"/>
      <c r="C69" s="36">
        <f>Muut_vuositiedot!$D69</f>
        <v>0.5</v>
      </c>
      <c r="D69" s="45">
        <f>Muut_vuositiedot!$G69</f>
        <v>1</v>
      </c>
      <c r="E69" s="46"/>
      <c r="G69" s="120">
        <f ca="1">Yhd_liete!D69</f>
        <v>0</v>
      </c>
      <c r="H69" s="120">
        <f ca="1">Yhd_liete!H69</f>
        <v>0</v>
      </c>
      <c r="J69" s="117">
        <f t="shared" ca="1" si="16"/>
        <v>0</v>
      </c>
      <c r="K69" s="36">
        <f t="shared" ca="1" si="17"/>
        <v>0</v>
      </c>
      <c r="L69" s="117">
        <f t="shared" ca="1" si="18"/>
        <v>0</v>
      </c>
      <c r="M69" s="117">
        <f t="shared" ca="1" si="19"/>
        <v>0</v>
      </c>
      <c r="N69" s="117">
        <f t="shared" ca="1" si="20"/>
        <v>0</v>
      </c>
      <c r="O69" s="46"/>
      <c r="P69" s="120">
        <f ca="1">Teollisuuslietteet!L69</f>
        <v>0</v>
      </c>
      <c r="Q69" s="120">
        <f t="shared" ca="1" si="9"/>
        <v>0</v>
      </c>
      <c r="R69" s="120">
        <f ca="1">Teollisuuslietteet!P69</f>
        <v>0</v>
      </c>
      <c r="S69" s="120">
        <f ca="1">Teollisuuslietteet!Q69</f>
        <v>0</v>
      </c>
      <c r="T69" s="120">
        <f ca="1">Teollisuuslietteet!R69</f>
        <v>0</v>
      </c>
      <c r="U69" s="46"/>
      <c r="V69" s="117">
        <f t="shared" ca="1" si="1"/>
        <v>0</v>
      </c>
      <c r="W69" s="36">
        <f t="shared" ca="1" si="10"/>
        <v>0</v>
      </c>
      <c r="X69" s="117">
        <f t="shared" ca="1" si="21"/>
        <v>0</v>
      </c>
      <c r="Y69" s="117">
        <f t="shared" ca="1" si="22"/>
        <v>0</v>
      </c>
      <c r="Z69" s="117">
        <f t="shared" ca="1" si="23"/>
        <v>0</v>
      </c>
      <c r="AA69" s="117"/>
      <c r="AB69" s="117">
        <f t="shared" ca="1" si="3"/>
        <v>0</v>
      </c>
      <c r="AC69" s="123">
        <f t="shared" ca="1" si="12"/>
        <v>0</v>
      </c>
      <c r="AD69" s="117">
        <f t="shared" ca="1" si="24"/>
        <v>0</v>
      </c>
      <c r="AE69" s="117">
        <f t="shared" ca="1" si="25"/>
        <v>0</v>
      </c>
      <c r="AF69" s="117">
        <f t="shared" ca="1" si="26"/>
        <v>0</v>
      </c>
      <c r="AG69" s="46"/>
      <c r="AH69" s="117">
        <f t="shared" ca="1" si="5"/>
        <v>0</v>
      </c>
      <c r="AI69" s="123">
        <f t="shared" ca="1" si="14"/>
        <v>0</v>
      </c>
      <c r="AJ69" s="117">
        <f t="shared" ca="1" si="27"/>
        <v>0</v>
      </c>
      <c r="AK69" s="117">
        <f t="shared" ca="1" si="28"/>
        <v>0</v>
      </c>
      <c r="AL69" s="117">
        <f t="shared" ca="1" si="29"/>
        <v>0</v>
      </c>
      <c r="AM69" s="117"/>
      <c r="AN69" s="117">
        <f t="shared" ca="1" si="7"/>
        <v>0</v>
      </c>
    </row>
    <row r="70" spans="1:40" x14ac:dyDescent="0.25">
      <c r="A70" s="182">
        <v>2006</v>
      </c>
      <c r="B70" s="182"/>
      <c r="C70" s="36">
        <f>Muut_vuositiedot!$D70</f>
        <v>0.5</v>
      </c>
      <c r="D70" s="45">
        <f>Muut_vuositiedot!$G70</f>
        <v>1</v>
      </c>
      <c r="E70" s="46"/>
      <c r="G70" s="120">
        <f ca="1">Yhd_liete!D70</f>
        <v>0</v>
      </c>
      <c r="H70" s="120">
        <f ca="1">Yhd_liete!H70</f>
        <v>0</v>
      </c>
      <c r="J70" s="117">
        <f t="shared" ca="1" si="16"/>
        <v>0</v>
      </c>
      <c r="K70" s="36">
        <f t="shared" ca="1" si="17"/>
        <v>0</v>
      </c>
      <c r="L70" s="117">
        <f t="shared" ca="1" si="18"/>
        <v>0</v>
      </c>
      <c r="M70" s="117">
        <f t="shared" ca="1" si="19"/>
        <v>0</v>
      </c>
      <c r="N70" s="117">
        <f t="shared" ca="1" si="20"/>
        <v>0</v>
      </c>
      <c r="O70" s="46"/>
      <c r="P70" s="120">
        <f ca="1">Teollisuuslietteet!L70</f>
        <v>0</v>
      </c>
      <c r="Q70" s="120">
        <f t="shared" ca="1" si="9"/>
        <v>0</v>
      </c>
      <c r="R70" s="120">
        <f ca="1">Teollisuuslietteet!P70</f>
        <v>0</v>
      </c>
      <c r="S70" s="120">
        <f ca="1">Teollisuuslietteet!Q70</f>
        <v>0</v>
      </c>
      <c r="T70" s="120">
        <f ca="1">Teollisuuslietteet!R70</f>
        <v>0</v>
      </c>
      <c r="U70" s="46"/>
      <c r="V70" s="117">
        <f t="shared" ca="1" si="1"/>
        <v>0</v>
      </c>
      <c r="W70" s="36">
        <f t="shared" ca="1" si="10"/>
        <v>0</v>
      </c>
      <c r="X70" s="117">
        <f t="shared" ca="1" si="21"/>
        <v>0</v>
      </c>
      <c r="Y70" s="117">
        <f t="shared" ca="1" si="22"/>
        <v>0</v>
      </c>
      <c r="Z70" s="117">
        <f t="shared" ca="1" si="23"/>
        <v>0</v>
      </c>
      <c r="AA70" s="117"/>
      <c r="AB70" s="117">
        <f t="shared" ca="1" si="3"/>
        <v>0</v>
      </c>
      <c r="AC70" s="123">
        <f t="shared" ca="1" si="12"/>
        <v>0</v>
      </c>
      <c r="AD70" s="117">
        <f t="shared" ca="1" si="24"/>
        <v>0</v>
      </c>
      <c r="AE70" s="117">
        <f t="shared" ca="1" si="25"/>
        <v>0</v>
      </c>
      <c r="AF70" s="117">
        <f t="shared" ca="1" si="26"/>
        <v>0</v>
      </c>
      <c r="AG70" s="46"/>
      <c r="AH70" s="117">
        <f t="shared" ca="1" si="5"/>
        <v>0</v>
      </c>
      <c r="AI70" s="123">
        <f t="shared" ca="1" si="14"/>
        <v>0</v>
      </c>
      <c r="AJ70" s="117">
        <f t="shared" ca="1" si="27"/>
        <v>0</v>
      </c>
      <c r="AK70" s="117">
        <f t="shared" ca="1" si="28"/>
        <v>0</v>
      </c>
      <c r="AL70" s="117">
        <f t="shared" ca="1" si="29"/>
        <v>0</v>
      </c>
      <c r="AM70" s="117"/>
      <c r="AN70" s="117">
        <f t="shared" ca="1" si="7"/>
        <v>0</v>
      </c>
    </row>
    <row r="71" spans="1:40" x14ac:dyDescent="0.25">
      <c r="A71" s="182">
        <v>2007</v>
      </c>
      <c r="B71" s="182"/>
      <c r="C71" s="36">
        <f>Muut_vuositiedot!$D71</f>
        <v>0.5</v>
      </c>
      <c r="D71" s="45">
        <f>Muut_vuositiedot!$G71</f>
        <v>1</v>
      </c>
      <c r="E71" s="46"/>
      <c r="G71" s="120">
        <f ca="1">Yhd_liete!D71</f>
        <v>0</v>
      </c>
      <c r="H71" s="120">
        <f ca="1">Yhd_liete!H71</f>
        <v>0</v>
      </c>
      <c r="J71" s="117">
        <f t="shared" ca="1" si="16"/>
        <v>0</v>
      </c>
      <c r="K71" s="36">
        <f t="shared" ca="1" si="17"/>
        <v>0</v>
      </c>
      <c r="L71" s="117">
        <f t="shared" ca="1" si="18"/>
        <v>0</v>
      </c>
      <c r="M71" s="117">
        <f t="shared" ca="1" si="19"/>
        <v>0</v>
      </c>
      <c r="N71" s="117">
        <f t="shared" ca="1" si="20"/>
        <v>0</v>
      </c>
      <c r="O71" s="46"/>
      <c r="P71" s="120">
        <f ca="1">Teollisuuslietteet!L71</f>
        <v>0</v>
      </c>
      <c r="Q71" s="120">
        <f t="shared" ca="1" si="9"/>
        <v>0</v>
      </c>
      <c r="R71" s="120">
        <f ca="1">Teollisuuslietteet!P71</f>
        <v>0</v>
      </c>
      <c r="S71" s="120">
        <f ca="1">Teollisuuslietteet!Q71</f>
        <v>0</v>
      </c>
      <c r="T71" s="120">
        <f ca="1">Teollisuuslietteet!R71</f>
        <v>0</v>
      </c>
      <c r="U71" s="46"/>
      <c r="V71" s="117">
        <f t="shared" ca="1" si="1"/>
        <v>0</v>
      </c>
      <c r="W71" s="36">
        <f t="shared" ca="1" si="10"/>
        <v>0</v>
      </c>
      <c r="X71" s="117">
        <f t="shared" ca="1" si="21"/>
        <v>0</v>
      </c>
      <c r="Y71" s="117">
        <f t="shared" ca="1" si="22"/>
        <v>0</v>
      </c>
      <c r="Z71" s="117">
        <f t="shared" ca="1" si="23"/>
        <v>0</v>
      </c>
      <c r="AA71" s="117"/>
      <c r="AB71" s="117">
        <f t="shared" ca="1" si="3"/>
        <v>0</v>
      </c>
      <c r="AC71" s="123">
        <f t="shared" ca="1" si="12"/>
        <v>0</v>
      </c>
      <c r="AD71" s="117">
        <f t="shared" ca="1" si="24"/>
        <v>0</v>
      </c>
      <c r="AE71" s="117">
        <f t="shared" ca="1" si="25"/>
        <v>0</v>
      </c>
      <c r="AF71" s="117">
        <f t="shared" ca="1" si="26"/>
        <v>0</v>
      </c>
      <c r="AG71" s="46"/>
      <c r="AH71" s="117">
        <f t="shared" ca="1" si="5"/>
        <v>0</v>
      </c>
      <c r="AI71" s="123">
        <f t="shared" ca="1" si="14"/>
        <v>0</v>
      </c>
      <c r="AJ71" s="117">
        <f t="shared" ca="1" si="27"/>
        <v>0</v>
      </c>
      <c r="AK71" s="117">
        <f t="shared" ca="1" si="28"/>
        <v>0</v>
      </c>
      <c r="AL71" s="117">
        <f t="shared" ca="1" si="29"/>
        <v>0</v>
      </c>
      <c r="AM71" s="117"/>
      <c r="AN71" s="117">
        <f t="shared" ca="1" si="7"/>
        <v>0</v>
      </c>
    </row>
    <row r="72" spans="1:40" x14ac:dyDescent="0.25">
      <c r="A72" s="182">
        <v>2008</v>
      </c>
      <c r="B72" s="182"/>
      <c r="C72" s="36">
        <f>Muut_vuositiedot!$D72</f>
        <v>0.5</v>
      </c>
      <c r="D72" s="45">
        <f>Muut_vuositiedot!$G72</f>
        <v>1</v>
      </c>
      <c r="E72" s="46"/>
      <c r="G72" s="120">
        <f ca="1">Yhd_liete!D72</f>
        <v>0</v>
      </c>
      <c r="H72" s="120">
        <f ca="1">Yhd_liete!H72</f>
        <v>0</v>
      </c>
      <c r="J72" s="117">
        <f t="shared" ca="1" si="16"/>
        <v>0</v>
      </c>
      <c r="K72" s="36">
        <f t="shared" ca="1" si="17"/>
        <v>0</v>
      </c>
      <c r="L72" s="117">
        <f t="shared" ca="1" si="18"/>
        <v>0</v>
      </c>
      <c r="M72" s="117">
        <f t="shared" ca="1" si="19"/>
        <v>0</v>
      </c>
      <c r="N72" s="117">
        <f t="shared" ca="1" si="20"/>
        <v>0</v>
      </c>
      <c r="O72" s="46"/>
      <c r="P72" s="120">
        <f ca="1">Teollisuuslietteet!L72</f>
        <v>0</v>
      </c>
      <c r="Q72" s="120">
        <f t="shared" ca="1" si="9"/>
        <v>0</v>
      </c>
      <c r="R72" s="120">
        <f ca="1">Teollisuuslietteet!P72</f>
        <v>0</v>
      </c>
      <c r="S72" s="120">
        <f ca="1">Teollisuuslietteet!Q72</f>
        <v>0</v>
      </c>
      <c r="T72" s="120">
        <f ca="1">Teollisuuslietteet!R72</f>
        <v>0</v>
      </c>
      <c r="U72" s="46"/>
      <c r="V72" s="117">
        <f t="shared" ca="1" si="1"/>
        <v>0</v>
      </c>
      <c r="W72" s="36">
        <f t="shared" ca="1" si="10"/>
        <v>0</v>
      </c>
      <c r="X72" s="117">
        <f t="shared" ca="1" si="21"/>
        <v>0</v>
      </c>
      <c r="Y72" s="117">
        <f t="shared" ca="1" si="22"/>
        <v>0</v>
      </c>
      <c r="Z72" s="117">
        <f t="shared" ca="1" si="23"/>
        <v>0</v>
      </c>
      <c r="AA72" s="117"/>
      <c r="AB72" s="117">
        <f t="shared" ca="1" si="3"/>
        <v>0</v>
      </c>
      <c r="AC72" s="123">
        <f t="shared" ca="1" si="12"/>
        <v>0</v>
      </c>
      <c r="AD72" s="117">
        <f t="shared" ca="1" si="24"/>
        <v>0</v>
      </c>
      <c r="AE72" s="117">
        <f t="shared" ca="1" si="25"/>
        <v>0</v>
      </c>
      <c r="AF72" s="117">
        <f t="shared" ca="1" si="26"/>
        <v>0</v>
      </c>
      <c r="AG72" s="46"/>
      <c r="AH72" s="117">
        <f t="shared" ca="1" si="5"/>
        <v>0</v>
      </c>
      <c r="AI72" s="123">
        <f t="shared" ca="1" si="14"/>
        <v>0</v>
      </c>
      <c r="AJ72" s="117">
        <f t="shared" ca="1" si="27"/>
        <v>0</v>
      </c>
      <c r="AK72" s="117">
        <f t="shared" ca="1" si="28"/>
        <v>0</v>
      </c>
      <c r="AL72" s="117">
        <f t="shared" ca="1" si="29"/>
        <v>0</v>
      </c>
      <c r="AM72" s="117"/>
      <c r="AN72" s="117">
        <f t="shared" ca="1" si="7"/>
        <v>0</v>
      </c>
    </row>
    <row r="73" spans="1:40" x14ac:dyDescent="0.25">
      <c r="A73" s="182">
        <v>2009</v>
      </c>
      <c r="B73" s="182"/>
      <c r="C73" s="36">
        <f>Muut_vuositiedot!$D73</f>
        <v>0.5</v>
      </c>
      <c r="D73" s="45">
        <f>Muut_vuositiedot!$G73</f>
        <v>1</v>
      </c>
      <c r="E73" s="46"/>
      <c r="G73" s="120">
        <f ca="1">Yhd_liete!D73</f>
        <v>0</v>
      </c>
      <c r="H73" s="120">
        <f ca="1">Yhd_liete!H73</f>
        <v>0</v>
      </c>
      <c r="J73" s="117">
        <f t="shared" ca="1" si="16"/>
        <v>0</v>
      </c>
      <c r="K73" s="36">
        <f t="shared" ca="1" si="17"/>
        <v>0</v>
      </c>
      <c r="L73" s="117">
        <f t="shared" ca="1" si="18"/>
        <v>0</v>
      </c>
      <c r="M73" s="117">
        <f t="shared" ca="1" si="19"/>
        <v>0</v>
      </c>
      <c r="N73" s="117">
        <f t="shared" ca="1" si="20"/>
        <v>0</v>
      </c>
      <c r="O73" s="46"/>
      <c r="P73" s="120">
        <f ca="1">Teollisuuslietteet!L73</f>
        <v>0</v>
      </c>
      <c r="Q73" s="120">
        <f t="shared" ca="1" si="9"/>
        <v>0</v>
      </c>
      <c r="R73" s="120">
        <f ca="1">Teollisuuslietteet!P73</f>
        <v>0</v>
      </c>
      <c r="S73" s="120">
        <f ca="1">Teollisuuslietteet!Q73</f>
        <v>0</v>
      </c>
      <c r="T73" s="120">
        <f ca="1">Teollisuuslietteet!R73</f>
        <v>0</v>
      </c>
      <c r="U73" s="46"/>
      <c r="V73" s="117">
        <f t="shared" ca="1" si="1"/>
        <v>0</v>
      </c>
      <c r="W73" s="36">
        <f t="shared" ca="1" si="10"/>
        <v>0</v>
      </c>
      <c r="X73" s="117">
        <f t="shared" ca="1" si="21"/>
        <v>0</v>
      </c>
      <c r="Y73" s="117">
        <f t="shared" ca="1" si="22"/>
        <v>0</v>
      </c>
      <c r="Z73" s="117">
        <f t="shared" ca="1" si="23"/>
        <v>0</v>
      </c>
      <c r="AA73" s="117"/>
      <c r="AB73" s="117">
        <f t="shared" ca="1" si="3"/>
        <v>0</v>
      </c>
      <c r="AC73" s="123">
        <f t="shared" ca="1" si="12"/>
        <v>0</v>
      </c>
      <c r="AD73" s="117">
        <f t="shared" ca="1" si="24"/>
        <v>0</v>
      </c>
      <c r="AE73" s="117">
        <f t="shared" ca="1" si="25"/>
        <v>0</v>
      </c>
      <c r="AF73" s="117">
        <f t="shared" ca="1" si="26"/>
        <v>0</v>
      </c>
      <c r="AG73" s="46"/>
      <c r="AH73" s="117">
        <f t="shared" ca="1" si="5"/>
        <v>0</v>
      </c>
      <c r="AI73" s="123">
        <f t="shared" ca="1" si="14"/>
        <v>0</v>
      </c>
      <c r="AJ73" s="117">
        <f t="shared" ca="1" si="27"/>
        <v>0</v>
      </c>
      <c r="AK73" s="117">
        <f t="shared" ca="1" si="28"/>
        <v>0</v>
      </c>
      <c r="AL73" s="117">
        <f t="shared" ca="1" si="29"/>
        <v>0</v>
      </c>
      <c r="AM73" s="117"/>
      <c r="AN73" s="117">
        <f t="shared" ca="1" si="7"/>
        <v>0</v>
      </c>
    </row>
    <row r="74" spans="1:40" x14ac:dyDescent="0.25">
      <c r="A74" s="182">
        <v>2010</v>
      </c>
      <c r="B74" s="182"/>
      <c r="C74" s="36">
        <f>Muut_vuositiedot!$D74</f>
        <v>0.5</v>
      </c>
      <c r="D74" s="45">
        <f>Muut_vuositiedot!$G74</f>
        <v>1</v>
      </c>
      <c r="E74" s="46"/>
      <c r="G74" s="120">
        <f ca="1">Yhd_liete!D74</f>
        <v>0</v>
      </c>
      <c r="H74" s="120">
        <f ca="1">Yhd_liete!H74</f>
        <v>0</v>
      </c>
      <c r="J74" s="117">
        <f t="shared" ca="1" si="16"/>
        <v>0</v>
      </c>
      <c r="K74" s="36">
        <f t="shared" ca="1" si="17"/>
        <v>0</v>
      </c>
      <c r="L74" s="117">
        <f t="shared" ca="1" si="18"/>
        <v>0</v>
      </c>
      <c r="M74" s="117">
        <f t="shared" ca="1" si="19"/>
        <v>0</v>
      </c>
      <c r="N74" s="117">
        <f t="shared" ca="1" si="20"/>
        <v>0</v>
      </c>
      <c r="O74" s="46"/>
      <c r="P74" s="120">
        <f ca="1">Teollisuuslietteet!L74</f>
        <v>0</v>
      </c>
      <c r="Q74" s="120">
        <f t="shared" ca="1" si="9"/>
        <v>0</v>
      </c>
      <c r="R74" s="120">
        <f ca="1">Teollisuuslietteet!P74</f>
        <v>0</v>
      </c>
      <c r="S74" s="120">
        <f ca="1">Teollisuuslietteet!Q74</f>
        <v>0</v>
      </c>
      <c r="T74" s="120">
        <f ca="1">Teollisuuslietteet!R74</f>
        <v>0</v>
      </c>
      <c r="U74" s="46"/>
      <c r="V74" s="117">
        <f t="shared" ca="1" si="1"/>
        <v>0</v>
      </c>
      <c r="W74" s="36">
        <f t="shared" ca="1" si="10"/>
        <v>0</v>
      </c>
      <c r="X74" s="117">
        <f t="shared" ca="1" si="21"/>
        <v>0</v>
      </c>
      <c r="Y74" s="117">
        <f t="shared" ca="1" si="22"/>
        <v>0</v>
      </c>
      <c r="Z74" s="117">
        <f t="shared" ca="1" si="23"/>
        <v>0</v>
      </c>
      <c r="AA74" s="117"/>
      <c r="AB74" s="117">
        <f t="shared" ca="1" si="3"/>
        <v>0</v>
      </c>
      <c r="AC74" s="123">
        <f t="shared" ca="1" si="12"/>
        <v>0</v>
      </c>
      <c r="AD74" s="117">
        <f t="shared" ca="1" si="24"/>
        <v>0</v>
      </c>
      <c r="AE74" s="117">
        <f t="shared" ca="1" si="25"/>
        <v>0</v>
      </c>
      <c r="AF74" s="117">
        <f t="shared" ca="1" si="26"/>
        <v>0</v>
      </c>
      <c r="AG74" s="46"/>
      <c r="AH74" s="117">
        <f t="shared" ca="1" si="5"/>
        <v>0</v>
      </c>
      <c r="AI74" s="123">
        <f t="shared" ca="1" si="14"/>
        <v>0</v>
      </c>
      <c r="AJ74" s="117">
        <f t="shared" ca="1" si="27"/>
        <v>0</v>
      </c>
      <c r="AK74" s="117">
        <f t="shared" ca="1" si="28"/>
        <v>0</v>
      </c>
      <c r="AL74" s="117">
        <f t="shared" ca="1" si="29"/>
        <v>0</v>
      </c>
      <c r="AM74" s="117"/>
      <c r="AN74" s="117">
        <f t="shared" ca="1" si="7"/>
        <v>0</v>
      </c>
    </row>
    <row r="75" spans="1:40" x14ac:dyDescent="0.25">
      <c r="A75" s="182">
        <v>2011</v>
      </c>
      <c r="B75" s="182"/>
      <c r="C75" s="36">
        <f>Muut_vuositiedot!$D75</f>
        <v>0.5</v>
      </c>
      <c r="D75" s="45">
        <f>Muut_vuositiedot!$G75</f>
        <v>1</v>
      </c>
      <c r="E75" s="46"/>
      <c r="G75" s="120">
        <f ca="1">Yhd_liete!D75</f>
        <v>0</v>
      </c>
      <c r="H75" s="120">
        <f ca="1">Yhd_liete!H75</f>
        <v>0</v>
      </c>
      <c r="J75" s="117">
        <f t="shared" ca="1" si="16"/>
        <v>0</v>
      </c>
      <c r="K75" s="36">
        <f t="shared" ca="1" si="17"/>
        <v>0</v>
      </c>
      <c r="L75" s="117">
        <f t="shared" ca="1" si="18"/>
        <v>0</v>
      </c>
      <c r="M75" s="117">
        <f t="shared" ca="1" si="19"/>
        <v>0</v>
      </c>
      <c r="N75" s="117">
        <f t="shared" ca="1" si="20"/>
        <v>0</v>
      </c>
      <c r="O75" s="46"/>
      <c r="P75" s="120">
        <f ca="1">Teollisuuslietteet!L75</f>
        <v>0</v>
      </c>
      <c r="Q75" s="120">
        <f t="shared" ca="1" si="9"/>
        <v>0</v>
      </c>
      <c r="R75" s="120">
        <f ca="1">Teollisuuslietteet!P75</f>
        <v>0</v>
      </c>
      <c r="S75" s="120">
        <f ca="1">Teollisuuslietteet!Q75</f>
        <v>0</v>
      </c>
      <c r="T75" s="120">
        <f ca="1">Teollisuuslietteet!R75</f>
        <v>0</v>
      </c>
      <c r="U75" s="46"/>
      <c r="V75" s="117">
        <f t="shared" ref="V75:V114" ca="1" si="30">(1-$R$7)*$R75*$D$5</f>
        <v>0</v>
      </c>
      <c r="W75" s="36">
        <f t="shared" ca="1" si="10"/>
        <v>0</v>
      </c>
      <c r="X75" s="117">
        <f t="shared" ca="1" si="21"/>
        <v>0</v>
      </c>
      <c r="Y75" s="117">
        <f t="shared" ca="1" si="22"/>
        <v>0</v>
      </c>
      <c r="Z75" s="117">
        <f t="shared" ca="1" si="23"/>
        <v>0</v>
      </c>
      <c r="AA75" s="117"/>
      <c r="AB75" s="117">
        <f t="shared" ref="AB75:AB114" ca="1" si="31">(1-$S$7)*$S75*$D$5</f>
        <v>0</v>
      </c>
      <c r="AC75" s="123">
        <f t="shared" ca="1" si="12"/>
        <v>0</v>
      </c>
      <c r="AD75" s="117">
        <f t="shared" ca="1" si="24"/>
        <v>0</v>
      </c>
      <c r="AE75" s="117">
        <f t="shared" ca="1" si="25"/>
        <v>0</v>
      </c>
      <c r="AF75" s="117">
        <f t="shared" ca="1" si="26"/>
        <v>0</v>
      </c>
      <c r="AG75" s="46"/>
      <c r="AH75" s="117">
        <f t="shared" ref="AH75:AH114" ca="1" si="32">(1-$T$7)*$T75*$D$5</f>
        <v>0</v>
      </c>
      <c r="AI75" s="123">
        <f t="shared" ca="1" si="14"/>
        <v>0</v>
      </c>
      <c r="AJ75" s="117">
        <f t="shared" ca="1" si="27"/>
        <v>0</v>
      </c>
      <c r="AK75" s="117">
        <f t="shared" ca="1" si="28"/>
        <v>0</v>
      </c>
      <c r="AL75" s="117">
        <f t="shared" ca="1" si="29"/>
        <v>0</v>
      </c>
      <c r="AM75" s="117"/>
      <c r="AN75" s="117">
        <f t="shared" ref="AN75:AN114" ca="1" si="33">AL75+AF75+Z75</f>
        <v>0</v>
      </c>
    </row>
    <row r="76" spans="1:40" x14ac:dyDescent="0.25">
      <c r="A76" s="182">
        <v>2012</v>
      </c>
      <c r="B76" s="182"/>
      <c r="C76" s="36">
        <f>Muut_vuositiedot!$D76</f>
        <v>0.5</v>
      </c>
      <c r="D76" s="45">
        <f>Muut_vuositiedot!$G76</f>
        <v>1</v>
      </c>
      <c r="E76" s="46"/>
      <c r="G76" s="120">
        <f ca="1">Yhd_liete!D76</f>
        <v>0</v>
      </c>
      <c r="H76" s="120">
        <f ca="1">Yhd_liete!H76</f>
        <v>0</v>
      </c>
      <c r="J76" s="117">
        <f t="shared" ca="1" si="16"/>
        <v>0</v>
      </c>
      <c r="K76" s="36">
        <f t="shared" ca="1" si="17"/>
        <v>0</v>
      </c>
      <c r="L76" s="117">
        <f t="shared" ca="1" si="18"/>
        <v>0</v>
      </c>
      <c r="M76" s="117">
        <f t="shared" ca="1" si="19"/>
        <v>0</v>
      </c>
      <c r="N76" s="117">
        <f t="shared" ca="1" si="20"/>
        <v>0</v>
      </c>
      <c r="O76" s="46"/>
      <c r="P76" s="120">
        <f ca="1">Teollisuuslietteet!L76</f>
        <v>0</v>
      </c>
      <c r="Q76" s="120">
        <f t="shared" ref="Q76:Q114" ca="1" si="34">SUM(R76:T76)</f>
        <v>0</v>
      </c>
      <c r="R76" s="120">
        <f ca="1">Teollisuuslietteet!P76</f>
        <v>0</v>
      </c>
      <c r="S76" s="120">
        <f ca="1">Teollisuuslietteet!Q76</f>
        <v>0</v>
      </c>
      <c r="T76" s="120">
        <f ca="1">Teollisuuslietteet!R76</f>
        <v>0</v>
      </c>
      <c r="U76" s="46"/>
      <c r="V76" s="117">
        <f t="shared" ca="1" si="30"/>
        <v>0</v>
      </c>
      <c r="W76" s="36">
        <f t="shared" ref="W76:W114" ca="1" si="35">($R$7-$R$5)*$R75*$D$5</f>
        <v>0</v>
      </c>
      <c r="X76" s="117">
        <f t="shared" ca="1" si="21"/>
        <v>0</v>
      </c>
      <c r="Y76" s="117">
        <f t="shared" ca="1" si="22"/>
        <v>0</v>
      </c>
      <c r="Z76" s="117">
        <f t="shared" ca="1" si="23"/>
        <v>0</v>
      </c>
      <c r="AA76" s="117"/>
      <c r="AB76" s="117">
        <f t="shared" ca="1" si="31"/>
        <v>0</v>
      </c>
      <c r="AC76" s="123">
        <f t="shared" ref="AC76:AC114" ca="1" si="36">($S$7-$S$5)*$S75*$D$5</f>
        <v>0</v>
      </c>
      <c r="AD76" s="117">
        <f t="shared" ca="1" si="24"/>
        <v>0</v>
      </c>
      <c r="AE76" s="117">
        <f t="shared" ca="1" si="25"/>
        <v>0</v>
      </c>
      <c r="AF76" s="117">
        <f t="shared" ca="1" si="26"/>
        <v>0</v>
      </c>
      <c r="AG76" s="46"/>
      <c r="AH76" s="117">
        <f t="shared" ca="1" si="32"/>
        <v>0</v>
      </c>
      <c r="AI76" s="123">
        <f t="shared" ref="AI76:AI114" ca="1" si="37">($T$7-$T$5)*$T75*D$5</f>
        <v>0</v>
      </c>
      <c r="AJ76" s="117">
        <f t="shared" ca="1" si="27"/>
        <v>0</v>
      </c>
      <c r="AK76" s="117">
        <f t="shared" ca="1" si="28"/>
        <v>0</v>
      </c>
      <c r="AL76" s="117">
        <f t="shared" ca="1" si="29"/>
        <v>0</v>
      </c>
      <c r="AM76" s="117"/>
      <c r="AN76" s="117">
        <f t="shared" ca="1" si="33"/>
        <v>0</v>
      </c>
    </row>
    <row r="77" spans="1:40" x14ac:dyDescent="0.25">
      <c r="A77" s="182">
        <v>2013</v>
      </c>
      <c r="B77" s="182"/>
      <c r="C77" s="36">
        <f>Muut_vuositiedot!$D77</f>
        <v>0.5</v>
      </c>
      <c r="D77" s="45">
        <f>Muut_vuositiedot!$G77</f>
        <v>1</v>
      </c>
      <c r="E77" s="46"/>
      <c r="G77" s="120">
        <f ca="1">Yhd_liete!D77</f>
        <v>0</v>
      </c>
      <c r="H77" s="120">
        <f ca="1">Yhd_liete!H77</f>
        <v>0</v>
      </c>
      <c r="J77" s="117">
        <f t="shared" ref="J77:J114" ca="1" si="38">(1-$H$7)*$H77*$D$5</f>
        <v>0</v>
      </c>
      <c r="K77" s="36">
        <f t="shared" ref="K77:K114" ca="1" si="39">($H$7-$H$5)*$H76*$D$5</f>
        <v>0</v>
      </c>
      <c r="L77" s="117">
        <f t="shared" ref="L77:L114" ca="1" si="40">$H$5*M76</f>
        <v>0</v>
      </c>
      <c r="M77" s="117">
        <f t="shared" ref="M77:M114" ca="1" si="41">SUM(J77:L77)</f>
        <v>0</v>
      </c>
      <c r="N77" s="117">
        <f t="shared" ref="N77:N114" ca="1" si="42">M77*$D77*$C77*$D$4</f>
        <v>0</v>
      </c>
      <c r="O77" s="46"/>
      <c r="P77" s="120">
        <f ca="1">Teollisuuslietteet!L77</f>
        <v>0</v>
      </c>
      <c r="Q77" s="120">
        <f t="shared" ca="1" si="34"/>
        <v>0</v>
      </c>
      <c r="R77" s="120">
        <f ca="1">Teollisuuslietteet!P77</f>
        <v>0</v>
      </c>
      <c r="S77" s="120">
        <f ca="1">Teollisuuslietteet!Q77</f>
        <v>0</v>
      </c>
      <c r="T77" s="120">
        <f ca="1">Teollisuuslietteet!R77</f>
        <v>0</v>
      </c>
      <c r="U77" s="46"/>
      <c r="V77" s="117">
        <f t="shared" ca="1" si="30"/>
        <v>0</v>
      </c>
      <c r="W77" s="36">
        <f t="shared" ca="1" si="35"/>
        <v>0</v>
      </c>
      <c r="X77" s="117">
        <f t="shared" ref="X77:X114" ca="1" si="43">$R$5*Y76</f>
        <v>0</v>
      </c>
      <c r="Y77" s="117">
        <f t="shared" ref="Y77:Y114" ca="1" si="44">SUM(V77:X77)</f>
        <v>0</v>
      </c>
      <c r="Z77" s="117">
        <f t="shared" ref="Z77:Z114" ca="1" si="45">Y77*$D77*$C77*$D$4</f>
        <v>0</v>
      </c>
      <c r="AA77" s="117"/>
      <c r="AB77" s="117">
        <f t="shared" ca="1" si="31"/>
        <v>0</v>
      </c>
      <c r="AC77" s="123">
        <f t="shared" ca="1" si="36"/>
        <v>0</v>
      </c>
      <c r="AD77" s="117">
        <f t="shared" ref="AD77:AD114" ca="1" si="46">$S$5*AE76</f>
        <v>0</v>
      </c>
      <c r="AE77" s="117">
        <f t="shared" ref="AE77:AE114" ca="1" si="47">SUM(AB77:AD77)</f>
        <v>0</v>
      </c>
      <c r="AF77" s="117">
        <f t="shared" ref="AF77:AF114" ca="1" si="48">AE77*$D77*$C77*$D$4</f>
        <v>0</v>
      </c>
      <c r="AG77" s="46"/>
      <c r="AH77" s="117">
        <f t="shared" ca="1" si="32"/>
        <v>0</v>
      </c>
      <c r="AI77" s="123">
        <f t="shared" ca="1" si="37"/>
        <v>0</v>
      </c>
      <c r="AJ77" s="117">
        <f t="shared" ref="AJ77:AJ114" ca="1" si="49">$T$5*AK76</f>
        <v>0</v>
      </c>
      <c r="AK77" s="117">
        <f t="shared" ref="AK77:AK114" ca="1" si="50">SUM(AH77:AJ77)</f>
        <v>0</v>
      </c>
      <c r="AL77" s="117">
        <f t="shared" ref="AL77:AL114" ca="1" si="51">AK77*$D77*$C77*$D$4</f>
        <v>0</v>
      </c>
      <c r="AM77" s="117"/>
      <c r="AN77" s="117">
        <f t="shared" ca="1" si="33"/>
        <v>0</v>
      </c>
    </row>
    <row r="78" spans="1:40" x14ac:dyDescent="0.25">
      <c r="A78" s="182">
        <v>2014</v>
      </c>
      <c r="B78" s="182"/>
      <c r="C78" s="36">
        <f>Muut_vuositiedot!$D78</f>
        <v>0.5</v>
      </c>
      <c r="D78" s="45">
        <f>Muut_vuositiedot!$G78</f>
        <v>1</v>
      </c>
      <c r="E78" s="46"/>
      <c r="G78" s="120">
        <f ca="1">Yhd_liete!D78</f>
        <v>0</v>
      </c>
      <c r="H78" s="120">
        <f ca="1">Yhd_liete!H78</f>
        <v>0</v>
      </c>
      <c r="J78" s="117">
        <f t="shared" ca="1" si="38"/>
        <v>0</v>
      </c>
      <c r="K78" s="36">
        <f t="shared" ca="1" si="39"/>
        <v>0</v>
      </c>
      <c r="L78" s="117">
        <f t="shared" ca="1" si="40"/>
        <v>0</v>
      </c>
      <c r="M78" s="117">
        <f t="shared" ca="1" si="41"/>
        <v>0</v>
      </c>
      <c r="N78" s="117">
        <f t="shared" ca="1" si="42"/>
        <v>0</v>
      </c>
      <c r="O78" s="46"/>
      <c r="P78" s="120">
        <f ca="1">Teollisuuslietteet!L78</f>
        <v>0</v>
      </c>
      <c r="Q78" s="120">
        <f t="shared" ca="1" si="34"/>
        <v>0</v>
      </c>
      <c r="R78" s="120">
        <f ca="1">Teollisuuslietteet!P78</f>
        <v>0</v>
      </c>
      <c r="S78" s="120">
        <f ca="1">Teollisuuslietteet!Q78</f>
        <v>0</v>
      </c>
      <c r="T78" s="120">
        <f ca="1">Teollisuuslietteet!R78</f>
        <v>0</v>
      </c>
      <c r="U78" s="46"/>
      <c r="V78" s="117">
        <f t="shared" ca="1" si="30"/>
        <v>0</v>
      </c>
      <c r="W78" s="36">
        <f t="shared" ca="1" si="35"/>
        <v>0</v>
      </c>
      <c r="X78" s="117">
        <f t="shared" ca="1" si="43"/>
        <v>0</v>
      </c>
      <c r="Y78" s="117">
        <f t="shared" ca="1" si="44"/>
        <v>0</v>
      </c>
      <c r="Z78" s="117">
        <f t="shared" ca="1" si="45"/>
        <v>0</v>
      </c>
      <c r="AA78" s="117"/>
      <c r="AB78" s="117">
        <f t="shared" ca="1" si="31"/>
        <v>0</v>
      </c>
      <c r="AC78" s="123">
        <f t="shared" ca="1" si="36"/>
        <v>0</v>
      </c>
      <c r="AD78" s="117">
        <f t="shared" ca="1" si="46"/>
        <v>0</v>
      </c>
      <c r="AE78" s="117">
        <f t="shared" ca="1" si="47"/>
        <v>0</v>
      </c>
      <c r="AF78" s="117">
        <f t="shared" ca="1" si="48"/>
        <v>0</v>
      </c>
      <c r="AG78" s="46"/>
      <c r="AH78" s="117">
        <f t="shared" ca="1" si="32"/>
        <v>0</v>
      </c>
      <c r="AI78" s="123">
        <f t="shared" ca="1" si="37"/>
        <v>0</v>
      </c>
      <c r="AJ78" s="117">
        <f t="shared" ca="1" si="49"/>
        <v>0</v>
      </c>
      <c r="AK78" s="117">
        <f t="shared" ca="1" si="50"/>
        <v>0</v>
      </c>
      <c r="AL78" s="117">
        <f t="shared" ca="1" si="51"/>
        <v>0</v>
      </c>
      <c r="AM78" s="117"/>
      <c r="AN78" s="117">
        <f t="shared" ca="1" si="33"/>
        <v>0</v>
      </c>
    </row>
    <row r="79" spans="1:40" x14ac:dyDescent="0.25">
      <c r="A79" s="182">
        <v>2015</v>
      </c>
      <c r="B79" s="182"/>
      <c r="C79" s="36">
        <f>Muut_vuositiedot!$D79</f>
        <v>0.5</v>
      </c>
      <c r="D79" s="45">
        <f>Muut_vuositiedot!$G79</f>
        <v>1</v>
      </c>
      <c r="E79" s="46"/>
      <c r="G79" s="120">
        <f ca="1">Yhd_liete!D79</f>
        <v>0</v>
      </c>
      <c r="H79" s="120">
        <f ca="1">Yhd_liete!H79</f>
        <v>0</v>
      </c>
      <c r="J79" s="117">
        <f t="shared" ca="1" si="38"/>
        <v>0</v>
      </c>
      <c r="K79" s="36">
        <f t="shared" ca="1" si="39"/>
        <v>0</v>
      </c>
      <c r="L79" s="117">
        <f t="shared" ca="1" si="40"/>
        <v>0</v>
      </c>
      <c r="M79" s="117">
        <f t="shared" ca="1" si="41"/>
        <v>0</v>
      </c>
      <c r="N79" s="117">
        <f t="shared" ca="1" si="42"/>
        <v>0</v>
      </c>
      <c r="O79" s="46"/>
      <c r="P79" s="120">
        <f ca="1">Teollisuuslietteet!L79</f>
        <v>0</v>
      </c>
      <c r="Q79" s="120">
        <f t="shared" ca="1" si="34"/>
        <v>0</v>
      </c>
      <c r="R79" s="120">
        <f ca="1">Teollisuuslietteet!P79</f>
        <v>0</v>
      </c>
      <c r="S79" s="120">
        <f ca="1">Teollisuuslietteet!Q79</f>
        <v>0</v>
      </c>
      <c r="T79" s="120">
        <f ca="1">Teollisuuslietteet!R79</f>
        <v>0</v>
      </c>
      <c r="U79" s="46"/>
      <c r="V79" s="117">
        <f t="shared" ca="1" si="30"/>
        <v>0</v>
      </c>
      <c r="W79" s="36">
        <f t="shared" ca="1" si="35"/>
        <v>0</v>
      </c>
      <c r="X79" s="117">
        <f t="shared" ca="1" si="43"/>
        <v>0</v>
      </c>
      <c r="Y79" s="117">
        <f t="shared" ca="1" si="44"/>
        <v>0</v>
      </c>
      <c r="Z79" s="117">
        <f t="shared" ca="1" si="45"/>
        <v>0</v>
      </c>
      <c r="AA79" s="117"/>
      <c r="AB79" s="117">
        <f t="shared" ca="1" si="31"/>
        <v>0</v>
      </c>
      <c r="AC79" s="123">
        <f t="shared" ca="1" si="36"/>
        <v>0</v>
      </c>
      <c r="AD79" s="117">
        <f t="shared" ca="1" si="46"/>
        <v>0</v>
      </c>
      <c r="AE79" s="117">
        <f t="shared" ca="1" si="47"/>
        <v>0</v>
      </c>
      <c r="AF79" s="117">
        <f t="shared" ca="1" si="48"/>
        <v>0</v>
      </c>
      <c r="AG79" s="46"/>
      <c r="AH79" s="117">
        <f t="shared" ca="1" si="32"/>
        <v>0</v>
      </c>
      <c r="AI79" s="123">
        <f t="shared" ca="1" si="37"/>
        <v>0</v>
      </c>
      <c r="AJ79" s="117">
        <f t="shared" ca="1" si="49"/>
        <v>0</v>
      </c>
      <c r="AK79" s="117">
        <f t="shared" ca="1" si="50"/>
        <v>0</v>
      </c>
      <c r="AL79" s="117">
        <f t="shared" ca="1" si="51"/>
        <v>0</v>
      </c>
      <c r="AM79" s="117"/>
      <c r="AN79" s="117">
        <f t="shared" ca="1" si="33"/>
        <v>0</v>
      </c>
    </row>
    <row r="80" spans="1:40" x14ac:dyDescent="0.25">
      <c r="A80" s="182">
        <v>2016</v>
      </c>
      <c r="B80" s="182"/>
      <c r="C80" s="36">
        <f>Muut_vuositiedot!$D80</f>
        <v>0.5</v>
      </c>
      <c r="D80" s="45">
        <f>Muut_vuositiedot!$G80</f>
        <v>1</v>
      </c>
      <c r="E80" s="46"/>
      <c r="G80" s="120">
        <f ca="1">Yhd_liete!D80</f>
        <v>0</v>
      </c>
      <c r="H80" s="120">
        <f ca="1">Yhd_liete!H80</f>
        <v>0</v>
      </c>
      <c r="J80" s="117">
        <f t="shared" ca="1" si="38"/>
        <v>0</v>
      </c>
      <c r="K80" s="36">
        <f t="shared" ca="1" si="39"/>
        <v>0</v>
      </c>
      <c r="L80" s="117">
        <f t="shared" ca="1" si="40"/>
        <v>0</v>
      </c>
      <c r="M80" s="117">
        <f t="shared" ca="1" si="41"/>
        <v>0</v>
      </c>
      <c r="N80" s="117">
        <f t="shared" ca="1" si="42"/>
        <v>0</v>
      </c>
      <c r="O80" s="46"/>
      <c r="P80" s="120">
        <f ca="1">Teollisuuslietteet!L80</f>
        <v>0</v>
      </c>
      <c r="Q80" s="120">
        <f t="shared" ca="1" si="34"/>
        <v>0</v>
      </c>
      <c r="R80" s="120">
        <f ca="1">Teollisuuslietteet!P80</f>
        <v>0</v>
      </c>
      <c r="S80" s="120">
        <f ca="1">Teollisuuslietteet!Q80</f>
        <v>0</v>
      </c>
      <c r="T80" s="120">
        <f ca="1">Teollisuuslietteet!R80</f>
        <v>0</v>
      </c>
      <c r="U80" s="46"/>
      <c r="V80" s="117">
        <f t="shared" ca="1" si="30"/>
        <v>0</v>
      </c>
      <c r="W80" s="36">
        <f t="shared" ca="1" si="35"/>
        <v>0</v>
      </c>
      <c r="X80" s="117">
        <f t="shared" ca="1" si="43"/>
        <v>0</v>
      </c>
      <c r="Y80" s="117">
        <f t="shared" ca="1" si="44"/>
        <v>0</v>
      </c>
      <c r="Z80" s="117">
        <f t="shared" ca="1" si="45"/>
        <v>0</v>
      </c>
      <c r="AA80" s="117"/>
      <c r="AB80" s="117">
        <f t="shared" ca="1" si="31"/>
        <v>0</v>
      </c>
      <c r="AC80" s="123">
        <f t="shared" ca="1" si="36"/>
        <v>0</v>
      </c>
      <c r="AD80" s="117">
        <f t="shared" ca="1" si="46"/>
        <v>0</v>
      </c>
      <c r="AE80" s="117">
        <f t="shared" ca="1" si="47"/>
        <v>0</v>
      </c>
      <c r="AF80" s="117">
        <f t="shared" ca="1" si="48"/>
        <v>0</v>
      </c>
      <c r="AG80" s="46"/>
      <c r="AH80" s="117">
        <f t="shared" ca="1" si="32"/>
        <v>0</v>
      </c>
      <c r="AI80" s="123">
        <f t="shared" ca="1" si="37"/>
        <v>0</v>
      </c>
      <c r="AJ80" s="117">
        <f t="shared" ca="1" si="49"/>
        <v>0</v>
      </c>
      <c r="AK80" s="117">
        <f t="shared" ca="1" si="50"/>
        <v>0</v>
      </c>
      <c r="AL80" s="117">
        <f t="shared" ca="1" si="51"/>
        <v>0</v>
      </c>
      <c r="AM80" s="117"/>
      <c r="AN80" s="117">
        <f t="shared" ca="1" si="33"/>
        <v>0</v>
      </c>
    </row>
    <row r="81" spans="1:40" x14ac:dyDescent="0.25">
      <c r="A81" s="182">
        <v>2017</v>
      </c>
      <c r="B81" s="182"/>
      <c r="C81" s="36">
        <f>Muut_vuositiedot!$D81</f>
        <v>0.5</v>
      </c>
      <c r="D81" s="45">
        <f>Muut_vuositiedot!$G81</f>
        <v>1</v>
      </c>
      <c r="E81" s="46"/>
      <c r="G81" s="120">
        <f ca="1">Yhd_liete!D81</f>
        <v>0</v>
      </c>
      <c r="H81" s="120">
        <f ca="1">Yhd_liete!H81</f>
        <v>0</v>
      </c>
      <c r="J81" s="117">
        <f t="shared" ca="1" si="38"/>
        <v>0</v>
      </c>
      <c r="K81" s="36">
        <f t="shared" ca="1" si="39"/>
        <v>0</v>
      </c>
      <c r="L81" s="117">
        <f t="shared" ca="1" si="40"/>
        <v>0</v>
      </c>
      <c r="M81" s="117">
        <f t="shared" ca="1" si="41"/>
        <v>0</v>
      </c>
      <c r="N81" s="117">
        <f t="shared" ca="1" si="42"/>
        <v>0</v>
      </c>
      <c r="O81" s="46"/>
      <c r="P81" s="120">
        <f ca="1">Teollisuuslietteet!L81</f>
        <v>0</v>
      </c>
      <c r="Q81" s="120">
        <f t="shared" ca="1" si="34"/>
        <v>0</v>
      </c>
      <c r="R81" s="120">
        <f ca="1">Teollisuuslietteet!P81</f>
        <v>0</v>
      </c>
      <c r="S81" s="120">
        <f ca="1">Teollisuuslietteet!Q81</f>
        <v>0</v>
      </c>
      <c r="T81" s="120">
        <f ca="1">Teollisuuslietteet!R81</f>
        <v>0</v>
      </c>
      <c r="U81" s="46"/>
      <c r="V81" s="117">
        <f t="shared" ca="1" si="30"/>
        <v>0</v>
      </c>
      <c r="W81" s="36">
        <f t="shared" ca="1" si="35"/>
        <v>0</v>
      </c>
      <c r="X81" s="117">
        <f t="shared" ca="1" si="43"/>
        <v>0</v>
      </c>
      <c r="Y81" s="117">
        <f t="shared" ca="1" si="44"/>
        <v>0</v>
      </c>
      <c r="Z81" s="117">
        <f t="shared" ca="1" si="45"/>
        <v>0</v>
      </c>
      <c r="AA81" s="117"/>
      <c r="AB81" s="117">
        <f t="shared" ca="1" si="31"/>
        <v>0</v>
      </c>
      <c r="AC81" s="123">
        <f t="shared" ca="1" si="36"/>
        <v>0</v>
      </c>
      <c r="AD81" s="117">
        <f t="shared" ca="1" si="46"/>
        <v>0</v>
      </c>
      <c r="AE81" s="117">
        <f t="shared" ca="1" si="47"/>
        <v>0</v>
      </c>
      <c r="AF81" s="117">
        <f t="shared" ca="1" si="48"/>
        <v>0</v>
      </c>
      <c r="AG81" s="46"/>
      <c r="AH81" s="117">
        <f t="shared" ca="1" si="32"/>
        <v>0</v>
      </c>
      <c r="AI81" s="123">
        <f t="shared" ca="1" si="37"/>
        <v>0</v>
      </c>
      <c r="AJ81" s="117">
        <f t="shared" ca="1" si="49"/>
        <v>0</v>
      </c>
      <c r="AK81" s="117">
        <f t="shared" ca="1" si="50"/>
        <v>0</v>
      </c>
      <c r="AL81" s="117">
        <f t="shared" ca="1" si="51"/>
        <v>0</v>
      </c>
      <c r="AM81" s="117"/>
      <c r="AN81" s="117">
        <f t="shared" ca="1" si="33"/>
        <v>0</v>
      </c>
    </row>
    <row r="82" spans="1:40" x14ac:dyDescent="0.25">
      <c r="A82" s="182">
        <v>2018</v>
      </c>
      <c r="B82" s="182"/>
      <c r="C82" s="36">
        <f>Muut_vuositiedot!$D82</f>
        <v>0.5</v>
      </c>
      <c r="D82" s="45">
        <f>Muut_vuositiedot!$G82</f>
        <v>1</v>
      </c>
      <c r="E82" s="46"/>
      <c r="G82" s="120">
        <f ca="1">Yhd_liete!D82</f>
        <v>0</v>
      </c>
      <c r="H82" s="120">
        <f ca="1">Yhd_liete!H82</f>
        <v>0</v>
      </c>
      <c r="J82" s="117">
        <f t="shared" ca="1" si="38"/>
        <v>0</v>
      </c>
      <c r="K82" s="36">
        <f t="shared" ca="1" si="39"/>
        <v>0</v>
      </c>
      <c r="L82" s="117">
        <f t="shared" ca="1" si="40"/>
        <v>0</v>
      </c>
      <c r="M82" s="117">
        <f t="shared" ca="1" si="41"/>
        <v>0</v>
      </c>
      <c r="N82" s="117">
        <f t="shared" ca="1" si="42"/>
        <v>0</v>
      </c>
      <c r="O82" s="46"/>
      <c r="P82" s="120">
        <f ca="1">Teollisuuslietteet!L82</f>
        <v>0</v>
      </c>
      <c r="Q82" s="120">
        <f t="shared" ca="1" si="34"/>
        <v>0</v>
      </c>
      <c r="R82" s="120">
        <f ca="1">Teollisuuslietteet!P82</f>
        <v>0</v>
      </c>
      <c r="S82" s="120">
        <f ca="1">Teollisuuslietteet!Q82</f>
        <v>0</v>
      </c>
      <c r="T82" s="120">
        <f ca="1">Teollisuuslietteet!R82</f>
        <v>0</v>
      </c>
      <c r="U82" s="46"/>
      <c r="V82" s="117">
        <f t="shared" ca="1" si="30"/>
        <v>0</v>
      </c>
      <c r="W82" s="36">
        <f t="shared" ca="1" si="35"/>
        <v>0</v>
      </c>
      <c r="X82" s="117">
        <f t="shared" ca="1" si="43"/>
        <v>0</v>
      </c>
      <c r="Y82" s="117">
        <f t="shared" ca="1" si="44"/>
        <v>0</v>
      </c>
      <c r="Z82" s="117">
        <f t="shared" ca="1" si="45"/>
        <v>0</v>
      </c>
      <c r="AA82" s="117"/>
      <c r="AB82" s="117">
        <f t="shared" ca="1" si="31"/>
        <v>0</v>
      </c>
      <c r="AC82" s="123">
        <f t="shared" ca="1" si="36"/>
        <v>0</v>
      </c>
      <c r="AD82" s="117">
        <f t="shared" ca="1" si="46"/>
        <v>0</v>
      </c>
      <c r="AE82" s="117">
        <f t="shared" ca="1" si="47"/>
        <v>0</v>
      </c>
      <c r="AF82" s="117">
        <f t="shared" ca="1" si="48"/>
        <v>0</v>
      </c>
      <c r="AG82" s="46"/>
      <c r="AH82" s="117">
        <f t="shared" ca="1" si="32"/>
        <v>0</v>
      </c>
      <c r="AI82" s="123">
        <f t="shared" ca="1" si="37"/>
        <v>0</v>
      </c>
      <c r="AJ82" s="117">
        <f t="shared" ca="1" si="49"/>
        <v>0</v>
      </c>
      <c r="AK82" s="117">
        <f t="shared" ca="1" si="50"/>
        <v>0</v>
      </c>
      <c r="AL82" s="117">
        <f t="shared" ca="1" si="51"/>
        <v>0</v>
      </c>
      <c r="AM82" s="117"/>
      <c r="AN82" s="117">
        <f t="shared" ca="1" si="33"/>
        <v>0</v>
      </c>
    </row>
    <row r="83" spans="1:40" x14ac:dyDescent="0.25">
      <c r="A83" s="182">
        <v>2019</v>
      </c>
      <c r="B83" s="182"/>
      <c r="C83" s="36">
        <f>Muut_vuositiedot!$D83</f>
        <v>0.5</v>
      </c>
      <c r="D83" s="45">
        <f>Muut_vuositiedot!$G83</f>
        <v>1</v>
      </c>
      <c r="E83" s="46"/>
      <c r="G83" s="120">
        <f ca="1">Yhd_liete!D83</f>
        <v>0</v>
      </c>
      <c r="H83" s="120">
        <f ca="1">Yhd_liete!H83</f>
        <v>0</v>
      </c>
      <c r="J83" s="117">
        <f t="shared" ca="1" si="38"/>
        <v>0</v>
      </c>
      <c r="K83" s="36">
        <f t="shared" ca="1" si="39"/>
        <v>0</v>
      </c>
      <c r="L83" s="117">
        <f t="shared" ca="1" si="40"/>
        <v>0</v>
      </c>
      <c r="M83" s="117">
        <f t="shared" ca="1" si="41"/>
        <v>0</v>
      </c>
      <c r="N83" s="117">
        <f t="shared" ca="1" si="42"/>
        <v>0</v>
      </c>
      <c r="O83" s="46"/>
      <c r="P83" s="120">
        <f ca="1">Teollisuuslietteet!L83</f>
        <v>0</v>
      </c>
      <c r="Q83" s="120">
        <f t="shared" ca="1" si="34"/>
        <v>0</v>
      </c>
      <c r="R83" s="120">
        <f ca="1">Teollisuuslietteet!P83</f>
        <v>0</v>
      </c>
      <c r="S83" s="120">
        <f ca="1">Teollisuuslietteet!Q83</f>
        <v>0</v>
      </c>
      <c r="T83" s="120">
        <f ca="1">Teollisuuslietteet!R83</f>
        <v>0</v>
      </c>
      <c r="U83" s="46"/>
      <c r="V83" s="117">
        <f t="shared" ca="1" si="30"/>
        <v>0</v>
      </c>
      <c r="W83" s="36">
        <f t="shared" ca="1" si="35"/>
        <v>0</v>
      </c>
      <c r="X83" s="117">
        <f t="shared" ca="1" si="43"/>
        <v>0</v>
      </c>
      <c r="Y83" s="117">
        <f t="shared" ca="1" si="44"/>
        <v>0</v>
      </c>
      <c r="Z83" s="117">
        <f t="shared" ca="1" si="45"/>
        <v>0</v>
      </c>
      <c r="AA83" s="117"/>
      <c r="AB83" s="117">
        <f t="shared" ca="1" si="31"/>
        <v>0</v>
      </c>
      <c r="AC83" s="123">
        <f t="shared" ca="1" si="36"/>
        <v>0</v>
      </c>
      <c r="AD83" s="117">
        <f t="shared" ca="1" si="46"/>
        <v>0</v>
      </c>
      <c r="AE83" s="117">
        <f t="shared" ca="1" si="47"/>
        <v>0</v>
      </c>
      <c r="AF83" s="117">
        <f t="shared" ca="1" si="48"/>
        <v>0</v>
      </c>
      <c r="AG83" s="46"/>
      <c r="AH83" s="117">
        <f t="shared" ca="1" si="32"/>
        <v>0</v>
      </c>
      <c r="AI83" s="123">
        <f t="shared" ca="1" si="37"/>
        <v>0</v>
      </c>
      <c r="AJ83" s="117">
        <f t="shared" ca="1" si="49"/>
        <v>0</v>
      </c>
      <c r="AK83" s="117">
        <f t="shared" ca="1" si="50"/>
        <v>0</v>
      </c>
      <c r="AL83" s="117">
        <f t="shared" ca="1" si="51"/>
        <v>0</v>
      </c>
      <c r="AM83" s="117"/>
      <c r="AN83" s="117">
        <f t="shared" ca="1" si="33"/>
        <v>0</v>
      </c>
    </row>
    <row r="84" spans="1:40" x14ac:dyDescent="0.25">
      <c r="A84" s="182">
        <v>2020</v>
      </c>
      <c r="B84" s="182"/>
      <c r="C84" s="36">
        <f>Muut_vuositiedot!$D84</f>
        <v>0.5</v>
      </c>
      <c r="D84" s="45">
        <f>Muut_vuositiedot!$G84</f>
        <v>1</v>
      </c>
      <c r="E84" s="46"/>
      <c r="G84" s="120">
        <f ca="1">Yhd_liete!D84</f>
        <v>0</v>
      </c>
      <c r="H84" s="120">
        <f ca="1">Yhd_liete!H84</f>
        <v>0</v>
      </c>
      <c r="J84" s="117">
        <f t="shared" ca="1" si="38"/>
        <v>0</v>
      </c>
      <c r="K84" s="36">
        <f t="shared" ca="1" si="39"/>
        <v>0</v>
      </c>
      <c r="L84" s="117">
        <f t="shared" ca="1" si="40"/>
        <v>0</v>
      </c>
      <c r="M84" s="117">
        <f t="shared" ca="1" si="41"/>
        <v>0</v>
      </c>
      <c r="N84" s="117">
        <f t="shared" ca="1" si="42"/>
        <v>0</v>
      </c>
      <c r="O84" s="46"/>
      <c r="P84" s="120">
        <f ca="1">Teollisuuslietteet!L84</f>
        <v>0</v>
      </c>
      <c r="Q84" s="120">
        <f t="shared" ca="1" si="34"/>
        <v>0</v>
      </c>
      <c r="R84" s="120">
        <f ca="1">Teollisuuslietteet!P84</f>
        <v>0</v>
      </c>
      <c r="S84" s="120">
        <f ca="1">Teollisuuslietteet!Q84</f>
        <v>0</v>
      </c>
      <c r="T84" s="120">
        <f ca="1">Teollisuuslietteet!R84</f>
        <v>0</v>
      </c>
      <c r="U84" s="46"/>
      <c r="V84" s="117">
        <f t="shared" ca="1" si="30"/>
        <v>0</v>
      </c>
      <c r="W84" s="36">
        <f t="shared" ca="1" si="35"/>
        <v>0</v>
      </c>
      <c r="X84" s="117">
        <f t="shared" ca="1" si="43"/>
        <v>0</v>
      </c>
      <c r="Y84" s="117">
        <f t="shared" ca="1" si="44"/>
        <v>0</v>
      </c>
      <c r="Z84" s="117">
        <f t="shared" ca="1" si="45"/>
        <v>0</v>
      </c>
      <c r="AA84" s="117"/>
      <c r="AB84" s="117">
        <f t="shared" ca="1" si="31"/>
        <v>0</v>
      </c>
      <c r="AC84" s="123">
        <f t="shared" ca="1" si="36"/>
        <v>0</v>
      </c>
      <c r="AD84" s="117">
        <f t="shared" ca="1" si="46"/>
        <v>0</v>
      </c>
      <c r="AE84" s="117">
        <f t="shared" ca="1" si="47"/>
        <v>0</v>
      </c>
      <c r="AF84" s="117">
        <f t="shared" ca="1" si="48"/>
        <v>0</v>
      </c>
      <c r="AG84" s="46"/>
      <c r="AH84" s="117">
        <f t="shared" ca="1" si="32"/>
        <v>0</v>
      </c>
      <c r="AI84" s="123">
        <f t="shared" ca="1" si="37"/>
        <v>0</v>
      </c>
      <c r="AJ84" s="117">
        <f t="shared" ca="1" si="49"/>
        <v>0</v>
      </c>
      <c r="AK84" s="117">
        <f t="shared" ca="1" si="50"/>
        <v>0</v>
      </c>
      <c r="AL84" s="117">
        <f t="shared" ca="1" si="51"/>
        <v>0</v>
      </c>
      <c r="AM84" s="117"/>
      <c r="AN84" s="117">
        <f t="shared" ca="1" si="33"/>
        <v>0</v>
      </c>
    </row>
    <row r="85" spans="1:40" x14ac:dyDescent="0.25">
      <c r="A85" s="182">
        <v>2021</v>
      </c>
      <c r="B85" s="182"/>
      <c r="C85" s="36">
        <f>Muut_vuositiedot!$D85</f>
        <v>0.5</v>
      </c>
      <c r="D85" s="45">
        <f>Muut_vuositiedot!$G85</f>
        <v>1</v>
      </c>
      <c r="E85" s="46"/>
      <c r="G85" s="120">
        <f ca="1">Yhd_liete!D85</f>
        <v>0</v>
      </c>
      <c r="H85" s="120">
        <f ca="1">Yhd_liete!H85</f>
        <v>0</v>
      </c>
      <c r="J85" s="117">
        <f t="shared" ca="1" si="38"/>
        <v>0</v>
      </c>
      <c r="K85" s="36">
        <f t="shared" ca="1" si="39"/>
        <v>0</v>
      </c>
      <c r="L85" s="117">
        <f t="shared" ca="1" si="40"/>
        <v>0</v>
      </c>
      <c r="M85" s="117">
        <f t="shared" ca="1" si="41"/>
        <v>0</v>
      </c>
      <c r="N85" s="117">
        <f t="shared" ca="1" si="42"/>
        <v>0</v>
      </c>
      <c r="O85" s="46"/>
      <c r="P85" s="120">
        <f ca="1">Teollisuuslietteet!L85</f>
        <v>0</v>
      </c>
      <c r="Q85" s="120">
        <f t="shared" ca="1" si="34"/>
        <v>0</v>
      </c>
      <c r="R85" s="120">
        <f ca="1">Teollisuuslietteet!P85</f>
        <v>0</v>
      </c>
      <c r="S85" s="120">
        <f ca="1">Teollisuuslietteet!Q85</f>
        <v>0</v>
      </c>
      <c r="T85" s="120">
        <f ca="1">Teollisuuslietteet!R85</f>
        <v>0</v>
      </c>
      <c r="U85" s="46"/>
      <c r="V85" s="117">
        <f t="shared" ca="1" si="30"/>
        <v>0</v>
      </c>
      <c r="W85" s="36">
        <f t="shared" ca="1" si="35"/>
        <v>0</v>
      </c>
      <c r="X85" s="117">
        <f t="shared" ca="1" si="43"/>
        <v>0</v>
      </c>
      <c r="Y85" s="117">
        <f t="shared" ca="1" si="44"/>
        <v>0</v>
      </c>
      <c r="Z85" s="117">
        <f t="shared" ca="1" si="45"/>
        <v>0</v>
      </c>
      <c r="AA85" s="117"/>
      <c r="AB85" s="117">
        <f t="shared" ca="1" si="31"/>
        <v>0</v>
      </c>
      <c r="AC85" s="123">
        <f t="shared" ca="1" si="36"/>
        <v>0</v>
      </c>
      <c r="AD85" s="117">
        <f t="shared" ca="1" si="46"/>
        <v>0</v>
      </c>
      <c r="AE85" s="117">
        <f t="shared" ca="1" si="47"/>
        <v>0</v>
      </c>
      <c r="AF85" s="117">
        <f t="shared" ca="1" si="48"/>
        <v>0</v>
      </c>
      <c r="AG85" s="46"/>
      <c r="AH85" s="117">
        <f t="shared" ca="1" si="32"/>
        <v>0</v>
      </c>
      <c r="AI85" s="123">
        <f t="shared" ca="1" si="37"/>
        <v>0</v>
      </c>
      <c r="AJ85" s="117">
        <f t="shared" ca="1" si="49"/>
        <v>0</v>
      </c>
      <c r="AK85" s="117">
        <f t="shared" ca="1" si="50"/>
        <v>0</v>
      </c>
      <c r="AL85" s="117">
        <f t="shared" ca="1" si="51"/>
        <v>0</v>
      </c>
      <c r="AM85" s="117"/>
      <c r="AN85" s="117">
        <f t="shared" ca="1" si="33"/>
        <v>0</v>
      </c>
    </row>
    <row r="86" spans="1:40" x14ac:dyDescent="0.25">
      <c r="A86" s="182">
        <v>2022</v>
      </c>
      <c r="B86" s="182"/>
      <c r="C86" s="36">
        <f>Muut_vuositiedot!$D86</f>
        <v>0.5</v>
      </c>
      <c r="D86" s="45">
        <f>Muut_vuositiedot!$G86</f>
        <v>1</v>
      </c>
      <c r="E86" s="46"/>
      <c r="G86" s="120">
        <f ca="1">Yhd_liete!D86</f>
        <v>0</v>
      </c>
      <c r="H86" s="120">
        <f ca="1">Yhd_liete!H86</f>
        <v>0</v>
      </c>
      <c r="J86" s="117">
        <f t="shared" ca="1" si="38"/>
        <v>0</v>
      </c>
      <c r="K86" s="36">
        <f t="shared" ca="1" si="39"/>
        <v>0</v>
      </c>
      <c r="L86" s="117">
        <f t="shared" ca="1" si="40"/>
        <v>0</v>
      </c>
      <c r="M86" s="117">
        <f t="shared" ca="1" si="41"/>
        <v>0</v>
      </c>
      <c r="N86" s="117">
        <f t="shared" ca="1" si="42"/>
        <v>0</v>
      </c>
      <c r="O86" s="46"/>
      <c r="P86" s="120">
        <f ca="1">Teollisuuslietteet!L86</f>
        <v>0</v>
      </c>
      <c r="Q86" s="120">
        <f t="shared" ca="1" si="34"/>
        <v>0</v>
      </c>
      <c r="R86" s="120">
        <f ca="1">Teollisuuslietteet!P86</f>
        <v>0</v>
      </c>
      <c r="S86" s="120">
        <f ca="1">Teollisuuslietteet!Q86</f>
        <v>0</v>
      </c>
      <c r="T86" s="120">
        <f ca="1">Teollisuuslietteet!R86</f>
        <v>0</v>
      </c>
      <c r="U86" s="46"/>
      <c r="V86" s="117">
        <f t="shared" ca="1" si="30"/>
        <v>0</v>
      </c>
      <c r="W86" s="36">
        <f t="shared" ca="1" si="35"/>
        <v>0</v>
      </c>
      <c r="X86" s="117">
        <f t="shared" ca="1" si="43"/>
        <v>0</v>
      </c>
      <c r="Y86" s="117">
        <f t="shared" ca="1" si="44"/>
        <v>0</v>
      </c>
      <c r="Z86" s="117">
        <f t="shared" ca="1" si="45"/>
        <v>0</v>
      </c>
      <c r="AA86" s="117"/>
      <c r="AB86" s="117">
        <f t="shared" ca="1" si="31"/>
        <v>0</v>
      </c>
      <c r="AC86" s="123">
        <f t="shared" ca="1" si="36"/>
        <v>0</v>
      </c>
      <c r="AD86" s="117">
        <f t="shared" ca="1" si="46"/>
        <v>0</v>
      </c>
      <c r="AE86" s="117">
        <f t="shared" ca="1" si="47"/>
        <v>0</v>
      </c>
      <c r="AF86" s="117">
        <f t="shared" ca="1" si="48"/>
        <v>0</v>
      </c>
      <c r="AG86" s="46"/>
      <c r="AH86" s="117">
        <f t="shared" ca="1" si="32"/>
        <v>0</v>
      </c>
      <c r="AI86" s="123">
        <f t="shared" ca="1" si="37"/>
        <v>0</v>
      </c>
      <c r="AJ86" s="117">
        <f t="shared" ca="1" si="49"/>
        <v>0</v>
      </c>
      <c r="AK86" s="117">
        <f t="shared" ca="1" si="50"/>
        <v>0</v>
      </c>
      <c r="AL86" s="117">
        <f t="shared" ca="1" si="51"/>
        <v>0</v>
      </c>
      <c r="AM86" s="117"/>
      <c r="AN86" s="117">
        <f t="shared" ca="1" si="33"/>
        <v>0</v>
      </c>
    </row>
    <row r="87" spans="1:40" x14ac:dyDescent="0.25">
      <c r="A87" s="182">
        <v>2023</v>
      </c>
      <c r="B87" s="182"/>
      <c r="C87" s="36">
        <f>Muut_vuositiedot!$D87</f>
        <v>0.5</v>
      </c>
      <c r="D87" s="45">
        <f>Muut_vuositiedot!$G87</f>
        <v>1</v>
      </c>
      <c r="E87" s="46"/>
      <c r="G87" s="120">
        <f ca="1">Yhd_liete!D87</f>
        <v>0</v>
      </c>
      <c r="H87" s="120">
        <f ca="1">Yhd_liete!H87</f>
        <v>0</v>
      </c>
      <c r="J87" s="117">
        <f t="shared" ca="1" si="38"/>
        <v>0</v>
      </c>
      <c r="K87" s="36">
        <f t="shared" ca="1" si="39"/>
        <v>0</v>
      </c>
      <c r="L87" s="117">
        <f t="shared" ca="1" si="40"/>
        <v>0</v>
      </c>
      <c r="M87" s="117">
        <f t="shared" ca="1" si="41"/>
        <v>0</v>
      </c>
      <c r="N87" s="117">
        <f t="shared" ca="1" si="42"/>
        <v>0</v>
      </c>
      <c r="O87" s="46"/>
      <c r="P87" s="120">
        <f ca="1">Teollisuuslietteet!L87</f>
        <v>0</v>
      </c>
      <c r="Q87" s="120">
        <f t="shared" ca="1" si="34"/>
        <v>0</v>
      </c>
      <c r="R87" s="120">
        <f ca="1">Teollisuuslietteet!P87</f>
        <v>0</v>
      </c>
      <c r="S87" s="120">
        <f ca="1">Teollisuuslietteet!Q87</f>
        <v>0</v>
      </c>
      <c r="T87" s="120">
        <f ca="1">Teollisuuslietteet!R87</f>
        <v>0</v>
      </c>
      <c r="U87" s="46"/>
      <c r="V87" s="117">
        <f t="shared" ca="1" si="30"/>
        <v>0</v>
      </c>
      <c r="W87" s="36">
        <f t="shared" ca="1" si="35"/>
        <v>0</v>
      </c>
      <c r="X87" s="117">
        <f t="shared" ca="1" si="43"/>
        <v>0</v>
      </c>
      <c r="Y87" s="117">
        <f t="shared" ca="1" si="44"/>
        <v>0</v>
      </c>
      <c r="Z87" s="117">
        <f t="shared" ca="1" si="45"/>
        <v>0</v>
      </c>
      <c r="AA87" s="117"/>
      <c r="AB87" s="117">
        <f t="shared" ca="1" si="31"/>
        <v>0</v>
      </c>
      <c r="AC87" s="123">
        <f t="shared" ca="1" si="36"/>
        <v>0</v>
      </c>
      <c r="AD87" s="117">
        <f t="shared" ca="1" si="46"/>
        <v>0</v>
      </c>
      <c r="AE87" s="117">
        <f t="shared" ca="1" si="47"/>
        <v>0</v>
      </c>
      <c r="AF87" s="117">
        <f t="shared" ca="1" si="48"/>
        <v>0</v>
      </c>
      <c r="AG87" s="46"/>
      <c r="AH87" s="117">
        <f t="shared" ca="1" si="32"/>
        <v>0</v>
      </c>
      <c r="AI87" s="123">
        <f t="shared" ca="1" si="37"/>
        <v>0</v>
      </c>
      <c r="AJ87" s="117">
        <f t="shared" ca="1" si="49"/>
        <v>0</v>
      </c>
      <c r="AK87" s="117">
        <f t="shared" ca="1" si="50"/>
        <v>0</v>
      </c>
      <c r="AL87" s="117">
        <f t="shared" ca="1" si="51"/>
        <v>0</v>
      </c>
      <c r="AM87" s="117"/>
      <c r="AN87" s="117">
        <f t="shared" ca="1" si="33"/>
        <v>0</v>
      </c>
    </row>
    <row r="88" spans="1:40" x14ac:dyDescent="0.25">
      <c r="A88" s="182">
        <v>2024</v>
      </c>
      <c r="B88" s="182"/>
      <c r="C88" s="36">
        <f>Muut_vuositiedot!$D88</f>
        <v>0.5</v>
      </c>
      <c r="D88" s="45">
        <f>Muut_vuositiedot!$G88</f>
        <v>1</v>
      </c>
      <c r="E88" s="46"/>
      <c r="G88" s="120">
        <f ca="1">Yhd_liete!D88</f>
        <v>0</v>
      </c>
      <c r="H88" s="120">
        <f ca="1">Yhd_liete!H88</f>
        <v>0</v>
      </c>
      <c r="J88" s="117">
        <f t="shared" ca="1" si="38"/>
        <v>0</v>
      </c>
      <c r="K88" s="36">
        <f t="shared" ca="1" si="39"/>
        <v>0</v>
      </c>
      <c r="L88" s="117">
        <f t="shared" ca="1" si="40"/>
        <v>0</v>
      </c>
      <c r="M88" s="117">
        <f t="shared" ca="1" si="41"/>
        <v>0</v>
      </c>
      <c r="N88" s="117">
        <f t="shared" ca="1" si="42"/>
        <v>0</v>
      </c>
      <c r="O88" s="46"/>
      <c r="P88" s="120">
        <f ca="1">Teollisuuslietteet!L88</f>
        <v>0</v>
      </c>
      <c r="Q88" s="120">
        <f t="shared" ca="1" si="34"/>
        <v>0</v>
      </c>
      <c r="R88" s="120">
        <f ca="1">Teollisuuslietteet!P88</f>
        <v>0</v>
      </c>
      <c r="S88" s="120">
        <f ca="1">Teollisuuslietteet!Q88</f>
        <v>0</v>
      </c>
      <c r="T88" s="120">
        <f ca="1">Teollisuuslietteet!R88</f>
        <v>0</v>
      </c>
      <c r="U88" s="46"/>
      <c r="V88" s="117">
        <f t="shared" ca="1" si="30"/>
        <v>0</v>
      </c>
      <c r="W88" s="36">
        <f t="shared" ca="1" si="35"/>
        <v>0</v>
      </c>
      <c r="X88" s="117">
        <f t="shared" ca="1" si="43"/>
        <v>0</v>
      </c>
      <c r="Y88" s="117">
        <f t="shared" ca="1" si="44"/>
        <v>0</v>
      </c>
      <c r="Z88" s="117">
        <f t="shared" ca="1" si="45"/>
        <v>0</v>
      </c>
      <c r="AA88" s="117"/>
      <c r="AB88" s="117">
        <f t="shared" ca="1" si="31"/>
        <v>0</v>
      </c>
      <c r="AC88" s="123">
        <f t="shared" ca="1" si="36"/>
        <v>0</v>
      </c>
      <c r="AD88" s="117">
        <f t="shared" ca="1" si="46"/>
        <v>0</v>
      </c>
      <c r="AE88" s="117">
        <f t="shared" ca="1" si="47"/>
        <v>0</v>
      </c>
      <c r="AF88" s="117">
        <f t="shared" ca="1" si="48"/>
        <v>0</v>
      </c>
      <c r="AG88" s="46"/>
      <c r="AH88" s="117">
        <f t="shared" ca="1" si="32"/>
        <v>0</v>
      </c>
      <c r="AI88" s="123">
        <f t="shared" ca="1" si="37"/>
        <v>0</v>
      </c>
      <c r="AJ88" s="117">
        <f t="shared" ca="1" si="49"/>
        <v>0</v>
      </c>
      <c r="AK88" s="117">
        <f t="shared" ca="1" si="50"/>
        <v>0</v>
      </c>
      <c r="AL88" s="117">
        <f t="shared" ca="1" si="51"/>
        <v>0</v>
      </c>
      <c r="AM88" s="117"/>
      <c r="AN88" s="117">
        <f t="shared" ca="1" si="33"/>
        <v>0</v>
      </c>
    </row>
    <row r="89" spans="1:40" x14ac:dyDescent="0.25">
      <c r="A89" s="182">
        <v>2025</v>
      </c>
      <c r="B89" s="182"/>
      <c r="C89" s="36">
        <f>Muut_vuositiedot!$D89</f>
        <v>0.5</v>
      </c>
      <c r="D89" s="45">
        <f>Muut_vuositiedot!$G89</f>
        <v>1</v>
      </c>
      <c r="E89" s="46"/>
      <c r="G89" s="120">
        <f ca="1">Yhd_liete!D89</f>
        <v>0</v>
      </c>
      <c r="H89" s="120">
        <f ca="1">Yhd_liete!H89</f>
        <v>0</v>
      </c>
      <c r="J89" s="117">
        <f t="shared" ca="1" si="38"/>
        <v>0</v>
      </c>
      <c r="K89" s="36">
        <f t="shared" ca="1" si="39"/>
        <v>0</v>
      </c>
      <c r="L89" s="117">
        <f t="shared" ca="1" si="40"/>
        <v>0</v>
      </c>
      <c r="M89" s="117">
        <f t="shared" ca="1" si="41"/>
        <v>0</v>
      </c>
      <c r="N89" s="117">
        <f t="shared" ca="1" si="42"/>
        <v>0</v>
      </c>
      <c r="O89" s="46"/>
      <c r="P89" s="120">
        <f ca="1">Teollisuuslietteet!L89</f>
        <v>0</v>
      </c>
      <c r="Q89" s="120">
        <f t="shared" ca="1" si="34"/>
        <v>0</v>
      </c>
      <c r="R89" s="120">
        <f ca="1">Teollisuuslietteet!P89</f>
        <v>0</v>
      </c>
      <c r="S89" s="120">
        <f ca="1">Teollisuuslietteet!Q89</f>
        <v>0</v>
      </c>
      <c r="T89" s="120">
        <f ca="1">Teollisuuslietteet!R89</f>
        <v>0</v>
      </c>
      <c r="U89" s="46"/>
      <c r="V89" s="117">
        <f t="shared" ca="1" si="30"/>
        <v>0</v>
      </c>
      <c r="W89" s="36">
        <f t="shared" ca="1" si="35"/>
        <v>0</v>
      </c>
      <c r="X89" s="117">
        <f t="shared" ca="1" si="43"/>
        <v>0</v>
      </c>
      <c r="Y89" s="117">
        <f t="shared" ca="1" si="44"/>
        <v>0</v>
      </c>
      <c r="Z89" s="117">
        <f t="shared" ca="1" si="45"/>
        <v>0</v>
      </c>
      <c r="AA89" s="117"/>
      <c r="AB89" s="117">
        <f t="shared" ca="1" si="31"/>
        <v>0</v>
      </c>
      <c r="AC89" s="123">
        <f t="shared" ca="1" si="36"/>
        <v>0</v>
      </c>
      <c r="AD89" s="117">
        <f t="shared" ca="1" si="46"/>
        <v>0</v>
      </c>
      <c r="AE89" s="117">
        <f t="shared" ca="1" si="47"/>
        <v>0</v>
      </c>
      <c r="AF89" s="117">
        <f t="shared" ca="1" si="48"/>
        <v>0</v>
      </c>
      <c r="AG89" s="46"/>
      <c r="AH89" s="117">
        <f t="shared" ca="1" si="32"/>
        <v>0</v>
      </c>
      <c r="AI89" s="123">
        <f t="shared" ca="1" si="37"/>
        <v>0</v>
      </c>
      <c r="AJ89" s="117">
        <f t="shared" ca="1" si="49"/>
        <v>0</v>
      </c>
      <c r="AK89" s="117">
        <f t="shared" ca="1" si="50"/>
        <v>0</v>
      </c>
      <c r="AL89" s="117">
        <f t="shared" ca="1" si="51"/>
        <v>0</v>
      </c>
      <c r="AM89" s="117"/>
      <c r="AN89" s="117">
        <f t="shared" ca="1" si="33"/>
        <v>0</v>
      </c>
    </row>
    <row r="90" spans="1:40" x14ac:dyDescent="0.25">
      <c r="A90" s="182">
        <v>2026</v>
      </c>
      <c r="B90" s="182"/>
      <c r="C90" s="36">
        <f>Muut_vuositiedot!$D90</f>
        <v>0.5</v>
      </c>
      <c r="D90" s="45">
        <f>Muut_vuositiedot!$G90</f>
        <v>1</v>
      </c>
      <c r="E90" s="46"/>
      <c r="G90" s="120">
        <f ca="1">Yhd_liete!D90</f>
        <v>0</v>
      </c>
      <c r="H90" s="120">
        <f ca="1">Yhd_liete!H90</f>
        <v>0</v>
      </c>
      <c r="J90" s="117">
        <f t="shared" ca="1" si="38"/>
        <v>0</v>
      </c>
      <c r="K90" s="36">
        <f t="shared" ca="1" si="39"/>
        <v>0</v>
      </c>
      <c r="L90" s="117">
        <f t="shared" ca="1" si="40"/>
        <v>0</v>
      </c>
      <c r="M90" s="117">
        <f t="shared" ca="1" si="41"/>
        <v>0</v>
      </c>
      <c r="N90" s="117">
        <f t="shared" ca="1" si="42"/>
        <v>0</v>
      </c>
      <c r="O90" s="46"/>
      <c r="P90" s="120">
        <f ca="1">Teollisuuslietteet!L90</f>
        <v>0</v>
      </c>
      <c r="Q90" s="120">
        <f t="shared" ca="1" si="34"/>
        <v>0</v>
      </c>
      <c r="R90" s="120">
        <f ca="1">Teollisuuslietteet!P90</f>
        <v>0</v>
      </c>
      <c r="S90" s="120">
        <f ca="1">Teollisuuslietteet!Q90</f>
        <v>0</v>
      </c>
      <c r="T90" s="120">
        <f ca="1">Teollisuuslietteet!R90</f>
        <v>0</v>
      </c>
      <c r="U90" s="46"/>
      <c r="V90" s="117">
        <f t="shared" ca="1" si="30"/>
        <v>0</v>
      </c>
      <c r="W90" s="36">
        <f t="shared" ca="1" si="35"/>
        <v>0</v>
      </c>
      <c r="X90" s="117">
        <f t="shared" ca="1" si="43"/>
        <v>0</v>
      </c>
      <c r="Y90" s="117">
        <f t="shared" ca="1" si="44"/>
        <v>0</v>
      </c>
      <c r="Z90" s="117">
        <f t="shared" ca="1" si="45"/>
        <v>0</v>
      </c>
      <c r="AA90" s="117"/>
      <c r="AB90" s="117">
        <f t="shared" ca="1" si="31"/>
        <v>0</v>
      </c>
      <c r="AC90" s="123">
        <f t="shared" ca="1" si="36"/>
        <v>0</v>
      </c>
      <c r="AD90" s="117">
        <f t="shared" ca="1" si="46"/>
        <v>0</v>
      </c>
      <c r="AE90" s="117">
        <f t="shared" ca="1" si="47"/>
        <v>0</v>
      </c>
      <c r="AF90" s="117">
        <f t="shared" ca="1" si="48"/>
        <v>0</v>
      </c>
      <c r="AG90" s="46"/>
      <c r="AH90" s="117">
        <f t="shared" ca="1" si="32"/>
        <v>0</v>
      </c>
      <c r="AI90" s="123">
        <f t="shared" ca="1" si="37"/>
        <v>0</v>
      </c>
      <c r="AJ90" s="117">
        <f t="shared" ca="1" si="49"/>
        <v>0</v>
      </c>
      <c r="AK90" s="117">
        <f t="shared" ca="1" si="50"/>
        <v>0</v>
      </c>
      <c r="AL90" s="117">
        <f t="shared" ca="1" si="51"/>
        <v>0</v>
      </c>
      <c r="AM90" s="117"/>
      <c r="AN90" s="117">
        <f t="shared" ca="1" si="33"/>
        <v>0</v>
      </c>
    </row>
    <row r="91" spans="1:40" x14ac:dyDescent="0.25">
      <c r="A91" s="182">
        <v>2027</v>
      </c>
      <c r="B91" s="182"/>
      <c r="C91" s="36">
        <f>Muut_vuositiedot!$D91</f>
        <v>0.5</v>
      </c>
      <c r="D91" s="45">
        <f>Muut_vuositiedot!$G91</f>
        <v>1</v>
      </c>
      <c r="E91" s="46"/>
      <c r="G91" s="120">
        <f ca="1">Yhd_liete!D91</f>
        <v>0</v>
      </c>
      <c r="H91" s="120">
        <f ca="1">Yhd_liete!H91</f>
        <v>0</v>
      </c>
      <c r="J91" s="117">
        <f t="shared" ca="1" si="38"/>
        <v>0</v>
      </c>
      <c r="K91" s="36">
        <f t="shared" ca="1" si="39"/>
        <v>0</v>
      </c>
      <c r="L91" s="117">
        <f t="shared" ca="1" si="40"/>
        <v>0</v>
      </c>
      <c r="M91" s="117">
        <f t="shared" ca="1" si="41"/>
        <v>0</v>
      </c>
      <c r="N91" s="117">
        <f t="shared" ca="1" si="42"/>
        <v>0</v>
      </c>
      <c r="O91" s="46"/>
      <c r="P91" s="120">
        <f ca="1">Teollisuuslietteet!L91</f>
        <v>0</v>
      </c>
      <c r="Q91" s="120">
        <f t="shared" ca="1" si="34"/>
        <v>0</v>
      </c>
      <c r="R91" s="120">
        <f ca="1">Teollisuuslietteet!P91</f>
        <v>0</v>
      </c>
      <c r="S91" s="120">
        <f ca="1">Teollisuuslietteet!Q91</f>
        <v>0</v>
      </c>
      <c r="T91" s="120">
        <f ca="1">Teollisuuslietteet!R91</f>
        <v>0</v>
      </c>
      <c r="U91" s="46"/>
      <c r="V91" s="117">
        <f t="shared" ca="1" si="30"/>
        <v>0</v>
      </c>
      <c r="W91" s="36">
        <f t="shared" ca="1" si="35"/>
        <v>0</v>
      </c>
      <c r="X91" s="117">
        <f t="shared" ca="1" si="43"/>
        <v>0</v>
      </c>
      <c r="Y91" s="117">
        <f t="shared" ca="1" si="44"/>
        <v>0</v>
      </c>
      <c r="Z91" s="117">
        <f t="shared" ca="1" si="45"/>
        <v>0</v>
      </c>
      <c r="AA91" s="117"/>
      <c r="AB91" s="117">
        <f t="shared" ca="1" si="31"/>
        <v>0</v>
      </c>
      <c r="AC91" s="123">
        <f t="shared" ca="1" si="36"/>
        <v>0</v>
      </c>
      <c r="AD91" s="117">
        <f t="shared" ca="1" si="46"/>
        <v>0</v>
      </c>
      <c r="AE91" s="117">
        <f t="shared" ca="1" si="47"/>
        <v>0</v>
      </c>
      <c r="AF91" s="117">
        <f t="shared" ca="1" si="48"/>
        <v>0</v>
      </c>
      <c r="AG91" s="46"/>
      <c r="AH91" s="117">
        <f t="shared" ca="1" si="32"/>
        <v>0</v>
      </c>
      <c r="AI91" s="123">
        <f t="shared" ca="1" si="37"/>
        <v>0</v>
      </c>
      <c r="AJ91" s="117">
        <f t="shared" ca="1" si="49"/>
        <v>0</v>
      </c>
      <c r="AK91" s="117">
        <f t="shared" ca="1" si="50"/>
        <v>0</v>
      </c>
      <c r="AL91" s="117">
        <f t="shared" ca="1" si="51"/>
        <v>0</v>
      </c>
      <c r="AM91" s="117"/>
      <c r="AN91" s="117">
        <f t="shared" ca="1" si="33"/>
        <v>0</v>
      </c>
    </row>
    <row r="92" spans="1:40" x14ac:dyDescent="0.25">
      <c r="A92" s="182">
        <v>2028</v>
      </c>
      <c r="B92" s="182"/>
      <c r="C92" s="36">
        <f>Muut_vuositiedot!$D92</f>
        <v>0.5</v>
      </c>
      <c r="D92" s="45">
        <f>Muut_vuositiedot!$G92</f>
        <v>1</v>
      </c>
      <c r="E92" s="46"/>
      <c r="G92" s="120">
        <f ca="1">Yhd_liete!D92</f>
        <v>0</v>
      </c>
      <c r="H92" s="120">
        <f ca="1">Yhd_liete!H92</f>
        <v>0</v>
      </c>
      <c r="J92" s="117">
        <f t="shared" ca="1" si="38"/>
        <v>0</v>
      </c>
      <c r="K92" s="36">
        <f t="shared" ca="1" si="39"/>
        <v>0</v>
      </c>
      <c r="L92" s="117">
        <f t="shared" ca="1" si="40"/>
        <v>0</v>
      </c>
      <c r="M92" s="117">
        <f t="shared" ca="1" si="41"/>
        <v>0</v>
      </c>
      <c r="N92" s="117">
        <f t="shared" ca="1" si="42"/>
        <v>0</v>
      </c>
      <c r="O92" s="46"/>
      <c r="P92" s="120">
        <f ca="1">Teollisuuslietteet!L92</f>
        <v>0</v>
      </c>
      <c r="Q92" s="120">
        <f t="shared" ca="1" si="34"/>
        <v>0</v>
      </c>
      <c r="R92" s="120">
        <f ca="1">Teollisuuslietteet!P92</f>
        <v>0</v>
      </c>
      <c r="S92" s="120">
        <f ca="1">Teollisuuslietteet!Q92</f>
        <v>0</v>
      </c>
      <c r="T92" s="120">
        <f ca="1">Teollisuuslietteet!R92</f>
        <v>0</v>
      </c>
      <c r="U92" s="46"/>
      <c r="V92" s="117">
        <f t="shared" ca="1" si="30"/>
        <v>0</v>
      </c>
      <c r="W92" s="36">
        <f t="shared" ca="1" si="35"/>
        <v>0</v>
      </c>
      <c r="X92" s="117">
        <f t="shared" ca="1" si="43"/>
        <v>0</v>
      </c>
      <c r="Y92" s="117">
        <f t="shared" ca="1" si="44"/>
        <v>0</v>
      </c>
      <c r="Z92" s="117">
        <f t="shared" ca="1" si="45"/>
        <v>0</v>
      </c>
      <c r="AA92" s="117"/>
      <c r="AB92" s="117">
        <f t="shared" ca="1" si="31"/>
        <v>0</v>
      </c>
      <c r="AC92" s="123">
        <f t="shared" ca="1" si="36"/>
        <v>0</v>
      </c>
      <c r="AD92" s="117">
        <f t="shared" ca="1" si="46"/>
        <v>0</v>
      </c>
      <c r="AE92" s="117">
        <f t="shared" ca="1" si="47"/>
        <v>0</v>
      </c>
      <c r="AF92" s="117">
        <f t="shared" ca="1" si="48"/>
        <v>0</v>
      </c>
      <c r="AG92" s="46"/>
      <c r="AH92" s="117">
        <f t="shared" ca="1" si="32"/>
        <v>0</v>
      </c>
      <c r="AI92" s="123">
        <f t="shared" ca="1" si="37"/>
        <v>0</v>
      </c>
      <c r="AJ92" s="117">
        <f t="shared" ca="1" si="49"/>
        <v>0</v>
      </c>
      <c r="AK92" s="117">
        <f t="shared" ca="1" si="50"/>
        <v>0</v>
      </c>
      <c r="AL92" s="117">
        <f t="shared" ca="1" si="51"/>
        <v>0</v>
      </c>
      <c r="AM92" s="117"/>
      <c r="AN92" s="117">
        <f t="shared" ca="1" si="33"/>
        <v>0</v>
      </c>
    </row>
    <row r="93" spans="1:40" x14ac:dyDescent="0.25">
      <c r="A93" s="182">
        <v>2029</v>
      </c>
      <c r="B93" s="182"/>
      <c r="C93" s="36">
        <f>Muut_vuositiedot!$D93</f>
        <v>0.5</v>
      </c>
      <c r="D93" s="45">
        <f>Muut_vuositiedot!$G93</f>
        <v>1</v>
      </c>
      <c r="E93" s="46"/>
      <c r="G93" s="120">
        <f ca="1">Yhd_liete!D93</f>
        <v>0</v>
      </c>
      <c r="H93" s="120">
        <f ca="1">Yhd_liete!H93</f>
        <v>0</v>
      </c>
      <c r="J93" s="117">
        <f t="shared" ca="1" si="38"/>
        <v>0</v>
      </c>
      <c r="K93" s="36">
        <f t="shared" ca="1" si="39"/>
        <v>0</v>
      </c>
      <c r="L93" s="117">
        <f t="shared" ca="1" si="40"/>
        <v>0</v>
      </c>
      <c r="M93" s="117">
        <f t="shared" ca="1" si="41"/>
        <v>0</v>
      </c>
      <c r="N93" s="117">
        <f t="shared" ca="1" si="42"/>
        <v>0</v>
      </c>
      <c r="O93" s="46"/>
      <c r="P93" s="120">
        <f ca="1">Teollisuuslietteet!L93</f>
        <v>0</v>
      </c>
      <c r="Q93" s="120">
        <f t="shared" ca="1" si="34"/>
        <v>0</v>
      </c>
      <c r="R93" s="120">
        <f ca="1">Teollisuuslietteet!P93</f>
        <v>0</v>
      </c>
      <c r="S93" s="120">
        <f ca="1">Teollisuuslietteet!Q93</f>
        <v>0</v>
      </c>
      <c r="T93" s="120">
        <f ca="1">Teollisuuslietteet!R93</f>
        <v>0</v>
      </c>
      <c r="U93" s="46"/>
      <c r="V93" s="117">
        <f t="shared" ca="1" si="30"/>
        <v>0</v>
      </c>
      <c r="W93" s="36">
        <f t="shared" ca="1" si="35"/>
        <v>0</v>
      </c>
      <c r="X93" s="117">
        <f t="shared" ca="1" si="43"/>
        <v>0</v>
      </c>
      <c r="Y93" s="117">
        <f t="shared" ca="1" si="44"/>
        <v>0</v>
      </c>
      <c r="Z93" s="117">
        <f t="shared" ca="1" si="45"/>
        <v>0</v>
      </c>
      <c r="AA93" s="117"/>
      <c r="AB93" s="117">
        <f t="shared" ca="1" si="31"/>
        <v>0</v>
      </c>
      <c r="AC93" s="123">
        <f t="shared" ca="1" si="36"/>
        <v>0</v>
      </c>
      <c r="AD93" s="117">
        <f t="shared" ca="1" si="46"/>
        <v>0</v>
      </c>
      <c r="AE93" s="117">
        <f t="shared" ca="1" si="47"/>
        <v>0</v>
      </c>
      <c r="AF93" s="117">
        <f t="shared" ca="1" si="48"/>
        <v>0</v>
      </c>
      <c r="AG93" s="46"/>
      <c r="AH93" s="117">
        <f t="shared" ca="1" si="32"/>
        <v>0</v>
      </c>
      <c r="AI93" s="123">
        <f t="shared" ca="1" si="37"/>
        <v>0</v>
      </c>
      <c r="AJ93" s="117">
        <f t="shared" ca="1" si="49"/>
        <v>0</v>
      </c>
      <c r="AK93" s="117">
        <f t="shared" ca="1" si="50"/>
        <v>0</v>
      </c>
      <c r="AL93" s="117">
        <f t="shared" ca="1" si="51"/>
        <v>0</v>
      </c>
      <c r="AM93" s="117"/>
      <c r="AN93" s="117">
        <f t="shared" ca="1" si="33"/>
        <v>0</v>
      </c>
    </row>
    <row r="94" spans="1:40" x14ac:dyDescent="0.25">
      <c r="A94" s="182">
        <v>2030</v>
      </c>
      <c r="B94" s="182"/>
      <c r="C94" s="36">
        <f>Muut_vuositiedot!$D94</f>
        <v>0.5</v>
      </c>
      <c r="D94" s="45">
        <f>Muut_vuositiedot!$G94</f>
        <v>1</v>
      </c>
      <c r="E94" s="46"/>
      <c r="G94" s="120">
        <f ca="1">Yhd_liete!D94</f>
        <v>0</v>
      </c>
      <c r="H94" s="120">
        <f ca="1">Yhd_liete!H94</f>
        <v>0</v>
      </c>
      <c r="J94" s="117">
        <f t="shared" ca="1" si="38"/>
        <v>0</v>
      </c>
      <c r="K94" s="36">
        <f t="shared" ca="1" si="39"/>
        <v>0</v>
      </c>
      <c r="L94" s="117">
        <f t="shared" ca="1" si="40"/>
        <v>0</v>
      </c>
      <c r="M94" s="117">
        <f t="shared" ca="1" si="41"/>
        <v>0</v>
      </c>
      <c r="N94" s="117">
        <f t="shared" ca="1" si="42"/>
        <v>0</v>
      </c>
      <c r="O94" s="46"/>
      <c r="P94" s="120">
        <f ca="1">Teollisuuslietteet!L94</f>
        <v>0</v>
      </c>
      <c r="Q94" s="120">
        <f t="shared" ca="1" si="34"/>
        <v>0</v>
      </c>
      <c r="R94" s="120">
        <f ca="1">Teollisuuslietteet!P94</f>
        <v>0</v>
      </c>
      <c r="S94" s="120">
        <f ca="1">Teollisuuslietteet!Q94</f>
        <v>0</v>
      </c>
      <c r="T94" s="120">
        <f ca="1">Teollisuuslietteet!R94</f>
        <v>0</v>
      </c>
      <c r="U94" s="46"/>
      <c r="V94" s="117">
        <f t="shared" ca="1" si="30"/>
        <v>0</v>
      </c>
      <c r="W94" s="36">
        <f t="shared" ca="1" si="35"/>
        <v>0</v>
      </c>
      <c r="X94" s="117">
        <f t="shared" ca="1" si="43"/>
        <v>0</v>
      </c>
      <c r="Y94" s="117">
        <f t="shared" ca="1" si="44"/>
        <v>0</v>
      </c>
      <c r="Z94" s="117">
        <f t="shared" ca="1" si="45"/>
        <v>0</v>
      </c>
      <c r="AA94" s="117"/>
      <c r="AB94" s="117">
        <f t="shared" ca="1" si="31"/>
        <v>0</v>
      </c>
      <c r="AC94" s="123">
        <f t="shared" ca="1" si="36"/>
        <v>0</v>
      </c>
      <c r="AD94" s="117">
        <f t="shared" ca="1" si="46"/>
        <v>0</v>
      </c>
      <c r="AE94" s="117">
        <f t="shared" ca="1" si="47"/>
        <v>0</v>
      </c>
      <c r="AF94" s="117">
        <f t="shared" ca="1" si="48"/>
        <v>0</v>
      </c>
      <c r="AG94" s="46"/>
      <c r="AH94" s="117">
        <f t="shared" ca="1" si="32"/>
        <v>0</v>
      </c>
      <c r="AI94" s="123">
        <f t="shared" ca="1" si="37"/>
        <v>0</v>
      </c>
      <c r="AJ94" s="117">
        <f t="shared" ca="1" si="49"/>
        <v>0</v>
      </c>
      <c r="AK94" s="117">
        <f t="shared" ca="1" si="50"/>
        <v>0</v>
      </c>
      <c r="AL94" s="117">
        <f t="shared" ca="1" si="51"/>
        <v>0</v>
      </c>
      <c r="AM94" s="117"/>
      <c r="AN94" s="117">
        <f t="shared" ca="1" si="33"/>
        <v>0</v>
      </c>
    </row>
    <row r="95" spans="1:40" x14ac:dyDescent="0.25">
      <c r="A95" s="182">
        <v>2031</v>
      </c>
      <c r="B95" s="182"/>
      <c r="C95" s="36">
        <f>Muut_vuositiedot!$D95</f>
        <v>0.5</v>
      </c>
      <c r="D95" s="45">
        <f>Muut_vuositiedot!$G95</f>
        <v>1</v>
      </c>
      <c r="E95" s="46"/>
      <c r="G95" s="120">
        <f ca="1">Yhd_liete!D95</f>
        <v>0</v>
      </c>
      <c r="H95" s="120">
        <f ca="1">Yhd_liete!H95</f>
        <v>0</v>
      </c>
      <c r="J95" s="117">
        <f t="shared" ca="1" si="38"/>
        <v>0</v>
      </c>
      <c r="K95" s="36">
        <f t="shared" ca="1" si="39"/>
        <v>0</v>
      </c>
      <c r="L95" s="117">
        <f t="shared" ca="1" si="40"/>
        <v>0</v>
      </c>
      <c r="M95" s="117">
        <f t="shared" ca="1" si="41"/>
        <v>0</v>
      </c>
      <c r="N95" s="117">
        <f t="shared" ca="1" si="42"/>
        <v>0</v>
      </c>
      <c r="O95" s="46"/>
      <c r="P95" s="120">
        <f ca="1">Teollisuuslietteet!L95</f>
        <v>0</v>
      </c>
      <c r="Q95" s="120">
        <f t="shared" ca="1" si="34"/>
        <v>0</v>
      </c>
      <c r="R95" s="120">
        <f ca="1">Teollisuuslietteet!P95</f>
        <v>0</v>
      </c>
      <c r="S95" s="120">
        <f ca="1">Teollisuuslietteet!Q95</f>
        <v>0</v>
      </c>
      <c r="T95" s="120">
        <f ca="1">Teollisuuslietteet!R95</f>
        <v>0</v>
      </c>
      <c r="U95" s="46"/>
      <c r="V95" s="117">
        <f t="shared" ca="1" si="30"/>
        <v>0</v>
      </c>
      <c r="W95" s="36">
        <f t="shared" ca="1" si="35"/>
        <v>0</v>
      </c>
      <c r="X95" s="117">
        <f t="shared" ca="1" si="43"/>
        <v>0</v>
      </c>
      <c r="Y95" s="117">
        <f t="shared" ca="1" si="44"/>
        <v>0</v>
      </c>
      <c r="Z95" s="117">
        <f t="shared" ca="1" si="45"/>
        <v>0</v>
      </c>
      <c r="AA95" s="117"/>
      <c r="AB95" s="117">
        <f t="shared" ca="1" si="31"/>
        <v>0</v>
      </c>
      <c r="AC95" s="123">
        <f t="shared" ca="1" si="36"/>
        <v>0</v>
      </c>
      <c r="AD95" s="117">
        <f t="shared" ca="1" si="46"/>
        <v>0</v>
      </c>
      <c r="AE95" s="117">
        <f t="shared" ca="1" si="47"/>
        <v>0</v>
      </c>
      <c r="AF95" s="117">
        <f t="shared" ca="1" si="48"/>
        <v>0</v>
      </c>
      <c r="AG95" s="46"/>
      <c r="AH95" s="117">
        <f t="shared" ca="1" si="32"/>
        <v>0</v>
      </c>
      <c r="AI95" s="123">
        <f t="shared" ca="1" si="37"/>
        <v>0</v>
      </c>
      <c r="AJ95" s="117">
        <f t="shared" ca="1" si="49"/>
        <v>0</v>
      </c>
      <c r="AK95" s="117">
        <f t="shared" ca="1" si="50"/>
        <v>0</v>
      </c>
      <c r="AL95" s="117">
        <f t="shared" ca="1" si="51"/>
        <v>0</v>
      </c>
      <c r="AM95" s="117"/>
      <c r="AN95" s="117">
        <f t="shared" ca="1" si="33"/>
        <v>0</v>
      </c>
    </row>
    <row r="96" spans="1:40" x14ac:dyDescent="0.25">
      <c r="A96" s="182">
        <v>2032</v>
      </c>
      <c r="B96" s="182"/>
      <c r="C96" s="36">
        <f>Muut_vuositiedot!$D96</f>
        <v>0.5</v>
      </c>
      <c r="D96" s="45">
        <f>Muut_vuositiedot!$G96</f>
        <v>1</v>
      </c>
      <c r="E96" s="46"/>
      <c r="G96" s="120">
        <f ca="1">Yhd_liete!D96</f>
        <v>0</v>
      </c>
      <c r="H96" s="120">
        <f ca="1">Yhd_liete!H96</f>
        <v>0</v>
      </c>
      <c r="J96" s="117">
        <f t="shared" ca="1" si="38"/>
        <v>0</v>
      </c>
      <c r="K96" s="36">
        <f t="shared" ca="1" si="39"/>
        <v>0</v>
      </c>
      <c r="L96" s="117">
        <f t="shared" ca="1" si="40"/>
        <v>0</v>
      </c>
      <c r="M96" s="117">
        <f t="shared" ca="1" si="41"/>
        <v>0</v>
      </c>
      <c r="N96" s="117">
        <f t="shared" ca="1" si="42"/>
        <v>0</v>
      </c>
      <c r="O96" s="46"/>
      <c r="P96" s="120">
        <f ca="1">Teollisuuslietteet!L96</f>
        <v>0</v>
      </c>
      <c r="Q96" s="120">
        <f t="shared" ca="1" si="34"/>
        <v>0</v>
      </c>
      <c r="R96" s="120">
        <f ca="1">Teollisuuslietteet!P96</f>
        <v>0</v>
      </c>
      <c r="S96" s="120">
        <f ca="1">Teollisuuslietteet!Q96</f>
        <v>0</v>
      </c>
      <c r="T96" s="120">
        <f ca="1">Teollisuuslietteet!R96</f>
        <v>0</v>
      </c>
      <c r="U96" s="46"/>
      <c r="V96" s="117">
        <f t="shared" ca="1" si="30"/>
        <v>0</v>
      </c>
      <c r="W96" s="36">
        <f t="shared" ca="1" si="35"/>
        <v>0</v>
      </c>
      <c r="X96" s="117">
        <f t="shared" ca="1" si="43"/>
        <v>0</v>
      </c>
      <c r="Y96" s="117">
        <f t="shared" ca="1" si="44"/>
        <v>0</v>
      </c>
      <c r="Z96" s="117">
        <f t="shared" ca="1" si="45"/>
        <v>0</v>
      </c>
      <c r="AA96" s="117"/>
      <c r="AB96" s="117">
        <f t="shared" ca="1" si="31"/>
        <v>0</v>
      </c>
      <c r="AC96" s="123">
        <f t="shared" ca="1" si="36"/>
        <v>0</v>
      </c>
      <c r="AD96" s="117">
        <f t="shared" ca="1" si="46"/>
        <v>0</v>
      </c>
      <c r="AE96" s="117">
        <f t="shared" ca="1" si="47"/>
        <v>0</v>
      </c>
      <c r="AF96" s="117">
        <f t="shared" ca="1" si="48"/>
        <v>0</v>
      </c>
      <c r="AG96" s="46"/>
      <c r="AH96" s="117">
        <f t="shared" ca="1" si="32"/>
        <v>0</v>
      </c>
      <c r="AI96" s="123">
        <f t="shared" ca="1" si="37"/>
        <v>0</v>
      </c>
      <c r="AJ96" s="117">
        <f t="shared" ca="1" si="49"/>
        <v>0</v>
      </c>
      <c r="AK96" s="117">
        <f t="shared" ca="1" si="50"/>
        <v>0</v>
      </c>
      <c r="AL96" s="117">
        <f t="shared" ca="1" si="51"/>
        <v>0</v>
      </c>
      <c r="AM96" s="117"/>
      <c r="AN96" s="117">
        <f t="shared" ca="1" si="33"/>
        <v>0</v>
      </c>
    </row>
    <row r="97" spans="1:40" x14ac:dyDescent="0.25">
      <c r="A97" s="182">
        <v>2033</v>
      </c>
      <c r="B97" s="182"/>
      <c r="C97" s="36">
        <f>Muut_vuositiedot!$D97</f>
        <v>0.5</v>
      </c>
      <c r="D97" s="45">
        <f>Muut_vuositiedot!$G97</f>
        <v>1</v>
      </c>
      <c r="E97" s="46"/>
      <c r="G97" s="120">
        <f ca="1">Yhd_liete!D97</f>
        <v>0</v>
      </c>
      <c r="H97" s="120">
        <f ca="1">Yhd_liete!H97</f>
        <v>0</v>
      </c>
      <c r="J97" s="117">
        <f t="shared" ca="1" si="38"/>
        <v>0</v>
      </c>
      <c r="K97" s="36">
        <f t="shared" ca="1" si="39"/>
        <v>0</v>
      </c>
      <c r="L97" s="117">
        <f t="shared" ca="1" si="40"/>
        <v>0</v>
      </c>
      <c r="M97" s="117">
        <f t="shared" ca="1" si="41"/>
        <v>0</v>
      </c>
      <c r="N97" s="117">
        <f t="shared" ca="1" si="42"/>
        <v>0</v>
      </c>
      <c r="O97" s="46"/>
      <c r="P97" s="120">
        <f ca="1">Teollisuuslietteet!L97</f>
        <v>0</v>
      </c>
      <c r="Q97" s="120">
        <f t="shared" ca="1" si="34"/>
        <v>0</v>
      </c>
      <c r="R97" s="120">
        <f ca="1">Teollisuuslietteet!P97</f>
        <v>0</v>
      </c>
      <c r="S97" s="120">
        <f ca="1">Teollisuuslietteet!Q97</f>
        <v>0</v>
      </c>
      <c r="T97" s="120">
        <f ca="1">Teollisuuslietteet!R97</f>
        <v>0</v>
      </c>
      <c r="U97" s="46"/>
      <c r="V97" s="117">
        <f t="shared" ca="1" si="30"/>
        <v>0</v>
      </c>
      <c r="W97" s="36">
        <f t="shared" ca="1" si="35"/>
        <v>0</v>
      </c>
      <c r="X97" s="117">
        <f t="shared" ca="1" si="43"/>
        <v>0</v>
      </c>
      <c r="Y97" s="117">
        <f t="shared" ca="1" si="44"/>
        <v>0</v>
      </c>
      <c r="Z97" s="117">
        <f t="shared" ca="1" si="45"/>
        <v>0</v>
      </c>
      <c r="AA97" s="117"/>
      <c r="AB97" s="117">
        <f t="shared" ca="1" si="31"/>
        <v>0</v>
      </c>
      <c r="AC97" s="123">
        <f t="shared" ca="1" si="36"/>
        <v>0</v>
      </c>
      <c r="AD97" s="117">
        <f t="shared" ca="1" si="46"/>
        <v>0</v>
      </c>
      <c r="AE97" s="117">
        <f t="shared" ca="1" si="47"/>
        <v>0</v>
      </c>
      <c r="AF97" s="117">
        <f t="shared" ca="1" si="48"/>
        <v>0</v>
      </c>
      <c r="AG97" s="46"/>
      <c r="AH97" s="117">
        <f t="shared" ca="1" si="32"/>
        <v>0</v>
      </c>
      <c r="AI97" s="123">
        <f t="shared" ca="1" si="37"/>
        <v>0</v>
      </c>
      <c r="AJ97" s="117">
        <f t="shared" ca="1" si="49"/>
        <v>0</v>
      </c>
      <c r="AK97" s="117">
        <f t="shared" ca="1" si="50"/>
        <v>0</v>
      </c>
      <c r="AL97" s="117">
        <f t="shared" ca="1" si="51"/>
        <v>0</v>
      </c>
      <c r="AM97" s="117"/>
      <c r="AN97" s="117">
        <f t="shared" ca="1" si="33"/>
        <v>0</v>
      </c>
    </row>
    <row r="98" spans="1:40" x14ac:dyDescent="0.25">
      <c r="A98" s="182">
        <v>2034</v>
      </c>
      <c r="B98" s="182"/>
      <c r="C98" s="36">
        <f>Muut_vuositiedot!$D98</f>
        <v>0.5</v>
      </c>
      <c r="D98" s="45">
        <f>Muut_vuositiedot!$G98</f>
        <v>1</v>
      </c>
      <c r="E98" s="46"/>
      <c r="G98" s="120">
        <f ca="1">Yhd_liete!D98</f>
        <v>0</v>
      </c>
      <c r="H98" s="120">
        <f ca="1">Yhd_liete!H98</f>
        <v>0</v>
      </c>
      <c r="J98" s="117">
        <f t="shared" ca="1" si="38"/>
        <v>0</v>
      </c>
      <c r="K98" s="36">
        <f t="shared" ca="1" si="39"/>
        <v>0</v>
      </c>
      <c r="L98" s="117">
        <f t="shared" ca="1" si="40"/>
        <v>0</v>
      </c>
      <c r="M98" s="117">
        <f t="shared" ca="1" si="41"/>
        <v>0</v>
      </c>
      <c r="N98" s="117">
        <f t="shared" ca="1" si="42"/>
        <v>0</v>
      </c>
      <c r="O98" s="46"/>
      <c r="P98" s="120">
        <f ca="1">Teollisuuslietteet!L98</f>
        <v>0</v>
      </c>
      <c r="Q98" s="120">
        <f t="shared" ca="1" si="34"/>
        <v>0</v>
      </c>
      <c r="R98" s="120">
        <f ca="1">Teollisuuslietteet!P98</f>
        <v>0</v>
      </c>
      <c r="S98" s="120">
        <f ca="1">Teollisuuslietteet!Q98</f>
        <v>0</v>
      </c>
      <c r="T98" s="120">
        <f ca="1">Teollisuuslietteet!R98</f>
        <v>0</v>
      </c>
      <c r="U98" s="46"/>
      <c r="V98" s="117">
        <f t="shared" ca="1" si="30"/>
        <v>0</v>
      </c>
      <c r="W98" s="36">
        <f t="shared" ca="1" si="35"/>
        <v>0</v>
      </c>
      <c r="X98" s="117">
        <f t="shared" ca="1" si="43"/>
        <v>0</v>
      </c>
      <c r="Y98" s="117">
        <f t="shared" ca="1" si="44"/>
        <v>0</v>
      </c>
      <c r="Z98" s="117">
        <f t="shared" ca="1" si="45"/>
        <v>0</v>
      </c>
      <c r="AA98" s="117"/>
      <c r="AB98" s="117">
        <f t="shared" ca="1" si="31"/>
        <v>0</v>
      </c>
      <c r="AC98" s="123">
        <f t="shared" ca="1" si="36"/>
        <v>0</v>
      </c>
      <c r="AD98" s="117">
        <f t="shared" ca="1" si="46"/>
        <v>0</v>
      </c>
      <c r="AE98" s="117">
        <f t="shared" ca="1" si="47"/>
        <v>0</v>
      </c>
      <c r="AF98" s="117">
        <f t="shared" ca="1" si="48"/>
        <v>0</v>
      </c>
      <c r="AG98" s="46"/>
      <c r="AH98" s="117">
        <f t="shared" ca="1" si="32"/>
        <v>0</v>
      </c>
      <c r="AI98" s="123">
        <f t="shared" ca="1" si="37"/>
        <v>0</v>
      </c>
      <c r="AJ98" s="117">
        <f t="shared" ca="1" si="49"/>
        <v>0</v>
      </c>
      <c r="AK98" s="117">
        <f t="shared" ca="1" si="50"/>
        <v>0</v>
      </c>
      <c r="AL98" s="117">
        <f t="shared" ca="1" si="51"/>
        <v>0</v>
      </c>
      <c r="AM98" s="117"/>
      <c r="AN98" s="117">
        <f t="shared" ca="1" si="33"/>
        <v>0</v>
      </c>
    </row>
    <row r="99" spans="1:40" x14ac:dyDescent="0.25">
      <c r="A99" s="182">
        <v>2035</v>
      </c>
      <c r="B99" s="182"/>
      <c r="C99" s="36">
        <f>Muut_vuositiedot!$D99</f>
        <v>0.5</v>
      </c>
      <c r="D99" s="45">
        <f>Muut_vuositiedot!$G99</f>
        <v>1</v>
      </c>
      <c r="E99" s="46"/>
      <c r="G99" s="120">
        <f ca="1">Yhd_liete!D99</f>
        <v>0</v>
      </c>
      <c r="H99" s="120">
        <f ca="1">Yhd_liete!H99</f>
        <v>0</v>
      </c>
      <c r="J99" s="117">
        <f t="shared" ca="1" si="38"/>
        <v>0</v>
      </c>
      <c r="K99" s="36">
        <f t="shared" ca="1" si="39"/>
        <v>0</v>
      </c>
      <c r="L99" s="117">
        <f t="shared" ca="1" si="40"/>
        <v>0</v>
      </c>
      <c r="M99" s="117">
        <f t="shared" ca="1" si="41"/>
        <v>0</v>
      </c>
      <c r="N99" s="117">
        <f t="shared" ca="1" si="42"/>
        <v>0</v>
      </c>
      <c r="O99" s="46"/>
      <c r="P99" s="120">
        <f ca="1">Teollisuuslietteet!L99</f>
        <v>0</v>
      </c>
      <c r="Q99" s="120">
        <f t="shared" ca="1" si="34"/>
        <v>0</v>
      </c>
      <c r="R99" s="120">
        <f ca="1">Teollisuuslietteet!P99</f>
        <v>0</v>
      </c>
      <c r="S99" s="120">
        <f ca="1">Teollisuuslietteet!Q99</f>
        <v>0</v>
      </c>
      <c r="T99" s="120">
        <f ca="1">Teollisuuslietteet!R99</f>
        <v>0</v>
      </c>
      <c r="U99" s="46"/>
      <c r="V99" s="117">
        <f t="shared" ca="1" si="30"/>
        <v>0</v>
      </c>
      <c r="W99" s="36">
        <f t="shared" ca="1" si="35"/>
        <v>0</v>
      </c>
      <c r="X99" s="117">
        <f t="shared" ca="1" si="43"/>
        <v>0</v>
      </c>
      <c r="Y99" s="117">
        <f t="shared" ca="1" si="44"/>
        <v>0</v>
      </c>
      <c r="Z99" s="117">
        <f t="shared" ca="1" si="45"/>
        <v>0</v>
      </c>
      <c r="AA99" s="117"/>
      <c r="AB99" s="117">
        <f t="shared" ca="1" si="31"/>
        <v>0</v>
      </c>
      <c r="AC99" s="123">
        <f t="shared" ca="1" si="36"/>
        <v>0</v>
      </c>
      <c r="AD99" s="117">
        <f t="shared" ca="1" si="46"/>
        <v>0</v>
      </c>
      <c r="AE99" s="117">
        <f t="shared" ca="1" si="47"/>
        <v>0</v>
      </c>
      <c r="AF99" s="117">
        <f t="shared" ca="1" si="48"/>
        <v>0</v>
      </c>
      <c r="AG99" s="46"/>
      <c r="AH99" s="117">
        <f t="shared" ca="1" si="32"/>
        <v>0</v>
      </c>
      <c r="AI99" s="123">
        <f t="shared" ca="1" si="37"/>
        <v>0</v>
      </c>
      <c r="AJ99" s="117">
        <f t="shared" ca="1" si="49"/>
        <v>0</v>
      </c>
      <c r="AK99" s="117">
        <f t="shared" ca="1" si="50"/>
        <v>0</v>
      </c>
      <c r="AL99" s="117">
        <f t="shared" ca="1" si="51"/>
        <v>0</v>
      </c>
      <c r="AM99" s="117"/>
      <c r="AN99" s="117">
        <f t="shared" ca="1" si="33"/>
        <v>0</v>
      </c>
    </row>
    <row r="100" spans="1:40" x14ac:dyDescent="0.25">
      <c r="A100" s="182">
        <v>2036</v>
      </c>
      <c r="B100" s="182"/>
      <c r="C100" s="36">
        <f>Muut_vuositiedot!$D100</f>
        <v>0.5</v>
      </c>
      <c r="D100" s="45">
        <f>Muut_vuositiedot!$G100</f>
        <v>1</v>
      </c>
      <c r="E100" s="46"/>
      <c r="G100" s="120">
        <f ca="1">Yhd_liete!D100</f>
        <v>0</v>
      </c>
      <c r="H100" s="120">
        <f ca="1">Yhd_liete!H100</f>
        <v>0</v>
      </c>
      <c r="J100" s="117">
        <f t="shared" ca="1" si="38"/>
        <v>0</v>
      </c>
      <c r="K100" s="36">
        <f t="shared" ca="1" si="39"/>
        <v>0</v>
      </c>
      <c r="L100" s="117">
        <f t="shared" ca="1" si="40"/>
        <v>0</v>
      </c>
      <c r="M100" s="117">
        <f t="shared" ca="1" si="41"/>
        <v>0</v>
      </c>
      <c r="N100" s="117">
        <f t="shared" ca="1" si="42"/>
        <v>0</v>
      </c>
      <c r="O100" s="46"/>
      <c r="P100" s="120">
        <f ca="1">Teollisuuslietteet!L100</f>
        <v>0</v>
      </c>
      <c r="Q100" s="120">
        <f t="shared" ca="1" si="34"/>
        <v>0</v>
      </c>
      <c r="R100" s="120">
        <f ca="1">Teollisuuslietteet!P100</f>
        <v>0</v>
      </c>
      <c r="S100" s="120">
        <f ca="1">Teollisuuslietteet!Q100</f>
        <v>0</v>
      </c>
      <c r="T100" s="120">
        <f ca="1">Teollisuuslietteet!R100</f>
        <v>0</v>
      </c>
      <c r="U100" s="46"/>
      <c r="V100" s="117">
        <f t="shared" ca="1" si="30"/>
        <v>0</v>
      </c>
      <c r="W100" s="36">
        <f t="shared" ca="1" si="35"/>
        <v>0</v>
      </c>
      <c r="X100" s="117">
        <f t="shared" ca="1" si="43"/>
        <v>0</v>
      </c>
      <c r="Y100" s="117">
        <f t="shared" ca="1" si="44"/>
        <v>0</v>
      </c>
      <c r="Z100" s="117">
        <f t="shared" ca="1" si="45"/>
        <v>0</v>
      </c>
      <c r="AA100" s="117"/>
      <c r="AB100" s="117">
        <f t="shared" ca="1" si="31"/>
        <v>0</v>
      </c>
      <c r="AC100" s="123">
        <f t="shared" ca="1" si="36"/>
        <v>0</v>
      </c>
      <c r="AD100" s="117">
        <f t="shared" ca="1" si="46"/>
        <v>0</v>
      </c>
      <c r="AE100" s="117">
        <f t="shared" ca="1" si="47"/>
        <v>0</v>
      </c>
      <c r="AF100" s="117">
        <f t="shared" ca="1" si="48"/>
        <v>0</v>
      </c>
      <c r="AG100" s="46"/>
      <c r="AH100" s="117">
        <f t="shared" ca="1" si="32"/>
        <v>0</v>
      </c>
      <c r="AI100" s="123">
        <f t="shared" ca="1" si="37"/>
        <v>0</v>
      </c>
      <c r="AJ100" s="117">
        <f t="shared" ca="1" si="49"/>
        <v>0</v>
      </c>
      <c r="AK100" s="117">
        <f t="shared" ca="1" si="50"/>
        <v>0</v>
      </c>
      <c r="AL100" s="117">
        <f t="shared" ca="1" si="51"/>
        <v>0</v>
      </c>
      <c r="AM100" s="117"/>
      <c r="AN100" s="117">
        <f t="shared" ca="1" si="33"/>
        <v>0</v>
      </c>
    </row>
    <row r="101" spans="1:40" x14ac:dyDescent="0.25">
      <c r="A101" s="182">
        <v>2037</v>
      </c>
      <c r="B101" s="182"/>
      <c r="C101" s="36">
        <f>Muut_vuositiedot!$D101</f>
        <v>0.5</v>
      </c>
      <c r="D101" s="45">
        <f>Muut_vuositiedot!$G101</f>
        <v>1</v>
      </c>
      <c r="E101" s="46"/>
      <c r="G101" s="120">
        <f ca="1">Yhd_liete!D101</f>
        <v>0</v>
      </c>
      <c r="H101" s="120">
        <f ca="1">Yhd_liete!H101</f>
        <v>0</v>
      </c>
      <c r="J101" s="117">
        <f t="shared" ca="1" si="38"/>
        <v>0</v>
      </c>
      <c r="K101" s="36">
        <f t="shared" ca="1" si="39"/>
        <v>0</v>
      </c>
      <c r="L101" s="117">
        <f t="shared" ca="1" si="40"/>
        <v>0</v>
      </c>
      <c r="M101" s="117">
        <f t="shared" ca="1" si="41"/>
        <v>0</v>
      </c>
      <c r="N101" s="117">
        <f t="shared" ca="1" si="42"/>
        <v>0</v>
      </c>
      <c r="O101" s="46"/>
      <c r="P101" s="120">
        <f ca="1">Teollisuuslietteet!L101</f>
        <v>0</v>
      </c>
      <c r="Q101" s="120">
        <f t="shared" ca="1" si="34"/>
        <v>0</v>
      </c>
      <c r="R101" s="120">
        <f ca="1">Teollisuuslietteet!P101</f>
        <v>0</v>
      </c>
      <c r="S101" s="120">
        <f ca="1">Teollisuuslietteet!Q101</f>
        <v>0</v>
      </c>
      <c r="T101" s="120">
        <f ca="1">Teollisuuslietteet!R101</f>
        <v>0</v>
      </c>
      <c r="U101" s="46"/>
      <c r="V101" s="117">
        <f t="shared" ca="1" si="30"/>
        <v>0</v>
      </c>
      <c r="W101" s="36">
        <f t="shared" ca="1" si="35"/>
        <v>0</v>
      </c>
      <c r="X101" s="117">
        <f t="shared" ca="1" si="43"/>
        <v>0</v>
      </c>
      <c r="Y101" s="117">
        <f t="shared" ca="1" si="44"/>
        <v>0</v>
      </c>
      <c r="Z101" s="117">
        <f t="shared" ca="1" si="45"/>
        <v>0</v>
      </c>
      <c r="AA101" s="117"/>
      <c r="AB101" s="117">
        <f t="shared" ca="1" si="31"/>
        <v>0</v>
      </c>
      <c r="AC101" s="123">
        <f t="shared" ca="1" si="36"/>
        <v>0</v>
      </c>
      <c r="AD101" s="117">
        <f t="shared" ca="1" si="46"/>
        <v>0</v>
      </c>
      <c r="AE101" s="117">
        <f t="shared" ca="1" si="47"/>
        <v>0</v>
      </c>
      <c r="AF101" s="117">
        <f t="shared" ca="1" si="48"/>
        <v>0</v>
      </c>
      <c r="AG101" s="46"/>
      <c r="AH101" s="117">
        <f t="shared" ca="1" si="32"/>
        <v>0</v>
      </c>
      <c r="AI101" s="123">
        <f t="shared" ca="1" si="37"/>
        <v>0</v>
      </c>
      <c r="AJ101" s="117">
        <f t="shared" ca="1" si="49"/>
        <v>0</v>
      </c>
      <c r="AK101" s="117">
        <f t="shared" ca="1" si="50"/>
        <v>0</v>
      </c>
      <c r="AL101" s="117">
        <f t="shared" ca="1" si="51"/>
        <v>0</v>
      </c>
      <c r="AM101" s="117"/>
      <c r="AN101" s="117">
        <f t="shared" ca="1" si="33"/>
        <v>0</v>
      </c>
    </row>
    <row r="102" spans="1:40" x14ac:dyDescent="0.25">
      <c r="A102" s="182">
        <v>2038</v>
      </c>
      <c r="B102" s="182"/>
      <c r="C102" s="36">
        <f>Muut_vuositiedot!$D102</f>
        <v>0.5</v>
      </c>
      <c r="D102" s="45">
        <f>Muut_vuositiedot!$G102</f>
        <v>1</v>
      </c>
      <c r="E102" s="46"/>
      <c r="G102" s="120">
        <f ca="1">Yhd_liete!D102</f>
        <v>0</v>
      </c>
      <c r="H102" s="120">
        <f ca="1">Yhd_liete!H102</f>
        <v>0</v>
      </c>
      <c r="J102" s="117">
        <f t="shared" ca="1" si="38"/>
        <v>0</v>
      </c>
      <c r="K102" s="36">
        <f t="shared" ca="1" si="39"/>
        <v>0</v>
      </c>
      <c r="L102" s="117">
        <f t="shared" ca="1" si="40"/>
        <v>0</v>
      </c>
      <c r="M102" s="117">
        <f t="shared" ca="1" si="41"/>
        <v>0</v>
      </c>
      <c r="N102" s="117">
        <f t="shared" ca="1" si="42"/>
        <v>0</v>
      </c>
      <c r="O102" s="46"/>
      <c r="P102" s="120">
        <f ca="1">Teollisuuslietteet!L102</f>
        <v>0</v>
      </c>
      <c r="Q102" s="120">
        <f t="shared" ca="1" si="34"/>
        <v>0</v>
      </c>
      <c r="R102" s="120">
        <f ca="1">Teollisuuslietteet!P102</f>
        <v>0</v>
      </c>
      <c r="S102" s="120">
        <f ca="1">Teollisuuslietteet!Q102</f>
        <v>0</v>
      </c>
      <c r="T102" s="120">
        <f ca="1">Teollisuuslietteet!R102</f>
        <v>0</v>
      </c>
      <c r="U102" s="46"/>
      <c r="V102" s="117">
        <f t="shared" ca="1" si="30"/>
        <v>0</v>
      </c>
      <c r="W102" s="36">
        <f t="shared" ca="1" si="35"/>
        <v>0</v>
      </c>
      <c r="X102" s="117">
        <f t="shared" ca="1" si="43"/>
        <v>0</v>
      </c>
      <c r="Y102" s="117">
        <f t="shared" ca="1" si="44"/>
        <v>0</v>
      </c>
      <c r="Z102" s="117">
        <f t="shared" ca="1" si="45"/>
        <v>0</v>
      </c>
      <c r="AA102" s="117"/>
      <c r="AB102" s="117">
        <f t="shared" ca="1" si="31"/>
        <v>0</v>
      </c>
      <c r="AC102" s="123">
        <f t="shared" ca="1" si="36"/>
        <v>0</v>
      </c>
      <c r="AD102" s="117">
        <f t="shared" ca="1" si="46"/>
        <v>0</v>
      </c>
      <c r="AE102" s="117">
        <f t="shared" ca="1" si="47"/>
        <v>0</v>
      </c>
      <c r="AF102" s="117">
        <f t="shared" ca="1" si="48"/>
        <v>0</v>
      </c>
      <c r="AG102" s="46"/>
      <c r="AH102" s="117">
        <f t="shared" ca="1" si="32"/>
        <v>0</v>
      </c>
      <c r="AI102" s="123">
        <f t="shared" ca="1" si="37"/>
        <v>0</v>
      </c>
      <c r="AJ102" s="117">
        <f t="shared" ca="1" si="49"/>
        <v>0</v>
      </c>
      <c r="AK102" s="117">
        <f t="shared" ca="1" si="50"/>
        <v>0</v>
      </c>
      <c r="AL102" s="117">
        <f t="shared" ca="1" si="51"/>
        <v>0</v>
      </c>
      <c r="AM102" s="117"/>
      <c r="AN102" s="117">
        <f t="shared" ca="1" si="33"/>
        <v>0</v>
      </c>
    </row>
    <row r="103" spans="1:40" x14ac:dyDescent="0.25">
      <c r="A103" s="182">
        <v>2039</v>
      </c>
      <c r="B103" s="182"/>
      <c r="C103" s="36">
        <f>Muut_vuositiedot!$D103</f>
        <v>0.5</v>
      </c>
      <c r="D103" s="45">
        <f>Muut_vuositiedot!$G103</f>
        <v>1</v>
      </c>
      <c r="E103" s="46"/>
      <c r="G103" s="120">
        <f ca="1">Yhd_liete!D103</f>
        <v>0</v>
      </c>
      <c r="H103" s="120">
        <f ca="1">Yhd_liete!H103</f>
        <v>0</v>
      </c>
      <c r="J103" s="117">
        <f t="shared" ca="1" si="38"/>
        <v>0</v>
      </c>
      <c r="K103" s="36">
        <f t="shared" ca="1" si="39"/>
        <v>0</v>
      </c>
      <c r="L103" s="117">
        <f t="shared" ca="1" si="40"/>
        <v>0</v>
      </c>
      <c r="M103" s="117">
        <f t="shared" ca="1" si="41"/>
        <v>0</v>
      </c>
      <c r="N103" s="117">
        <f t="shared" ca="1" si="42"/>
        <v>0</v>
      </c>
      <c r="O103" s="46"/>
      <c r="P103" s="120">
        <f ca="1">Teollisuuslietteet!L103</f>
        <v>0</v>
      </c>
      <c r="Q103" s="120">
        <f t="shared" ca="1" si="34"/>
        <v>0</v>
      </c>
      <c r="R103" s="120">
        <f ca="1">Teollisuuslietteet!P103</f>
        <v>0</v>
      </c>
      <c r="S103" s="120">
        <f ca="1">Teollisuuslietteet!Q103</f>
        <v>0</v>
      </c>
      <c r="T103" s="120">
        <f ca="1">Teollisuuslietteet!R103</f>
        <v>0</v>
      </c>
      <c r="U103" s="46"/>
      <c r="V103" s="117">
        <f t="shared" ca="1" si="30"/>
        <v>0</v>
      </c>
      <c r="W103" s="36">
        <f t="shared" ca="1" si="35"/>
        <v>0</v>
      </c>
      <c r="X103" s="117">
        <f t="shared" ca="1" si="43"/>
        <v>0</v>
      </c>
      <c r="Y103" s="117">
        <f t="shared" ca="1" si="44"/>
        <v>0</v>
      </c>
      <c r="Z103" s="117">
        <f t="shared" ca="1" si="45"/>
        <v>0</v>
      </c>
      <c r="AA103" s="117"/>
      <c r="AB103" s="117">
        <f t="shared" ca="1" si="31"/>
        <v>0</v>
      </c>
      <c r="AC103" s="123">
        <f t="shared" ca="1" si="36"/>
        <v>0</v>
      </c>
      <c r="AD103" s="117">
        <f t="shared" ca="1" si="46"/>
        <v>0</v>
      </c>
      <c r="AE103" s="117">
        <f t="shared" ca="1" si="47"/>
        <v>0</v>
      </c>
      <c r="AF103" s="117">
        <f t="shared" ca="1" si="48"/>
        <v>0</v>
      </c>
      <c r="AG103" s="46"/>
      <c r="AH103" s="117">
        <f t="shared" ca="1" si="32"/>
        <v>0</v>
      </c>
      <c r="AI103" s="123">
        <f t="shared" ca="1" si="37"/>
        <v>0</v>
      </c>
      <c r="AJ103" s="117">
        <f t="shared" ca="1" si="49"/>
        <v>0</v>
      </c>
      <c r="AK103" s="117">
        <f t="shared" ca="1" si="50"/>
        <v>0</v>
      </c>
      <c r="AL103" s="117">
        <f t="shared" ca="1" si="51"/>
        <v>0</v>
      </c>
      <c r="AM103" s="117"/>
      <c r="AN103" s="117">
        <f t="shared" ca="1" si="33"/>
        <v>0</v>
      </c>
    </row>
    <row r="104" spans="1:40" x14ac:dyDescent="0.25">
      <c r="A104" s="182">
        <v>2040</v>
      </c>
      <c r="B104" s="182"/>
      <c r="C104" s="36">
        <f>Muut_vuositiedot!$D104</f>
        <v>0.5</v>
      </c>
      <c r="D104" s="45">
        <f>Muut_vuositiedot!$G104</f>
        <v>1</v>
      </c>
      <c r="E104" s="46"/>
      <c r="G104" s="120">
        <f ca="1">Yhd_liete!D104</f>
        <v>0</v>
      </c>
      <c r="H104" s="120">
        <f ca="1">Yhd_liete!H104</f>
        <v>0</v>
      </c>
      <c r="J104" s="117">
        <f t="shared" ca="1" si="38"/>
        <v>0</v>
      </c>
      <c r="K104" s="36">
        <f t="shared" ca="1" si="39"/>
        <v>0</v>
      </c>
      <c r="L104" s="117">
        <f t="shared" ca="1" si="40"/>
        <v>0</v>
      </c>
      <c r="M104" s="117">
        <f t="shared" ca="1" si="41"/>
        <v>0</v>
      </c>
      <c r="N104" s="117">
        <f t="shared" ca="1" si="42"/>
        <v>0</v>
      </c>
      <c r="O104" s="46"/>
      <c r="P104" s="120">
        <f ca="1">Teollisuuslietteet!L104</f>
        <v>0</v>
      </c>
      <c r="Q104" s="120">
        <f t="shared" ca="1" si="34"/>
        <v>0</v>
      </c>
      <c r="R104" s="120">
        <f ca="1">Teollisuuslietteet!P104</f>
        <v>0</v>
      </c>
      <c r="S104" s="120">
        <f ca="1">Teollisuuslietteet!Q104</f>
        <v>0</v>
      </c>
      <c r="T104" s="120">
        <f ca="1">Teollisuuslietteet!R104</f>
        <v>0</v>
      </c>
      <c r="U104" s="46"/>
      <c r="V104" s="117">
        <f t="shared" ca="1" si="30"/>
        <v>0</v>
      </c>
      <c r="W104" s="36">
        <f t="shared" ca="1" si="35"/>
        <v>0</v>
      </c>
      <c r="X104" s="117">
        <f t="shared" ca="1" si="43"/>
        <v>0</v>
      </c>
      <c r="Y104" s="117">
        <f t="shared" ca="1" si="44"/>
        <v>0</v>
      </c>
      <c r="Z104" s="117">
        <f t="shared" ca="1" si="45"/>
        <v>0</v>
      </c>
      <c r="AA104" s="117"/>
      <c r="AB104" s="117">
        <f t="shared" ca="1" si="31"/>
        <v>0</v>
      </c>
      <c r="AC104" s="123">
        <f t="shared" ca="1" si="36"/>
        <v>0</v>
      </c>
      <c r="AD104" s="117">
        <f t="shared" ca="1" si="46"/>
        <v>0</v>
      </c>
      <c r="AE104" s="117">
        <f t="shared" ca="1" si="47"/>
        <v>0</v>
      </c>
      <c r="AF104" s="117">
        <f t="shared" ca="1" si="48"/>
        <v>0</v>
      </c>
      <c r="AG104" s="46"/>
      <c r="AH104" s="117">
        <f t="shared" ca="1" si="32"/>
        <v>0</v>
      </c>
      <c r="AI104" s="123">
        <f t="shared" ca="1" si="37"/>
        <v>0</v>
      </c>
      <c r="AJ104" s="117">
        <f t="shared" ca="1" si="49"/>
        <v>0</v>
      </c>
      <c r="AK104" s="117">
        <f t="shared" ca="1" si="50"/>
        <v>0</v>
      </c>
      <c r="AL104" s="117">
        <f t="shared" ca="1" si="51"/>
        <v>0</v>
      </c>
      <c r="AM104" s="117"/>
      <c r="AN104" s="117">
        <f t="shared" ca="1" si="33"/>
        <v>0</v>
      </c>
    </row>
    <row r="105" spans="1:40" x14ac:dyDescent="0.25">
      <c r="A105" s="182">
        <v>2041</v>
      </c>
      <c r="B105" s="182"/>
      <c r="C105" s="36">
        <f>Muut_vuositiedot!$D105</f>
        <v>0.5</v>
      </c>
      <c r="D105" s="45">
        <f>Muut_vuositiedot!$G105</f>
        <v>1</v>
      </c>
      <c r="E105" s="46"/>
      <c r="G105" s="120">
        <f ca="1">Yhd_liete!D105</f>
        <v>0</v>
      </c>
      <c r="H105" s="120">
        <f ca="1">Yhd_liete!H105</f>
        <v>0</v>
      </c>
      <c r="J105" s="117">
        <f t="shared" ca="1" si="38"/>
        <v>0</v>
      </c>
      <c r="K105" s="36">
        <f t="shared" ca="1" si="39"/>
        <v>0</v>
      </c>
      <c r="L105" s="117">
        <f t="shared" ca="1" si="40"/>
        <v>0</v>
      </c>
      <c r="M105" s="117">
        <f t="shared" ca="1" si="41"/>
        <v>0</v>
      </c>
      <c r="N105" s="117">
        <f t="shared" ca="1" si="42"/>
        <v>0</v>
      </c>
      <c r="O105" s="46"/>
      <c r="P105" s="120">
        <f ca="1">Teollisuuslietteet!L105</f>
        <v>0</v>
      </c>
      <c r="Q105" s="120">
        <f t="shared" ca="1" si="34"/>
        <v>0</v>
      </c>
      <c r="R105" s="120">
        <f ca="1">Teollisuuslietteet!P105</f>
        <v>0</v>
      </c>
      <c r="S105" s="120">
        <f ca="1">Teollisuuslietteet!Q105</f>
        <v>0</v>
      </c>
      <c r="T105" s="120">
        <f ca="1">Teollisuuslietteet!R105</f>
        <v>0</v>
      </c>
      <c r="U105" s="46"/>
      <c r="V105" s="117">
        <f t="shared" ca="1" si="30"/>
        <v>0</v>
      </c>
      <c r="W105" s="36">
        <f t="shared" ca="1" si="35"/>
        <v>0</v>
      </c>
      <c r="X105" s="117">
        <f t="shared" ca="1" si="43"/>
        <v>0</v>
      </c>
      <c r="Y105" s="117">
        <f t="shared" ca="1" si="44"/>
        <v>0</v>
      </c>
      <c r="Z105" s="117">
        <f t="shared" ca="1" si="45"/>
        <v>0</v>
      </c>
      <c r="AA105" s="117"/>
      <c r="AB105" s="117">
        <f t="shared" ca="1" si="31"/>
        <v>0</v>
      </c>
      <c r="AC105" s="123">
        <f t="shared" ca="1" si="36"/>
        <v>0</v>
      </c>
      <c r="AD105" s="117">
        <f t="shared" ca="1" si="46"/>
        <v>0</v>
      </c>
      <c r="AE105" s="117">
        <f t="shared" ca="1" si="47"/>
        <v>0</v>
      </c>
      <c r="AF105" s="117">
        <f t="shared" ca="1" si="48"/>
        <v>0</v>
      </c>
      <c r="AG105" s="46"/>
      <c r="AH105" s="117">
        <f t="shared" ca="1" si="32"/>
        <v>0</v>
      </c>
      <c r="AI105" s="123">
        <f t="shared" ca="1" si="37"/>
        <v>0</v>
      </c>
      <c r="AJ105" s="117">
        <f t="shared" ca="1" si="49"/>
        <v>0</v>
      </c>
      <c r="AK105" s="117">
        <f t="shared" ca="1" si="50"/>
        <v>0</v>
      </c>
      <c r="AL105" s="117">
        <f t="shared" ca="1" si="51"/>
        <v>0</v>
      </c>
      <c r="AM105" s="117"/>
      <c r="AN105" s="117">
        <f t="shared" ca="1" si="33"/>
        <v>0</v>
      </c>
    </row>
    <row r="106" spans="1:40" x14ac:dyDescent="0.25">
      <c r="A106" s="182">
        <v>2042</v>
      </c>
      <c r="B106" s="182"/>
      <c r="C106" s="36">
        <f>Muut_vuositiedot!$D106</f>
        <v>0.5</v>
      </c>
      <c r="D106" s="45">
        <f>Muut_vuositiedot!$G106</f>
        <v>1</v>
      </c>
      <c r="E106" s="46"/>
      <c r="G106" s="120">
        <f ca="1">Yhd_liete!D106</f>
        <v>0</v>
      </c>
      <c r="H106" s="120">
        <f ca="1">Yhd_liete!H106</f>
        <v>0</v>
      </c>
      <c r="J106" s="117">
        <f t="shared" ca="1" si="38"/>
        <v>0</v>
      </c>
      <c r="K106" s="36">
        <f t="shared" ca="1" si="39"/>
        <v>0</v>
      </c>
      <c r="L106" s="117">
        <f t="shared" ca="1" si="40"/>
        <v>0</v>
      </c>
      <c r="M106" s="117">
        <f t="shared" ca="1" si="41"/>
        <v>0</v>
      </c>
      <c r="N106" s="117">
        <f t="shared" ca="1" si="42"/>
        <v>0</v>
      </c>
      <c r="O106" s="46"/>
      <c r="P106" s="120">
        <f ca="1">Teollisuuslietteet!L106</f>
        <v>0</v>
      </c>
      <c r="Q106" s="120">
        <f t="shared" ca="1" si="34"/>
        <v>0</v>
      </c>
      <c r="R106" s="120">
        <f ca="1">Teollisuuslietteet!P106</f>
        <v>0</v>
      </c>
      <c r="S106" s="120">
        <f ca="1">Teollisuuslietteet!Q106</f>
        <v>0</v>
      </c>
      <c r="T106" s="120">
        <f ca="1">Teollisuuslietteet!R106</f>
        <v>0</v>
      </c>
      <c r="U106" s="46"/>
      <c r="V106" s="117">
        <f t="shared" ca="1" si="30"/>
        <v>0</v>
      </c>
      <c r="W106" s="36">
        <f t="shared" ca="1" si="35"/>
        <v>0</v>
      </c>
      <c r="X106" s="117">
        <f t="shared" ca="1" si="43"/>
        <v>0</v>
      </c>
      <c r="Y106" s="117">
        <f t="shared" ca="1" si="44"/>
        <v>0</v>
      </c>
      <c r="Z106" s="117">
        <f t="shared" ca="1" si="45"/>
        <v>0</v>
      </c>
      <c r="AA106" s="117"/>
      <c r="AB106" s="117">
        <f t="shared" ca="1" si="31"/>
        <v>0</v>
      </c>
      <c r="AC106" s="123">
        <f t="shared" ca="1" si="36"/>
        <v>0</v>
      </c>
      <c r="AD106" s="117">
        <f t="shared" ca="1" si="46"/>
        <v>0</v>
      </c>
      <c r="AE106" s="117">
        <f t="shared" ca="1" si="47"/>
        <v>0</v>
      </c>
      <c r="AF106" s="117">
        <f t="shared" ca="1" si="48"/>
        <v>0</v>
      </c>
      <c r="AG106" s="46"/>
      <c r="AH106" s="117">
        <f t="shared" ca="1" si="32"/>
        <v>0</v>
      </c>
      <c r="AI106" s="123">
        <f t="shared" ca="1" si="37"/>
        <v>0</v>
      </c>
      <c r="AJ106" s="117">
        <f t="shared" ca="1" si="49"/>
        <v>0</v>
      </c>
      <c r="AK106" s="117">
        <f t="shared" ca="1" si="50"/>
        <v>0</v>
      </c>
      <c r="AL106" s="117">
        <f t="shared" ca="1" si="51"/>
        <v>0</v>
      </c>
      <c r="AM106" s="117"/>
      <c r="AN106" s="117">
        <f t="shared" ca="1" si="33"/>
        <v>0</v>
      </c>
    </row>
    <row r="107" spans="1:40" x14ac:dyDescent="0.25">
      <c r="A107" s="182">
        <v>2043</v>
      </c>
      <c r="B107" s="182"/>
      <c r="C107" s="36">
        <f>Muut_vuositiedot!$D107</f>
        <v>0.5</v>
      </c>
      <c r="D107" s="45">
        <f>Muut_vuositiedot!$G107</f>
        <v>1</v>
      </c>
      <c r="E107" s="46"/>
      <c r="G107" s="120">
        <f ca="1">Yhd_liete!D107</f>
        <v>0</v>
      </c>
      <c r="H107" s="120">
        <f ca="1">Yhd_liete!H107</f>
        <v>0</v>
      </c>
      <c r="J107" s="117">
        <f t="shared" ca="1" si="38"/>
        <v>0</v>
      </c>
      <c r="K107" s="36">
        <f t="shared" ca="1" si="39"/>
        <v>0</v>
      </c>
      <c r="L107" s="117">
        <f t="shared" ca="1" si="40"/>
        <v>0</v>
      </c>
      <c r="M107" s="117">
        <f t="shared" ca="1" si="41"/>
        <v>0</v>
      </c>
      <c r="N107" s="117">
        <f t="shared" ca="1" si="42"/>
        <v>0</v>
      </c>
      <c r="O107" s="46"/>
      <c r="P107" s="120">
        <f ca="1">Teollisuuslietteet!L107</f>
        <v>0</v>
      </c>
      <c r="Q107" s="120">
        <f t="shared" ca="1" si="34"/>
        <v>0</v>
      </c>
      <c r="R107" s="120">
        <f ca="1">Teollisuuslietteet!P107</f>
        <v>0</v>
      </c>
      <c r="S107" s="120">
        <f ca="1">Teollisuuslietteet!Q107</f>
        <v>0</v>
      </c>
      <c r="T107" s="120">
        <f ca="1">Teollisuuslietteet!R107</f>
        <v>0</v>
      </c>
      <c r="U107" s="46"/>
      <c r="V107" s="117">
        <f t="shared" ca="1" si="30"/>
        <v>0</v>
      </c>
      <c r="W107" s="36">
        <f t="shared" ca="1" si="35"/>
        <v>0</v>
      </c>
      <c r="X107" s="117">
        <f t="shared" ca="1" si="43"/>
        <v>0</v>
      </c>
      <c r="Y107" s="117">
        <f t="shared" ca="1" si="44"/>
        <v>0</v>
      </c>
      <c r="Z107" s="117">
        <f t="shared" ca="1" si="45"/>
        <v>0</v>
      </c>
      <c r="AA107" s="117"/>
      <c r="AB107" s="117">
        <f t="shared" ca="1" si="31"/>
        <v>0</v>
      </c>
      <c r="AC107" s="123">
        <f t="shared" ca="1" si="36"/>
        <v>0</v>
      </c>
      <c r="AD107" s="117">
        <f t="shared" ca="1" si="46"/>
        <v>0</v>
      </c>
      <c r="AE107" s="117">
        <f t="shared" ca="1" si="47"/>
        <v>0</v>
      </c>
      <c r="AF107" s="117">
        <f t="shared" ca="1" si="48"/>
        <v>0</v>
      </c>
      <c r="AG107" s="46"/>
      <c r="AH107" s="117">
        <f t="shared" ca="1" si="32"/>
        <v>0</v>
      </c>
      <c r="AI107" s="123">
        <f t="shared" ca="1" si="37"/>
        <v>0</v>
      </c>
      <c r="AJ107" s="117">
        <f t="shared" ca="1" si="49"/>
        <v>0</v>
      </c>
      <c r="AK107" s="117">
        <f t="shared" ca="1" si="50"/>
        <v>0</v>
      </c>
      <c r="AL107" s="117">
        <f t="shared" ca="1" si="51"/>
        <v>0</v>
      </c>
      <c r="AM107" s="117"/>
      <c r="AN107" s="117">
        <f t="shared" ca="1" si="33"/>
        <v>0</v>
      </c>
    </row>
    <row r="108" spans="1:40" x14ac:dyDescent="0.25">
      <c r="A108" s="182">
        <v>2044</v>
      </c>
      <c r="B108" s="182"/>
      <c r="C108" s="36">
        <f>Muut_vuositiedot!$D108</f>
        <v>0.5</v>
      </c>
      <c r="D108" s="45">
        <f>Muut_vuositiedot!$G108</f>
        <v>1</v>
      </c>
      <c r="E108" s="46"/>
      <c r="G108" s="120">
        <f ca="1">Yhd_liete!D108</f>
        <v>0</v>
      </c>
      <c r="H108" s="120">
        <f ca="1">Yhd_liete!H108</f>
        <v>0</v>
      </c>
      <c r="J108" s="117">
        <f t="shared" ca="1" si="38"/>
        <v>0</v>
      </c>
      <c r="K108" s="36">
        <f t="shared" ca="1" si="39"/>
        <v>0</v>
      </c>
      <c r="L108" s="117">
        <f t="shared" ca="1" si="40"/>
        <v>0</v>
      </c>
      <c r="M108" s="117">
        <f t="shared" ca="1" si="41"/>
        <v>0</v>
      </c>
      <c r="N108" s="117">
        <f t="shared" ca="1" si="42"/>
        <v>0</v>
      </c>
      <c r="O108" s="46"/>
      <c r="P108" s="120">
        <f ca="1">Teollisuuslietteet!L108</f>
        <v>0</v>
      </c>
      <c r="Q108" s="120">
        <f t="shared" ca="1" si="34"/>
        <v>0</v>
      </c>
      <c r="R108" s="120">
        <f ca="1">Teollisuuslietteet!P108</f>
        <v>0</v>
      </c>
      <c r="S108" s="120">
        <f ca="1">Teollisuuslietteet!Q108</f>
        <v>0</v>
      </c>
      <c r="T108" s="120">
        <f ca="1">Teollisuuslietteet!R108</f>
        <v>0</v>
      </c>
      <c r="U108" s="46"/>
      <c r="V108" s="117">
        <f t="shared" ca="1" si="30"/>
        <v>0</v>
      </c>
      <c r="W108" s="36">
        <f t="shared" ca="1" si="35"/>
        <v>0</v>
      </c>
      <c r="X108" s="117">
        <f t="shared" ca="1" si="43"/>
        <v>0</v>
      </c>
      <c r="Y108" s="117">
        <f t="shared" ca="1" si="44"/>
        <v>0</v>
      </c>
      <c r="Z108" s="117">
        <f t="shared" ca="1" si="45"/>
        <v>0</v>
      </c>
      <c r="AA108" s="117"/>
      <c r="AB108" s="117">
        <f t="shared" ca="1" si="31"/>
        <v>0</v>
      </c>
      <c r="AC108" s="123">
        <f t="shared" ca="1" si="36"/>
        <v>0</v>
      </c>
      <c r="AD108" s="117">
        <f t="shared" ca="1" si="46"/>
        <v>0</v>
      </c>
      <c r="AE108" s="117">
        <f t="shared" ca="1" si="47"/>
        <v>0</v>
      </c>
      <c r="AF108" s="117">
        <f t="shared" ca="1" si="48"/>
        <v>0</v>
      </c>
      <c r="AG108" s="46"/>
      <c r="AH108" s="117">
        <f t="shared" ca="1" si="32"/>
        <v>0</v>
      </c>
      <c r="AI108" s="123">
        <f t="shared" ca="1" si="37"/>
        <v>0</v>
      </c>
      <c r="AJ108" s="117">
        <f t="shared" ca="1" si="49"/>
        <v>0</v>
      </c>
      <c r="AK108" s="117">
        <f t="shared" ca="1" si="50"/>
        <v>0</v>
      </c>
      <c r="AL108" s="117">
        <f t="shared" ca="1" si="51"/>
        <v>0</v>
      </c>
      <c r="AM108" s="117"/>
      <c r="AN108" s="117">
        <f t="shared" ca="1" si="33"/>
        <v>0</v>
      </c>
    </row>
    <row r="109" spans="1:40" x14ac:dyDescent="0.25">
      <c r="A109" s="182">
        <v>2045</v>
      </c>
      <c r="B109" s="182"/>
      <c r="C109" s="36">
        <f>Muut_vuositiedot!$D109</f>
        <v>0.5</v>
      </c>
      <c r="D109" s="45">
        <f>Muut_vuositiedot!$G109</f>
        <v>1</v>
      </c>
      <c r="E109" s="46"/>
      <c r="G109" s="120">
        <f ca="1">Yhd_liete!D109</f>
        <v>0</v>
      </c>
      <c r="H109" s="120">
        <f ca="1">Yhd_liete!H109</f>
        <v>0</v>
      </c>
      <c r="J109" s="117">
        <f t="shared" ca="1" si="38"/>
        <v>0</v>
      </c>
      <c r="K109" s="36">
        <f t="shared" ca="1" si="39"/>
        <v>0</v>
      </c>
      <c r="L109" s="117">
        <f t="shared" ca="1" si="40"/>
        <v>0</v>
      </c>
      <c r="M109" s="117">
        <f t="shared" ca="1" si="41"/>
        <v>0</v>
      </c>
      <c r="N109" s="117">
        <f t="shared" ca="1" si="42"/>
        <v>0</v>
      </c>
      <c r="O109" s="46"/>
      <c r="P109" s="120">
        <f ca="1">Teollisuuslietteet!L109</f>
        <v>0</v>
      </c>
      <c r="Q109" s="120">
        <f t="shared" ca="1" si="34"/>
        <v>0</v>
      </c>
      <c r="R109" s="120">
        <f ca="1">Teollisuuslietteet!P109</f>
        <v>0</v>
      </c>
      <c r="S109" s="120">
        <f ca="1">Teollisuuslietteet!Q109</f>
        <v>0</v>
      </c>
      <c r="T109" s="120">
        <f ca="1">Teollisuuslietteet!R109</f>
        <v>0</v>
      </c>
      <c r="U109" s="46"/>
      <c r="V109" s="117">
        <f t="shared" ca="1" si="30"/>
        <v>0</v>
      </c>
      <c r="W109" s="36">
        <f t="shared" ca="1" si="35"/>
        <v>0</v>
      </c>
      <c r="X109" s="117">
        <f t="shared" ca="1" si="43"/>
        <v>0</v>
      </c>
      <c r="Y109" s="117">
        <f t="shared" ca="1" si="44"/>
        <v>0</v>
      </c>
      <c r="Z109" s="117">
        <f t="shared" ca="1" si="45"/>
        <v>0</v>
      </c>
      <c r="AA109" s="117"/>
      <c r="AB109" s="117">
        <f t="shared" ca="1" si="31"/>
        <v>0</v>
      </c>
      <c r="AC109" s="123">
        <f t="shared" ca="1" si="36"/>
        <v>0</v>
      </c>
      <c r="AD109" s="117">
        <f t="shared" ca="1" si="46"/>
        <v>0</v>
      </c>
      <c r="AE109" s="117">
        <f t="shared" ca="1" si="47"/>
        <v>0</v>
      </c>
      <c r="AF109" s="117">
        <f t="shared" ca="1" si="48"/>
        <v>0</v>
      </c>
      <c r="AG109" s="46"/>
      <c r="AH109" s="117">
        <f t="shared" ca="1" si="32"/>
        <v>0</v>
      </c>
      <c r="AI109" s="123">
        <f t="shared" ca="1" si="37"/>
        <v>0</v>
      </c>
      <c r="AJ109" s="117">
        <f t="shared" ca="1" si="49"/>
        <v>0</v>
      </c>
      <c r="AK109" s="117">
        <f t="shared" ca="1" si="50"/>
        <v>0</v>
      </c>
      <c r="AL109" s="117">
        <f t="shared" ca="1" si="51"/>
        <v>0</v>
      </c>
      <c r="AM109" s="117"/>
      <c r="AN109" s="117">
        <f t="shared" ca="1" si="33"/>
        <v>0</v>
      </c>
    </row>
    <row r="110" spans="1:40" x14ac:dyDescent="0.25">
      <c r="A110" s="182">
        <v>2046</v>
      </c>
      <c r="B110" s="182"/>
      <c r="C110" s="36">
        <f>Muut_vuositiedot!$D110</f>
        <v>0.5</v>
      </c>
      <c r="D110" s="45">
        <f>Muut_vuositiedot!$G110</f>
        <v>1</v>
      </c>
      <c r="E110" s="46"/>
      <c r="G110" s="120">
        <f ca="1">Yhd_liete!D110</f>
        <v>0</v>
      </c>
      <c r="H110" s="120">
        <f ca="1">Yhd_liete!H110</f>
        <v>0</v>
      </c>
      <c r="J110" s="117">
        <f t="shared" ca="1" si="38"/>
        <v>0</v>
      </c>
      <c r="K110" s="36">
        <f t="shared" ca="1" si="39"/>
        <v>0</v>
      </c>
      <c r="L110" s="117">
        <f t="shared" ca="1" si="40"/>
        <v>0</v>
      </c>
      <c r="M110" s="117">
        <f t="shared" ca="1" si="41"/>
        <v>0</v>
      </c>
      <c r="N110" s="117">
        <f t="shared" ca="1" si="42"/>
        <v>0</v>
      </c>
      <c r="O110" s="46"/>
      <c r="P110" s="120">
        <f ca="1">Teollisuuslietteet!L110</f>
        <v>0</v>
      </c>
      <c r="Q110" s="120">
        <f t="shared" ca="1" si="34"/>
        <v>0</v>
      </c>
      <c r="R110" s="120">
        <f ca="1">Teollisuuslietteet!P110</f>
        <v>0</v>
      </c>
      <c r="S110" s="120">
        <f ca="1">Teollisuuslietteet!Q110</f>
        <v>0</v>
      </c>
      <c r="T110" s="120">
        <f ca="1">Teollisuuslietteet!R110</f>
        <v>0</v>
      </c>
      <c r="U110" s="46"/>
      <c r="V110" s="117">
        <f t="shared" ca="1" si="30"/>
        <v>0</v>
      </c>
      <c r="W110" s="36">
        <f t="shared" ca="1" si="35"/>
        <v>0</v>
      </c>
      <c r="X110" s="117">
        <f t="shared" ca="1" si="43"/>
        <v>0</v>
      </c>
      <c r="Y110" s="117">
        <f t="shared" ca="1" si="44"/>
        <v>0</v>
      </c>
      <c r="Z110" s="117">
        <f t="shared" ca="1" si="45"/>
        <v>0</v>
      </c>
      <c r="AA110" s="117"/>
      <c r="AB110" s="117">
        <f t="shared" ca="1" si="31"/>
        <v>0</v>
      </c>
      <c r="AC110" s="123">
        <f t="shared" ca="1" si="36"/>
        <v>0</v>
      </c>
      <c r="AD110" s="117">
        <f t="shared" ca="1" si="46"/>
        <v>0</v>
      </c>
      <c r="AE110" s="117">
        <f t="shared" ca="1" si="47"/>
        <v>0</v>
      </c>
      <c r="AF110" s="117">
        <f t="shared" ca="1" si="48"/>
        <v>0</v>
      </c>
      <c r="AG110" s="46"/>
      <c r="AH110" s="117">
        <f t="shared" ca="1" si="32"/>
        <v>0</v>
      </c>
      <c r="AI110" s="123">
        <f t="shared" ca="1" si="37"/>
        <v>0</v>
      </c>
      <c r="AJ110" s="117">
        <f t="shared" ca="1" si="49"/>
        <v>0</v>
      </c>
      <c r="AK110" s="117">
        <f t="shared" ca="1" si="50"/>
        <v>0</v>
      </c>
      <c r="AL110" s="117">
        <f t="shared" ca="1" si="51"/>
        <v>0</v>
      </c>
      <c r="AM110" s="117"/>
      <c r="AN110" s="117">
        <f t="shared" ca="1" si="33"/>
        <v>0</v>
      </c>
    </row>
    <row r="111" spans="1:40" x14ac:dyDescent="0.25">
      <c r="A111" s="182">
        <v>2047</v>
      </c>
      <c r="B111" s="182"/>
      <c r="C111" s="36">
        <f>Muut_vuositiedot!$D111</f>
        <v>0.5</v>
      </c>
      <c r="D111" s="45">
        <f>Muut_vuositiedot!$G111</f>
        <v>1</v>
      </c>
      <c r="E111" s="46"/>
      <c r="G111" s="120">
        <f ca="1">Yhd_liete!D111</f>
        <v>0</v>
      </c>
      <c r="H111" s="120">
        <f ca="1">Yhd_liete!H111</f>
        <v>0</v>
      </c>
      <c r="J111" s="117">
        <f t="shared" ca="1" si="38"/>
        <v>0</v>
      </c>
      <c r="K111" s="36">
        <f t="shared" ca="1" si="39"/>
        <v>0</v>
      </c>
      <c r="L111" s="117">
        <f t="shared" ca="1" si="40"/>
        <v>0</v>
      </c>
      <c r="M111" s="117">
        <f t="shared" ca="1" si="41"/>
        <v>0</v>
      </c>
      <c r="N111" s="117">
        <f t="shared" ca="1" si="42"/>
        <v>0</v>
      </c>
      <c r="O111" s="46"/>
      <c r="P111" s="120">
        <f ca="1">Teollisuuslietteet!L111</f>
        <v>0</v>
      </c>
      <c r="Q111" s="120">
        <f t="shared" ca="1" si="34"/>
        <v>0</v>
      </c>
      <c r="R111" s="120">
        <f ca="1">Teollisuuslietteet!P111</f>
        <v>0</v>
      </c>
      <c r="S111" s="120">
        <f ca="1">Teollisuuslietteet!Q111</f>
        <v>0</v>
      </c>
      <c r="T111" s="120">
        <f ca="1">Teollisuuslietteet!R111</f>
        <v>0</v>
      </c>
      <c r="U111" s="46"/>
      <c r="V111" s="117">
        <f t="shared" ca="1" si="30"/>
        <v>0</v>
      </c>
      <c r="W111" s="36">
        <f t="shared" ca="1" si="35"/>
        <v>0</v>
      </c>
      <c r="X111" s="117">
        <f t="shared" ca="1" si="43"/>
        <v>0</v>
      </c>
      <c r="Y111" s="117">
        <f t="shared" ca="1" si="44"/>
        <v>0</v>
      </c>
      <c r="Z111" s="117">
        <f t="shared" ca="1" si="45"/>
        <v>0</v>
      </c>
      <c r="AA111" s="117"/>
      <c r="AB111" s="117">
        <f t="shared" ca="1" si="31"/>
        <v>0</v>
      </c>
      <c r="AC111" s="123">
        <f t="shared" ca="1" si="36"/>
        <v>0</v>
      </c>
      <c r="AD111" s="117">
        <f t="shared" ca="1" si="46"/>
        <v>0</v>
      </c>
      <c r="AE111" s="117">
        <f t="shared" ca="1" si="47"/>
        <v>0</v>
      </c>
      <c r="AF111" s="117">
        <f t="shared" ca="1" si="48"/>
        <v>0</v>
      </c>
      <c r="AG111" s="46"/>
      <c r="AH111" s="117">
        <f t="shared" ca="1" si="32"/>
        <v>0</v>
      </c>
      <c r="AI111" s="123">
        <f t="shared" ca="1" si="37"/>
        <v>0</v>
      </c>
      <c r="AJ111" s="117">
        <f t="shared" ca="1" si="49"/>
        <v>0</v>
      </c>
      <c r="AK111" s="117">
        <f t="shared" ca="1" si="50"/>
        <v>0</v>
      </c>
      <c r="AL111" s="117">
        <f t="shared" ca="1" si="51"/>
        <v>0</v>
      </c>
      <c r="AM111" s="117"/>
      <c r="AN111" s="117">
        <f t="shared" ca="1" si="33"/>
        <v>0</v>
      </c>
    </row>
    <row r="112" spans="1:40" x14ac:dyDescent="0.25">
      <c r="A112" s="182">
        <v>2048</v>
      </c>
      <c r="B112" s="182"/>
      <c r="C112" s="36">
        <f>Muut_vuositiedot!$D112</f>
        <v>0.5</v>
      </c>
      <c r="D112" s="45">
        <f>Muut_vuositiedot!$G112</f>
        <v>1</v>
      </c>
      <c r="E112" s="46"/>
      <c r="G112" s="120">
        <f ca="1">Yhd_liete!D112</f>
        <v>0</v>
      </c>
      <c r="H112" s="120">
        <f ca="1">Yhd_liete!H112</f>
        <v>0</v>
      </c>
      <c r="J112" s="117">
        <f t="shared" ca="1" si="38"/>
        <v>0</v>
      </c>
      <c r="K112" s="36">
        <f t="shared" ca="1" si="39"/>
        <v>0</v>
      </c>
      <c r="L112" s="117">
        <f t="shared" ca="1" si="40"/>
        <v>0</v>
      </c>
      <c r="M112" s="117">
        <f t="shared" ca="1" si="41"/>
        <v>0</v>
      </c>
      <c r="N112" s="117">
        <f t="shared" ca="1" si="42"/>
        <v>0</v>
      </c>
      <c r="O112" s="46"/>
      <c r="P112" s="120">
        <f ca="1">Teollisuuslietteet!L112</f>
        <v>0</v>
      </c>
      <c r="Q112" s="120">
        <f t="shared" ca="1" si="34"/>
        <v>0</v>
      </c>
      <c r="R112" s="120">
        <f ca="1">Teollisuuslietteet!P112</f>
        <v>0</v>
      </c>
      <c r="S112" s="120">
        <f ca="1">Teollisuuslietteet!Q112</f>
        <v>0</v>
      </c>
      <c r="T112" s="120">
        <f ca="1">Teollisuuslietteet!R112</f>
        <v>0</v>
      </c>
      <c r="U112" s="46"/>
      <c r="V112" s="117">
        <f t="shared" ca="1" si="30"/>
        <v>0</v>
      </c>
      <c r="W112" s="36">
        <f t="shared" ca="1" si="35"/>
        <v>0</v>
      </c>
      <c r="X112" s="117">
        <f t="shared" ca="1" si="43"/>
        <v>0</v>
      </c>
      <c r="Y112" s="117">
        <f t="shared" ca="1" si="44"/>
        <v>0</v>
      </c>
      <c r="Z112" s="117">
        <f t="shared" ca="1" si="45"/>
        <v>0</v>
      </c>
      <c r="AA112" s="117"/>
      <c r="AB112" s="117">
        <f t="shared" ca="1" si="31"/>
        <v>0</v>
      </c>
      <c r="AC112" s="123">
        <f t="shared" ca="1" si="36"/>
        <v>0</v>
      </c>
      <c r="AD112" s="117">
        <f t="shared" ca="1" si="46"/>
        <v>0</v>
      </c>
      <c r="AE112" s="117">
        <f t="shared" ca="1" si="47"/>
        <v>0</v>
      </c>
      <c r="AF112" s="117">
        <f t="shared" ca="1" si="48"/>
        <v>0</v>
      </c>
      <c r="AG112" s="46"/>
      <c r="AH112" s="117">
        <f t="shared" ca="1" si="32"/>
        <v>0</v>
      </c>
      <c r="AI112" s="123">
        <f t="shared" ca="1" si="37"/>
        <v>0</v>
      </c>
      <c r="AJ112" s="117">
        <f t="shared" ca="1" si="49"/>
        <v>0</v>
      </c>
      <c r="AK112" s="117">
        <f t="shared" ca="1" si="50"/>
        <v>0</v>
      </c>
      <c r="AL112" s="117">
        <f t="shared" ca="1" si="51"/>
        <v>0</v>
      </c>
      <c r="AM112" s="117"/>
      <c r="AN112" s="117">
        <f t="shared" ca="1" si="33"/>
        <v>0</v>
      </c>
    </row>
    <row r="113" spans="1:40" x14ac:dyDescent="0.25">
      <c r="A113" s="182">
        <v>2049</v>
      </c>
      <c r="B113" s="182"/>
      <c r="C113" s="36">
        <f>Muut_vuositiedot!$D113</f>
        <v>0.5</v>
      </c>
      <c r="D113" s="45">
        <f>Muut_vuositiedot!$G113</f>
        <v>1</v>
      </c>
      <c r="E113" s="46"/>
      <c r="G113" s="120">
        <f ca="1">Yhd_liete!D113</f>
        <v>0</v>
      </c>
      <c r="H113" s="120">
        <f ca="1">Yhd_liete!H113</f>
        <v>0</v>
      </c>
      <c r="J113" s="117">
        <f t="shared" ca="1" si="38"/>
        <v>0</v>
      </c>
      <c r="K113" s="36">
        <f t="shared" ca="1" si="39"/>
        <v>0</v>
      </c>
      <c r="L113" s="117">
        <f t="shared" ca="1" si="40"/>
        <v>0</v>
      </c>
      <c r="M113" s="117">
        <f t="shared" ca="1" si="41"/>
        <v>0</v>
      </c>
      <c r="N113" s="117">
        <f t="shared" ca="1" si="42"/>
        <v>0</v>
      </c>
      <c r="O113" s="46"/>
      <c r="P113" s="120">
        <f ca="1">Teollisuuslietteet!L113</f>
        <v>0</v>
      </c>
      <c r="Q113" s="120">
        <f t="shared" ca="1" si="34"/>
        <v>0</v>
      </c>
      <c r="R113" s="120">
        <f ca="1">Teollisuuslietteet!P113</f>
        <v>0</v>
      </c>
      <c r="S113" s="120">
        <f ca="1">Teollisuuslietteet!Q113</f>
        <v>0</v>
      </c>
      <c r="T113" s="120">
        <f ca="1">Teollisuuslietteet!R113</f>
        <v>0</v>
      </c>
      <c r="U113" s="46"/>
      <c r="V113" s="117">
        <f t="shared" ca="1" si="30"/>
        <v>0</v>
      </c>
      <c r="W113" s="36">
        <f t="shared" ca="1" si="35"/>
        <v>0</v>
      </c>
      <c r="X113" s="117">
        <f t="shared" ca="1" si="43"/>
        <v>0</v>
      </c>
      <c r="Y113" s="117">
        <f t="shared" ca="1" si="44"/>
        <v>0</v>
      </c>
      <c r="Z113" s="117">
        <f t="shared" ca="1" si="45"/>
        <v>0</v>
      </c>
      <c r="AA113" s="117"/>
      <c r="AB113" s="117">
        <f t="shared" ca="1" si="31"/>
        <v>0</v>
      </c>
      <c r="AC113" s="123">
        <f t="shared" ca="1" si="36"/>
        <v>0</v>
      </c>
      <c r="AD113" s="117">
        <f t="shared" ca="1" si="46"/>
        <v>0</v>
      </c>
      <c r="AE113" s="117">
        <f t="shared" ca="1" si="47"/>
        <v>0</v>
      </c>
      <c r="AF113" s="117">
        <f t="shared" ca="1" si="48"/>
        <v>0</v>
      </c>
      <c r="AG113" s="46"/>
      <c r="AH113" s="117">
        <f t="shared" ca="1" si="32"/>
        <v>0</v>
      </c>
      <c r="AI113" s="123">
        <f t="shared" ca="1" si="37"/>
        <v>0</v>
      </c>
      <c r="AJ113" s="117">
        <f t="shared" ca="1" si="49"/>
        <v>0</v>
      </c>
      <c r="AK113" s="117">
        <f t="shared" ca="1" si="50"/>
        <v>0</v>
      </c>
      <c r="AL113" s="117">
        <f t="shared" ca="1" si="51"/>
        <v>0</v>
      </c>
      <c r="AM113" s="117"/>
      <c r="AN113" s="117">
        <f t="shared" ca="1" si="33"/>
        <v>0</v>
      </c>
    </row>
    <row r="114" spans="1:40" x14ac:dyDescent="0.25">
      <c r="A114" s="182">
        <v>2050</v>
      </c>
      <c r="B114" s="182"/>
      <c r="C114" s="36">
        <f>Muut_vuositiedot!$D114</f>
        <v>0.5</v>
      </c>
      <c r="D114" s="45">
        <f>Muut_vuositiedot!$G114</f>
        <v>1</v>
      </c>
      <c r="E114" s="46"/>
      <c r="G114" s="120">
        <f ca="1">Yhd_liete!D114</f>
        <v>0</v>
      </c>
      <c r="H114" s="120">
        <f ca="1">Yhd_liete!H114</f>
        <v>0</v>
      </c>
      <c r="J114" s="117">
        <f t="shared" ca="1" si="38"/>
        <v>0</v>
      </c>
      <c r="K114" s="36">
        <f t="shared" ca="1" si="39"/>
        <v>0</v>
      </c>
      <c r="L114" s="117">
        <f t="shared" ca="1" si="40"/>
        <v>0</v>
      </c>
      <c r="M114" s="117">
        <f t="shared" ca="1" si="41"/>
        <v>0</v>
      </c>
      <c r="N114" s="117">
        <f t="shared" ca="1" si="42"/>
        <v>0</v>
      </c>
      <c r="O114" s="46"/>
      <c r="P114" s="120">
        <f ca="1">Teollisuuslietteet!L114</f>
        <v>0</v>
      </c>
      <c r="Q114" s="120">
        <f t="shared" ca="1" si="34"/>
        <v>0</v>
      </c>
      <c r="R114" s="120">
        <f ca="1">Teollisuuslietteet!P114</f>
        <v>0</v>
      </c>
      <c r="S114" s="120">
        <f ca="1">Teollisuuslietteet!Q114</f>
        <v>0</v>
      </c>
      <c r="T114" s="120">
        <f ca="1">Teollisuuslietteet!R114</f>
        <v>0</v>
      </c>
      <c r="U114" s="46"/>
      <c r="V114" s="117">
        <f t="shared" ca="1" si="30"/>
        <v>0</v>
      </c>
      <c r="W114" s="36">
        <f t="shared" ca="1" si="35"/>
        <v>0</v>
      </c>
      <c r="X114" s="117">
        <f t="shared" ca="1" si="43"/>
        <v>0</v>
      </c>
      <c r="Y114" s="117">
        <f t="shared" ca="1" si="44"/>
        <v>0</v>
      </c>
      <c r="Z114" s="117">
        <f t="shared" ca="1" si="45"/>
        <v>0</v>
      </c>
      <c r="AA114" s="117"/>
      <c r="AB114" s="117">
        <f t="shared" ca="1" si="31"/>
        <v>0</v>
      </c>
      <c r="AC114" s="123">
        <f t="shared" ca="1" si="36"/>
        <v>0</v>
      </c>
      <c r="AD114" s="117">
        <f t="shared" ca="1" si="46"/>
        <v>0</v>
      </c>
      <c r="AE114" s="117">
        <f t="shared" ca="1" si="47"/>
        <v>0</v>
      </c>
      <c r="AF114" s="117">
        <f t="shared" ca="1" si="48"/>
        <v>0</v>
      </c>
      <c r="AG114" s="46"/>
      <c r="AH114" s="117">
        <f t="shared" ca="1" si="32"/>
        <v>0</v>
      </c>
      <c r="AI114" s="123">
        <f t="shared" ca="1" si="37"/>
        <v>0</v>
      </c>
      <c r="AJ114" s="117">
        <f t="shared" ca="1" si="49"/>
        <v>0</v>
      </c>
      <c r="AK114" s="117">
        <f t="shared" ca="1" si="50"/>
        <v>0</v>
      </c>
      <c r="AL114" s="117">
        <f t="shared" ca="1" si="51"/>
        <v>0</v>
      </c>
      <c r="AM114" s="117"/>
      <c r="AN114" s="117">
        <f t="shared" ca="1" si="33"/>
        <v>0</v>
      </c>
    </row>
  </sheetData>
  <sheetProtection sheet="1" objects="1" scenarios="1"/>
  <mergeCells count="9">
    <mergeCell ref="J4:M4"/>
    <mergeCell ref="V4:Y4"/>
    <mergeCell ref="AB4:AE4"/>
    <mergeCell ref="AH4:AK4"/>
    <mergeCell ref="J8:N8"/>
    <mergeCell ref="P8:Q8"/>
    <mergeCell ref="V8:Z8"/>
    <mergeCell ref="AB8:AF8"/>
    <mergeCell ref="AH8:AL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ACFB-1685-4D73-B3CD-6EEC45693A89}">
  <sheetPr>
    <tabColor rgb="FFFFFFCC"/>
  </sheetPr>
  <dimension ref="A1:G71"/>
  <sheetViews>
    <sheetView workbookViewId="0">
      <pane ySplit="10" topLeftCell="A11" activePane="bottomLeft" state="frozen"/>
      <selection pane="bottomLeft"/>
    </sheetView>
  </sheetViews>
  <sheetFormatPr defaultColWidth="9.08984375" defaultRowHeight="14.5" x14ac:dyDescent="0.35"/>
  <cols>
    <col min="1" max="1" width="7.81640625" style="180" customWidth="1"/>
    <col min="2" max="2" width="19.6328125" customWidth="1"/>
    <col min="3" max="3" width="14.54296875" style="180" customWidth="1"/>
    <col min="4" max="4" width="12.6328125" customWidth="1"/>
    <col min="5" max="5" width="12.6328125" style="180" customWidth="1"/>
    <col min="6" max="6" width="14.6328125" style="180" customWidth="1"/>
  </cols>
  <sheetData>
    <row r="1" spans="1:7" s="180" customFormat="1" x14ac:dyDescent="0.35"/>
    <row r="2" spans="1:7" s="180" customFormat="1" ht="18" customHeight="1" x14ac:dyDescent="0.35">
      <c r="B2" s="222" t="s">
        <v>49</v>
      </c>
      <c r="C2" s="28"/>
    </row>
    <row r="3" spans="1:7" s="180" customFormat="1" x14ac:dyDescent="0.35"/>
    <row r="4" spans="1:7" s="180" customFormat="1" x14ac:dyDescent="0.35">
      <c r="B4" s="180" t="s">
        <v>50</v>
      </c>
    </row>
    <row r="5" spans="1:7" s="180" customFormat="1" x14ac:dyDescent="0.35">
      <c r="B5" s="180" t="s">
        <v>51</v>
      </c>
    </row>
    <row r="6" spans="1:7" s="180" customFormat="1" x14ac:dyDescent="0.35">
      <c r="B6" s="180" t="s">
        <v>52</v>
      </c>
    </row>
    <row r="7" spans="1:7" s="180" customFormat="1" x14ac:dyDescent="0.35"/>
    <row r="8" spans="1:7" x14ac:dyDescent="0.35">
      <c r="A8" s="224" t="s">
        <v>53</v>
      </c>
      <c r="B8" s="223" t="s">
        <v>54</v>
      </c>
      <c r="C8" s="223" t="s">
        <v>55</v>
      </c>
      <c r="D8" s="223" t="s">
        <v>56</v>
      </c>
      <c r="E8" s="223" t="s">
        <v>57</v>
      </c>
      <c r="F8" s="224" t="s">
        <v>58</v>
      </c>
    </row>
    <row r="9" spans="1:7" x14ac:dyDescent="0.35">
      <c r="A9" s="235"/>
      <c r="B9" s="234" t="s">
        <v>59</v>
      </c>
      <c r="C9" s="234" t="s">
        <v>60</v>
      </c>
      <c r="D9" s="234" t="s">
        <v>61</v>
      </c>
      <c r="E9" s="234" t="s">
        <v>61</v>
      </c>
      <c r="F9" s="235" t="s">
        <v>62</v>
      </c>
    </row>
    <row r="10" spans="1:7" x14ac:dyDescent="0.35">
      <c r="A10" s="241"/>
      <c r="B10" s="239" t="s">
        <v>63</v>
      </c>
      <c r="C10" s="239" t="s">
        <v>64</v>
      </c>
      <c r="D10" s="239" t="s">
        <v>65</v>
      </c>
      <c r="E10" s="239" t="s">
        <v>65</v>
      </c>
      <c r="F10" s="240" t="s">
        <v>66</v>
      </c>
    </row>
    <row r="11" spans="1:7" x14ac:dyDescent="0.35">
      <c r="A11" s="181">
        <v>1990</v>
      </c>
      <c r="B11" s="30"/>
      <c r="C11" s="181">
        <f>Muut_vuositiedot!D54*100</f>
        <v>50</v>
      </c>
      <c r="D11" s="30"/>
      <c r="E11" s="181">
        <f>IF(D11="",C11,D11)</f>
        <v>50</v>
      </c>
      <c r="F11" s="31">
        <f>B11*E11/100*Hajoamiskertoimet!$D$17</f>
        <v>0</v>
      </c>
      <c r="G11" s="32"/>
    </row>
    <row r="12" spans="1:7" x14ac:dyDescent="0.35">
      <c r="A12" s="181">
        <v>1991</v>
      </c>
      <c r="B12" s="30"/>
      <c r="C12" s="181">
        <f>Muut_vuositiedot!D55*100</f>
        <v>50</v>
      </c>
      <c r="D12" s="30"/>
      <c r="E12" s="181">
        <f t="shared" ref="E12:E71" si="0">IF(D12="",C12,D12)</f>
        <v>50</v>
      </c>
      <c r="F12" s="31">
        <f>B12*E12/100*Hajoamiskertoimet!$D$17</f>
        <v>0</v>
      </c>
      <c r="G12" s="32"/>
    </row>
    <row r="13" spans="1:7" x14ac:dyDescent="0.35">
      <c r="A13" s="181">
        <v>1992</v>
      </c>
      <c r="B13" s="30"/>
      <c r="C13" s="181">
        <f>Muut_vuositiedot!D56*100</f>
        <v>50</v>
      </c>
      <c r="D13" s="30"/>
      <c r="E13" s="181">
        <f t="shared" si="0"/>
        <v>50</v>
      </c>
      <c r="F13" s="31">
        <f>B13*E13/100*Hajoamiskertoimet!$D$17</f>
        <v>0</v>
      </c>
      <c r="G13" s="32"/>
    </row>
    <row r="14" spans="1:7" x14ac:dyDescent="0.35">
      <c r="A14" s="181">
        <v>1993</v>
      </c>
      <c r="B14" s="30"/>
      <c r="C14" s="181">
        <f>Muut_vuositiedot!D57*100</f>
        <v>50</v>
      </c>
      <c r="D14" s="30"/>
      <c r="E14" s="181">
        <f t="shared" si="0"/>
        <v>50</v>
      </c>
      <c r="F14" s="31">
        <f>B14*E14/100*Hajoamiskertoimet!$D$17</f>
        <v>0</v>
      </c>
      <c r="G14" s="32"/>
    </row>
    <row r="15" spans="1:7" x14ac:dyDescent="0.35">
      <c r="A15" s="181">
        <v>1994</v>
      </c>
      <c r="B15" s="30"/>
      <c r="C15" s="181">
        <f>Muut_vuositiedot!D58*100</f>
        <v>50</v>
      </c>
      <c r="D15" s="30"/>
      <c r="E15" s="181">
        <f t="shared" si="0"/>
        <v>50</v>
      </c>
      <c r="F15" s="31">
        <f>B15*E15/100*Hajoamiskertoimet!$D$17</f>
        <v>0</v>
      </c>
      <c r="G15" s="32"/>
    </row>
    <row r="16" spans="1:7" x14ac:dyDescent="0.35">
      <c r="A16" s="181">
        <v>1995</v>
      </c>
      <c r="B16" s="30"/>
      <c r="C16" s="181">
        <f>Muut_vuositiedot!D59*100</f>
        <v>50</v>
      </c>
      <c r="D16" s="30"/>
      <c r="E16" s="181">
        <f t="shared" si="0"/>
        <v>50</v>
      </c>
      <c r="F16" s="31">
        <f>B16*E16/100*Hajoamiskertoimet!$D$17</f>
        <v>0</v>
      </c>
      <c r="G16" s="32"/>
    </row>
    <row r="17" spans="1:7" x14ac:dyDescent="0.35">
      <c r="A17" s="181">
        <v>1996</v>
      </c>
      <c r="B17" s="30"/>
      <c r="C17" s="181">
        <f>Muut_vuositiedot!D60*100</f>
        <v>50</v>
      </c>
      <c r="D17" s="30"/>
      <c r="E17" s="181">
        <f t="shared" si="0"/>
        <v>50</v>
      </c>
      <c r="F17" s="31">
        <f>B17*E17/100*Hajoamiskertoimet!$D$17</f>
        <v>0</v>
      </c>
      <c r="G17" s="32"/>
    </row>
    <row r="18" spans="1:7" x14ac:dyDescent="0.35">
      <c r="A18" s="181">
        <v>1997</v>
      </c>
      <c r="B18" s="30"/>
      <c r="C18" s="181">
        <f>Muut_vuositiedot!D61*100</f>
        <v>50</v>
      </c>
      <c r="D18" s="30"/>
      <c r="E18" s="181">
        <f t="shared" si="0"/>
        <v>50</v>
      </c>
      <c r="F18" s="31">
        <f>B18*E18/100*Hajoamiskertoimet!$D$17</f>
        <v>0</v>
      </c>
      <c r="G18" s="32"/>
    </row>
    <row r="19" spans="1:7" x14ac:dyDescent="0.35">
      <c r="A19" s="181">
        <v>1998</v>
      </c>
      <c r="B19" s="30"/>
      <c r="C19" s="181">
        <f>Muut_vuositiedot!D62*100</f>
        <v>50</v>
      </c>
      <c r="D19" s="30"/>
      <c r="E19" s="181">
        <f t="shared" si="0"/>
        <v>50</v>
      </c>
      <c r="F19" s="31">
        <f>B19*E19/100*Hajoamiskertoimet!$D$17</f>
        <v>0</v>
      </c>
      <c r="G19" s="32"/>
    </row>
    <row r="20" spans="1:7" x14ac:dyDescent="0.35">
      <c r="A20" s="181">
        <v>1999</v>
      </c>
      <c r="B20" s="30"/>
      <c r="C20" s="181">
        <f>Muut_vuositiedot!D63*100</f>
        <v>50</v>
      </c>
      <c r="D20" s="30"/>
      <c r="E20" s="181">
        <f t="shared" si="0"/>
        <v>50</v>
      </c>
      <c r="F20" s="31">
        <f>B20*E20/100*Hajoamiskertoimet!$D$17</f>
        <v>0</v>
      </c>
      <c r="G20" s="32"/>
    </row>
    <row r="21" spans="1:7" x14ac:dyDescent="0.35">
      <c r="A21" s="181">
        <v>2000</v>
      </c>
      <c r="B21" s="30"/>
      <c r="C21" s="181">
        <f>Muut_vuositiedot!D64*100</f>
        <v>50</v>
      </c>
      <c r="D21" s="30"/>
      <c r="E21" s="181">
        <f t="shared" si="0"/>
        <v>50</v>
      </c>
      <c r="F21" s="31">
        <f>B21*E21/100*Hajoamiskertoimet!$D$17</f>
        <v>0</v>
      </c>
      <c r="G21" s="32"/>
    </row>
    <row r="22" spans="1:7" x14ac:dyDescent="0.35">
      <c r="A22" s="181">
        <v>2001</v>
      </c>
      <c r="B22" s="30"/>
      <c r="C22" s="181">
        <f>Muut_vuositiedot!D65*100</f>
        <v>50</v>
      </c>
      <c r="D22" s="30"/>
      <c r="E22" s="181">
        <f t="shared" si="0"/>
        <v>50</v>
      </c>
      <c r="F22" s="31">
        <f>B22*E22/100*Hajoamiskertoimet!$D$17</f>
        <v>0</v>
      </c>
      <c r="G22" s="32"/>
    </row>
    <row r="23" spans="1:7" x14ac:dyDescent="0.35">
      <c r="A23" s="181">
        <v>2002</v>
      </c>
      <c r="B23" s="30"/>
      <c r="C23" s="181">
        <f>Muut_vuositiedot!D66*100</f>
        <v>50</v>
      </c>
      <c r="D23" s="30"/>
      <c r="E23" s="181">
        <f t="shared" si="0"/>
        <v>50</v>
      </c>
      <c r="F23" s="31">
        <f>B23*E23/100*Hajoamiskertoimet!$D$17</f>
        <v>0</v>
      </c>
      <c r="G23" s="32"/>
    </row>
    <row r="24" spans="1:7" x14ac:dyDescent="0.35">
      <c r="A24" s="181">
        <v>2003</v>
      </c>
      <c r="B24" s="30"/>
      <c r="C24" s="181">
        <f>Muut_vuositiedot!D67*100</f>
        <v>50</v>
      </c>
      <c r="D24" s="30"/>
      <c r="E24" s="181">
        <f t="shared" si="0"/>
        <v>50</v>
      </c>
      <c r="F24" s="31">
        <f>B24*E24/100*Hajoamiskertoimet!$D$17</f>
        <v>0</v>
      </c>
      <c r="G24" s="32"/>
    </row>
    <row r="25" spans="1:7" x14ac:dyDescent="0.35">
      <c r="A25" s="181">
        <v>2004</v>
      </c>
      <c r="B25" s="30"/>
      <c r="C25" s="181">
        <f>Muut_vuositiedot!D68*100</f>
        <v>50</v>
      </c>
      <c r="D25" s="30"/>
      <c r="E25" s="181">
        <f t="shared" si="0"/>
        <v>50</v>
      </c>
      <c r="F25" s="31">
        <f>B25*E25/100*Hajoamiskertoimet!$D$17</f>
        <v>0</v>
      </c>
      <c r="G25" s="32"/>
    </row>
    <row r="26" spans="1:7" x14ac:dyDescent="0.35">
      <c r="A26" s="181">
        <v>2005</v>
      </c>
      <c r="B26" s="30"/>
      <c r="C26" s="181">
        <f>Muut_vuositiedot!D69*100</f>
        <v>50</v>
      </c>
      <c r="D26" s="30"/>
      <c r="E26" s="181">
        <f t="shared" si="0"/>
        <v>50</v>
      </c>
      <c r="F26" s="31">
        <f>B26*E26/100*Hajoamiskertoimet!$D$17</f>
        <v>0</v>
      </c>
      <c r="G26" s="32"/>
    </row>
    <row r="27" spans="1:7" x14ac:dyDescent="0.35">
      <c r="A27" s="181">
        <v>2006</v>
      </c>
      <c r="B27" s="30"/>
      <c r="C27" s="181">
        <f>Muut_vuositiedot!D70*100</f>
        <v>50</v>
      </c>
      <c r="D27" s="30"/>
      <c r="E27" s="181">
        <f t="shared" si="0"/>
        <v>50</v>
      </c>
      <c r="F27" s="31">
        <f>B27*E27/100*Hajoamiskertoimet!$D$17</f>
        <v>0</v>
      </c>
      <c r="G27" s="32"/>
    </row>
    <row r="28" spans="1:7" x14ac:dyDescent="0.35">
      <c r="A28" s="181">
        <v>2007</v>
      </c>
      <c r="B28" s="30"/>
      <c r="C28" s="181">
        <f>Muut_vuositiedot!D71*100</f>
        <v>50</v>
      </c>
      <c r="D28" s="30"/>
      <c r="E28" s="181">
        <f t="shared" si="0"/>
        <v>50</v>
      </c>
      <c r="F28" s="31">
        <f>B28*E28/100*Hajoamiskertoimet!$D$17</f>
        <v>0</v>
      </c>
      <c r="G28" s="32"/>
    </row>
    <row r="29" spans="1:7" x14ac:dyDescent="0.35">
      <c r="A29" s="181">
        <v>2008</v>
      </c>
      <c r="B29" s="30"/>
      <c r="C29" s="181">
        <f>Muut_vuositiedot!D72*100</f>
        <v>50</v>
      </c>
      <c r="D29" s="30"/>
      <c r="E29" s="181">
        <f t="shared" si="0"/>
        <v>50</v>
      </c>
      <c r="F29" s="31">
        <f>B29*E29/100*Hajoamiskertoimet!$D$17</f>
        <v>0</v>
      </c>
      <c r="G29" s="32"/>
    </row>
    <row r="30" spans="1:7" x14ac:dyDescent="0.35">
      <c r="A30" s="181">
        <v>2009</v>
      </c>
      <c r="B30" s="30"/>
      <c r="C30" s="181">
        <f>Muut_vuositiedot!D73*100</f>
        <v>50</v>
      </c>
      <c r="D30" s="30"/>
      <c r="E30" s="181">
        <f t="shared" si="0"/>
        <v>50</v>
      </c>
      <c r="F30" s="31">
        <f>B30*E30/100*Hajoamiskertoimet!$D$17</f>
        <v>0</v>
      </c>
      <c r="G30" s="32"/>
    </row>
    <row r="31" spans="1:7" x14ac:dyDescent="0.35">
      <c r="A31" s="181">
        <v>2010</v>
      </c>
      <c r="B31" s="30"/>
      <c r="C31" s="181">
        <f>Muut_vuositiedot!D74*100</f>
        <v>50</v>
      </c>
      <c r="D31" s="30"/>
      <c r="E31" s="181">
        <f t="shared" si="0"/>
        <v>50</v>
      </c>
      <c r="F31" s="31">
        <f>B31*E31/100*Hajoamiskertoimet!$D$17</f>
        <v>0</v>
      </c>
      <c r="G31" s="32"/>
    </row>
    <row r="32" spans="1:7" x14ac:dyDescent="0.35">
      <c r="A32" s="181">
        <v>2011</v>
      </c>
      <c r="B32" s="30"/>
      <c r="C32" s="181">
        <f>Muut_vuositiedot!D75*100</f>
        <v>50</v>
      </c>
      <c r="D32" s="30"/>
      <c r="E32" s="181">
        <f t="shared" si="0"/>
        <v>50</v>
      </c>
      <c r="F32" s="31">
        <f>B32*E32/100*Hajoamiskertoimet!$D$17</f>
        <v>0</v>
      </c>
      <c r="G32" s="32"/>
    </row>
    <row r="33" spans="1:7" x14ac:dyDescent="0.35">
      <c r="A33" s="181">
        <v>2012</v>
      </c>
      <c r="B33" s="30"/>
      <c r="C33" s="181">
        <f>Muut_vuositiedot!D76*100</f>
        <v>50</v>
      </c>
      <c r="D33" s="30"/>
      <c r="E33" s="181">
        <f t="shared" si="0"/>
        <v>50</v>
      </c>
      <c r="F33" s="31">
        <f>B33*E33/100*Hajoamiskertoimet!$D$17</f>
        <v>0</v>
      </c>
      <c r="G33" s="32"/>
    </row>
    <row r="34" spans="1:7" x14ac:dyDescent="0.35">
      <c r="A34" s="181">
        <v>2013</v>
      </c>
      <c r="B34" s="30"/>
      <c r="C34" s="181">
        <f>Muut_vuositiedot!D77*100</f>
        <v>50</v>
      </c>
      <c r="D34" s="30"/>
      <c r="E34" s="181">
        <f t="shared" si="0"/>
        <v>50</v>
      </c>
      <c r="F34" s="31">
        <f>B34*E34/100*Hajoamiskertoimet!$D$17</f>
        <v>0</v>
      </c>
      <c r="G34" s="32"/>
    </row>
    <row r="35" spans="1:7" x14ac:dyDescent="0.35">
      <c r="A35" s="181">
        <v>2014</v>
      </c>
      <c r="B35" s="30"/>
      <c r="C35" s="181">
        <f>Muut_vuositiedot!D78*100</f>
        <v>50</v>
      </c>
      <c r="D35" s="30"/>
      <c r="E35" s="181">
        <f t="shared" si="0"/>
        <v>50</v>
      </c>
      <c r="F35" s="31">
        <f>B35*E35/100*Hajoamiskertoimet!$D$17</f>
        <v>0</v>
      </c>
      <c r="G35" s="32"/>
    </row>
    <row r="36" spans="1:7" x14ac:dyDescent="0.35">
      <c r="A36" s="181">
        <v>2015</v>
      </c>
      <c r="B36" s="30"/>
      <c r="C36" s="181">
        <f>Muut_vuositiedot!D79*100</f>
        <v>50</v>
      </c>
      <c r="D36" s="30"/>
      <c r="E36" s="181">
        <f t="shared" si="0"/>
        <v>50</v>
      </c>
      <c r="F36" s="31">
        <f>B36*E36/100*Hajoamiskertoimet!$D$17</f>
        <v>0</v>
      </c>
      <c r="G36" s="32"/>
    </row>
    <row r="37" spans="1:7" x14ac:dyDescent="0.35">
      <c r="A37" s="181">
        <v>2016</v>
      </c>
      <c r="B37" s="30"/>
      <c r="C37" s="181">
        <f>Muut_vuositiedot!D80*100</f>
        <v>50</v>
      </c>
      <c r="D37" s="30"/>
      <c r="E37" s="181">
        <f t="shared" si="0"/>
        <v>50</v>
      </c>
      <c r="F37" s="31">
        <f>B37*E37/100*Hajoamiskertoimet!$D$17</f>
        <v>0</v>
      </c>
      <c r="G37" s="32"/>
    </row>
    <row r="38" spans="1:7" x14ac:dyDescent="0.35">
      <c r="A38" s="181">
        <v>2017</v>
      </c>
      <c r="B38" s="30"/>
      <c r="C38" s="181">
        <f>Muut_vuositiedot!D81*100</f>
        <v>50</v>
      </c>
      <c r="D38" s="30"/>
      <c r="E38" s="181">
        <f t="shared" si="0"/>
        <v>50</v>
      </c>
      <c r="F38" s="31">
        <f>B38*E38/100*Hajoamiskertoimet!$D$17</f>
        <v>0</v>
      </c>
      <c r="G38" s="32"/>
    </row>
    <row r="39" spans="1:7" x14ac:dyDescent="0.35">
      <c r="A39" s="181">
        <v>2018</v>
      </c>
      <c r="B39" s="30"/>
      <c r="C39" s="181">
        <f>Muut_vuositiedot!D82*100</f>
        <v>50</v>
      </c>
      <c r="D39" s="30"/>
      <c r="E39" s="181">
        <f t="shared" si="0"/>
        <v>50</v>
      </c>
      <c r="F39" s="31">
        <f>B39*E39/100*Hajoamiskertoimet!$D$17</f>
        <v>0</v>
      </c>
      <c r="G39" s="32"/>
    </row>
    <row r="40" spans="1:7" x14ac:dyDescent="0.35">
      <c r="A40" s="181">
        <v>2019</v>
      </c>
      <c r="B40" s="30"/>
      <c r="C40" s="181">
        <f>Muut_vuositiedot!D83*100</f>
        <v>50</v>
      </c>
      <c r="D40" s="30"/>
      <c r="E40" s="181">
        <f t="shared" si="0"/>
        <v>50</v>
      </c>
      <c r="F40" s="31">
        <f>B40*E40/100*Hajoamiskertoimet!$D$17</f>
        <v>0</v>
      </c>
      <c r="G40" s="32"/>
    </row>
    <row r="41" spans="1:7" x14ac:dyDescent="0.35">
      <c r="A41" s="181">
        <v>2020</v>
      </c>
      <c r="B41" s="30"/>
      <c r="C41" s="181">
        <f>Muut_vuositiedot!D84*100</f>
        <v>50</v>
      </c>
      <c r="D41" s="30"/>
      <c r="E41" s="181">
        <f t="shared" si="0"/>
        <v>50</v>
      </c>
      <c r="F41" s="31">
        <f>B41*E41/100*Hajoamiskertoimet!$D$17</f>
        <v>0</v>
      </c>
      <c r="G41" s="32"/>
    </row>
    <row r="42" spans="1:7" x14ac:dyDescent="0.35">
      <c r="A42" s="181">
        <v>2021</v>
      </c>
      <c r="B42" s="30"/>
      <c r="C42" s="181">
        <f>Muut_vuositiedot!D85*100</f>
        <v>50</v>
      </c>
      <c r="D42" s="30"/>
      <c r="E42" s="181">
        <f t="shared" si="0"/>
        <v>50</v>
      </c>
      <c r="F42" s="31">
        <f>B42*E42/100*Hajoamiskertoimet!$D$17</f>
        <v>0</v>
      </c>
      <c r="G42" s="32"/>
    </row>
    <row r="43" spans="1:7" x14ac:dyDescent="0.35">
      <c r="A43" s="181">
        <v>2022</v>
      </c>
      <c r="B43" s="30"/>
      <c r="C43" s="181">
        <f>Muut_vuositiedot!D86*100</f>
        <v>50</v>
      </c>
      <c r="D43" s="30"/>
      <c r="E43" s="181">
        <f t="shared" si="0"/>
        <v>50</v>
      </c>
      <c r="F43" s="31">
        <f>B43*E43/100*Hajoamiskertoimet!$D$17</f>
        <v>0</v>
      </c>
      <c r="G43" s="32"/>
    </row>
    <row r="44" spans="1:7" x14ac:dyDescent="0.35">
      <c r="A44" s="181">
        <v>2023</v>
      </c>
      <c r="B44" s="30"/>
      <c r="C44" s="181">
        <f>Muut_vuositiedot!D87*100</f>
        <v>50</v>
      </c>
      <c r="D44" s="30"/>
      <c r="E44" s="181">
        <f t="shared" si="0"/>
        <v>50</v>
      </c>
      <c r="F44" s="31">
        <f>B44*E44/100*Hajoamiskertoimet!$D$17</f>
        <v>0</v>
      </c>
      <c r="G44" s="32"/>
    </row>
    <row r="45" spans="1:7" x14ac:dyDescent="0.35">
      <c r="A45" s="181">
        <v>2024</v>
      </c>
      <c r="B45" s="30"/>
      <c r="C45" s="181">
        <f>Muut_vuositiedot!D88*100</f>
        <v>50</v>
      </c>
      <c r="D45" s="30"/>
      <c r="E45" s="181">
        <f t="shared" si="0"/>
        <v>50</v>
      </c>
      <c r="F45" s="31">
        <f>B45*E45/100*Hajoamiskertoimet!$D$17</f>
        <v>0</v>
      </c>
      <c r="G45" s="32"/>
    </row>
    <row r="46" spans="1:7" x14ac:dyDescent="0.35">
      <c r="A46" s="181">
        <v>2025</v>
      </c>
      <c r="B46" s="30"/>
      <c r="C46" s="181">
        <f>Muut_vuositiedot!D89*100</f>
        <v>50</v>
      </c>
      <c r="D46" s="30"/>
      <c r="E46" s="181">
        <f t="shared" si="0"/>
        <v>50</v>
      </c>
      <c r="F46" s="31">
        <f>B46*E46/100*Hajoamiskertoimet!$D$17</f>
        <v>0</v>
      </c>
      <c r="G46" s="32"/>
    </row>
    <row r="47" spans="1:7" x14ac:dyDescent="0.35">
      <c r="A47" s="181">
        <v>2026</v>
      </c>
      <c r="B47" s="30"/>
      <c r="C47" s="181">
        <f>Muut_vuositiedot!D90*100</f>
        <v>50</v>
      </c>
      <c r="D47" s="30"/>
      <c r="E47" s="181">
        <f t="shared" si="0"/>
        <v>50</v>
      </c>
      <c r="F47" s="31">
        <f>B47*E47/100*Hajoamiskertoimet!$D$17</f>
        <v>0</v>
      </c>
      <c r="G47" s="32"/>
    </row>
    <row r="48" spans="1:7" x14ac:dyDescent="0.35">
      <c r="A48" s="181">
        <v>2027</v>
      </c>
      <c r="B48" s="30"/>
      <c r="C48" s="181">
        <f>Muut_vuositiedot!D91*100</f>
        <v>50</v>
      </c>
      <c r="D48" s="30"/>
      <c r="E48" s="181">
        <f t="shared" si="0"/>
        <v>50</v>
      </c>
      <c r="F48" s="31">
        <f>B48*E48/100*Hajoamiskertoimet!$D$17</f>
        <v>0</v>
      </c>
      <c r="G48" s="32"/>
    </row>
    <row r="49" spans="1:7" x14ac:dyDescent="0.35">
      <c r="A49" s="181">
        <v>2028</v>
      </c>
      <c r="B49" s="30"/>
      <c r="C49" s="181">
        <f>Muut_vuositiedot!D92*100</f>
        <v>50</v>
      </c>
      <c r="D49" s="30"/>
      <c r="E49" s="181">
        <f t="shared" si="0"/>
        <v>50</v>
      </c>
      <c r="F49" s="31">
        <f>B49*E49/100*Hajoamiskertoimet!$D$17</f>
        <v>0</v>
      </c>
      <c r="G49" s="32"/>
    </row>
    <row r="50" spans="1:7" x14ac:dyDescent="0.35">
      <c r="A50" s="181">
        <v>2029</v>
      </c>
      <c r="B50" s="30"/>
      <c r="C50" s="181">
        <f>Muut_vuositiedot!D93*100</f>
        <v>50</v>
      </c>
      <c r="D50" s="30"/>
      <c r="E50" s="181">
        <f t="shared" si="0"/>
        <v>50</v>
      </c>
      <c r="F50" s="31">
        <f>B50*E50/100*Hajoamiskertoimet!$D$17</f>
        <v>0</v>
      </c>
      <c r="G50" s="32"/>
    </row>
    <row r="51" spans="1:7" x14ac:dyDescent="0.35">
      <c r="A51" s="181">
        <v>2030</v>
      </c>
      <c r="B51" s="30"/>
      <c r="C51" s="181">
        <f>Muut_vuositiedot!D94*100</f>
        <v>50</v>
      </c>
      <c r="D51" s="30"/>
      <c r="E51" s="181">
        <f t="shared" si="0"/>
        <v>50</v>
      </c>
      <c r="F51" s="31">
        <f>B51*E51/100*Hajoamiskertoimet!$D$17</f>
        <v>0</v>
      </c>
      <c r="G51" s="32"/>
    </row>
    <row r="52" spans="1:7" x14ac:dyDescent="0.35">
      <c r="A52" s="181">
        <v>2031</v>
      </c>
      <c r="B52" s="30"/>
      <c r="C52" s="181">
        <f>Muut_vuositiedot!D95*100</f>
        <v>50</v>
      </c>
      <c r="D52" s="30"/>
      <c r="E52" s="181">
        <f t="shared" si="0"/>
        <v>50</v>
      </c>
      <c r="F52" s="31">
        <f>B52*E52/100*Hajoamiskertoimet!$D$17</f>
        <v>0</v>
      </c>
      <c r="G52" s="32"/>
    </row>
    <row r="53" spans="1:7" x14ac:dyDescent="0.35">
      <c r="A53" s="181">
        <v>2032</v>
      </c>
      <c r="B53" s="30"/>
      <c r="C53" s="181">
        <f>Muut_vuositiedot!D96*100</f>
        <v>50</v>
      </c>
      <c r="D53" s="30"/>
      <c r="E53" s="181">
        <f t="shared" si="0"/>
        <v>50</v>
      </c>
      <c r="F53" s="31">
        <f>B53*E53/100*Hajoamiskertoimet!$D$17</f>
        <v>0</v>
      </c>
      <c r="G53" s="32"/>
    </row>
    <row r="54" spans="1:7" x14ac:dyDescent="0.35">
      <c r="A54" s="181">
        <v>2033</v>
      </c>
      <c r="B54" s="30"/>
      <c r="C54" s="181">
        <f>Muut_vuositiedot!D97*100</f>
        <v>50</v>
      </c>
      <c r="D54" s="30"/>
      <c r="E54" s="181">
        <f t="shared" si="0"/>
        <v>50</v>
      </c>
      <c r="F54" s="31">
        <f>B54*E54/100*Hajoamiskertoimet!$D$17</f>
        <v>0</v>
      </c>
      <c r="G54" s="32"/>
    </row>
    <row r="55" spans="1:7" x14ac:dyDescent="0.35">
      <c r="A55" s="181">
        <v>2034</v>
      </c>
      <c r="B55" s="30"/>
      <c r="C55" s="181">
        <f>Muut_vuositiedot!D98*100</f>
        <v>50</v>
      </c>
      <c r="D55" s="30"/>
      <c r="E55" s="181">
        <f t="shared" si="0"/>
        <v>50</v>
      </c>
      <c r="F55" s="31">
        <f>B55*E55/100*Hajoamiskertoimet!$D$17</f>
        <v>0</v>
      </c>
      <c r="G55" s="32"/>
    </row>
    <row r="56" spans="1:7" x14ac:dyDescent="0.35">
      <c r="A56" s="181">
        <v>2035</v>
      </c>
      <c r="B56" s="30"/>
      <c r="C56" s="181">
        <f>Muut_vuositiedot!D99*100</f>
        <v>50</v>
      </c>
      <c r="D56" s="30"/>
      <c r="E56" s="181">
        <f t="shared" si="0"/>
        <v>50</v>
      </c>
      <c r="F56" s="31">
        <f>B56*E56/100*Hajoamiskertoimet!$D$17</f>
        <v>0</v>
      </c>
      <c r="G56" s="32"/>
    </row>
    <row r="57" spans="1:7" x14ac:dyDescent="0.35">
      <c r="A57" s="181">
        <v>2036</v>
      </c>
      <c r="B57" s="30"/>
      <c r="C57" s="181">
        <f>Muut_vuositiedot!D100*100</f>
        <v>50</v>
      </c>
      <c r="D57" s="30"/>
      <c r="E57" s="181">
        <f t="shared" si="0"/>
        <v>50</v>
      </c>
      <c r="F57" s="31">
        <f>B57*E57/100*Hajoamiskertoimet!$D$17</f>
        <v>0</v>
      </c>
      <c r="G57" s="32"/>
    </row>
    <row r="58" spans="1:7" x14ac:dyDescent="0.35">
      <c r="A58" s="181">
        <v>2037</v>
      </c>
      <c r="B58" s="30"/>
      <c r="C58" s="181">
        <f>Muut_vuositiedot!D101*100</f>
        <v>50</v>
      </c>
      <c r="D58" s="30"/>
      <c r="E58" s="181">
        <f t="shared" si="0"/>
        <v>50</v>
      </c>
      <c r="F58" s="31">
        <f>B58*E58/100*Hajoamiskertoimet!$D$17</f>
        <v>0</v>
      </c>
      <c r="G58" s="32"/>
    </row>
    <row r="59" spans="1:7" x14ac:dyDescent="0.35">
      <c r="A59" s="181">
        <v>2038</v>
      </c>
      <c r="B59" s="30"/>
      <c r="C59" s="181">
        <f>Muut_vuositiedot!D102*100</f>
        <v>50</v>
      </c>
      <c r="D59" s="30"/>
      <c r="E59" s="181">
        <f t="shared" si="0"/>
        <v>50</v>
      </c>
      <c r="F59" s="31">
        <f>B59*E59/100*Hajoamiskertoimet!$D$17</f>
        <v>0</v>
      </c>
      <c r="G59" s="32"/>
    </row>
    <row r="60" spans="1:7" x14ac:dyDescent="0.35">
      <c r="A60" s="181">
        <v>2039</v>
      </c>
      <c r="B60" s="30"/>
      <c r="C60" s="181">
        <f>Muut_vuositiedot!D103*100</f>
        <v>50</v>
      </c>
      <c r="D60" s="30"/>
      <c r="E60" s="181">
        <f t="shared" si="0"/>
        <v>50</v>
      </c>
      <c r="F60" s="31">
        <f>B60*E60/100*Hajoamiskertoimet!$D$17</f>
        <v>0</v>
      </c>
      <c r="G60" s="32"/>
    </row>
    <row r="61" spans="1:7" x14ac:dyDescent="0.35">
      <c r="A61" s="181">
        <v>2040</v>
      </c>
      <c r="B61" s="30"/>
      <c r="C61" s="181">
        <f>Muut_vuositiedot!D104*100</f>
        <v>50</v>
      </c>
      <c r="D61" s="30"/>
      <c r="E61" s="181">
        <f t="shared" si="0"/>
        <v>50</v>
      </c>
      <c r="F61" s="31">
        <f>B61*E61/100*Hajoamiskertoimet!$D$17</f>
        <v>0</v>
      </c>
      <c r="G61" s="32"/>
    </row>
    <row r="62" spans="1:7" x14ac:dyDescent="0.35">
      <c r="A62" s="181">
        <v>2041</v>
      </c>
      <c r="B62" s="30"/>
      <c r="C62" s="181">
        <f>Muut_vuositiedot!D105*100</f>
        <v>50</v>
      </c>
      <c r="D62" s="30"/>
      <c r="E62" s="181">
        <f t="shared" si="0"/>
        <v>50</v>
      </c>
      <c r="F62" s="31">
        <f>B62*E62/100*Hajoamiskertoimet!$D$17</f>
        <v>0</v>
      </c>
      <c r="G62" s="32"/>
    </row>
    <row r="63" spans="1:7" x14ac:dyDescent="0.35">
      <c r="A63" s="181">
        <v>2042</v>
      </c>
      <c r="B63" s="30"/>
      <c r="C63" s="181">
        <f>Muut_vuositiedot!D106*100</f>
        <v>50</v>
      </c>
      <c r="D63" s="30"/>
      <c r="E63" s="181">
        <f t="shared" si="0"/>
        <v>50</v>
      </c>
      <c r="F63" s="31">
        <f>B63*E63/100*Hajoamiskertoimet!$D$17</f>
        <v>0</v>
      </c>
      <c r="G63" s="32"/>
    </row>
    <row r="64" spans="1:7" x14ac:dyDescent="0.35">
      <c r="A64" s="181">
        <v>2043</v>
      </c>
      <c r="B64" s="30"/>
      <c r="C64" s="181">
        <f>Muut_vuositiedot!D107*100</f>
        <v>50</v>
      </c>
      <c r="D64" s="30"/>
      <c r="E64" s="181">
        <f t="shared" si="0"/>
        <v>50</v>
      </c>
      <c r="F64" s="31">
        <f>B64*E64/100*Hajoamiskertoimet!$D$17</f>
        <v>0</v>
      </c>
      <c r="G64" s="32"/>
    </row>
    <row r="65" spans="1:7" x14ac:dyDescent="0.35">
      <c r="A65" s="181">
        <v>2044</v>
      </c>
      <c r="B65" s="30"/>
      <c r="C65" s="181">
        <f>Muut_vuositiedot!D108*100</f>
        <v>50</v>
      </c>
      <c r="D65" s="30"/>
      <c r="E65" s="181">
        <f t="shared" si="0"/>
        <v>50</v>
      </c>
      <c r="F65" s="31">
        <f>B65*E65/100*Hajoamiskertoimet!$D$17</f>
        <v>0</v>
      </c>
      <c r="G65" s="32"/>
    </row>
    <row r="66" spans="1:7" x14ac:dyDescent="0.35">
      <c r="A66" s="181">
        <v>2045</v>
      </c>
      <c r="B66" s="30"/>
      <c r="C66" s="181">
        <f>Muut_vuositiedot!D109*100</f>
        <v>50</v>
      </c>
      <c r="D66" s="30"/>
      <c r="E66" s="181">
        <f t="shared" si="0"/>
        <v>50</v>
      </c>
      <c r="F66" s="31">
        <f>B66*E66/100*Hajoamiskertoimet!$D$17</f>
        <v>0</v>
      </c>
      <c r="G66" s="32"/>
    </row>
    <row r="67" spans="1:7" x14ac:dyDescent="0.35">
      <c r="A67" s="181">
        <v>2046</v>
      </c>
      <c r="B67" s="30"/>
      <c r="C67" s="181">
        <f>Muut_vuositiedot!D110*100</f>
        <v>50</v>
      </c>
      <c r="D67" s="30"/>
      <c r="E67" s="181">
        <f t="shared" si="0"/>
        <v>50</v>
      </c>
      <c r="F67" s="31">
        <f>B67*E67/100*Hajoamiskertoimet!$D$17</f>
        <v>0</v>
      </c>
      <c r="G67" s="32"/>
    </row>
    <row r="68" spans="1:7" x14ac:dyDescent="0.35">
      <c r="A68" s="181">
        <v>2047</v>
      </c>
      <c r="B68" s="30"/>
      <c r="C68" s="181">
        <f>Muut_vuositiedot!D111*100</f>
        <v>50</v>
      </c>
      <c r="D68" s="30"/>
      <c r="E68" s="181">
        <f t="shared" si="0"/>
        <v>50</v>
      </c>
      <c r="F68" s="31">
        <f>B68*E68/100*Hajoamiskertoimet!$D$17</f>
        <v>0</v>
      </c>
      <c r="G68" s="32"/>
    </row>
    <row r="69" spans="1:7" x14ac:dyDescent="0.35">
      <c r="A69" s="181">
        <v>2048</v>
      </c>
      <c r="B69" s="30"/>
      <c r="C69" s="181">
        <f>Muut_vuositiedot!D112*100</f>
        <v>50</v>
      </c>
      <c r="D69" s="30"/>
      <c r="E69" s="181">
        <f t="shared" si="0"/>
        <v>50</v>
      </c>
      <c r="F69" s="31">
        <f>B69*E69/100*Hajoamiskertoimet!$D$17</f>
        <v>0</v>
      </c>
      <c r="G69" s="32"/>
    </row>
    <row r="70" spans="1:7" x14ac:dyDescent="0.35">
      <c r="A70" s="181">
        <v>2049</v>
      </c>
      <c r="B70" s="30"/>
      <c r="C70" s="181">
        <f>Muut_vuositiedot!D113*100</f>
        <v>50</v>
      </c>
      <c r="D70" s="30"/>
      <c r="E70" s="181">
        <f t="shared" si="0"/>
        <v>50</v>
      </c>
      <c r="F70" s="31">
        <f>B70*E70/100*Hajoamiskertoimet!$D$17</f>
        <v>0</v>
      </c>
      <c r="G70" s="32"/>
    </row>
    <row r="71" spans="1:7" x14ac:dyDescent="0.35">
      <c r="A71" s="181">
        <v>2050</v>
      </c>
      <c r="B71" s="30"/>
      <c r="C71" s="181">
        <f>Muut_vuositiedot!D114*100</f>
        <v>50</v>
      </c>
      <c r="D71" s="30"/>
      <c r="E71" s="181">
        <f t="shared" si="0"/>
        <v>50</v>
      </c>
      <c r="F71" s="31">
        <f>B71*E71/100*Hajoamiskertoimet!$D$17</f>
        <v>0</v>
      </c>
      <c r="G71" s="32"/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FC081-5174-4B9C-B3E5-00AEA5BD1E44}">
  <sheetPr>
    <tabColor rgb="FFFFFF00"/>
  </sheetPr>
  <dimension ref="A1:K43"/>
  <sheetViews>
    <sheetView workbookViewId="0"/>
  </sheetViews>
  <sheetFormatPr defaultColWidth="9.08984375" defaultRowHeight="14.5" x14ac:dyDescent="0.35"/>
  <cols>
    <col min="1" max="1" width="20.6328125" customWidth="1"/>
    <col min="2" max="4" width="10.6328125" customWidth="1"/>
    <col min="5" max="6" width="11.6328125" customWidth="1"/>
    <col min="7" max="9" width="10.6328125" customWidth="1"/>
    <col min="10" max="10" width="13.6328125" customWidth="1"/>
  </cols>
  <sheetData>
    <row r="1" spans="1:11" s="180" customFormat="1" x14ac:dyDescent="0.35"/>
    <row r="2" spans="1:11" s="180" customFormat="1" ht="18" customHeight="1" x14ac:dyDescent="0.35">
      <c r="A2" s="220" t="s">
        <v>3443</v>
      </c>
      <c r="B2" s="160"/>
      <c r="C2" s="160"/>
    </row>
    <row r="3" spans="1:11" s="180" customFormat="1" x14ac:dyDescent="0.35"/>
    <row r="4" spans="1:11" s="180" customFormat="1" x14ac:dyDescent="0.35"/>
    <row r="5" spans="1:11" s="180" customFormat="1" x14ac:dyDescent="0.35">
      <c r="C5" s="180" t="s">
        <v>3215</v>
      </c>
    </row>
    <row r="6" spans="1:11" x14ac:dyDescent="0.35">
      <c r="A6" s="180" t="s">
        <v>3378</v>
      </c>
      <c r="B6" s="221">
        <v>2010</v>
      </c>
      <c r="C6" s="161">
        <f>IF(B6&lt;1947,1947,IF(B6&gt;2050,2050,B6))</f>
        <v>2010</v>
      </c>
      <c r="D6" s="180"/>
      <c r="E6" s="180"/>
      <c r="F6" s="162" t="s">
        <v>3379</v>
      </c>
      <c r="G6" s="163">
        <f>$C$6-Laskenta_yhteensä!$A$11</f>
        <v>63</v>
      </c>
      <c r="H6" s="180"/>
      <c r="I6" s="180"/>
      <c r="J6" s="180"/>
      <c r="K6" s="180"/>
    </row>
    <row r="7" spans="1:11" s="180" customFormat="1" x14ac:dyDescent="0.35"/>
    <row r="8" spans="1:11" s="180" customFormat="1" x14ac:dyDescent="0.35"/>
    <row r="9" spans="1:11" s="180" customFormat="1" x14ac:dyDescent="0.35">
      <c r="A9" s="164" t="s">
        <v>3380</v>
      </c>
      <c r="C9" s="41"/>
      <c r="D9" s="143" t="s">
        <v>3367</v>
      </c>
      <c r="E9" s="182"/>
      <c r="F9" s="182" t="s">
        <v>3381</v>
      </c>
      <c r="G9" s="182" t="s">
        <v>3368</v>
      </c>
      <c r="H9" s="182" t="s">
        <v>3369</v>
      </c>
      <c r="I9" s="182" t="s">
        <v>3352</v>
      </c>
      <c r="J9" s="182" t="s">
        <v>3374</v>
      </c>
      <c r="K9" s="182" t="s">
        <v>3411</v>
      </c>
    </row>
    <row r="10" spans="1:11" s="180" customFormat="1" x14ac:dyDescent="0.35">
      <c r="A10" s="99"/>
      <c r="B10" s="99"/>
      <c r="C10" s="165" t="s">
        <v>3375</v>
      </c>
      <c r="D10" s="166" t="s">
        <v>3376</v>
      </c>
      <c r="E10" s="166" t="s">
        <v>3234</v>
      </c>
      <c r="F10" s="166" t="s">
        <v>3310</v>
      </c>
      <c r="G10" s="166" t="s">
        <v>3377</v>
      </c>
      <c r="H10" s="166" t="s">
        <v>3360</v>
      </c>
      <c r="I10" s="166" t="s">
        <v>3360</v>
      </c>
      <c r="J10" s="166" t="s">
        <v>3167</v>
      </c>
      <c r="K10" s="166" t="s">
        <v>3412</v>
      </c>
    </row>
    <row r="11" spans="1:11" s="180" customFormat="1" x14ac:dyDescent="0.35">
      <c r="A11" s="184" t="s">
        <v>3407</v>
      </c>
      <c r="C11" s="189">
        <f ca="1">OFFSET(Haj_laskenta_yhdyskunta!$F$11,$G$6,0)</f>
        <v>0</v>
      </c>
      <c r="D11" s="190">
        <f ca="1">OFFSET(Haj_laskenta_yhdyskunta!$AM$11,$G$6,0)</f>
        <v>0</v>
      </c>
      <c r="E11" s="190">
        <f ca="1">C11+D11</f>
        <v>0</v>
      </c>
      <c r="F11" s="190">
        <f ca="1">OFFSET(Haj_laskenta_teoll_rak!$AM$11,$G$6,0)</f>
        <v>0</v>
      </c>
      <c r="G11" s="190">
        <f ca="1">OFFSET(Haj_laskenta_teoll_rak!$F$11,$G$6,0)</f>
        <v>0</v>
      </c>
      <c r="H11" s="190">
        <f ca="1">OFFSET(Haj_laskenta_lietteet!$G$11,$G$6,0)</f>
        <v>0</v>
      </c>
      <c r="I11" s="190">
        <f ca="1">OFFSET(Haj_laskenta_lietteet!$P$11,$G$6,0)</f>
        <v>0</v>
      </c>
      <c r="J11" s="190">
        <f t="shared" ref="J11:J16" ca="1" si="0">SUM(E11:I11)</f>
        <v>0</v>
      </c>
      <c r="K11" s="191">
        <v>0</v>
      </c>
    </row>
    <row r="12" spans="1:11" s="180" customFormat="1" x14ac:dyDescent="0.35">
      <c r="A12" s="184" t="s">
        <v>3408</v>
      </c>
      <c r="C12" s="192">
        <v>0</v>
      </c>
      <c r="D12" s="190">
        <f ca="1">OFFSET(Yhd_inertti!$D$11,$G$6,0)</f>
        <v>0</v>
      </c>
      <c r="E12" s="190">
        <f ca="1">C12+D12</f>
        <v>0</v>
      </c>
      <c r="F12" s="190">
        <f ca="1">OFFSET(Muu_inertti!$C$11,$G$6,0)</f>
        <v>0</v>
      </c>
      <c r="G12" s="190">
        <f ca="1">OFFSET(Muu_inertti!$B$11,$G$6,0)</f>
        <v>0</v>
      </c>
      <c r="H12" s="191">
        <v>0</v>
      </c>
      <c r="I12" s="191">
        <v>0</v>
      </c>
      <c r="J12" s="190">
        <f t="shared" ca="1" si="0"/>
        <v>0</v>
      </c>
      <c r="K12" s="190">
        <f ca="1">OFFSET(Muu_inertti!$D$11,$G$6,0)</f>
        <v>0</v>
      </c>
    </row>
    <row r="13" spans="1:11" s="180" customFormat="1" x14ac:dyDescent="0.35">
      <c r="A13" s="184" t="s">
        <v>3382</v>
      </c>
      <c r="C13" s="189">
        <f ca="1">OFFSET(Haj_laskenta_yhdyskunta!$G$11,$G$6,0)</f>
        <v>0</v>
      </c>
      <c r="D13" s="190">
        <f ca="1">OFFSET(Haj_laskenta_yhdyskunta!$AN$11,$G$6,0)</f>
        <v>0</v>
      </c>
      <c r="E13" s="190">
        <f ca="1">C13+D13</f>
        <v>0</v>
      </c>
      <c r="F13" s="190">
        <f ca="1">OFFSET(Haj_laskenta_teoll_rak!$AN$11,$G$6,0)</f>
        <v>0</v>
      </c>
      <c r="G13" s="190">
        <f ca="1">OFFSET(Haj_laskenta_teoll_rak!$G$11,$G$6,0)</f>
        <v>0</v>
      </c>
      <c r="H13" s="190">
        <f ca="1">OFFSET(Haj_laskenta_lietteet!$H$11,$G$6,0)</f>
        <v>0</v>
      </c>
      <c r="I13" s="190">
        <f ca="1">OFFSET(Haj_laskenta_lietteet!$Q$11,$G$6,0)</f>
        <v>0</v>
      </c>
      <c r="J13" s="190">
        <f t="shared" ca="1" si="0"/>
        <v>0</v>
      </c>
      <c r="K13" s="191">
        <v>0</v>
      </c>
    </row>
    <row r="14" spans="1:11" s="180" customFormat="1" x14ac:dyDescent="0.35">
      <c r="A14" s="184" t="s">
        <v>3409</v>
      </c>
      <c r="C14" s="185">
        <f ca="1">SUM(Haj_laskenta_yhdyskunta!$F$11:OFFSET(Haj_laskenta_yhdyskunta!$F$11,$G$6,0))</f>
        <v>0</v>
      </c>
      <c r="D14" s="186">
        <f ca="1">SUM(Haj_laskenta_yhdyskunta!$AM$11:OFFSET(Haj_laskenta_yhdyskunta!$AM$11,$C$6-Haj_laskenta_yhdyskunta!$A$11,0))</f>
        <v>0</v>
      </c>
      <c r="E14" s="186">
        <f t="shared" ref="E14:E16" ca="1" si="1">C14+D14</f>
        <v>0</v>
      </c>
      <c r="F14" s="186">
        <f ca="1">SUM(Haj_laskenta_teoll_rak!$AM$11:OFFSET(Haj_laskenta_teoll_rak!$AM$11,$G$6,0))</f>
        <v>0</v>
      </c>
      <c r="G14" s="186">
        <f ca="1">SUM(Haj_laskenta_teoll_rak!$F$11:OFFSET(Haj_laskenta_teoll_rak!$F$11,$G$6,0))</f>
        <v>0</v>
      </c>
      <c r="H14" s="186">
        <f ca="1">SUM(Haj_laskenta_lietteet!$G$11:OFFSET(Haj_laskenta_lietteet!$G$11,$G$6,0))</f>
        <v>0</v>
      </c>
      <c r="I14" s="186">
        <f ca="1">SUM(Haj_laskenta_lietteet!$P$11:OFFSET(Haj_laskenta_lietteet!$P11,$G$6,0))</f>
        <v>0</v>
      </c>
      <c r="J14" s="186">
        <f t="shared" ca="1" si="0"/>
        <v>0</v>
      </c>
      <c r="K14" s="191">
        <v>0</v>
      </c>
    </row>
    <row r="15" spans="1:11" s="180" customFormat="1" x14ac:dyDescent="0.35">
      <c r="A15" s="184" t="s">
        <v>3410</v>
      </c>
      <c r="C15" s="192">
        <v>0</v>
      </c>
      <c r="D15" s="186">
        <f ca="1">SUM(Yhd_inertti!$D$11:OFFSET(Yhd_inertti!$D$11,$C$6-Yhd_inertti!$A$11,0))</f>
        <v>0</v>
      </c>
      <c r="E15" s="186">
        <f t="shared" ca="1" si="1"/>
        <v>0</v>
      </c>
      <c r="F15" s="186">
        <f ca="1">SUM(Muu_inertti!$C$11:OFFSET(Muu_inertti!$C$11,$C$6-Muu_inertti!$A$11,0))</f>
        <v>0</v>
      </c>
      <c r="G15" s="186">
        <f ca="1">SUM(Muu_inertti!$B$11:OFFSET(Muu_inertti!$B$11,$C$6-Muu_inertti!$A$11,0))</f>
        <v>0</v>
      </c>
      <c r="H15" s="191">
        <v>0</v>
      </c>
      <c r="I15" s="191">
        <v>0</v>
      </c>
      <c r="J15" s="186">
        <f t="shared" ca="1" si="0"/>
        <v>0</v>
      </c>
      <c r="K15" s="186">
        <f ca="1">SUM(Muu_inertti!$D$11:OFFSET(Muu_inertti!$D$11,$C$6-Muu_inertti!$A$11,0))</f>
        <v>0</v>
      </c>
    </row>
    <row r="16" spans="1:11" s="180" customFormat="1" x14ac:dyDescent="0.35">
      <c r="A16" s="184" t="s">
        <v>3383</v>
      </c>
      <c r="C16" s="185">
        <f ca="1">SUM(Haj_laskenta_yhdyskunta!$G$11:OFFSET(Haj_laskenta_yhdyskunta!$G$11,$G$6,0))</f>
        <v>0</v>
      </c>
      <c r="D16" s="186">
        <f ca="1">SUM(Haj_laskenta_yhdyskunta!$AN$11:OFFSET(Haj_laskenta_yhdyskunta!$AN$11,$G$6,0))</f>
        <v>0</v>
      </c>
      <c r="E16" s="186">
        <f t="shared" ca="1" si="1"/>
        <v>0</v>
      </c>
      <c r="F16" s="186">
        <f ca="1">SUM(Haj_laskenta_teoll_rak!$AN$11:OFFSET(Haj_laskenta_teoll_rak!$AN$11,$G$6,0))</f>
        <v>0</v>
      </c>
      <c r="G16" s="186">
        <f ca="1">SUM(Haj_laskenta_teoll_rak!$G$11:OFFSET(Haj_laskenta_teoll_rak!$G$11,$G$6,0))</f>
        <v>0</v>
      </c>
      <c r="H16" s="186">
        <f ca="1">SUM(Haj_laskenta_lietteet!$H$11:OFFSET(Haj_laskenta_lietteet!$H$11,$G$6,0))</f>
        <v>0</v>
      </c>
      <c r="I16" s="186">
        <f ca="1">SUM(Haj_laskenta_lietteet!$Q$11:OFFSET(Haj_laskenta_lietteet!$Q$11,$G$6,0))</f>
        <v>0</v>
      </c>
      <c r="J16" s="186">
        <f t="shared" ca="1" si="0"/>
        <v>0</v>
      </c>
      <c r="K16" s="191">
        <v>0</v>
      </c>
    </row>
    <row r="17" spans="1:11" s="180" customFormat="1" x14ac:dyDescent="0.35">
      <c r="A17" s="184" t="s">
        <v>3384</v>
      </c>
      <c r="C17" s="189">
        <f ca="1">OFFSET(Laskenta_yhteensä!K$11,$G$6,0)</f>
        <v>0</v>
      </c>
      <c r="D17" s="190">
        <f ca="1">OFFSET(Laskenta_yhteensä!L$11,$G$6,0)</f>
        <v>0</v>
      </c>
      <c r="E17" s="190">
        <f ca="1">OFFSET(Laskenta_yhteensä!M$11,$G$6,0)</f>
        <v>0</v>
      </c>
      <c r="F17" s="190">
        <f ca="1">OFFSET(Laskenta_yhteensä!N$11,$G$6,0)</f>
        <v>0</v>
      </c>
      <c r="G17" s="190">
        <f ca="1">OFFSET(Laskenta_yhteensä!O$11,$G$6,0)</f>
        <v>0</v>
      </c>
      <c r="H17" s="190">
        <f ca="1">OFFSET(Laskenta_yhteensä!P$11,$G$6,0)</f>
        <v>0</v>
      </c>
      <c r="I17" s="190">
        <f ca="1">OFFSET(Laskenta_yhteensä!Q$11,$G$6,0)</f>
        <v>0</v>
      </c>
      <c r="J17" s="190">
        <f ca="1">SUM(E17:I17)</f>
        <v>0</v>
      </c>
      <c r="K17" s="191">
        <v>0</v>
      </c>
    </row>
    <row r="18" spans="1:11" s="180" customFormat="1" x14ac:dyDescent="0.35">
      <c r="A18" s="184" t="s">
        <v>3385</v>
      </c>
      <c r="C18" s="185">
        <f ca="1">C17*Hajoamiskertoimet!$F$17</f>
        <v>0</v>
      </c>
      <c r="D18" s="186">
        <f ca="1">D17*Hajoamiskertoimet!$F$17</f>
        <v>0</v>
      </c>
      <c r="E18" s="186">
        <f ca="1">E17*Hajoamiskertoimet!$F$17</f>
        <v>0</v>
      </c>
      <c r="F18" s="186">
        <f ca="1">F17*Hajoamiskertoimet!$F$17</f>
        <v>0</v>
      </c>
      <c r="G18" s="186">
        <f ca="1">G17*Hajoamiskertoimet!$F$17</f>
        <v>0</v>
      </c>
      <c r="H18" s="186">
        <f ca="1">H17*Hajoamiskertoimet!$F$17</f>
        <v>0</v>
      </c>
      <c r="I18" s="186">
        <f ca="1">I17*Hajoamiskertoimet!$F$17</f>
        <v>0</v>
      </c>
      <c r="J18" s="186">
        <f t="shared" ref="J18:J23" ca="1" si="2">SUM(E18:I18)</f>
        <v>0</v>
      </c>
      <c r="K18" s="191">
        <v>0</v>
      </c>
    </row>
    <row r="19" spans="1:11" s="180" customFormat="1" x14ac:dyDescent="0.35">
      <c r="A19" s="184" t="s">
        <v>3386</v>
      </c>
      <c r="C19" s="189">
        <f ca="1">OFFSET(Laskenta_yhteensä!U$11,$G$6,0)</f>
        <v>0</v>
      </c>
      <c r="D19" s="190">
        <f ca="1">OFFSET(Laskenta_yhteensä!V$11,$G$6,0)</f>
        <v>0</v>
      </c>
      <c r="E19" s="190">
        <f ca="1">OFFSET(Laskenta_yhteensä!W$11,$G$6,0)</f>
        <v>0</v>
      </c>
      <c r="F19" s="190">
        <f ca="1">OFFSET(Laskenta_yhteensä!X$11,$G$6,0)</f>
        <v>0</v>
      </c>
      <c r="G19" s="190">
        <f ca="1">OFFSET(Laskenta_yhteensä!Y$11,$G$6,0)</f>
        <v>0</v>
      </c>
      <c r="H19" s="190">
        <f ca="1">OFFSET(Laskenta_yhteensä!Z$11,$G$6,0)</f>
        <v>0</v>
      </c>
      <c r="I19" s="190">
        <f ca="1">OFFSET(Laskenta_yhteensä!AA$11,$G$6,0)</f>
        <v>0</v>
      </c>
      <c r="J19" s="190">
        <f t="shared" ca="1" si="2"/>
        <v>0</v>
      </c>
      <c r="K19" s="191">
        <v>0</v>
      </c>
    </row>
    <row r="20" spans="1:11" s="180" customFormat="1" x14ac:dyDescent="0.35">
      <c r="A20" s="184" t="s">
        <v>3387</v>
      </c>
      <c r="C20" s="185">
        <f ca="1">C19*Hajoamiskertoimet!$F$17</f>
        <v>0</v>
      </c>
      <c r="D20" s="186">
        <f ca="1">D19*Hajoamiskertoimet!$F$17</f>
        <v>0</v>
      </c>
      <c r="E20" s="186">
        <f ca="1">E19*Hajoamiskertoimet!$F$17</f>
        <v>0</v>
      </c>
      <c r="F20" s="186">
        <f ca="1">F19*Hajoamiskertoimet!$F$17</f>
        <v>0</v>
      </c>
      <c r="G20" s="186">
        <f ca="1">G19*Hajoamiskertoimet!$F$17</f>
        <v>0</v>
      </c>
      <c r="H20" s="186">
        <f ca="1">H19*Hajoamiskertoimet!$F$17</f>
        <v>0</v>
      </c>
      <c r="I20" s="186">
        <f ca="1">I19*Hajoamiskertoimet!$F$17</f>
        <v>0</v>
      </c>
      <c r="J20" s="186">
        <f t="shared" ca="1" si="2"/>
        <v>0</v>
      </c>
      <c r="K20" s="191">
        <v>0</v>
      </c>
    </row>
    <row r="21" spans="1:11" s="180" customFormat="1" x14ac:dyDescent="0.35">
      <c r="A21" s="164" t="s">
        <v>3388</v>
      </c>
      <c r="C21" s="167">
        <f ca="1">OFFSET(Laskenta_yhteensä!B$11,$G$6,0)</f>
        <v>0</v>
      </c>
      <c r="D21" s="168">
        <f ca="1">OFFSET(Laskenta_yhteensä!C$11,$G$6,0)</f>
        <v>0</v>
      </c>
      <c r="E21" s="168">
        <f ca="1">OFFSET(Laskenta_yhteensä!D$11,$G$6,0)</f>
        <v>0</v>
      </c>
      <c r="F21" s="168">
        <f ca="1">OFFSET(Laskenta_yhteensä!E$11,$G$6,0)</f>
        <v>0</v>
      </c>
      <c r="G21" s="168">
        <f ca="1">OFFSET(Laskenta_yhteensä!F$11,$G$6,0)</f>
        <v>0</v>
      </c>
      <c r="H21" s="168">
        <f ca="1">OFFSET(Laskenta_yhteensä!G$11,$G$6,0)</f>
        <v>0</v>
      </c>
      <c r="I21" s="168">
        <f ca="1">OFFSET(Laskenta_yhteensä!H$11,$G$6,0)</f>
        <v>0</v>
      </c>
      <c r="J21" s="168">
        <f t="shared" ca="1" si="2"/>
        <v>0</v>
      </c>
      <c r="K21" s="173">
        <v>0</v>
      </c>
    </row>
    <row r="22" spans="1:11" s="180" customFormat="1" x14ac:dyDescent="0.35">
      <c r="A22" s="164" t="s">
        <v>3389</v>
      </c>
      <c r="C22" s="167">
        <f ca="1">C21*Hajoamiskertoimet!$F$17</f>
        <v>0</v>
      </c>
      <c r="D22" s="168">
        <f ca="1">D21*Hajoamiskertoimet!$F$17</f>
        <v>0</v>
      </c>
      <c r="E22" s="168">
        <f ca="1">E21*Hajoamiskertoimet!$F$17</f>
        <v>0</v>
      </c>
      <c r="F22" s="168">
        <f ca="1">F21*Hajoamiskertoimet!$F$17</f>
        <v>0</v>
      </c>
      <c r="G22" s="168">
        <f ca="1">G21*Hajoamiskertoimet!$F$17</f>
        <v>0</v>
      </c>
      <c r="H22" s="168">
        <f ca="1">H21*Hajoamiskertoimet!$F$17</f>
        <v>0</v>
      </c>
      <c r="I22" s="168">
        <f ca="1">I21*Hajoamiskertoimet!$F$17</f>
        <v>0</v>
      </c>
      <c r="J22" s="168">
        <f t="shared" ca="1" si="2"/>
        <v>0</v>
      </c>
      <c r="K22" s="173">
        <v>0</v>
      </c>
    </row>
    <row r="23" spans="1:11" s="180" customFormat="1" x14ac:dyDescent="0.35">
      <c r="A23" s="184" t="s">
        <v>3390</v>
      </c>
      <c r="C23" s="185">
        <f ca="1">SUM(Laskenta_yhteensä!B$11:OFFSET(Laskenta_yhteensä!B$11,$G$6,0))*Hajoamiskertoimet!$F$17</f>
        <v>0</v>
      </c>
      <c r="D23" s="186">
        <f ca="1">SUM(Laskenta_yhteensä!C$11:OFFSET(Laskenta_yhteensä!C$11,$G$6,0))*Hajoamiskertoimet!$F$17</f>
        <v>0</v>
      </c>
      <c r="E23" s="186">
        <f ca="1">SUM(Laskenta_yhteensä!D$11:OFFSET(Laskenta_yhteensä!D$11,$G$6,0))*Hajoamiskertoimet!$F$17</f>
        <v>0</v>
      </c>
      <c r="F23" s="186">
        <f ca="1">SUM(Laskenta_yhteensä!E$11:OFFSET(Laskenta_yhteensä!E$11,$G$6,0))*Hajoamiskertoimet!$F$17</f>
        <v>0</v>
      </c>
      <c r="G23" s="186">
        <f ca="1">SUM(Laskenta_yhteensä!F$11:OFFSET(Laskenta_yhteensä!F$11,$G$6,0))*Hajoamiskertoimet!$F$17</f>
        <v>0</v>
      </c>
      <c r="H23" s="186">
        <f ca="1">SUM(Laskenta_yhteensä!G$11:OFFSET(Laskenta_yhteensä!G$11,$G$6,0))*Hajoamiskertoimet!$F$17</f>
        <v>0</v>
      </c>
      <c r="I23" s="186">
        <f ca="1">SUM(Laskenta_yhteensä!H$11:OFFSET(Laskenta_yhteensä!H$11,$G$6,0))*Hajoamiskertoimet!$F$17</f>
        <v>0</v>
      </c>
      <c r="J23" s="186">
        <f t="shared" ca="1" si="2"/>
        <v>0</v>
      </c>
      <c r="K23" s="191">
        <v>0</v>
      </c>
    </row>
    <row r="24" spans="1:11" s="180" customFormat="1" x14ac:dyDescent="0.35">
      <c r="C24" s="32"/>
    </row>
    <row r="25" spans="1:11" s="180" customFormat="1" x14ac:dyDescent="0.35">
      <c r="A25" s="188" t="s">
        <v>3391</v>
      </c>
      <c r="C25" s="32"/>
    </row>
    <row r="26" spans="1:11" s="180" customFormat="1" x14ac:dyDescent="0.35">
      <c r="A26" s="187" t="s">
        <v>3384</v>
      </c>
      <c r="C26" s="169">
        <f ca="1">OFFSET(Laskenta_yhteensä!AC$11,$G$6,0)</f>
        <v>0</v>
      </c>
      <c r="D26" s="170">
        <f ca="1">OFFSET(Laskenta_yhteensä!AD$11,$G$6,0)</f>
        <v>0</v>
      </c>
      <c r="E26" s="170">
        <f ca="1">OFFSET(Laskenta_yhteensä!AE$11,$G$6,0)</f>
        <v>0</v>
      </c>
      <c r="F26" s="170">
        <f ca="1">OFFSET(Laskenta_yhteensä!AF$11,$G$6,0)</f>
        <v>0</v>
      </c>
      <c r="G26" s="170">
        <f ca="1">OFFSET(Laskenta_yhteensä!AG$11,$G$6,0)</f>
        <v>0</v>
      </c>
      <c r="H26" s="170">
        <f ca="1">OFFSET(Laskenta_yhteensä!AH$11,$G$6,0)</f>
        <v>0</v>
      </c>
      <c r="I26" s="170">
        <f ca="1">OFFSET(Laskenta_yhteensä!AI$11,$G$6,0)</f>
        <v>0</v>
      </c>
      <c r="J26" s="170">
        <f ca="1">SUM(E26:I26)</f>
        <v>0</v>
      </c>
    </row>
    <row r="27" spans="1:11" s="180" customFormat="1" x14ac:dyDescent="0.35">
      <c r="A27" s="187" t="s">
        <v>3385</v>
      </c>
      <c r="C27" s="169">
        <f ca="1">C26*Hajoamiskertoimet!$F$17</f>
        <v>0</v>
      </c>
      <c r="D27" s="170">
        <f ca="1">D26*Hajoamiskertoimet!$F$17</f>
        <v>0</v>
      </c>
      <c r="E27" s="170">
        <f ca="1">E26*Hajoamiskertoimet!$F$17</f>
        <v>0</v>
      </c>
      <c r="F27" s="170">
        <f ca="1">F26*Hajoamiskertoimet!$F$17</f>
        <v>0</v>
      </c>
      <c r="G27" s="171">
        <f ca="1">G26*Hajoamiskertoimet!$F$17</f>
        <v>0</v>
      </c>
      <c r="H27" s="170">
        <f ca="1">H26*Hajoamiskertoimet!$F$17</f>
        <v>0</v>
      </c>
      <c r="I27" s="170">
        <f ca="1">I26*Hajoamiskertoimet!$F$17</f>
        <v>0</v>
      </c>
      <c r="J27" s="170">
        <f t="shared" ref="J27:J30" ca="1" si="3">SUM(E27:I27)</f>
        <v>0</v>
      </c>
    </row>
    <row r="28" spans="1:11" s="180" customFormat="1" x14ac:dyDescent="0.35">
      <c r="A28" s="187" t="s">
        <v>3388</v>
      </c>
      <c r="C28" s="169">
        <f ca="1">OFFSET(Laskenta_yhteensä!AL$11,$G$6,0)</f>
        <v>0</v>
      </c>
      <c r="D28" s="170">
        <f ca="1">OFFSET(Laskenta_yhteensä!AM$11,$G$6,0)</f>
        <v>0</v>
      </c>
      <c r="E28" s="170">
        <f ca="1">OFFSET(Laskenta_yhteensä!AN$11,$G$6,0)</f>
        <v>0</v>
      </c>
      <c r="F28" s="170">
        <f ca="1">OFFSET(Laskenta_yhteensä!AO$11,$G$6,0)</f>
        <v>0</v>
      </c>
      <c r="G28" s="170">
        <f ca="1">OFFSET(Laskenta_yhteensä!AP$11,$G$6,0)</f>
        <v>0</v>
      </c>
      <c r="H28" s="170">
        <f ca="1">OFFSET(Laskenta_yhteensä!AQ$11,$G$6,0)</f>
        <v>0</v>
      </c>
      <c r="I28" s="170">
        <f ca="1">OFFSET(Laskenta_yhteensä!AR$11,$G$6,0)</f>
        <v>0</v>
      </c>
      <c r="J28" s="170">
        <f t="shared" ca="1" si="3"/>
        <v>0</v>
      </c>
    </row>
    <row r="29" spans="1:11" s="180" customFormat="1" x14ac:dyDescent="0.35">
      <c r="A29" s="187" t="s">
        <v>3389</v>
      </c>
      <c r="C29" s="169">
        <f ca="1">C28*Hajoamiskertoimet!$F$17</f>
        <v>0</v>
      </c>
      <c r="D29" s="170">
        <f ca="1">D28*Hajoamiskertoimet!$F$17</f>
        <v>0</v>
      </c>
      <c r="E29" s="170">
        <f ca="1">E28*Hajoamiskertoimet!$F$17</f>
        <v>0</v>
      </c>
      <c r="F29" s="170">
        <f ca="1">F28*Hajoamiskertoimet!$F$17</f>
        <v>0</v>
      </c>
      <c r="G29" s="171">
        <f ca="1">G28*Hajoamiskertoimet!$F$17</f>
        <v>0</v>
      </c>
      <c r="H29" s="170">
        <f ca="1">H28*Hajoamiskertoimet!$F$17</f>
        <v>0</v>
      </c>
      <c r="I29" s="170">
        <f ca="1">I28*Hajoamiskertoimet!$F$17</f>
        <v>0</v>
      </c>
      <c r="J29" s="170">
        <f t="shared" ca="1" si="3"/>
        <v>0</v>
      </c>
    </row>
    <row r="30" spans="1:11" s="180" customFormat="1" x14ac:dyDescent="0.35">
      <c r="A30" s="187" t="s">
        <v>3392</v>
      </c>
      <c r="C30" s="172">
        <f ca="1">SUM(Laskenta_yhteensä!AC$11:OFFSET(Laskenta_yhteensä!AC$11,$G$6,0))*Hajoamiskertoimet!$F$17</f>
        <v>0</v>
      </c>
      <c r="D30" s="173">
        <f ca="1">SUM(Laskenta_yhteensä!AD$11:OFFSET(Laskenta_yhteensä!AD$11,$G$6,0))*Hajoamiskertoimet!$F$17</f>
        <v>0</v>
      </c>
      <c r="E30" s="173">
        <f ca="1">SUM(Laskenta_yhteensä!AE$11:OFFSET(Laskenta_yhteensä!AE$11,$G$6,0))*Hajoamiskertoimet!$F$17</f>
        <v>0</v>
      </c>
      <c r="F30" s="173">
        <f ca="1">SUM(Laskenta_yhteensä!AF$11:OFFSET(Laskenta_yhteensä!AF$11,$G$6,0))*Hajoamiskertoimet!$F$17</f>
        <v>0</v>
      </c>
      <c r="G30" s="173">
        <f ca="1">SUM(Laskenta_yhteensä!AG$11:OFFSET(Laskenta_yhteensä!AG$11,$G$6,0))*Hajoamiskertoimet!$F$17</f>
        <v>0</v>
      </c>
      <c r="H30" s="173">
        <f ca="1">SUM(Laskenta_yhteensä!AH$11:OFFSET(Laskenta_yhteensä!AH$11,$G$6,0))*Hajoamiskertoimet!$F$17</f>
        <v>0</v>
      </c>
      <c r="I30" s="173">
        <f ca="1">SUM(Laskenta_yhteensä!AI$11:OFFSET(Laskenta_yhteensä!AI$11,$G$6,0))*Hajoamiskertoimet!$F$17</f>
        <v>0</v>
      </c>
      <c r="J30" s="173">
        <f t="shared" ca="1" si="3"/>
        <v>0</v>
      </c>
    </row>
    <row r="31" spans="1:11" s="180" customFormat="1" x14ac:dyDescent="0.35"/>
    <row r="32" spans="1:11" s="180" customFormat="1" x14ac:dyDescent="0.35"/>
    <row r="33" spans="1:8" s="180" customFormat="1" x14ac:dyDescent="0.35">
      <c r="A33" s="164" t="s">
        <v>3393</v>
      </c>
      <c r="C33" s="41" t="s">
        <v>3394</v>
      </c>
      <c r="D33" s="182" t="s">
        <v>3222</v>
      </c>
      <c r="E33" s="182" t="s">
        <v>3300</v>
      </c>
      <c r="F33" s="182" t="s">
        <v>3167</v>
      </c>
      <c r="G33" s="182" t="s">
        <v>3372</v>
      </c>
      <c r="H33" s="182" t="s">
        <v>3167</v>
      </c>
    </row>
    <row r="34" spans="1:8" s="180" customFormat="1" x14ac:dyDescent="0.35">
      <c r="A34" s="99"/>
      <c r="B34" s="174"/>
      <c r="C34" s="165" t="s">
        <v>3395</v>
      </c>
      <c r="D34" s="166" t="s">
        <v>3376</v>
      </c>
      <c r="E34" s="166" t="s">
        <v>3376</v>
      </c>
      <c r="F34" s="175" t="s">
        <v>3396</v>
      </c>
      <c r="G34" s="166" t="s">
        <v>3397</v>
      </c>
      <c r="H34" s="166" t="s">
        <v>3345</v>
      </c>
    </row>
    <row r="35" spans="1:8" s="180" customFormat="1" x14ac:dyDescent="0.35">
      <c r="A35" s="184" t="s">
        <v>3398</v>
      </c>
      <c r="C35" s="189">
        <f ca="1">OFFSET(Sekal_yhdyskunta!$D$11,$G$6,0)*OFFSET(Sekal_yhdyskunta!$AH$11,$G$6,0)/100</f>
        <v>0</v>
      </c>
      <c r="D35" s="190">
        <f ca="1">OFFSET(Erill_ker_yhdyskunta!$F11,$G$6,0)</f>
        <v>0</v>
      </c>
      <c r="E35" s="186">
        <v>0</v>
      </c>
      <c r="F35" s="190">
        <f ca="1">SUM(C35:E35)</f>
        <v>0</v>
      </c>
      <c r="G35" s="190">
        <f ca="1">OFFSET(Yhd_liete!$D$11,$G$6,0)</f>
        <v>0</v>
      </c>
      <c r="H35" s="190">
        <f ca="1">SUM(F35:G35)</f>
        <v>0</v>
      </c>
    </row>
    <row r="36" spans="1:8" s="180" customFormat="1" x14ac:dyDescent="0.35">
      <c r="A36" s="184" t="s">
        <v>3399</v>
      </c>
      <c r="C36" s="189">
        <f ca="1">OFFSET(Sekal_yhdyskunta!$D$11,$G$6,0)*(100-OFFSET(Sekal_yhdyskunta!$AH$11,$G$6,0))/100</f>
        <v>0</v>
      </c>
      <c r="D36" s="186">
        <v>0</v>
      </c>
      <c r="E36" s="190">
        <f ca="1">OFFSET(Yhd_inertti!$D$11,$G$6,0)</f>
        <v>0</v>
      </c>
      <c r="F36" s="190">
        <f ca="1">SUM(C36:E36)</f>
        <v>0</v>
      </c>
      <c r="G36" s="186">
        <v>0</v>
      </c>
      <c r="H36" s="190">
        <f ca="1">SUM(F36:G36)</f>
        <v>0</v>
      </c>
    </row>
    <row r="37" spans="1:8" s="180" customFormat="1" x14ac:dyDescent="0.35">
      <c r="A37" s="184" t="s">
        <v>3400</v>
      </c>
      <c r="C37" s="189">
        <f ca="1">SUM(C35:C36)</f>
        <v>0</v>
      </c>
      <c r="D37" s="190">
        <f t="shared" ref="D37:G37" ca="1" si="4">SUM(D35:D36)</f>
        <v>0</v>
      </c>
      <c r="E37" s="190">
        <f t="shared" ca="1" si="4"/>
        <v>0</v>
      </c>
      <c r="F37" s="190">
        <f t="shared" ca="1" si="4"/>
        <v>0</v>
      </c>
      <c r="G37" s="190">
        <f t="shared" ca="1" si="4"/>
        <v>0</v>
      </c>
      <c r="H37" s="190">
        <f ca="1">SUM(F37:G37)</f>
        <v>0</v>
      </c>
    </row>
    <row r="38" spans="1:8" s="180" customFormat="1" x14ac:dyDescent="0.35">
      <c r="A38" s="184" t="s">
        <v>3401</v>
      </c>
      <c r="C38" s="176" t="str">
        <f t="shared" ref="C38:H38" ca="1" si="5">IF(C37=0," ",C35/C37*100)</f>
        <v xml:space="preserve"> </v>
      </c>
      <c r="D38" s="177">
        <f ca="1">IF(D37=0,100,D35/D37*100)</f>
        <v>100</v>
      </c>
      <c r="E38" s="177">
        <f ca="1">IF(E37=0,0,E35/E37*100)</f>
        <v>0</v>
      </c>
      <c r="F38" s="178" t="str">
        <f t="shared" ca="1" si="5"/>
        <v xml:space="preserve"> </v>
      </c>
      <c r="G38" s="177">
        <f ca="1">IF(G37=0,100,G35/G37*100)</f>
        <v>100</v>
      </c>
      <c r="H38" s="177" t="str">
        <f t="shared" ca="1" si="5"/>
        <v xml:space="preserve"> </v>
      </c>
    </row>
    <row r="39" spans="1:8" s="180" customFormat="1" x14ac:dyDescent="0.35"/>
    <row r="40" spans="1:8" s="180" customFormat="1" x14ac:dyDescent="0.35"/>
    <row r="41" spans="1:8" s="180" customFormat="1" x14ac:dyDescent="0.35"/>
    <row r="42" spans="1:8" s="180" customFormat="1" x14ac:dyDescent="0.35"/>
    <row r="43" spans="1:8" s="180" customFormat="1" x14ac:dyDescent="0.35"/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5866E-5E2E-4E26-8B06-E0F630886AF8}">
  <sheetPr>
    <tabColor rgb="FFFFFF00"/>
  </sheetPr>
  <dimension ref="A1:AS114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08984375" defaultRowHeight="14.5" x14ac:dyDescent="0.35"/>
  <cols>
    <col min="1" max="1" width="7.81640625" style="36" customWidth="1"/>
    <col min="2" max="9" width="10.6328125" style="36" customWidth="1"/>
    <col min="10" max="10" width="4.6328125" style="36" customWidth="1"/>
    <col min="11" max="18" width="10.6328125" style="36" customWidth="1"/>
    <col min="19" max="19" width="4.6328125" style="36" customWidth="1"/>
    <col min="20" max="20" width="10.6328125" style="36" customWidth="1"/>
    <col min="21" max="27" width="10.6328125" style="180" customWidth="1"/>
    <col min="28" max="28" width="9.6328125" style="36" customWidth="1"/>
    <col min="29" max="33" width="11.90625" style="36" customWidth="1"/>
    <col min="34" max="34" width="11.6328125" style="36" customWidth="1"/>
    <col min="35" max="36" width="11.90625" style="36" customWidth="1"/>
    <col min="37" max="37" width="4.6328125" style="36" customWidth="1"/>
    <col min="38" max="45" width="10.6328125" style="36" customWidth="1"/>
    <col min="46" max="16384" width="9.08984375" style="36"/>
  </cols>
  <sheetData>
    <row r="1" spans="1:45" ht="15" customHeight="1" x14ac:dyDescent="0.35"/>
    <row r="2" spans="1:45" ht="18" customHeight="1" x14ac:dyDescent="0.35">
      <c r="B2" s="220" t="s">
        <v>3361</v>
      </c>
      <c r="C2" s="158"/>
      <c r="D2" s="158"/>
      <c r="I2" s="33"/>
      <c r="J2" s="33"/>
      <c r="K2" s="33"/>
      <c r="L2" s="33"/>
      <c r="M2" s="33"/>
      <c r="R2" s="33"/>
      <c r="S2" s="33"/>
      <c r="AD2" s="146"/>
      <c r="AE2" s="146"/>
    </row>
    <row r="3" spans="1:45" ht="15" customHeight="1" x14ac:dyDescent="0.35">
      <c r="C3" s="33"/>
      <c r="D3" s="33"/>
      <c r="G3" s="120"/>
      <c r="I3" s="33"/>
      <c r="J3" s="33"/>
      <c r="K3" s="33"/>
      <c r="L3" s="33"/>
      <c r="M3" s="33"/>
      <c r="R3" s="33"/>
      <c r="S3" s="33"/>
      <c r="AD3" s="146"/>
      <c r="AE3" s="146"/>
      <c r="AF3" s="145"/>
    </row>
    <row r="4" spans="1:45" x14ac:dyDescent="0.35">
      <c r="B4" s="145" t="s">
        <v>3362</v>
      </c>
      <c r="T4" s="130"/>
      <c r="AC4" s="145" t="s">
        <v>3363</v>
      </c>
      <c r="AD4" s="101"/>
      <c r="AE4" s="101"/>
    </row>
    <row r="5" spans="1:45" x14ac:dyDescent="0.35">
      <c r="AC5" s="182"/>
      <c r="AD5" s="182"/>
      <c r="AE5" s="182"/>
      <c r="AF5" s="182"/>
      <c r="AG5" s="182"/>
      <c r="AH5" s="182"/>
      <c r="AI5" s="182"/>
      <c r="AJ5" s="182"/>
      <c r="AL5" s="182"/>
      <c r="AM5" s="182"/>
      <c r="AN5" s="182"/>
      <c r="AO5" s="182"/>
      <c r="AP5" s="182"/>
      <c r="AQ5" s="182"/>
      <c r="AR5" s="182"/>
      <c r="AS5" s="182"/>
    </row>
    <row r="6" spans="1:45" x14ac:dyDescent="0.35">
      <c r="AC6" s="182"/>
      <c r="AD6" s="182"/>
      <c r="AE6" s="182"/>
      <c r="AF6" s="182"/>
      <c r="AG6" s="182"/>
      <c r="AH6" s="182"/>
      <c r="AI6" s="182"/>
      <c r="AJ6" s="182"/>
      <c r="AL6" s="182"/>
      <c r="AM6" s="182"/>
      <c r="AN6" s="182"/>
      <c r="AO6" s="182"/>
      <c r="AP6" s="182"/>
      <c r="AQ6" s="182"/>
      <c r="AR6" s="182"/>
      <c r="AS6" s="182"/>
    </row>
    <row r="7" spans="1:45" x14ac:dyDescent="0.35">
      <c r="E7" s="152" t="s">
        <v>3364</v>
      </c>
      <c r="N7" s="152" t="s">
        <v>3365</v>
      </c>
      <c r="T7" s="182"/>
      <c r="W7" s="152" t="s">
        <v>3366</v>
      </c>
      <c r="AC7" s="182"/>
      <c r="AD7" s="182"/>
      <c r="AE7" s="182"/>
      <c r="AF7" s="152" t="s">
        <v>3365</v>
      </c>
      <c r="AG7" s="182"/>
      <c r="AH7" s="182"/>
      <c r="AI7" s="182"/>
      <c r="AJ7" s="182"/>
      <c r="AL7" s="182"/>
      <c r="AM7" s="182"/>
      <c r="AN7" s="182"/>
      <c r="AO7" s="152" t="s">
        <v>3364</v>
      </c>
      <c r="AP7" s="182"/>
      <c r="AQ7" s="182"/>
      <c r="AR7" s="182"/>
      <c r="AS7" s="182"/>
    </row>
    <row r="8" spans="1:45" ht="13" x14ac:dyDescent="0.3">
      <c r="A8" s="152" t="s">
        <v>53</v>
      </c>
      <c r="C8" s="182" t="s">
        <v>3367</v>
      </c>
      <c r="D8" s="182"/>
      <c r="E8" s="182" t="s">
        <v>3353</v>
      </c>
      <c r="F8" s="182" t="s">
        <v>3368</v>
      </c>
      <c r="G8" s="36" t="s">
        <v>3369</v>
      </c>
      <c r="H8" s="182" t="s">
        <v>3352</v>
      </c>
      <c r="I8" s="182" t="s">
        <v>3304</v>
      </c>
      <c r="J8" s="182"/>
      <c r="K8" s="182"/>
      <c r="L8" s="182" t="s">
        <v>3367</v>
      </c>
      <c r="M8" s="182"/>
      <c r="N8" s="36" t="s">
        <v>3353</v>
      </c>
      <c r="O8" s="182" t="s">
        <v>3368</v>
      </c>
      <c r="P8" s="36" t="s">
        <v>3369</v>
      </c>
      <c r="Q8" s="182" t="s">
        <v>3352</v>
      </c>
      <c r="R8" s="182" t="s">
        <v>3304</v>
      </c>
      <c r="T8" s="182" t="s">
        <v>3304</v>
      </c>
      <c r="U8" s="182"/>
      <c r="V8" s="182" t="s">
        <v>3367</v>
      </c>
      <c r="W8" s="182"/>
      <c r="X8" s="36" t="s">
        <v>3353</v>
      </c>
      <c r="Y8" s="182" t="s">
        <v>3352</v>
      </c>
      <c r="Z8" s="36" t="s">
        <v>3369</v>
      </c>
      <c r="AA8" s="182" t="s">
        <v>3352</v>
      </c>
      <c r="AC8" s="182"/>
      <c r="AD8" s="182" t="s">
        <v>3367</v>
      </c>
      <c r="AE8" s="182"/>
      <c r="AF8" s="182" t="s">
        <v>3370</v>
      </c>
      <c r="AG8" s="182" t="s">
        <v>3371</v>
      </c>
      <c r="AH8" s="182" t="s">
        <v>3372</v>
      </c>
      <c r="AI8" s="182" t="s">
        <v>3373</v>
      </c>
      <c r="AJ8" s="182" t="s">
        <v>3374</v>
      </c>
      <c r="AL8" s="182"/>
      <c r="AM8" s="182" t="s">
        <v>3367</v>
      </c>
      <c r="AN8" s="182"/>
      <c r="AO8" s="182" t="s">
        <v>3370</v>
      </c>
      <c r="AP8" s="182" t="s">
        <v>3371</v>
      </c>
      <c r="AQ8" s="182" t="s">
        <v>3372</v>
      </c>
      <c r="AR8" s="182" t="s">
        <v>3373</v>
      </c>
      <c r="AS8" s="182" t="s">
        <v>3374</v>
      </c>
    </row>
    <row r="9" spans="1:45" ht="12.5" x14ac:dyDescent="0.25">
      <c r="A9" s="182"/>
      <c r="B9" s="182" t="s">
        <v>3375</v>
      </c>
      <c r="C9" s="182" t="s">
        <v>3376</v>
      </c>
      <c r="D9" s="182" t="s">
        <v>3234</v>
      </c>
      <c r="E9" s="182" t="s">
        <v>3310</v>
      </c>
      <c r="F9" s="182" t="s">
        <v>3377</v>
      </c>
      <c r="G9" s="182" t="s">
        <v>3360</v>
      </c>
      <c r="H9" s="182" t="s">
        <v>3360</v>
      </c>
      <c r="I9" s="182" t="s">
        <v>3167</v>
      </c>
      <c r="J9" s="182"/>
      <c r="K9" s="182" t="s">
        <v>3375</v>
      </c>
      <c r="L9" s="182" t="s">
        <v>3376</v>
      </c>
      <c r="M9" s="182" t="s">
        <v>3234</v>
      </c>
      <c r="N9" s="182" t="s">
        <v>3310</v>
      </c>
      <c r="O9" s="182" t="s">
        <v>3377</v>
      </c>
      <c r="P9" s="182" t="s">
        <v>3360</v>
      </c>
      <c r="Q9" s="182" t="s">
        <v>3360</v>
      </c>
      <c r="R9" s="182" t="s">
        <v>3167</v>
      </c>
      <c r="S9" s="182"/>
      <c r="T9" s="182" t="s">
        <v>3234</v>
      </c>
      <c r="U9" s="182" t="s">
        <v>3375</v>
      </c>
      <c r="V9" s="182" t="s">
        <v>3376</v>
      </c>
      <c r="W9" s="182" t="s">
        <v>3234</v>
      </c>
      <c r="X9" s="182" t="s">
        <v>3310</v>
      </c>
      <c r="Y9" s="182" t="s">
        <v>3311</v>
      </c>
      <c r="Z9" s="182" t="s">
        <v>3360</v>
      </c>
      <c r="AA9" s="182" t="s">
        <v>3360</v>
      </c>
      <c r="AC9" s="182" t="s">
        <v>3375</v>
      </c>
      <c r="AD9" s="182" t="s">
        <v>3376</v>
      </c>
      <c r="AE9" s="182" t="s">
        <v>3345</v>
      </c>
      <c r="AF9" s="182" t="s">
        <v>3345</v>
      </c>
      <c r="AG9" s="182" t="s">
        <v>3345</v>
      </c>
      <c r="AH9" s="182" t="s">
        <v>3345</v>
      </c>
      <c r="AI9" s="182" t="s">
        <v>3345</v>
      </c>
      <c r="AJ9" s="182" t="s">
        <v>3345</v>
      </c>
      <c r="AL9" s="182" t="s">
        <v>3375</v>
      </c>
      <c r="AM9" s="182" t="s">
        <v>3376</v>
      </c>
      <c r="AN9" s="182" t="s">
        <v>3345</v>
      </c>
      <c r="AO9" s="182" t="s">
        <v>3345</v>
      </c>
      <c r="AP9" s="182" t="s">
        <v>3345</v>
      </c>
      <c r="AQ9" s="182" t="s">
        <v>3345</v>
      </c>
      <c r="AR9" s="182" t="s">
        <v>3345</v>
      </c>
      <c r="AS9" s="182" t="s">
        <v>3345</v>
      </c>
    </row>
    <row r="10" spans="1:45" ht="12.5" x14ac:dyDescent="0.25">
      <c r="B10" s="182" t="s">
        <v>3236</v>
      </c>
      <c r="C10" s="182" t="s">
        <v>3236</v>
      </c>
      <c r="D10" s="182" t="s">
        <v>3236</v>
      </c>
      <c r="E10" s="182" t="s">
        <v>3236</v>
      </c>
      <c r="F10" s="182" t="s">
        <v>3236</v>
      </c>
      <c r="G10" s="182" t="s">
        <v>3236</v>
      </c>
      <c r="H10" s="182" t="s">
        <v>3236</v>
      </c>
      <c r="I10" s="182" t="s">
        <v>3236</v>
      </c>
      <c r="J10" s="182"/>
      <c r="K10" s="182" t="s">
        <v>3236</v>
      </c>
      <c r="L10" s="182" t="s">
        <v>3236</v>
      </c>
      <c r="M10" s="182" t="s">
        <v>3236</v>
      </c>
      <c r="N10" s="182" t="s">
        <v>3236</v>
      </c>
      <c r="O10" s="182" t="s">
        <v>3236</v>
      </c>
      <c r="P10" s="182" t="s">
        <v>3236</v>
      </c>
      <c r="Q10" s="182" t="s">
        <v>3236</v>
      </c>
      <c r="R10" s="182" t="s">
        <v>3236</v>
      </c>
      <c r="S10" s="182"/>
      <c r="T10" s="182" t="s">
        <v>3236</v>
      </c>
      <c r="U10" s="182" t="s">
        <v>3236</v>
      </c>
      <c r="V10" s="182" t="s">
        <v>3236</v>
      </c>
      <c r="W10" s="182" t="s">
        <v>3236</v>
      </c>
      <c r="X10" s="182" t="s">
        <v>3236</v>
      </c>
      <c r="Y10" s="182" t="s">
        <v>3236</v>
      </c>
      <c r="Z10" s="182" t="s">
        <v>3236</v>
      </c>
      <c r="AA10" s="182" t="s">
        <v>3236</v>
      </c>
      <c r="AC10" s="182" t="s">
        <v>3236</v>
      </c>
      <c r="AD10" s="182" t="s">
        <v>3236</v>
      </c>
      <c r="AE10" s="182"/>
      <c r="AF10" s="182" t="s">
        <v>3236</v>
      </c>
      <c r="AG10" s="182" t="s">
        <v>3236</v>
      </c>
      <c r="AH10" s="182" t="s">
        <v>3236</v>
      </c>
      <c r="AI10" s="182" t="s">
        <v>3236</v>
      </c>
      <c r="AJ10" s="182" t="s">
        <v>3236</v>
      </c>
      <c r="AL10" s="182" t="s">
        <v>3236</v>
      </c>
      <c r="AM10" s="182" t="s">
        <v>3236</v>
      </c>
      <c r="AN10" s="182" t="s">
        <v>3236</v>
      </c>
      <c r="AO10" s="182" t="s">
        <v>3236</v>
      </c>
      <c r="AP10" s="182" t="s">
        <v>3236</v>
      </c>
      <c r="AQ10" s="182" t="s">
        <v>3236</v>
      </c>
      <c r="AR10" s="182" t="s">
        <v>3236</v>
      </c>
      <c r="AS10" s="182" t="s">
        <v>3236</v>
      </c>
    </row>
    <row r="11" spans="1:45" x14ac:dyDescent="0.35">
      <c r="A11" s="182">
        <v>1947</v>
      </c>
      <c r="B11" s="112">
        <f ca="1">(K11-U11)*(1-Hajoamiskertoimet!$C$17)</f>
        <v>0</v>
      </c>
      <c r="C11" s="112">
        <f ca="1">(L11-V11)*(1-Hajoamiskertoimet!$C$17)</f>
        <v>0</v>
      </c>
      <c r="D11" s="112">
        <f ca="1">(M11-W11)*(1-Hajoamiskertoimet!$C$17)</f>
        <v>0</v>
      </c>
      <c r="E11" s="112">
        <f ca="1">(N11-X11)*(1-Hajoamiskertoimet!$C$17)</f>
        <v>0</v>
      </c>
      <c r="F11" s="112">
        <f ca="1">(O11-Y11)*(1-Hajoamiskertoimet!$C$17)</f>
        <v>0</v>
      </c>
      <c r="G11" s="112">
        <f ca="1">(P11-Z11)*(1-Hajoamiskertoimet!$C$17)</f>
        <v>0</v>
      </c>
      <c r="H11" s="112">
        <f ca="1">(Q11-AA11)*(1-Hajoamiskertoimet!$C$17)</f>
        <v>0</v>
      </c>
      <c r="I11" s="112">
        <f ca="1">SUM(D11:H11)</f>
        <v>0</v>
      </c>
      <c r="K11" s="120">
        <f ca="1">Haj_laskenta_yhdyskunta!AK11</f>
        <v>0</v>
      </c>
      <c r="L11" s="120">
        <f ca="1">Haj_laskenta_yhdyskunta!BR11</f>
        <v>0</v>
      </c>
      <c r="M11" s="120">
        <f ca="1">K11+L11</f>
        <v>0</v>
      </c>
      <c r="N11" s="120">
        <f ca="1">Haj_laskenta_teoll_rak!BD11</f>
        <v>0</v>
      </c>
      <c r="O11" s="120">
        <f ca="1">Haj_laskenta_teoll_rak!AK11</f>
        <v>0</v>
      </c>
      <c r="P11" s="120">
        <f ca="1">Haj_laskenta_lietteet!N11</f>
        <v>0</v>
      </c>
      <c r="Q11" s="120">
        <f ca="1">Haj_laskenta_lietteet!AN11</f>
        <v>0</v>
      </c>
      <c r="R11" s="120">
        <f ca="1">SUM(M11:Q11)</f>
        <v>0</v>
      </c>
      <c r="S11" s="153"/>
      <c r="T11" s="42">
        <v>0</v>
      </c>
      <c r="U11" s="180">
        <f ca="1">IF($R11=0,0,K11/$R11*$T11)</f>
        <v>0</v>
      </c>
      <c r="V11" s="180">
        <f t="shared" ref="V11:AA26" ca="1" si="0">IF($R11=0,0,L11/$R11*$T11)</f>
        <v>0</v>
      </c>
      <c r="W11" s="180">
        <f t="shared" ca="1" si="0"/>
        <v>0</v>
      </c>
      <c r="X11" s="180">
        <f t="shared" ca="1" si="0"/>
        <v>0</v>
      </c>
      <c r="Y11" s="180">
        <f t="shared" ca="1" si="0"/>
        <v>0</v>
      </c>
      <c r="Z11" s="180">
        <f t="shared" ca="1" si="0"/>
        <v>0</v>
      </c>
      <c r="AA11" s="180">
        <f t="shared" ca="1" si="0"/>
        <v>0</v>
      </c>
      <c r="AC11" s="117">
        <f ca="1">Sekal_yhdyskunta!$U11/100*Haj_laskenta_yhdyskunta!$F11*Haj_laskenta_yhdyskunta!$C11*Haj_laskenta_yhdyskunta!$D11*Haj_laskenta_yhdyskunta!$D$5*Haj_laskenta_yhdyskunta!$D$4</f>
        <v>0</v>
      </c>
      <c r="AD11" s="117">
        <f ca="1">Haj_laskenta_yhdyskunta!$AN11*Haj_laskenta_yhdyskunta!$C11*Haj_laskenta_yhdyskunta!$D11*Haj_laskenta_yhdyskunta!$D$5*Haj_laskenta_yhdyskunta!$D$4</f>
        <v>0</v>
      </c>
      <c r="AE11" s="117">
        <f ca="1">AC11+AD11</f>
        <v>0</v>
      </c>
      <c r="AF11" s="117">
        <f ca="1">Haj_laskenta_teoll_rak!$AN11*Haj_laskenta_teoll_rak!$C11*Haj_laskenta_teoll_rak!$D11*Haj_laskenta_teoll_rak!$D$5*Haj_laskenta_teoll_rak!$D$4</f>
        <v>0</v>
      </c>
      <c r="AG11" s="117">
        <f ca="1">Haj_laskenta_teoll_rak!$G11*Haj_laskenta_teoll_rak!$C11*Haj_laskenta_teoll_rak!$D11*Haj_laskenta_teoll_rak!$D$5*Haj_laskenta_teoll_rak!$D$4</f>
        <v>0</v>
      </c>
      <c r="AH11" s="117">
        <f ca="1">Haj_laskenta_lietteet!$H11*Haj_laskenta_lietteet!$C11*Haj_laskenta_lietteet!$D11*Haj_laskenta_lietteet!$D$5*Haj_laskenta_lietteet!$D$4</f>
        <v>0</v>
      </c>
      <c r="AI11" s="117">
        <f ca="1">Haj_laskenta_lietteet!$Q11*Haj_laskenta_lietteet!$C11*Haj_laskenta_lietteet!$D11*Haj_laskenta_lietteet!$D$5*Haj_laskenta_lietteet!$D$4</f>
        <v>0</v>
      </c>
      <c r="AJ11" s="46">
        <f ca="1">SUM(AE11:AI11)</f>
        <v>0</v>
      </c>
      <c r="AL11" s="117">
        <f ca="1">(AC11-U11)*(1-Hajoamiskertoimet!$C$17)</f>
        <v>0</v>
      </c>
      <c r="AM11" s="117">
        <f ca="1">(AD11-V11)*(1-Hajoamiskertoimet!$C$17)</f>
        <v>0</v>
      </c>
      <c r="AN11" s="117">
        <f ca="1">(AE11-W11)*(1-Hajoamiskertoimet!$C$17)</f>
        <v>0</v>
      </c>
      <c r="AO11" s="117">
        <f ca="1">(AF11-X11)*(1-Hajoamiskertoimet!$C$17)</f>
        <v>0</v>
      </c>
      <c r="AP11" s="117">
        <f ca="1">(AG11-Y11)*(1-Hajoamiskertoimet!$C$17)</f>
        <v>0</v>
      </c>
      <c r="AQ11" s="117">
        <f ca="1">(AH11-Z11)*(1-Hajoamiskertoimet!$C$17)</f>
        <v>0</v>
      </c>
      <c r="AR11" s="117">
        <f ca="1">(AI11-AA11)*(1-Hajoamiskertoimet!$C$17)</f>
        <v>0</v>
      </c>
      <c r="AS11" s="117">
        <f t="shared" ref="AS11:AS74" ca="1" si="1">SUM(AN11:AR11)</f>
        <v>0</v>
      </c>
    </row>
    <row r="12" spans="1:45" x14ac:dyDescent="0.35">
      <c r="A12" s="182">
        <v>1948</v>
      </c>
      <c r="B12" s="112">
        <f ca="1">(K12-U12)*(1-Hajoamiskertoimet!$C$17)</f>
        <v>0</v>
      </c>
      <c r="C12" s="112">
        <f ca="1">(L12-V12)*(1-Hajoamiskertoimet!$C$17)</f>
        <v>0</v>
      </c>
      <c r="D12" s="112">
        <f ca="1">(M12-W12)*(1-Hajoamiskertoimet!$C$17)</f>
        <v>0</v>
      </c>
      <c r="E12" s="112">
        <f ca="1">(N12-X12)*(1-Hajoamiskertoimet!$C$17)</f>
        <v>0</v>
      </c>
      <c r="F12" s="112">
        <f ca="1">(O12-Y12)*(1-Hajoamiskertoimet!$C$17)</f>
        <v>0</v>
      </c>
      <c r="G12" s="112">
        <f ca="1">(P12-Z12)*(1-Hajoamiskertoimet!$C$17)</f>
        <v>0</v>
      </c>
      <c r="H12" s="112">
        <f ca="1">(Q12-AA12)*(1-Hajoamiskertoimet!$C$17)</f>
        <v>0</v>
      </c>
      <c r="I12" s="112">
        <f t="shared" ref="I12:I75" ca="1" si="2">SUM(D12:H12)</f>
        <v>0</v>
      </c>
      <c r="K12" s="120">
        <f ca="1">Haj_laskenta_yhdyskunta!AK12</f>
        <v>0</v>
      </c>
      <c r="L12" s="120">
        <f ca="1">Haj_laskenta_yhdyskunta!BR12</f>
        <v>0</v>
      </c>
      <c r="M12" s="120">
        <f t="shared" ref="M12:M75" ca="1" si="3">K12+L12</f>
        <v>0</v>
      </c>
      <c r="N12" s="120">
        <f ca="1">Haj_laskenta_teoll_rak!BD12</f>
        <v>0</v>
      </c>
      <c r="O12" s="120">
        <f ca="1">Haj_laskenta_teoll_rak!AK12</f>
        <v>0</v>
      </c>
      <c r="P12" s="120">
        <f ca="1">Haj_laskenta_lietteet!N12</f>
        <v>0</v>
      </c>
      <c r="Q12" s="120">
        <f ca="1">Haj_laskenta_lietteet!AN12</f>
        <v>0</v>
      </c>
      <c r="R12" s="120">
        <f t="shared" ref="R12:R75" ca="1" si="4">SUM(M12:Q12)</f>
        <v>0</v>
      </c>
      <c r="S12" s="153"/>
      <c r="T12" s="42">
        <v>0</v>
      </c>
      <c r="U12" s="180">
        <f t="shared" ref="U12:AA61" ca="1" si="5">IF($R12=0,0,K12/$R12*$T12)</f>
        <v>0</v>
      </c>
      <c r="V12" s="180">
        <f t="shared" ca="1" si="0"/>
        <v>0</v>
      </c>
      <c r="W12" s="180">
        <f t="shared" ca="1" si="0"/>
        <v>0</v>
      </c>
      <c r="X12" s="180">
        <f t="shared" ca="1" si="0"/>
        <v>0</v>
      </c>
      <c r="Y12" s="180">
        <f t="shared" ca="1" si="0"/>
        <v>0</v>
      </c>
      <c r="Z12" s="180">
        <f t="shared" ca="1" si="0"/>
        <v>0</v>
      </c>
      <c r="AA12" s="180">
        <f t="shared" ca="1" si="0"/>
        <v>0</v>
      </c>
      <c r="AC12" s="117">
        <f ca="1">Sekal_yhdyskunta!$U12/100*Haj_laskenta_yhdyskunta!$F12*Haj_laskenta_yhdyskunta!$C12*Haj_laskenta_yhdyskunta!$D12*Haj_laskenta_yhdyskunta!$D$5*Haj_laskenta_yhdyskunta!$D$4</f>
        <v>0</v>
      </c>
      <c r="AD12" s="117">
        <f ca="1">Haj_laskenta_yhdyskunta!$AN12*Haj_laskenta_yhdyskunta!$C12*Haj_laskenta_yhdyskunta!$D12*Haj_laskenta_yhdyskunta!$D$5*Haj_laskenta_yhdyskunta!$D$4</f>
        <v>0</v>
      </c>
      <c r="AE12" s="117">
        <f ca="1">AC12+AD12</f>
        <v>0</v>
      </c>
      <c r="AF12" s="117">
        <f ca="1">Haj_laskenta_teoll_rak!$AN12*Haj_laskenta_teoll_rak!$C12*Haj_laskenta_teoll_rak!$D12*Haj_laskenta_teoll_rak!$D$5*Haj_laskenta_teoll_rak!$D$4</f>
        <v>0</v>
      </c>
      <c r="AG12" s="117">
        <f ca="1">Haj_laskenta_teoll_rak!$G12*Haj_laskenta_teoll_rak!$C12*Haj_laskenta_teoll_rak!$D12*Haj_laskenta_teoll_rak!$D$5*Haj_laskenta_teoll_rak!$D$4</f>
        <v>0</v>
      </c>
      <c r="AH12" s="117">
        <f ca="1">Haj_laskenta_lietteet!$H12*Haj_laskenta_lietteet!$C12*Haj_laskenta_lietteet!$D12*Haj_laskenta_lietteet!$D$5*Haj_laskenta_lietteet!$D$4</f>
        <v>0</v>
      </c>
      <c r="AI12" s="117">
        <f ca="1">Haj_laskenta_lietteet!$Q12*Haj_laskenta_lietteet!$C12*Haj_laskenta_lietteet!$D12*Haj_laskenta_lietteet!$D$5*Haj_laskenta_lietteet!$D$4</f>
        <v>0</v>
      </c>
      <c r="AJ12" s="46">
        <f t="shared" ref="AJ12:AJ75" ca="1" si="6">SUM(AE12:AI12)</f>
        <v>0</v>
      </c>
      <c r="AL12" s="117">
        <f ca="1">(AC12-U12)*(1-Hajoamiskertoimet!$C$17)</f>
        <v>0</v>
      </c>
      <c r="AM12" s="117">
        <f ca="1">(AD12-V12)*(1-Hajoamiskertoimet!$C$17)</f>
        <v>0</v>
      </c>
      <c r="AN12" s="117">
        <f ca="1">(AE12-W12)*(1-Hajoamiskertoimet!$C$17)</f>
        <v>0</v>
      </c>
      <c r="AO12" s="117">
        <f ca="1">(AF12-X12)*(1-Hajoamiskertoimet!$C$17)</f>
        <v>0</v>
      </c>
      <c r="AP12" s="117">
        <f ca="1">(AG12-Y12)*(1-Hajoamiskertoimet!$C$17)</f>
        <v>0</v>
      </c>
      <c r="AQ12" s="117">
        <f ca="1">(AH12-Z12)*(1-Hajoamiskertoimet!$C$17)</f>
        <v>0</v>
      </c>
      <c r="AR12" s="117">
        <f ca="1">(AI12-AA12)*(1-Hajoamiskertoimet!$C$17)</f>
        <v>0</v>
      </c>
      <c r="AS12" s="117">
        <f t="shared" ca="1" si="1"/>
        <v>0</v>
      </c>
    </row>
    <row r="13" spans="1:45" x14ac:dyDescent="0.35">
      <c r="A13" s="182">
        <v>1949</v>
      </c>
      <c r="B13" s="112">
        <f ca="1">(K13-U13)*(1-Hajoamiskertoimet!$C$17)</f>
        <v>0</v>
      </c>
      <c r="C13" s="112">
        <f ca="1">(L13-V13)*(1-Hajoamiskertoimet!$C$17)</f>
        <v>0</v>
      </c>
      <c r="D13" s="112">
        <f ca="1">(M13-W13)*(1-Hajoamiskertoimet!$C$17)</f>
        <v>0</v>
      </c>
      <c r="E13" s="112">
        <f ca="1">(N13-X13)*(1-Hajoamiskertoimet!$C$17)</f>
        <v>0</v>
      </c>
      <c r="F13" s="112">
        <f ca="1">(O13-Y13)*(1-Hajoamiskertoimet!$C$17)</f>
        <v>0</v>
      </c>
      <c r="G13" s="112">
        <f ca="1">(P13-Z13)*(1-Hajoamiskertoimet!$C$17)</f>
        <v>0</v>
      </c>
      <c r="H13" s="112">
        <f ca="1">(Q13-AA13)*(1-Hajoamiskertoimet!$C$17)</f>
        <v>0</v>
      </c>
      <c r="I13" s="112">
        <f t="shared" ca="1" si="2"/>
        <v>0</v>
      </c>
      <c r="K13" s="120">
        <f ca="1">Haj_laskenta_yhdyskunta!AK13</f>
        <v>0</v>
      </c>
      <c r="L13" s="120">
        <f ca="1">Haj_laskenta_yhdyskunta!BR13</f>
        <v>0</v>
      </c>
      <c r="M13" s="120">
        <f t="shared" ca="1" si="3"/>
        <v>0</v>
      </c>
      <c r="N13" s="120">
        <f ca="1">Haj_laskenta_teoll_rak!BD13</f>
        <v>0</v>
      </c>
      <c r="O13" s="120">
        <f ca="1">Haj_laskenta_teoll_rak!AK13</f>
        <v>0</v>
      </c>
      <c r="P13" s="120">
        <f ca="1">Haj_laskenta_lietteet!N13</f>
        <v>0</v>
      </c>
      <c r="Q13" s="120">
        <f ca="1">Haj_laskenta_lietteet!AN13</f>
        <v>0</v>
      </c>
      <c r="R13" s="120">
        <f t="shared" ca="1" si="4"/>
        <v>0</v>
      </c>
      <c r="S13" s="153"/>
      <c r="T13" s="42">
        <v>0</v>
      </c>
      <c r="U13" s="180">
        <f t="shared" ca="1" si="5"/>
        <v>0</v>
      </c>
      <c r="V13" s="180">
        <f t="shared" ca="1" si="0"/>
        <v>0</v>
      </c>
      <c r="W13" s="180">
        <f t="shared" ca="1" si="0"/>
        <v>0</v>
      </c>
      <c r="X13" s="180">
        <f t="shared" ca="1" si="0"/>
        <v>0</v>
      </c>
      <c r="Y13" s="180">
        <f t="shared" ca="1" si="0"/>
        <v>0</v>
      </c>
      <c r="Z13" s="180">
        <f t="shared" ca="1" si="0"/>
        <v>0</v>
      </c>
      <c r="AA13" s="180">
        <f t="shared" ca="1" si="0"/>
        <v>0</v>
      </c>
      <c r="AC13" s="117">
        <f ca="1">Sekal_yhdyskunta!$U13/100*Haj_laskenta_yhdyskunta!$F13*Haj_laskenta_yhdyskunta!$C13*Haj_laskenta_yhdyskunta!$D13*Haj_laskenta_yhdyskunta!$D$5*Haj_laskenta_yhdyskunta!$D$4</f>
        <v>0</v>
      </c>
      <c r="AD13" s="117">
        <f ca="1">Haj_laskenta_yhdyskunta!$AN13*Haj_laskenta_yhdyskunta!$C13*Haj_laskenta_yhdyskunta!$D13*Haj_laskenta_yhdyskunta!$D$5*Haj_laskenta_yhdyskunta!$D$4</f>
        <v>0</v>
      </c>
      <c r="AE13" s="117">
        <f t="shared" ref="AE13:AE76" ca="1" si="7">AC13+AD13</f>
        <v>0</v>
      </c>
      <c r="AF13" s="117">
        <f ca="1">Haj_laskenta_teoll_rak!$AN13*Haj_laskenta_teoll_rak!$C13*Haj_laskenta_teoll_rak!$D13*Haj_laskenta_teoll_rak!$D$5*Haj_laskenta_teoll_rak!$D$4</f>
        <v>0</v>
      </c>
      <c r="AG13" s="117">
        <f ca="1">Haj_laskenta_teoll_rak!$G13*Haj_laskenta_teoll_rak!$C13*Haj_laskenta_teoll_rak!$D13*Haj_laskenta_teoll_rak!$D$5*Haj_laskenta_teoll_rak!$D$4</f>
        <v>0</v>
      </c>
      <c r="AH13" s="117">
        <f ca="1">Haj_laskenta_lietteet!$H13*Haj_laskenta_lietteet!$C13*Haj_laskenta_lietteet!$D13*Haj_laskenta_lietteet!$D$5*Haj_laskenta_lietteet!$D$4</f>
        <v>0</v>
      </c>
      <c r="AI13" s="117">
        <f ca="1">Haj_laskenta_lietteet!$Q13*Haj_laskenta_lietteet!$C13*Haj_laskenta_lietteet!$D13*Haj_laskenta_lietteet!$D$5*Haj_laskenta_lietteet!$D$4</f>
        <v>0</v>
      </c>
      <c r="AJ13" s="46">
        <f t="shared" ca="1" si="6"/>
        <v>0</v>
      </c>
      <c r="AL13" s="117">
        <f ca="1">(AC13-U13)*(1-Hajoamiskertoimet!$C$17)</f>
        <v>0</v>
      </c>
      <c r="AM13" s="117">
        <f ca="1">(AD13-V13)*(1-Hajoamiskertoimet!$C$17)</f>
        <v>0</v>
      </c>
      <c r="AN13" s="117">
        <f ca="1">(AE13-W13)*(1-Hajoamiskertoimet!$C$17)</f>
        <v>0</v>
      </c>
      <c r="AO13" s="117">
        <f ca="1">(AF13-X13)*(1-Hajoamiskertoimet!$C$17)</f>
        <v>0</v>
      </c>
      <c r="AP13" s="117">
        <f ca="1">(AG13-Y13)*(1-Hajoamiskertoimet!$C$17)</f>
        <v>0</v>
      </c>
      <c r="AQ13" s="117">
        <f ca="1">(AH13-Z13)*(1-Hajoamiskertoimet!$C$17)</f>
        <v>0</v>
      </c>
      <c r="AR13" s="117">
        <f ca="1">(AI13-AA13)*(1-Hajoamiskertoimet!$C$17)</f>
        <v>0</v>
      </c>
      <c r="AS13" s="117">
        <f t="shared" ca="1" si="1"/>
        <v>0</v>
      </c>
    </row>
    <row r="14" spans="1:45" x14ac:dyDescent="0.35">
      <c r="A14" s="182">
        <v>1950</v>
      </c>
      <c r="B14" s="112">
        <f ca="1">(K14-U14)*(1-Hajoamiskertoimet!$C$17)</f>
        <v>0</v>
      </c>
      <c r="C14" s="112">
        <f ca="1">(L14-V14)*(1-Hajoamiskertoimet!$C$17)</f>
        <v>0</v>
      </c>
      <c r="D14" s="112">
        <f ca="1">(M14-W14)*(1-Hajoamiskertoimet!$C$17)</f>
        <v>0</v>
      </c>
      <c r="E14" s="112">
        <f ca="1">(N14-X14)*(1-Hajoamiskertoimet!$C$17)</f>
        <v>0</v>
      </c>
      <c r="F14" s="112">
        <f ca="1">(O14-Y14)*(1-Hajoamiskertoimet!$C$17)</f>
        <v>0</v>
      </c>
      <c r="G14" s="112">
        <f ca="1">(P14-Z14)*(1-Hajoamiskertoimet!$C$17)</f>
        <v>0</v>
      </c>
      <c r="H14" s="112">
        <f ca="1">(Q14-AA14)*(1-Hajoamiskertoimet!$C$17)</f>
        <v>0</v>
      </c>
      <c r="I14" s="112">
        <f t="shared" ca="1" si="2"/>
        <v>0</v>
      </c>
      <c r="K14" s="120">
        <f ca="1">Haj_laskenta_yhdyskunta!AK14</f>
        <v>0</v>
      </c>
      <c r="L14" s="120">
        <f ca="1">Haj_laskenta_yhdyskunta!BR14</f>
        <v>0</v>
      </c>
      <c r="M14" s="120">
        <f t="shared" ca="1" si="3"/>
        <v>0</v>
      </c>
      <c r="N14" s="120">
        <f ca="1">Haj_laskenta_teoll_rak!BD14</f>
        <v>0</v>
      </c>
      <c r="O14" s="120">
        <f ca="1">Haj_laskenta_teoll_rak!AK14</f>
        <v>0</v>
      </c>
      <c r="P14" s="120">
        <f ca="1">Haj_laskenta_lietteet!N14</f>
        <v>0</v>
      </c>
      <c r="Q14" s="120">
        <f ca="1">Haj_laskenta_lietteet!AN14</f>
        <v>0</v>
      </c>
      <c r="R14" s="120">
        <f t="shared" ca="1" si="4"/>
        <v>0</v>
      </c>
      <c r="S14" s="153"/>
      <c r="T14" s="42">
        <v>0</v>
      </c>
      <c r="U14" s="180">
        <f t="shared" ca="1" si="5"/>
        <v>0</v>
      </c>
      <c r="V14" s="180">
        <f t="shared" ca="1" si="0"/>
        <v>0</v>
      </c>
      <c r="W14" s="180">
        <f t="shared" ca="1" si="0"/>
        <v>0</v>
      </c>
      <c r="X14" s="180">
        <f t="shared" ca="1" si="0"/>
        <v>0</v>
      </c>
      <c r="Y14" s="180">
        <f t="shared" ca="1" si="0"/>
        <v>0</v>
      </c>
      <c r="Z14" s="180">
        <f t="shared" ca="1" si="0"/>
        <v>0</v>
      </c>
      <c r="AA14" s="180">
        <f t="shared" ca="1" si="0"/>
        <v>0</v>
      </c>
      <c r="AC14" s="117">
        <f ca="1">Sekal_yhdyskunta!$U14/100*Haj_laskenta_yhdyskunta!$F14*Haj_laskenta_yhdyskunta!$C14*Haj_laskenta_yhdyskunta!$D14*Haj_laskenta_yhdyskunta!$D$5*Haj_laskenta_yhdyskunta!$D$4</f>
        <v>0</v>
      </c>
      <c r="AD14" s="117">
        <f ca="1">Haj_laskenta_yhdyskunta!$AN14*Haj_laskenta_yhdyskunta!$C14*Haj_laskenta_yhdyskunta!$D14*Haj_laskenta_yhdyskunta!$D$5*Haj_laskenta_yhdyskunta!$D$4</f>
        <v>0</v>
      </c>
      <c r="AE14" s="117">
        <f t="shared" ca="1" si="7"/>
        <v>0</v>
      </c>
      <c r="AF14" s="117">
        <f ca="1">Haj_laskenta_teoll_rak!$AN14*Haj_laskenta_teoll_rak!$C14*Haj_laskenta_teoll_rak!$D14*Haj_laskenta_teoll_rak!$D$5*Haj_laskenta_teoll_rak!$D$4</f>
        <v>0</v>
      </c>
      <c r="AG14" s="117">
        <f ca="1">Haj_laskenta_teoll_rak!$G14*Haj_laskenta_teoll_rak!$C14*Haj_laskenta_teoll_rak!$D14*Haj_laskenta_teoll_rak!$D$5*Haj_laskenta_teoll_rak!$D$4</f>
        <v>0</v>
      </c>
      <c r="AH14" s="117">
        <f ca="1">Haj_laskenta_lietteet!$H14*Haj_laskenta_lietteet!$C14*Haj_laskenta_lietteet!$D14*Haj_laskenta_lietteet!$D$5*Haj_laskenta_lietteet!$D$4</f>
        <v>0</v>
      </c>
      <c r="AI14" s="117">
        <f ca="1">Haj_laskenta_lietteet!$Q14*Haj_laskenta_lietteet!$C14*Haj_laskenta_lietteet!$D14*Haj_laskenta_lietteet!$D$5*Haj_laskenta_lietteet!$D$4</f>
        <v>0</v>
      </c>
      <c r="AJ14" s="46">
        <f t="shared" ca="1" si="6"/>
        <v>0</v>
      </c>
      <c r="AL14" s="117">
        <f ca="1">(AC14-U14)*(1-Hajoamiskertoimet!$C$17)</f>
        <v>0</v>
      </c>
      <c r="AM14" s="117">
        <f ca="1">(AD14-V14)*(1-Hajoamiskertoimet!$C$17)</f>
        <v>0</v>
      </c>
      <c r="AN14" s="117">
        <f ca="1">(AE14-W14)*(1-Hajoamiskertoimet!$C$17)</f>
        <v>0</v>
      </c>
      <c r="AO14" s="117">
        <f ca="1">(AF14-X14)*(1-Hajoamiskertoimet!$C$17)</f>
        <v>0</v>
      </c>
      <c r="AP14" s="117">
        <f ca="1">(AG14-Y14)*(1-Hajoamiskertoimet!$C$17)</f>
        <v>0</v>
      </c>
      <c r="AQ14" s="117">
        <f ca="1">(AH14-Z14)*(1-Hajoamiskertoimet!$C$17)</f>
        <v>0</v>
      </c>
      <c r="AR14" s="117">
        <f ca="1">(AI14-AA14)*(1-Hajoamiskertoimet!$C$17)</f>
        <v>0</v>
      </c>
      <c r="AS14" s="117">
        <f t="shared" ca="1" si="1"/>
        <v>0</v>
      </c>
    </row>
    <row r="15" spans="1:45" x14ac:dyDescent="0.35">
      <c r="A15" s="182">
        <v>1951</v>
      </c>
      <c r="B15" s="112">
        <f ca="1">(K15-U15)*(1-Hajoamiskertoimet!$C$17)</f>
        <v>0</v>
      </c>
      <c r="C15" s="112">
        <f ca="1">(L15-V15)*(1-Hajoamiskertoimet!$C$17)</f>
        <v>0</v>
      </c>
      <c r="D15" s="112">
        <f ca="1">(M15-W15)*(1-Hajoamiskertoimet!$C$17)</f>
        <v>0</v>
      </c>
      <c r="E15" s="112">
        <f ca="1">(N15-X15)*(1-Hajoamiskertoimet!$C$17)</f>
        <v>0</v>
      </c>
      <c r="F15" s="112">
        <f ca="1">(O15-Y15)*(1-Hajoamiskertoimet!$C$17)</f>
        <v>0</v>
      </c>
      <c r="G15" s="112">
        <f ca="1">(P15-Z15)*(1-Hajoamiskertoimet!$C$17)</f>
        <v>0</v>
      </c>
      <c r="H15" s="112">
        <f ca="1">(Q15-AA15)*(1-Hajoamiskertoimet!$C$17)</f>
        <v>0</v>
      </c>
      <c r="I15" s="112">
        <f t="shared" ca="1" si="2"/>
        <v>0</v>
      </c>
      <c r="K15" s="120">
        <f ca="1">Haj_laskenta_yhdyskunta!AK15</f>
        <v>0</v>
      </c>
      <c r="L15" s="120">
        <f ca="1">Haj_laskenta_yhdyskunta!BR15</f>
        <v>0</v>
      </c>
      <c r="M15" s="120">
        <f t="shared" ca="1" si="3"/>
        <v>0</v>
      </c>
      <c r="N15" s="120">
        <f ca="1">Haj_laskenta_teoll_rak!BD15</f>
        <v>0</v>
      </c>
      <c r="O15" s="120">
        <f ca="1">Haj_laskenta_teoll_rak!AK15</f>
        <v>0</v>
      </c>
      <c r="P15" s="120">
        <f ca="1">Haj_laskenta_lietteet!N15</f>
        <v>0</v>
      </c>
      <c r="Q15" s="120">
        <f ca="1">Haj_laskenta_lietteet!AN15</f>
        <v>0</v>
      </c>
      <c r="R15" s="120">
        <f t="shared" ca="1" si="4"/>
        <v>0</v>
      </c>
      <c r="S15" s="153"/>
      <c r="T15" s="42">
        <v>0</v>
      </c>
      <c r="U15" s="180">
        <f t="shared" ca="1" si="5"/>
        <v>0</v>
      </c>
      <c r="V15" s="180">
        <f t="shared" ca="1" si="0"/>
        <v>0</v>
      </c>
      <c r="W15" s="180">
        <f t="shared" ca="1" si="0"/>
        <v>0</v>
      </c>
      <c r="X15" s="180">
        <f t="shared" ca="1" si="0"/>
        <v>0</v>
      </c>
      <c r="Y15" s="180">
        <f t="shared" ca="1" si="0"/>
        <v>0</v>
      </c>
      <c r="Z15" s="180">
        <f t="shared" ca="1" si="0"/>
        <v>0</v>
      </c>
      <c r="AA15" s="180">
        <f t="shared" ca="1" si="0"/>
        <v>0</v>
      </c>
      <c r="AC15" s="117">
        <f ca="1">Sekal_yhdyskunta!$U15/100*Haj_laskenta_yhdyskunta!$F15*Haj_laskenta_yhdyskunta!$C15*Haj_laskenta_yhdyskunta!$D15*Haj_laskenta_yhdyskunta!$D$5*Haj_laskenta_yhdyskunta!$D$4</f>
        <v>0</v>
      </c>
      <c r="AD15" s="117">
        <f ca="1">Haj_laskenta_yhdyskunta!$AN15*Haj_laskenta_yhdyskunta!$C15*Haj_laskenta_yhdyskunta!$D15*Haj_laskenta_yhdyskunta!$D$5*Haj_laskenta_yhdyskunta!$D$4</f>
        <v>0</v>
      </c>
      <c r="AE15" s="117">
        <f t="shared" ca="1" si="7"/>
        <v>0</v>
      </c>
      <c r="AF15" s="117">
        <f ca="1">Haj_laskenta_teoll_rak!$AN15*Haj_laskenta_teoll_rak!$C15*Haj_laskenta_teoll_rak!$D15*Haj_laskenta_teoll_rak!$D$5*Haj_laskenta_teoll_rak!$D$4</f>
        <v>0</v>
      </c>
      <c r="AG15" s="117">
        <f ca="1">Haj_laskenta_teoll_rak!$G15*Haj_laskenta_teoll_rak!$C15*Haj_laskenta_teoll_rak!$D15*Haj_laskenta_teoll_rak!$D$5*Haj_laskenta_teoll_rak!$D$4</f>
        <v>0</v>
      </c>
      <c r="AH15" s="117">
        <f ca="1">Haj_laskenta_lietteet!$H15*Haj_laskenta_lietteet!$C15*Haj_laskenta_lietteet!$D15*Haj_laskenta_lietteet!$D$5*Haj_laskenta_lietteet!$D$4</f>
        <v>0</v>
      </c>
      <c r="AI15" s="117">
        <f ca="1">Haj_laskenta_lietteet!$Q15*Haj_laskenta_lietteet!$C15*Haj_laskenta_lietteet!$D15*Haj_laskenta_lietteet!$D$5*Haj_laskenta_lietteet!$D$4</f>
        <v>0</v>
      </c>
      <c r="AJ15" s="46">
        <f t="shared" ca="1" si="6"/>
        <v>0</v>
      </c>
      <c r="AL15" s="117">
        <f ca="1">(AC15-U15)*(1-Hajoamiskertoimet!$C$17)</f>
        <v>0</v>
      </c>
      <c r="AM15" s="117">
        <f ca="1">(AD15-V15)*(1-Hajoamiskertoimet!$C$17)</f>
        <v>0</v>
      </c>
      <c r="AN15" s="117">
        <f ca="1">(AE15-W15)*(1-Hajoamiskertoimet!$C$17)</f>
        <v>0</v>
      </c>
      <c r="AO15" s="117">
        <f ca="1">(AF15-X15)*(1-Hajoamiskertoimet!$C$17)</f>
        <v>0</v>
      </c>
      <c r="AP15" s="117">
        <f ca="1">(AG15-Y15)*(1-Hajoamiskertoimet!$C$17)</f>
        <v>0</v>
      </c>
      <c r="AQ15" s="117">
        <f ca="1">(AH15-Z15)*(1-Hajoamiskertoimet!$C$17)</f>
        <v>0</v>
      </c>
      <c r="AR15" s="117">
        <f ca="1">(AI15-AA15)*(1-Hajoamiskertoimet!$C$17)</f>
        <v>0</v>
      </c>
      <c r="AS15" s="117">
        <f t="shared" ca="1" si="1"/>
        <v>0</v>
      </c>
    </row>
    <row r="16" spans="1:45" x14ac:dyDescent="0.35">
      <c r="A16" s="182">
        <v>1952</v>
      </c>
      <c r="B16" s="112">
        <f ca="1">(K16-U16)*(1-Hajoamiskertoimet!$C$17)</f>
        <v>0</v>
      </c>
      <c r="C16" s="112">
        <f ca="1">(L16-V16)*(1-Hajoamiskertoimet!$C$17)</f>
        <v>0</v>
      </c>
      <c r="D16" s="112">
        <f ca="1">(M16-W16)*(1-Hajoamiskertoimet!$C$17)</f>
        <v>0</v>
      </c>
      <c r="E16" s="112">
        <f ca="1">(N16-X16)*(1-Hajoamiskertoimet!$C$17)</f>
        <v>0</v>
      </c>
      <c r="F16" s="112">
        <f ca="1">(O16-Y16)*(1-Hajoamiskertoimet!$C$17)</f>
        <v>0</v>
      </c>
      <c r="G16" s="112">
        <f ca="1">(P16-Z16)*(1-Hajoamiskertoimet!$C$17)</f>
        <v>0</v>
      </c>
      <c r="H16" s="112">
        <f ca="1">(Q16-AA16)*(1-Hajoamiskertoimet!$C$17)</f>
        <v>0</v>
      </c>
      <c r="I16" s="112">
        <f t="shared" ca="1" si="2"/>
        <v>0</v>
      </c>
      <c r="K16" s="120">
        <f ca="1">Haj_laskenta_yhdyskunta!AK16</f>
        <v>0</v>
      </c>
      <c r="L16" s="120">
        <f ca="1">Haj_laskenta_yhdyskunta!BR16</f>
        <v>0</v>
      </c>
      <c r="M16" s="120">
        <f t="shared" ca="1" si="3"/>
        <v>0</v>
      </c>
      <c r="N16" s="120">
        <f ca="1">Haj_laskenta_teoll_rak!BD16</f>
        <v>0</v>
      </c>
      <c r="O16" s="120">
        <f ca="1">Haj_laskenta_teoll_rak!AK16</f>
        <v>0</v>
      </c>
      <c r="P16" s="120">
        <f ca="1">Haj_laskenta_lietteet!N16</f>
        <v>0</v>
      </c>
      <c r="Q16" s="120">
        <f ca="1">Haj_laskenta_lietteet!AN16</f>
        <v>0</v>
      </c>
      <c r="R16" s="120">
        <f t="shared" ca="1" si="4"/>
        <v>0</v>
      </c>
      <c r="S16" s="153"/>
      <c r="T16" s="42">
        <v>0</v>
      </c>
      <c r="U16" s="180">
        <f t="shared" ca="1" si="5"/>
        <v>0</v>
      </c>
      <c r="V16" s="180">
        <f t="shared" ca="1" si="0"/>
        <v>0</v>
      </c>
      <c r="W16" s="180">
        <f t="shared" ca="1" si="0"/>
        <v>0</v>
      </c>
      <c r="X16" s="180">
        <f t="shared" ca="1" si="0"/>
        <v>0</v>
      </c>
      <c r="Y16" s="180">
        <f t="shared" ca="1" si="0"/>
        <v>0</v>
      </c>
      <c r="Z16" s="180">
        <f t="shared" ca="1" si="0"/>
        <v>0</v>
      </c>
      <c r="AA16" s="180">
        <f t="shared" ca="1" si="0"/>
        <v>0</v>
      </c>
      <c r="AC16" s="117">
        <f ca="1">Sekal_yhdyskunta!$U16/100*Haj_laskenta_yhdyskunta!$F16*Haj_laskenta_yhdyskunta!$C16*Haj_laskenta_yhdyskunta!$D16*Haj_laskenta_yhdyskunta!$D$5*Haj_laskenta_yhdyskunta!$D$4</f>
        <v>0</v>
      </c>
      <c r="AD16" s="117">
        <f ca="1">Haj_laskenta_yhdyskunta!$AN16*Haj_laskenta_yhdyskunta!$C16*Haj_laskenta_yhdyskunta!$D16*Haj_laskenta_yhdyskunta!$D$5*Haj_laskenta_yhdyskunta!$D$4</f>
        <v>0</v>
      </c>
      <c r="AE16" s="117">
        <f t="shared" ca="1" si="7"/>
        <v>0</v>
      </c>
      <c r="AF16" s="117">
        <f ca="1">Haj_laskenta_teoll_rak!$AN16*Haj_laskenta_teoll_rak!$C16*Haj_laskenta_teoll_rak!$D16*Haj_laskenta_teoll_rak!$D$5*Haj_laskenta_teoll_rak!$D$4</f>
        <v>0</v>
      </c>
      <c r="AG16" s="117">
        <f ca="1">Haj_laskenta_teoll_rak!$G16*Haj_laskenta_teoll_rak!$C16*Haj_laskenta_teoll_rak!$D16*Haj_laskenta_teoll_rak!$D$5*Haj_laskenta_teoll_rak!$D$4</f>
        <v>0</v>
      </c>
      <c r="AH16" s="117">
        <f ca="1">Haj_laskenta_lietteet!$H16*Haj_laskenta_lietteet!$C16*Haj_laskenta_lietteet!$D16*Haj_laskenta_lietteet!$D$5*Haj_laskenta_lietteet!$D$4</f>
        <v>0</v>
      </c>
      <c r="AI16" s="117">
        <f ca="1">Haj_laskenta_lietteet!$Q16*Haj_laskenta_lietteet!$C16*Haj_laskenta_lietteet!$D16*Haj_laskenta_lietteet!$D$5*Haj_laskenta_lietteet!$D$4</f>
        <v>0</v>
      </c>
      <c r="AJ16" s="46">
        <f t="shared" ca="1" si="6"/>
        <v>0</v>
      </c>
      <c r="AL16" s="117">
        <f ca="1">(AC16-U16)*(1-Hajoamiskertoimet!$C$17)</f>
        <v>0</v>
      </c>
      <c r="AM16" s="117">
        <f ca="1">(AD16-V16)*(1-Hajoamiskertoimet!$C$17)</f>
        <v>0</v>
      </c>
      <c r="AN16" s="117">
        <f ca="1">(AE16-W16)*(1-Hajoamiskertoimet!$C$17)</f>
        <v>0</v>
      </c>
      <c r="AO16" s="117">
        <f ca="1">(AF16-X16)*(1-Hajoamiskertoimet!$C$17)</f>
        <v>0</v>
      </c>
      <c r="AP16" s="117">
        <f ca="1">(AG16-Y16)*(1-Hajoamiskertoimet!$C$17)</f>
        <v>0</v>
      </c>
      <c r="AQ16" s="117">
        <f ca="1">(AH16-Z16)*(1-Hajoamiskertoimet!$C$17)</f>
        <v>0</v>
      </c>
      <c r="AR16" s="117">
        <f ca="1">(AI16-AA16)*(1-Hajoamiskertoimet!$C$17)</f>
        <v>0</v>
      </c>
      <c r="AS16" s="117">
        <f t="shared" ca="1" si="1"/>
        <v>0</v>
      </c>
    </row>
    <row r="17" spans="1:45" x14ac:dyDescent="0.35">
      <c r="A17" s="182">
        <v>1953</v>
      </c>
      <c r="B17" s="112">
        <f ca="1">(K17-U17)*(1-Hajoamiskertoimet!$C$17)</f>
        <v>0</v>
      </c>
      <c r="C17" s="112">
        <f ca="1">(L17-V17)*(1-Hajoamiskertoimet!$C$17)</f>
        <v>0</v>
      </c>
      <c r="D17" s="112">
        <f ca="1">(M17-W17)*(1-Hajoamiskertoimet!$C$17)</f>
        <v>0</v>
      </c>
      <c r="E17" s="112">
        <f ca="1">(N17-X17)*(1-Hajoamiskertoimet!$C$17)</f>
        <v>0</v>
      </c>
      <c r="F17" s="112">
        <f ca="1">(O17-Y17)*(1-Hajoamiskertoimet!$C$17)</f>
        <v>0</v>
      </c>
      <c r="G17" s="112">
        <f ca="1">(P17-Z17)*(1-Hajoamiskertoimet!$C$17)</f>
        <v>0</v>
      </c>
      <c r="H17" s="112">
        <f ca="1">(Q17-AA17)*(1-Hajoamiskertoimet!$C$17)</f>
        <v>0</v>
      </c>
      <c r="I17" s="112">
        <f t="shared" ca="1" si="2"/>
        <v>0</v>
      </c>
      <c r="K17" s="120">
        <f ca="1">Haj_laskenta_yhdyskunta!AK17</f>
        <v>0</v>
      </c>
      <c r="L17" s="120">
        <f ca="1">Haj_laskenta_yhdyskunta!BR17</f>
        <v>0</v>
      </c>
      <c r="M17" s="120">
        <f t="shared" ca="1" si="3"/>
        <v>0</v>
      </c>
      <c r="N17" s="120">
        <f ca="1">Haj_laskenta_teoll_rak!BD17</f>
        <v>0</v>
      </c>
      <c r="O17" s="120">
        <f ca="1">Haj_laskenta_teoll_rak!AK17</f>
        <v>0</v>
      </c>
      <c r="P17" s="120">
        <f ca="1">Haj_laskenta_lietteet!N17</f>
        <v>0</v>
      </c>
      <c r="Q17" s="120">
        <f ca="1">Haj_laskenta_lietteet!AN17</f>
        <v>0</v>
      </c>
      <c r="R17" s="120">
        <f t="shared" ca="1" si="4"/>
        <v>0</v>
      </c>
      <c r="S17" s="153"/>
      <c r="T17" s="42">
        <v>0</v>
      </c>
      <c r="U17" s="180">
        <f t="shared" ca="1" si="5"/>
        <v>0</v>
      </c>
      <c r="V17" s="180">
        <f t="shared" ca="1" si="0"/>
        <v>0</v>
      </c>
      <c r="W17" s="180">
        <f t="shared" ca="1" si="0"/>
        <v>0</v>
      </c>
      <c r="X17" s="180">
        <f t="shared" ca="1" si="0"/>
        <v>0</v>
      </c>
      <c r="Y17" s="180">
        <f t="shared" ca="1" si="0"/>
        <v>0</v>
      </c>
      <c r="Z17" s="180">
        <f t="shared" ca="1" si="0"/>
        <v>0</v>
      </c>
      <c r="AA17" s="180">
        <f t="shared" ca="1" si="0"/>
        <v>0</v>
      </c>
      <c r="AC17" s="117">
        <f ca="1">Sekal_yhdyskunta!$U17/100*Haj_laskenta_yhdyskunta!$F17*Haj_laskenta_yhdyskunta!$C17*Haj_laskenta_yhdyskunta!$D17*Haj_laskenta_yhdyskunta!$D$5*Haj_laskenta_yhdyskunta!$D$4</f>
        <v>0</v>
      </c>
      <c r="AD17" s="117">
        <f ca="1">Haj_laskenta_yhdyskunta!$AN17*Haj_laskenta_yhdyskunta!$C17*Haj_laskenta_yhdyskunta!$D17*Haj_laskenta_yhdyskunta!$D$5*Haj_laskenta_yhdyskunta!$D$4</f>
        <v>0</v>
      </c>
      <c r="AE17" s="117">
        <f t="shared" ca="1" si="7"/>
        <v>0</v>
      </c>
      <c r="AF17" s="117">
        <f ca="1">Haj_laskenta_teoll_rak!$AN17*Haj_laskenta_teoll_rak!$C17*Haj_laskenta_teoll_rak!$D17*Haj_laskenta_teoll_rak!$D$5*Haj_laskenta_teoll_rak!$D$4</f>
        <v>0</v>
      </c>
      <c r="AG17" s="117">
        <f ca="1">Haj_laskenta_teoll_rak!$G17*Haj_laskenta_teoll_rak!$C17*Haj_laskenta_teoll_rak!$D17*Haj_laskenta_teoll_rak!$D$5*Haj_laskenta_teoll_rak!$D$4</f>
        <v>0</v>
      </c>
      <c r="AH17" s="117">
        <f ca="1">Haj_laskenta_lietteet!$H17*Haj_laskenta_lietteet!$C17*Haj_laskenta_lietteet!$D17*Haj_laskenta_lietteet!$D$5*Haj_laskenta_lietteet!$D$4</f>
        <v>0</v>
      </c>
      <c r="AI17" s="117">
        <f ca="1">Haj_laskenta_lietteet!$Q17*Haj_laskenta_lietteet!$C17*Haj_laskenta_lietteet!$D17*Haj_laskenta_lietteet!$D$5*Haj_laskenta_lietteet!$D$4</f>
        <v>0</v>
      </c>
      <c r="AJ17" s="46">
        <f t="shared" ca="1" si="6"/>
        <v>0</v>
      </c>
      <c r="AL17" s="117">
        <f ca="1">(AC17-U17)*(1-Hajoamiskertoimet!$C$17)</f>
        <v>0</v>
      </c>
      <c r="AM17" s="117">
        <f ca="1">(AD17-V17)*(1-Hajoamiskertoimet!$C$17)</f>
        <v>0</v>
      </c>
      <c r="AN17" s="117">
        <f ca="1">(AE17-W17)*(1-Hajoamiskertoimet!$C$17)</f>
        <v>0</v>
      </c>
      <c r="AO17" s="117">
        <f ca="1">(AF17-X17)*(1-Hajoamiskertoimet!$C$17)</f>
        <v>0</v>
      </c>
      <c r="AP17" s="117">
        <f ca="1">(AG17-Y17)*(1-Hajoamiskertoimet!$C$17)</f>
        <v>0</v>
      </c>
      <c r="AQ17" s="117">
        <f ca="1">(AH17-Z17)*(1-Hajoamiskertoimet!$C$17)</f>
        <v>0</v>
      </c>
      <c r="AR17" s="117">
        <f ca="1">(AI17-AA17)*(1-Hajoamiskertoimet!$C$17)</f>
        <v>0</v>
      </c>
      <c r="AS17" s="117">
        <f t="shared" ca="1" si="1"/>
        <v>0</v>
      </c>
    </row>
    <row r="18" spans="1:45" x14ac:dyDescent="0.35">
      <c r="A18" s="182">
        <v>1954</v>
      </c>
      <c r="B18" s="112">
        <f ca="1">(K18-U18)*(1-Hajoamiskertoimet!$C$17)</f>
        <v>0</v>
      </c>
      <c r="C18" s="112">
        <f ca="1">(L18-V18)*(1-Hajoamiskertoimet!$C$17)</f>
        <v>0</v>
      </c>
      <c r="D18" s="112">
        <f ca="1">(M18-W18)*(1-Hajoamiskertoimet!$C$17)</f>
        <v>0</v>
      </c>
      <c r="E18" s="112">
        <f ca="1">(N18-X18)*(1-Hajoamiskertoimet!$C$17)</f>
        <v>0</v>
      </c>
      <c r="F18" s="112">
        <f ca="1">(O18-Y18)*(1-Hajoamiskertoimet!$C$17)</f>
        <v>0</v>
      </c>
      <c r="G18" s="112">
        <f ca="1">(P18-Z18)*(1-Hajoamiskertoimet!$C$17)</f>
        <v>0</v>
      </c>
      <c r="H18" s="112">
        <f ca="1">(Q18-AA18)*(1-Hajoamiskertoimet!$C$17)</f>
        <v>0</v>
      </c>
      <c r="I18" s="112">
        <f t="shared" ca="1" si="2"/>
        <v>0</v>
      </c>
      <c r="K18" s="120">
        <f ca="1">Haj_laskenta_yhdyskunta!AK18</f>
        <v>0</v>
      </c>
      <c r="L18" s="120">
        <f ca="1">Haj_laskenta_yhdyskunta!BR18</f>
        <v>0</v>
      </c>
      <c r="M18" s="120">
        <f t="shared" ca="1" si="3"/>
        <v>0</v>
      </c>
      <c r="N18" s="120">
        <f ca="1">Haj_laskenta_teoll_rak!BD18</f>
        <v>0</v>
      </c>
      <c r="O18" s="120">
        <f ca="1">Haj_laskenta_teoll_rak!AK18</f>
        <v>0</v>
      </c>
      <c r="P18" s="120">
        <f ca="1">Haj_laskenta_lietteet!N18</f>
        <v>0</v>
      </c>
      <c r="Q18" s="120">
        <f ca="1">Haj_laskenta_lietteet!AN18</f>
        <v>0</v>
      </c>
      <c r="R18" s="120">
        <f t="shared" ca="1" si="4"/>
        <v>0</v>
      </c>
      <c r="S18" s="153"/>
      <c r="T18" s="42">
        <v>0</v>
      </c>
      <c r="U18" s="180">
        <f t="shared" ca="1" si="5"/>
        <v>0</v>
      </c>
      <c r="V18" s="180">
        <f t="shared" ca="1" si="0"/>
        <v>0</v>
      </c>
      <c r="W18" s="180">
        <f t="shared" ca="1" si="0"/>
        <v>0</v>
      </c>
      <c r="X18" s="180">
        <f t="shared" ca="1" si="0"/>
        <v>0</v>
      </c>
      <c r="Y18" s="180">
        <f t="shared" ca="1" si="0"/>
        <v>0</v>
      </c>
      <c r="Z18" s="180">
        <f t="shared" ca="1" si="0"/>
        <v>0</v>
      </c>
      <c r="AA18" s="180">
        <f t="shared" ca="1" si="0"/>
        <v>0</v>
      </c>
      <c r="AC18" s="117">
        <f ca="1">Sekal_yhdyskunta!$U18/100*Haj_laskenta_yhdyskunta!$F18*Haj_laskenta_yhdyskunta!$C18*Haj_laskenta_yhdyskunta!$D18*Haj_laskenta_yhdyskunta!$D$5*Haj_laskenta_yhdyskunta!$D$4</f>
        <v>0</v>
      </c>
      <c r="AD18" s="117">
        <f ca="1">Haj_laskenta_yhdyskunta!$AN18*Haj_laskenta_yhdyskunta!$C18*Haj_laskenta_yhdyskunta!$D18*Haj_laskenta_yhdyskunta!$D$5*Haj_laskenta_yhdyskunta!$D$4</f>
        <v>0</v>
      </c>
      <c r="AE18" s="117">
        <f t="shared" ca="1" si="7"/>
        <v>0</v>
      </c>
      <c r="AF18" s="117">
        <f ca="1">Haj_laskenta_teoll_rak!$AN18*Haj_laskenta_teoll_rak!$C18*Haj_laskenta_teoll_rak!$D18*Haj_laskenta_teoll_rak!$D$5*Haj_laskenta_teoll_rak!$D$4</f>
        <v>0</v>
      </c>
      <c r="AG18" s="117">
        <f ca="1">Haj_laskenta_teoll_rak!$G18*Haj_laskenta_teoll_rak!$C18*Haj_laskenta_teoll_rak!$D18*Haj_laskenta_teoll_rak!$D$5*Haj_laskenta_teoll_rak!$D$4</f>
        <v>0</v>
      </c>
      <c r="AH18" s="117">
        <f ca="1">Haj_laskenta_lietteet!$H18*Haj_laskenta_lietteet!$C18*Haj_laskenta_lietteet!$D18*Haj_laskenta_lietteet!$D$5*Haj_laskenta_lietteet!$D$4</f>
        <v>0</v>
      </c>
      <c r="AI18" s="117">
        <f ca="1">Haj_laskenta_lietteet!$Q18*Haj_laskenta_lietteet!$C18*Haj_laskenta_lietteet!$D18*Haj_laskenta_lietteet!$D$5*Haj_laskenta_lietteet!$D$4</f>
        <v>0</v>
      </c>
      <c r="AJ18" s="46">
        <f t="shared" ca="1" si="6"/>
        <v>0</v>
      </c>
      <c r="AL18" s="117">
        <f ca="1">(AC18-U18)*(1-Hajoamiskertoimet!$C$17)</f>
        <v>0</v>
      </c>
      <c r="AM18" s="117">
        <f ca="1">(AD18-V18)*(1-Hajoamiskertoimet!$C$17)</f>
        <v>0</v>
      </c>
      <c r="AN18" s="117">
        <f ca="1">(AE18-W18)*(1-Hajoamiskertoimet!$C$17)</f>
        <v>0</v>
      </c>
      <c r="AO18" s="117">
        <f ca="1">(AF18-X18)*(1-Hajoamiskertoimet!$C$17)</f>
        <v>0</v>
      </c>
      <c r="AP18" s="117">
        <f ca="1">(AG18-Y18)*(1-Hajoamiskertoimet!$C$17)</f>
        <v>0</v>
      </c>
      <c r="AQ18" s="117">
        <f ca="1">(AH18-Z18)*(1-Hajoamiskertoimet!$C$17)</f>
        <v>0</v>
      </c>
      <c r="AR18" s="117">
        <f ca="1">(AI18-AA18)*(1-Hajoamiskertoimet!$C$17)</f>
        <v>0</v>
      </c>
      <c r="AS18" s="117">
        <f t="shared" ca="1" si="1"/>
        <v>0</v>
      </c>
    </row>
    <row r="19" spans="1:45" x14ac:dyDescent="0.35">
      <c r="A19" s="182">
        <v>1955</v>
      </c>
      <c r="B19" s="112">
        <f ca="1">(K19-U19)*(1-Hajoamiskertoimet!$C$17)</f>
        <v>0</v>
      </c>
      <c r="C19" s="112">
        <f ca="1">(L19-V19)*(1-Hajoamiskertoimet!$C$17)</f>
        <v>0</v>
      </c>
      <c r="D19" s="112">
        <f ca="1">(M19-W19)*(1-Hajoamiskertoimet!$C$17)</f>
        <v>0</v>
      </c>
      <c r="E19" s="112">
        <f ca="1">(N19-X19)*(1-Hajoamiskertoimet!$C$17)</f>
        <v>0</v>
      </c>
      <c r="F19" s="112">
        <f ca="1">(O19-Y19)*(1-Hajoamiskertoimet!$C$17)</f>
        <v>0</v>
      </c>
      <c r="G19" s="112">
        <f ca="1">(P19-Z19)*(1-Hajoamiskertoimet!$C$17)</f>
        <v>0</v>
      </c>
      <c r="H19" s="112">
        <f ca="1">(Q19-AA19)*(1-Hajoamiskertoimet!$C$17)</f>
        <v>0</v>
      </c>
      <c r="I19" s="112">
        <f t="shared" ca="1" si="2"/>
        <v>0</v>
      </c>
      <c r="K19" s="120">
        <f ca="1">Haj_laskenta_yhdyskunta!AK19</f>
        <v>0</v>
      </c>
      <c r="L19" s="120">
        <f ca="1">Haj_laskenta_yhdyskunta!BR19</f>
        <v>0</v>
      </c>
      <c r="M19" s="120">
        <f t="shared" ca="1" si="3"/>
        <v>0</v>
      </c>
      <c r="N19" s="120">
        <f ca="1">Haj_laskenta_teoll_rak!BD19</f>
        <v>0</v>
      </c>
      <c r="O19" s="120">
        <f ca="1">Haj_laskenta_teoll_rak!AK19</f>
        <v>0</v>
      </c>
      <c r="P19" s="120">
        <f ca="1">Haj_laskenta_lietteet!N19</f>
        <v>0</v>
      </c>
      <c r="Q19" s="120">
        <f ca="1">Haj_laskenta_lietteet!AN19</f>
        <v>0</v>
      </c>
      <c r="R19" s="120">
        <f t="shared" ca="1" si="4"/>
        <v>0</v>
      </c>
      <c r="S19" s="153"/>
      <c r="T19" s="42">
        <v>0</v>
      </c>
      <c r="U19" s="180">
        <f t="shared" ca="1" si="5"/>
        <v>0</v>
      </c>
      <c r="V19" s="180">
        <f t="shared" ca="1" si="0"/>
        <v>0</v>
      </c>
      <c r="W19" s="180">
        <f t="shared" ca="1" si="0"/>
        <v>0</v>
      </c>
      <c r="X19" s="180">
        <f t="shared" ca="1" si="0"/>
        <v>0</v>
      </c>
      <c r="Y19" s="180">
        <f t="shared" ca="1" si="0"/>
        <v>0</v>
      </c>
      <c r="Z19" s="180">
        <f t="shared" ca="1" si="0"/>
        <v>0</v>
      </c>
      <c r="AA19" s="180">
        <f t="shared" ca="1" si="0"/>
        <v>0</v>
      </c>
      <c r="AC19" s="117">
        <f ca="1">Sekal_yhdyskunta!$U19/100*Haj_laskenta_yhdyskunta!$F19*Haj_laskenta_yhdyskunta!$C19*Haj_laskenta_yhdyskunta!$D19*Haj_laskenta_yhdyskunta!$D$5*Haj_laskenta_yhdyskunta!$D$4</f>
        <v>0</v>
      </c>
      <c r="AD19" s="117">
        <f ca="1">Haj_laskenta_yhdyskunta!$AN19*Haj_laskenta_yhdyskunta!$C19*Haj_laskenta_yhdyskunta!$D19*Haj_laskenta_yhdyskunta!$D$5*Haj_laskenta_yhdyskunta!$D$4</f>
        <v>0</v>
      </c>
      <c r="AE19" s="117">
        <f t="shared" ca="1" si="7"/>
        <v>0</v>
      </c>
      <c r="AF19" s="117">
        <f ca="1">Haj_laskenta_teoll_rak!$AN19*Haj_laskenta_teoll_rak!$C19*Haj_laskenta_teoll_rak!$D19*Haj_laskenta_teoll_rak!$D$5*Haj_laskenta_teoll_rak!$D$4</f>
        <v>0</v>
      </c>
      <c r="AG19" s="117">
        <f ca="1">Haj_laskenta_teoll_rak!$G19*Haj_laskenta_teoll_rak!$C19*Haj_laskenta_teoll_rak!$D19*Haj_laskenta_teoll_rak!$D$5*Haj_laskenta_teoll_rak!$D$4</f>
        <v>0</v>
      </c>
      <c r="AH19" s="117">
        <f ca="1">Haj_laskenta_lietteet!$H19*Haj_laskenta_lietteet!$C19*Haj_laskenta_lietteet!$D19*Haj_laskenta_lietteet!$D$5*Haj_laskenta_lietteet!$D$4</f>
        <v>0</v>
      </c>
      <c r="AI19" s="117">
        <f ca="1">Haj_laskenta_lietteet!$Q19*Haj_laskenta_lietteet!$C19*Haj_laskenta_lietteet!$D19*Haj_laskenta_lietteet!$D$5*Haj_laskenta_lietteet!$D$4</f>
        <v>0</v>
      </c>
      <c r="AJ19" s="46">
        <f t="shared" ca="1" si="6"/>
        <v>0</v>
      </c>
      <c r="AL19" s="117">
        <f ca="1">(AC19-U19)*(1-Hajoamiskertoimet!$C$17)</f>
        <v>0</v>
      </c>
      <c r="AM19" s="117">
        <f ca="1">(AD19-V19)*(1-Hajoamiskertoimet!$C$17)</f>
        <v>0</v>
      </c>
      <c r="AN19" s="117">
        <f ca="1">(AE19-W19)*(1-Hajoamiskertoimet!$C$17)</f>
        <v>0</v>
      </c>
      <c r="AO19" s="117">
        <f ca="1">(AF19-X19)*(1-Hajoamiskertoimet!$C$17)</f>
        <v>0</v>
      </c>
      <c r="AP19" s="117">
        <f ca="1">(AG19-Y19)*(1-Hajoamiskertoimet!$C$17)</f>
        <v>0</v>
      </c>
      <c r="AQ19" s="117">
        <f ca="1">(AH19-Z19)*(1-Hajoamiskertoimet!$C$17)</f>
        <v>0</v>
      </c>
      <c r="AR19" s="117">
        <f ca="1">(AI19-AA19)*(1-Hajoamiskertoimet!$C$17)</f>
        <v>0</v>
      </c>
      <c r="AS19" s="117">
        <f t="shared" ca="1" si="1"/>
        <v>0</v>
      </c>
    </row>
    <row r="20" spans="1:45" x14ac:dyDescent="0.35">
      <c r="A20" s="182">
        <v>1956</v>
      </c>
      <c r="B20" s="112">
        <f ca="1">(K20-U20)*(1-Hajoamiskertoimet!$C$17)</f>
        <v>0</v>
      </c>
      <c r="C20" s="112">
        <f ca="1">(L20-V20)*(1-Hajoamiskertoimet!$C$17)</f>
        <v>0</v>
      </c>
      <c r="D20" s="112">
        <f ca="1">(M20-W20)*(1-Hajoamiskertoimet!$C$17)</f>
        <v>0</v>
      </c>
      <c r="E20" s="112">
        <f ca="1">(N20-X20)*(1-Hajoamiskertoimet!$C$17)</f>
        <v>0</v>
      </c>
      <c r="F20" s="112">
        <f ca="1">(O20-Y20)*(1-Hajoamiskertoimet!$C$17)</f>
        <v>0</v>
      </c>
      <c r="G20" s="112">
        <f ca="1">(P20-Z20)*(1-Hajoamiskertoimet!$C$17)</f>
        <v>0</v>
      </c>
      <c r="H20" s="112">
        <f ca="1">(Q20-AA20)*(1-Hajoamiskertoimet!$C$17)</f>
        <v>0</v>
      </c>
      <c r="I20" s="112">
        <f t="shared" ca="1" si="2"/>
        <v>0</v>
      </c>
      <c r="K20" s="120">
        <f ca="1">Haj_laskenta_yhdyskunta!AK20</f>
        <v>0</v>
      </c>
      <c r="L20" s="120">
        <f ca="1">Haj_laskenta_yhdyskunta!BR20</f>
        <v>0</v>
      </c>
      <c r="M20" s="120">
        <f t="shared" ca="1" si="3"/>
        <v>0</v>
      </c>
      <c r="N20" s="120">
        <f ca="1">Haj_laskenta_teoll_rak!BD20</f>
        <v>0</v>
      </c>
      <c r="O20" s="120">
        <f ca="1">Haj_laskenta_teoll_rak!AK20</f>
        <v>0</v>
      </c>
      <c r="P20" s="120">
        <f ca="1">Haj_laskenta_lietteet!N20</f>
        <v>0</v>
      </c>
      <c r="Q20" s="120">
        <f ca="1">Haj_laskenta_lietteet!AN20</f>
        <v>0</v>
      </c>
      <c r="R20" s="120">
        <f t="shared" ca="1" si="4"/>
        <v>0</v>
      </c>
      <c r="S20" s="153"/>
      <c r="T20" s="42">
        <v>0</v>
      </c>
      <c r="U20" s="180">
        <f t="shared" ca="1" si="5"/>
        <v>0</v>
      </c>
      <c r="V20" s="180">
        <f t="shared" ca="1" si="0"/>
        <v>0</v>
      </c>
      <c r="W20" s="180">
        <f t="shared" ca="1" si="0"/>
        <v>0</v>
      </c>
      <c r="X20" s="180">
        <f t="shared" ca="1" si="0"/>
        <v>0</v>
      </c>
      <c r="Y20" s="180">
        <f t="shared" ca="1" si="0"/>
        <v>0</v>
      </c>
      <c r="Z20" s="180">
        <f t="shared" ca="1" si="0"/>
        <v>0</v>
      </c>
      <c r="AA20" s="180">
        <f t="shared" ca="1" si="0"/>
        <v>0</v>
      </c>
      <c r="AC20" s="117">
        <f ca="1">Sekal_yhdyskunta!$U20/100*Haj_laskenta_yhdyskunta!$F20*Haj_laskenta_yhdyskunta!$C20*Haj_laskenta_yhdyskunta!$D20*Haj_laskenta_yhdyskunta!$D$5*Haj_laskenta_yhdyskunta!$D$4</f>
        <v>0</v>
      </c>
      <c r="AD20" s="117">
        <f ca="1">Haj_laskenta_yhdyskunta!$AN20*Haj_laskenta_yhdyskunta!$C20*Haj_laskenta_yhdyskunta!$D20*Haj_laskenta_yhdyskunta!$D$5*Haj_laskenta_yhdyskunta!$D$4</f>
        <v>0</v>
      </c>
      <c r="AE20" s="117">
        <f t="shared" ca="1" si="7"/>
        <v>0</v>
      </c>
      <c r="AF20" s="117">
        <f ca="1">Haj_laskenta_teoll_rak!$AN20*Haj_laskenta_teoll_rak!$C20*Haj_laskenta_teoll_rak!$D20*Haj_laskenta_teoll_rak!$D$5*Haj_laskenta_teoll_rak!$D$4</f>
        <v>0</v>
      </c>
      <c r="AG20" s="117">
        <f ca="1">Haj_laskenta_teoll_rak!$G20*Haj_laskenta_teoll_rak!$C20*Haj_laskenta_teoll_rak!$D20*Haj_laskenta_teoll_rak!$D$5*Haj_laskenta_teoll_rak!$D$4</f>
        <v>0</v>
      </c>
      <c r="AH20" s="117">
        <f ca="1">Haj_laskenta_lietteet!$H20*Haj_laskenta_lietteet!$C20*Haj_laskenta_lietteet!$D20*Haj_laskenta_lietteet!$D$5*Haj_laskenta_lietteet!$D$4</f>
        <v>0</v>
      </c>
      <c r="AI20" s="117">
        <f ca="1">Haj_laskenta_lietteet!$Q20*Haj_laskenta_lietteet!$C20*Haj_laskenta_lietteet!$D20*Haj_laskenta_lietteet!$D$5*Haj_laskenta_lietteet!$D$4</f>
        <v>0</v>
      </c>
      <c r="AJ20" s="46">
        <f t="shared" ca="1" si="6"/>
        <v>0</v>
      </c>
      <c r="AL20" s="117">
        <f ca="1">(AC20-U20)*(1-Hajoamiskertoimet!$C$17)</f>
        <v>0</v>
      </c>
      <c r="AM20" s="117">
        <f ca="1">(AD20-V20)*(1-Hajoamiskertoimet!$C$17)</f>
        <v>0</v>
      </c>
      <c r="AN20" s="117">
        <f ca="1">(AE20-W20)*(1-Hajoamiskertoimet!$C$17)</f>
        <v>0</v>
      </c>
      <c r="AO20" s="117">
        <f ca="1">(AF20-X20)*(1-Hajoamiskertoimet!$C$17)</f>
        <v>0</v>
      </c>
      <c r="AP20" s="117">
        <f ca="1">(AG20-Y20)*(1-Hajoamiskertoimet!$C$17)</f>
        <v>0</v>
      </c>
      <c r="AQ20" s="117">
        <f ca="1">(AH20-Z20)*(1-Hajoamiskertoimet!$C$17)</f>
        <v>0</v>
      </c>
      <c r="AR20" s="117">
        <f ca="1">(AI20-AA20)*(1-Hajoamiskertoimet!$C$17)</f>
        <v>0</v>
      </c>
      <c r="AS20" s="117">
        <f t="shared" ca="1" si="1"/>
        <v>0</v>
      </c>
    </row>
    <row r="21" spans="1:45" x14ac:dyDescent="0.35">
      <c r="A21" s="182">
        <v>1957</v>
      </c>
      <c r="B21" s="112">
        <f ca="1">(K21-U21)*(1-Hajoamiskertoimet!$C$17)</f>
        <v>0</v>
      </c>
      <c r="C21" s="112">
        <f ca="1">(L21-V21)*(1-Hajoamiskertoimet!$C$17)</f>
        <v>0</v>
      </c>
      <c r="D21" s="112">
        <f ca="1">(M21-W21)*(1-Hajoamiskertoimet!$C$17)</f>
        <v>0</v>
      </c>
      <c r="E21" s="112">
        <f ca="1">(N21-X21)*(1-Hajoamiskertoimet!$C$17)</f>
        <v>0</v>
      </c>
      <c r="F21" s="112">
        <f ca="1">(O21-Y21)*(1-Hajoamiskertoimet!$C$17)</f>
        <v>0</v>
      </c>
      <c r="G21" s="112">
        <f ca="1">(P21-Z21)*(1-Hajoamiskertoimet!$C$17)</f>
        <v>0</v>
      </c>
      <c r="H21" s="112">
        <f ca="1">(Q21-AA21)*(1-Hajoamiskertoimet!$C$17)</f>
        <v>0</v>
      </c>
      <c r="I21" s="112">
        <f t="shared" ca="1" si="2"/>
        <v>0</v>
      </c>
      <c r="K21" s="120">
        <f ca="1">Haj_laskenta_yhdyskunta!AK21</f>
        <v>0</v>
      </c>
      <c r="L21" s="120">
        <f ca="1">Haj_laskenta_yhdyskunta!BR21</f>
        <v>0</v>
      </c>
      <c r="M21" s="120">
        <f t="shared" ca="1" si="3"/>
        <v>0</v>
      </c>
      <c r="N21" s="120">
        <f ca="1">Haj_laskenta_teoll_rak!BD21</f>
        <v>0</v>
      </c>
      <c r="O21" s="120">
        <f ca="1">Haj_laskenta_teoll_rak!AK21</f>
        <v>0</v>
      </c>
      <c r="P21" s="120">
        <f ca="1">Haj_laskenta_lietteet!N21</f>
        <v>0</v>
      </c>
      <c r="Q21" s="120">
        <f ca="1">Haj_laskenta_lietteet!AN21</f>
        <v>0</v>
      </c>
      <c r="R21" s="120">
        <f t="shared" ca="1" si="4"/>
        <v>0</v>
      </c>
      <c r="S21" s="153"/>
      <c r="T21" s="42">
        <v>0</v>
      </c>
      <c r="U21" s="180">
        <f t="shared" ca="1" si="5"/>
        <v>0</v>
      </c>
      <c r="V21" s="180">
        <f t="shared" ca="1" si="0"/>
        <v>0</v>
      </c>
      <c r="W21" s="180">
        <f t="shared" ca="1" si="0"/>
        <v>0</v>
      </c>
      <c r="X21" s="180">
        <f t="shared" ca="1" si="0"/>
        <v>0</v>
      </c>
      <c r="Y21" s="180">
        <f t="shared" ca="1" si="0"/>
        <v>0</v>
      </c>
      <c r="Z21" s="180">
        <f t="shared" ca="1" si="0"/>
        <v>0</v>
      </c>
      <c r="AA21" s="180">
        <f t="shared" ca="1" si="0"/>
        <v>0</v>
      </c>
      <c r="AC21" s="117">
        <f ca="1">Sekal_yhdyskunta!$U21/100*Haj_laskenta_yhdyskunta!$F21*Haj_laskenta_yhdyskunta!$C21*Haj_laskenta_yhdyskunta!$D21*Haj_laskenta_yhdyskunta!$D$5*Haj_laskenta_yhdyskunta!$D$4</f>
        <v>0</v>
      </c>
      <c r="AD21" s="117">
        <f ca="1">Haj_laskenta_yhdyskunta!$AN21*Haj_laskenta_yhdyskunta!$C21*Haj_laskenta_yhdyskunta!$D21*Haj_laskenta_yhdyskunta!$D$5*Haj_laskenta_yhdyskunta!$D$4</f>
        <v>0</v>
      </c>
      <c r="AE21" s="117">
        <f t="shared" ca="1" si="7"/>
        <v>0</v>
      </c>
      <c r="AF21" s="117">
        <f ca="1">Haj_laskenta_teoll_rak!$AN21*Haj_laskenta_teoll_rak!$C21*Haj_laskenta_teoll_rak!$D21*Haj_laskenta_teoll_rak!$D$5*Haj_laskenta_teoll_rak!$D$4</f>
        <v>0</v>
      </c>
      <c r="AG21" s="117">
        <f ca="1">Haj_laskenta_teoll_rak!$G21*Haj_laskenta_teoll_rak!$C21*Haj_laskenta_teoll_rak!$D21*Haj_laskenta_teoll_rak!$D$5*Haj_laskenta_teoll_rak!$D$4</f>
        <v>0</v>
      </c>
      <c r="AH21" s="117">
        <f ca="1">Haj_laskenta_lietteet!$H21*Haj_laskenta_lietteet!$C21*Haj_laskenta_lietteet!$D21*Haj_laskenta_lietteet!$D$5*Haj_laskenta_lietteet!$D$4</f>
        <v>0</v>
      </c>
      <c r="AI21" s="117">
        <f ca="1">Haj_laskenta_lietteet!$Q21*Haj_laskenta_lietteet!$C21*Haj_laskenta_lietteet!$D21*Haj_laskenta_lietteet!$D$5*Haj_laskenta_lietteet!$D$4</f>
        <v>0</v>
      </c>
      <c r="AJ21" s="46">
        <f t="shared" ca="1" si="6"/>
        <v>0</v>
      </c>
      <c r="AL21" s="117">
        <f ca="1">(AC21-U21)*(1-Hajoamiskertoimet!$C$17)</f>
        <v>0</v>
      </c>
      <c r="AM21" s="117">
        <f ca="1">(AD21-V21)*(1-Hajoamiskertoimet!$C$17)</f>
        <v>0</v>
      </c>
      <c r="AN21" s="117">
        <f ca="1">(AE21-W21)*(1-Hajoamiskertoimet!$C$17)</f>
        <v>0</v>
      </c>
      <c r="AO21" s="117">
        <f ca="1">(AF21-X21)*(1-Hajoamiskertoimet!$C$17)</f>
        <v>0</v>
      </c>
      <c r="AP21" s="117">
        <f ca="1">(AG21-Y21)*(1-Hajoamiskertoimet!$C$17)</f>
        <v>0</v>
      </c>
      <c r="AQ21" s="117">
        <f ca="1">(AH21-Z21)*(1-Hajoamiskertoimet!$C$17)</f>
        <v>0</v>
      </c>
      <c r="AR21" s="117">
        <f ca="1">(AI21-AA21)*(1-Hajoamiskertoimet!$C$17)</f>
        <v>0</v>
      </c>
      <c r="AS21" s="117">
        <f t="shared" ca="1" si="1"/>
        <v>0</v>
      </c>
    </row>
    <row r="22" spans="1:45" x14ac:dyDescent="0.35">
      <c r="A22" s="182">
        <v>1958</v>
      </c>
      <c r="B22" s="112">
        <f ca="1">(K22-U22)*(1-Hajoamiskertoimet!$C$17)</f>
        <v>0</v>
      </c>
      <c r="C22" s="112">
        <f ca="1">(L22-V22)*(1-Hajoamiskertoimet!$C$17)</f>
        <v>0</v>
      </c>
      <c r="D22" s="112">
        <f ca="1">(M22-W22)*(1-Hajoamiskertoimet!$C$17)</f>
        <v>0</v>
      </c>
      <c r="E22" s="112">
        <f ca="1">(N22-X22)*(1-Hajoamiskertoimet!$C$17)</f>
        <v>0</v>
      </c>
      <c r="F22" s="112">
        <f ca="1">(O22-Y22)*(1-Hajoamiskertoimet!$C$17)</f>
        <v>0</v>
      </c>
      <c r="G22" s="112">
        <f ca="1">(P22-Z22)*(1-Hajoamiskertoimet!$C$17)</f>
        <v>0</v>
      </c>
      <c r="H22" s="112">
        <f ca="1">(Q22-AA22)*(1-Hajoamiskertoimet!$C$17)</f>
        <v>0</v>
      </c>
      <c r="I22" s="112">
        <f t="shared" ca="1" si="2"/>
        <v>0</v>
      </c>
      <c r="K22" s="120">
        <f ca="1">Haj_laskenta_yhdyskunta!AK22</f>
        <v>0</v>
      </c>
      <c r="L22" s="120">
        <f ca="1">Haj_laskenta_yhdyskunta!BR22</f>
        <v>0</v>
      </c>
      <c r="M22" s="120">
        <f t="shared" ca="1" si="3"/>
        <v>0</v>
      </c>
      <c r="N22" s="120">
        <f ca="1">Haj_laskenta_teoll_rak!BD22</f>
        <v>0</v>
      </c>
      <c r="O22" s="120">
        <f ca="1">Haj_laskenta_teoll_rak!AK22</f>
        <v>0</v>
      </c>
      <c r="P22" s="120">
        <f ca="1">Haj_laskenta_lietteet!N22</f>
        <v>0</v>
      </c>
      <c r="Q22" s="120">
        <f ca="1">Haj_laskenta_lietteet!AN22</f>
        <v>0</v>
      </c>
      <c r="R22" s="120">
        <f t="shared" ca="1" si="4"/>
        <v>0</v>
      </c>
      <c r="S22" s="153"/>
      <c r="T22" s="42">
        <v>0</v>
      </c>
      <c r="U22" s="180">
        <f t="shared" ca="1" si="5"/>
        <v>0</v>
      </c>
      <c r="V22" s="180">
        <f t="shared" ca="1" si="0"/>
        <v>0</v>
      </c>
      <c r="W22" s="180">
        <f t="shared" ca="1" si="0"/>
        <v>0</v>
      </c>
      <c r="X22" s="180">
        <f t="shared" ca="1" si="0"/>
        <v>0</v>
      </c>
      <c r="Y22" s="180">
        <f t="shared" ca="1" si="0"/>
        <v>0</v>
      </c>
      <c r="Z22" s="180">
        <f t="shared" ca="1" si="0"/>
        <v>0</v>
      </c>
      <c r="AA22" s="180">
        <f t="shared" ca="1" si="0"/>
        <v>0</v>
      </c>
      <c r="AC22" s="117">
        <f ca="1">Sekal_yhdyskunta!$U22/100*Haj_laskenta_yhdyskunta!$F22*Haj_laskenta_yhdyskunta!$C22*Haj_laskenta_yhdyskunta!$D22*Haj_laskenta_yhdyskunta!$D$5*Haj_laskenta_yhdyskunta!$D$4</f>
        <v>0</v>
      </c>
      <c r="AD22" s="117">
        <f ca="1">Haj_laskenta_yhdyskunta!$AN22*Haj_laskenta_yhdyskunta!$C22*Haj_laskenta_yhdyskunta!$D22*Haj_laskenta_yhdyskunta!$D$5*Haj_laskenta_yhdyskunta!$D$4</f>
        <v>0</v>
      </c>
      <c r="AE22" s="117">
        <f t="shared" ca="1" si="7"/>
        <v>0</v>
      </c>
      <c r="AF22" s="117">
        <f ca="1">Haj_laskenta_teoll_rak!$AN22*Haj_laskenta_teoll_rak!$C22*Haj_laskenta_teoll_rak!$D22*Haj_laskenta_teoll_rak!$D$5*Haj_laskenta_teoll_rak!$D$4</f>
        <v>0</v>
      </c>
      <c r="AG22" s="117">
        <f ca="1">Haj_laskenta_teoll_rak!$G22*Haj_laskenta_teoll_rak!$C22*Haj_laskenta_teoll_rak!$D22*Haj_laskenta_teoll_rak!$D$5*Haj_laskenta_teoll_rak!$D$4</f>
        <v>0</v>
      </c>
      <c r="AH22" s="117">
        <f ca="1">Haj_laskenta_lietteet!$H22*Haj_laskenta_lietteet!$C22*Haj_laskenta_lietteet!$D22*Haj_laskenta_lietteet!$D$5*Haj_laskenta_lietteet!$D$4</f>
        <v>0</v>
      </c>
      <c r="AI22" s="117">
        <f ca="1">Haj_laskenta_lietteet!$Q22*Haj_laskenta_lietteet!$C22*Haj_laskenta_lietteet!$D22*Haj_laskenta_lietteet!$D$5*Haj_laskenta_lietteet!$D$4</f>
        <v>0</v>
      </c>
      <c r="AJ22" s="46">
        <f t="shared" ca="1" si="6"/>
        <v>0</v>
      </c>
      <c r="AL22" s="117">
        <f ca="1">(AC22-U22)*(1-Hajoamiskertoimet!$C$17)</f>
        <v>0</v>
      </c>
      <c r="AM22" s="117">
        <f ca="1">(AD22-V22)*(1-Hajoamiskertoimet!$C$17)</f>
        <v>0</v>
      </c>
      <c r="AN22" s="117">
        <f ca="1">(AE22-W22)*(1-Hajoamiskertoimet!$C$17)</f>
        <v>0</v>
      </c>
      <c r="AO22" s="117">
        <f ca="1">(AF22-X22)*(1-Hajoamiskertoimet!$C$17)</f>
        <v>0</v>
      </c>
      <c r="AP22" s="117">
        <f ca="1">(AG22-Y22)*(1-Hajoamiskertoimet!$C$17)</f>
        <v>0</v>
      </c>
      <c r="AQ22" s="117">
        <f ca="1">(AH22-Z22)*(1-Hajoamiskertoimet!$C$17)</f>
        <v>0</v>
      </c>
      <c r="AR22" s="117">
        <f ca="1">(AI22-AA22)*(1-Hajoamiskertoimet!$C$17)</f>
        <v>0</v>
      </c>
      <c r="AS22" s="117">
        <f t="shared" ca="1" si="1"/>
        <v>0</v>
      </c>
    </row>
    <row r="23" spans="1:45" x14ac:dyDescent="0.35">
      <c r="A23" s="182">
        <v>1959</v>
      </c>
      <c r="B23" s="112">
        <f ca="1">(K23-U23)*(1-Hajoamiskertoimet!$C$17)</f>
        <v>0</v>
      </c>
      <c r="C23" s="112">
        <f ca="1">(L23-V23)*(1-Hajoamiskertoimet!$C$17)</f>
        <v>0</v>
      </c>
      <c r="D23" s="112">
        <f ca="1">(M23-W23)*(1-Hajoamiskertoimet!$C$17)</f>
        <v>0</v>
      </c>
      <c r="E23" s="112">
        <f ca="1">(N23-X23)*(1-Hajoamiskertoimet!$C$17)</f>
        <v>0</v>
      </c>
      <c r="F23" s="112">
        <f ca="1">(O23-Y23)*(1-Hajoamiskertoimet!$C$17)</f>
        <v>0</v>
      </c>
      <c r="G23" s="112">
        <f ca="1">(P23-Z23)*(1-Hajoamiskertoimet!$C$17)</f>
        <v>0</v>
      </c>
      <c r="H23" s="112">
        <f ca="1">(Q23-AA23)*(1-Hajoamiskertoimet!$C$17)</f>
        <v>0</v>
      </c>
      <c r="I23" s="112">
        <f t="shared" ca="1" si="2"/>
        <v>0</v>
      </c>
      <c r="K23" s="120">
        <f ca="1">Haj_laskenta_yhdyskunta!AK23</f>
        <v>0</v>
      </c>
      <c r="L23" s="120">
        <f ca="1">Haj_laskenta_yhdyskunta!BR23</f>
        <v>0</v>
      </c>
      <c r="M23" s="120">
        <f t="shared" ca="1" si="3"/>
        <v>0</v>
      </c>
      <c r="N23" s="120">
        <f ca="1">Haj_laskenta_teoll_rak!BD23</f>
        <v>0</v>
      </c>
      <c r="O23" s="120">
        <f ca="1">Haj_laskenta_teoll_rak!AK23</f>
        <v>0</v>
      </c>
      <c r="P23" s="120">
        <f ca="1">Haj_laskenta_lietteet!N23</f>
        <v>0</v>
      </c>
      <c r="Q23" s="120">
        <f ca="1">Haj_laskenta_lietteet!AN23</f>
        <v>0</v>
      </c>
      <c r="R23" s="120">
        <f t="shared" ca="1" si="4"/>
        <v>0</v>
      </c>
      <c r="S23" s="153"/>
      <c r="T23" s="42">
        <v>0</v>
      </c>
      <c r="U23" s="180">
        <f t="shared" ca="1" si="5"/>
        <v>0</v>
      </c>
      <c r="V23" s="180">
        <f t="shared" ca="1" si="0"/>
        <v>0</v>
      </c>
      <c r="W23" s="180">
        <f t="shared" ca="1" si="0"/>
        <v>0</v>
      </c>
      <c r="X23" s="180">
        <f t="shared" ca="1" si="0"/>
        <v>0</v>
      </c>
      <c r="Y23" s="180">
        <f t="shared" ca="1" si="0"/>
        <v>0</v>
      </c>
      <c r="Z23" s="180">
        <f t="shared" ca="1" si="0"/>
        <v>0</v>
      </c>
      <c r="AA23" s="180">
        <f t="shared" ca="1" si="0"/>
        <v>0</v>
      </c>
      <c r="AC23" s="117">
        <f ca="1">Sekal_yhdyskunta!$U23/100*Haj_laskenta_yhdyskunta!$F23*Haj_laskenta_yhdyskunta!$C23*Haj_laskenta_yhdyskunta!$D23*Haj_laskenta_yhdyskunta!$D$5*Haj_laskenta_yhdyskunta!$D$4</f>
        <v>0</v>
      </c>
      <c r="AD23" s="117">
        <f ca="1">Haj_laskenta_yhdyskunta!$AN23*Haj_laskenta_yhdyskunta!$C23*Haj_laskenta_yhdyskunta!$D23*Haj_laskenta_yhdyskunta!$D$5*Haj_laskenta_yhdyskunta!$D$4</f>
        <v>0</v>
      </c>
      <c r="AE23" s="117">
        <f t="shared" ca="1" si="7"/>
        <v>0</v>
      </c>
      <c r="AF23" s="117">
        <f ca="1">Haj_laskenta_teoll_rak!$AN23*Haj_laskenta_teoll_rak!$C23*Haj_laskenta_teoll_rak!$D23*Haj_laskenta_teoll_rak!$D$5*Haj_laskenta_teoll_rak!$D$4</f>
        <v>0</v>
      </c>
      <c r="AG23" s="117">
        <f ca="1">Haj_laskenta_teoll_rak!$G23*Haj_laskenta_teoll_rak!$C23*Haj_laskenta_teoll_rak!$D23*Haj_laskenta_teoll_rak!$D$5*Haj_laskenta_teoll_rak!$D$4</f>
        <v>0</v>
      </c>
      <c r="AH23" s="117">
        <f ca="1">Haj_laskenta_lietteet!$H23*Haj_laskenta_lietteet!$C23*Haj_laskenta_lietteet!$D23*Haj_laskenta_lietteet!$D$5*Haj_laskenta_lietteet!$D$4</f>
        <v>0</v>
      </c>
      <c r="AI23" s="117">
        <f ca="1">Haj_laskenta_lietteet!$Q23*Haj_laskenta_lietteet!$C23*Haj_laskenta_lietteet!$D23*Haj_laskenta_lietteet!$D$5*Haj_laskenta_lietteet!$D$4</f>
        <v>0</v>
      </c>
      <c r="AJ23" s="46">
        <f t="shared" ca="1" si="6"/>
        <v>0</v>
      </c>
      <c r="AL23" s="117">
        <f ca="1">(AC23-U23)*(1-Hajoamiskertoimet!$C$17)</f>
        <v>0</v>
      </c>
      <c r="AM23" s="117">
        <f ca="1">(AD23-V23)*(1-Hajoamiskertoimet!$C$17)</f>
        <v>0</v>
      </c>
      <c r="AN23" s="117">
        <f ca="1">(AE23-W23)*(1-Hajoamiskertoimet!$C$17)</f>
        <v>0</v>
      </c>
      <c r="AO23" s="117">
        <f ca="1">(AF23-X23)*(1-Hajoamiskertoimet!$C$17)</f>
        <v>0</v>
      </c>
      <c r="AP23" s="117">
        <f ca="1">(AG23-Y23)*(1-Hajoamiskertoimet!$C$17)</f>
        <v>0</v>
      </c>
      <c r="AQ23" s="117">
        <f ca="1">(AH23-Z23)*(1-Hajoamiskertoimet!$C$17)</f>
        <v>0</v>
      </c>
      <c r="AR23" s="117">
        <f ca="1">(AI23-AA23)*(1-Hajoamiskertoimet!$C$17)</f>
        <v>0</v>
      </c>
      <c r="AS23" s="117">
        <f t="shared" ca="1" si="1"/>
        <v>0</v>
      </c>
    </row>
    <row r="24" spans="1:45" x14ac:dyDescent="0.35">
      <c r="A24" s="182">
        <v>1960</v>
      </c>
      <c r="B24" s="112">
        <f ca="1">(K24-U24)*(1-Hajoamiskertoimet!$C$17)</f>
        <v>0</v>
      </c>
      <c r="C24" s="112">
        <f ca="1">(L24-V24)*(1-Hajoamiskertoimet!$C$17)</f>
        <v>0</v>
      </c>
      <c r="D24" s="112">
        <f ca="1">(M24-W24)*(1-Hajoamiskertoimet!$C$17)</f>
        <v>0</v>
      </c>
      <c r="E24" s="112">
        <f ca="1">(N24-X24)*(1-Hajoamiskertoimet!$C$17)</f>
        <v>0</v>
      </c>
      <c r="F24" s="112">
        <f ca="1">(O24-Y24)*(1-Hajoamiskertoimet!$C$17)</f>
        <v>0</v>
      </c>
      <c r="G24" s="112">
        <f ca="1">(P24-Z24)*(1-Hajoamiskertoimet!$C$17)</f>
        <v>0</v>
      </c>
      <c r="H24" s="112">
        <f ca="1">(Q24-AA24)*(1-Hajoamiskertoimet!$C$17)</f>
        <v>0</v>
      </c>
      <c r="I24" s="112">
        <f t="shared" ca="1" si="2"/>
        <v>0</v>
      </c>
      <c r="K24" s="120">
        <f ca="1">Haj_laskenta_yhdyskunta!AK24</f>
        <v>0</v>
      </c>
      <c r="L24" s="120">
        <f ca="1">Haj_laskenta_yhdyskunta!BR24</f>
        <v>0</v>
      </c>
      <c r="M24" s="120">
        <f t="shared" ca="1" si="3"/>
        <v>0</v>
      </c>
      <c r="N24" s="120">
        <f ca="1">Haj_laskenta_teoll_rak!BD24</f>
        <v>0</v>
      </c>
      <c r="O24" s="120">
        <f ca="1">Haj_laskenta_teoll_rak!AK24</f>
        <v>0</v>
      </c>
      <c r="P24" s="120">
        <f ca="1">Haj_laskenta_lietteet!N24</f>
        <v>0</v>
      </c>
      <c r="Q24" s="120">
        <f ca="1">Haj_laskenta_lietteet!AN24</f>
        <v>0</v>
      </c>
      <c r="R24" s="120">
        <f t="shared" ca="1" si="4"/>
        <v>0</v>
      </c>
      <c r="S24" s="153"/>
      <c r="T24" s="42">
        <v>0</v>
      </c>
      <c r="U24" s="180">
        <f t="shared" ca="1" si="5"/>
        <v>0</v>
      </c>
      <c r="V24" s="180">
        <f t="shared" ca="1" si="0"/>
        <v>0</v>
      </c>
      <c r="W24" s="180">
        <f t="shared" ca="1" si="0"/>
        <v>0</v>
      </c>
      <c r="X24" s="180">
        <f t="shared" ca="1" si="0"/>
        <v>0</v>
      </c>
      <c r="Y24" s="180">
        <f t="shared" ca="1" si="0"/>
        <v>0</v>
      </c>
      <c r="Z24" s="180">
        <f t="shared" ca="1" si="0"/>
        <v>0</v>
      </c>
      <c r="AA24" s="180">
        <f t="shared" ca="1" si="0"/>
        <v>0</v>
      </c>
      <c r="AC24" s="117">
        <f ca="1">Sekal_yhdyskunta!$U24/100*Haj_laskenta_yhdyskunta!$F24*Haj_laskenta_yhdyskunta!$C24*Haj_laskenta_yhdyskunta!$D24*Haj_laskenta_yhdyskunta!$D$5*Haj_laskenta_yhdyskunta!$D$4</f>
        <v>0</v>
      </c>
      <c r="AD24" s="117">
        <f ca="1">Haj_laskenta_yhdyskunta!$AN24*Haj_laskenta_yhdyskunta!$C24*Haj_laskenta_yhdyskunta!$D24*Haj_laskenta_yhdyskunta!$D$5*Haj_laskenta_yhdyskunta!$D$4</f>
        <v>0</v>
      </c>
      <c r="AE24" s="117">
        <f t="shared" ca="1" si="7"/>
        <v>0</v>
      </c>
      <c r="AF24" s="117">
        <f ca="1">Haj_laskenta_teoll_rak!$AN24*Haj_laskenta_teoll_rak!$C24*Haj_laskenta_teoll_rak!$D24*Haj_laskenta_teoll_rak!$D$5*Haj_laskenta_teoll_rak!$D$4</f>
        <v>0</v>
      </c>
      <c r="AG24" s="117">
        <f ca="1">Haj_laskenta_teoll_rak!$G24*Haj_laskenta_teoll_rak!$C24*Haj_laskenta_teoll_rak!$D24*Haj_laskenta_teoll_rak!$D$5*Haj_laskenta_teoll_rak!$D$4</f>
        <v>0</v>
      </c>
      <c r="AH24" s="117">
        <f ca="1">Haj_laskenta_lietteet!$H24*Haj_laskenta_lietteet!$C24*Haj_laskenta_lietteet!$D24*Haj_laskenta_lietteet!$D$5*Haj_laskenta_lietteet!$D$4</f>
        <v>0</v>
      </c>
      <c r="AI24" s="117">
        <f ca="1">Haj_laskenta_lietteet!$Q24*Haj_laskenta_lietteet!$C24*Haj_laskenta_lietteet!$D24*Haj_laskenta_lietteet!$D$5*Haj_laskenta_lietteet!$D$4</f>
        <v>0</v>
      </c>
      <c r="AJ24" s="46">
        <f t="shared" ca="1" si="6"/>
        <v>0</v>
      </c>
      <c r="AL24" s="117">
        <f ca="1">(AC24-U24)*(1-Hajoamiskertoimet!$C$17)</f>
        <v>0</v>
      </c>
      <c r="AM24" s="117">
        <f ca="1">(AD24-V24)*(1-Hajoamiskertoimet!$C$17)</f>
        <v>0</v>
      </c>
      <c r="AN24" s="117">
        <f ca="1">(AE24-W24)*(1-Hajoamiskertoimet!$C$17)</f>
        <v>0</v>
      </c>
      <c r="AO24" s="117">
        <f ca="1">(AF24-X24)*(1-Hajoamiskertoimet!$C$17)</f>
        <v>0</v>
      </c>
      <c r="AP24" s="117">
        <f ca="1">(AG24-Y24)*(1-Hajoamiskertoimet!$C$17)</f>
        <v>0</v>
      </c>
      <c r="AQ24" s="117">
        <f ca="1">(AH24-Z24)*(1-Hajoamiskertoimet!$C$17)</f>
        <v>0</v>
      </c>
      <c r="AR24" s="117">
        <f ca="1">(AI24-AA24)*(1-Hajoamiskertoimet!$C$17)</f>
        <v>0</v>
      </c>
      <c r="AS24" s="117">
        <f t="shared" ca="1" si="1"/>
        <v>0</v>
      </c>
    </row>
    <row r="25" spans="1:45" x14ac:dyDescent="0.35">
      <c r="A25" s="182">
        <v>1961</v>
      </c>
      <c r="B25" s="112">
        <f ca="1">(K25-U25)*(1-Hajoamiskertoimet!$C$17)</f>
        <v>0</v>
      </c>
      <c r="C25" s="112">
        <f ca="1">(L25-V25)*(1-Hajoamiskertoimet!$C$17)</f>
        <v>0</v>
      </c>
      <c r="D25" s="112">
        <f ca="1">(M25-W25)*(1-Hajoamiskertoimet!$C$17)</f>
        <v>0</v>
      </c>
      <c r="E25" s="112">
        <f ca="1">(N25-X25)*(1-Hajoamiskertoimet!$C$17)</f>
        <v>0</v>
      </c>
      <c r="F25" s="112">
        <f ca="1">(O25-Y25)*(1-Hajoamiskertoimet!$C$17)</f>
        <v>0</v>
      </c>
      <c r="G25" s="112">
        <f ca="1">(P25-Z25)*(1-Hajoamiskertoimet!$C$17)</f>
        <v>0</v>
      </c>
      <c r="H25" s="112">
        <f ca="1">(Q25-AA25)*(1-Hajoamiskertoimet!$C$17)</f>
        <v>0</v>
      </c>
      <c r="I25" s="112">
        <f t="shared" ca="1" si="2"/>
        <v>0</v>
      </c>
      <c r="K25" s="120">
        <f ca="1">Haj_laskenta_yhdyskunta!AK25</f>
        <v>0</v>
      </c>
      <c r="L25" s="120">
        <f ca="1">Haj_laskenta_yhdyskunta!BR25</f>
        <v>0</v>
      </c>
      <c r="M25" s="120">
        <f t="shared" ca="1" si="3"/>
        <v>0</v>
      </c>
      <c r="N25" s="120">
        <f ca="1">Haj_laskenta_teoll_rak!BD25</f>
        <v>0</v>
      </c>
      <c r="O25" s="120">
        <f ca="1">Haj_laskenta_teoll_rak!AK25</f>
        <v>0</v>
      </c>
      <c r="P25" s="120">
        <f ca="1">Haj_laskenta_lietteet!N25</f>
        <v>0</v>
      </c>
      <c r="Q25" s="120">
        <f ca="1">Haj_laskenta_lietteet!AN25</f>
        <v>0</v>
      </c>
      <c r="R25" s="120">
        <f t="shared" ca="1" si="4"/>
        <v>0</v>
      </c>
      <c r="S25" s="153"/>
      <c r="T25" s="42">
        <v>0</v>
      </c>
      <c r="U25" s="180">
        <f t="shared" ca="1" si="5"/>
        <v>0</v>
      </c>
      <c r="V25" s="180">
        <f t="shared" ca="1" si="0"/>
        <v>0</v>
      </c>
      <c r="W25" s="180">
        <f t="shared" ca="1" si="0"/>
        <v>0</v>
      </c>
      <c r="X25" s="180">
        <f t="shared" ca="1" si="0"/>
        <v>0</v>
      </c>
      <c r="Y25" s="180">
        <f t="shared" ca="1" si="0"/>
        <v>0</v>
      </c>
      <c r="Z25" s="180">
        <f t="shared" ca="1" si="0"/>
        <v>0</v>
      </c>
      <c r="AA25" s="180">
        <f t="shared" ca="1" si="0"/>
        <v>0</v>
      </c>
      <c r="AC25" s="117">
        <f ca="1">Sekal_yhdyskunta!$U25/100*Haj_laskenta_yhdyskunta!$F25*Haj_laskenta_yhdyskunta!$C25*Haj_laskenta_yhdyskunta!$D25*Haj_laskenta_yhdyskunta!$D$5*Haj_laskenta_yhdyskunta!$D$4</f>
        <v>0</v>
      </c>
      <c r="AD25" s="117">
        <f ca="1">Haj_laskenta_yhdyskunta!$AN25*Haj_laskenta_yhdyskunta!$C25*Haj_laskenta_yhdyskunta!$D25*Haj_laskenta_yhdyskunta!$D$5*Haj_laskenta_yhdyskunta!$D$4</f>
        <v>0</v>
      </c>
      <c r="AE25" s="117">
        <f t="shared" ca="1" si="7"/>
        <v>0</v>
      </c>
      <c r="AF25" s="117">
        <f ca="1">Haj_laskenta_teoll_rak!$AN25*Haj_laskenta_teoll_rak!$C25*Haj_laskenta_teoll_rak!$D25*Haj_laskenta_teoll_rak!$D$5*Haj_laskenta_teoll_rak!$D$4</f>
        <v>0</v>
      </c>
      <c r="AG25" s="117">
        <f ca="1">Haj_laskenta_teoll_rak!$G25*Haj_laskenta_teoll_rak!$C25*Haj_laskenta_teoll_rak!$D25*Haj_laskenta_teoll_rak!$D$5*Haj_laskenta_teoll_rak!$D$4</f>
        <v>0</v>
      </c>
      <c r="AH25" s="117">
        <f ca="1">Haj_laskenta_lietteet!$H25*Haj_laskenta_lietteet!$C25*Haj_laskenta_lietteet!$D25*Haj_laskenta_lietteet!$D$5*Haj_laskenta_lietteet!$D$4</f>
        <v>0</v>
      </c>
      <c r="AI25" s="117">
        <f ca="1">Haj_laskenta_lietteet!$Q25*Haj_laskenta_lietteet!$C25*Haj_laskenta_lietteet!$D25*Haj_laskenta_lietteet!$D$5*Haj_laskenta_lietteet!$D$4</f>
        <v>0</v>
      </c>
      <c r="AJ25" s="46">
        <f t="shared" ca="1" si="6"/>
        <v>0</v>
      </c>
      <c r="AL25" s="117">
        <f ca="1">(AC25-U25)*(1-Hajoamiskertoimet!$C$17)</f>
        <v>0</v>
      </c>
      <c r="AM25" s="117">
        <f ca="1">(AD25-V25)*(1-Hajoamiskertoimet!$C$17)</f>
        <v>0</v>
      </c>
      <c r="AN25" s="117">
        <f ca="1">(AE25-W25)*(1-Hajoamiskertoimet!$C$17)</f>
        <v>0</v>
      </c>
      <c r="AO25" s="117">
        <f ca="1">(AF25-X25)*(1-Hajoamiskertoimet!$C$17)</f>
        <v>0</v>
      </c>
      <c r="AP25" s="117">
        <f ca="1">(AG25-Y25)*(1-Hajoamiskertoimet!$C$17)</f>
        <v>0</v>
      </c>
      <c r="AQ25" s="117">
        <f ca="1">(AH25-Z25)*(1-Hajoamiskertoimet!$C$17)</f>
        <v>0</v>
      </c>
      <c r="AR25" s="117">
        <f ca="1">(AI25-AA25)*(1-Hajoamiskertoimet!$C$17)</f>
        <v>0</v>
      </c>
      <c r="AS25" s="117">
        <f t="shared" ca="1" si="1"/>
        <v>0</v>
      </c>
    </row>
    <row r="26" spans="1:45" x14ac:dyDescent="0.35">
      <c r="A26" s="182">
        <v>1962</v>
      </c>
      <c r="B26" s="112">
        <f ca="1">(K26-U26)*(1-Hajoamiskertoimet!$C$17)</f>
        <v>0</v>
      </c>
      <c r="C26" s="112">
        <f ca="1">(L26-V26)*(1-Hajoamiskertoimet!$C$17)</f>
        <v>0</v>
      </c>
      <c r="D26" s="112">
        <f ca="1">(M26-W26)*(1-Hajoamiskertoimet!$C$17)</f>
        <v>0</v>
      </c>
      <c r="E26" s="112">
        <f ca="1">(N26-X26)*(1-Hajoamiskertoimet!$C$17)</f>
        <v>0</v>
      </c>
      <c r="F26" s="112">
        <f ca="1">(O26-Y26)*(1-Hajoamiskertoimet!$C$17)</f>
        <v>0</v>
      </c>
      <c r="G26" s="112">
        <f ca="1">(P26-Z26)*(1-Hajoamiskertoimet!$C$17)</f>
        <v>0</v>
      </c>
      <c r="H26" s="112">
        <f ca="1">(Q26-AA26)*(1-Hajoamiskertoimet!$C$17)</f>
        <v>0</v>
      </c>
      <c r="I26" s="112">
        <f t="shared" ca="1" si="2"/>
        <v>0</v>
      </c>
      <c r="K26" s="120">
        <f ca="1">Haj_laskenta_yhdyskunta!AK26</f>
        <v>0</v>
      </c>
      <c r="L26" s="120">
        <f ca="1">Haj_laskenta_yhdyskunta!BR26</f>
        <v>0</v>
      </c>
      <c r="M26" s="120">
        <f t="shared" ca="1" si="3"/>
        <v>0</v>
      </c>
      <c r="N26" s="120">
        <f ca="1">Haj_laskenta_teoll_rak!BD26</f>
        <v>0</v>
      </c>
      <c r="O26" s="120">
        <f ca="1">Haj_laskenta_teoll_rak!AK26</f>
        <v>0</v>
      </c>
      <c r="P26" s="120">
        <f ca="1">Haj_laskenta_lietteet!N26</f>
        <v>0</v>
      </c>
      <c r="Q26" s="120">
        <f ca="1">Haj_laskenta_lietteet!AN26</f>
        <v>0</v>
      </c>
      <c r="R26" s="120">
        <f t="shared" ca="1" si="4"/>
        <v>0</v>
      </c>
      <c r="S26" s="153"/>
      <c r="T26" s="42">
        <v>0</v>
      </c>
      <c r="U26" s="180">
        <f t="shared" ca="1" si="5"/>
        <v>0</v>
      </c>
      <c r="V26" s="180">
        <f t="shared" ca="1" si="0"/>
        <v>0</v>
      </c>
      <c r="W26" s="180">
        <f t="shared" ca="1" si="0"/>
        <v>0</v>
      </c>
      <c r="X26" s="180">
        <f t="shared" ca="1" si="0"/>
        <v>0</v>
      </c>
      <c r="Y26" s="180">
        <f t="shared" ca="1" si="0"/>
        <v>0</v>
      </c>
      <c r="Z26" s="180">
        <f t="shared" ca="1" si="0"/>
        <v>0</v>
      </c>
      <c r="AA26" s="180">
        <f t="shared" ca="1" si="0"/>
        <v>0</v>
      </c>
      <c r="AC26" s="117">
        <f ca="1">Sekal_yhdyskunta!$U26/100*Haj_laskenta_yhdyskunta!$F26*Haj_laskenta_yhdyskunta!$C26*Haj_laskenta_yhdyskunta!$D26*Haj_laskenta_yhdyskunta!$D$5*Haj_laskenta_yhdyskunta!$D$4</f>
        <v>0</v>
      </c>
      <c r="AD26" s="117">
        <f ca="1">Haj_laskenta_yhdyskunta!$AN26*Haj_laskenta_yhdyskunta!$C26*Haj_laskenta_yhdyskunta!$D26*Haj_laskenta_yhdyskunta!$D$5*Haj_laskenta_yhdyskunta!$D$4</f>
        <v>0</v>
      </c>
      <c r="AE26" s="117">
        <f t="shared" ca="1" si="7"/>
        <v>0</v>
      </c>
      <c r="AF26" s="117">
        <f ca="1">Haj_laskenta_teoll_rak!$AN26*Haj_laskenta_teoll_rak!$C26*Haj_laskenta_teoll_rak!$D26*Haj_laskenta_teoll_rak!$D$5*Haj_laskenta_teoll_rak!$D$4</f>
        <v>0</v>
      </c>
      <c r="AG26" s="117">
        <f ca="1">Haj_laskenta_teoll_rak!$G26*Haj_laskenta_teoll_rak!$C26*Haj_laskenta_teoll_rak!$D26*Haj_laskenta_teoll_rak!$D$5*Haj_laskenta_teoll_rak!$D$4</f>
        <v>0</v>
      </c>
      <c r="AH26" s="117">
        <f ca="1">Haj_laskenta_lietteet!$H26*Haj_laskenta_lietteet!$C26*Haj_laskenta_lietteet!$D26*Haj_laskenta_lietteet!$D$5*Haj_laskenta_lietteet!$D$4</f>
        <v>0</v>
      </c>
      <c r="AI26" s="117">
        <f ca="1">Haj_laskenta_lietteet!$Q26*Haj_laskenta_lietteet!$C26*Haj_laskenta_lietteet!$D26*Haj_laskenta_lietteet!$D$5*Haj_laskenta_lietteet!$D$4</f>
        <v>0</v>
      </c>
      <c r="AJ26" s="46">
        <f t="shared" ca="1" si="6"/>
        <v>0</v>
      </c>
      <c r="AL26" s="117">
        <f ca="1">(AC26-U26)*(1-Hajoamiskertoimet!$C$17)</f>
        <v>0</v>
      </c>
      <c r="AM26" s="117">
        <f ca="1">(AD26-V26)*(1-Hajoamiskertoimet!$C$17)</f>
        <v>0</v>
      </c>
      <c r="AN26" s="117">
        <f ca="1">(AE26-W26)*(1-Hajoamiskertoimet!$C$17)</f>
        <v>0</v>
      </c>
      <c r="AO26" s="117">
        <f ca="1">(AF26-X26)*(1-Hajoamiskertoimet!$C$17)</f>
        <v>0</v>
      </c>
      <c r="AP26" s="117">
        <f ca="1">(AG26-Y26)*(1-Hajoamiskertoimet!$C$17)</f>
        <v>0</v>
      </c>
      <c r="AQ26" s="117">
        <f ca="1">(AH26-Z26)*(1-Hajoamiskertoimet!$C$17)</f>
        <v>0</v>
      </c>
      <c r="AR26" s="117">
        <f ca="1">(AI26-AA26)*(1-Hajoamiskertoimet!$C$17)</f>
        <v>0</v>
      </c>
      <c r="AS26" s="117">
        <f t="shared" ca="1" si="1"/>
        <v>0</v>
      </c>
    </row>
    <row r="27" spans="1:45" x14ac:dyDescent="0.35">
      <c r="A27" s="182">
        <v>1963</v>
      </c>
      <c r="B27" s="112">
        <f ca="1">(K27-U27)*(1-Hajoamiskertoimet!$C$17)</f>
        <v>0</v>
      </c>
      <c r="C27" s="112">
        <f ca="1">(L27-V27)*(1-Hajoamiskertoimet!$C$17)</f>
        <v>0</v>
      </c>
      <c r="D27" s="112">
        <f ca="1">(M27-W27)*(1-Hajoamiskertoimet!$C$17)</f>
        <v>0</v>
      </c>
      <c r="E27" s="112">
        <f ca="1">(N27-X27)*(1-Hajoamiskertoimet!$C$17)</f>
        <v>0</v>
      </c>
      <c r="F27" s="112">
        <f ca="1">(O27-Y27)*(1-Hajoamiskertoimet!$C$17)</f>
        <v>0</v>
      </c>
      <c r="G27" s="112">
        <f ca="1">(P27-Z27)*(1-Hajoamiskertoimet!$C$17)</f>
        <v>0</v>
      </c>
      <c r="H27" s="112">
        <f ca="1">(Q27-AA27)*(1-Hajoamiskertoimet!$C$17)</f>
        <v>0</v>
      </c>
      <c r="I27" s="112">
        <f t="shared" ca="1" si="2"/>
        <v>0</v>
      </c>
      <c r="K27" s="120">
        <f ca="1">Haj_laskenta_yhdyskunta!AK27</f>
        <v>0</v>
      </c>
      <c r="L27" s="120">
        <f ca="1">Haj_laskenta_yhdyskunta!BR27</f>
        <v>0</v>
      </c>
      <c r="M27" s="120">
        <f t="shared" ca="1" si="3"/>
        <v>0</v>
      </c>
      <c r="N27" s="120">
        <f ca="1">Haj_laskenta_teoll_rak!BD27</f>
        <v>0</v>
      </c>
      <c r="O27" s="120">
        <f ca="1">Haj_laskenta_teoll_rak!AK27</f>
        <v>0</v>
      </c>
      <c r="P27" s="120">
        <f ca="1">Haj_laskenta_lietteet!N27</f>
        <v>0</v>
      </c>
      <c r="Q27" s="120">
        <f ca="1">Haj_laskenta_lietteet!AN27</f>
        <v>0</v>
      </c>
      <c r="R27" s="120">
        <f t="shared" ca="1" si="4"/>
        <v>0</v>
      </c>
      <c r="S27" s="153"/>
      <c r="T27" s="42">
        <v>0</v>
      </c>
      <c r="U27" s="180">
        <f t="shared" ca="1" si="5"/>
        <v>0</v>
      </c>
      <c r="V27" s="180">
        <f t="shared" ca="1" si="5"/>
        <v>0</v>
      </c>
      <c r="W27" s="180">
        <f t="shared" ca="1" si="5"/>
        <v>0</v>
      </c>
      <c r="X27" s="180">
        <f t="shared" ca="1" si="5"/>
        <v>0</v>
      </c>
      <c r="Y27" s="180">
        <f t="shared" ca="1" si="5"/>
        <v>0</v>
      </c>
      <c r="Z27" s="180">
        <f t="shared" ca="1" si="5"/>
        <v>0</v>
      </c>
      <c r="AA27" s="180">
        <f t="shared" ca="1" si="5"/>
        <v>0</v>
      </c>
      <c r="AC27" s="117">
        <f ca="1">Sekal_yhdyskunta!$U27/100*Haj_laskenta_yhdyskunta!$F27*Haj_laskenta_yhdyskunta!$C27*Haj_laskenta_yhdyskunta!$D27*Haj_laskenta_yhdyskunta!$D$5*Haj_laskenta_yhdyskunta!$D$4</f>
        <v>0</v>
      </c>
      <c r="AD27" s="117">
        <f ca="1">Haj_laskenta_yhdyskunta!$AN27*Haj_laskenta_yhdyskunta!$C27*Haj_laskenta_yhdyskunta!$D27*Haj_laskenta_yhdyskunta!$D$5*Haj_laskenta_yhdyskunta!$D$4</f>
        <v>0</v>
      </c>
      <c r="AE27" s="117">
        <f t="shared" ca="1" si="7"/>
        <v>0</v>
      </c>
      <c r="AF27" s="117">
        <f ca="1">Haj_laskenta_teoll_rak!$AN27*Haj_laskenta_teoll_rak!$C27*Haj_laskenta_teoll_rak!$D27*Haj_laskenta_teoll_rak!$D$5*Haj_laskenta_teoll_rak!$D$4</f>
        <v>0</v>
      </c>
      <c r="AG27" s="117">
        <f ca="1">Haj_laskenta_teoll_rak!$G27*Haj_laskenta_teoll_rak!$C27*Haj_laskenta_teoll_rak!$D27*Haj_laskenta_teoll_rak!$D$5*Haj_laskenta_teoll_rak!$D$4</f>
        <v>0</v>
      </c>
      <c r="AH27" s="117">
        <f ca="1">Haj_laskenta_lietteet!$H27*Haj_laskenta_lietteet!$C27*Haj_laskenta_lietteet!$D27*Haj_laskenta_lietteet!$D$5*Haj_laskenta_lietteet!$D$4</f>
        <v>0</v>
      </c>
      <c r="AI27" s="117">
        <f ca="1">Haj_laskenta_lietteet!$Q27*Haj_laskenta_lietteet!$C27*Haj_laskenta_lietteet!$D27*Haj_laskenta_lietteet!$D$5*Haj_laskenta_lietteet!$D$4</f>
        <v>0</v>
      </c>
      <c r="AJ27" s="46">
        <f t="shared" ca="1" si="6"/>
        <v>0</v>
      </c>
      <c r="AL27" s="117">
        <f ca="1">(AC27-U27)*(1-Hajoamiskertoimet!$C$17)</f>
        <v>0</v>
      </c>
      <c r="AM27" s="117">
        <f ca="1">(AD27-V27)*(1-Hajoamiskertoimet!$C$17)</f>
        <v>0</v>
      </c>
      <c r="AN27" s="117">
        <f ca="1">(AE27-W27)*(1-Hajoamiskertoimet!$C$17)</f>
        <v>0</v>
      </c>
      <c r="AO27" s="117">
        <f ca="1">(AF27-X27)*(1-Hajoamiskertoimet!$C$17)</f>
        <v>0</v>
      </c>
      <c r="AP27" s="117">
        <f ca="1">(AG27-Y27)*(1-Hajoamiskertoimet!$C$17)</f>
        <v>0</v>
      </c>
      <c r="AQ27" s="117">
        <f ca="1">(AH27-Z27)*(1-Hajoamiskertoimet!$C$17)</f>
        <v>0</v>
      </c>
      <c r="AR27" s="117">
        <f ca="1">(AI27-AA27)*(1-Hajoamiskertoimet!$C$17)</f>
        <v>0</v>
      </c>
      <c r="AS27" s="117">
        <f t="shared" ca="1" si="1"/>
        <v>0</v>
      </c>
    </row>
    <row r="28" spans="1:45" x14ac:dyDescent="0.35">
      <c r="A28" s="182">
        <v>1964</v>
      </c>
      <c r="B28" s="112">
        <f ca="1">(K28-U28)*(1-Hajoamiskertoimet!$C$17)</f>
        <v>0</v>
      </c>
      <c r="C28" s="112">
        <f ca="1">(L28-V28)*(1-Hajoamiskertoimet!$C$17)</f>
        <v>0</v>
      </c>
      <c r="D28" s="112">
        <f ca="1">(M28-W28)*(1-Hajoamiskertoimet!$C$17)</f>
        <v>0</v>
      </c>
      <c r="E28" s="112">
        <f ca="1">(N28-X28)*(1-Hajoamiskertoimet!$C$17)</f>
        <v>0</v>
      </c>
      <c r="F28" s="112">
        <f ca="1">(O28-Y28)*(1-Hajoamiskertoimet!$C$17)</f>
        <v>0</v>
      </c>
      <c r="G28" s="112">
        <f ca="1">(P28-Z28)*(1-Hajoamiskertoimet!$C$17)</f>
        <v>0</v>
      </c>
      <c r="H28" s="112">
        <f ca="1">(Q28-AA28)*(1-Hajoamiskertoimet!$C$17)</f>
        <v>0</v>
      </c>
      <c r="I28" s="112">
        <f t="shared" ca="1" si="2"/>
        <v>0</v>
      </c>
      <c r="K28" s="120">
        <f ca="1">Haj_laskenta_yhdyskunta!AK28</f>
        <v>0</v>
      </c>
      <c r="L28" s="120">
        <f ca="1">Haj_laskenta_yhdyskunta!BR28</f>
        <v>0</v>
      </c>
      <c r="M28" s="120">
        <f t="shared" ca="1" si="3"/>
        <v>0</v>
      </c>
      <c r="N28" s="120">
        <f ca="1">Haj_laskenta_teoll_rak!BD28</f>
        <v>0</v>
      </c>
      <c r="O28" s="120">
        <f ca="1">Haj_laskenta_teoll_rak!AK28</f>
        <v>0</v>
      </c>
      <c r="P28" s="120">
        <f ca="1">Haj_laskenta_lietteet!N28</f>
        <v>0</v>
      </c>
      <c r="Q28" s="120">
        <f ca="1">Haj_laskenta_lietteet!AN28</f>
        <v>0</v>
      </c>
      <c r="R28" s="120">
        <f t="shared" ca="1" si="4"/>
        <v>0</v>
      </c>
      <c r="S28" s="153"/>
      <c r="T28" s="42">
        <v>0</v>
      </c>
      <c r="U28" s="180">
        <f t="shared" ca="1" si="5"/>
        <v>0</v>
      </c>
      <c r="V28" s="180">
        <f t="shared" ca="1" si="5"/>
        <v>0</v>
      </c>
      <c r="W28" s="180">
        <f t="shared" ca="1" si="5"/>
        <v>0</v>
      </c>
      <c r="X28" s="180">
        <f t="shared" ca="1" si="5"/>
        <v>0</v>
      </c>
      <c r="Y28" s="180">
        <f t="shared" ca="1" si="5"/>
        <v>0</v>
      </c>
      <c r="Z28" s="180">
        <f t="shared" ca="1" si="5"/>
        <v>0</v>
      </c>
      <c r="AA28" s="180">
        <f t="shared" ca="1" si="5"/>
        <v>0</v>
      </c>
      <c r="AC28" s="117">
        <f ca="1">Sekal_yhdyskunta!$U28/100*Haj_laskenta_yhdyskunta!$F28*Haj_laskenta_yhdyskunta!$C28*Haj_laskenta_yhdyskunta!$D28*Haj_laskenta_yhdyskunta!$D$5*Haj_laskenta_yhdyskunta!$D$4</f>
        <v>0</v>
      </c>
      <c r="AD28" s="117">
        <f ca="1">Haj_laskenta_yhdyskunta!$AN28*Haj_laskenta_yhdyskunta!$C28*Haj_laskenta_yhdyskunta!$D28*Haj_laskenta_yhdyskunta!$D$5*Haj_laskenta_yhdyskunta!$D$4</f>
        <v>0</v>
      </c>
      <c r="AE28" s="117">
        <f t="shared" ca="1" si="7"/>
        <v>0</v>
      </c>
      <c r="AF28" s="117">
        <f ca="1">Haj_laskenta_teoll_rak!$AN28*Haj_laskenta_teoll_rak!$C28*Haj_laskenta_teoll_rak!$D28*Haj_laskenta_teoll_rak!$D$5*Haj_laskenta_teoll_rak!$D$4</f>
        <v>0</v>
      </c>
      <c r="AG28" s="117">
        <f ca="1">Haj_laskenta_teoll_rak!$G28*Haj_laskenta_teoll_rak!$C28*Haj_laskenta_teoll_rak!$D28*Haj_laskenta_teoll_rak!$D$5*Haj_laskenta_teoll_rak!$D$4</f>
        <v>0</v>
      </c>
      <c r="AH28" s="117">
        <f ca="1">Haj_laskenta_lietteet!$H28*Haj_laskenta_lietteet!$C28*Haj_laskenta_lietteet!$D28*Haj_laskenta_lietteet!$D$5*Haj_laskenta_lietteet!$D$4</f>
        <v>0</v>
      </c>
      <c r="AI28" s="117">
        <f ca="1">Haj_laskenta_lietteet!$Q28*Haj_laskenta_lietteet!$C28*Haj_laskenta_lietteet!$D28*Haj_laskenta_lietteet!$D$5*Haj_laskenta_lietteet!$D$4</f>
        <v>0</v>
      </c>
      <c r="AJ28" s="46">
        <f t="shared" ca="1" si="6"/>
        <v>0</v>
      </c>
      <c r="AL28" s="117">
        <f ca="1">(AC28-U28)*(1-Hajoamiskertoimet!$C$17)</f>
        <v>0</v>
      </c>
      <c r="AM28" s="117">
        <f ca="1">(AD28-V28)*(1-Hajoamiskertoimet!$C$17)</f>
        <v>0</v>
      </c>
      <c r="AN28" s="117">
        <f ca="1">(AE28-W28)*(1-Hajoamiskertoimet!$C$17)</f>
        <v>0</v>
      </c>
      <c r="AO28" s="117">
        <f ca="1">(AF28-X28)*(1-Hajoamiskertoimet!$C$17)</f>
        <v>0</v>
      </c>
      <c r="AP28" s="117">
        <f ca="1">(AG28-Y28)*(1-Hajoamiskertoimet!$C$17)</f>
        <v>0</v>
      </c>
      <c r="AQ28" s="117">
        <f ca="1">(AH28-Z28)*(1-Hajoamiskertoimet!$C$17)</f>
        <v>0</v>
      </c>
      <c r="AR28" s="117">
        <f ca="1">(AI28-AA28)*(1-Hajoamiskertoimet!$C$17)</f>
        <v>0</v>
      </c>
      <c r="AS28" s="117">
        <f t="shared" ca="1" si="1"/>
        <v>0</v>
      </c>
    </row>
    <row r="29" spans="1:45" x14ac:dyDescent="0.35">
      <c r="A29" s="182">
        <v>1965</v>
      </c>
      <c r="B29" s="112">
        <f ca="1">(K29-U29)*(1-Hajoamiskertoimet!$C$17)</f>
        <v>0</v>
      </c>
      <c r="C29" s="112">
        <f ca="1">(L29-V29)*(1-Hajoamiskertoimet!$C$17)</f>
        <v>0</v>
      </c>
      <c r="D29" s="112">
        <f ca="1">(M29-W29)*(1-Hajoamiskertoimet!$C$17)</f>
        <v>0</v>
      </c>
      <c r="E29" s="112">
        <f ca="1">(N29-X29)*(1-Hajoamiskertoimet!$C$17)</f>
        <v>0</v>
      </c>
      <c r="F29" s="112">
        <f ca="1">(O29-Y29)*(1-Hajoamiskertoimet!$C$17)</f>
        <v>0</v>
      </c>
      <c r="G29" s="112">
        <f ca="1">(P29-Z29)*(1-Hajoamiskertoimet!$C$17)</f>
        <v>0</v>
      </c>
      <c r="H29" s="112">
        <f ca="1">(Q29-AA29)*(1-Hajoamiskertoimet!$C$17)</f>
        <v>0</v>
      </c>
      <c r="I29" s="112">
        <f t="shared" ca="1" si="2"/>
        <v>0</v>
      </c>
      <c r="K29" s="120">
        <f ca="1">Haj_laskenta_yhdyskunta!AK29</f>
        <v>0</v>
      </c>
      <c r="L29" s="120">
        <f ca="1">Haj_laskenta_yhdyskunta!BR29</f>
        <v>0</v>
      </c>
      <c r="M29" s="120">
        <f t="shared" ca="1" si="3"/>
        <v>0</v>
      </c>
      <c r="N29" s="120">
        <f ca="1">Haj_laskenta_teoll_rak!BD29</f>
        <v>0</v>
      </c>
      <c r="O29" s="120">
        <f ca="1">Haj_laskenta_teoll_rak!AK29</f>
        <v>0</v>
      </c>
      <c r="P29" s="120">
        <f ca="1">Haj_laskenta_lietteet!N29</f>
        <v>0</v>
      </c>
      <c r="Q29" s="120">
        <f ca="1">Haj_laskenta_lietteet!AN29</f>
        <v>0</v>
      </c>
      <c r="R29" s="120">
        <f t="shared" ca="1" si="4"/>
        <v>0</v>
      </c>
      <c r="S29" s="153"/>
      <c r="T29" s="42">
        <v>0</v>
      </c>
      <c r="U29" s="180">
        <f t="shared" ca="1" si="5"/>
        <v>0</v>
      </c>
      <c r="V29" s="180">
        <f t="shared" ca="1" si="5"/>
        <v>0</v>
      </c>
      <c r="W29" s="180">
        <f t="shared" ca="1" si="5"/>
        <v>0</v>
      </c>
      <c r="X29" s="180">
        <f t="shared" ca="1" si="5"/>
        <v>0</v>
      </c>
      <c r="Y29" s="180">
        <f t="shared" ca="1" si="5"/>
        <v>0</v>
      </c>
      <c r="Z29" s="180">
        <f t="shared" ca="1" si="5"/>
        <v>0</v>
      </c>
      <c r="AA29" s="180">
        <f t="shared" ca="1" si="5"/>
        <v>0</v>
      </c>
      <c r="AC29" s="117">
        <f ca="1">Sekal_yhdyskunta!$U29/100*Haj_laskenta_yhdyskunta!$F29*Haj_laskenta_yhdyskunta!$C29*Haj_laskenta_yhdyskunta!$D29*Haj_laskenta_yhdyskunta!$D$5*Haj_laskenta_yhdyskunta!$D$4</f>
        <v>0</v>
      </c>
      <c r="AD29" s="117">
        <f ca="1">Haj_laskenta_yhdyskunta!$AN29*Haj_laskenta_yhdyskunta!$C29*Haj_laskenta_yhdyskunta!$D29*Haj_laskenta_yhdyskunta!$D$5*Haj_laskenta_yhdyskunta!$D$4</f>
        <v>0</v>
      </c>
      <c r="AE29" s="117">
        <f t="shared" ca="1" si="7"/>
        <v>0</v>
      </c>
      <c r="AF29" s="117">
        <f ca="1">Haj_laskenta_teoll_rak!$AN29*Haj_laskenta_teoll_rak!$C29*Haj_laskenta_teoll_rak!$D29*Haj_laskenta_teoll_rak!$D$5*Haj_laskenta_teoll_rak!$D$4</f>
        <v>0</v>
      </c>
      <c r="AG29" s="117">
        <f ca="1">Haj_laskenta_teoll_rak!$G29*Haj_laskenta_teoll_rak!$C29*Haj_laskenta_teoll_rak!$D29*Haj_laskenta_teoll_rak!$D$5*Haj_laskenta_teoll_rak!$D$4</f>
        <v>0</v>
      </c>
      <c r="AH29" s="117">
        <f ca="1">Haj_laskenta_lietteet!$H29*Haj_laskenta_lietteet!$C29*Haj_laskenta_lietteet!$D29*Haj_laskenta_lietteet!$D$5*Haj_laskenta_lietteet!$D$4</f>
        <v>0</v>
      </c>
      <c r="AI29" s="117">
        <f ca="1">Haj_laskenta_lietteet!$Q29*Haj_laskenta_lietteet!$C29*Haj_laskenta_lietteet!$D29*Haj_laskenta_lietteet!$D$5*Haj_laskenta_lietteet!$D$4</f>
        <v>0</v>
      </c>
      <c r="AJ29" s="46">
        <f t="shared" ca="1" si="6"/>
        <v>0</v>
      </c>
      <c r="AL29" s="117">
        <f ca="1">(AC29-U29)*(1-Hajoamiskertoimet!$C$17)</f>
        <v>0</v>
      </c>
      <c r="AM29" s="117">
        <f ca="1">(AD29-V29)*(1-Hajoamiskertoimet!$C$17)</f>
        <v>0</v>
      </c>
      <c r="AN29" s="117">
        <f ca="1">(AE29-W29)*(1-Hajoamiskertoimet!$C$17)</f>
        <v>0</v>
      </c>
      <c r="AO29" s="117">
        <f ca="1">(AF29-X29)*(1-Hajoamiskertoimet!$C$17)</f>
        <v>0</v>
      </c>
      <c r="AP29" s="117">
        <f ca="1">(AG29-Y29)*(1-Hajoamiskertoimet!$C$17)</f>
        <v>0</v>
      </c>
      <c r="AQ29" s="117">
        <f ca="1">(AH29-Z29)*(1-Hajoamiskertoimet!$C$17)</f>
        <v>0</v>
      </c>
      <c r="AR29" s="117">
        <f ca="1">(AI29-AA29)*(1-Hajoamiskertoimet!$C$17)</f>
        <v>0</v>
      </c>
      <c r="AS29" s="117">
        <f t="shared" ca="1" si="1"/>
        <v>0</v>
      </c>
    </row>
    <row r="30" spans="1:45" x14ac:dyDescent="0.35">
      <c r="A30" s="182">
        <v>1966</v>
      </c>
      <c r="B30" s="112">
        <f ca="1">(K30-U30)*(1-Hajoamiskertoimet!$C$17)</f>
        <v>0</v>
      </c>
      <c r="C30" s="112">
        <f ca="1">(L30-V30)*(1-Hajoamiskertoimet!$C$17)</f>
        <v>0</v>
      </c>
      <c r="D30" s="112">
        <f ca="1">(M30-W30)*(1-Hajoamiskertoimet!$C$17)</f>
        <v>0</v>
      </c>
      <c r="E30" s="112">
        <f ca="1">(N30-X30)*(1-Hajoamiskertoimet!$C$17)</f>
        <v>0</v>
      </c>
      <c r="F30" s="112">
        <f ca="1">(O30-Y30)*(1-Hajoamiskertoimet!$C$17)</f>
        <v>0</v>
      </c>
      <c r="G30" s="112">
        <f ca="1">(P30-Z30)*(1-Hajoamiskertoimet!$C$17)</f>
        <v>0</v>
      </c>
      <c r="H30" s="112">
        <f ca="1">(Q30-AA30)*(1-Hajoamiskertoimet!$C$17)</f>
        <v>0</v>
      </c>
      <c r="I30" s="112">
        <f t="shared" ca="1" si="2"/>
        <v>0</v>
      </c>
      <c r="K30" s="120">
        <f ca="1">Haj_laskenta_yhdyskunta!AK30</f>
        <v>0</v>
      </c>
      <c r="L30" s="120">
        <f ca="1">Haj_laskenta_yhdyskunta!BR30</f>
        <v>0</v>
      </c>
      <c r="M30" s="120">
        <f t="shared" ca="1" si="3"/>
        <v>0</v>
      </c>
      <c r="N30" s="120">
        <f ca="1">Haj_laskenta_teoll_rak!BD30</f>
        <v>0</v>
      </c>
      <c r="O30" s="120">
        <f ca="1">Haj_laskenta_teoll_rak!AK30</f>
        <v>0</v>
      </c>
      <c r="P30" s="120">
        <f ca="1">Haj_laskenta_lietteet!N30</f>
        <v>0</v>
      </c>
      <c r="Q30" s="120">
        <f ca="1">Haj_laskenta_lietteet!AN30</f>
        <v>0</v>
      </c>
      <c r="R30" s="120">
        <f t="shared" ca="1" si="4"/>
        <v>0</v>
      </c>
      <c r="S30" s="153"/>
      <c r="T30" s="42">
        <v>0</v>
      </c>
      <c r="U30" s="180">
        <f t="shared" ca="1" si="5"/>
        <v>0</v>
      </c>
      <c r="V30" s="180">
        <f t="shared" ca="1" si="5"/>
        <v>0</v>
      </c>
      <c r="W30" s="180">
        <f t="shared" ca="1" si="5"/>
        <v>0</v>
      </c>
      <c r="X30" s="180">
        <f t="shared" ca="1" si="5"/>
        <v>0</v>
      </c>
      <c r="Y30" s="180">
        <f t="shared" ca="1" si="5"/>
        <v>0</v>
      </c>
      <c r="Z30" s="180">
        <f t="shared" ca="1" si="5"/>
        <v>0</v>
      </c>
      <c r="AA30" s="180">
        <f t="shared" ca="1" si="5"/>
        <v>0</v>
      </c>
      <c r="AC30" s="117">
        <f ca="1">Sekal_yhdyskunta!$U30/100*Haj_laskenta_yhdyskunta!$F30*Haj_laskenta_yhdyskunta!$C30*Haj_laskenta_yhdyskunta!$D30*Haj_laskenta_yhdyskunta!$D$5*Haj_laskenta_yhdyskunta!$D$4</f>
        <v>0</v>
      </c>
      <c r="AD30" s="117">
        <f ca="1">Haj_laskenta_yhdyskunta!$AN30*Haj_laskenta_yhdyskunta!$C30*Haj_laskenta_yhdyskunta!$D30*Haj_laskenta_yhdyskunta!$D$5*Haj_laskenta_yhdyskunta!$D$4</f>
        <v>0</v>
      </c>
      <c r="AE30" s="117">
        <f t="shared" ca="1" si="7"/>
        <v>0</v>
      </c>
      <c r="AF30" s="117">
        <f ca="1">Haj_laskenta_teoll_rak!$AN30*Haj_laskenta_teoll_rak!$C30*Haj_laskenta_teoll_rak!$D30*Haj_laskenta_teoll_rak!$D$5*Haj_laskenta_teoll_rak!$D$4</f>
        <v>0</v>
      </c>
      <c r="AG30" s="117">
        <f ca="1">Haj_laskenta_teoll_rak!$G30*Haj_laskenta_teoll_rak!$C30*Haj_laskenta_teoll_rak!$D30*Haj_laskenta_teoll_rak!$D$5*Haj_laskenta_teoll_rak!$D$4</f>
        <v>0</v>
      </c>
      <c r="AH30" s="117">
        <f ca="1">Haj_laskenta_lietteet!$H30*Haj_laskenta_lietteet!$C30*Haj_laskenta_lietteet!$D30*Haj_laskenta_lietteet!$D$5*Haj_laskenta_lietteet!$D$4</f>
        <v>0</v>
      </c>
      <c r="AI30" s="117">
        <f ca="1">Haj_laskenta_lietteet!$Q30*Haj_laskenta_lietteet!$C30*Haj_laskenta_lietteet!$D30*Haj_laskenta_lietteet!$D$5*Haj_laskenta_lietteet!$D$4</f>
        <v>0</v>
      </c>
      <c r="AJ30" s="46">
        <f t="shared" ca="1" si="6"/>
        <v>0</v>
      </c>
      <c r="AL30" s="117">
        <f ca="1">(AC30-U30)*(1-Hajoamiskertoimet!$C$17)</f>
        <v>0</v>
      </c>
      <c r="AM30" s="117">
        <f ca="1">(AD30-V30)*(1-Hajoamiskertoimet!$C$17)</f>
        <v>0</v>
      </c>
      <c r="AN30" s="117">
        <f ca="1">(AE30-W30)*(1-Hajoamiskertoimet!$C$17)</f>
        <v>0</v>
      </c>
      <c r="AO30" s="117">
        <f ca="1">(AF30-X30)*(1-Hajoamiskertoimet!$C$17)</f>
        <v>0</v>
      </c>
      <c r="AP30" s="117">
        <f ca="1">(AG30-Y30)*(1-Hajoamiskertoimet!$C$17)</f>
        <v>0</v>
      </c>
      <c r="AQ30" s="117">
        <f ca="1">(AH30-Z30)*(1-Hajoamiskertoimet!$C$17)</f>
        <v>0</v>
      </c>
      <c r="AR30" s="117">
        <f ca="1">(AI30-AA30)*(1-Hajoamiskertoimet!$C$17)</f>
        <v>0</v>
      </c>
      <c r="AS30" s="117">
        <f t="shared" ca="1" si="1"/>
        <v>0</v>
      </c>
    </row>
    <row r="31" spans="1:45" x14ac:dyDescent="0.35">
      <c r="A31" s="182">
        <v>1967</v>
      </c>
      <c r="B31" s="112">
        <f ca="1">(K31-U31)*(1-Hajoamiskertoimet!$C$17)</f>
        <v>0</v>
      </c>
      <c r="C31" s="112">
        <f ca="1">(L31-V31)*(1-Hajoamiskertoimet!$C$17)</f>
        <v>0</v>
      </c>
      <c r="D31" s="112">
        <f ca="1">(M31-W31)*(1-Hajoamiskertoimet!$C$17)</f>
        <v>0</v>
      </c>
      <c r="E31" s="112">
        <f ca="1">(N31-X31)*(1-Hajoamiskertoimet!$C$17)</f>
        <v>0</v>
      </c>
      <c r="F31" s="112">
        <f ca="1">(O31-Y31)*(1-Hajoamiskertoimet!$C$17)</f>
        <v>0</v>
      </c>
      <c r="G31" s="112">
        <f ca="1">(P31-Z31)*(1-Hajoamiskertoimet!$C$17)</f>
        <v>0</v>
      </c>
      <c r="H31" s="112">
        <f ca="1">(Q31-AA31)*(1-Hajoamiskertoimet!$C$17)</f>
        <v>0</v>
      </c>
      <c r="I31" s="112">
        <f t="shared" ca="1" si="2"/>
        <v>0</v>
      </c>
      <c r="K31" s="120">
        <f ca="1">Haj_laskenta_yhdyskunta!AK31</f>
        <v>0</v>
      </c>
      <c r="L31" s="120">
        <f ca="1">Haj_laskenta_yhdyskunta!BR31</f>
        <v>0</v>
      </c>
      <c r="M31" s="120">
        <f t="shared" ca="1" si="3"/>
        <v>0</v>
      </c>
      <c r="N31" s="120">
        <f ca="1">Haj_laskenta_teoll_rak!BD31</f>
        <v>0</v>
      </c>
      <c r="O31" s="120">
        <f ca="1">Haj_laskenta_teoll_rak!AK31</f>
        <v>0</v>
      </c>
      <c r="P31" s="120">
        <f ca="1">Haj_laskenta_lietteet!N31</f>
        <v>0</v>
      </c>
      <c r="Q31" s="120">
        <f ca="1">Haj_laskenta_lietteet!AN31</f>
        <v>0</v>
      </c>
      <c r="R31" s="120">
        <f t="shared" ca="1" si="4"/>
        <v>0</v>
      </c>
      <c r="S31" s="153"/>
      <c r="T31" s="42">
        <v>0</v>
      </c>
      <c r="U31" s="180">
        <f t="shared" ca="1" si="5"/>
        <v>0</v>
      </c>
      <c r="V31" s="180">
        <f t="shared" ca="1" si="5"/>
        <v>0</v>
      </c>
      <c r="W31" s="180">
        <f t="shared" ca="1" si="5"/>
        <v>0</v>
      </c>
      <c r="X31" s="180">
        <f t="shared" ca="1" si="5"/>
        <v>0</v>
      </c>
      <c r="Y31" s="180">
        <f t="shared" ca="1" si="5"/>
        <v>0</v>
      </c>
      <c r="Z31" s="180">
        <f t="shared" ca="1" si="5"/>
        <v>0</v>
      </c>
      <c r="AA31" s="180">
        <f t="shared" ca="1" si="5"/>
        <v>0</v>
      </c>
      <c r="AC31" s="117">
        <f ca="1">Sekal_yhdyskunta!$U31/100*Haj_laskenta_yhdyskunta!$F31*Haj_laskenta_yhdyskunta!$C31*Haj_laskenta_yhdyskunta!$D31*Haj_laskenta_yhdyskunta!$D$5*Haj_laskenta_yhdyskunta!$D$4</f>
        <v>0</v>
      </c>
      <c r="AD31" s="117">
        <f ca="1">Haj_laskenta_yhdyskunta!$AN31*Haj_laskenta_yhdyskunta!$C31*Haj_laskenta_yhdyskunta!$D31*Haj_laskenta_yhdyskunta!$D$5*Haj_laskenta_yhdyskunta!$D$4</f>
        <v>0</v>
      </c>
      <c r="AE31" s="117">
        <f t="shared" ca="1" si="7"/>
        <v>0</v>
      </c>
      <c r="AF31" s="117">
        <f ca="1">Haj_laskenta_teoll_rak!$AN31*Haj_laskenta_teoll_rak!$C31*Haj_laskenta_teoll_rak!$D31*Haj_laskenta_teoll_rak!$D$5*Haj_laskenta_teoll_rak!$D$4</f>
        <v>0</v>
      </c>
      <c r="AG31" s="117">
        <f ca="1">Haj_laskenta_teoll_rak!$G31*Haj_laskenta_teoll_rak!$C31*Haj_laskenta_teoll_rak!$D31*Haj_laskenta_teoll_rak!$D$5*Haj_laskenta_teoll_rak!$D$4</f>
        <v>0</v>
      </c>
      <c r="AH31" s="117">
        <f ca="1">Haj_laskenta_lietteet!$H31*Haj_laskenta_lietteet!$C31*Haj_laskenta_lietteet!$D31*Haj_laskenta_lietteet!$D$5*Haj_laskenta_lietteet!$D$4</f>
        <v>0</v>
      </c>
      <c r="AI31" s="117">
        <f ca="1">Haj_laskenta_lietteet!$Q31*Haj_laskenta_lietteet!$C31*Haj_laskenta_lietteet!$D31*Haj_laskenta_lietteet!$D$5*Haj_laskenta_lietteet!$D$4</f>
        <v>0</v>
      </c>
      <c r="AJ31" s="46">
        <f t="shared" ca="1" si="6"/>
        <v>0</v>
      </c>
      <c r="AL31" s="117">
        <f ca="1">(AC31-U31)*(1-Hajoamiskertoimet!$C$17)</f>
        <v>0</v>
      </c>
      <c r="AM31" s="117">
        <f ca="1">(AD31-V31)*(1-Hajoamiskertoimet!$C$17)</f>
        <v>0</v>
      </c>
      <c r="AN31" s="117">
        <f ca="1">(AE31-W31)*(1-Hajoamiskertoimet!$C$17)</f>
        <v>0</v>
      </c>
      <c r="AO31" s="117">
        <f ca="1">(AF31-X31)*(1-Hajoamiskertoimet!$C$17)</f>
        <v>0</v>
      </c>
      <c r="AP31" s="117">
        <f ca="1">(AG31-Y31)*(1-Hajoamiskertoimet!$C$17)</f>
        <v>0</v>
      </c>
      <c r="AQ31" s="117">
        <f ca="1">(AH31-Z31)*(1-Hajoamiskertoimet!$C$17)</f>
        <v>0</v>
      </c>
      <c r="AR31" s="117">
        <f ca="1">(AI31-AA31)*(1-Hajoamiskertoimet!$C$17)</f>
        <v>0</v>
      </c>
      <c r="AS31" s="117">
        <f t="shared" ca="1" si="1"/>
        <v>0</v>
      </c>
    </row>
    <row r="32" spans="1:45" x14ac:dyDescent="0.35">
      <c r="A32" s="182">
        <v>1968</v>
      </c>
      <c r="B32" s="112">
        <f ca="1">(K32-U32)*(1-Hajoamiskertoimet!$C$17)</f>
        <v>0</v>
      </c>
      <c r="C32" s="112">
        <f ca="1">(L32-V32)*(1-Hajoamiskertoimet!$C$17)</f>
        <v>0</v>
      </c>
      <c r="D32" s="112">
        <f ca="1">(M32-W32)*(1-Hajoamiskertoimet!$C$17)</f>
        <v>0</v>
      </c>
      <c r="E32" s="112">
        <f ca="1">(N32-X32)*(1-Hajoamiskertoimet!$C$17)</f>
        <v>0</v>
      </c>
      <c r="F32" s="112">
        <f ca="1">(O32-Y32)*(1-Hajoamiskertoimet!$C$17)</f>
        <v>0</v>
      </c>
      <c r="G32" s="112">
        <f ca="1">(P32-Z32)*(1-Hajoamiskertoimet!$C$17)</f>
        <v>0</v>
      </c>
      <c r="H32" s="112">
        <f ca="1">(Q32-AA32)*(1-Hajoamiskertoimet!$C$17)</f>
        <v>0</v>
      </c>
      <c r="I32" s="112">
        <f t="shared" ca="1" si="2"/>
        <v>0</v>
      </c>
      <c r="K32" s="120">
        <f ca="1">Haj_laskenta_yhdyskunta!AK32</f>
        <v>0</v>
      </c>
      <c r="L32" s="120">
        <f ca="1">Haj_laskenta_yhdyskunta!BR32</f>
        <v>0</v>
      </c>
      <c r="M32" s="120">
        <f t="shared" ca="1" si="3"/>
        <v>0</v>
      </c>
      <c r="N32" s="120">
        <f ca="1">Haj_laskenta_teoll_rak!BD32</f>
        <v>0</v>
      </c>
      <c r="O32" s="120">
        <f ca="1">Haj_laskenta_teoll_rak!AK32</f>
        <v>0</v>
      </c>
      <c r="P32" s="120">
        <f ca="1">Haj_laskenta_lietteet!N32</f>
        <v>0</v>
      </c>
      <c r="Q32" s="120">
        <f ca="1">Haj_laskenta_lietteet!AN32</f>
        <v>0</v>
      </c>
      <c r="R32" s="120">
        <f t="shared" ca="1" si="4"/>
        <v>0</v>
      </c>
      <c r="S32" s="153"/>
      <c r="T32" s="42">
        <v>0</v>
      </c>
      <c r="U32" s="180">
        <f t="shared" ca="1" si="5"/>
        <v>0</v>
      </c>
      <c r="V32" s="180">
        <f t="shared" ca="1" si="5"/>
        <v>0</v>
      </c>
      <c r="W32" s="180">
        <f t="shared" ca="1" si="5"/>
        <v>0</v>
      </c>
      <c r="X32" s="180">
        <f t="shared" ca="1" si="5"/>
        <v>0</v>
      </c>
      <c r="Y32" s="180">
        <f t="shared" ca="1" si="5"/>
        <v>0</v>
      </c>
      <c r="Z32" s="180">
        <f t="shared" ca="1" si="5"/>
        <v>0</v>
      </c>
      <c r="AA32" s="180">
        <f t="shared" ca="1" si="5"/>
        <v>0</v>
      </c>
      <c r="AC32" s="117">
        <f ca="1">Sekal_yhdyskunta!$U32/100*Haj_laskenta_yhdyskunta!$F32*Haj_laskenta_yhdyskunta!$C32*Haj_laskenta_yhdyskunta!$D32*Haj_laskenta_yhdyskunta!$D$5*Haj_laskenta_yhdyskunta!$D$4</f>
        <v>0</v>
      </c>
      <c r="AD32" s="117">
        <f ca="1">Haj_laskenta_yhdyskunta!$AN32*Haj_laskenta_yhdyskunta!$C32*Haj_laskenta_yhdyskunta!$D32*Haj_laskenta_yhdyskunta!$D$5*Haj_laskenta_yhdyskunta!$D$4</f>
        <v>0</v>
      </c>
      <c r="AE32" s="117">
        <f t="shared" ca="1" si="7"/>
        <v>0</v>
      </c>
      <c r="AF32" s="117">
        <f ca="1">Haj_laskenta_teoll_rak!$AN32*Haj_laskenta_teoll_rak!$C32*Haj_laskenta_teoll_rak!$D32*Haj_laskenta_teoll_rak!$D$5*Haj_laskenta_teoll_rak!$D$4</f>
        <v>0</v>
      </c>
      <c r="AG32" s="117">
        <f ca="1">Haj_laskenta_teoll_rak!$G32*Haj_laskenta_teoll_rak!$C32*Haj_laskenta_teoll_rak!$D32*Haj_laskenta_teoll_rak!$D$5*Haj_laskenta_teoll_rak!$D$4</f>
        <v>0</v>
      </c>
      <c r="AH32" s="117">
        <f ca="1">Haj_laskenta_lietteet!$H32*Haj_laskenta_lietteet!$C32*Haj_laskenta_lietteet!$D32*Haj_laskenta_lietteet!$D$5*Haj_laskenta_lietteet!$D$4</f>
        <v>0</v>
      </c>
      <c r="AI32" s="117">
        <f ca="1">Haj_laskenta_lietteet!$Q32*Haj_laskenta_lietteet!$C32*Haj_laskenta_lietteet!$D32*Haj_laskenta_lietteet!$D$5*Haj_laskenta_lietteet!$D$4</f>
        <v>0</v>
      </c>
      <c r="AJ32" s="46">
        <f t="shared" ca="1" si="6"/>
        <v>0</v>
      </c>
      <c r="AL32" s="117">
        <f ca="1">(AC32-U32)*(1-Hajoamiskertoimet!$C$17)</f>
        <v>0</v>
      </c>
      <c r="AM32" s="117">
        <f ca="1">(AD32-V32)*(1-Hajoamiskertoimet!$C$17)</f>
        <v>0</v>
      </c>
      <c r="AN32" s="117">
        <f ca="1">(AE32-W32)*(1-Hajoamiskertoimet!$C$17)</f>
        <v>0</v>
      </c>
      <c r="AO32" s="117">
        <f ca="1">(AF32-X32)*(1-Hajoamiskertoimet!$C$17)</f>
        <v>0</v>
      </c>
      <c r="AP32" s="117">
        <f ca="1">(AG32-Y32)*(1-Hajoamiskertoimet!$C$17)</f>
        <v>0</v>
      </c>
      <c r="AQ32" s="117">
        <f ca="1">(AH32-Z32)*(1-Hajoamiskertoimet!$C$17)</f>
        <v>0</v>
      </c>
      <c r="AR32" s="117">
        <f ca="1">(AI32-AA32)*(1-Hajoamiskertoimet!$C$17)</f>
        <v>0</v>
      </c>
      <c r="AS32" s="117">
        <f t="shared" ca="1" si="1"/>
        <v>0</v>
      </c>
    </row>
    <row r="33" spans="1:45" x14ac:dyDescent="0.35">
      <c r="A33" s="182">
        <v>1969</v>
      </c>
      <c r="B33" s="112">
        <f ca="1">(K33-U33)*(1-Hajoamiskertoimet!$C$17)</f>
        <v>0</v>
      </c>
      <c r="C33" s="112">
        <f ca="1">(L33-V33)*(1-Hajoamiskertoimet!$C$17)</f>
        <v>0</v>
      </c>
      <c r="D33" s="112">
        <f ca="1">(M33-W33)*(1-Hajoamiskertoimet!$C$17)</f>
        <v>0</v>
      </c>
      <c r="E33" s="112">
        <f ca="1">(N33-X33)*(1-Hajoamiskertoimet!$C$17)</f>
        <v>0</v>
      </c>
      <c r="F33" s="112">
        <f ca="1">(O33-Y33)*(1-Hajoamiskertoimet!$C$17)</f>
        <v>0</v>
      </c>
      <c r="G33" s="112">
        <f ca="1">(P33-Z33)*(1-Hajoamiskertoimet!$C$17)</f>
        <v>0</v>
      </c>
      <c r="H33" s="112">
        <f ca="1">(Q33-AA33)*(1-Hajoamiskertoimet!$C$17)</f>
        <v>0</v>
      </c>
      <c r="I33" s="112">
        <f t="shared" ca="1" si="2"/>
        <v>0</v>
      </c>
      <c r="K33" s="120">
        <f ca="1">Haj_laskenta_yhdyskunta!AK33</f>
        <v>0</v>
      </c>
      <c r="L33" s="120">
        <f ca="1">Haj_laskenta_yhdyskunta!BR33</f>
        <v>0</v>
      </c>
      <c r="M33" s="120">
        <f t="shared" ca="1" si="3"/>
        <v>0</v>
      </c>
      <c r="N33" s="120">
        <f ca="1">Haj_laskenta_teoll_rak!BD33</f>
        <v>0</v>
      </c>
      <c r="O33" s="120">
        <f ca="1">Haj_laskenta_teoll_rak!AK33</f>
        <v>0</v>
      </c>
      <c r="P33" s="120">
        <f ca="1">Haj_laskenta_lietteet!N33</f>
        <v>0</v>
      </c>
      <c r="Q33" s="120">
        <f ca="1">Haj_laskenta_lietteet!AN33</f>
        <v>0</v>
      </c>
      <c r="R33" s="120">
        <f t="shared" ca="1" si="4"/>
        <v>0</v>
      </c>
      <c r="S33" s="153"/>
      <c r="T33" s="42">
        <v>0</v>
      </c>
      <c r="U33" s="180">
        <f t="shared" ca="1" si="5"/>
        <v>0</v>
      </c>
      <c r="V33" s="180">
        <f t="shared" ca="1" si="5"/>
        <v>0</v>
      </c>
      <c r="W33" s="180">
        <f t="shared" ca="1" si="5"/>
        <v>0</v>
      </c>
      <c r="X33" s="180">
        <f t="shared" ca="1" si="5"/>
        <v>0</v>
      </c>
      <c r="Y33" s="180">
        <f t="shared" ca="1" si="5"/>
        <v>0</v>
      </c>
      <c r="Z33" s="180">
        <f t="shared" ca="1" si="5"/>
        <v>0</v>
      </c>
      <c r="AA33" s="180">
        <f t="shared" ca="1" si="5"/>
        <v>0</v>
      </c>
      <c r="AC33" s="117">
        <f ca="1">Sekal_yhdyskunta!$U33/100*Haj_laskenta_yhdyskunta!$F33*Haj_laskenta_yhdyskunta!$C33*Haj_laskenta_yhdyskunta!$D33*Haj_laskenta_yhdyskunta!$D$5*Haj_laskenta_yhdyskunta!$D$4</f>
        <v>0</v>
      </c>
      <c r="AD33" s="117">
        <f ca="1">Haj_laskenta_yhdyskunta!$AN33*Haj_laskenta_yhdyskunta!$C33*Haj_laskenta_yhdyskunta!$D33*Haj_laskenta_yhdyskunta!$D$5*Haj_laskenta_yhdyskunta!$D$4</f>
        <v>0</v>
      </c>
      <c r="AE33" s="117">
        <f t="shared" ca="1" si="7"/>
        <v>0</v>
      </c>
      <c r="AF33" s="117">
        <f ca="1">Haj_laskenta_teoll_rak!$AN33*Haj_laskenta_teoll_rak!$C33*Haj_laskenta_teoll_rak!$D33*Haj_laskenta_teoll_rak!$D$5*Haj_laskenta_teoll_rak!$D$4</f>
        <v>0</v>
      </c>
      <c r="AG33" s="117">
        <f ca="1">Haj_laskenta_teoll_rak!$G33*Haj_laskenta_teoll_rak!$C33*Haj_laskenta_teoll_rak!$D33*Haj_laskenta_teoll_rak!$D$5*Haj_laskenta_teoll_rak!$D$4</f>
        <v>0</v>
      </c>
      <c r="AH33" s="117">
        <f ca="1">Haj_laskenta_lietteet!$H33*Haj_laskenta_lietteet!$C33*Haj_laskenta_lietteet!$D33*Haj_laskenta_lietteet!$D$5*Haj_laskenta_lietteet!$D$4</f>
        <v>0</v>
      </c>
      <c r="AI33" s="117">
        <f ca="1">Haj_laskenta_lietteet!$Q33*Haj_laskenta_lietteet!$C33*Haj_laskenta_lietteet!$D33*Haj_laskenta_lietteet!$D$5*Haj_laskenta_lietteet!$D$4</f>
        <v>0</v>
      </c>
      <c r="AJ33" s="46">
        <f t="shared" ca="1" si="6"/>
        <v>0</v>
      </c>
      <c r="AL33" s="117">
        <f ca="1">(AC33-U33)*(1-Hajoamiskertoimet!$C$17)</f>
        <v>0</v>
      </c>
      <c r="AM33" s="117">
        <f ca="1">(AD33-V33)*(1-Hajoamiskertoimet!$C$17)</f>
        <v>0</v>
      </c>
      <c r="AN33" s="117">
        <f ca="1">(AE33-W33)*(1-Hajoamiskertoimet!$C$17)</f>
        <v>0</v>
      </c>
      <c r="AO33" s="117">
        <f ca="1">(AF33-X33)*(1-Hajoamiskertoimet!$C$17)</f>
        <v>0</v>
      </c>
      <c r="AP33" s="117">
        <f ca="1">(AG33-Y33)*(1-Hajoamiskertoimet!$C$17)</f>
        <v>0</v>
      </c>
      <c r="AQ33" s="117">
        <f ca="1">(AH33-Z33)*(1-Hajoamiskertoimet!$C$17)</f>
        <v>0</v>
      </c>
      <c r="AR33" s="117">
        <f ca="1">(AI33-AA33)*(1-Hajoamiskertoimet!$C$17)</f>
        <v>0</v>
      </c>
      <c r="AS33" s="117">
        <f t="shared" ca="1" si="1"/>
        <v>0</v>
      </c>
    </row>
    <row r="34" spans="1:45" x14ac:dyDescent="0.35">
      <c r="A34" s="182">
        <v>1970</v>
      </c>
      <c r="B34" s="112">
        <f ca="1">(K34-U34)*(1-Hajoamiskertoimet!$C$17)</f>
        <v>0</v>
      </c>
      <c r="C34" s="112">
        <f ca="1">(L34-V34)*(1-Hajoamiskertoimet!$C$17)</f>
        <v>0</v>
      </c>
      <c r="D34" s="112">
        <f ca="1">(M34-W34)*(1-Hajoamiskertoimet!$C$17)</f>
        <v>0</v>
      </c>
      <c r="E34" s="112">
        <f ca="1">(N34-X34)*(1-Hajoamiskertoimet!$C$17)</f>
        <v>0</v>
      </c>
      <c r="F34" s="112">
        <f ca="1">(O34-Y34)*(1-Hajoamiskertoimet!$C$17)</f>
        <v>0</v>
      </c>
      <c r="G34" s="112">
        <f ca="1">(P34-Z34)*(1-Hajoamiskertoimet!$C$17)</f>
        <v>0</v>
      </c>
      <c r="H34" s="112">
        <f ca="1">(Q34-AA34)*(1-Hajoamiskertoimet!$C$17)</f>
        <v>0</v>
      </c>
      <c r="I34" s="112">
        <f t="shared" ca="1" si="2"/>
        <v>0</v>
      </c>
      <c r="K34" s="120">
        <f ca="1">Haj_laskenta_yhdyskunta!AK34</f>
        <v>0</v>
      </c>
      <c r="L34" s="120">
        <f ca="1">Haj_laskenta_yhdyskunta!BR34</f>
        <v>0</v>
      </c>
      <c r="M34" s="120">
        <f t="shared" ca="1" si="3"/>
        <v>0</v>
      </c>
      <c r="N34" s="120">
        <f ca="1">Haj_laskenta_teoll_rak!BD34</f>
        <v>0</v>
      </c>
      <c r="O34" s="120">
        <f ca="1">Haj_laskenta_teoll_rak!AK34</f>
        <v>0</v>
      </c>
      <c r="P34" s="120">
        <f ca="1">Haj_laskenta_lietteet!N34</f>
        <v>0</v>
      </c>
      <c r="Q34" s="120">
        <f ca="1">Haj_laskenta_lietteet!AN34</f>
        <v>0</v>
      </c>
      <c r="R34" s="120">
        <f t="shared" ca="1" si="4"/>
        <v>0</v>
      </c>
      <c r="S34" s="153"/>
      <c r="T34" s="42">
        <v>0</v>
      </c>
      <c r="U34" s="180">
        <f t="shared" ca="1" si="5"/>
        <v>0</v>
      </c>
      <c r="V34" s="180">
        <f t="shared" ca="1" si="5"/>
        <v>0</v>
      </c>
      <c r="W34" s="180">
        <f t="shared" ca="1" si="5"/>
        <v>0</v>
      </c>
      <c r="X34" s="180">
        <f t="shared" ca="1" si="5"/>
        <v>0</v>
      </c>
      <c r="Y34" s="180">
        <f t="shared" ca="1" si="5"/>
        <v>0</v>
      </c>
      <c r="Z34" s="180">
        <f t="shared" ca="1" si="5"/>
        <v>0</v>
      </c>
      <c r="AA34" s="180">
        <f t="shared" ca="1" si="5"/>
        <v>0</v>
      </c>
      <c r="AC34" s="117">
        <f ca="1">Sekal_yhdyskunta!$U34/100*Haj_laskenta_yhdyskunta!$F34*Haj_laskenta_yhdyskunta!$C34*Haj_laskenta_yhdyskunta!$D34*Haj_laskenta_yhdyskunta!$D$5*Haj_laskenta_yhdyskunta!$D$4</f>
        <v>0</v>
      </c>
      <c r="AD34" s="117">
        <f ca="1">Haj_laskenta_yhdyskunta!$AN34*Haj_laskenta_yhdyskunta!$C34*Haj_laskenta_yhdyskunta!$D34*Haj_laskenta_yhdyskunta!$D$5*Haj_laskenta_yhdyskunta!$D$4</f>
        <v>0</v>
      </c>
      <c r="AE34" s="117">
        <f t="shared" ca="1" si="7"/>
        <v>0</v>
      </c>
      <c r="AF34" s="117">
        <f ca="1">Haj_laskenta_teoll_rak!$AN34*Haj_laskenta_teoll_rak!$C34*Haj_laskenta_teoll_rak!$D34*Haj_laskenta_teoll_rak!$D$5*Haj_laskenta_teoll_rak!$D$4</f>
        <v>0</v>
      </c>
      <c r="AG34" s="117">
        <f ca="1">Haj_laskenta_teoll_rak!$G34*Haj_laskenta_teoll_rak!$C34*Haj_laskenta_teoll_rak!$D34*Haj_laskenta_teoll_rak!$D$5*Haj_laskenta_teoll_rak!$D$4</f>
        <v>0</v>
      </c>
      <c r="AH34" s="117">
        <f ca="1">Haj_laskenta_lietteet!$H34*Haj_laskenta_lietteet!$C34*Haj_laskenta_lietteet!$D34*Haj_laskenta_lietteet!$D$5*Haj_laskenta_lietteet!$D$4</f>
        <v>0</v>
      </c>
      <c r="AI34" s="117">
        <f ca="1">Haj_laskenta_lietteet!$Q34*Haj_laskenta_lietteet!$C34*Haj_laskenta_lietteet!$D34*Haj_laskenta_lietteet!$D$5*Haj_laskenta_lietteet!$D$4</f>
        <v>0</v>
      </c>
      <c r="AJ34" s="46">
        <f t="shared" ca="1" si="6"/>
        <v>0</v>
      </c>
      <c r="AL34" s="117">
        <f ca="1">(AC34-U34)*(1-Hajoamiskertoimet!$C$17)</f>
        <v>0</v>
      </c>
      <c r="AM34" s="117">
        <f ca="1">(AD34-V34)*(1-Hajoamiskertoimet!$C$17)</f>
        <v>0</v>
      </c>
      <c r="AN34" s="117">
        <f ca="1">(AE34-W34)*(1-Hajoamiskertoimet!$C$17)</f>
        <v>0</v>
      </c>
      <c r="AO34" s="117">
        <f ca="1">(AF34-X34)*(1-Hajoamiskertoimet!$C$17)</f>
        <v>0</v>
      </c>
      <c r="AP34" s="117">
        <f ca="1">(AG34-Y34)*(1-Hajoamiskertoimet!$C$17)</f>
        <v>0</v>
      </c>
      <c r="AQ34" s="117">
        <f ca="1">(AH34-Z34)*(1-Hajoamiskertoimet!$C$17)</f>
        <v>0</v>
      </c>
      <c r="AR34" s="117">
        <f ca="1">(AI34-AA34)*(1-Hajoamiskertoimet!$C$17)</f>
        <v>0</v>
      </c>
      <c r="AS34" s="117">
        <f t="shared" ca="1" si="1"/>
        <v>0</v>
      </c>
    </row>
    <row r="35" spans="1:45" x14ac:dyDescent="0.35">
      <c r="A35" s="182">
        <v>1971</v>
      </c>
      <c r="B35" s="112">
        <f ca="1">(K35-U35)*(1-Hajoamiskertoimet!$C$17)</f>
        <v>0</v>
      </c>
      <c r="C35" s="112">
        <f ca="1">(L35-V35)*(1-Hajoamiskertoimet!$C$17)</f>
        <v>0</v>
      </c>
      <c r="D35" s="112">
        <f ca="1">(M35-W35)*(1-Hajoamiskertoimet!$C$17)</f>
        <v>0</v>
      </c>
      <c r="E35" s="112">
        <f ca="1">(N35-X35)*(1-Hajoamiskertoimet!$C$17)</f>
        <v>0</v>
      </c>
      <c r="F35" s="112">
        <f ca="1">(O35-Y35)*(1-Hajoamiskertoimet!$C$17)</f>
        <v>0</v>
      </c>
      <c r="G35" s="112">
        <f ca="1">(P35-Z35)*(1-Hajoamiskertoimet!$C$17)</f>
        <v>0</v>
      </c>
      <c r="H35" s="112">
        <f ca="1">(Q35-AA35)*(1-Hajoamiskertoimet!$C$17)</f>
        <v>0</v>
      </c>
      <c r="I35" s="112">
        <f t="shared" ca="1" si="2"/>
        <v>0</v>
      </c>
      <c r="K35" s="120">
        <f ca="1">Haj_laskenta_yhdyskunta!AK35</f>
        <v>0</v>
      </c>
      <c r="L35" s="120">
        <f ca="1">Haj_laskenta_yhdyskunta!BR35</f>
        <v>0</v>
      </c>
      <c r="M35" s="120">
        <f t="shared" ca="1" si="3"/>
        <v>0</v>
      </c>
      <c r="N35" s="120">
        <f ca="1">Haj_laskenta_teoll_rak!BD35</f>
        <v>0</v>
      </c>
      <c r="O35" s="120">
        <f ca="1">Haj_laskenta_teoll_rak!AK35</f>
        <v>0</v>
      </c>
      <c r="P35" s="120">
        <f ca="1">Haj_laskenta_lietteet!N35</f>
        <v>0</v>
      </c>
      <c r="Q35" s="120">
        <f ca="1">Haj_laskenta_lietteet!AN35</f>
        <v>0</v>
      </c>
      <c r="R35" s="120">
        <f t="shared" ca="1" si="4"/>
        <v>0</v>
      </c>
      <c r="S35" s="153"/>
      <c r="T35" s="42">
        <v>0</v>
      </c>
      <c r="U35" s="180">
        <f t="shared" ca="1" si="5"/>
        <v>0</v>
      </c>
      <c r="V35" s="180">
        <f t="shared" ca="1" si="5"/>
        <v>0</v>
      </c>
      <c r="W35" s="180">
        <f t="shared" ca="1" si="5"/>
        <v>0</v>
      </c>
      <c r="X35" s="180">
        <f t="shared" ca="1" si="5"/>
        <v>0</v>
      </c>
      <c r="Y35" s="180">
        <f t="shared" ca="1" si="5"/>
        <v>0</v>
      </c>
      <c r="Z35" s="180">
        <f t="shared" ca="1" si="5"/>
        <v>0</v>
      </c>
      <c r="AA35" s="180">
        <f t="shared" ca="1" si="5"/>
        <v>0</v>
      </c>
      <c r="AC35" s="117">
        <f ca="1">Sekal_yhdyskunta!$U35/100*Haj_laskenta_yhdyskunta!$F35*Haj_laskenta_yhdyskunta!$C35*Haj_laskenta_yhdyskunta!$D35*Haj_laskenta_yhdyskunta!$D$5*Haj_laskenta_yhdyskunta!$D$4</f>
        <v>0</v>
      </c>
      <c r="AD35" s="117">
        <f ca="1">Haj_laskenta_yhdyskunta!$AN35*Haj_laskenta_yhdyskunta!$C35*Haj_laskenta_yhdyskunta!$D35*Haj_laskenta_yhdyskunta!$D$5*Haj_laskenta_yhdyskunta!$D$4</f>
        <v>0</v>
      </c>
      <c r="AE35" s="117">
        <f t="shared" ca="1" si="7"/>
        <v>0</v>
      </c>
      <c r="AF35" s="117">
        <f ca="1">Haj_laskenta_teoll_rak!$AN35*Haj_laskenta_teoll_rak!$C35*Haj_laskenta_teoll_rak!$D35*Haj_laskenta_teoll_rak!$D$5*Haj_laskenta_teoll_rak!$D$4</f>
        <v>0</v>
      </c>
      <c r="AG35" s="117">
        <f ca="1">Haj_laskenta_teoll_rak!$G35*Haj_laskenta_teoll_rak!$C35*Haj_laskenta_teoll_rak!$D35*Haj_laskenta_teoll_rak!$D$5*Haj_laskenta_teoll_rak!$D$4</f>
        <v>0</v>
      </c>
      <c r="AH35" s="117">
        <f ca="1">Haj_laskenta_lietteet!$H35*Haj_laskenta_lietteet!$C35*Haj_laskenta_lietteet!$D35*Haj_laskenta_lietteet!$D$5*Haj_laskenta_lietteet!$D$4</f>
        <v>0</v>
      </c>
      <c r="AI35" s="117">
        <f ca="1">Haj_laskenta_lietteet!$Q35*Haj_laskenta_lietteet!$C35*Haj_laskenta_lietteet!$D35*Haj_laskenta_lietteet!$D$5*Haj_laskenta_lietteet!$D$4</f>
        <v>0</v>
      </c>
      <c r="AJ35" s="46">
        <f t="shared" ca="1" si="6"/>
        <v>0</v>
      </c>
      <c r="AL35" s="117">
        <f ca="1">(AC35-U35)*(1-Hajoamiskertoimet!$C$17)</f>
        <v>0</v>
      </c>
      <c r="AM35" s="117">
        <f ca="1">(AD35-V35)*(1-Hajoamiskertoimet!$C$17)</f>
        <v>0</v>
      </c>
      <c r="AN35" s="117">
        <f ca="1">(AE35-W35)*(1-Hajoamiskertoimet!$C$17)</f>
        <v>0</v>
      </c>
      <c r="AO35" s="117">
        <f ca="1">(AF35-X35)*(1-Hajoamiskertoimet!$C$17)</f>
        <v>0</v>
      </c>
      <c r="AP35" s="117">
        <f ca="1">(AG35-Y35)*(1-Hajoamiskertoimet!$C$17)</f>
        <v>0</v>
      </c>
      <c r="AQ35" s="117">
        <f ca="1">(AH35-Z35)*(1-Hajoamiskertoimet!$C$17)</f>
        <v>0</v>
      </c>
      <c r="AR35" s="117">
        <f ca="1">(AI35-AA35)*(1-Hajoamiskertoimet!$C$17)</f>
        <v>0</v>
      </c>
      <c r="AS35" s="117">
        <f t="shared" ca="1" si="1"/>
        <v>0</v>
      </c>
    </row>
    <row r="36" spans="1:45" x14ac:dyDescent="0.35">
      <c r="A36" s="182">
        <v>1972</v>
      </c>
      <c r="B36" s="112">
        <f ca="1">(K36-U36)*(1-Hajoamiskertoimet!$C$17)</f>
        <v>0</v>
      </c>
      <c r="C36" s="112">
        <f ca="1">(L36-V36)*(1-Hajoamiskertoimet!$C$17)</f>
        <v>0</v>
      </c>
      <c r="D36" s="112">
        <f ca="1">(M36-W36)*(1-Hajoamiskertoimet!$C$17)</f>
        <v>0</v>
      </c>
      <c r="E36" s="112">
        <f ca="1">(N36-X36)*(1-Hajoamiskertoimet!$C$17)</f>
        <v>0</v>
      </c>
      <c r="F36" s="112">
        <f ca="1">(O36-Y36)*(1-Hajoamiskertoimet!$C$17)</f>
        <v>0</v>
      </c>
      <c r="G36" s="112">
        <f ca="1">(P36-Z36)*(1-Hajoamiskertoimet!$C$17)</f>
        <v>0</v>
      </c>
      <c r="H36" s="112">
        <f ca="1">(Q36-AA36)*(1-Hajoamiskertoimet!$C$17)</f>
        <v>0</v>
      </c>
      <c r="I36" s="112">
        <f t="shared" ca="1" si="2"/>
        <v>0</v>
      </c>
      <c r="K36" s="120">
        <f ca="1">Haj_laskenta_yhdyskunta!AK36</f>
        <v>0</v>
      </c>
      <c r="L36" s="120">
        <f ca="1">Haj_laskenta_yhdyskunta!BR36</f>
        <v>0</v>
      </c>
      <c r="M36" s="120">
        <f t="shared" ca="1" si="3"/>
        <v>0</v>
      </c>
      <c r="N36" s="120">
        <f ca="1">Haj_laskenta_teoll_rak!BD36</f>
        <v>0</v>
      </c>
      <c r="O36" s="120">
        <f ca="1">Haj_laskenta_teoll_rak!AK36</f>
        <v>0</v>
      </c>
      <c r="P36" s="120">
        <f ca="1">Haj_laskenta_lietteet!N36</f>
        <v>0</v>
      </c>
      <c r="Q36" s="120">
        <f ca="1">Haj_laskenta_lietteet!AN36</f>
        <v>0</v>
      </c>
      <c r="R36" s="120">
        <f t="shared" ca="1" si="4"/>
        <v>0</v>
      </c>
      <c r="S36" s="153"/>
      <c r="T36" s="42">
        <v>0</v>
      </c>
      <c r="U36" s="180">
        <f t="shared" ca="1" si="5"/>
        <v>0</v>
      </c>
      <c r="V36" s="180">
        <f t="shared" ca="1" si="5"/>
        <v>0</v>
      </c>
      <c r="W36" s="180">
        <f t="shared" ca="1" si="5"/>
        <v>0</v>
      </c>
      <c r="X36" s="180">
        <f t="shared" ca="1" si="5"/>
        <v>0</v>
      </c>
      <c r="Y36" s="180">
        <f t="shared" ca="1" si="5"/>
        <v>0</v>
      </c>
      <c r="Z36" s="180">
        <f t="shared" ca="1" si="5"/>
        <v>0</v>
      </c>
      <c r="AA36" s="180">
        <f t="shared" ca="1" si="5"/>
        <v>0</v>
      </c>
      <c r="AC36" s="117">
        <f ca="1">Sekal_yhdyskunta!$U36/100*Haj_laskenta_yhdyskunta!$F36*Haj_laskenta_yhdyskunta!$C36*Haj_laskenta_yhdyskunta!$D36*Haj_laskenta_yhdyskunta!$D$5*Haj_laskenta_yhdyskunta!$D$4</f>
        <v>0</v>
      </c>
      <c r="AD36" s="117">
        <f ca="1">Haj_laskenta_yhdyskunta!$AN36*Haj_laskenta_yhdyskunta!$C36*Haj_laskenta_yhdyskunta!$D36*Haj_laskenta_yhdyskunta!$D$5*Haj_laskenta_yhdyskunta!$D$4</f>
        <v>0</v>
      </c>
      <c r="AE36" s="117">
        <f t="shared" ca="1" si="7"/>
        <v>0</v>
      </c>
      <c r="AF36" s="117">
        <f ca="1">Haj_laskenta_teoll_rak!$AN36*Haj_laskenta_teoll_rak!$C36*Haj_laskenta_teoll_rak!$D36*Haj_laskenta_teoll_rak!$D$5*Haj_laskenta_teoll_rak!$D$4</f>
        <v>0</v>
      </c>
      <c r="AG36" s="117">
        <f ca="1">Haj_laskenta_teoll_rak!$G36*Haj_laskenta_teoll_rak!$C36*Haj_laskenta_teoll_rak!$D36*Haj_laskenta_teoll_rak!$D$5*Haj_laskenta_teoll_rak!$D$4</f>
        <v>0</v>
      </c>
      <c r="AH36" s="117">
        <f ca="1">Haj_laskenta_lietteet!$H36*Haj_laskenta_lietteet!$C36*Haj_laskenta_lietteet!$D36*Haj_laskenta_lietteet!$D$5*Haj_laskenta_lietteet!$D$4</f>
        <v>0</v>
      </c>
      <c r="AI36" s="117">
        <f ca="1">Haj_laskenta_lietteet!$Q36*Haj_laskenta_lietteet!$C36*Haj_laskenta_lietteet!$D36*Haj_laskenta_lietteet!$D$5*Haj_laskenta_lietteet!$D$4</f>
        <v>0</v>
      </c>
      <c r="AJ36" s="46">
        <f t="shared" ca="1" si="6"/>
        <v>0</v>
      </c>
      <c r="AL36" s="117">
        <f ca="1">(AC36-U36)*(1-Hajoamiskertoimet!$C$17)</f>
        <v>0</v>
      </c>
      <c r="AM36" s="117">
        <f ca="1">(AD36-V36)*(1-Hajoamiskertoimet!$C$17)</f>
        <v>0</v>
      </c>
      <c r="AN36" s="117">
        <f ca="1">(AE36-W36)*(1-Hajoamiskertoimet!$C$17)</f>
        <v>0</v>
      </c>
      <c r="AO36" s="117">
        <f ca="1">(AF36-X36)*(1-Hajoamiskertoimet!$C$17)</f>
        <v>0</v>
      </c>
      <c r="AP36" s="117">
        <f ca="1">(AG36-Y36)*(1-Hajoamiskertoimet!$C$17)</f>
        <v>0</v>
      </c>
      <c r="AQ36" s="117">
        <f ca="1">(AH36-Z36)*(1-Hajoamiskertoimet!$C$17)</f>
        <v>0</v>
      </c>
      <c r="AR36" s="117">
        <f ca="1">(AI36-AA36)*(1-Hajoamiskertoimet!$C$17)</f>
        <v>0</v>
      </c>
      <c r="AS36" s="117">
        <f t="shared" ca="1" si="1"/>
        <v>0</v>
      </c>
    </row>
    <row r="37" spans="1:45" x14ac:dyDescent="0.35">
      <c r="A37" s="182">
        <v>1973</v>
      </c>
      <c r="B37" s="112">
        <f ca="1">(K37-U37)*(1-Hajoamiskertoimet!$C$17)</f>
        <v>0</v>
      </c>
      <c r="C37" s="112">
        <f ca="1">(L37-V37)*(1-Hajoamiskertoimet!$C$17)</f>
        <v>0</v>
      </c>
      <c r="D37" s="112">
        <f ca="1">(M37-W37)*(1-Hajoamiskertoimet!$C$17)</f>
        <v>0</v>
      </c>
      <c r="E37" s="112">
        <f ca="1">(N37-X37)*(1-Hajoamiskertoimet!$C$17)</f>
        <v>0</v>
      </c>
      <c r="F37" s="112">
        <f ca="1">(O37-Y37)*(1-Hajoamiskertoimet!$C$17)</f>
        <v>0</v>
      </c>
      <c r="G37" s="112">
        <f ca="1">(P37-Z37)*(1-Hajoamiskertoimet!$C$17)</f>
        <v>0</v>
      </c>
      <c r="H37" s="112">
        <f ca="1">(Q37-AA37)*(1-Hajoamiskertoimet!$C$17)</f>
        <v>0</v>
      </c>
      <c r="I37" s="112">
        <f t="shared" ca="1" si="2"/>
        <v>0</v>
      </c>
      <c r="K37" s="120">
        <f ca="1">Haj_laskenta_yhdyskunta!AK37</f>
        <v>0</v>
      </c>
      <c r="L37" s="120">
        <f ca="1">Haj_laskenta_yhdyskunta!BR37</f>
        <v>0</v>
      </c>
      <c r="M37" s="120">
        <f t="shared" ca="1" si="3"/>
        <v>0</v>
      </c>
      <c r="N37" s="120">
        <f ca="1">Haj_laskenta_teoll_rak!BD37</f>
        <v>0</v>
      </c>
      <c r="O37" s="120">
        <f ca="1">Haj_laskenta_teoll_rak!AK37</f>
        <v>0</v>
      </c>
      <c r="P37" s="120">
        <f ca="1">Haj_laskenta_lietteet!N37</f>
        <v>0</v>
      </c>
      <c r="Q37" s="120">
        <f ca="1">Haj_laskenta_lietteet!AN37</f>
        <v>0</v>
      </c>
      <c r="R37" s="120">
        <f t="shared" ca="1" si="4"/>
        <v>0</v>
      </c>
      <c r="S37" s="153"/>
      <c r="T37" s="42">
        <v>0</v>
      </c>
      <c r="U37" s="180">
        <f t="shared" ca="1" si="5"/>
        <v>0</v>
      </c>
      <c r="V37" s="180">
        <f t="shared" ca="1" si="5"/>
        <v>0</v>
      </c>
      <c r="W37" s="180">
        <f t="shared" ca="1" si="5"/>
        <v>0</v>
      </c>
      <c r="X37" s="180">
        <f t="shared" ca="1" si="5"/>
        <v>0</v>
      </c>
      <c r="Y37" s="180">
        <f t="shared" ca="1" si="5"/>
        <v>0</v>
      </c>
      <c r="Z37" s="180">
        <f t="shared" ca="1" si="5"/>
        <v>0</v>
      </c>
      <c r="AA37" s="180">
        <f t="shared" ca="1" si="5"/>
        <v>0</v>
      </c>
      <c r="AC37" s="117">
        <f ca="1">Sekal_yhdyskunta!$U37/100*Haj_laskenta_yhdyskunta!$F37*Haj_laskenta_yhdyskunta!$C37*Haj_laskenta_yhdyskunta!$D37*Haj_laskenta_yhdyskunta!$D$5*Haj_laskenta_yhdyskunta!$D$4</f>
        <v>0</v>
      </c>
      <c r="AD37" s="117">
        <f ca="1">Haj_laskenta_yhdyskunta!$AN37*Haj_laskenta_yhdyskunta!$C37*Haj_laskenta_yhdyskunta!$D37*Haj_laskenta_yhdyskunta!$D$5*Haj_laskenta_yhdyskunta!$D$4</f>
        <v>0</v>
      </c>
      <c r="AE37" s="117">
        <f t="shared" ca="1" si="7"/>
        <v>0</v>
      </c>
      <c r="AF37" s="117">
        <f ca="1">Haj_laskenta_teoll_rak!$AN37*Haj_laskenta_teoll_rak!$C37*Haj_laskenta_teoll_rak!$D37*Haj_laskenta_teoll_rak!$D$5*Haj_laskenta_teoll_rak!$D$4</f>
        <v>0</v>
      </c>
      <c r="AG37" s="117">
        <f ca="1">Haj_laskenta_teoll_rak!$G37*Haj_laskenta_teoll_rak!$C37*Haj_laskenta_teoll_rak!$D37*Haj_laskenta_teoll_rak!$D$5*Haj_laskenta_teoll_rak!$D$4</f>
        <v>0</v>
      </c>
      <c r="AH37" s="117">
        <f ca="1">Haj_laskenta_lietteet!$H37*Haj_laskenta_lietteet!$C37*Haj_laskenta_lietteet!$D37*Haj_laskenta_lietteet!$D$5*Haj_laskenta_lietteet!$D$4</f>
        <v>0</v>
      </c>
      <c r="AI37" s="117">
        <f ca="1">Haj_laskenta_lietteet!$Q37*Haj_laskenta_lietteet!$C37*Haj_laskenta_lietteet!$D37*Haj_laskenta_lietteet!$D$5*Haj_laskenta_lietteet!$D$4</f>
        <v>0</v>
      </c>
      <c r="AJ37" s="46">
        <f t="shared" ca="1" si="6"/>
        <v>0</v>
      </c>
      <c r="AL37" s="117">
        <f ca="1">(AC37-U37)*(1-Hajoamiskertoimet!$C$17)</f>
        <v>0</v>
      </c>
      <c r="AM37" s="117">
        <f ca="1">(AD37-V37)*(1-Hajoamiskertoimet!$C$17)</f>
        <v>0</v>
      </c>
      <c r="AN37" s="117">
        <f ca="1">(AE37-W37)*(1-Hajoamiskertoimet!$C$17)</f>
        <v>0</v>
      </c>
      <c r="AO37" s="117">
        <f ca="1">(AF37-X37)*(1-Hajoamiskertoimet!$C$17)</f>
        <v>0</v>
      </c>
      <c r="AP37" s="117">
        <f ca="1">(AG37-Y37)*(1-Hajoamiskertoimet!$C$17)</f>
        <v>0</v>
      </c>
      <c r="AQ37" s="117">
        <f ca="1">(AH37-Z37)*(1-Hajoamiskertoimet!$C$17)</f>
        <v>0</v>
      </c>
      <c r="AR37" s="117">
        <f ca="1">(AI37-AA37)*(1-Hajoamiskertoimet!$C$17)</f>
        <v>0</v>
      </c>
      <c r="AS37" s="117">
        <f t="shared" ca="1" si="1"/>
        <v>0</v>
      </c>
    </row>
    <row r="38" spans="1:45" x14ac:dyDescent="0.35">
      <c r="A38" s="182">
        <v>1974</v>
      </c>
      <c r="B38" s="112">
        <f ca="1">(K38-U38)*(1-Hajoamiskertoimet!$C$17)</f>
        <v>0</v>
      </c>
      <c r="C38" s="112">
        <f ca="1">(L38-V38)*(1-Hajoamiskertoimet!$C$17)</f>
        <v>0</v>
      </c>
      <c r="D38" s="112">
        <f ca="1">(M38-W38)*(1-Hajoamiskertoimet!$C$17)</f>
        <v>0</v>
      </c>
      <c r="E38" s="112">
        <f ca="1">(N38-X38)*(1-Hajoamiskertoimet!$C$17)</f>
        <v>0</v>
      </c>
      <c r="F38" s="112">
        <f ca="1">(O38-Y38)*(1-Hajoamiskertoimet!$C$17)</f>
        <v>0</v>
      </c>
      <c r="G38" s="112">
        <f ca="1">(P38-Z38)*(1-Hajoamiskertoimet!$C$17)</f>
        <v>0</v>
      </c>
      <c r="H38" s="112">
        <f ca="1">(Q38-AA38)*(1-Hajoamiskertoimet!$C$17)</f>
        <v>0</v>
      </c>
      <c r="I38" s="112">
        <f t="shared" ca="1" si="2"/>
        <v>0</v>
      </c>
      <c r="K38" s="120">
        <f ca="1">Haj_laskenta_yhdyskunta!AK38</f>
        <v>0</v>
      </c>
      <c r="L38" s="120">
        <f ca="1">Haj_laskenta_yhdyskunta!BR38</f>
        <v>0</v>
      </c>
      <c r="M38" s="120">
        <f t="shared" ca="1" si="3"/>
        <v>0</v>
      </c>
      <c r="N38" s="120">
        <f ca="1">Haj_laskenta_teoll_rak!BD38</f>
        <v>0</v>
      </c>
      <c r="O38" s="120">
        <f ca="1">Haj_laskenta_teoll_rak!AK38</f>
        <v>0</v>
      </c>
      <c r="P38" s="120">
        <f ca="1">Haj_laskenta_lietteet!N38</f>
        <v>0</v>
      </c>
      <c r="Q38" s="120">
        <f ca="1">Haj_laskenta_lietteet!AN38</f>
        <v>0</v>
      </c>
      <c r="R38" s="120">
        <f t="shared" ca="1" si="4"/>
        <v>0</v>
      </c>
      <c r="S38" s="153"/>
      <c r="T38" s="42">
        <v>0</v>
      </c>
      <c r="U38" s="180">
        <f t="shared" ca="1" si="5"/>
        <v>0</v>
      </c>
      <c r="V38" s="180">
        <f t="shared" ca="1" si="5"/>
        <v>0</v>
      </c>
      <c r="W38" s="180">
        <f t="shared" ca="1" si="5"/>
        <v>0</v>
      </c>
      <c r="X38" s="180">
        <f t="shared" ca="1" si="5"/>
        <v>0</v>
      </c>
      <c r="Y38" s="180">
        <f t="shared" ca="1" si="5"/>
        <v>0</v>
      </c>
      <c r="Z38" s="180">
        <f t="shared" ca="1" si="5"/>
        <v>0</v>
      </c>
      <c r="AA38" s="180">
        <f t="shared" ca="1" si="5"/>
        <v>0</v>
      </c>
      <c r="AC38" s="117">
        <f ca="1">Sekal_yhdyskunta!$U38/100*Haj_laskenta_yhdyskunta!$F38*Haj_laskenta_yhdyskunta!$C38*Haj_laskenta_yhdyskunta!$D38*Haj_laskenta_yhdyskunta!$D$5*Haj_laskenta_yhdyskunta!$D$4</f>
        <v>0</v>
      </c>
      <c r="AD38" s="117">
        <f ca="1">Haj_laskenta_yhdyskunta!$AN38*Haj_laskenta_yhdyskunta!$C38*Haj_laskenta_yhdyskunta!$D38*Haj_laskenta_yhdyskunta!$D$5*Haj_laskenta_yhdyskunta!$D$4</f>
        <v>0</v>
      </c>
      <c r="AE38" s="117">
        <f t="shared" ca="1" si="7"/>
        <v>0</v>
      </c>
      <c r="AF38" s="117">
        <f ca="1">Haj_laskenta_teoll_rak!$AN38*Haj_laskenta_teoll_rak!$C38*Haj_laskenta_teoll_rak!$D38*Haj_laskenta_teoll_rak!$D$5*Haj_laskenta_teoll_rak!$D$4</f>
        <v>0</v>
      </c>
      <c r="AG38" s="117">
        <f ca="1">Haj_laskenta_teoll_rak!$G38*Haj_laskenta_teoll_rak!$C38*Haj_laskenta_teoll_rak!$D38*Haj_laskenta_teoll_rak!$D$5*Haj_laskenta_teoll_rak!$D$4</f>
        <v>0</v>
      </c>
      <c r="AH38" s="117">
        <f ca="1">Haj_laskenta_lietteet!$H38*Haj_laskenta_lietteet!$C38*Haj_laskenta_lietteet!$D38*Haj_laskenta_lietteet!$D$5*Haj_laskenta_lietteet!$D$4</f>
        <v>0</v>
      </c>
      <c r="AI38" s="117">
        <f ca="1">Haj_laskenta_lietteet!$Q38*Haj_laskenta_lietteet!$C38*Haj_laskenta_lietteet!$D38*Haj_laskenta_lietteet!$D$5*Haj_laskenta_lietteet!$D$4</f>
        <v>0</v>
      </c>
      <c r="AJ38" s="46">
        <f t="shared" ca="1" si="6"/>
        <v>0</v>
      </c>
      <c r="AL38" s="117">
        <f ca="1">(AC38-U38)*(1-Hajoamiskertoimet!$C$17)</f>
        <v>0</v>
      </c>
      <c r="AM38" s="117">
        <f ca="1">(AD38-V38)*(1-Hajoamiskertoimet!$C$17)</f>
        <v>0</v>
      </c>
      <c r="AN38" s="117">
        <f ca="1">(AE38-W38)*(1-Hajoamiskertoimet!$C$17)</f>
        <v>0</v>
      </c>
      <c r="AO38" s="117">
        <f ca="1">(AF38-X38)*(1-Hajoamiskertoimet!$C$17)</f>
        <v>0</v>
      </c>
      <c r="AP38" s="117">
        <f ca="1">(AG38-Y38)*(1-Hajoamiskertoimet!$C$17)</f>
        <v>0</v>
      </c>
      <c r="AQ38" s="117">
        <f ca="1">(AH38-Z38)*(1-Hajoamiskertoimet!$C$17)</f>
        <v>0</v>
      </c>
      <c r="AR38" s="117">
        <f ca="1">(AI38-AA38)*(1-Hajoamiskertoimet!$C$17)</f>
        <v>0</v>
      </c>
      <c r="AS38" s="117">
        <f t="shared" ca="1" si="1"/>
        <v>0</v>
      </c>
    </row>
    <row r="39" spans="1:45" x14ac:dyDescent="0.35">
      <c r="A39" s="182">
        <v>1975</v>
      </c>
      <c r="B39" s="112">
        <f ca="1">(K39-U39)*(1-Hajoamiskertoimet!$C$17)</f>
        <v>0</v>
      </c>
      <c r="C39" s="112">
        <f ca="1">(L39-V39)*(1-Hajoamiskertoimet!$C$17)</f>
        <v>0</v>
      </c>
      <c r="D39" s="112">
        <f ca="1">(M39-W39)*(1-Hajoamiskertoimet!$C$17)</f>
        <v>0</v>
      </c>
      <c r="E39" s="112">
        <f ca="1">(N39-X39)*(1-Hajoamiskertoimet!$C$17)</f>
        <v>0</v>
      </c>
      <c r="F39" s="112">
        <f ca="1">(O39-Y39)*(1-Hajoamiskertoimet!$C$17)</f>
        <v>0</v>
      </c>
      <c r="G39" s="112">
        <f ca="1">(P39-Z39)*(1-Hajoamiskertoimet!$C$17)</f>
        <v>0</v>
      </c>
      <c r="H39" s="112">
        <f ca="1">(Q39-AA39)*(1-Hajoamiskertoimet!$C$17)</f>
        <v>0</v>
      </c>
      <c r="I39" s="112">
        <f t="shared" ca="1" si="2"/>
        <v>0</v>
      </c>
      <c r="K39" s="120">
        <f ca="1">Haj_laskenta_yhdyskunta!AK39</f>
        <v>0</v>
      </c>
      <c r="L39" s="120">
        <f ca="1">Haj_laskenta_yhdyskunta!BR39</f>
        <v>0</v>
      </c>
      <c r="M39" s="120">
        <f t="shared" ca="1" si="3"/>
        <v>0</v>
      </c>
      <c r="N39" s="120">
        <f ca="1">Haj_laskenta_teoll_rak!BD39</f>
        <v>0</v>
      </c>
      <c r="O39" s="120">
        <f ca="1">Haj_laskenta_teoll_rak!AK39</f>
        <v>0</v>
      </c>
      <c r="P39" s="120">
        <f ca="1">Haj_laskenta_lietteet!N39</f>
        <v>0</v>
      </c>
      <c r="Q39" s="120">
        <f ca="1">Haj_laskenta_lietteet!AN39</f>
        <v>0</v>
      </c>
      <c r="R39" s="120">
        <f t="shared" ca="1" si="4"/>
        <v>0</v>
      </c>
      <c r="S39" s="153"/>
      <c r="T39" s="42">
        <v>0</v>
      </c>
      <c r="U39" s="180">
        <f t="shared" ca="1" si="5"/>
        <v>0</v>
      </c>
      <c r="V39" s="180">
        <f t="shared" ca="1" si="5"/>
        <v>0</v>
      </c>
      <c r="W39" s="180">
        <f t="shared" ca="1" si="5"/>
        <v>0</v>
      </c>
      <c r="X39" s="180">
        <f t="shared" ca="1" si="5"/>
        <v>0</v>
      </c>
      <c r="Y39" s="180">
        <f t="shared" ca="1" si="5"/>
        <v>0</v>
      </c>
      <c r="Z39" s="180">
        <f t="shared" ca="1" si="5"/>
        <v>0</v>
      </c>
      <c r="AA39" s="180">
        <f t="shared" ca="1" si="5"/>
        <v>0</v>
      </c>
      <c r="AC39" s="117">
        <f ca="1">Sekal_yhdyskunta!$U39/100*Haj_laskenta_yhdyskunta!$F39*Haj_laskenta_yhdyskunta!$C39*Haj_laskenta_yhdyskunta!$D39*Haj_laskenta_yhdyskunta!$D$5*Haj_laskenta_yhdyskunta!$D$4</f>
        <v>0</v>
      </c>
      <c r="AD39" s="117">
        <f ca="1">Haj_laskenta_yhdyskunta!$AN39*Haj_laskenta_yhdyskunta!$C39*Haj_laskenta_yhdyskunta!$D39*Haj_laskenta_yhdyskunta!$D$5*Haj_laskenta_yhdyskunta!$D$4</f>
        <v>0</v>
      </c>
      <c r="AE39" s="117">
        <f t="shared" ca="1" si="7"/>
        <v>0</v>
      </c>
      <c r="AF39" s="117">
        <f ca="1">Haj_laskenta_teoll_rak!$AN39*Haj_laskenta_teoll_rak!$C39*Haj_laskenta_teoll_rak!$D39*Haj_laskenta_teoll_rak!$D$5*Haj_laskenta_teoll_rak!$D$4</f>
        <v>0</v>
      </c>
      <c r="AG39" s="117">
        <f ca="1">Haj_laskenta_teoll_rak!$G39*Haj_laskenta_teoll_rak!$C39*Haj_laskenta_teoll_rak!$D39*Haj_laskenta_teoll_rak!$D$5*Haj_laskenta_teoll_rak!$D$4</f>
        <v>0</v>
      </c>
      <c r="AH39" s="117">
        <f ca="1">Haj_laskenta_lietteet!$H39*Haj_laskenta_lietteet!$C39*Haj_laskenta_lietteet!$D39*Haj_laskenta_lietteet!$D$5*Haj_laskenta_lietteet!$D$4</f>
        <v>0</v>
      </c>
      <c r="AI39" s="117">
        <f ca="1">Haj_laskenta_lietteet!$Q39*Haj_laskenta_lietteet!$C39*Haj_laskenta_lietteet!$D39*Haj_laskenta_lietteet!$D$5*Haj_laskenta_lietteet!$D$4</f>
        <v>0</v>
      </c>
      <c r="AJ39" s="46">
        <f t="shared" ca="1" si="6"/>
        <v>0</v>
      </c>
      <c r="AL39" s="117">
        <f ca="1">(AC39-U39)*(1-Hajoamiskertoimet!$C$17)</f>
        <v>0</v>
      </c>
      <c r="AM39" s="117">
        <f ca="1">(AD39-V39)*(1-Hajoamiskertoimet!$C$17)</f>
        <v>0</v>
      </c>
      <c r="AN39" s="117">
        <f ca="1">(AE39-W39)*(1-Hajoamiskertoimet!$C$17)</f>
        <v>0</v>
      </c>
      <c r="AO39" s="117">
        <f ca="1">(AF39-X39)*(1-Hajoamiskertoimet!$C$17)</f>
        <v>0</v>
      </c>
      <c r="AP39" s="117">
        <f ca="1">(AG39-Y39)*(1-Hajoamiskertoimet!$C$17)</f>
        <v>0</v>
      </c>
      <c r="AQ39" s="117">
        <f ca="1">(AH39-Z39)*(1-Hajoamiskertoimet!$C$17)</f>
        <v>0</v>
      </c>
      <c r="AR39" s="117">
        <f ca="1">(AI39-AA39)*(1-Hajoamiskertoimet!$C$17)</f>
        <v>0</v>
      </c>
      <c r="AS39" s="117">
        <f t="shared" ca="1" si="1"/>
        <v>0</v>
      </c>
    </row>
    <row r="40" spans="1:45" x14ac:dyDescent="0.35">
      <c r="A40" s="182">
        <v>1976</v>
      </c>
      <c r="B40" s="112">
        <f ca="1">(K40-U40)*(1-Hajoamiskertoimet!$C$17)</f>
        <v>0</v>
      </c>
      <c r="C40" s="112">
        <f ca="1">(L40-V40)*(1-Hajoamiskertoimet!$C$17)</f>
        <v>0</v>
      </c>
      <c r="D40" s="112">
        <f ca="1">(M40-W40)*(1-Hajoamiskertoimet!$C$17)</f>
        <v>0</v>
      </c>
      <c r="E40" s="112">
        <f ca="1">(N40-X40)*(1-Hajoamiskertoimet!$C$17)</f>
        <v>0</v>
      </c>
      <c r="F40" s="112">
        <f ca="1">(O40-Y40)*(1-Hajoamiskertoimet!$C$17)</f>
        <v>0</v>
      </c>
      <c r="G40" s="112">
        <f ca="1">(P40-Z40)*(1-Hajoamiskertoimet!$C$17)</f>
        <v>0</v>
      </c>
      <c r="H40" s="112">
        <f ca="1">(Q40-AA40)*(1-Hajoamiskertoimet!$C$17)</f>
        <v>0</v>
      </c>
      <c r="I40" s="112">
        <f t="shared" ca="1" si="2"/>
        <v>0</v>
      </c>
      <c r="K40" s="120">
        <f ca="1">Haj_laskenta_yhdyskunta!AK40</f>
        <v>0</v>
      </c>
      <c r="L40" s="120">
        <f ca="1">Haj_laskenta_yhdyskunta!BR40</f>
        <v>0</v>
      </c>
      <c r="M40" s="120">
        <f t="shared" ca="1" si="3"/>
        <v>0</v>
      </c>
      <c r="N40" s="120">
        <f ca="1">Haj_laskenta_teoll_rak!BD40</f>
        <v>0</v>
      </c>
      <c r="O40" s="120">
        <f ca="1">Haj_laskenta_teoll_rak!AK40</f>
        <v>0</v>
      </c>
      <c r="P40" s="120">
        <f ca="1">Haj_laskenta_lietteet!N40</f>
        <v>0</v>
      </c>
      <c r="Q40" s="120">
        <f ca="1">Haj_laskenta_lietteet!AN40</f>
        <v>0</v>
      </c>
      <c r="R40" s="120">
        <f t="shared" ca="1" si="4"/>
        <v>0</v>
      </c>
      <c r="S40" s="153"/>
      <c r="T40" s="42">
        <v>0</v>
      </c>
      <c r="U40" s="180">
        <f t="shared" ca="1" si="5"/>
        <v>0</v>
      </c>
      <c r="V40" s="180">
        <f t="shared" ca="1" si="5"/>
        <v>0</v>
      </c>
      <c r="W40" s="180">
        <f t="shared" ca="1" si="5"/>
        <v>0</v>
      </c>
      <c r="X40" s="180">
        <f t="shared" ca="1" si="5"/>
        <v>0</v>
      </c>
      <c r="Y40" s="180">
        <f t="shared" ca="1" si="5"/>
        <v>0</v>
      </c>
      <c r="Z40" s="180">
        <f t="shared" ca="1" si="5"/>
        <v>0</v>
      </c>
      <c r="AA40" s="180">
        <f t="shared" ca="1" si="5"/>
        <v>0</v>
      </c>
      <c r="AC40" s="117">
        <f ca="1">Sekal_yhdyskunta!$U40/100*Haj_laskenta_yhdyskunta!$F40*Haj_laskenta_yhdyskunta!$C40*Haj_laskenta_yhdyskunta!$D40*Haj_laskenta_yhdyskunta!$D$5*Haj_laskenta_yhdyskunta!$D$4</f>
        <v>0</v>
      </c>
      <c r="AD40" s="117">
        <f ca="1">Haj_laskenta_yhdyskunta!$AN40*Haj_laskenta_yhdyskunta!$C40*Haj_laskenta_yhdyskunta!$D40*Haj_laskenta_yhdyskunta!$D$5*Haj_laskenta_yhdyskunta!$D$4</f>
        <v>0</v>
      </c>
      <c r="AE40" s="117">
        <f t="shared" ca="1" si="7"/>
        <v>0</v>
      </c>
      <c r="AF40" s="117">
        <f ca="1">Haj_laskenta_teoll_rak!$AN40*Haj_laskenta_teoll_rak!$C40*Haj_laskenta_teoll_rak!$D40*Haj_laskenta_teoll_rak!$D$5*Haj_laskenta_teoll_rak!$D$4</f>
        <v>0</v>
      </c>
      <c r="AG40" s="117">
        <f ca="1">Haj_laskenta_teoll_rak!$G40*Haj_laskenta_teoll_rak!$C40*Haj_laskenta_teoll_rak!$D40*Haj_laskenta_teoll_rak!$D$5*Haj_laskenta_teoll_rak!$D$4</f>
        <v>0</v>
      </c>
      <c r="AH40" s="117">
        <f ca="1">Haj_laskenta_lietteet!$H40*Haj_laskenta_lietteet!$C40*Haj_laskenta_lietteet!$D40*Haj_laskenta_lietteet!$D$5*Haj_laskenta_lietteet!$D$4</f>
        <v>0</v>
      </c>
      <c r="AI40" s="117">
        <f ca="1">Haj_laskenta_lietteet!$Q40*Haj_laskenta_lietteet!$C40*Haj_laskenta_lietteet!$D40*Haj_laskenta_lietteet!$D$5*Haj_laskenta_lietteet!$D$4</f>
        <v>0</v>
      </c>
      <c r="AJ40" s="46">
        <f t="shared" ca="1" si="6"/>
        <v>0</v>
      </c>
      <c r="AL40" s="117">
        <f ca="1">(AC40-U40)*(1-Hajoamiskertoimet!$C$17)</f>
        <v>0</v>
      </c>
      <c r="AM40" s="117">
        <f ca="1">(AD40-V40)*(1-Hajoamiskertoimet!$C$17)</f>
        <v>0</v>
      </c>
      <c r="AN40" s="117">
        <f ca="1">(AE40-W40)*(1-Hajoamiskertoimet!$C$17)</f>
        <v>0</v>
      </c>
      <c r="AO40" s="117">
        <f ca="1">(AF40-X40)*(1-Hajoamiskertoimet!$C$17)</f>
        <v>0</v>
      </c>
      <c r="AP40" s="117">
        <f ca="1">(AG40-Y40)*(1-Hajoamiskertoimet!$C$17)</f>
        <v>0</v>
      </c>
      <c r="AQ40" s="117">
        <f ca="1">(AH40-Z40)*(1-Hajoamiskertoimet!$C$17)</f>
        <v>0</v>
      </c>
      <c r="AR40" s="117">
        <f ca="1">(AI40-AA40)*(1-Hajoamiskertoimet!$C$17)</f>
        <v>0</v>
      </c>
      <c r="AS40" s="117">
        <f t="shared" ca="1" si="1"/>
        <v>0</v>
      </c>
    </row>
    <row r="41" spans="1:45" x14ac:dyDescent="0.35">
      <c r="A41" s="182">
        <v>1977</v>
      </c>
      <c r="B41" s="112">
        <f ca="1">(K41-U41)*(1-Hajoamiskertoimet!$C$17)</f>
        <v>0</v>
      </c>
      <c r="C41" s="112">
        <f ca="1">(L41-V41)*(1-Hajoamiskertoimet!$C$17)</f>
        <v>0</v>
      </c>
      <c r="D41" s="112">
        <f ca="1">(M41-W41)*(1-Hajoamiskertoimet!$C$17)</f>
        <v>0</v>
      </c>
      <c r="E41" s="112">
        <f ca="1">(N41-X41)*(1-Hajoamiskertoimet!$C$17)</f>
        <v>0</v>
      </c>
      <c r="F41" s="112">
        <f ca="1">(O41-Y41)*(1-Hajoamiskertoimet!$C$17)</f>
        <v>0</v>
      </c>
      <c r="G41" s="112">
        <f ca="1">(P41-Z41)*(1-Hajoamiskertoimet!$C$17)</f>
        <v>0</v>
      </c>
      <c r="H41" s="112">
        <f ca="1">(Q41-AA41)*(1-Hajoamiskertoimet!$C$17)</f>
        <v>0</v>
      </c>
      <c r="I41" s="112">
        <f t="shared" ca="1" si="2"/>
        <v>0</v>
      </c>
      <c r="K41" s="120">
        <f ca="1">Haj_laskenta_yhdyskunta!AK41</f>
        <v>0</v>
      </c>
      <c r="L41" s="120">
        <f ca="1">Haj_laskenta_yhdyskunta!BR41</f>
        <v>0</v>
      </c>
      <c r="M41" s="120">
        <f t="shared" ca="1" si="3"/>
        <v>0</v>
      </c>
      <c r="N41" s="120">
        <f ca="1">Haj_laskenta_teoll_rak!BD41</f>
        <v>0</v>
      </c>
      <c r="O41" s="120">
        <f ca="1">Haj_laskenta_teoll_rak!AK41</f>
        <v>0</v>
      </c>
      <c r="P41" s="120">
        <f ca="1">Haj_laskenta_lietteet!N41</f>
        <v>0</v>
      </c>
      <c r="Q41" s="120">
        <f ca="1">Haj_laskenta_lietteet!AN41</f>
        <v>0</v>
      </c>
      <c r="R41" s="120">
        <f t="shared" ca="1" si="4"/>
        <v>0</v>
      </c>
      <c r="S41" s="153"/>
      <c r="T41" s="42">
        <v>0</v>
      </c>
      <c r="U41" s="180">
        <f t="shared" ca="1" si="5"/>
        <v>0</v>
      </c>
      <c r="V41" s="180">
        <f t="shared" ca="1" si="5"/>
        <v>0</v>
      </c>
      <c r="W41" s="180">
        <f t="shared" ca="1" si="5"/>
        <v>0</v>
      </c>
      <c r="X41" s="180">
        <f t="shared" ca="1" si="5"/>
        <v>0</v>
      </c>
      <c r="Y41" s="180">
        <f t="shared" ca="1" si="5"/>
        <v>0</v>
      </c>
      <c r="Z41" s="180">
        <f t="shared" ca="1" si="5"/>
        <v>0</v>
      </c>
      <c r="AA41" s="180">
        <f t="shared" ca="1" si="5"/>
        <v>0</v>
      </c>
      <c r="AC41" s="117">
        <f ca="1">Sekal_yhdyskunta!$U41/100*Haj_laskenta_yhdyskunta!$F41*Haj_laskenta_yhdyskunta!$C41*Haj_laskenta_yhdyskunta!$D41*Haj_laskenta_yhdyskunta!$D$5*Haj_laskenta_yhdyskunta!$D$4</f>
        <v>0</v>
      </c>
      <c r="AD41" s="117">
        <f ca="1">Haj_laskenta_yhdyskunta!$AN41*Haj_laskenta_yhdyskunta!$C41*Haj_laskenta_yhdyskunta!$D41*Haj_laskenta_yhdyskunta!$D$5*Haj_laskenta_yhdyskunta!$D$4</f>
        <v>0</v>
      </c>
      <c r="AE41" s="117">
        <f t="shared" ca="1" si="7"/>
        <v>0</v>
      </c>
      <c r="AF41" s="117">
        <f ca="1">Haj_laskenta_teoll_rak!$AN41*Haj_laskenta_teoll_rak!$C41*Haj_laskenta_teoll_rak!$D41*Haj_laskenta_teoll_rak!$D$5*Haj_laskenta_teoll_rak!$D$4</f>
        <v>0</v>
      </c>
      <c r="AG41" s="117">
        <f ca="1">Haj_laskenta_teoll_rak!$G41*Haj_laskenta_teoll_rak!$C41*Haj_laskenta_teoll_rak!$D41*Haj_laskenta_teoll_rak!$D$5*Haj_laskenta_teoll_rak!$D$4</f>
        <v>0</v>
      </c>
      <c r="AH41" s="117">
        <f ca="1">Haj_laskenta_lietteet!$H41*Haj_laskenta_lietteet!$C41*Haj_laskenta_lietteet!$D41*Haj_laskenta_lietteet!$D$5*Haj_laskenta_lietteet!$D$4</f>
        <v>0</v>
      </c>
      <c r="AI41" s="117">
        <f ca="1">Haj_laskenta_lietteet!$Q41*Haj_laskenta_lietteet!$C41*Haj_laskenta_lietteet!$D41*Haj_laskenta_lietteet!$D$5*Haj_laskenta_lietteet!$D$4</f>
        <v>0</v>
      </c>
      <c r="AJ41" s="46">
        <f t="shared" ca="1" si="6"/>
        <v>0</v>
      </c>
      <c r="AL41" s="117">
        <f ca="1">(AC41-U41)*(1-Hajoamiskertoimet!$C$17)</f>
        <v>0</v>
      </c>
      <c r="AM41" s="117">
        <f ca="1">(AD41-V41)*(1-Hajoamiskertoimet!$C$17)</f>
        <v>0</v>
      </c>
      <c r="AN41" s="117">
        <f ca="1">(AE41-W41)*(1-Hajoamiskertoimet!$C$17)</f>
        <v>0</v>
      </c>
      <c r="AO41" s="117">
        <f ca="1">(AF41-X41)*(1-Hajoamiskertoimet!$C$17)</f>
        <v>0</v>
      </c>
      <c r="AP41" s="117">
        <f ca="1">(AG41-Y41)*(1-Hajoamiskertoimet!$C$17)</f>
        <v>0</v>
      </c>
      <c r="AQ41" s="117">
        <f ca="1">(AH41-Z41)*(1-Hajoamiskertoimet!$C$17)</f>
        <v>0</v>
      </c>
      <c r="AR41" s="117">
        <f ca="1">(AI41-AA41)*(1-Hajoamiskertoimet!$C$17)</f>
        <v>0</v>
      </c>
      <c r="AS41" s="117">
        <f t="shared" ca="1" si="1"/>
        <v>0</v>
      </c>
    </row>
    <row r="42" spans="1:45" x14ac:dyDescent="0.35">
      <c r="A42" s="182">
        <v>1978</v>
      </c>
      <c r="B42" s="112">
        <f ca="1">(K42-U42)*(1-Hajoamiskertoimet!$C$17)</f>
        <v>0</v>
      </c>
      <c r="C42" s="112">
        <f ca="1">(L42-V42)*(1-Hajoamiskertoimet!$C$17)</f>
        <v>0</v>
      </c>
      <c r="D42" s="112">
        <f ca="1">(M42-W42)*(1-Hajoamiskertoimet!$C$17)</f>
        <v>0</v>
      </c>
      <c r="E42" s="112">
        <f ca="1">(N42-X42)*(1-Hajoamiskertoimet!$C$17)</f>
        <v>0</v>
      </c>
      <c r="F42" s="112">
        <f ca="1">(O42-Y42)*(1-Hajoamiskertoimet!$C$17)</f>
        <v>0</v>
      </c>
      <c r="G42" s="112">
        <f ca="1">(P42-Z42)*(1-Hajoamiskertoimet!$C$17)</f>
        <v>0</v>
      </c>
      <c r="H42" s="112">
        <f ca="1">(Q42-AA42)*(1-Hajoamiskertoimet!$C$17)</f>
        <v>0</v>
      </c>
      <c r="I42" s="112">
        <f t="shared" ca="1" si="2"/>
        <v>0</v>
      </c>
      <c r="K42" s="120">
        <f ca="1">Haj_laskenta_yhdyskunta!AK42</f>
        <v>0</v>
      </c>
      <c r="L42" s="120">
        <f ca="1">Haj_laskenta_yhdyskunta!BR42</f>
        <v>0</v>
      </c>
      <c r="M42" s="120">
        <f t="shared" ca="1" si="3"/>
        <v>0</v>
      </c>
      <c r="N42" s="120">
        <f ca="1">Haj_laskenta_teoll_rak!BD42</f>
        <v>0</v>
      </c>
      <c r="O42" s="120">
        <f ca="1">Haj_laskenta_teoll_rak!AK42</f>
        <v>0</v>
      </c>
      <c r="P42" s="120">
        <f ca="1">Haj_laskenta_lietteet!N42</f>
        <v>0</v>
      </c>
      <c r="Q42" s="120">
        <f ca="1">Haj_laskenta_lietteet!AN42</f>
        <v>0</v>
      </c>
      <c r="R42" s="120">
        <f t="shared" ca="1" si="4"/>
        <v>0</v>
      </c>
      <c r="S42" s="153"/>
      <c r="T42" s="42">
        <v>0</v>
      </c>
      <c r="U42" s="180">
        <f t="shared" ca="1" si="5"/>
        <v>0</v>
      </c>
      <c r="V42" s="180">
        <f t="shared" ca="1" si="5"/>
        <v>0</v>
      </c>
      <c r="W42" s="180">
        <f t="shared" ca="1" si="5"/>
        <v>0</v>
      </c>
      <c r="X42" s="180">
        <f t="shared" ca="1" si="5"/>
        <v>0</v>
      </c>
      <c r="Y42" s="180">
        <f t="shared" ca="1" si="5"/>
        <v>0</v>
      </c>
      <c r="Z42" s="180">
        <f t="shared" ca="1" si="5"/>
        <v>0</v>
      </c>
      <c r="AA42" s="180">
        <f t="shared" ca="1" si="5"/>
        <v>0</v>
      </c>
      <c r="AC42" s="117">
        <f ca="1">Sekal_yhdyskunta!$U42/100*Haj_laskenta_yhdyskunta!$F42*Haj_laskenta_yhdyskunta!$C42*Haj_laskenta_yhdyskunta!$D42*Haj_laskenta_yhdyskunta!$D$5*Haj_laskenta_yhdyskunta!$D$4</f>
        <v>0</v>
      </c>
      <c r="AD42" s="117">
        <f ca="1">Haj_laskenta_yhdyskunta!$AN42*Haj_laskenta_yhdyskunta!$C42*Haj_laskenta_yhdyskunta!$D42*Haj_laskenta_yhdyskunta!$D$5*Haj_laskenta_yhdyskunta!$D$4</f>
        <v>0</v>
      </c>
      <c r="AE42" s="117">
        <f t="shared" ca="1" si="7"/>
        <v>0</v>
      </c>
      <c r="AF42" s="117">
        <f ca="1">Haj_laskenta_teoll_rak!$AN42*Haj_laskenta_teoll_rak!$C42*Haj_laskenta_teoll_rak!$D42*Haj_laskenta_teoll_rak!$D$5*Haj_laskenta_teoll_rak!$D$4</f>
        <v>0</v>
      </c>
      <c r="AG42" s="117">
        <f ca="1">Haj_laskenta_teoll_rak!$G42*Haj_laskenta_teoll_rak!$C42*Haj_laskenta_teoll_rak!$D42*Haj_laskenta_teoll_rak!$D$5*Haj_laskenta_teoll_rak!$D$4</f>
        <v>0</v>
      </c>
      <c r="AH42" s="117">
        <f ca="1">Haj_laskenta_lietteet!$H42*Haj_laskenta_lietteet!$C42*Haj_laskenta_lietteet!$D42*Haj_laskenta_lietteet!$D$5*Haj_laskenta_lietteet!$D$4</f>
        <v>0</v>
      </c>
      <c r="AI42" s="117">
        <f ca="1">Haj_laskenta_lietteet!$Q42*Haj_laskenta_lietteet!$C42*Haj_laskenta_lietteet!$D42*Haj_laskenta_lietteet!$D$5*Haj_laskenta_lietteet!$D$4</f>
        <v>0</v>
      </c>
      <c r="AJ42" s="46">
        <f t="shared" ca="1" si="6"/>
        <v>0</v>
      </c>
      <c r="AL42" s="117">
        <f ca="1">(AC42-U42)*(1-Hajoamiskertoimet!$C$17)</f>
        <v>0</v>
      </c>
      <c r="AM42" s="117">
        <f ca="1">(AD42-V42)*(1-Hajoamiskertoimet!$C$17)</f>
        <v>0</v>
      </c>
      <c r="AN42" s="117">
        <f ca="1">(AE42-W42)*(1-Hajoamiskertoimet!$C$17)</f>
        <v>0</v>
      </c>
      <c r="AO42" s="117">
        <f ca="1">(AF42-X42)*(1-Hajoamiskertoimet!$C$17)</f>
        <v>0</v>
      </c>
      <c r="AP42" s="117">
        <f ca="1">(AG42-Y42)*(1-Hajoamiskertoimet!$C$17)</f>
        <v>0</v>
      </c>
      <c r="AQ42" s="117">
        <f ca="1">(AH42-Z42)*(1-Hajoamiskertoimet!$C$17)</f>
        <v>0</v>
      </c>
      <c r="AR42" s="117">
        <f ca="1">(AI42-AA42)*(1-Hajoamiskertoimet!$C$17)</f>
        <v>0</v>
      </c>
      <c r="AS42" s="117">
        <f t="shared" ca="1" si="1"/>
        <v>0</v>
      </c>
    </row>
    <row r="43" spans="1:45" x14ac:dyDescent="0.35">
      <c r="A43" s="182">
        <v>1979</v>
      </c>
      <c r="B43" s="112">
        <f ca="1">(K43-U43)*(1-Hajoamiskertoimet!$C$17)</f>
        <v>0</v>
      </c>
      <c r="C43" s="112">
        <f ca="1">(L43-V43)*(1-Hajoamiskertoimet!$C$17)</f>
        <v>0</v>
      </c>
      <c r="D43" s="112">
        <f ca="1">(M43-W43)*(1-Hajoamiskertoimet!$C$17)</f>
        <v>0</v>
      </c>
      <c r="E43" s="112">
        <f ca="1">(N43-X43)*(1-Hajoamiskertoimet!$C$17)</f>
        <v>0</v>
      </c>
      <c r="F43" s="112">
        <f ca="1">(O43-Y43)*(1-Hajoamiskertoimet!$C$17)</f>
        <v>0</v>
      </c>
      <c r="G43" s="112">
        <f ca="1">(P43-Z43)*(1-Hajoamiskertoimet!$C$17)</f>
        <v>0</v>
      </c>
      <c r="H43" s="112">
        <f ca="1">(Q43-AA43)*(1-Hajoamiskertoimet!$C$17)</f>
        <v>0</v>
      </c>
      <c r="I43" s="112">
        <f t="shared" ca="1" si="2"/>
        <v>0</v>
      </c>
      <c r="K43" s="120">
        <f ca="1">Haj_laskenta_yhdyskunta!AK43</f>
        <v>0</v>
      </c>
      <c r="L43" s="120">
        <f ca="1">Haj_laskenta_yhdyskunta!BR43</f>
        <v>0</v>
      </c>
      <c r="M43" s="120">
        <f t="shared" ca="1" si="3"/>
        <v>0</v>
      </c>
      <c r="N43" s="120">
        <f ca="1">Haj_laskenta_teoll_rak!BD43</f>
        <v>0</v>
      </c>
      <c r="O43" s="120">
        <f ca="1">Haj_laskenta_teoll_rak!AK43</f>
        <v>0</v>
      </c>
      <c r="P43" s="120">
        <f ca="1">Haj_laskenta_lietteet!N43</f>
        <v>0</v>
      </c>
      <c r="Q43" s="120">
        <f ca="1">Haj_laskenta_lietteet!AN43</f>
        <v>0</v>
      </c>
      <c r="R43" s="120">
        <f t="shared" ca="1" si="4"/>
        <v>0</v>
      </c>
      <c r="S43" s="153"/>
      <c r="T43" s="42">
        <v>0</v>
      </c>
      <c r="U43" s="180">
        <f t="shared" ca="1" si="5"/>
        <v>0</v>
      </c>
      <c r="V43" s="180">
        <f t="shared" ca="1" si="5"/>
        <v>0</v>
      </c>
      <c r="W43" s="180">
        <f t="shared" ca="1" si="5"/>
        <v>0</v>
      </c>
      <c r="X43" s="180">
        <f t="shared" ca="1" si="5"/>
        <v>0</v>
      </c>
      <c r="Y43" s="180">
        <f t="shared" ca="1" si="5"/>
        <v>0</v>
      </c>
      <c r="Z43" s="180">
        <f t="shared" ca="1" si="5"/>
        <v>0</v>
      </c>
      <c r="AA43" s="180">
        <f t="shared" ca="1" si="5"/>
        <v>0</v>
      </c>
      <c r="AC43" s="117">
        <f ca="1">Sekal_yhdyskunta!$U43/100*Haj_laskenta_yhdyskunta!$F43*Haj_laskenta_yhdyskunta!$C43*Haj_laskenta_yhdyskunta!$D43*Haj_laskenta_yhdyskunta!$D$5*Haj_laskenta_yhdyskunta!$D$4</f>
        <v>0</v>
      </c>
      <c r="AD43" s="117">
        <f ca="1">Haj_laskenta_yhdyskunta!$AN43*Haj_laskenta_yhdyskunta!$C43*Haj_laskenta_yhdyskunta!$D43*Haj_laskenta_yhdyskunta!$D$5*Haj_laskenta_yhdyskunta!$D$4</f>
        <v>0</v>
      </c>
      <c r="AE43" s="117">
        <f t="shared" ca="1" si="7"/>
        <v>0</v>
      </c>
      <c r="AF43" s="117">
        <f ca="1">Haj_laskenta_teoll_rak!$AN43*Haj_laskenta_teoll_rak!$C43*Haj_laskenta_teoll_rak!$D43*Haj_laskenta_teoll_rak!$D$5*Haj_laskenta_teoll_rak!$D$4</f>
        <v>0</v>
      </c>
      <c r="AG43" s="117">
        <f ca="1">Haj_laskenta_teoll_rak!$G43*Haj_laskenta_teoll_rak!$C43*Haj_laskenta_teoll_rak!$D43*Haj_laskenta_teoll_rak!$D$5*Haj_laskenta_teoll_rak!$D$4</f>
        <v>0</v>
      </c>
      <c r="AH43" s="117">
        <f ca="1">Haj_laskenta_lietteet!$H43*Haj_laskenta_lietteet!$C43*Haj_laskenta_lietteet!$D43*Haj_laskenta_lietteet!$D$5*Haj_laskenta_lietteet!$D$4</f>
        <v>0</v>
      </c>
      <c r="AI43" s="117">
        <f ca="1">Haj_laskenta_lietteet!$Q43*Haj_laskenta_lietteet!$C43*Haj_laskenta_lietteet!$D43*Haj_laskenta_lietteet!$D$5*Haj_laskenta_lietteet!$D$4</f>
        <v>0</v>
      </c>
      <c r="AJ43" s="46">
        <f t="shared" ca="1" si="6"/>
        <v>0</v>
      </c>
      <c r="AL43" s="117">
        <f ca="1">(AC43-U43)*(1-Hajoamiskertoimet!$C$17)</f>
        <v>0</v>
      </c>
      <c r="AM43" s="117">
        <f ca="1">(AD43-V43)*(1-Hajoamiskertoimet!$C$17)</f>
        <v>0</v>
      </c>
      <c r="AN43" s="117">
        <f ca="1">(AE43-W43)*(1-Hajoamiskertoimet!$C$17)</f>
        <v>0</v>
      </c>
      <c r="AO43" s="117">
        <f ca="1">(AF43-X43)*(1-Hajoamiskertoimet!$C$17)</f>
        <v>0</v>
      </c>
      <c r="AP43" s="117">
        <f ca="1">(AG43-Y43)*(1-Hajoamiskertoimet!$C$17)</f>
        <v>0</v>
      </c>
      <c r="AQ43" s="117">
        <f ca="1">(AH43-Z43)*(1-Hajoamiskertoimet!$C$17)</f>
        <v>0</v>
      </c>
      <c r="AR43" s="117">
        <f ca="1">(AI43-AA43)*(1-Hajoamiskertoimet!$C$17)</f>
        <v>0</v>
      </c>
      <c r="AS43" s="117">
        <f t="shared" ca="1" si="1"/>
        <v>0</v>
      </c>
    </row>
    <row r="44" spans="1:45" x14ac:dyDescent="0.35">
      <c r="A44" s="182">
        <v>1980</v>
      </c>
      <c r="B44" s="112">
        <f ca="1">(K44-U44)*(1-Hajoamiskertoimet!$C$17)</f>
        <v>0</v>
      </c>
      <c r="C44" s="112">
        <f ca="1">(L44-V44)*(1-Hajoamiskertoimet!$C$17)</f>
        <v>0</v>
      </c>
      <c r="D44" s="112">
        <f ca="1">(M44-W44)*(1-Hajoamiskertoimet!$C$17)</f>
        <v>0</v>
      </c>
      <c r="E44" s="112">
        <f ca="1">(N44-X44)*(1-Hajoamiskertoimet!$C$17)</f>
        <v>0</v>
      </c>
      <c r="F44" s="112">
        <f ca="1">(O44-Y44)*(1-Hajoamiskertoimet!$C$17)</f>
        <v>0</v>
      </c>
      <c r="G44" s="112">
        <f ca="1">(P44-Z44)*(1-Hajoamiskertoimet!$C$17)</f>
        <v>0</v>
      </c>
      <c r="H44" s="112">
        <f ca="1">(Q44-AA44)*(1-Hajoamiskertoimet!$C$17)</f>
        <v>0</v>
      </c>
      <c r="I44" s="112">
        <f t="shared" ca="1" si="2"/>
        <v>0</v>
      </c>
      <c r="K44" s="120">
        <f ca="1">Haj_laskenta_yhdyskunta!AK44</f>
        <v>0</v>
      </c>
      <c r="L44" s="120">
        <f ca="1">Haj_laskenta_yhdyskunta!BR44</f>
        <v>0</v>
      </c>
      <c r="M44" s="120">
        <f t="shared" ca="1" si="3"/>
        <v>0</v>
      </c>
      <c r="N44" s="120">
        <f ca="1">Haj_laskenta_teoll_rak!BD44</f>
        <v>0</v>
      </c>
      <c r="O44" s="120">
        <f ca="1">Haj_laskenta_teoll_rak!AK44</f>
        <v>0</v>
      </c>
      <c r="P44" s="120">
        <f ca="1">Haj_laskenta_lietteet!N44</f>
        <v>0</v>
      </c>
      <c r="Q44" s="120">
        <f ca="1">Haj_laskenta_lietteet!AN44</f>
        <v>0</v>
      </c>
      <c r="R44" s="120">
        <f t="shared" ca="1" si="4"/>
        <v>0</v>
      </c>
      <c r="S44" s="153"/>
      <c r="T44" s="42">
        <v>0</v>
      </c>
      <c r="U44" s="180">
        <f t="shared" ca="1" si="5"/>
        <v>0</v>
      </c>
      <c r="V44" s="180">
        <f t="shared" ca="1" si="5"/>
        <v>0</v>
      </c>
      <c r="W44" s="180">
        <f t="shared" ca="1" si="5"/>
        <v>0</v>
      </c>
      <c r="X44" s="180">
        <f t="shared" ca="1" si="5"/>
        <v>0</v>
      </c>
      <c r="Y44" s="180">
        <f t="shared" ca="1" si="5"/>
        <v>0</v>
      </c>
      <c r="Z44" s="180">
        <f t="shared" ca="1" si="5"/>
        <v>0</v>
      </c>
      <c r="AA44" s="180">
        <f t="shared" ca="1" si="5"/>
        <v>0</v>
      </c>
      <c r="AC44" s="117">
        <f ca="1">Sekal_yhdyskunta!$U44/100*Haj_laskenta_yhdyskunta!$F44*Haj_laskenta_yhdyskunta!$C44*Haj_laskenta_yhdyskunta!$D44*Haj_laskenta_yhdyskunta!$D$5*Haj_laskenta_yhdyskunta!$D$4</f>
        <v>0</v>
      </c>
      <c r="AD44" s="117">
        <f ca="1">Haj_laskenta_yhdyskunta!$AN44*Haj_laskenta_yhdyskunta!$C44*Haj_laskenta_yhdyskunta!$D44*Haj_laskenta_yhdyskunta!$D$5*Haj_laskenta_yhdyskunta!$D$4</f>
        <v>0</v>
      </c>
      <c r="AE44" s="117">
        <f t="shared" ca="1" si="7"/>
        <v>0</v>
      </c>
      <c r="AF44" s="117">
        <f ca="1">Haj_laskenta_teoll_rak!$AN44*Haj_laskenta_teoll_rak!$C44*Haj_laskenta_teoll_rak!$D44*Haj_laskenta_teoll_rak!$D$5*Haj_laskenta_teoll_rak!$D$4</f>
        <v>0</v>
      </c>
      <c r="AG44" s="117">
        <f ca="1">Haj_laskenta_teoll_rak!$G44*Haj_laskenta_teoll_rak!$C44*Haj_laskenta_teoll_rak!$D44*Haj_laskenta_teoll_rak!$D$5*Haj_laskenta_teoll_rak!$D$4</f>
        <v>0</v>
      </c>
      <c r="AH44" s="117">
        <f ca="1">Haj_laskenta_lietteet!$H44*Haj_laskenta_lietteet!$C44*Haj_laskenta_lietteet!$D44*Haj_laskenta_lietteet!$D$5*Haj_laskenta_lietteet!$D$4</f>
        <v>0</v>
      </c>
      <c r="AI44" s="117">
        <f ca="1">Haj_laskenta_lietteet!$Q44*Haj_laskenta_lietteet!$C44*Haj_laskenta_lietteet!$D44*Haj_laskenta_lietteet!$D$5*Haj_laskenta_lietteet!$D$4</f>
        <v>0</v>
      </c>
      <c r="AJ44" s="46">
        <f t="shared" ca="1" si="6"/>
        <v>0</v>
      </c>
      <c r="AL44" s="117">
        <f ca="1">(AC44-U44)*(1-Hajoamiskertoimet!$C$17)</f>
        <v>0</v>
      </c>
      <c r="AM44" s="117">
        <f ca="1">(AD44-V44)*(1-Hajoamiskertoimet!$C$17)</f>
        <v>0</v>
      </c>
      <c r="AN44" s="117">
        <f ca="1">(AE44-W44)*(1-Hajoamiskertoimet!$C$17)</f>
        <v>0</v>
      </c>
      <c r="AO44" s="117">
        <f ca="1">(AF44-X44)*(1-Hajoamiskertoimet!$C$17)</f>
        <v>0</v>
      </c>
      <c r="AP44" s="117">
        <f ca="1">(AG44-Y44)*(1-Hajoamiskertoimet!$C$17)</f>
        <v>0</v>
      </c>
      <c r="AQ44" s="117">
        <f ca="1">(AH44-Z44)*(1-Hajoamiskertoimet!$C$17)</f>
        <v>0</v>
      </c>
      <c r="AR44" s="117">
        <f ca="1">(AI44-AA44)*(1-Hajoamiskertoimet!$C$17)</f>
        <v>0</v>
      </c>
      <c r="AS44" s="117">
        <f t="shared" ca="1" si="1"/>
        <v>0</v>
      </c>
    </row>
    <row r="45" spans="1:45" x14ac:dyDescent="0.35">
      <c r="A45" s="182">
        <v>1981</v>
      </c>
      <c r="B45" s="112">
        <f ca="1">(K45-U45)*(1-Hajoamiskertoimet!$C$17)</f>
        <v>0</v>
      </c>
      <c r="C45" s="112">
        <f ca="1">(L45-V45)*(1-Hajoamiskertoimet!$C$17)</f>
        <v>0</v>
      </c>
      <c r="D45" s="112">
        <f ca="1">(M45-W45)*(1-Hajoamiskertoimet!$C$17)</f>
        <v>0</v>
      </c>
      <c r="E45" s="112">
        <f ca="1">(N45-X45)*(1-Hajoamiskertoimet!$C$17)</f>
        <v>0</v>
      </c>
      <c r="F45" s="112">
        <f ca="1">(O45-Y45)*(1-Hajoamiskertoimet!$C$17)</f>
        <v>0</v>
      </c>
      <c r="G45" s="112">
        <f ca="1">(P45-Z45)*(1-Hajoamiskertoimet!$C$17)</f>
        <v>0</v>
      </c>
      <c r="H45" s="112">
        <f ca="1">(Q45-AA45)*(1-Hajoamiskertoimet!$C$17)</f>
        <v>0</v>
      </c>
      <c r="I45" s="112">
        <f t="shared" ca="1" si="2"/>
        <v>0</v>
      </c>
      <c r="K45" s="120">
        <f ca="1">Haj_laskenta_yhdyskunta!AK45</f>
        <v>0</v>
      </c>
      <c r="L45" s="120">
        <f ca="1">Haj_laskenta_yhdyskunta!BR45</f>
        <v>0</v>
      </c>
      <c r="M45" s="120">
        <f t="shared" ca="1" si="3"/>
        <v>0</v>
      </c>
      <c r="N45" s="120">
        <f ca="1">Haj_laskenta_teoll_rak!BD45</f>
        <v>0</v>
      </c>
      <c r="O45" s="120">
        <f ca="1">Haj_laskenta_teoll_rak!AK45</f>
        <v>0</v>
      </c>
      <c r="P45" s="120">
        <f ca="1">Haj_laskenta_lietteet!N45</f>
        <v>0</v>
      </c>
      <c r="Q45" s="120">
        <f ca="1">Haj_laskenta_lietteet!AN45</f>
        <v>0</v>
      </c>
      <c r="R45" s="120">
        <f t="shared" ca="1" si="4"/>
        <v>0</v>
      </c>
      <c r="S45" s="153"/>
      <c r="T45" s="42">
        <v>0</v>
      </c>
      <c r="U45" s="180">
        <f t="shared" ca="1" si="5"/>
        <v>0</v>
      </c>
      <c r="V45" s="180">
        <f t="shared" ca="1" si="5"/>
        <v>0</v>
      </c>
      <c r="W45" s="180">
        <f t="shared" ca="1" si="5"/>
        <v>0</v>
      </c>
      <c r="X45" s="180">
        <f t="shared" ca="1" si="5"/>
        <v>0</v>
      </c>
      <c r="Y45" s="180">
        <f t="shared" ca="1" si="5"/>
        <v>0</v>
      </c>
      <c r="Z45" s="180">
        <f t="shared" ca="1" si="5"/>
        <v>0</v>
      </c>
      <c r="AA45" s="180">
        <f t="shared" ca="1" si="5"/>
        <v>0</v>
      </c>
      <c r="AC45" s="117">
        <f ca="1">Sekal_yhdyskunta!$U45/100*Haj_laskenta_yhdyskunta!$F45*Haj_laskenta_yhdyskunta!$C45*Haj_laskenta_yhdyskunta!$D45*Haj_laskenta_yhdyskunta!$D$5*Haj_laskenta_yhdyskunta!$D$4</f>
        <v>0</v>
      </c>
      <c r="AD45" s="117">
        <f ca="1">Haj_laskenta_yhdyskunta!$AN45*Haj_laskenta_yhdyskunta!$C45*Haj_laskenta_yhdyskunta!$D45*Haj_laskenta_yhdyskunta!$D$5*Haj_laskenta_yhdyskunta!$D$4</f>
        <v>0</v>
      </c>
      <c r="AE45" s="117">
        <f t="shared" ca="1" si="7"/>
        <v>0</v>
      </c>
      <c r="AF45" s="117">
        <f ca="1">Haj_laskenta_teoll_rak!$AN45*Haj_laskenta_teoll_rak!$C45*Haj_laskenta_teoll_rak!$D45*Haj_laskenta_teoll_rak!$D$5*Haj_laskenta_teoll_rak!$D$4</f>
        <v>0</v>
      </c>
      <c r="AG45" s="117">
        <f ca="1">Haj_laskenta_teoll_rak!$G45*Haj_laskenta_teoll_rak!$C45*Haj_laskenta_teoll_rak!$D45*Haj_laskenta_teoll_rak!$D$5*Haj_laskenta_teoll_rak!$D$4</f>
        <v>0</v>
      </c>
      <c r="AH45" s="117">
        <f ca="1">Haj_laskenta_lietteet!$H45*Haj_laskenta_lietteet!$C45*Haj_laskenta_lietteet!$D45*Haj_laskenta_lietteet!$D$5*Haj_laskenta_lietteet!$D$4</f>
        <v>0</v>
      </c>
      <c r="AI45" s="117">
        <f ca="1">Haj_laskenta_lietteet!$Q45*Haj_laskenta_lietteet!$C45*Haj_laskenta_lietteet!$D45*Haj_laskenta_lietteet!$D$5*Haj_laskenta_lietteet!$D$4</f>
        <v>0</v>
      </c>
      <c r="AJ45" s="46">
        <f t="shared" ca="1" si="6"/>
        <v>0</v>
      </c>
      <c r="AL45" s="117">
        <f ca="1">(AC45-U45)*(1-Hajoamiskertoimet!$C$17)</f>
        <v>0</v>
      </c>
      <c r="AM45" s="117">
        <f ca="1">(AD45-V45)*(1-Hajoamiskertoimet!$C$17)</f>
        <v>0</v>
      </c>
      <c r="AN45" s="117">
        <f ca="1">(AE45-W45)*(1-Hajoamiskertoimet!$C$17)</f>
        <v>0</v>
      </c>
      <c r="AO45" s="117">
        <f ca="1">(AF45-X45)*(1-Hajoamiskertoimet!$C$17)</f>
        <v>0</v>
      </c>
      <c r="AP45" s="117">
        <f ca="1">(AG45-Y45)*(1-Hajoamiskertoimet!$C$17)</f>
        <v>0</v>
      </c>
      <c r="AQ45" s="117">
        <f ca="1">(AH45-Z45)*(1-Hajoamiskertoimet!$C$17)</f>
        <v>0</v>
      </c>
      <c r="AR45" s="117">
        <f ca="1">(AI45-AA45)*(1-Hajoamiskertoimet!$C$17)</f>
        <v>0</v>
      </c>
      <c r="AS45" s="117">
        <f t="shared" ca="1" si="1"/>
        <v>0</v>
      </c>
    </row>
    <row r="46" spans="1:45" x14ac:dyDescent="0.35">
      <c r="A46" s="182">
        <v>1982</v>
      </c>
      <c r="B46" s="112">
        <f ca="1">(K46-U46)*(1-Hajoamiskertoimet!$C$17)</f>
        <v>0</v>
      </c>
      <c r="C46" s="112">
        <f ca="1">(L46-V46)*(1-Hajoamiskertoimet!$C$17)</f>
        <v>0</v>
      </c>
      <c r="D46" s="112">
        <f ca="1">(M46-W46)*(1-Hajoamiskertoimet!$C$17)</f>
        <v>0</v>
      </c>
      <c r="E46" s="112">
        <f ca="1">(N46-X46)*(1-Hajoamiskertoimet!$C$17)</f>
        <v>0</v>
      </c>
      <c r="F46" s="112">
        <f ca="1">(O46-Y46)*(1-Hajoamiskertoimet!$C$17)</f>
        <v>0</v>
      </c>
      <c r="G46" s="112">
        <f ca="1">(P46-Z46)*(1-Hajoamiskertoimet!$C$17)</f>
        <v>0</v>
      </c>
      <c r="H46" s="112">
        <f ca="1">(Q46-AA46)*(1-Hajoamiskertoimet!$C$17)</f>
        <v>0</v>
      </c>
      <c r="I46" s="112">
        <f t="shared" ca="1" si="2"/>
        <v>0</v>
      </c>
      <c r="K46" s="120">
        <f ca="1">Haj_laskenta_yhdyskunta!AK46</f>
        <v>0</v>
      </c>
      <c r="L46" s="120">
        <f ca="1">Haj_laskenta_yhdyskunta!BR46</f>
        <v>0</v>
      </c>
      <c r="M46" s="120">
        <f t="shared" ca="1" si="3"/>
        <v>0</v>
      </c>
      <c r="N46" s="120">
        <f ca="1">Haj_laskenta_teoll_rak!BD46</f>
        <v>0</v>
      </c>
      <c r="O46" s="120">
        <f ca="1">Haj_laskenta_teoll_rak!AK46</f>
        <v>0</v>
      </c>
      <c r="P46" s="120">
        <f ca="1">Haj_laskenta_lietteet!N46</f>
        <v>0</v>
      </c>
      <c r="Q46" s="120">
        <f ca="1">Haj_laskenta_lietteet!AN46</f>
        <v>0</v>
      </c>
      <c r="R46" s="120">
        <f t="shared" ca="1" si="4"/>
        <v>0</v>
      </c>
      <c r="S46" s="153"/>
      <c r="T46" s="42">
        <v>0</v>
      </c>
      <c r="U46" s="180">
        <f t="shared" ca="1" si="5"/>
        <v>0</v>
      </c>
      <c r="V46" s="180">
        <f t="shared" ca="1" si="5"/>
        <v>0</v>
      </c>
      <c r="W46" s="180">
        <f t="shared" ca="1" si="5"/>
        <v>0</v>
      </c>
      <c r="X46" s="180">
        <f t="shared" ca="1" si="5"/>
        <v>0</v>
      </c>
      <c r="Y46" s="180">
        <f t="shared" ca="1" si="5"/>
        <v>0</v>
      </c>
      <c r="Z46" s="180">
        <f t="shared" ca="1" si="5"/>
        <v>0</v>
      </c>
      <c r="AA46" s="180">
        <f t="shared" ca="1" si="5"/>
        <v>0</v>
      </c>
      <c r="AC46" s="117">
        <f ca="1">Sekal_yhdyskunta!$U46/100*Haj_laskenta_yhdyskunta!$F46*Haj_laskenta_yhdyskunta!$C46*Haj_laskenta_yhdyskunta!$D46*Haj_laskenta_yhdyskunta!$D$5*Haj_laskenta_yhdyskunta!$D$4</f>
        <v>0</v>
      </c>
      <c r="AD46" s="117">
        <f ca="1">Haj_laskenta_yhdyskunta!$AN46*Haj_laskenta_yhdyskunta!$C46*Haj_laskenta_yhdyskunta!$D46*Haj_laskenta_yhdyskunta!$D$5*Haj_laskenta_yhdyskunta!$D$4</f>
        <v>0</v>
      </c>
      <c r="AE46" s="117">
        <f t="shared" ca="1" si="7"/>
        <v>0</v>
      </c>
      <c r="AF46" s="117">
        <f ca="1">Haj_laskenta_teoll_rak!$AN46*Haj_laskenta_teoll_rak!$C46*Haj_laskenta_teoll_rak!$D46*Haj_laskenta_teoll_rak!$D$5*Haj_laskenta_teoll_rak!$D$4</f>
        <v>0</v>
      </c>
      <c r="AG46" s="117">
        <f ca="1">Haj_laskenta_teoll_rak!$G46*Haj_laskenta_teoll_rak!$C46*Haj_laskenta_teoll_rak!$D46*Haj_laskenta_teoll_rak!$D$5*Haj_laskenta_teoll_rak!$D$4</f>
        <v>0</v>
      </c>
      <c r="AH46" s="117">
        <f ca="1">Haj_laskenta_lietteet!$H46*Haj_laskenta_lietteet!$C46*Haj_laskenta_lietteet!$D46*Haj_laskenta_lietteet!$D$5*Haj_laskenta_lietteet!$D$4</f>
        <v>0</v>
      </c>
      <c r="AI46" s="117">
        <f ca="1">Haj_laskenta_lietteet!$Q46*Haj_laskenta_lietteet!$C46*Haj_laskenta_lietteet!$D46*Haj_laskenta_lietteet!$D$5*Haj_laskenta_lietteet!$D$4</f>
        <v>0</v>
      </c>
      <c r="AJ46" s="46">
        <f t="shared" ca="1" si="6"/>
        <v>0</v>
      </c>
      <c r="AL46" s="117">
        <f ca="1">(AC46-U46)*(1-Hajoamiskertoimet!$C$17)</f>
        <v>0</v>
      </c>
      <c r="AM46" s="117">
        <f ca="1">(AD46-V46)*(1-Hajoamiskertoimet!$C$17)</f>
        <v>0</v>
      </c>
      <c r="AN46" s="117">
        <f ca="1">(AE46-W46)*(1-Hajoamiskertoimet!$C$17)</f>
        <v>0</v>
      </c>
      <c r="AO46" s="117">
        <f ca="1">(AF46-X46)*(1-Hajoamiskertoimet!$C$17)</f>
        <v>0</v>
      </c>
      <c r="AP46" s="117">
        <f ca="1">(AG46-Y46)*(1-Hajoamiskertoimet!$C$17)</f>
        <v>0</v>
      </c>
      <c r="AQ46" s="117">
        <f ca="1">(AH46-Z46)*(1-Hajoamiskertoimet!$C$17)</f>
        <v>0</v>
      </c>
      <c r="AR46" s="117">
        <f ca="1">(AI46-AA46)*(1-Hajoamiskertoimet!$C$17)</f>
        <v>0</v>
      </c>
      <c r="AS46" s="117">
        <f t="shared" ca="1" si="1"/>
        <v>0</v>
      </c>
    </row>
    <row r="47" spans="1:45" x14ac:dyDescent="0.35">
      <c r="A47" s="182">
        <v>1983</v>
      </c>
      <c r="B47" s="112">
        <f ca="1">(K47-U47)*(1-Hajoamiskertoimet!$C$17)</f>
        <v>0</v>
      </c>
      <c r="C47" s="112">
        <f ca="1">(L47-V47)*(1-Hajoamiskertoimet!$C$17)</f>
        <v>0</v>
      </c>
      <c r="D47" s="112">
        <f ca="1">(M47-W47)*(1-Hajoamiskertoimet!$C$17)</f>
        <v>0</v>
      </c>
      <c r="E47" s="112">
        <f ca="1">(N47-X47)*(1-Hajoamiskertoimet!$C$17)</f>
        <v>0</v>
      </c>
      <c r="F47" s="112">
        <f ca="1">(O47-Y47)*(1-Hajoamiskertoimet!$C$17)</f>
        <v>0</v>
      </c>
      <c r="G47" s="112">
        <f ca="1">(P47-Z47)*(1-Hajoamiskertoimet!$C$17)</f>
        <v>0</v>
      </c>
      <c r="H47" s="112">
        <f ca="1">(Q47-AA47)*(1-Hajoamiskertoimet!$C$17)</f>
        <v>0</v>
      </c>
      <c r="I47" s="112">
        <f t="shared" ca="1" si="2"/>
        <v>0</v>
      </c>
      <c r="K47" s="120">
        <f ca="1">Haj_laskenta_yhdyskunta!AK47</f>
        <v>0</v>
      </c>
      <c r="L47" s="120">
        <f ca="1">Haj_laskenta_yhdyskunta!BR47</f>
        <v>0</v>
      </c>
      <c r="M47" s="120">
        <f t="shared" ca="1" si="3"/>
        <v>0</v>
      </c>
      <c r="N47" s="120">
        <f ca="1">Haj_laskenta_teoll_rak!BD47</f>
        <v>0</v>
      </c>
      <c r="O47" s="120">
        <f ca="1">Haj_laskenta_teoll_rak!AK47</f>
        <v>0</v>
      </c>
      <c r="P47" s="120">
        <f ca="1">Haj_laskenta_lietteet!N47</f>
        <v>0</v>
      </c>
      <c r="Q47" s="120">
        <f ca="1">Haj_laskenta_lietteet!AN47</f>
        <v>0</v>
      </c>
      <c r="R47" s="120">
        <f t="shared" ca="1" si="4"/>
        <v>0</v>
      </c>
      <c r="S47" s="153"/>
      <c r="T47" s="42">
        <v>0</v>
      </c>
      <c r="U47" s="180">
        <f t="shared" ca="1" si="5"/>
        <v>0</v>
      </c>
      <c r="V47" s="180">
        <f t="shared" ca="1" si="5"/>
        <v>0</v>
      </c>
      <c r="W47" s="180">
        <f t="shared" ca="1" si="5"/>
        <v>0</v>
      </c>
      <c r="X47" s="180">
        <f t="shared" ca="1" si="5"/>
        <v>0</v>
      </c>
      <c r="Y47" s="180">
        <f t="shared" ca="1" si="5"/>
        <v>0</v>
      </c>
      <c r="Z47" s="180">
        <f t="shared" ca="1" si="5"/>
        <v>0</v>
      </c>
      <c r="AA47" s="180">
        <f t="shared" ca="1" si="5"/>
        <v>0</v>
      </c>
      <c r="AC47" s="117">
        <f ca="1">Sekal_yhdyskunta!$U47/100*Haj_laskenta_yhdyskunta!$F47*Haj_laskenta_yhdyskunta!$C47*Haj_laskenta_yhdyskunta!$D47*Haj_laskenta_yhdyskunta!$D$5*Haj_laskenta_yhdyskunta!$D$4</f>
        <v>0</v>
      </c>
      <c r="AD47" s="117">
        <f ca="1">Haj_laskenta_yhdyskunta!$AN47*Haj_laskenta_yhdyskunta!$C47*Haj_laskenta_yhdyskunta!$D47*Haj_laskenta_yhdyskunta!$D$5*Haj_laskenta_yhdyskunta!$D$4</f>
        <v>0</v>
      </c>
      <c r="AE47" s="117">
        <f t="shared" ca="1" si="7"/>
        <v>0</v>
      </c>
      <c r="AF47" s="117">
        <f ca="1">Haj_laskenta_teoll_rak!$AN47*Haj_laskenta_teoll_rak!$C47*Haj_laskenta_teoll_rak!$D47*Haj_laskenta_teoll_rak!$D$5*Haj_laskenta_teoll_rak!$D$4</f>
        <v>0</v>
      </c>
      <c r="AG47" s="117">
        <f ca="1">Haj_laskenta_teoll_rak!$G47*Haj_laskenta_teoll_rak!$C47*Haj_laskenta_teoll_rak!$D47*Haj_laskenta_teoll_rak!$D$5*Haj_laskenta_teoll_rak!$D$4</f>
        <v>0</v>
      </c>
      <c r="AH47" s="117">
        <f ca="1">Haj_laskenta_lietteet!$H47*Haj_laskenta_lietteet!$C47*Haj_laskenta_lietteet!$D47*Haj_laskenta_lietteet!$D$5*Haj_laskenta_lietteet!$D$4</f>
        <v>0</v>
      </c>
      <c r="AI47" s="117">
        <f ca="1">Haj_laskenta_lietteet!$Q47*Haj_laskenta_lietteet!$C47*Haj_laskenta_lietteet!$D47*Haj_laskenta_lietteet!$D$5*Haj_laskenta_lietteet!$D$4</f>
        <v>0</v>
      </c>
      <c r="AJ47" s="46">
        <f t="shared" ca="1" si="6"/>
        <v>0</v>
      </c>
      <c r="AL47" s="117">
        <f ca="1">(AC47-U47)*(1-Hajoamiskertoimet!$C$17)</f>
        <v>0</v>
      </c>
      <c r="AM47" s="117">
        <f ca="1">(AD47-V47)*(1-Hajoamiskertoimet!$C$17)</f>
        <v>0</v>
      </c>
      <c r="AN47" s="117">
        <f ca="1">(AE47-W47)*(1-Hajoamiskertoimet!$C$17)</f>
        <v>0</v>
      </c>
      <c r="AO47" s="117">
        <f ca="1">(AF47-X47)*(1-Hajoamiskertoimet!$C$17)</f>
        <v>0</v>
      </c>
      <c r="AP47" s="117">
        <f ca="1">(AG47-Y47)*(1-Hajoamiskertoimet!$C$17)</f>
        <v>0</v>
      </c>
      <c r="AQ47" s="117">
        <f ca="1">(AH47-Z47)*(1-Hajoamiskertoimet!$C$17)</f>
        <v>0</v>
      </c>
      <c r="AR47" s="117">
        <f ca="1">(AI47-AA47)*(1-Hajoamiskertoimet!$C$17)</f>
        <v>0</v>
      </c>
      <c r="AS47" s="117">
        <f t="shared" ca="1" si="1"/>
        <v>0</v>
      </c>
    </row>
    <row r="48" spans="1:45" x14ac:dyDescent="0.35">
      <c r="A48" s="182">
        <v>1984</v>
      </c>
      <c r="B48" s="112">
        <f ca="1">(K48-U48)*(1-Hajoamiskertoimet!$C$17)</f>
        <v>0</v>
      </c>
      <c r="C48" s="112">
        <f ca="1">(L48-V48)*(1-Hajoamiskertoimet!$C$17)</f>
        <v>0</v>
      </c>
      <c r="D48" s="112">
        <f ca="1">(M48-W48)*(1-Hajoamiskertoimet!$C$17)</f>
        <v>0</v>
      </c>
      <c r="E48" s="112">
        <f ca="1">(N48-X48)*(1-Hajoamiskertoimet!$C$17)</f>
        <v>0</v>
      </c>
      <c r="F48" s="112">
        <f ca="1">(O48-Y48)*(1-Hajoamiskertoimet!$C$17)</f>
        <v>0</v>
      </c>
      <c r="G48" s="112">
        <f ca="1">(P48-Z48)*(1-Hajoamiskertoimet!$C$17)</f>
        <v>0</v>
      </c>
      <c r="H48" s="112">
        <f ca="1">(Q48-AA48)*(1-Hajoamiskertoimet!$C$17)</f>
        <v>0</v>
      </c>
      <c r="I48" s="112">
        <f t="shared" ca="1" si="2"/>
        <v>0</v>
      </c>
      <c r="K48" s="120">
        <f ca="1">Haj_laskenta_yhdyskunta!AK48</f>
        <v>0</v>
      </c>
      <c r="L48" s="120">
        <f ca="1">Haj_laskenta_yhdyskunta!BR48</f>
        <v>0</v>
      </c>
      <c r="M48" s="120">
        <f t="shared" ca="1" si="3"/>
        <v>0</v>
      </c>
      <c r="N48" s="120">
        <f ca="1">Haj_laskenta_teoll_rak!BD48</f>
        <v>0</v>
      </c>
      <c r="O48" s="120">
        <f ca="1">Haj_laskenta_teoll_rak!AK48</f>
        <v>0</v>
      </c>
      <c r="P48" s="120">
        <f ca="1">Haj_laskenta_lietteet!N48</f>
        <v>0</v>
      </c>
      <c r="Q48" s="120">
        <f ca="1">Haj_laskenta_lietteet!AN48</f>
        <v>0</v>
      </c>
      <c r="R48" s="120">
        <f t="shared" ca="1" si="4"/>
        <v>0</v>
      </c>
      <c r="S48" s="153"/>
      <c r="T48" s="42">
        <v>0</v>
      </c>
      <c r="U48" s="180">
        <f t="shared" ca="1" si="5"/>
        <v>0</v>
      </c>
      <c r="V48" s="180">
        <f t="shared" ca="1" si="5"/>
        <v>0</v>
      </c>
      <c r="W48" s="180">
        <f t="shared" ca="1" si="5"/>
        <v>0</v>
      </c>
      <c r="X48" s="180">
        <f t="shared" ca="1" si="5"/>
        <v>0</v>
      </c>
      <c r="Y48" s="180">
        <f t="shared" ca="1" si="5"/>
        <v>0</v>
      </c>
      <c r="Z48" s="180">
        <f t="shared" ca="1" si="5"/>
        <v>0</v>
      </c>
      <c r="AA48" s="180">
        <f t="shared" ca="1" si="5"/>
        <v>0</v>
      </c>
      <c r="AC48" s="117">
        <f ca="1">Sekal_yhdyskunta!$U48/100*Haj_laskenta_yhdyskunta!$F48*Haj_laskenta_yhdyskunta!$C48*Haj_laskenta_yhdyskunta!$D48*Haj_laskenta_yhdyskunta!$D$5*Haj_laskenta_yhdyskunta!$D$4</f>
        <v>0</v>
      </c>
      <c r="AD48" s="117">
        <f ca="1">Haj_laskenta_yhdyskunta!$AN48*Haj_laskenta_yhdyskunta!$C48*Haj_laskenta_yhdyskunta!$D48*Haj_laskenta_yhdyskunta!$D$5*Haj_laskenta_yhdyskunta!$D$4</f>
        <v>0</v>
      </c>
      <c r="AE48" s="117">
        <f t="shared" ca="1" si="7"/>
        <v>0</v>
      </c>
      <c r="AF48" s="117">
        <f ca="1">Haj_laskenta_teoll_rak!$AN48*Haj_laskenta_teoll_rak!$C48*Haj_laskenta_teoll_rak!$D48*Haj_laskenta_teoll_rak!$D$5*Haj_laskenta_teoll_rak!$D$4</f>
        <v>0</v>
      </c>
      <c r="AG48" s="117">
        <f ca="1">Haj_laskenta_teoll_rak!$G48*Haj_laskenta_teoll_rak!$C48*Haj_laskenta_teoll_rak!$D48*Haj_laskenta_teoll_rak!$D$5*Haj_laskenta_teoll_rak!$D$4</f>
        <v>0</v>
      </c>
      <c r="AH48" s="117">
        <f ca="1">Haj_laskenta_lietteet!$H48*Haj_laskenta_lietteet!$C48*Haj_laskenta_lietteet!$D48*Haj_laskenta_lietteet!$D$5*Haj_laskenta_lietteet!$D$4</f>
        <v>0</v>
      </c>
      <c r="AI48" s="117">
        <f ca="1">Haj_laskenta_lietteet!$Q48*Haj_laskenta_lietteet!$C48*Haj_laskenta_lietteet!$D48*Haj_laskenta_lietteet!$D$5*Haj_laskenta_lietteet!$D$4</f>
        <v>0</v>
      </c>
      <c r="AJ48" s="46">
        <f t="shared" ca="1" si="6"/>
        <v>0</v>
      </c>
      <c r="AL48" s="117">
        <f ca="1">(AC48-U48)*(1-Hajoamiskertoimet!$C$17)</f>
        <v>0</v>
      </c>
      <c r="AM48" s="117">
        <f ca="1">(AD48-V48)*(1-Hajoamiskertoimet!$C$17)</f>
        <v>0</v>
      </c>
      <c r="AN48" s="117">
        <f ca="1">(AE48-W48)*(1-Hajoamiskertoimet!$C$17)</f>
        <v>0</v>
      </c>
      <c r="AO48" s="117">
        <f ca="1">(AF48-X48)*(1-Hajoamiskertoimet!$C$17)</f>
        <v>0</v>
      </c>
      <c r="AP48" s="117">
        <f ca="1">(AG48-Y48)*(1-Hajoamiskertoimet!$C$17)</f>
        <v>0</v>
      </c>
      <c r="AQ48" s="117">
        <f ca="1">(AH48-Z48)*(1-Hajoamiskertoimet!$C$17)</f>
        <v>0</v>
      </c>
      <c r="AR48" s="117">
        <f ca="1">(AI48-AA48)*(1-Hajoamiskertoimet!$C$17)</f>
        <v>0</v>
      </c>
      <c r="AS48" s="117">
        <f t="shared" ca="1" si="1"/>
        <v>0</v>
      </c>
    </row>
    <row r="49" spans="1:45" x14ac:dyDescent="0.35">
      <c r="A49" s="182">
        <v>1985</v>
      </c>
      <c r="B49" s="112">
        <f ca="1">(K49-U49)*(1-Hajoamiskertoimet!$C$17)</f>
        <v>0</v>
      </c>
      <c r="C49" s="112">
        <f ca="1">(L49-V49)*(1-Hajoamiskertoimet!$C$17)</f>
        <v>0</v>
      </c>
      <c r="D49" s="112">
        <f ca="1">(M49-W49)*(1-Hajoamiskertoimet!$C$17)</f>
        <v>0</v>
      </c>
      <c r="E49" s="112">
        <f ca="1">(N49-X49)*(1-Hajoamiskertoimet!$C$17)</f>
        <v>0</v>
      </c>
      <c r="F49" s="112">
        <f ca="1">(O49-Y49)*(1-Hajoamiskertoimet!$C$17)</f>
        <v>0</v>
      </c>
      <c r="G49" s="112">
        <f ca="1">(P49-Z49)*(1-Hajoamiskertoimet!$C$17)</f>
        <v>0</v>
      </c>
      <c r="H49" s="112">
        <f ca="1">(Q49-AA49)*(1-Hajoamiskertoimet!$C$17)</f>
        <v>0</v>
      </c>
      <c r="I49" s="112">
        <f t="shared" ca="1" si="2"/>
        <v>0</v>
      </c>
      <c r="K49" s="120">
        <f ca="1">Haj_laskenta_yhdyskunta!AK49</f>
        <v>0</v>
      </c>
      <c r="L49" s="120">
        <f ca="1">Haj_laskenta_yhdyskunta!BR49</f>
        <v>0</v>
      </c>
      <c r="M49" s="120">
        <f t="shared" ca="1" si="3"/>
        <v>0</v>
      </c>
      <c r="N49" s="120">
        <f ca="1">Haj_laskenta_teoll_rak!BD49</f>
        <v>0</v>
      </c>
      <c r="O49" s="120">
        <f ca="1">Haj_laskenta_teoll_rak!AK49</f>
        <v>0</v>
      </c>
      <c r="P49" s="120">
        <f ca="1">Haj_laskenta_lietteet!N49</f>
        <v>0</v>
      </c>
      <c r="Q49" s="120">
        <f ca="1">Haj_laskenta_lietteet!AN49</f>
        <v>0</v>
      </c>
      <c r="R49" s="120">
        <f t="shared" ca="1" si="4"/>
        <v>0</v>
      </c>
      <c r="S49" s="153"/>
      <c r="T49" s="42">
        <v>0</v>
      </c>
      <c r="U49" s="180">
        <f t="shared" ca="1" si="5"/>
        <v>0</v>
      </c>
      <c r="V49" s="180">
        <f t="shared" ca="1" si="5"/>
        <v>0</v>
      </c>
      <c r="W49" s="180">
        <f t="shared" ca="1" si="5"/>
        <v>0</v>
      </c>
      <c r="X49" s="180">
        <f t="shared" ca="1" si="5"/>
        <v>0</v>
      </c>
      <c r="Y49" s="180">
        <f t="shared" ca="1" si="5"/>
        <v>0</v>
      </c>
      <c r="Z49" s="180">
        <f t="shared" ca="1" si="5"/>
        <v>0</v>
      </c>
      <c r="AA49" s="180">
        <f t="shared" ca="1" si="5"/>
        <v>0</v>
      </c>
      <c r="AC49" s="117">
        <f ca="1">Sekal_yhdyskunta!$U49/100*Haj_laskenta_yhdyskunta!$F49*Haj_laskenta_yhdyskunta!$C49*Haj_laskenta_yhdyskunta!$D49*Haj_laskenta_yhdyskunta!$D$5*Haj_laskenta_yhdyskunta!$D$4</f>
        <v>0</v>
      </c>
      <c r="AD49" s="117">
        <f ca="1">Haj_laskenta_yhdyskunta!$AN49*Haj_laskenta_yhdyskunta!$C49*Haj_laskenta_yhdyskunta!$D49*Haj_laskenta_yhdyskunta!$D$5*Haj_laskenta_yhdyskunta!$D$4</f>
        <v>0</v>
      </c>
      <c r="AE49" s="117">
        <f t="shared" ca="1" si="7"/>
        <v>0</v>
      </c>
      <c r="AF49" s="117">
        <f ca="1">Haj_laskenta_teoll_rak!$AN49*Haj_laskenta_teoll_rak!$C49*Haj_laskenta_teoll_rak!$D49*Haj_laskenta_teoll_rak!$D$5*Haj_laskenta_teoll_rak!$D$4</f>
        <v>0</v>
      </c>
      <c r="AG49" s="117">
        <f ca="1">Haj_laskenta_teoll_rak!$G49*Haj_laskenta_teoll_rak!$C49*Haj_laskenta_teoll_rak!$D49*Haj_laskenta_teoll_rak!$D$5*Haj_laskenta_teoll_rak!$D$4</f>
        <v>0</v>
      </c>
      <c r="AH49" s="117">
        <f ca="1">Haj_laskenta_lietteet!$H49*Haj_laskenta_lietteet!$C49*Haj_laskenta_lietteet!$D49*Haj_laskenta_lietteet!$D$5*Haj_laskenta_lietteet!$D$4</f>
        <v>0</v>
      </c>
      <c r="AI49" s="117">
        <f ca="1">Haj_laskenta_lietteet!$Q49*Haj_laskenta_lietteet!$C49*Haj_laskenta_lietteet!$D49*Haj_laskenta_lietteet!$D$5*Haj_laskenta_lietteet!$D$4</f>
        <v>0</v>
      </c>
      <c r="AJ49" s="46">
        <f t="shared" ca="1" si="6"/>
        <v>0</v>
      </c>
      <c r="AL49" s="117">
        <f ca="1">(AC49-U49)*(1-Hajoamiskertoimet!$C$17)</f>
        <v>0</v>
      </c>
      <c r="AM49" s="117">
        <f ca="1">(AD49-V49)*(1-Hajoamiskertoimet!$C$17)</f>
        <v>0</v>
      </c>
      <c r="AN49" s="117">
        <f ca="1">(AE49-W49)*(1-Hajoamiskertoimet!$C$17)</f>
        <v>0</v>
      </c>
      <c r="AO49" s="117">
        <f ca="1">(AF49-X49)*(1-Hajoamiskertoimet!$C$17)</f>
        <v>0</v>
      </c>
      <c r="AP49" s="117">
        <f ca="1">(AG49-Y49)*(1-Hajoamiskertoimet!$C$17)</f>
        <v>0</v>
      </c>
      <c r="AQ49" s="117">
        <f ca="1">(AH49-Z49)*(1-Hajoamiskertoimet!$C$17)</f>
        <v>0</v>
      </c>
      <c r="AR49" s="117">
        <f ca="1">(AI49-AA49)*(1-Hajoamiskertoimet!$C$17)</f>
        <v>0</v>
      </c>
      <c r="AS49" s="117">
        <f t="shared" ca="1" si="1"/>
        <v>0</v>
      </c>
    </row>
    <row r="50" spans="1:45" x14ac:dyDescent="0.35">
      <c r="A50" s="182">
        <v>1986</v>
      </c>
      <c r="B50" s="112">
        <f ca="1">(K50-U50)*(1-Hajoamiskertoimet!$C$17)</f>
        <v>0</v>
      </c>
      <c r="C50" s="112">
        <f ca="1">(L50-V50)*(1-Hajoamiskertoimet!$C$17)</f>
        <v>0</v>
      </c>
      <c r="D50" s="112">
        <f ca="1">(M50-W50)*(1-Hajoamiskertoimet!$C$17)</f>
        <v>0</v>
      </c>
      <c r="E50" s="112">
        <f ca="1">(N50-X50)*(1-Hajoamiskertoimet!$C$17)</f>
        <v>0</v>
      </c>
      <c r="F50" s="112">
        <f ca="1">(O50-Y50)*(1-Hajoamiskertoimet!$C$17)</f>
        <v>0</v>
      </c>
      <c r="G50" s="112">
        <f ca="1">(P50-Z50)*(1-Hajoamiskertoimet!$C$17)</f>
        <v>0</v>
      </c>
      <c r="H50" s="112">
        <f ca="1">(Q50-AA50)*(1-Hajoamiskertoimet!$C$17)</f>
        <v>0</v>
      </c>
      <c r="I50" s="112">
        <f t="shared" ca="1" si="2"/>
        <v>0</v>
      </c>
      <c r="K50" s="120">
        <f ca="1">Haj_laskenta_yhdyskunta!AK50</f>
        <v>0</v>
      </c>
      <c r="L50" s="120">
        <f ca="1">Haj_laskenta_yhdyskunta!BR50</f>
        <v>0</v>
      </c>
      <c r="M50" s="120">
        <f t="shared" ca="1" si="3"/>
        <v>0</v>
      </c>
      <c r="N50" s="120">
        <f ca="1">Haj_laskenta_teoll_rak!BD50</f>
        <v>0</v>
      </c>
      <c r="O50" s="120">
        <f ca="1">Haj_laskenta_teoll_rak!AK50</f>
        <v>0</v>
      </c>
      <c r="P50" s="120">
        <f ca="1">Haj_laskenta_lietteet!N50</f>
        <v>0</v>
      </c>
      <c r="Q50" s="120">
        <f ca="1">Haj_laskenta_lietteet!AN50</f>
        <v>0</v>
      </c>
      <c r="R50" s="120">
        <f t="shared" ca="1" si="4"/>
        <v>0</v>
      </c>
      <c r="S50" s="153"/>
      <c r="T50" s="42">
        <v>0</v>
      </c>
      <c r="U50" s="180">
        <f t="shared" ca="1" si="5"/>
        <v>0</v>
      </c>
      <c r="V50" s="180">
        <f t="shared" ca="1" si="5"/>
        <v>0</v>
      </c>
      <c r="W50" s="180">
        <f t="shared" ca="1" si="5"/>
        <v>0</v>
      </c>
      <c r="X50" s="180">
        <f t="shared" ca="1" si="5"/>
        <v>0</v>
      </c>
      <c r="Y50" s="180">
        <f t="shared" ca="1" si="5"/>
        <v>0</v>
      </c>
      <c r="Z50" s="180">
        <f t="shared" ca="1" si="5"/>
        <v>0</v>
      </c>
      <c r="AA50" s="180">
        <f t="shared" ca="1" si="5"/>
        <v>0</v>
      </c>
      <c r="AC50" s="117">
        <f ca="1">Sekal_yhdyskunta!$U50/100*Haj_laskenta_yhdyskunta!$F50*Haj_laskenta_yhdyskunta!$C50*Haj_laskenta_yhdyskunta!$D50*Haj_laskenta_yhdyskunta!$D$5*Haj_laskenta_yhdyskunta!$D$4</f>
        <v>0</v>
      </c>
      <c r="AD50" s="117">
        <f ca="1">Haj_laskenta_yhdyskunta!$AN50*Haj_laskenta_yhdyskunta!$C50*Haj_laskenta_yhdyskunta!$D50*Haj_laskenta_yhdyskunta!$D$5*Haj_laskenta_yhdyskunta!$D$4</f>
        <v>0</v>
      </c>
      <c r="AE50" s="117">
        <f t="shared" ca="1" si="7"/>
        <v>0</v>
      </c>
      <c r="AF50" s="117">
        <f ca="1">Haj_laskenta_teoll_rak!$AN50*Haj_laskenta_teoll_rak!$C50*Haj_laskenta_teoll_rak!$D50*Haj_laskenta_teoll_rak!$D$5*Haj_laskenta_teoll_rak!$D$4</f>
        <v>0</v>
      </c>
      <c r="AG50" s="117">
        <f ca="1">Haj_laskenta_teoll_rak!$G50*Haj_laskenta_teoll_rak!$C50*Haj_laskenta_teoll_rak!$D50*Haj_laskenta_teoll_rak!$D$5*Haj_laskenta_teoll_rak!$D$4</f>
        <v>0</v>
      </c>
      <c r="AH50" s="117">
        <f ca="1">Haj_laskenta_lietteet!$H50*Haj_laskenta_lietteet!$C50*Haj_laskenta_lietteet!$D50*Haj_laskenta_lietteet!$D$5*Haj_laskenta_lietteet!$D$4</f>
        <v>0</v>
      </c>
      <c r="AI50" s="117">
        <f ca="1">Haj_laskenta_lietteet!$Q50*Haj_laskenta_lietteet!$C50*Haj_laskenta_lietteet!$D50*Haj_laskenta_lietteet!$D$5*Haj_laskenta_lietteet!$D$4</f>
        <v>0</v>
      </c>
      <c r="AJ50" s="46">
        <f t="shared" ca="1" si="6"/>
        <v>0</v>
      </c>
      <c r="AL50" s="117">
        <f ca="1">(AC50-U50)*(1-Hajoamiskertoimet!$C$17)</f>
        <v>0</v>
      </c>
      <c r="AM50" s="117">
        <f ca="1">(AD50-V50)*(1-Hajoamiskertoimet!$C$17)</f>
        <v>0</v>
      </c>
      <c r="AN50" s="117">
        <f ca="1">(AE50-W50)*(1-Hajoamiskertoimet!$C$17)</f>
        <v>0</v>
      </c>
      <c r="AO50" s="117">
        <f ca="1">(AF50-X50)*(1-Hajoamiskertoimet!$C$17)</f>
        <v>0</v>
      </c>
      <c r="AP50" s="117">
        <f ca="1">(AG50-Y50)*(1-Hajoamiskertoimet!$C$17)</f>
        <v>0</v>
      </c>
      <c r="AQ50" s="117">
        <f ca="1">(AH50-Z50)*(1-Hajoamiskertoimet!$C$17)</f>
        <v>0</v>
      </c>
      <c r="AR50" s="117">
        <f ca="1">(AI50-AA50)*(1-Hajoamiskertoimet!$C$17)</f>
        <v>0</v>
      </c>
      <c r="AS50" s="117">
        <f t="shared" ca="1" si="1"/>
        <v>0</v>
      </c>
    </row>
    <row r="51" spans="1:45" x14ac:dyDescent="0.35">
      <c r="A51" s="182">
        <v>1987</v>
      </c>
      <c r="B51" s="112">
        <f ca="1">(K51-U51)*(1-Hajoamiskertoimet!$C$17)</f>
        <v>0</v>
      </c>
      <c r="C51" s="112">
        <f ca="1">(L51-V51)*(1-Hajoamiskertoimet!$C$17)</f>
        <v>0</v>
      </c>
      <c r="D51" s="112">
        <f ca="1">(M51-W51)*(1-Hajoamiskertoimet!$C$17)</f>
        <v>0</v>
      </c>
      <c r="E51" s="112">
        <f ca="1">(N51-X51)*(1-Hajoamiskertoimet!$C$17)</f>
        <v>0</v>
      </c>
      <c r="F51" s="112">
        <f ca="1">(O51-Y51)*(1-Hajoamiskertoimet!$C$17)</f>
        <v>0</v>
      </c>
      <c r="G51" s="112">
        <f ca="1">(P51-Z51)*(1-Hajoamiskertoimet!$C$17)</f>
        <v>0</v>
      </c>
      <c r="H51" s="112">
        <f ca="1">(Q51-AA51)*(1-Hajoamiskertoimet!$C$17)</f>
        <v>0</v>
      </c>
      <c r="I51" s="112">
        <f t="shared" ca="1" si="2"/>
        <v>0</v>
      </c>
      <c r="K51" s="120">
        <f ca="1">Haj_laskenta_yhdyskunta!AK51</f>
        <v>0</v>
      </c>
      <c r="L51" s="120">
        <f ca="1">Haj_laskenta_yhdyskunta!BR51</f>
        <v>0</v>
      </c>
      <c r="M51" s="120">
        <f t="shared" ca="1" si="3"/>
        <v>0</v>
      </c>
      <c r="N51" s="120">
        <f ca="1">Haj_laskenta_teoll_rak!BD51</f>
        <v>0</v>
      </c>
      <c r="O51" s="120">
        <f ca="1">Haj_laskenta_teoll_rak!AK51</f>
        <v>0</v>
      </c>
      <c r="P51" s="120">
        <f ca="1">Haj_laskenta_lietteet!N51</f>
        <v>0</v>
      </c>
      <c r="Q51" s="120">
        <f ca="1">Haj_laskenta_lietteet!AN51</f>
        <v>0</v>
      </c>
      <c r="R51" s="120">
        <f t="shared" ca="1" si="4"/>
        <v>0</v>
      </c>
      <c r="S51" s="153"/>
      <c r="T51" s="42">
        <v>0</v>
      </c>
      <c r="U51" s="180">
        <f t="shared" ca="1" si="5"/>
        <v>0</v>
      </c>
      <c r="V51" s="180">
        <f t="shared" ca="1" si="5"/>
        <v>0</v>
      </c>
      <c r="W51" s="180">
        <f t="shared" ca="1" si="5"/>
        <v>0</v>
      </c>
      <c r="X51" s="180">
        <f t="shared" ca="1" si="5"/>
        <v>0</v>
      </c>
      <c r="Y51" s="180">
        <f t="shared" ca="1" si="5"/>
        <v>0</v>
      </c>
      <c r="Z51" s="180">
        <f t="shared" ca="1" si="5"/>
        <v>0</v>
      </c>
      <c r="AA51" s="180">
        <f t="shared" ca="1" si="5"/>
        <v>0</v>
      </c>
      <c r="AC51" s="117">
        <f ca="1">Sekal_yhdyskunta!$U51/100*Haj_laskenta_yhdyskunta!$F51*Haj_laskenta_yhdyskunta!$C51*Haj_laskenta_yhdyskunta!$D51*Haj_laskenta_yhdyskunta!$D$5*Haj_laskenta_yhdyskunta!$D$4</f>
        <v>0</v>
      </c>
      <c r="AD51" s="117">
        <f ca="1">Haj_laskenta_yhdyskunta!$AN51*Haj_laskenta_yhdyskunta!$C51*Haj_laskenta_yhdyskunta!$D51*Haj_laskenta_yhdyskunta!$D$5*Haj_laskenta_yhdyskunta!$D$4</f>
        <v>0</v>
      </c>
      <c r="AE51" s="117">
        <f t="shared" ca="1" si="7"/>
        <v>0</v>
      </c>
      <c r="AF51" s="117">
        <f ca="1">Haj_laskenta_teoll_rak!$AN51*Haj_laskenta_teoll_rak!$C51*Haj_laskenta_teoll_rak!$D51*Haj_laskenta_teoll_rak!$D$5*Haj_laskenta_teoll_rak!$D$4</f>
        <v>0</v>
      </c>
      <c r="AG51" s="117">
        <f ca="1">Haj_laskenta_teoll_rak!$G51*Haj_laskenta_teoll_rak!$C51*Haj_laskenta_teoll_rak!$D51*Haj_laskenta_teoll_rak!$D$5*Haj_laskenta_teoll_rak!$D$4</f>
        <v>0</v>
      </c>
      <c r="AH51" s="117">
        <f ca="1">Haj_laskenta_lietteet!$H51*Haj_laskenta_lietteet!$C51*Haj_laskenta_lietteet!$D51*Haj_laskenta_lietteet!$D$5*Haj_laskenta_lietteet!$D$4</f>
        <v>0</v>
      </c>
      <c r="AI51" s="117">
        <f ca="1">Haj_laskenta_lietteet!$Q51*Haj_laskenta_lietteet!$C51*Haj_laskenta_lietteet!$D51*Haj_laskenta_lietteet!$D$5*Haj_laskenta_lietteet!$D$4</f>
        <v>0</v>
      </c>
      <c r="AJ51" s="46">
        <f t="shared" ca="1" si="6"/>
        <v>0</v>
      </c>
      <c r="AL51" s="117">
        <f ca="1">(AC51-U51)*(1-Hajoamiskertoimet!$C$17)</f>
        <v>0</v>
      </c>
      <c r="AM51" s="117">
        <f ca="1">(AD51-V51)*(1-Hajoamiskertoimet!$C$17)</f>
        <v>0</v>
      </c>
      <c r="AN51" s="117">
        <f ca="1">(AE51-W51)*(1-Hajoamiskertoimet!$C$17)</f>
        <v>0</v>
      </c>
      <c r="AO51" s="117">
        <f ca="1">(AF51-X51)*(1-Hajoamiskertoimet!$C$17)</f>
        <v>0</v>
      </c>
      <c r="AP51" s="117">
        <f ca="1">(AG51-Y51)*(1-Hajoamiskertoimet!$C$17)</f>
        <v>0</v>
      </c>
      <c r="AQ51" s="117">
        <f ca="1">(AH51-Z51)*(1-Hajoamiskertoimet!$C$17)</f>
        <v>0</v>
      </c>
      <c r="AR51" s="117">
        <f ca="1">(AI51-AA51)*(1-Hajoamiskertoimet!$C$17)</f>
        <v>0</v>
      </c>
      <c r="AS51" s="117">
        <f t="shared" ca="1" si="1"/>
        <v>0</v>
      </c>
    </row>
    <row r="52" spans="1:45" x14ac:dyDescent="0.35">
      <c r="A52" s="182">
        <v>1988</v>
      </c>
      <c r="B52" s="112">
        <f ca="1">(K52-U52)*(1-Hajoamiskertoimet!$C$17)</f>
        <v>0</v>
      </c>
      <c r="C52" s="112">
        <f ca="1">(L52-V52)*(1-Hajoamiskertoimet!$C$17)</f>
        <v>0</v>
      </c>
      <c r="D52" s="112">
        <f ca="1">(M52-W52)*(1-Hajoamiskertoimet!$C$17)</f>
        <v>0</v>
      </c>
      <c r="E52" s="112">
        <f ca="1">(N52-X52)*(1-Hajoamiskertoimet!$C$17)</f>
        <v>0</v>
      </c>
      <c r="F52" s="112">
        <f ca="1">(O52-Y52)*(1-Hajoamiskertoimet!$C$17)</f>
        <v>0</v>
      </c>
      <c r="G52" s="112">
        <f ca="1">(P52-Z52)*(1-Hajoamiskertoimet!$C$17)</f>
        <v>0</v>
      </c>
      <c r="H52" s="112">
        <f ca="1">(Q52-AA52)*(1-Hajoamiskertoimet!$C$17)</f>
        <v>0</v>
      </c>
      <c r="I52" s="112">
        <f t="shared" ca="1" si="2"/>
        <v>0</v>
      </c>
      <c r="K52" s="120">
        <f ca="1">Haj_laskenta_yhdyskunta!AK52</f>
        <v>0</v>
      </c>
      <c r="L52" s="120">
        <f ca="1">Haj_laskenta_yhdyskunta!BR52</f>
        <v>0</v>
      </c>
      <c r="M52" s="120">
        <f t="shared" ca="1" si="3"/>
        <v>0</v>
      </c>
      <c r="N52" s="120">
        <f ca="1">Haj_laskenta_teoll_rak!BD52</f>
        <v>0</v>
      </c>
      <c r="O52" s="120">
        <f ca="1">Haj_laskenta_teoll_rak!AK52</f>
        <v>0</v>
      </c>
      <c r="P52" s="120">
        <f ca="1">Haj_laskenta_lietteet!N52</f>
        <v>0</v>
      </c>
      <c r="Q52" s="120">
        <f ca="1">Haj_laskenta_lietteet!AN52</f>
        <v>0</v>
      </c>
      <c r="R52" s="120">
        <f t="shared" ca="1" si="4"/>
        <v>0</v>
      </c>
      <c r="S52" s="153"/>
      <c r="T52" s="42">
        <v>0</v>
      </c>
      <c r="U52" s="180">
        <f t="shared" ca="1" si="5"/>
        <v>0</v>
      </c>
      <c r="V52" s="180">
        <f t="shared" ca="1" si="5"/>
        <v>0</v>
      </c>
      <c r="W52" s="180">
        <f t="shared" ca="1" si="5"/>
        <v>0</v>
      </c>
      <c r="X52" s="180">
        <f t="shared" ca="1" si="5"/>
        <v>0</v>
      </c>
      <c r="Y52" s="180">
        <f t="shared" ca="1" si="5"/>
        <v>0</v>
      </c>
      <c r="Z52" s="180">
        <f t="shared" ca="1" si="5"/>
        <v>0</v>
      </c>
      <c r="AA52" s="180">
        <f t="shared" ca="1" si="5"/>
        <v>0</v>
      </c>
      <c r="AC52" s="117">
        <f ca="1">Sekal_yhdyskunta!$U52/100*Haj_laskenta_yhdyskunta!$F52*Haj_laskenta_yhdyskunta!$C52*Haj_laskenta_yhdyskunta!$D52*Haj_laskenta_yhdyskunta!$D$5*Haj_laskenta_yhdyskunta!$D$4</f>
        <v>0</v>
      </c>
      <c r="AD52" s="117">
        <f ca="1">Haj_laskenta_yhdyskunta!$AN52*Haj_laskenta_yhdyskunta!$C52*Haj_laskenta_yhdyskunta!$D52*Haj_laskenta_yhdyskunta!$D$5*Haj_laskenta_yhdyskunta!$D$4</f>
        <v>0</v>
      </c>
      <c r="AE52" s="117">
        <f t="shared" ca="1" si="7"/>
        <v>0</v>
      </c>
      <c r="AF52" s="117">
        <f ca="1">Haj_laskenta_teoll_rak!$AN52*Haj_laskenta_teoll_rak!$C52*Haj_laskenta_teoll_rak!$D52*Haj_laskenta_teoll_rak!$D$5*Haj_laskenta_teoll_rak!$D$4</f>
        <v>0</v>
      </c>
      <c r="AG52" s="117">
        <f ca="1">Haj_laskenta_teoll_rak!$G52*Haj_laskenta_teoll_rak!$C52*Haj_laskenta_teoll_rak!$D52*Haj_laskenta_teoll_rak!$D$5*Haj_laskenta_teoll_rak!$D$4</f>
        <v>0</v>
      </c>
      <c r="AH52" s="117">
        <f ca="1">Haj_laskenta_lietteet!$H52*Haj_laskenta_lietteet!$C52*Haj_laskenta_lietteet!$D52*Haj_laskenta_lietteet!$D$5*Haj_laskenta_lietteet!$D$4</f>
        <v>0</v>
      </c>
      <c r="AI52" s="117">
        <f ca="1">Haj_laskenta_lietteet!$Q52*Haj_laskenta_lietteet!$C52*Haj_laskenta_lietteet!$D52*Haj_laskenta_lietteet!$D$5*Haj_laskenta_lietteet!$D$4</f>
        <v>0</v>
      </c>
      <c r="AJ52" s="46">
        <f t="shared" ca="1" si="6"/>
        <v>0</v>
      </c>
      <c r="AL52" s="117">
        <f ca="1">(AC52-U52)*(1-Hajoamiskertoimet!$C$17)</f>
        <v>0</v>
      </c>
      <c r="AM52" s="117">
        <f ca="1">(AD52-V52)*(1-Hajoamiskertoimet!$C$17)</f>
        <v>0</v>
      </c>
      <c r="AN52" s="117">
        <f ca="1">(AE52-W52)*(1-Hajoamiskertoimet!$C$17)</f>
        <v>0</v>
      </c>
      <c r="AO52" s="117">
        <f ca="1">(AF52-X52)*(1-Hajoamiskertoimet!$C$17)</f>
        <v>0</v>
      </c>
      <c r="AP52" s="117">
        <f ca="1">(AG52-Y52)*(1-Hajoamiskertoimet!$C$17)</f>
        <v>0</v>
      </c>
      <c r="AQ52" s="117">
        <f ca="1">(AH52-Z52)*(1-Hajoamiskertoimet!$C$17)</f>
        <v>0</v>
      </c>
      <c r="AR52" s="117">
        <f ca="1">(AI52-AA52)*(1-Hajoamiskertoimet!$C$17)</f>
        <v>0</v>
      </c>
      <c r="AS52" s="117">
        <f t="shared" ca="1" si="1"/>
        <v>0</v>
      </c>
    </row>
    <row r="53" spans="1:45" x14ac:dyDescent="0.35">
      <c r="A53" s="182">
        <v>1989</v>
      </c>
      <c r="B53" s="112">
        <f ca="1">(K53-U53)*(1-Hajoamiskertoimet!$C$17)</f>
        <v>0</v>
      </c>
      <c r="C53" s="112">
        <f ca="1">(L53-V53)*(1-Hajoamiskertoimet!$C$17)</f>
        <v>0</v>
      </c>
      <c r="D53" s="112">
        <f ca="1">(M53-W53)*(1-Hajoamiskertoimet!$C$17)</f>
        <v>0</v>
      </c>
      <c r="E53" s="112">
        <f ca="1">(N53-X53)*(1-Hajoamiskertoimet!$C$17)</f>
        <v>0</v>
      </c>
      <c r="F53" s="112">
        <f ca="1">(O53-Y53)*(1-Hajoamiskertoimet!$C$17)</f>
        <v>0</v>
      </c>
      <c r="G53" s="112">
        <f ca="1">(P53-Z53)*(1-Hajoamiskertoimet!$C$17)</f>
        <v>0</v>
      </c>
      <c r="H53" s="112">
        <f ca="1">(Q53-AA53)*(1-Hajoamiskertoimet!$C$17)</f>
        <v>0</v>
      </c>
      <c r="I53" s="112">
        <f t="shared" ca="1" si="2"/>
        <v>0</v>
      </c>
      <c r="K53" s="120">
        <f ca="1">Haj_laskenta_yhdyskunta!AK53</f>
        <v>0</v>
      </c>
      <c r="L53" s="120">
        <f ca="1">Haj_laskenta_yhdyskunta!BR53</f>
        <v>0</v>
      </c>
      <c r="M53" s="120">
        <f t="shared" ca="1" si="3"/>
        <v>0</v>
      </c>
      <c r="N53" s="120">
        <f ca="1">Haj_laskenta_teoll_rak!BD53</f>
        <v>0</v>
      </c>
      <c r="O53" s="120">
        <f ca="1">Haj_laskenta_teoll_rak!AK53</f>
        <v>0</v>
      </c>
      <c r="P53" s="120">
        <f ca="1">Haj_laskenta_lietteet!N53</f>
        <v>0</v>
      </c>
      <c r="Q53" s="120">
        <f ca="1">Haj_laskenta_lietteet!AN53</f>
        <v>0</v>
      </c>
      <c r="R53" s="120">
        <f t="shared" ca="1" si="4"/>
        <v>0</v>
      </c>
      <c r="S53" s="153"/>
      <c r="T53" s="42">
        <v>0</v>
      </c>
      <c r="U53" s="180">
        <f t="shared" ca="1" si="5"/>
        <v>0</v>
      </c>
      <c r="V53" s="180">
        <f t="shared" ca="1" si="5"/>
        <v>0</v>
      </c>
      <c r="W53" s="180">
        <f t="shared" ca="1" si="5"/>
        <v>0</v>
      </c>
      <c r="X53" s="180">
        <f t="shared" ca="1" si="5"/>
        <v>0</v>
      </c>
      <c r="Y53" s="180">
        <f t="shared" ca="1" si="5"/>
        <v>0</v>
      </c>
      <c r="Z53" s="180">
        <f t="shared" ca="1" si="5"/>
        <v>0</v>
      </c>
      <c r="AA53" s="180">
        <f t="shared" ca="1" si="5"/>
        <v>0</v>
      </c>
      <c r="AC53" s="117">
        <f ca="1">Sekal_yhdyskunta!$U53/100*Haj_laskenta_yhdyskunta!$F53*Haj_laskenta_yhdyskunta!$C53*Haj_laskenta_yhdyskunta!$D53*Haj_laskenta_yhdyskunta!$D$5*Haj_laskenta_yhdyskunta!$D$4</f>
        <v>0</v>
      </c>
      <c r="AD53" s="117">
        <f ca="1">Haj_laskenta_yhdyskunta!$AN53*Haj_laskenta_yhdyskunta!$C53*Haj_laskenta_yhdyskunta!$D53*Haj_laskenta_yhdyskunta!$D$5*Haj_laskenta_yhdyskunta!$D$4</f>
        <v>0</v>
      </c>
      <c r="AE53" s="117">
        <f t="shared" ca="1" si="7"/>
        <v>0</v>
      </c>
      <c r="AF53" s="117">
        <f ca="1">Haj_laskenta_teoll_rak!$AN53*Haj_laskenta_teoll_rak!$C53*Haj_laskenta_teoll_rak!$D53*Haj_laskenta_teoll_rak!$D$5*Haj_laskenta_teoll_rak!$D$4</f>
        <v>0</v>
      </c>
      <c r="AG53" s="117">
        <f ca="1">Haj_laskenta_teoll_rak!$G53*Haj_laskenta_teoll_rak!$C53*Haj_laskenta_teoll_rak!$D53*Haj_laskenta_teoll_rak!$D$5*Haj_laskenta_teoll_rak!$D$4</f>
        <v>0</v>
      </c>
      <c r="AH53" s="117">
        <f ca="1">Haj_laskenta_lietteet!$H53*Haj_laskenta_lietteet!$C53*Haj_laskenta_lietteet!$D53*Haj_laskenta_lietteet!$D$5*Haj_laskenta_lietteet!$D$4</f>
        <v>0</v>
      </c>
      <c r="AI53" s="117">
        <f ca="1">Haj_laskenta_lietteet!$Q53*Haj_laskenta_lietteet!$C53*Haj_laskenta_lietteet!$D53*Haj_laskenta_lietteet!$D$5*Haj_laskenta_lietteet!$D$4</f>
        <v>0</v>
      </c>
      <c r="AJ53" s="46">
        <f t="shared" ca="1" si="6"/>
        <v>0</v>
      </c>
      <c r="AL53" s="117">
        <f ca="1">(AC53-U53)*(1-Hajoamiskertoimet!$C$17)</f>
        <v>0</v>
      </c>
      <c r="AM53" s="117">
        <f ca="1">(AD53-V53)*(1-Hajoamiskertoimet!$C$17)</f>
        <v>0</v>
      </c>
      <c r="AN53" s="117">
        <f ca="1">(AE53-W53)*(1-Hajoamiskertoimet!$C$17)</f>
        <v>0</v>
      </c>
      <c r="AO53" s="117">
        <f ca="1">(AF53-X53)*(1-Hajoamiskertoimet!$C$17)</f>
        <v>0</v>
      </c>
      <c r="AP53" s="117">
        <f ca="1">(AG53-Y53)*(1-Hajoamiskertoimet!$C$17)</f>
        <v>0</v>
      </c>
      <c r="AQ53" s="117">
        <f ca="1">(AH53-Z53)*(1-Hajoamiskertoimet!$C$17)</f>
        <v>0</v>
      </c>
      <c r="AR53" s="117">
        <f ca="1">(AI53-AA53)*(1-Hajoamiskertoimet!$C$17)</f>
        <v>0</v>
      </c>
      <c r="AS53" s="117">
        <f t="shared" ca="1" si="1"/>
        <v>0</v>
      </c>
    </row>
    <row r="54" spans="1:45" x14ac:dyDescent="0.35">
      <c r="A54" s="182">
        <v>1990</v>
      </c>
      <c r="B54" s="112">
        <f ca="1">(K54-U54)*(1-Hajoamiskertoimet!$C$17)</f>
        <v>0</v>
      </c>
      <c r="C54" s="112">
        <f ca="1">(L54-V54)*(1-Hajoamiskertoimet!$C$17)</f>
        <v>0</v>
      </c>
      <c r="D54" s="112">
        <f ca="1">(M54-W54)*(1-Hajoamiskertoimet!$C$17)</f>
        <v>0</v>
      </c>
      <c r="E54" s="112">
        <f ca="1">(N54-X54)*(1-Hajoamiskertoimet!$C$17)</f>
        <v>0</v>
      </c>
      <c r="F54" s="112">
        <f ca="1">(O54-Y54)*(1-Hajoamiskertoimet!$C$17)</f>
        <v>0</v>
      </c>
      <c r="G54" s="112">
        <f ca="1">(P54-Z54)*(1-Hajoamiskertoimet!$C$17)</f>
        <v>0</v>
      </c>
      <c r="H54" s="112">
        <f ca="1">(Q54-AA54)*(1-Hajoamiskertoimet!$C$17)</f>
        <v>0</v>
      </c>
      <c r="I54" s="112">
        <f t="shared" ca="1" si="2"/>
        <v>0</v>
      </c>
      <c r="K54" s="120">
        <f ca="1">Haj_laskenta_yhdyskunta!AK54</f>
        <v>0</v>
      </c>
      <c r="L54" s="120">
        <f ca="1">Haj_laskenta_yhdyskunta!BR54</f>
        <v>0</v>
      </c>
      <c r="M54" s="120">
        <f t="shared" ca="1" si="3"/>
        <v>0</v>
      </c>
      <c r="N54" s="120">
        <f ca="1">Haj_laskenta_teoll_rak!BD54</f>
        <v>0</v>
      </c>
      <c r="O54" s="120">
        <f ca="1">Haj_laskenta_teoll_rak!AK54</f>
        <v>0</v>
      </c>
      <c r="P54" s="120">
        <f ca="1">Haj_laskenta_lietteet!N54</f>
        <v>0</v>
      </c>
      <c r="Q54" s="120">
        <f ca="1">Haj_laskenta_lietteet!AN54</f>
        <v>0</v>
      </c>
      <c r="R54" s="120">
        <f t="shared" ca="1" si="4"/>
        <v>0</v>
      </c>
      <c r="S54" s="153"/>
      <c r="T54" s="159">
        <f>'Kp-kaasun_talteenotto'!F11</f>
        <v>0</v>
      </c>
      <c r="U54" s="180">
        <f t="shared" ca="1" si="5"/>
        <v>0</v>
      </c>
      <c r="V54" s="180">
        <f t="shared" ca="1" si="5"/>
        <v>0</v>
      </c>
      <c r="W54" s="180">
        <f t="shared" ca="1" si="5"/>
        <v>0</v>
      </c>
      <c r="X54" s="180">
        <f t="shared" ca="1" si="5"/>
        <v>0</v>
      </c>
      <c r="Y54" s="180">
        <f t="shared" ca="1" si="5"/>
        <v>0</v>
      </c>
      <c r="Z54" s="180">
        <f t="shared" ca="1" si="5"/>
        <v>0</v>
      </c>
      <c r="AA54" s="180">
        <f t="shared" ca="1" si="5"/>
        <v>0</v>
      </c>
      <c r="AC54" s="117">
        <f ca="1">Sekal_yhdyskunta!$U54/100*Haj_laskenta_yhdyskunta!$F54*Haj_laskenta_yhdyskunta!$C54*Haj_laskenta_yhdyskunta!$D54*Haj_laskenta_yhdyskunta!$D$5*Haj_laskenta_yhdyskunta!$D$4</f>
        <v>0</v>
      </c>
      <c r="AD54" s="117">
        <f ca="1">Haj_laskenta_yhdyskunta!$AN54*Haj_laskenta_yhdyskunta!$C54*Haj_laskenta_yhdyskunta!$D54*Haj_laskenta_yhdyskunta!$D$5*Haj_laskenta_yhdyskunta!$D$4</f>
        <v>0</v>
      </c>
      <c r="AE54" s="117">
        <f t="shared" ca="1" si="7"/>
        <v>0</v>
      </c>
      <c r="AF54" s="117">
        <f ca="1">Haj_laskenta_teoll_rak!$AN54*Haj_laskenta_teoll_rak!$C54*Haj_laskenta_teoll_rak!$D54*Haj_laskenta_teoll_rak!$D$5*Haj_laskenta_teoll_rak!$D$4</f>
        <v>0</v>
      </c>
      <c r="AG54" s="117">
        <f ca="1">Haj_laskenta_teoll_rak!$G54*Haj_laskenta_teoll_rak!$C54*Haj_laskenta_teoll_rak!$D54*Haj_laskenta_teoll_rak!$D$5*Haj_laskenta_teoll_rak!$D$4</f>
        <v>0</v>
      </c>
      <c r="AH54" s="117">
        <f ca="1">Haj_laskenta_lietteet!$H54*Haj_laskenta_lietteet!$C54*Haj_laskenta_lietteet!$D54*Haj_laskenta_lietteet!$D$5*Haj_laskenta_lietteet!$D$4</f>
        <v>0</v>
      </c>
      <c r="AI54" s="117">
        <f ca="1">Haj_laskenta_lietteet!$Q54*Haj_laskenta_lietteet!$C54*Haj_laskenta_lietteet!$D54*Haj_laskenta_lietteet!$D$5*Haj_laskenta_lietteet!$D$4</f>
        <v>0</v>
      </c>
      <c r="AJ54" s="46">
        <f t="shared" ca="1" si="6"/>
        <v>0</v>
      </c>
      <c r="AL54" s="117">
        <f ca="1">(AC54-U54)*(1-Hajoamiskertoimet!$C$17)</f>
        <v>0</v>
      </c>
      <c r="AM54" s="117">
        <f ca="1">(AD54-V54)*(1-Hajoamiskertoimet!$C$17)</f>
        <v>0</v>
      </c>
      <c r="AN54" s="117">
        <f ca="1">(AE54-W54)*(1-Hajoamiskertoimet!$C$17)</f>
        <v>0</v>
      </c>
      <c r="AO54" s="117">
        <f ca="1">(AF54-X54)*(1-Hajoamiskertoimet!$C$17)</f>
        <v>0</v>
      </c>
      <c r="AP54" s="117">
        <f ca="1">(AG54-Y54)*(1-Hajoamiskertoimet!$C$17)</f>
        <v>0</v>
      </c>
      <c r="AQ54" s="117">
        <f ca="1">(AH54-Z54)*(1-Hajoamiskertoimet!$C$17)</f>
        <v>0</v>
      </c>
      <c r="AR54" s="117">
        <f ca="1">(AI54-AA54)*(1-Hajoamiskertoimet!$C$17)</f>
        <v>0</v>
      </c>
      <c r="AS54" s="117">
        <f t="shared" ca="1" si="1"/>
        <v>0</v>
      </c>
    </row>
    <row r="55" spans="1:45" x14ac:dyDescent="0.35">
      <c r="A55" s="182">
        <v>1991</v>
      </c>
      <c r="B55" s="112">
        <f ca="1">(K55-U55)*(1-Hajoamiskertoimet!$C$17)</f>
        <v>0</v>
      </c>
      <c r="C55" s="112">
        <f ca="1">(L55-V55)*(1-Hajoamiskertoimet!$C$17)</f>
        <v>0</v>
      </c>
      <c r="D55" s="112">
        <f ca="1">(M55-W55)*(1-Hajoamiskertoimet!$C$17)</f>
        <v>0</v>
      </c>
      <c r="E55" s="112">
        <f ca="1">(N55-X55)*(1-Hajoamiskertoimet!$C$17)</f>
        <v>0</v>
      </c>
      <c r="F55" s="112">
        <f ca="1">(O55-Y55)*(1-Hajoamiskertoimet!$C$17)</f>
        <v>0</v>
      </c>
      <c r="G55" s="112">
        <f ca="1">(P55-Z55)*(1-Hajoamiskertoimet!$C$17)</f>
        <v>0</v>
      </c>
      <c r="H55" s="112">
        <f ca="1">(Q55-AA55)*(1-Hajoamiskertoimet!$C$17)</f>
        <v>0</v>
      </c>
      <c r="I55" s="112">
        <f t="shared" ca="1" si="2"/>
        <v>0</v>
      </c>
      <c r="K55" s="120">
        <f ca="1">Haj_laskenta_yhdyskunta!AK55</f>
        <v>0</v>
      </c>
      <c r="L55" s="120">
        <f ca="1">Haj_laskenta_yhdyskunta!BR55</f>
        <v>0</v>
      </c>
      <c r="M55" s="120">
        <f t="shared" ca="1" si="3"/>
        <v>0</v>
      </c>
      <c r="N55" s="120">
        <f ca="1">Haj_laskenta_teoll_rak!BD55</f>
        <v>0</v>
      </c>
      <c r="O55" s="120">
        <f ca="1">Haj_laskenta_teoll_rak!AK55</f>
        <v>0</v>
      </c>
      <c r="P55" s="120">
        <f ca="1">Haj_laskenta_lietteet!N55</f>
        <v>0</v>
      </c>
      <c r="Q55" s="120">
        <f ca="1">Haj_laskenta_lietteet!AN55</f>
        <v>0</v>
      </c>
      <c r="R55" s="120">
        <f t="shared" ca="1" si="4"/>
        <v>0</v>
      </c>
      <c r="S55" s="153"/>
      <c r="T55" s="159">
        <f>'Kp-kaasun_talteenotto'!F12</f>
        <v>0</v>
      </c>
      <c r="U55" s="180">
        <f t="shared" ca="1" si="5"/>
        <v>0</v>
      </c>
      <c r="V55" s="180">
        <f t="shared" ca="1" si="5"/>
        <v>0</v>
      </c>
      <c r="W55" s="180">
        <f t="shared" ca="1" si="5"/>
        <v>0</v>
      </c>
      <c r="X55" s="180">
        <f t="shared" ca="1" si="5"/>
        <v>0</v>
      </c>
      <c r="Y55" s="180">
        <f t="shared" ca="1" si="5"/>
        <v>0</v>
      </c>
      <c r="Z55" s="180">
        <f t="shared" ca="1" si="5"/>
        <v>0</v>
      </c>
      <c r="AA55" s="180">
        <f t="shared" ca="1" si="5"/>
        <v>0</v>
      </c>
      <c r="AC55" s="117">
        <f ca="1">Sekal_yhdyskunta!$U55/100*Haj_laskenta_yhdyskunta!$F55*Haj_laskenta_yhdyskunta!$C55*Haj_laskenta_yhdyskunta!$D55*Haj_laskenta_yhdyskunta!$D$5*Haj_laskenta_yhdyskunta!$D$4</f>
        <v>0</v>
      </c>
      <c r="AD55" s="117">
        <f ca="1">Haj_laskenta_yhdyskunta!$AN55*Haj_laskenta_yhdyskunta!$C55*Haj_laskenta_yhdyskunta!$D55*Haj_laskenta_yhdyskunta!$D$5*Haj_laskenta_yhdyskunta!$D$4</f>
        <v>0</v>
      </c>
      <c r="AE55" s="117">
        <f t="shared" ca="1" si="7"/>
        <v>0</v>
      </c>
      <c r="AF55" s="117">
        <f ca="1">Haj_laskenta_teoll_rak!$AN55*Haj_laskenta_teoll_rak!$C55*Haj_laskenta_teoll_rak!$D55*Haj_laskenta_teoll_rak!$D$5*Haj_laskenta_teoll_rak!$D$4</f>
        <v>0</v>
      </c>
      <c r="AG55" s="117">
        <f ca="1">Haj_laskenta_teoll_rak!$G55*Haj_laskenta_teoll_rak!$C55*Haj_laskenta_teoll_rak!$D55*Haj_laskenta_teoll_rak!$D$5*Haj_laskenta_teoll_rak!$D$4</f>
        <v>0</v>
      </c>
      <c r="AH55" s="117">
        <f ca="1">Haj_laskenta_lietteet!$H55*Haj_laskenta_lietteet!$C55*Haj_laskenta_lietteet!$D55*Haj_laskenta_lietteet!$D$5*Haj_laskenta_lietteet!$D$4</f>
        <v>0</v>
      </c>
      <c r="AI55" s="117">
        <f ca="1">Haj_laskenta_lietteet!$Q55*Haj_laskenta_lietteet!$C55*Haj_laskenta_lietteet!$D55*Haj_laskenta_lietteet!$D$5*Haj_laskenta_lietteet!$D$4</f>
        <v>0</v>
      </c>
      <c r="AJ55" s="46">
        <f t="shared" ca="1" si="6"/>
        <v>0</v>
      </c>
      <c r="AL55" s="117">
        <f ca="1">(AC55-U55)*(1-Hajoamiskertoimet!$C$17)</f>
        <v>0</v>
      </c>
      <c r="AM55" s="117">
        <f ca="1">(AD55-V55)*(1-Hajoamiskertoimet!$C$17)</f>
        <v>0</v>
      </c>
      <c r="AN55" s="117">
        <f ca="1">(AE55-W55)*(1-Hajoamiskertoimet!$C$17)</f>
        <v>0</v>
      </c>
      <c r="AO55" s="117">
        <f ca="1">(AF55-X55)*(1-Hajoamiskertoimet!$C$17)</f>
        <v>0</v>
      </c>
      <c r="AP55" s="117">
        <f ca="1">(AG55-Y55)*(1-Hajoamiskertoimet!$C$17)</f>
        <v>0</v>
      </c>
      <c r="AQ55" s="117">
        <f ca="1">(AH55-Z55)*(1-Hajoamiskertoimet!$C$17)</f>
        <v>0</v>
      </c>
      <c r="AR55" s="117">
        <f ca="1">(AI55-AA55)*(1-Hajoamiskertoimet!$C$17)</f>
        <v>0</v>
      </c>
      <c r="AS55" s="117">
        <f t="shared" ca="1" si="1"/>
        <v>0</v>
      </c>
    </row>
    <row r="56" spans="1:45" x14ac:dyDescent="0.35">
      <c r="A56" s="182">
        <v>1992</v>
      </c>
      <c r="B56" s="112">
        <f ca="1">(K56-U56)*(1-Hajoamiskertoimet!$C$17)</f>
        <v>0</v>
      </c>
      <c r="C56" s="112">
        <f ca="1">(L56-V56)*(1-Hajoamiskertoimet!$C$17)</f>
        <v>0</v>
      </c>
      <c r="D56" s="112">
        <f ca="1">(M56-W56)*(1-Hajoamiskertoimet!$C$17)</f>
        <v>0</v>
      </c>
      <c r="E56" s="112">
        <f ca="1">(N56-X56)*(1-Hajoamiskertoimet!$C$17)</f>
        <v>0</v>
      </c>
      <c r="F56" s="112">
        <f ca="1">(O56-Y56)*(1-Hajoamiskertoimet!$C$17)</f>
        <v>0</v>
      </c>
      <c r="G56" s="112">
        <f ca="1">(P56-Z56)*(1-Hajoamiskertoimet!$C$17)</f>
        <v>0</v>
      </c>
      <c r="H56" s="112">
        <f ca="1">(Q56-AA56)*(1-Hajoamiskertoimet!$C$17)</f>
        <v>0</v>
      </c>
      <c r="I56" s="112">
        <f t="shared" ca="1" si="2"/>
        <v>0</v>
      </c>
      <c r="K56" s="120">
        <f ca="1">Haj_laskenta_yhdyskunta!AK56</f>
        <v>0</v>
      </c>
      <c r="L56" s="120">
        <f ca="1">Haj_laskenta_yhdyskunta!BR56</f>
        <v>0</v>
      </c>
      <c r="M56" s="120">
        <f t="shared" ca="1" si="3"/>
        <v>0</v>
      </c>
      <c r="N56" s="120">
        <f ca="1">Haj_laskenta_teoll_rak!BD56</f>
        <v>0</v>
      </c>
      <c r="O56" s="120">
        <f ca="1">Haj_laskenta_teoll_rak!AK56</f>
        <v>0</v>
      </c>
      <c r="P56" s="120">
        <f ca="1">Haj_laskenta_lietteet!N56</f>
        <v>0</v>
      </c>
      <c r="Q56" s="120">
        <f ca="1">Haj_laskenta_lietteet!AN56</f>
        <v>0</v>
      </c>
      <c r="R56" s="120">
        <f t="shared" ca="1" si="4"/>
        <v>0</v>
      </c>
      <c r="S56" s="153"/>
      <c r="T56" s="159">
        <f>'Kp-kaasun_talteenotto'!F13</f>
        <v>0</v>
      </c>
      <c r="U56" s="180">
        <f t="shared" ca="1" si="5"/>
        <v>0</v>
      </c>
      <c r="V56" s="180">
        <f t="shared" ca="1" si="5"/>
        <v>0</v>
      </c>
      <c r="W56" s="180">
        <f t="shared" ca="1" si="5"/>
        <v>0</v>
      </c>
      <c r="X56" s="180">
        <f t="shared" ca="1" si="5"/>
        <v>0</v>
      </c>
      <c r="Y56" s="180">
        <f t="shared" ca="1" si="5"/>
        <v>0</v>
      </c>
      <c r="Z56" s="180">
        <f t="shared" ca="1" si="5"/>
        <v>0</v>
      </c>
      <c r="AA56" s="180">
        <f t="shared" ca="1" si="5"/>
        <v>0</v>
      </c>
      <c r="AC56" s="117">
        <f ca="1">Sekal_yhdyskunta!$U56/100*Haj_laskenta_yhdyskunta!$F56*Haj_laskenta_yhdyskunta!$C56*Haj_laskenta_yhdyskunta!$D56*Haj_laskenta_yhdyskunta!$D$5*Haj_laskenta_yhdyskunta!$D$4</f>
        <v>0</v>
      </c>
      <c r="AD56" s="117">
        <f ca="1">Haj_laskenta_yhdyskunta!$AN56*Haj_laskenta_yhdyskunta!$C56*Haj_laskenta_yhdyskunta!$D56*Haj_laskenta_yhdyskunta!$D$5*Haj_laskenta_yhdyskunta!$D$4</f>
        <v>0</v>
      </c>
      <c r="AE56" s="117">
        <f t="shared" ca="1" si="7"/>
        <v>0</v>
      </c>
      <c r="AF56" s="117">
        <f ca="1">Haj_laskenta_teoll_rak!$AN56*Haj_laskenta_teoll_rak!$C56*Haj_laskenta_teoll_rak!$D56*Haj_laskenta_teoll_rak!$D$5*Haj_laskenta_teoll_rak!$D$4</f>
        <v>0</v>
      </c>
      <c r="AG56" s="117">
        <f ca="1">Haj_laskenta_teoll_rak!$G56*Haj_laskenta_teoll_rak!$C56*Haj_laskenta_teoll_rak!$D56*Haj_laskenta_teoll_rak!$D$5*Haj_laskenta_teoll_rak!$D$4</f>
        <v>0</v>
      </c>
      <c r="AH56" s="117">
        <f ca="1">Haj_laskenta_lietteet!$H56*Haj_laskenta_lietteet!$C56*Haj_laskenta_lietteet!$D56*Haj_laskenta_lietteet!$D$5*Haj_laskenta_lietteet!$D$4</f>
        <v>0</v>
      </c>
      <c r="AI56" s="117">
        <f ca="1">Haj_laskenta_lietteet!$Q56*Haj_laskenta_lietteet!$C56*Haj_laskenta_lietteet!$D56*Haj_laskenta_lietteet!$D$5*Haj_laskenta_lietteet!$D$4</f>
        <v>0</v>
      </c>
      <c r="AJ56" s="46">
        <f t="shared" ca="1" si="6"/>
        <v>0</v>
      </c>
      <c r="AL56" s="117">
        <f ca="1">(AC56-U56)*(1-Hajoamiskertoimet!$C$17)</f>
        <v>0</v>
      </c>
      <c r="AM56" s="117">
        <f ca="1">(AD56-V56)*(1-Hajoamiskertoimet!$C$17)</f>
        <v>0</v>
      </c>
      <c r="AN56" s="117">
        <f ca="1">(AE56-W56)*(1-Hajoamiskertoimet!$C$17)</f>
        <v>0</v>
      </c>
      <c r="AO56" s="117">
        <f ca="1">(AF56-X56)*(1-Hajoamiskertoimet!$C$17)</f>
        <v>0</v>
      </c>
      <c r="AP56" s="117">
        <f ca="1">(AG56-Y56)*(1-Hajoamiskertoimet!$C$17)</f>
        <v>0</v>
      </c>
      <c r="AQ56" s="117">
        <f ca="1">(AH56-Z56)*(1-Hajoamiskertoimet!$C$17)</f>
        <v>0</v>
      </c>
      <c r="AR56" s="117">
        <f ca="1">(AI56-AA56)*(1-Hajoamiskertoimet!$C$17)</f>
        <v>0</v>
      </c>
      <c r="AS56" s="117">
        <f t="shared" ca="1" si="1"/>
        <v>0</v>
      </c>
    </row>
    <row r="57" spans="1:45" x14ac:dyDescent="0.35">
      <c r="A57" s="182">
        <v>1993</v>
      </c>
      <c r="B57" s="112">
        <f ca="1">(K57-U57)*(1-Hajoamiskertoimet!$C$17)</f>
        <v>0</v>
      </c>
      <c r="C57" s="112">
        <f ca="1">(L57-V57)*(1-Hajoamiskertoimet!$C$17)</f>
        <v>0</v>
      </c>
      <c r="D57" s="112">
        <f ca="1">(M57-W57)*(1-Hajoamiskertoimet!$C$17)</f>
        <v>0</v>
      </c>
      <c r="E57" s="112">
        <f ca="1">(N57-X57)*(1-Hajoamiskertoimet!$C$17)</f>
        <v>0</v>
      </c>
      <c r="F57" s="112">
        <f ca="1">(O57-Y57)*(1-Hajoamiskertoimet!$C$17)</f>
        <v>0</v>
      </c>
      <c r="G57" s="112">
        <f ca="1">(P57-Z57)*(1-Hajoamiskertoimet!$C$17)</f>
        <v>0</v>
      </c>
      <c r="H57" s="112">
        <f ca="1">(Q57-AA57)*(1-Hajoamiskertoimet!$C$17)</f>
        <v>0</v>
      </c>
      <c r="I57" s="112">
        <f t="shared" ca="1" si="2"/>
        <v>0</v>
      </c>
      <c r="K57" s="120">
        <f ca="1">Haj_laskenta_yhdyskunta!AK57</f>
        <v>0</v>
      </c>
      <c r="L57" s="120">
        <f ca="1">Haj_laskenta_yhdyskunta!BR57</f>
        <v>0</v>
      </c>
      <c r="M57" s="120">
        <f t="shared" ca="1" si="3"/>
        <v>0</v>
      </c>
      <c r="N57" s="120">
        <f ca="1">Haj_laskenta_teoll_rak!BD57</f>
        <v>0</v>
      </c>
      <c r="O57" s="120">
        <f ca="1">Haj_laskenta_teoll_rak!AK57</f>
        <v>0</v>
      </c>
      <c r="P57" s="120">
        <f ca="1">Haj_laskenta_lietteet!N57</f>
        <v>0</v>
      </c>
      <c r="Q57" s="120">
        <f ca="1">Haj_laskenta_lietteet!AN57</f>
        <v>0</v>
      </c>
      <c r="R57" s="120">
        <f t="shared" ca="1" si="4"/>
        <v>0</v>
      </c>
      <c r="S57" s="153"/>
      <c r="T57" s="159">
        <f>'Kp-kaasun_talteenotto'!F14</f>
        <v>0</v>
      </c>
      <c r="U57" s="180">
        <f t="shared" ca="1" si="5"/>
        <v>0</v>
      </c>
      <c r="V57" s="180">
        <f t="shared" ca="1" si="5"/>
        <v>0</v>
      </c>
      <c r="W57" s="180">
        <f t="shared" ca="1" si="5"/>
        <v>0</v>
      </c>
      <c r="X57" s="180">
        <f t="shared" ca="1" si="5"/>
        <v>0</v>
      </c>
      <c r="Y57" s="180">
        <f t="shared" ca="1" si="5"/>
        <v>0</v>
      </c>
      <c r="Z57" s="180">
        <f t="shared" ca="1" si="5"/>
        <v>0</v>
      </c>
      <c r="AA57" s="180">
        <f t="shared" ca="1" si="5"/>
        <v>0</v>
      </c>
      <c r="AC57" s="117">
        <f ca="1">Sekal_yhdyskunta!$U57/100*Haj_laskenta_yhdyskunta!$F57*Haj_laskenta_yhdyskunta!$C57*Haj_laskenta_yhdyskunta!$D57*Haj_laskenta_yhdyskunta!$D$5*Haj_laskenta_yhdyskunta!$D$4</f>
        <v>0</v>
      </c>
      <c r="AD57" s="117">
        <f ca="1">Haj_laskenta_yhdyskunta!$AN57*Haj_laskenta_yhdyskunta!$C57*Haj_laskenta_yhdyskunta!$D57*Haj_laskenta_yhdyskunta!$D$5*Haj_laskenta_yhdyskunta!$D$4</f>
        <v>0</v>
      </c>
      <c r="AE57" s="117">
        <f t="shared" ca="1" si="7"/>
        <v>0</v>
      </c>
      <c r="AF57" s="117">
        <f ca="1">Haj_laskenta_teoll_rak!$AN57*Haj_laskenta_teoll_rak!$C57*Haj_laskenta_teoll_rak!$D57*Haj_laskenta_teoll_rak!$D$5*Haj_laskenta_teoll_rak!$D$4</f>
        <v>0</v>
      </c>
      <c r="AG57" s="117">
        <f ca="1">Haj_laskenta_teoll_rak!$G57*Haj_laskenta_teoll_rak!$C57*Haj_laskenta_teoll_rak!$D57*Haj_laskenta_teoll_rak!$D$5*Haj_laskenta_teoll_rak!$D$4</f>
        <v>0</v>
      </c>
      <c r="AH57" s="117">
        <f ca="1">Haj_laskenta_lietteet!$H57*Haj_laskenta_lietteet!$C57*Haj_laskenta_lietteet!$D57*Haj_laskenta_lietteet!$D$5*Haj_laskenta_lietteet!$D$4</f>
        <v>0</v>
      </c>
      <c r="AI57" s="117">
        <f ca="1">Haj_laskenta_lietteet!$Q57*Haj_laskenta_lietteet!$C57*Haj_laskenta_lietteet!$D57*Haj_laskenta_lietteet!$D$5*Haj_laskenta_lietteet!$D$4</f>
        <v>0</v>
      </c>
      <c r="AJ57" s="46">
        <f t="shared" ca="1" si="6"/>
        <v>0</v>
      </c>
      <c r="AL57" s="117">
        <f ca="1">(AC57-U57)*(1-Hajoamiskertoimet!$C$17)</f>
        <v>0</v>
      </c>
      <c r="AM57" s="117">
        <f ca="1">(AD57-V57)*(1-Hajoamiskertoimet!$C$17)</f>
        <v>0</v>
      </c>
      <c r="AN57" s="117">
        <f ca="1">(AE57-W57)*(1-Hajoamiskertoimet!$C$17)</f>
        <v>0</v>
      </c>
      <c r="AO57" s="117">
        <f ca="1">(AF57-X57)*(1-Hajoamiskertoimet!$C$17)</f>
        <v>0</v>
      </c>
      <c r="AP57" s="117">
        <f ca="1">(AG57-Y57)*(1-Hajoamiskertoimet!$C$17)</f>
        <v>0</v>
      </c>
      <c r="AQ57" s="117">
        <f ca="1">(AH57-Z57)*(1-Hajoamiskertoimet!$C$17)</f>
        <v>0</v>
      </c>
      <c r="AR57" s="117">
        <f ca="1">(AI57-AA57)*(1-Hajoamiskertoimet!$C$17)</f>
        <v>0</v>
      </c>
      <c r="AS57" s="117">
        <f t="shared" ca="1" si="1"/>
        <v>0</v>
      </c>
    </row>
    <row r="58" spans="1:45" x14ac:dyDescent="0.35">
      <c r="A58" s="182">
        <v>1994</v>
      </c>
      <c r="B58" s="112">
        <f ca="1">(K58-U58)*(1-Hajoamiskertoimet!$C$17)</f>
        <v>0</v>
      </c>
      <c r="C58" s="112">
        <f ca="1">(L58-V58)*(1-Hajoamiskertoimet!$C$17)</f>
        <v>0</v>
      </c>
      <c r="D58" s="112">
        <f ca="1">(M58-W58)*(1-Hajoamiskertoimet!$C$17)</f>
        <v>0</v>
      </c>
      <c r="E58" s="112">
        <f ca="1">(N58-X58)*(1-Hajoamiskertoimet!$C$17)</f>
        <v>0</v>
      </c>
      <c r="F58" s="112">
        <f ca="1">(O58-Y58)*(1-Hajoamiskertoimet!$C$17)</f>
        <v>0</v>
      </c>
      <c r="G58" s="112">
        <f ca="1">(P58-Z58)*(1-Hajoamiskertoimet!$C$17)</f>
        <v>0</v>
      </c>
      <c r="H58" s="112">
        <f ca="1">(Q58-AA58)*(1-Hajoamiskertoimet!$C$17)</f>
        <v>0</v>
      </c>
      <c r="I58" s="112">
        <f t="shared" ca="1" si="2"/>
        <v>0</v>
      </c>
      <c r="K58" s="120">
        <f ca="1">Haj_laskenta_yhdyskunta!AK58</f>
        <v>0</v>
      </c>
      <c r="L58" s="120">
        <f ca="1">Haj_laskenta_yhdyskunta!BR58</f>
        <v>0</v>
      </c>
      <c r="M58" s="120">
        <f t="shared" ca="1" si="3"/>
        <v>0</v>
      </c>
      <c r="N58" s="120">
        <f ca="1">Haj_laskenta_teoll_rak!BD58</f>
        <v>0</v>
      </c>
      <c r="O58" s="120">
        <f ca="1">Haj_laskenta_teoll_rak!AK58</f>
        <v>0</v>
      </c>
      <c r="P58" s="120">
        <f ca="1">Haj_laskenta_lietteet!N58</f>
        <v>0</v>
      </c>
      <c r="Q58" s="120">
        <f ca="1">Haj_laskenta_lietteet!AN58</f>
        <v>0</v>
      </c>
      <c r="R58" s="120">
        <f t="shared" ca="1" si="4"/>
        <v>0</v>
      </c>
      <c r="S58" s="153"/>
      <c r="T58" s="159">
        <f>'Kp-kaasun_talteenotto'!F15</f>
        <v>0</v>
      </c>
      <c r="U58" s="180">
        <f t="shared" ca="1" si="5"/>
        <v>0</v>
      </c>
      <c r="V58" s="180">
        <f t="shared" ca="1" si="5"/>
        <v>0</v>
      </c>
      <c r="W58" s="180">
        <f t="shared" ca="1" si="5"/>
        <v>0</v>
      </c>
      <c r="X58" s="180">
        <f t="shared" ca="1" si="5"/>
        <v>0</v>
      </c>
      <c r="Y58" s="180">
        <f t="shared" ca="1" si="5"/>
        <v>0</v>
      </c>
      <c r="Z58" s="180">
        <f t="shared" ca="1" si="5"/>
        <v>0</v>
      </c>
      <c r="AA58" s="180">
        <f t="shared" ca="1" si="5"/>
        <v>0</v>
      </c>
      <c r="AC58" s="117">
        <f ca="1">Sekal_yhdyskunta!$U58/100*Haj_laskenta_yhdyskunta!$F58*Haj_laskenta_yhdyskunta!$C58*Haj_laskenta_yhdyskunta!$D58*Haj_laskenta_yhdyskunta!$D$5*Haj_laskenta_yhdyskunta!$D$4</f>
        <v>0</v>
      </c>
      <c r="AD58" s="117">
        <f ca="1">Haj_laskenta_yhdyskunta!$AN58*Haj_laskenta_yhdyskunta!$C58*Haj_laskenta_yhdyskunta!$D58*Haj_laskenta_yhdyskunta!$D$5*Haj_laskenta_yhdyskunta!$D$4</f>
        <v>0</v>
      </c>
      <c r="AE58" s="117">
        <f t="shared" ca="1" si="7"/>
        <v>0</v>
      </c>
      <c r="AF58" s="117">
        <f ca="1">Haj_laskenta_teoll_rak!$AN58*Haj_laskenta_teoll_rak!$C58*Haj_laskenta_teoll_rak!$D58*Haj_laskenta_teoll_rak!$D$5*Haj_laskenta_teoll_rak!$D$4</f>
        <v>0</v>
      </c>
      <c r="AG58" s="117">
        <f ca="1">Haj_laskenta_teoll_rak!$G58*Haj_laskenta_teoll_rak!$C58*Haj_laskenta_teoll_rak!$D58*Haj_laskenta_teoll_rak!$D$5*Haj_laskenta_teoll_rak!$D$4</f>
        <v>0</v>
      </c>
      <c r="AH58" s="117">
        <f ca="1">Haj_laskenta_lietteet!$H58*Haj_laskenta_lietteet!$C58*Haj_laskenta_lietteet!$D58*Haj_laskenta_lietteet!$D$5*Haj_laskenta_lietteet!$D$4</f>
        <v>0</v>
      </c>
      <c r="AI58" s="117">
        <f ca="1">Haj_laskenta_lietteet!$Q58*Haj_laskenta_lietteet!$C58*Haj_laskenta_lietteet!$D58*Haj_laskenta_lietteet!$D$5*Haj_laskenta_lietteet!$D$4</f>
        <v>0</v>
      </c>
      <c r="AJ58" s="46">
        <f t="shared" ca="1" si="6"/>
        <v>0</v>
      </c>
      <c r="AL58" s="117">
        <f ca="1">(AC58-U58)*(1-Hajoamiskertoimet!$C$17)</f>
        <v>0</v>
      </c>
      <c r="AM58" s="117">
        <f ca="1">(AD58-V58)*(1-Hajoamiskertoimet!$C$17)</f>
        <v>0</v>
      </c>
      <c r="AN58" s="117">
        <f ca="1">(AE58-W58)*(1-Hajoamiskertoimet!$C$17)</f>
        <v>0</v>
      </c>
      <c r="AO58" s="117">
        <f ca="1">(AF58-X58)*(1-Hajoamiskertoimet!$C$17)</f>
        <v>0</v>
      </c>
      <c r="AP58" s="117">
        <f ca="1">(AG58-Y58)*(1-Hajoamiskertoimet!$C$17)</f>
        <v>0</v>
      </c>
      <c r="AQ58" s="117">
        <f ca="1">(AH58-Z58)*(1-Hajoamiskertoimet!$C$17)</f>
        <v>0</v>
      </c>
      <c r="AR58" s="117">
        <f ca="1">(AI58-AA58)*(1-Hajoamiskertoimet!$C$17)</f>
        <v>0</v>
      </c>
      <c r="AS58" s="117">
        <f t="shared" ca="1" si="1"/>
        <v>0</v>
      </c>
    </row>
    <row r="59" spans="1:45" x14ac:dyDescent="0.35">
      <c r="A59" s="182">
        <v>1995</v>
      </c>
      <c r="B59" s="112">
        <f ca="1">(K59-U59)*(1-Hajoamiskertoimet!$C$17)</f>
        <v>0</v>
      </c>
      <c r="C59" s="112">
        <f ca="1">(L59-V59)*(1-Hajoamiskertoimet!$C$17)</f>
        <v>0</v>
      </c>
      <c r="D59" s="112">
        <f ca="1">(M59-W59)*(1-Hajoamiskertoimet!$C$17)</f>
        <v>0</v>
      </c>
      <c r="E59" s="112">
        <f ca="1">(N59-X59)*(1-Hajoamiskertoimet!$C$17)</f>
        <v>0</v>
      </c>
      <c r="F59" s="112">
        <f ca="1">(O59-Y59)*(1-Hajoamiskertoimet!$C$17)</f>
        <v>0</v>
      </c>
      <c r="G59" s="112">
        <f ca="1">(P59-Z59)*(1-Hajoamiskertoimet!$C$17)</f>
        <v>0</v>
      </c>
      <c r="H59" s="112">
        <f ca="1">(Q59-AA59)*(1-Hajoamiskertoimet!$C$17)</f>
        <v>0</v>
      </c>
      <c r="I59" s="112">
        <f t="shared" ca="1" si="2"/>
        <v>0</v>
      </c>
      <c r="K59" s="120">
        <f ca="1">Haj_laskenta_yhdyskunta!AK59</f>
        <v>0</v>
      </c>
      <c r="L59" s="120">
        <f ca="1">Haj_laskenta_yhdyskunta!BR59</f>
        <v>0</v>
      </c>
      <c r="M59" s="120">
        <f t="shared" ca="1" si="3"/>
        <v>0</v>
      </c>
      <c r="N59" s="120">
        <f ca="1">Haj_laskenta_teoll_rak!BD59</f>
        <v>0</v>
      </c>
      <c r="O59" s="120">
        <f ca="1">Haj_laskenta_teoll_rak!AK59</f>
        <v>0</v>
      </c>
      <c r="P59" s="120">
        <f ca="1">Haj_laskenta_lietteet!N59</f>
        <v>0</v>
      </c>
      <c r="Q59" s="120">
        <f ca="1">Haj_laskenta_lietteet!AN59</f>
        <v>0</v>
      </c>
      <c r="R59" s="120">
        <f t="shared" ca="1" si="4"/>
        <v>0</v>
      </c>
      <c r="S59" s="153"/>
      <c r="T59" s="159">
        <f>'Kp-kaasun_talteenotto'!F16</f>
        <v>0</v>
      </c>
      <c r="U59" s="180">
        <f t="shared" ca="1" si="5"/>
        <v>0</v>
      </c>
      <c r="V59" s="180">
        <f t="shared" ca="1" si="5"/>
        <v>0</v>
      </c>
      <c r="W59" s="180">
        <f t="shared" ca="1" si="5"/>
        <v>0</v>
      </c>
      <c r="X59" s="180">
        <f t="shared" ca="1" si="5"/>
        <v>0</v>
      </c>
      <c r="Y59" s="180">
        <f t="shared" ca="1" si="5"/>
        <v>0</v>
      </c>
      <c r="Z59" s="180">
        <f t="shared" ca="1" si="5"/>
        <v>0</v>
      </c>
      <c r="AA59" s="180">
        <f t="shared" ca="1" si="5"/>
        <v>0</v>
      </c>
      <c r="AC59" s="117">
        <f ca="1">Sekal_yhdyskunta!$U59/100*Haj_laskenta_yhdyskunta!$F59*Haj_laskenta_yhdyskunta!$C59*Haj_laskenta_yhdyskunta!$D59*Haj_laskenta_yhdyskunta!$D$5*Haj_laskenta_yhdyskunta!$D$4</f>
        <v>0</v>
      </c>
      <c r="AD59" s="117">
        <f ca="1">Haj_laskenta_yhdyskunta!$AN59*Haj_laskenta_yhdyskunta!$C59*Haj_laskenta_yhdyskunta!$D59*Haj_laskenta_yhdyskunta!$D$5*Haj_laskenta_yhdyskunta!$D$4</f>
        <v>0</v>
      </c>
      <c r="AE59" s="117">
        <f t="shared" ca="1" si="7"/>
        <v>0</v>
      </c>
      <c r="AF59" s="117">
        <f ca="1">Haj_laskenta_teoll_rak!$AN59*Haj_laskenta_teoll_rak!$C59*Haj_laskenta_teoll_rak!$D59*Haj_laskenta_teoll_rak!$D$5*Haj_laskenta_teoll_rak!$D$4</f>
        <v>0</v>
      </c>
      <c r="AG59" s="117">
        <f ca="1">Haj_laskenta_teoll_rak!$G59*Haj_laskenta_teoll_rak!$C59*Haj_laskenta_teoll_rak!$D59*Haj_laskenta_teoll_rak!$D$5*Haj_laskenta_teoll_rak!$D$4</f>
        <v>0</v>
      </c>
      <c r="AH59" s="117">
        <f ca="1">Haj_laskenta_lietteet!$H59*Haj_laskenta_lietteet!$C59*Haj_laskenta_lietteet!$D59*Haj_laskenta_lietteet!$D$5*Haj_laskenta_lietteet!$D$4</f>
        <v>0</v>
      </c>
      <c r="AI59" s="117">
        <f ca="1">Haj_laskenta_lietteet!$Q59*Haj_laskenta_lietteet!$C59*Haj_laskenta_lietteet!$D59*Haj_laskenta_lietteet!$D$5*Haj_laskenta_lietteet!$D$4</f>
        <v>0</v>
      </c>
      <c r="AJ59" s="46">
        <f t="shared" ca="1" si="6"/>
        <v>0</v>
      </c>
      <c r="AL59" s="117">
        <f ca="1">(AC59-U59)*(1-Hajoamiskertoimet!$C$17)</f>
        <v>0</v>
      </c>
      <c r="AM59" s="117">
        <f ca="1">(AD59-V59)*(1-Hajoamiskertoimet!$C$17)</f>
        <v>0</v>
      </c>
      <c r="AN59" s="117">
        <f ca="1">(AE59-W59)*(1-Hajoamiskertoimet!$C$17)</f>
        <v>0</v>
      </c>
      <c r="AO59" s="117">
        <f ca="1">(AF59-X59)*(1-Hajoamiskertoimet!$C$17)</f>
        <v>0</v>
      </c>
      <c r="AP59" s="117">
        <f ca="1">(AG59-Y59)*(1-Hajoamiskertoimet!$C$17)</f>
        <v>0</v>
      </c>
      <c r="AQ59" s="117">
        <f ca="1">(AH59-Z59)*(1-Hajoamiskertoimet!$C$17)</f>
        <v>0</v>
      </c>
      <c r="AR59" s="117">
        <f ca="1">(AI59-AA59)*(1-Hajoamiskertoimet!$C$17)</f>
        <v>0</v>
      </c>
      <c r="AS59" s="117">
        <f t="shared" ca="1" si="1"/>
        <v>0</v>
      </c>
    </row>
    <row r="60" spans="1:45" x14ac:dyDescent="0.35">
      <c r="A60" s="182">
        <v>1996</v>
      </c>
      <c r="B60" s="112">
        <f ca="1">(K60-U60)*(1-Hajoamiskertoimet!$C$17)</f>
        <v>0</v>
      </c>
      <c r="C60" s="112">
        <f ca="1">(L60-V60)*(1-Hajoamiskertoimet!$C$17)</f>
        <v>0</v>
      </c>
      <c r="D60" s="112">
        <f ca="1">(M60-W60)*(1-Hajoamiskertoimet!$C$17)</f>
        <v>0</v>
      </c>
      <c r="E60" s="112">
        <f ca="1">(N60-X60)*(1-Hajoamiskertoimet!$C$17)</f>
        <v>0</v>
      </c>
      <c r="F60" s="112">
        <f ca="1">(O60-Y60)*(1-Hajoamiskertoimet!$C$17)</f>
        <v>0</v>
      </c>
      <c r="G60" s="112">
        <f ca="1">(P60-Z60)*(1-Hajoamiskertoimet!$C$17)</f>
        <v>0</v>
      </c>
      <c r="H60" s="112">
        <f ca="1">(Q60-AA60)*(1-Hajoamiskertoimet!$C$17)</f>
        <v>0</v>
      </c>
      <c r="I60" s="112">
        <f t="shared" ca="1" si="2"/>
        <v>0</v>
      </c>
      <c r="K60" s="120">
        <f ca="1">Haj_laskenta_yhdyskunta!AK60</f>
        <v>0</v>
      </c>
      <c r="L60" s="120">
        <f ca="1">Haj_laskenta_yhdyskunta!BR60</f>
        <v>0</v>
      </c>
      <c r="M60" s="120">
        <f t="shared" ca="1" si="3"/>
        <v>0</v>
      </c>
      <c r="N60" s="120">
        <f ca="1">Haj_laskenta_teoll_rak!BD60</f>
        <v>0</v>
      </c>
      <c r="O60" s="120">
        <f ca="1">Haj_laskenta_teoll_rak!AK60</f>
        <v>0</v>
      </c>
      <c r="P60" s="120">
        <f ca="1">Haj_laskenta_lietteet!N60</f>
        <v>0</v>
      </c>
      <c r="Q60" s="120">
        <f ca="1">Haj_laskenta_lietteet!AN60</f>
        <v>0</v>
      </c>
      <c r="R60" s="120">
        <f t="shared" ca="1" si="4"/>
        <v>0</v>
      </c>
      <c r="S60" s="153"/>
      <c r="T60" s="159">
        <f>'Kp-kaasun_talteenotto'!F17</f>
        <v>0</v>
      </c>
      <c r="U60" s="180">
        <f t="shared" ca="1" si="5"/>
        <v>0</v>
      </c>
      <c r="V60" s="180">
        <f t="shared" ca="1" si="5"/>
        <v>0</v>
      </c>
      <c r="W60" s="180">
        <f t="shared" ca="1" si="5"/>
        <v>0</v>
      </c>
      <c r="X60" s="180">
        <f t="shared" ca="1" si="5"/>
        <v>0</v>
      </c>
      <c r="Y60" s="180">
        <f t="shared" ca="1" si="5"/>
        <v>0</v>
      </c>
      <c r="Z60" s="180">
        <f t="shared" ca="1" si="5"/>
        <v>0</v>
      </c>
      <c r="AA60" s="180">
        <f t="shared" ca="1" si="5"/>
        <v>0</v>
      </c>
      <c r="AC60" s="117">
        <f ca="1">Sekal_yhdyskunta!$U60/100*Haj_laskenta_yhdyskunta!$F60*Haj_laskenta_yhdyskunta!$C60*Haj_laskenta_yhdyskunta!$D60*Haj_laskenta_yhdyskunta!$D$5*Haj_laskenta_yhdyskunta!$D$4</f>
        <v>0</v>
      </c>
      <c r="AD60" s="117">
        <f ca="1">Haj_laskenta_yhdyskunta!$AN60*Haj_laskenta_yhdyskunta!$C60*Haj_laskenta_yhdyskunta!$D60*Haj_laskenta_yhdyskunta!$D$5*Haj_laskenta_yhdyskunta!$D$4</f>
        <v>0</v>
      </c>
      <c r="AE60" s="117">
        <f t="shared" ca="1" si="7"/>
        <v>0</v>
      </c>
      <c r="AF60" s="117">
        <f ca="1">Haj_laskenta_teoll_rak!$AN60*Haj_laskenta_teoll_rak!$C60*Haj_laskenta_teoll_rak!$D60*Haj_laskenta_teoll_rak!$D$5*Haj_laskenta_teoll_rak!$D$4</f>
        <v>0</v>
      </c>
      <c r="AG60" s="117">
        <f ca="1">Haj_laskenta_teoll_rak!$G60*Haj_laskenta_teoll_rak!$C60*Haj_laskenta_teoll_rak!$D60*Haj_laskenta_teoll_rak!$D$5*Haj_laskenta_teoll_rak!$D$4</f>
        <v>0</v>
      </c>
      <c r="AH60" s="117">
        <f ca="1">Haj_laskenta_lietteet!$H60*Haj_laskenta_lietteet!$C60*Haj_laskenta_lietteet!$D60*Haj_laskenta_lietteet!$D$5*Haj_laskenta_lietteet!$D$4</f>
        <v>0</v>
      </c>
      <c r="AI60" s="117">
        <f ca="1">Haj_laskenta_lietteet!$Q60*Haj_laskenta_lietteet!$C60*Haj_laskenta_lietteet!$D60*Haj_laskenta_lietteet!$D$5*Haj_laskenta_lietteet!$D$4</f>
        <v>0</v>
      </c>
      <c r="AJ60" s="46">
        <f t="shared" ca="1" si="6"/>
        <v>0</v>
      </c>
      <c r="AL60" s="117">
        <f ca="1">(AC60-U60)*(1-Hajoamiskertoimet!$C$17)</f>
        <v>0</v>
      </c>
      <c r="AM60" s="117">
        <f ca="1">(AD60-V60)*(1-Hajoamiskertoimet!$C$17)</f>
        <v>0</v>
      </c>
      <c r="AN60" s="117">
        <f ca="1">(AE60-W60)*(1-Hajoamiskertoimet!$C$17)</f>
        <v>0</v>
      </c>
      <c r="AO60" s="117">
        <f ca="1">(AF60-X60)*(1-Hajoamiskertoimet!$C$17)</f>
        <v>0</v>
      </c>
      <c r="AP60" s="117">
        <f ca="1">(AG60-Y60)*(1-Hajoamiskertoimet!$C$17)</f>
        <v>0</v>
      </c>
      <c r="AQ60" s="117">
        <f ca="1">(AH60-Z60)*(1-Hajoamiskertoimet!$C$17)</f>
        <v>0</v>
      </c>
      <c r="AR60" s="117">
        <f ca="1">(AI60-AA60)*(1-Hajoamiskertoimet!$C$17)</f>
        <v>0</v>
      </c>
      <c r="AS60" s="117">
        <f t="shared" ca="1" si="1"/>
        <v>0</v>
      </c>
    </row>
    <row r="61" spans="1:45" x14ac:dyDescent="0.35">
      <c r="A61" s="182">
        <v>1997</v>
      </c>
      <c r="B61" s="112">
        <f ca="1">(K61-U61)*(1-Hajoamiskertoimet!$C$17)</f>
        <v>0</v>
      </c>
      <c r="C61" s="112">
        <f ca="1">(L61-V61)*(1-Hajoamiskertoimet!$C$17)</f>
        <v>0</v>
      </c>
      <c r="D61" s="112">
        <f ca="1">(M61-W61)*(1-Hajoamiskertoimet!$C$17)</f>
        <v>0</v>
      </c>
      <c r="E61" s="112">
        <f ca="1">(N61-X61)*(1-Hajoamiskertoimet!$C$17)</f>
        <v>0</v>
      </c>
      <c r="F61" s="112">
        <f ca="1">(O61-Y61)*(1-Hajoamiskertoimet!$C$17)</f>
        <v>0</v>
      </c>
      <c r="G61" s="112">
        <f ca="1">(P61-Z61)*(1-Hajoamiskertoimet!$C$17)</f>
        <v>0</v>
      </c>
      <c r="H61" s="112">
        <f ca="1">(Q61-AA61)*(1-Hajoamiskertoimet!$C$17)</f>
        <v>0</v>
      </c>
      <c r="I61" s="112">
        <f t="shared" ca="1" si="2"/>
        <v>0</v>
      </c>
      <c r="K61" s="120">
        <f ca="1">Haj_laskenta_yhdyskunta!AK61</f>
        <v>0</v>
      </c>
      <c r="L61" s="120">
        <f ca="1">Haj_laskenta_yhdyskunta!BR61</f>
        <v>0</v>
      </c>
      <c r="M61" s="120">
        <f t="shared" ca="1" si="3"/>
        <v>0</v>
      </c>
      <c r="N61" s="120">
        <f ca="1">Haj_laskenta_teoll_rak!BD61</f>
        <v>0</v>
      </c>
      <c r="O61" s="120">
        <f ca="1">Haj_laskenta_teoll_rak!AK61</f>
        <v>0</v>
      </c>
      <c r="P61" s="120">
        <f ca="1">Haj_laskenta_lietteet!N61</f>
        <v>0</v>
      </c>
      <c r="Q61" s="120">
        <f ca="1">Haj_laskenta_lietteet!AN61</f>
        <v>0</v>
      </c>
      <c r="R61" s="120">
        <f t="shared" ca="1" si="4"/>
        <v>0</v>
      </c>
      <c r="S61" s="153"/>
      <c r="T61" s="159">
        <f>'Kp-kaasun_talteenotto'!F18</f>
        <v>0</v>
      </c>
      <c r="U61" s="180">
        <f t="shared" ca="1" si="5"/>
        <v>0</v>
      </c>
      <c r="V61" s="180">
        <f t="shared" ca="1" si="5"/>
        <v>0</v>
      </c>
      <c r="W61" s="180">
        <f t="shared" ref="W61:AA111" ca="1" si="8">IF($R61=0,0,M61/$R61*$T61)</f>
        <v>0</v>
      </c>
      <c r="X61" s="180">
        <f t="shared" ca="1" si="8"/>
        <v>0</v>
      </c>
      <c r="Y61" s="180">
        <f t="shared" ca="1" si="8"/>
        <v>0</v>
      </c>
      <c r="Z61" s="180">
        <f t="shared" ca="1" si="8"/>
        <v>0</v>
      </c>
      <c r="AA61" s="180">
        <f t="shared" ca="1" si="8"/>
        <v>0</v>
      </c>
      <c r="AC61" s="117">
        <f ca="1">Sekal_yhdyskunta!$U61/100*Haj_laskenta_yhdyskunta!$F61*Haj_laskenta_yhdyskunta!$C61*Haj_laskenta_yhdyskunta!$D61*Haj_laskenta_yhdyskunta!$D$5*Haj_laskenta_yhdyskunta!$D$4</f>
        <v>0</v>
      </c>
      <c r="AD61" s="117">
        <f ca="1">Haj_laskenta_yhdyskunta!$AN61*Haj_laskenta_yhdyskunta!$C61*Haj_laskenta_yhdyskunta!$D61*Haj_laskenta_yhdyskunta!$D$5*Haj_laskenta_yhdyskunta!$D$4</f>
        <v>0</v>
      </c>
      <c r="AE61" s="117">
        <f t="shared" ca="1" si="7"/>
        <v>0</v>
      </c>
      <c r="AF61" s="117">
        <f ca="1">Haj_laskenta_teoll_rak!$AN61*Haj_laskenta_teoll_rak!$C61*Haj_laskenta_teoll_rak!$D61*Haj_laskenta_teoll_rak!$D$5*Haj_laskenta_teoll_rak!$D$4</f>
        <v>0</v>
      </c>
      <c r="AG61" s="117">
        <f ca="1">Haj_laskenta_teoll_rak!$G61*Haj_laskenta_teoll_rak!$C61*Haj_laskenta_teoll_rak!$D61*Haj_laskenta_teoll_rak!$D$5*Haj_laskenta_teoll_rak!$D$4</f>
        <v>0</v>
      </c>
      <c r="AH61" s="117">
        <f ca="1">Haj_laskenta_lietteet!$H61*Haj_laskenta_lietteet!$C61*Haj_laskenta_lietteet!$D61*Haj_laskenta_lietteet!$D$5*Haj_laskenta_lietteet!$D$4</f>
        <v>0</v>
      </c>
      <c r="AI61" s="117">
        <f ca="1">Haj_laskenta_lietteet!$Q61*Haj_laskenta_lietteet!$C61*Haj_laskenta_lietteet!$D61*Haj_laskenta_lietteet!$D$5*Haj_laskenta_lietteet!$D$4</f>
        <v>0</v>
      </c>
      <c r="AJ61" s="46">
        <f t="shared" ca="1" si="6"/>
        <v>0</v>
      </c>
      <c r="AL61" s="117">
        <f ca="1">(AC61-U61)*(1-Hajoamiskertoimet!$C$17)</f>
        <v>0</v>
      </c>
      <c r="AM61" s="117">
        <f ca="1">(AD61-V61)*(1-Hajoamiskertoimet!$C$17)</f>
        <v>0</v>
      </c>
      <c r="AN61" s="117">
        <f ca="1">(AE61-W61)*(1-Hajoamiskertoimet!$C$17)</f>
        <v>0</v>
      </c>
      <c r="AO61" s="117">
        <f ca="1">(AF61-X61)*(1-Hajoamiskertoimet!$C$17)</f>
        <v>0</v>
      </c>
      <c r="AP61" s="117">
        <f ca="1">(AG61-Y61)*(1-Hajoamiskertoimet!$C$17)</f>
        <v>0</v>
      </c>
      <c r="AQ61" s="117">
        <f ca="1">(AH61-Z61)*(1-Hajoamiskertoimet!$C$17)</f>
        <v>0</v>
      </c>
      <c r="AR61" s="117">
        <f ca="1">(AI61-AA61)*(1-Hajoamiskertoimet!$C$17)</f>
        <v>0</v>
      </c>
      <c r="AS61" s="117">
        <f t="shared" ca="1" si="1"/>
        <v>0</v>
      </c>
    </row>
    <row r="62" spans="1:45" x14ac:dyDescent="0.35">
      <c r="A62" s="182">
        <v>1998</v>
      </c>
      <c r="B62" s="112">
        <f ca="1">(K62-U62)*(1-Hajoamiskertoimet!$C$17)</f>
        <v>0</v>
      </c>
      <c r="C62" s="112">
        <f ca="1">(L62-V62)*(1-Hajoamiskertoimet!$C$17)</f>
        <v>0</v>
      </c>
      <c r="D62" s="112">
        <f ca="1">(M62-W62)*(1-Hajoamiskertoimet!$C$17)</f>
        <v>0</v>
      </c>
      <c r="E62" s="112">
        <f ca="1">(N62-X62)*(1-Hajoamiskertoimet!$C$17)</f>
        <v>0</v>
      </c>
      <c r="F62" s="112">
        <f ca="1">(O62-Y62)*(1-Hajoamiskertoimet!$C$17)</f>
        <v>0</v>
      </c>
      <c r="G62" s="112">
        <f ca="1">(P62-Z62)*(1-Hajoamiskertoimet!$C$17)</f>
        <v>0</v>
      </c>
      <c r="H62" s="112">
        <f ca="1">(Q62-AA62)*(1-Hajoamiskertoimet!$C$17)</f>
        <v>0</v>
      </c>
      <c r="I62" s="112">
        <f t="shared" ca="1" si="2"/>
        <v>0</v>
      </c>
      <c r="K62" s="120">
        <f ca="1">Haj_laskenta_yhdyskunta!AK62</f>
        <v>0</v>
      </c>
      <c r="L62" s="120">
        <f ca="1">Haj_laskenta_yhdyskunta!BR62</f>
        <v>0</v>
      </c>
      <c r="M62" s="120">
        <f t="shared" ca="1" si="3"/>
        <v>0</v>
      </c>
      <c r="N62" s="120">
        <f ca="1">Haj_laskenta_teoll_rak!BD62</f>
        <v>0</v>
      </c>
      <c r="O62" s="120">
        <f ca="1">Haj_laskenta_teoll_rak!AK62</f>
        <v>0</v>
      </c>
      <c r="P62" s="120">
        <f ca="1">Haj_laskenta_lietteet!N62</f>
        <v>0</v>
      </c>
      <c r="Q62" s="120">
        <f ca="1">Haj_laskenta_lietteet!AN62</f>
        <v>0</v>
      </c>
      <c r="R62" s="120">
        <f t="shared" ca="1" si="4"/>
        <v>0</v>
      </c>
      <c r="S62" s="153"/>
      <c r="T62" s="159">
        <f>'Kp-kaasun_talteenotto'!F19</f>
        <v>0</v>
      </c>
      <c r="U62" s="180">
        <f t="shared" ref="U62:AA114" ca="1" si="9">IF($R62=0,0,K62/$R62*$T62)</f>
        <v>0</v>
      </c>
      <c r="V62" s="180">
        <f t="shared" ca="1" si="9"/>
        <v>0</v>
      </c>
      <c r="W62" s="180">
        <f t="shared" ca="1" si="8"/>
        <v>0</v>
      </c>
      <c r="X62" s="180">
        <f t="shared" ca="1" si="8"/>
        <v>0</v>
      </c>
      <c r="Y62" s="180">
        <f t="shared" ca="1" si="8"/>
        <v>0</v>
      </c>
      <c r="Z62" s="180">
        <f t="shared" ca="1" si="8"/>
        <v>0</v>
      </c>
      <c r="AA62" s="180">
        <f t="shared" ca="1" si="8"/>
        <v>0</v>
      </c>
      <c r="AC62" s="117">
        <f ca="1">Sekal_yhdyskunta!$U62/100*Haj_laskenta_yhdyskunta!$F62*Haj_laskenta_yhdyskunta!$C62*Haj_laskenta_yhdyskunta!$D62*Haj_laskenta_yhdyskunta!$D$5*Haj_laskenta_yhdyskunta!$D$4</f>
        <v>0</v>
      </c>
      <c r="AD62" s="117">
        <f ca="1">Haj_laskenta_yhdyskunta!$AN62*Haj_laskenta_yhdyskunta!$C62*Haj_laskenta_yhdyskunta!$D62*Haj_laskenta_yhdyskunta!$D$5*Haj_laskenta_yhdyskunta!$D$4</f>
        <v>0</v>
      </c>
      <c r="AE62" s="117">
        <f t="shared" ca="1" si="7"/>
        <v>0</v>
      </c>
      <c r="AF62" s="117">
        <f ca="1">Haj_laskenta_teoll_rak!$AN62*Haj_laskenta_teoll_rak!$C62*Haj_laskenta_teoll_rak!$D62*Haj_laskenta_teoll_rak!$D$5*Haj_laskenta_teoll_rak!$D$4</f>
        <v>0</v>
      </c>
      <c r="AG62" s="117">
        <f ca="1">Haj_laskenta_teoll_rak!$G62*Haj_laskenta_teoll_rak!$C62*Haj_laskenta_teoll_rak!$D62*Haj_laskenta_teoll_rak!$D$5*Haj_laskenta_teoll_rak!$D$4</f>
        <v>0</v>
      </c>
      <c r="AH62" s="117">
        <f ca="1">Haj_laskenta_lietteet!$H62*Haj_laskenta_lietteet!$C62*Haj_laskenta_lietteet!$D62*Haj_laskenta_lietteet!$D$5*Haj_laskenta_lietteet!$D$4</f>
        <v>0</v>
      </c>
      <c r="AI62" s="117">
        <f ca="1">Haj_laskenta_lietteet!$Q62*Haj_laskenta_lietteet!$C62*Haj_laskenta_lietteet!$D62*Haj_laskenta_lietteet!$D$5*Haj_laskenta_lietteet!$D$4</f>
        <v>0</v>
      </c>
      <c r="AJ62" s="46">
        <f t="shared" ca="1" si="6"/>
        <v>0</v>
      </c>
      <c r="AL62" s="117">
        <f ca="1">(AC62-U62)*(1-Hajoamiskertoimet!$C$17)</f>
        <v>0</v>
      </c>
      <c r="AM62" s="117">
        <f ca="1">(AD62-V62)*(1-Hajoamiskertoimet!$C$17)</f>
        <v>0</v>
      </c>
      <c r="AN62" s="117">
        <f ca="1">(AE62-W62)*(1-Hajoamiskertoimet!$C$17)</f>
        <v>0</v>
      </c>
      <c r="AO62" s="117">
        <f ca="1">(AF62-X62)*(1-Hajoamiskertoimet!$C$17)</f>
        <v>0</v>
      </c>
      <c r="AP62" s="117">
        <f ca="1">(AG62-Y62)*(1-Hajoamiskertoimet!$C$17)</f>
        <v>0</v>
      </c>
      <c r="AQ62" s="117">
        <f ca="1">(AH62-Z62)*(1-Hajoamiskertoimet!$C$17)</f>
        <v>0</v>
      </c>
      <c r="AR62" s="117">
        <f ca="1">(AI62-AA62)*(1-Hajoamiskertoimet!$C$17)</f>
        <v>0</v>
      </c>
      <c r="AS62" s="117">
        <f t="shared" ca="1" si="1"/>
        <v>0</v>
      </c>
    </row>
    <row r="63" spans="1:45" x14ac:dyDescent="0.35">
      <c r="A63" s="182">
        <v>1999</v>
      </c>
      <c r="B63" s="112">
        <f ca="1">(K63-U63)*(1-Hajoamiskertoimet!$C$17)</f>
        <v>0</v>
      </c>
      <c r="C63" s="112">
        <f ca="1">(L63-V63)*(1-Hajoamiskertoimet!$C$17)</f>
        <v>0</v>
      </c>
      <c r="D63" s="112">
        <f ca="1">(M63-W63)*(1-Hajoamiskertoimet!$C$17)</f>
        <v>0</v>
      </c>
      <c r="E63" s="112">
        <f ca="1">(N63-X63)*(1-Hajoamiskertoimet!$C$17)</f>
        <v>0</v>
      </c>
      <c r="F63" s="112">
        <f ca="1">(O63-Y63)*(1-Hajoamiskertoimet!$C$17)</f>
        <v>0</v>
      </c>
      <c r="G63" s="112">
        <f ca="1">(P63-Z63)*(1-Hajoamiskertoimet!$C$17)</f>
        <v>0</v>
      </c>
      <c r="H63" s="112">
        <f ca="1">(Q63-AA63)*(1-Hajoamiskertoimet!$C$17)</f>
        <v>0</v>
      </c>
      <c r="I63" s="112">
        <f t="shared" ca="1" si="2"/>
        <v>0</v>
      </c>
      <c r="K63" s="120">
        <f ca="1">Haj_laskenta_yhdyskunta!AK63</f>
        <v>0</v>
      </c>
      <c r="L63" s="120">
        <f ca="1">Haj_laskenta_yhdyskunta!BR63</f>
        <v>0</v>
      </c>
      <c r="M63" s="120">
        <f t="shared" ca="1" si="3"/>
        <v>0</v>
      </c>
      <c r="N63" s="120">
        <f ca="1">Haj_laskenta_teoll_rak!BD63</f>
        <v>0</v>
      </c>
      <c r="O63" s="120">
        <f ca="1">Haj_laskenta_teoll_rak!AK63</f>
        <v>0</v>
      </c>
      <c r="P63" s="120">
        <f ca="1">Haj_laskenta_lietteet!N63</f>
        <v>0</v>
      </c>
      <c r="Q63" s="120">
        <f ca="1">Haj_laskenta_lietteet!AN63</f>
        <v>0</v>
      </c>
      <c r="R63" s="120">
        <f t="shared" ca="1" si="4"/>
        <v>0</v>
      </c>
      <c r="S63" s="153"/>
      <c r="T63" s="159">
        <f>'Kp-kaasun_talteenotto'!F20</f>
        <v>0</v>
      </c>
      <c r="U63" s="180">
        <f t="shared" ca="1" si="9"/>
        <v>0</v>
      </c>
      <c r="V63" s="180">
        <f t="shared" ca="1" si="9"/>
        <v>0</v>
      </c>
      <c r="W63" s="180">
        <f t="shared" ca="1" si="8"/>
        <v>0</v>
      </c>
      <c r="X63" s="180">
        <f t="shared" ca="1" si="8"/>
        <v>0</v>
      </c>
      <c r="Y63" s="180">
        <f t="shared" ca="1" si="8"/>
        <v>0</v>
      </c>
      <c r="Z63" s="180">
        <f t="shared" ca="1" si="8"/>
        <v>0</v>
      </c>
      <c r="AA63" s="180">
        <f t="shared" ca="1" si="8"/>
        <v>0</v>
      </c>
      <c r="AC63" s="117">
        <f ca="1">Sekal_yhdyskunta!$U63/100*Haj_laskenta_yhdyskunta!$F63*Haj_laskenta_yhdyskunta!$C63*Haj_laskenta_yhdyskunta!$D63*Haj_laskenta_yhdyskunta!$D$5*Haj_laskenta_yhdyskunta!$D$4</f>
        <v>0</v>
      </c>
      <c r="AD63" s="117">
        <f ca="1">Haj_laskenta_yhdyskunta!$AN63*Haj_laskenta_yhdyskunta!$C63*Haj_laskenta_yhdyskunta!$D63*Haj_laskenta_yhdyskunta!$D$5*Haj_laskenta_yhdyskunta!$D$4</f>
        <v>0</v>
      </c>
      <c r="AE63" s="117">
        <f t="shared" ca="1" si="7"/>
        <v>0</v>
      </c>
      <c r="AF63" s="117">
        <f ca="1">Haj_laskenta_teoll_rak!$AN63*Haj_laskenta_teoll_rak!$C63*Haj_laskenta_teoll_rak!$D63*Haj_laskenta_teoll_rak!$D$5*Haj_laskenta_teoll_rak!$D$4</f>
        <v>0</v>
      </c>
      <c r="AG63" s="117">
        <f ca="1">Haj_laskenta_teoll_rak!$G63*Haj_laskenta_teoll_rak!$C63*Haj_laskenta_teoll_rak!$D63*Haj_laskenta_teoll_rak!$D$5*Haj_laskenta_teoll_rak!$D$4</f>
        <v>0</v>
      </c>
      <c r="AH63" s="117">
        <f ca="1">Haj_laskenta_lietteet!$H63*Haj_laskenta_lietteet!$C63*Haj_laskenta_lietteet!$D63*Haj_laskenta_lietteet!$D$5*Haj_laskenta_lietteet!$D$4</f>
        <v>0</v>
      </c>
      <c r="AI63" s="117">
        <f ca="1">Haj_laskenta_lietteet!$Q63*Haj_laskenta_lietteet!$C63*Haj_laskenta_lietteet!$D63*Haj_laskenta_lietteet!$D$5*Haj_laskenta_lietteet!$D$4</f>
        <v>0</v>
      </c>
      <c r="AJ63" s="46">
        <f t="shared" ca="1" si="6"/>
        <v>0</v>
      </c>
      <c r="AL63" s="117">
        <f ca="1">(AC63-U63)*(1-Hajoamiskertoimet!$C$17)</f>
        <v>0</v>
      </c>
      <c r="AM63" s="117">
        <f ca="1">(AD63-V63)*(1-Hajoamiskertoimet!$C$17)</f>
        <v>0</v>
      </c>
      <c r="AN63" s="117">
        <f ca="1">(AE63-W63)*(1-Hajoamiskertoimet!$C$17)</f>
        <v>0</v>
      </c>
      <c r="AO63" s="117">
        <f ca="1">(AF63-X63)*(1-Hajoamiskertoimet!$C$17)</f>
        <v>0</v>
      </c>
      <c r="AP63" s="117">
        <f ca="1">(AG63-Y63)*(1-Hajoamiskertoimet!$C$17)</f>
        <v>0</v>
      </c>
      <c r="AQ63" s="117">
        <f ca="1">(AH63-Z63)*(1-Hajoamiskertoimet!$C$17)</f>
        <v>0</v>
      </c>
      <c r="AR63" s="117">
        <f ca="1">(AI63-AA63)*(1-Hajoamiskertoimet!$C$17)</f>
        <v>0</v>
      </c>
      <c r="AS63" s="117">
        <f t="shared" ca="1" si="1"/>
        <v>0</v>
      </c>
    </row>
    <row r="64" spans="1:45" x14ac:dyDescent="0.35">
      <c r="A64" s="182">
        <v>2000</v>
      </c>
      <c r="B64" s="112">
        <f ca="1">(K64-U64)*(1-Hajoamiskertoimet!$C$17)</f>
        <v>0</v>
      </c>
      <c r="C64" s="112">
        <f ca="1">(L64-V64)*(1-Hajoamiskertoimet!$C$17)</f>
        <v>0</v>
      </c>
      <c r="D64" s="112">
        <f ca="1">(M64-W64)*(1-Hajoamiskertoimet!$C$17)</f>
        <v>0</v>
      </c>
      <c r="E64" s="112">
        <f ca="1">(N64-X64)*(1-Hajoamiskertoimet!$C$17)</f>
        <v>0</v>
      </c>
      <c r="F64" s="112">
        <f ca="1">(O64-Y64)*(1-Hajoamiskertoimet!$C$17)</f>
        <v>0</v>
      </c>
      <c r="G64" s="112">
        <f ca="1">(P64-Z64)*(1-Hajoamiskertoimet!$C$17)</f>
        <v>0</v>
      </c>
      <c r="H64" s="112">
        <f ca="1">(Q64-AA64)*(1-Hajoamiskertoimet!$C$17)</f>
        <v>0</v>
      </c>
      <c r="I64" s="112">
        <f t="shared" ca="1" si="2"/>
        <v>0</v>
      </c>
      <c r="K64" s="120">
        <f ca="1">Haj_laskenta_yhdyskunta!AK64</f>
        <v>0</v>
      </c>
      <c r="L64" s="120">
        <f ca="1">Haj_laskenta_yhdyskunta!BR64</f>
        <v>0</v>
      </c>
      <c r="M64" s="120">
        <f t="shared" ca="1" si="3"/>
        <v>0</v>
      </c>
      <c r="N64" s="120">
        <f ca="1">Haj_laskenta_teoll_rak!BD64</f>
        <v>0</v>
      </c>
      <c r="O64" s="120">
        <f ca="1">Haj_laskenta_teoll_rak!AK64</f>
        <v>0</v>
      </c>
      <c r="P64" s="120">
        <f ca="1">Haj_laskenta_lietteet!N64</f>
        <v>0</v>
      </c>
      <c r="Q64" s="120">
        <f ca="1">Haj_laskenta_lietteet!AN64</f>
        <v>0</v>
      </c>
      <c r="R64" s="120">
        <f t="shared" ca="1" si="4"/>
        <v>0</v>
      </c>
      <c r="S64" s="153"/>
      <c r="T64" s="159">
        <f>'Kp-kaasun_talteenotto'!F21</f>
        <v>0</v>
      </c>
      <c r="U64" s="180">
        <f t="shared" ca="1" si="9"/>
        <v>0</v>
      </c>
      <c r="V64" s="180">
        <f t="shared" ca="1" si="9"/>
        <v>0</v>
      </c>
      <c r="W64" s="180">
        <f t="shared" ca="1" si="8"/>
        <v>0</v>
      </c>
      <c r="X64" s="180">
        <f t="shared" ca="1" si="8"/>
        <v>0</v>
      </c>
      <c r="Y64" s="180">
        <f t="shared" ca="1" si="8"/>
        <v>0</v>
      </c>
      <c r="Z64" s="180">
        <f t="shared" ca="1" si="8"/>
        <v>0</v>
      </c>
      <c r="AA64" s="180">
        <f t="shared" ca="1" si="8"/>
        <v>0</v>
      </c>
      <c r="AC64" s="117">
        <f ca="1">Sekal_yhdyskunta!$U64/100*Haj_laskenta_yhdyskunta!$F64*Haj_laskenta_yhdyskunta!$C64*Haj_laskenta_yhdyskunta!$D64*Haj_laskenta_yhdyskunta!$D$5*Haj_laskenta_yhdyskunta!$D$4</f>
        <v>0</v>
      </c>
      <c r="AD64" s="117">
        <f ca="1">Haj_laskenta_yhdyskunta!$AN64*Haj_laskenta_yhdyskunta!$C64*Haj_laskenta_yhdyskunta!$D64*Haj_laskenta_yhdyskunta!$D$5*Haj_laskenta_yhdyskunta!$D$4</f>
        <v>0</v>
      </c>
      <c r="AE64" s="117">
        <f t="shared" ca="1" si="7"/>
        <v>0</v>
      </c>
      <c r="AF64" s="117">
        <f ca="1">Haj_laskenta_teoll_rak!$AN64*Haj_laskenta_teoll_rak!$C64*Haj_laskenta_teoll_rak!$D64*Haj_laskenta_teoll_rak!$D$5*Haj_laskenta_teoll_rak!$D$4</f>
        <v>0</v>
      </c>
      <c r="AG64" s="117">
        <f ca="1">Haj_laskenta_teoll_rak!$G64*Haj_laskenta_teoll_rak!$C64*Haj_laskenta_teoll_rak!$D64*Haj_laskenta_teoll_rak!$D$5*Haj_laskenta_teoll_rak!$D$4</f>
        <v>0</v>
      </c>
      <c r="AH64" s="117">
        <f ca="1">Haj_laskenta_lietteet!$H64*Haj_laskenta_lietteet!$C64*Haj_laskenta_lietteet!$D64*Haj_laskenta_lietteet!$D$5*Haj_laskenta_lietteet!$D$4</f>
        <v>0</v>
      </c>
      <c r="AI64" s="117">
        <f ca="1">Haj_laskenta_lietteet!$Q64*Haj_laskenta_lietteet!$C64*Haj_laskenta_lietteet!$D64*Haj_laskenta_lietteet!$D$5*Haj_laskenta_lietteet!$D$4</f>
        <v>0</v>
      </c>
      <c r="AJ64" s="46">
        <f t="shared" ca="1" si="6"/>
        <v>0</v>
      </c>
      <c r="AL64" s="117">
        <f ca="1">(AC64-U64)*(1-Hajoamiskertoimet!$C$17)</f>
        <v>0</v>
      </c>
      <c r="AM64" s="117">
        <f ca="1">(AD64-V64)*(1-Hajoamiskertoimet!$C$17)</f>
        <v>0</v>
      </c>
      <c r="AN64" s="117">
        <f ca="1">(AE64-W64)*(1-Hajoamiskertoimet!$C$17)</f>
        <v>0</v>
      </c>
      <c r="AO64" s="117">
        <f ca="1">(AF64-X64)*(1-Hajoamiskertoimet!$C$17)</f>
        <v>0</v>
      </c>
      <c r="AP64" s="117">
        <f ca="1">(AG64-Y64)*(1-Hajoamiskertoimet!$C$17)</f>
        <v>0</v>
      </c>
      <c r="AQ64" s="117">
        <f ca="1">(AH64-Z64)*(1-Hajoamiskertoimet!$C$17)</f>
        <v>0</v>
      </c>
      <c r="AR64" s="117">
        <f ca="1">(AI64-AA64)*(1-Hajoamiskertoimet!$C$17)</f>
        <v>0</v>
      </c>
      <c r="AS64" s="117">
        <f t="shared" ca="1" si="1"/>
        <v>0</v>
      </c>
    </row>
    <row r="65" spans="1:45" x14ac:dyDescent="0.35">
      <c r="A65" s="182">
        <v>2001</v>
      </c>
      <c r="B65" s="112">
        <f ca="1">(K65-U65)*(1-Hajoamiskertoimet!$C$17)</f>
        <v>0</v>
      </c>
      <c r="C65" s="112">
        <f ca="1">(L65-V65)*(1-Hajoamiskertoimet!$C$17)</f>
        <v>0</v>
      </c>
      <c r="D65" s="112">
        <f ca="1">(M65-W65)*(1-Hajoamiskertoimet!$C$17)</f>
        <v>0</v>
      </c>
      <c r="E65" s="112">
        <f ca="1">(N65-X65)*(1-Hajoamiskertoimet!$C$17)</f>
        <v>0</v>
      </c>
      <c r="F65" s="112">
        <f ca="1">(O65-Y65)*(1-Hajoamiskertoimet!$C$17)</f>
        <v>0</v>
      </c>
      <c r="G65" s="112">
        <f ca="1">(P65-Z65)*(1-Hajoamiskertoimet!$C$17)</f>
        <v>0</v>
      </c>
      <c r="H65" s="112">
        <f ca="1">(Q65-AA65)*(1-Hajoamiskertoimet!$C$17)</f>
        <v>0</v>
      </c>
      <c r="I65" s="112">
        <f t="shared" ca="1" si="2"/>
        <v>0</v>
      </c>
      <c r="K65" s="120">
        <f ca="1">Haj_laskenta_yhdyskunta!AK65</f>
        <v>0</v>
      </c>
      <c r="L65" s="120">
        <f ca="1">Haj_laskenta_yhdyskunta!BR65</f>
        <v>0</v>
      </c>
      <c r="M65" s="120">
        <f t="shared" ca="1" si="3"/>
        <v>0</v>
      </c>
      <c r="N65" s="120">
        <f ca="1">Haj_laskenta_teoll_rak!BD65</f>
        <v>0</v>
      </c>
      <c r="O65" s="120">
        <f ca="1">Haj_laskenta_teoll_rak!AK65</f>
        <v>0</v>
      </c>
      <c r="P65" s="120">
        <f ca="1">Haj_laskenta_lietteet!N65</f>
        <v>0</v>
      </c>
      <c r="Q65" s="120">
        <f ca="1">Haj_laskenta_lietteet!AN65</f>
        <v>0</v>
      </c>
      <c r="R65" s="120">
        <f t="shared" ca="1" si="4"/>
        <v>0</v>
      </c>
      <c r="S65" s="153"/>
      <c r="T65" s="159">
        <f>'Kp-kaasun_talteenotto'!F22</f>
        <v>0</v>
      </c>
      <c r="U65" s="180">
        <f t="shared" ca="1" si="9"/>
        <v>0</v>
      </c>
      <c r="V65" s="180">
        <f t="shared" ca="1" si="9"/>
        <v>0</v>
      </c>
      <c r="W65" s="180">
        <f t="shared" ca="1" si="8"/>
        <v>0</v>
      </c>
      <c r="X65" s="180">
        <f t="shared" ca="1" si="8"/>
        <v>0</v>
      </c>
      <c r="Y65" s="180">
        <f t="shared" ca="1" si="8"/>
        <v>0</v>
      </c>
      <c r="Z65" s="180">
        <f t="shared" ca="1" si="8"/>
        <v>0</v>
      </c>
      <c r="AA65" s="180">
        <f t="shared" ca="1" si="8"/>
        <v>0</v>
      </c>
      <c r="AC65" s="117">
        <f ca="1">Sekal_yhdyskunta!$U65/100*Haj_laskenta_yhdyskunta!$F65*Haj_laskenta_yhdyskunta!$C65*Haj_laskenta_yhdyskunta!$D65*Haj_laskenta_yhdyskunta!$D$5*Haj_laskenta_yhdyskunta!$D$4</f>
        <v>0</v>
      </c>
      <c r="AD65" s="117">
        <f ca="1">Haj_laskenta_yhdyskunta!$AN65*Haj_laskenta_yhdyskunta!$C65*Haj_laskenta_yhdyskunta!$D65*Haj_laskenta_yhdyskunta!$D$5*Haj_laskenta_yhdyskunta!$D$4</f>
        <v>0</v>
      </c>
      <c r="AE65" s="117">
        <f t="shared" ca="1" si="7"/>
        <v>0</v>
      </c>
      <c r="AF65" s="117">
        <f ca="1">Haj_laskenta_teoll_rak!$AN65*Haj_laskenta_teoll_rak!$C65*Haj_laskenta_teoll_rak!$D65*Haj_laskenta_teoll_rak!$D$5*Haj_laskenta_teoll_rak!$D$4</f>
        <v>0</v>
      </c>
      <c r="AG65" s="117">
        <f ca="1">Haj_laskenta_teoll_rak!$G65*Haj_laskenta_teoll_rak!$C65*Haj_laskenta_teoll_rak!$D65*Haj_laskenta_teoll_rak!$D$5*Haj_laskenta_teoll_rak!$D$4</f>
        <v>0</v>
      </c>
      <c r="AH65" s="117">
        <f ca="1">Haj_laskenta_lietteet!$H65*Haj_laskenta_lietteet!$C65*Haj_laskenta_lietteet!$D65*Haj_laskenta_lietteet!$D$5*Haj_laskenta_lietteet!$D$4</f>
        <v>0</v>
      </c>
      <c r="AI65" s="117">
        <f ca="1">Haj_laskenta_lietteet!$Q65*Haj_laskenta_lietteet!$C65*Haj_laskenta_lietteet!$D65*Haj_laskenta_lietteet!$D$5*Haj_laskenta_lietteet!$D$4</f>
        <v>0</v>
      </c>
      <c r="AJ65" s="46">
        <f t="shared" ca="1" si="6"/>
        <v>0</v>
      </c>
      <c r="AL65" s="117">
        <f ca="1">(AC65-U65)*(1-Hajoamiskertoimet!$C$17)</f>
        <v>0</v>
      </c>
      <c r="AM65" s="117">
        <f ca="1">(AD65-V65)*(1-Hajoamiskertoimet!$C$17)</f>
        <v>0</v>
      </c>
      <c r="AN65" s="117">
        <f ca="1">(AE65-W65)*(1-Hajoamiskertoimet!$C$17)</f>
        <v>0</v>
      </c>
      <c r="AO65" s="117">
        <f ca="1">(AF65-X65)*(1-Hajoamiskertoimet!$C$17)</f>
        <v>0</v>
      </c>
      <c r="AP65" s="117">
        <f ca="1">(AG65-Y65)*(1-Hajoamiskertoimet!$C$17)</f>
        <v>0</v>
      </c>
      <c r="AQ65" s="117">
        <f ca="1">(AH65-Z65)*(1-Hajoamiskertoimet!$C$17)</f>
        <v>0</v>
      </c>
      <c r="AR65" s="117">
        <f ca="1">(AI65-AA65)*(1-Hajoamiskertoimet!$C$17)</f>
        <v>0</v>
      </c>
      <c r="AS65" s="117">
        <f t="shared" ca="1" si="1"/>
        <v>0</v>
      </c>
    </row>
    <row r="66" spans="1:45" x14ac:dyDescent="0.35">
      <c r="A66" s="182">
        <v>2002</v>
      </c>
      <c r="B66" s="112">
        <f ca="1">(K66-U66)*(1-Hajoamiskertoimet!$C$17)</f>
        <v>0</v>
      </c>
      <c r="C66" s="112">
        <f ca="1">(L66-V66)*(1-Hajoamiskertoimet!$C$17)</f>
        <v>0</v>
      </c>
      <c r="D66" s="112">
        <f ca="1">(M66-W66)*(1-Hajoamiskertoimet!$C$17)</f>
        <v>0</v>
      </c>
      <c r="E66" s="112">
        <f ca="1">(N66-X66)*(1-Hajoamiskertoimet!$C$17)</f>
        <v>0</v>
      </c>
      <c r="F66" s="112">
        <f ca="1">(O66-Y66)*(1-Hajoamiskertoimet!$C$17)</f>
        <v>0</v>
      </c>
      <c r="G66" s="112">
        <f ca="1">(P66-Z66)*(1-Hajoamiskertoimet!$C$17)</f>
        <v>0</v>
      </c>
      <c r="H66" s="112">
        <f ca="1">(Q66-AA66)*(1-Hajoamiskertoimet!$C$17)</f>
        <v>0</v>
      </c>
      <c r="I66" s="112">
        <f t="shared" ca="1" si="2"/>
        <v>0</v>
      </c>
      <c r="K66" s="120">
        <f ca="1">Haj_laskenta_yhdyskunta!AK66</f>
        <v>0</v>
      </c>
      <c r="L66" s="120">
        <f ca="1">Haj_laskenta_yhdyskunta!BR66</f>
        <v>0</v>
      </c>
      <c r="M66" s="120">
        <f t="shared" ca="1" si="3"/>
        <v>0</v>
      </c>
      <c r="N66" s="120">
        <f ca="1">Haj_laskenta_teoll_rak!BD66</f>
        <v>0</v>
      </c>
      <c r="O66" s="120">
        <f ca="1">Haj_laskenta_teoll_rak!AK66</f>
        <v>0</v>
      </c>
      <c r="P66" s="120">
        <f ca="1">Haj_laskenta_lietteet!N66</f>
        <v>0</v>
      </c>
      <c r="Q66" s="120">
        <f ca="1">Haj_laskenta_lietteet!AN66</f>
        <v>0</v>
      </c>
      <c r="R66" s="120">
        <f t="shared" ca="1" si="4"/>
        <v>0</v>
      </c>
      <c r="S66" s="153"/>
      <c r="T66" s="159">
        <f>'Kp-kaasun_talteenotto'!F23</f>
        <v>0</v>
      </c>
      <c r="U66" s="180">
        <f t="shared" ca="1" si="9"/>
        <v>0</v>
      </c>
      <c r="V66" s="180">
        <f t="shared" ca="1" si="9"/>
        <v>0</v>
      </c>
      <c r="W66" s="180">
        <f t="shared" ca="1" si="8"/>
        <v>0</v>
      </c>
      <c r="X66" s="180">
        <f t="shared" ca="1" si="8"/>
        <v>0</v>
      </c>
      <c r="Y66" s="180">
        <f t="shared" ca="1" si="8"/>
        <v>0</v>
      </c>
      <c r="Z66" s="180">
        <f t="shared" ca="1" si="8"/>
        <v>0</v>
      </c>
      <c r="AA66" s="180">
        <f t="shared" ca="1" si="8"/>
        <v>0</v>
      </c>
      <c r="AC66" s="117">
        <f ca="1">Sekal_yhdyskunta!$U66/100*Haj_laskenta_yhdyskunta!$F66*Haj_laskenta_yhdyskunta!$C66*Haj_laskenta_yhdyskunta!$D66*Haj_laskenta_yhdyskunta!$D$5*Haj_laskenta_yhdyskunta!$D$4</f>
        <v>0</v>
      </c>
      <c r="AD66" s="117">
        <f ca="1">Haj_laskenta_yhdyskunta!$AN66*Haj_laskenta_yhdyskunta!$C66*Haj_laskenta_yhdyskunta!$D66*Haj_laskenta_yhdyskunta!$D$5*Haj_laskenta_yhdyskunta!$D$4</f>
        <v>0</v>
      </c>
      <c r="AE66" s="117">
        <f t="shared" ca="1" si="7"/>
        <v>0</v>
      </c>
      <c r="AF66" s="117">
        <f ca="1">Haj_laskenta_teoll_rak!$AN66*Haj_laskenta_teoll_rak!$C66*Haj_laskenta_teoll_rak!$D66*Haj_laskenta_teoll_rak!$D$5*Haj_laskenta_teoll_rak!$D$4</f>
        <v>0</v>
      </c>
      <c r="AG66" s="117">
        <f ca="1">Haj_laskenta_teoll_rak!$G66*Haj_laskenta_teoll_rak!$C66*Haj_laskenta_teoll_rak!$D66*Haj_laskenta_teoll_rak!$D$5*Haj_laskenta_teoll_rak!$D$4</f>
        <v>0</v>
      </c>
      <c r="AH66" s="117">
        <f ca="1">Haj_laskenta_lietteet!$H66*Haj_laskenta_lietteet!$C66*Haj_laskenta_lietteet!$D66*Haj_laskenta_lietteet!$D$5*Haj_laskenta_lietteet!$D$4</f>
        <v>0</v>
      </c>
      <c r="AI66" s="117">
        <f ca="1">Haj_laskenta_lietteet!$Q66*Haj_laskenta_lietteet!$C66*Haj_laskenta_lietteet!$D66*Haj_laskenta_lietteet!$D$5*Haj_laskenta_lietteet!$D$4</f>
        <v>0</v>
      </c>
      <c r="AJ66" s="46">
        <f t="shared" ca="1" si="6"/>
        <v>0</v>
      </c>
      <c r="AL66" s="117">
        <f ca="1">(AC66-U66)*(1-Hajoamiskertoimet!$C$17)</f>
        <v>0</v>
      </c>
      <c r="AM66" s="117">
        <f ca="1">(AD66-V66)*(1-Hajoamiskertoimet!$C$17)</f>
        <v>0</v>
      </c>
      <c r="AN66" s="117">
        <f ca="1">(AE66-W66)*(1-Hajoamiskertoimet!$C$17)</f>
        <v>0</v>
      </c>
      <c r="AO66" s="117">
        <f ca="1">(AF66-X66)*(1-Hajoamiskertoimet!$C$17)</f>
        <v>0</v>
      </c>
      <c r="AP66" s="117">
        <f ca="1">(AG66-Y66)*(1-Hajoamiskertoimet!$C$17)</f>
        <v>0</v>
      </c>
      <c r="AQ66" s="117">
        <f ca="1">(AH66-Z66)*(1-Hajoamiskertoimet!$C$17)</f>
        <v>0</v>
      </c>
      <c r="AR66" s="117">
        <f ca="1">(AI66-AA66)*(1-Hajoamiskertoimet!$C$17)</f>
        <v>0</v>
      </c>
      <c r="AS66" s="117">
        <f t="shared" ca="1" si="1"/>
        <v>0</v>
      </c>
    </row>
    <row r="67" spans="1:45" x14ac:dyDescent="0.35">
      <c r="A67" s="182">
        <v>2003</v>
      </c>
      <c r="B67" s="112">
        <f ca="1">(K67-U67)*(1-Hajoamiskertoimet!$C$17)</f>
        <v>0</v>
      </c>
      <c r="C67" s="112">
        <f ca="1">(L67-V67)*(1-Hajoamiskertoimet!$C$17)</f>
        <v>0</v>
      </c>
      <c r="D67" s="112">
        <f ca="1">(M67-W67)*(1-Hajoamiskertoimet!$C$17)</f>
        <v>0</v>
      </c>
      <c r="E67" s="112">
        <f ca="1">(N67-X67)*(1-Hajoamiskertoimet!$C$17)</f>
        <v>0</v>
      </c>
      <c r="F67" s="112">
        <f ca="1">(O67-Y67)*(1-Hajoamiskertoimet!$C$17)</f>
        <v>0</v>
      </c>
      <c r="G67" s="112">
        <f ca="1">(P67-Z67)*(1-Hajoamiskertoimet!$C$17)</f>
        <v>0</v>
      </c>
      <c r="H67" s="112">
        <f ca="1">(Q67-AA67)*(1-Hajoamiskertoimet!$C$17)</f>
        <v>0</v>
      </c>
      <c r="I67" s="112">
        <f t="shared" ca="1" si="2"/>
        <v>0</v>
      </c>
      <c r="K67" s="120">
        <f ca="1">Haj_laskenta_yhdyskunta!AK67</f>
        <v>0</v>
      </c>
      <c r="L67" s="120">
        <f ca="1">Haj_laskenta_yhdyskunta!BR67</f>
        <v>0</v>
      </c>
      <c r="M67" s="120">
        <f t="shared" ca="1" si="3"/>
        <v>0</v>
      </c>
      <c r="N67" s="120">
        <f ca="1">Haj_laskenta_teoll_rak!BD67</f>
        <v>0</v>
      </c>
      <c r="O67" s="120">
        <f ca="1">Haj_laskenta_teoll_rak!AK67</f>
        <v>0</v>
      </c>
      <c r="P67" s="120">
        <f ca="1">Haj_laskenta_lietteet!N67</f>
        <v>0</v>
      </c>
      <c r="Q67" s="120">
        <f ca="1">Haj_laskenta_lietteet!AN67</f>
        <v>0</v>
      </c>
      <c r="R67" s="120">
        <f t="shared" ca="1" si="4"/>
        <v>0</v>
      </c>
      <c r="S67" s="153"/>
      <c r="T67" s="159">
        <f>'Kp-kaasun_talteenotto'!F24</f>
        <v>0</v>
      </c>
      <c r="U67" s="180">
        <f t="shared" ca="1" si="9"/>
        <v>0</v>
      </c>
      <c r="V67" s="180">
        <f t="shared" ca="1" si="9"/>
        <v>0</v>
      </c>
      <c r="W67" s="180">
        <f t="shared" ca="1" si="8"/>
        <v>0</v>
      </c>
      <c r="X67" s="180">
        <f t="shared" ca="1" si="8"/>
        <v>0</v>
      </c>
      <c r="Y67" s="180">
        <f t="shared" ca="1" si="8"/>
        <v>0</v>
      </c>
      <c r="Z67" s="180">
        <f t="shared" ca="1" si="8"/>
        <v>0</v>
      </c>
      <c r="AA67" s="180">
        <f t="shared" ca="1" si="8"/>
        <v>0</v>
      </c>
      <c r="AC67" s="117">
        <f ca="1">Sekal_yhdyskunta!$U67/100*Haj_laskenta_yhdyskunta!$F67*Haj_laskenta_yhdyskunta!$C67*Haj_laskenta_yhdyskunta!$D67*Haj_laskenta_yhdyskunta!$D$5*Haj_laskenta_yhdyskunta!$D$4</f>
        <v>0</v>
      </c>
      <c r="AD67" s="117">
        <f ca="1">Haj_laskenta_yhdyskunta!$AN67*Haj_laskenta_yhdyskunta!$C67*Haj_laskenta_yhdyskunta!$D67*Haj_laskenta_yhdyskunta!$D$5*Haj_laskenta_yhdyskunta!$D$4</f>
        <v>0</v>
      </c>
      <c r="AE67" s="117">
        <f t="shared" ca="1" si="7"/>
        <v>0</v>
      </c>
      <c r="AF67" s="117">
        <f ca="1">Haj_laskenta_teoll_rak!$AN67*Haj_laskenta_teoll_rak!$C67*Haj_laskenta_teoll_rak!$D67*Haj_laskenta_teoll_rak!$D$5*Haj_laskenta_teoll_rak!$D$4</f>
        <v>0</v>
      </c>
      <c r="AG67" s="117">
        <f ca="1">Haj_laskenta_teoll_rak!$G67*Haj_laskenta_teoll_rak!$C67*Haj_laskenta_teoll_rak!$D67*Haj_laskenta_teoll_rak!$D$5*Haj_laskenta_teoll_rak!$D$4</f>
        <v>0</v>
      </c>
      <c r="AH67" s="117">
        <f ca="1">Haj_laskenta_lietteet!$H67*Haj_laskenta_lietteet!$C67*Haj_laskenta_lietteet!$D67*Haj_laskenta_lietteet!$D$5*Haj_laskenta_lietteet!$D$4</f>
        <v>0</v>
      </c>
      <c r="AI67" s="117">
        <f ca="1">Haj_laskenta_lietteet!$Q67*Haj_laskenta_lietteet!$C67*Haj_laskenta_lietteet!$D67*Haj_laskenta_lietteet!$D$5*Haj_laskenta_lietteet!$D$4</f>
        <v>0</v>
      </c>
      <c r="AJ67" s="46">
        <f t="shared" ca="1" si="6"/>
        <v>0</v>
      </c>
      <c r="AL67" s="117">
        <f ca="1">(AC67-U67)*(1-Hajoamiskertoimet!$C$17)</f>
        <v>0</v>
      </c>
      <c r="AM67" s="117">
        <f ca="1">(AD67-V67)*(1-Hajoamiskertoimet!$C$17)</f>
        <v>0</v>
      </c>
      <c r="AN67" s="117">
        <f ca="1">(AE67-W67)*(1-Hajoamiskertoimet!$C$17)</f>
        <v>0</v>
      </c>
      <c r="AO67" s="117">
        <f ca="1">(AF67-X67)*(1-Hajoamiskertoimet!$C$17)</f>
        <v>0</v>
      </c>
      <c r="AP67" s="117">
        <f ca="1">(AG67-Y67)*(1-Hajoamiskertoimet!$C$17)</f>
        <v>0</v>
      </c>
      <c r="AQ67" s="117">
        <f ca="1">(AH67-Z67)*(1-Hajoamiskertoimet!$C$17)</f>
        <v>0</v>
      </c>
      <c r="AR67" s="117">
        <f ca="1">(AI67-AA67)*(1-Hajoamiskertoimet!$C$17)</f>
        <v>0</v>
      </c>
      <c r="AS67" s="117">
        <f t="shared" ca="1" si="1"/>
        <v>0</v>
      </c>
    </row>
    <row r="68" spans="1:45" x14ac:dyDescent="0.35">
      <c r="A68" s="182">
        <v>2004</v>
      </c>
      <c r="B68" s="112">
        <f ca="1">(K68-U68)*(1-Hajoamiskertoimet!$C$17)</f>
        <v>0</v>
      </c>
      <c r="C68" s="112">
        <f ca="1">(L68-V68)*(1-Hajoamiskertoimet!$C$17)</f>
        <v>0</v>
      </c>
      <c r="D68" s="112">
        <f ca="1">(M68-W68)*(1-Hajoamiskertoimet!$C$17)</f>
        <v>0</v>
      </c>
      <c r="E68" s="112">
        <f ca="1">(N68-X68)*(1-Hajoamiskertoimet!$C$17)</f>
        <v>0</v>
      </c>
      <c r="F68" s="112">
        <f ca="1">(O68-Y68)*(1-Hajoamiskertoimet!$C$17)</f>
        <v>0</v>
      </c>
      <c r="G68" s="112">
        <f ca="1">(P68-Z68)*(1-Hajoamiskertoimet!$C$17)</f>
        <v>0</v>
      </c>
      <c r="H68" s="112">
        <f ca="1">(Q68-AA68)*(1-Hajoamiskertoimet!$C$17)</f>
        <v>0</v>
      </c>
      <c r="I68" s="112">
        <f t="shared" ca="1" si="2"/>
        <v>0</v>
      </c>
      <c r="K68" s="120">
        <f ca="1">Haj_laskenta_yhdyskunta!AK68</f>
        <v>0</v>
      </c>
      <c r="L68" s="120">
        <f ca="1">Haj_laskenta_yhdyskunta!BR68</f>
        <v>0</v>
      </c>
      <c r="M68" s="120">
        <f t="shared" ca="1" si="3"/>
        <v>0</v>
      </c>
      <c r="N68" s="120">
        <f ca="1">Haj_laskenta_teoll_rak!BD68</f>
        <v>0</v>
      </c>
      <c r="O68" s="120">
        <f ca="1">Haj_laskenta_teoll_rak!AK68</f>
        <v>0</v>
      </c>
      <c r="P68" s="120">
        <f ca="1">Haj_laskenta_lietteet!N68</f>
        <v>0</v>
      </c>
      <c r="Q68" s="120">
        <f ca="1">Haj_laskenta_lietteet!AN68</f>
        <v>0</v>
      </c>
      <c r="R68" s="120">
        <f t="shared" ca="1" si="4"/>
        <v>0</v>
      </c>
      <c r="S68" s="153"/>
      <c r="T68" s="159">
        <f>'Kp-kaasun_talteenotto'!F25</f>
        <v>0</v>
      </c>
      <c r="U68" s="180">
        <f t="shared" ca="1" si="9"/>
        <v>0</v>
      </c>
      <c r="V68" s="180">
        <f t="shared" ca="1" si="9"/>
        <v>0</v>
      </c>
      <c r="W68" s="180">
        <f t="shared" ca="1" si="8"/>
        <v>0</v>
      </c>
      <c r="X68" s="180">
        <f t="shared" ca="1" si="8"/>
        <v>0</v>
      </c>
      <c r="Y68" s="180">
        <f t="shared" ca="1" si="8"/>
        <v>0</v>
      </c>
      <c r="Z68" s="180">
        <f t="shared" ca="1" si="8"/>
        <v>0</v>
      </c>
      <c r="AA68" s="180">
        <f t="shared" ca="1" si="8"/>
        <v>0</v>
      </c>
      <c r="AC68" s="117">
        <f ca="1">Sekal_yhdyskunta!$U68/100*Haj_laskenta_yhdyskunta!$F68*Haj_laskenta_yhdyskunta!$C68*Haj_laskenta_yhdyskunta!$D68*Haj_laskenta_yhdyskunta!$D$5*Haj_laskenta_yhdyskunta!$D$4</f>
        <v>0</v>
      </c>
      <c r="AD68" s="117">
        <f ca="1">Haj_laskenta_yhdyskunta!$AN68*Haj_laskenta_yhdyskunta!$C68*Haj_laskenta_yhdyskunta!$D68*Haj_laskenta_yhdyskunta!$D$5*Haj_laskenta_yhdyskunta!$D$4</f>
        <v>0</v>
      </c>
      <c r="AE68" s="117">
        <f t="shared" ca="1" si="7"/>
        <v>0</v>
      </c>
      <c r="AF68" s="117">
        <f ca="1">Haj_laskenta_teoll_rak!$AN68*Haj_laskenta_teoll_rak!$C68*Haj_laskenta_teoll_rak!$D68*Haj_laskenta_teoll_rak!$D$5*Haj_laskenta_teoll_rak!$D$4</f>
        <v>0</v>
      </c>
      <c r="AG68" s="117">
        <f ca="1">Haj_laskenta_teoll_rak!$G68*Haj_laskenta_teoll_rak!$C68*Haj_laskenta_teoll_rak!$D68*Haj_laskenta_teoll_rak!$D$5*Haj_laskenta_teoll_rak!$D$4</f>
        <v>0</v>
      </c>
      <c r="AH68" s="117">
        <f ca="1">Haj_laskenta_lietteet!$H68*Haj_laskenta_lietteet!$C68*Haj_laskenta_lietteet!$D68*Haj_laskenta_lietteet!$D$5*Haj_laskenta_lietteet!$D$4</f>
        <v>0</v>
      </c>
      <c r="AI68" s="117">
        <f ca="1">Haj_laskenta_lietteet!$Q68*Haj_laskenta_lietteet!$C68*Haj_laskenta_lietteet!$D68*Haj_laskenta_lietteet!$D$5*Haj_laskenta_lietteet!$D$4</f>
        <v>0</v>
      </c>
      <c r="AJ68" s="46">
        <f t="shared" ca="1" si="6"/>
        <v>0</v>
      </c>
      <c r="AL68" s="117">
        <f ca="1">(AC68-U68)*(1-Hajoamiskertoimet!$C$17)</f>
        <v>0</v>
      </c>
      <c r="AM68" s="117">
        <f ca="1">(AD68-V68)*(1-Hajoamiskertoimet!$C$17)</f>
        <v>0</v>
      </c>
      <c r="AN68" s="117">
        <f ca="1">(AE68-W68)*(1-Hajoamiskertoimet!$C$17)</f>
        <v>0</v>
      </c>
      <c r="AO68" s="117">
        <f ca="1">(AF68-X68)*(1-Hajoamiskertoimet!$C$17)</f>
        <v>0</v>
      </c>
      <c r="AP68" s="117">
        <f ca="1">(AG68-Y68)*(1-Hajoamiskertoimet!$C$17)</f>
        <v>0</v>
      </c>
      <c r="AQ68" s="117">
        <f ca="1">(AH68-Z68)*(1-Hajoamiskertoimet!$C$17)</f>
        <v>0</v>
      </c>
      <c r="AR68" s="117">
        <f ca="1">(AI68-AA68)*(1-Hajoamiskertoimet!$C$17)</f>
        <v>0</v>
      </c>
      <c r="AS68" s="117">
        <f t="shared" ca="1" si="1"/>
        <v>0</v>
      </c>
    </row>
    <row r="69" spans="1:45" x14ac:dyDescent="0.35">
      <c r="A69" s="182">
        <v>2005</v>
      </c>
      <c r="B69" s="112">
        <f ca="1">(K69-U69)*(1-Hajoamiskertoimet!$C$17)</f>
        <v>0</v>
      </c>
      <c r="C69" s="112">
        <f ca="1">(L69-V69)*(1-Hajoamiskertoimet!$C$17)</f>
        <v>0</v>
      </c>
      <c r="D69" s="112">
        <f ca="1">(M69-W69)*(1-Hajoamiskertoimet!$C$17)</f>
        <v>0</v>
      </c>
      <c r="E69" s="112">
        <f ca="1">(N69-X69)*(1-Hajoamiskertoimet!$C$17)</f>
        <v>0</v>
      </c>
      <c r="F69" s="112">
        <f ca="1">(O69-Y69)*(1-Hajoamiskertoimet!$C$17)</f>
        <v>0</v>
      </c>
      <c r="G69" s="112">
        <f ca="1">(P69-Z69)*(1-Hajoamiskertoimet!$C$17)</f>
        <v>0</v>
      </c>
      <c r="H69" s="112">
        <f ca="1">(Q69-AA69)*(1-Hajoamiskertoimet!$C$17)</f>
        <v>0</v>
      </c>
      <c r="I69" s="112">
        <f t="shared" ca="1" si="2"/>
        <v>0</v>
      </c>
      <c r="K69" s="120">
        <f ca="1">Haj_laskenta_yhdyskunta!AK69</f>
        <v>0</v>
      </c>
      <c r="L69" s="120">
        <f ca="1">Haj_laskenta_yhdyskunta!BR69</f>
        <v>0</v>
      </c>
      <c r="M69" s="120">
        <f t="shared" ca="1" si="3"/>
        <v>0</v>
      </c>
      <c r="N69" s="120">
        <f ca="1">Haj_laskenta_teoll_rak!BD69</f>
        <v>0</v>
      </c>
      <c r="O69" s="120">
        <f ca="1">Haj_laskenta_teoll_rak!AK69</f>
        <v>0</v>
      </c>
      <c r="P69" s="120">
        <f ca="1">Haj_laskenta_lietteet!N69</f>
        <v>0</v>
      </c>
      <c r="Q69" s="120">
        <f ca="1">Haj_laskenta_lietteet!AN69</f>
        <v>0</v>
      </c>
      <c r="R69" s="120">
        <f t="shared" ca="1" si="4"/>
        <v>0</v>
      </c>
      <c r="S69" s="153"/>
      <c r="T69" s="159">
        <f>'Kp-kaasun_talteenotto'!F26</f>
        <v>0</v>
      </c>
      <c r="U69" s="180">
        <f t="shared" ca="1" si="9"/>
        <v>0</v>
      </c>
      <c r="V69" s="180">
        <f t="shared" ca="1" si="9"/>
        <v>0</v>
      </c>
      <c r="W69" s="180">
        <f t="shared" ca="1" si="8"/>
        <v>0</v>
      </c>
      <c r="X69" s="180">
        <f t="shared" ca="1" si="8"/>
        <v>0</v>
      </c>
      <c r="Y69" s="180">
        <f t="shared" ca="1" si="8"/>
        <v>0</v>
      </c>
      <c r="Z69" s="180">
        <f t="shared" ca="1" si="8"/>
        <v>0</v>
      </c>
      <c r="AA69" s="180">
        <f t="shared" ca="1" si="8"/>
        <v>0</v>
      </c>
      <c r="AC69" s="117">
        <f ca="1">Sekal_yhdyskunta!$U69/100*Haj_laskenta_yhdyskunta!$F69*Haj_laskenta_yhdyskunta!$C69*Haj_laskenta_yhdyskunta!$D69*Haj_laskenta_yhdyskunta!$D$5*Haj_laskenta_yhdyskunta!$D$4</f>
        <v>0</v>
      </c>
      <c r="AD69" s="117">
        <f ca="1">Haj_laskenta_yhdyskunta!$AN69*Haj_laskenta_yhdyskunta!$C69*Haj_laskenta_yhdyskunta!$D69*Haj_laskenta_yhdyskunta!$D$5*Haj_laskenta_yhdyskunta!$D$4</f>
        <v>0</v>
      </c>
      <c r="AE69" s="117">
        <f t="shared" ca="1" si="7"/>
        <v>0</v>
      </c>
      <c r="AF69" s="117">
        <f ca="1">Haj_laskenta_teoll_rak!$AN69*Haj_laskenta_teoll_rak!$C69*Haj_laskenta_teoll_rak!$D69*Haj_laskenta_teoll_rak!$D$5*Haj_laskenta_teoll_rak!$D$4</f>
        <v>0</v>
      </c>
      <c r="AG69" s="117">
        <f ca="1">Haj_laskenta_teoll_rak!$G69*Haj_laskenta_teoll_rak!$C69*Haj_laskenta_teoll_rak!$D69*Haj_laskenta_teoll_rak!$D$5*Haj_laskenta_teoll_rak!$D$4</f>
        <v>0</v>
      </c>
      <c r="AH69" s="117">
        <f ca="1">Haj_laskenta_lietteet!$H69*Haj_laskenta_lietteet!$C69*Haj_laskenta_lietteet!$D69*Haj_laskenta_lietteet!$D$5*Haj_laskenta_lietteet!$D$4</f>
        <v>0</v>
      </c>
      <c r="AI69" s="117">
        <f ca="1">Haj_laskenta_lietteet!$Q69*Haj_laskenta_lietteet!$C69*Haj_laskenta_lietteet!$D69*Haj_laskenta_lietteet!$D$5*Haj_laskenta_lietteet!$D$4</f>
        <v>0</v>
      </c>
      <c r="AJ69" s="46">
        <f t="shared" ca="1" si="6"/>
        <v>0</v>
      </c>
      <c r="AL69" s="117">
        <f ca="1">(AC69-U69)*(1-Hajoamiskertoimet!$C$17)</f>
        <v>0</v>
      </c>
      <c r="AM69" s="117">
        <f ca="1">(AD69-V69)*(1-Hajoamiskertoimet!$C$17)</f>
        <v>0</v>
      </c>
      <c r="AN69" s="117">
        <f ca="1">(AE69-W69)*(1-Hajoamiskertoimet!$C$17)</f>
        <v>0</v>
      </c>
      <c r="AO69" s="117">
        <f ca="1">(AF69-X69)*(1-Hajoamiskertoimet!$C$17)</f>
        <v>0</v>
      </c>
      <c r="AP69" s="117">
        <f ca="1">(AG69-Y69)*(1-Hajoamiskertoimet!$C$17)</f>
        <v>0</v>
      </c>
      <c r="AQ69" s="117">
        <f ca="1">(AH69-Z69)*(1-Hajoamiskertoimet!$C$17)</f>
        <v>0</v>
      </c>
      <c r="AR69" s="117">
        <f ca="1">(AI69-AA69)*(1-Hajoamiskertoimet!$C$17)</f>
        <v>0</v>
      </c>
      <c r="AS69" s="117">
        <f t="shared" ca="1" si="1"/>
        <v>0</v>
      </c>
    </row>
    <row r="70" spans="1:45" x14ac:dyDescent="0.35">
      <c r="A70" s="182">
        <v>2006</v>
      </c>
      <c r="B70" s="112">
        <f ca="1">(K70-U70)*(1-Hajoamiskertoimet!$C$17)</f>
        <v>0</v>
      </c>
      <c r="C70" s="112">
        <f ca="1">(L70-V70)*(1-Hajoamiskertoimet!$C$17)</f>
        <v>0</v>
      </c>
      <c r="D70" s="112">
        <f ca="1">(M70-W70)*(1-Hajoamiskertoimet!$C$17)</f>
        <v>0</v>
      </c>
      <c r="E70" s="112">
        <f ca="1">(N70-X70)*(1-Hajoamiskertoimet!$C$17)</f>
        <v>0</v>
      </c>
      <c r="F70" s="112">
        <f ca="1">(O70-Y70)*(1-Hajoamiskertoimet!$C$17)</f>
        <v>0</v>
      </c>
      <c r="G70" s="112">
        <f ca="1">(P70-Z70)*(1-Hajoamiskertoimet!$C$17)</f>
        <v>0</v>
      </c>
      <c r="H70" s="112">
        <f ca="1">(Q70-AA70)*(1-Hajoamiskertoimet!$C$17)</f>
        <v>0</v>
      </c>
      <c r="I70" s="112">
        <f t="shared" ca="1" si="2"/>
        <v>0</v>
      </c>
      <c r="K70" s="120">
        <f ca="1">Haj_laskenta_yhdyskunta!AK70</f>
        <v>0</v>
      </c>
      <c r="L70" s="120">
        <f ca="1">Haj_laskenta_yhdyskunta!BR70</f>
        <v>0</v>
      </c>
      <c r="M70" s="120">
        <f t="shared" ca="1" si="3"/>
        <v>0</v>
      </c>
      <c r="N70" s="120">
        <f ca="1">Haj_laskenta_teoll_rak!BD70</f>
        <v>0</v>
      </c>
      <c r="O70" s="120">
        <f ca="1">Haj_laskenta_teoll_rak!AK70</f>
        <v>0</v>
      </c>
      <c r="P70" s="120">
        <f ca="1">Haj_laskenta_lietteet!N70</f>
        <v>0</v>
      </c>
      <c r="Q70" s="120">
        <f ca="1">Haj_laskenta_lietteet!AN70</f>
        <v>0</v>
      </c>
      <c r="R70" s="120">
        <f t="shared" ca="1" si="4"/>
        <v>0</v>
      </c>
      <c r="S70" s="153"/>
      <c r="T70" s="159">
        <f>'Kp-kaasun_talteenotto'!F27</f>
        <v>0</v>
      </c>
      <c r="U70" s="180">
        <f t="shared" ca="1" si="9"/>
        <v>0</v>
      </c>
      <c r="V70" s="180">
        <f t="shared" ca="1" si="9"/>
        <v>0</v>
      </c>
      <c r="W70" s="180">
        <f t="shared" ca="1" si="8"/>
        <v>0</v>
      </c>
      <c r="X70" s="180">
        <f t="shared" ca="1" si="8"/>
        <v>0</v>
      </c>
      <c r="Y70" s="180">
        <f t="shared" ca="1" si="8"/>
        <v>0</v>
      </c>
      <c r="Z70" s="180">
        <f t="shared" ca="1" si="8"/>
        <v>0</v>
      </c>
      <c r="AA70" s="180">
        <f t="shared" ca="1" si="8"/>
        <v>0</v>
      </c>
      <c r="AC70" s="117">
        <f ca="1">Sekal_yhdyskunta!$U70/100*Haj_laskenta_yhdyskunta!$F70*Haj_laskenta_yhdyskunta!$C70*Haj_laskenta_yhdyskunta!$D70*Haj_laskenta_yhdyskunta!$D$5*Haj_laskenta_yhdyskunta!$D$4</f>
        <v>0</v>
      </c>
      <c r="AD70" s="117">
        <f ca="1">Haj_laskenta_yhdyskunta!$AN70*Haj_laskenta_yhdyskunta!$C70*Haj_laskenta_yhdyskunta!$D70*Haj_laskenta_yhdyskunta!$D$5*Haj_laskenta_yhdyskunta!$D$4</f>
        <v>0</v>
      </c>
      <c r="AE70" s="117">
        <f t="shared" ca="1" si="7"/>
        <v>0</v>
      </c>
      <c r="AF70" s="117">
        <f ca="1">Haj_laskenta_teoll_rak!$AN70*Haj_laskenta_teoll_rak!$C70*Haj_laskenta_teoll_rak!$D70*Haj_laskenta_teoll_rak!$D$5*Haj_laskenta_teoll_rak!$D$4</f>
        <v>0</v>
      </c>
      <c r="AG70" s="117">
        <f ca="1">Haj_laskenta_teoll_rak!$G70*Haj_laskenta_teoll_rak!$C70*Haj_laskenta_teoll_rak!$D70*Haj_laskenta_teoll_rak!$D$5*Haj_laskenta_teoll_rak!$D$4</f>
        <v>0</v>
      </c>
      <c r="AH70" s="117">
        <f ca="1">Haj_laskenta_lietteet!$H70*Haj_laskenta_lietteet!$C70*Haj_laskenta_lietteet!$D70*Haj_laskenta_lietteet!$D$5*Haj_laskenta_lietteet!$D$4</f>
        <v>0</v>
      </c>
      <c r="AI70" s="117">
        <f ca="1">Haj_laskenta_lietteet!$Q70*Haj_laskenta_lietteet!$C70*Haj_laskenta_lietteet!$D70*Haj_laskenta_lietteet!$D$5*Haj_laskenta_lietteet!$D$4</f>
        <v>0</v>
      </c>
      <c r="AJ70" s="46">
        <f t="shared" ca="1" si="6"/>
        <v>0</v>
      </c>
      <c r="AL70" s="117">
        <f ca="1">(AC70-U70)*(1-Hajoamiskertoimet!$C$17)</f>
        <v>0</v>
      </c>
      <c r="AM70" s="117">
        <f ca="1">(AD70-V70)*(1-Hajoamiskertoimet!$C$17)</f>
        <v>0</v>
      </c>
      <c r="AN70" s="117">
        <f ca="1">(AE70-W70)*(1-Hajoamiskertoimet!$C$17)</f>
        <v>0</v>
      </c>
      <c r="AO70" s="117">
        <f ca="1">(AF70-X70)*(1-Hajoamiskertoimet!$C$17)</f>
        <v>0</v>
      </c>
      <c r="AP70" s="117">
        <f ca="1">(AG70-Y70)*(1-Hajoamiskertoimet!$C$17)</f>
        <v>0</v>
      </c>
      <c r="AQ70" s="117">
        <f ca="1">(AH70-Z70)*(1-Hajoamiskertoimet!$C$17)</f>
        <v>0</v>
      </c>
      <c r="AR70" s="117">
        <f ca="1">(AI70-AA70)*(1-Hajoamiskertoimet!$C$17)</f>
        <v>0</v>
      </c>
      <c r="AS70" s="117">
        <f t="shared" ca="1" si="1"/>
        <v>0</v>
      </c>
    </row>
    <row r="71" spans="1:45" x14ac:dyDescent="0.35">
      <c r="A71" s="182">
        <v>2007</v>
      </c>
      <c r="B71" s="112">
        <f ca="1">(K71-U71)*(1-Hajoamiskertoimet!$C$17)</f>
        <v>0</v>
      </c>
      <c r="C71" s="112">
        <f ca="1">(L71-V71)*(1-Hajoamiskertoimet!$C$17)</f>
        <v>0</v>
      </c>
      <c r="D71" s="112">
        <f ca="1">(M71-W71)*(1-Hajoamiskertoimet!$C$17)</f>
        <v>0</v>
      </c>
      <c r="E71" s="112">
        <f ca="1">(N71-X71)*(1-Hajoamiskertoimet!$C$17)</f>
        <v>0</v>
      </c>
      <c r="F71" s="112">
        <f ca="1">(O71-Y71)*(1-Hajoamiskertoimet!$C$17)</f>
        <v>0</v>
      </c>
      <c r="G71" s="112">
        <f ca="1">(P71-Z71)*(1-Hajoamiskertoimet!$C$17)</f>
        <v>0</v>
      </c>
      <c r="H71" s="112">
        <f ca="1">(Q71-AA71)*(1-Hajoamiskertoimet!$C$17)</f>
        <v>0</v>
      </c>
      <c r="I71" s="112">
        <f t="shared" ca="1" si="2"/>
        <v>0</v>
      </c>
      <c r="K71" s="120">
        <f ca="1">Haj_laskenta_yhdyskunta!AK71</f>
        <v>0</v>
      </c>
      <c r="L71" s="120">
        <f ca="1">Haj_laskenta_yhdyskunta!BR71</f>
        <v>0</v>
      </c>
      <c r="M71" s="120">
        <f t="shared" ca="1" si="3"/>
        <v>0</v>
      </c>
      <c r="N71" s="120">
        <f ca="1">Haj_laskenta_teoll_rak!BD71</f>
        <v>0</v>
      </c>
      <c r="O71" s="120">
        <f ca="1">Haj_laskenta_teoll_rak!AK71</f>
        <v>0</v>
      </c>
      <c r="P71" s="120">
        <f ca="1">Haj_laskenta_lietteet!N71</f>
        <v>0</v>
      </c>
      <c r="Q71" s="120">
        <f ca="1">Haj_laskenta_lietteet!AN71</f>
        <v>0</v>
      </c>
      <c r="R71" s="120">
        <f t="shared" ca="1" si="4"/>
        <v>0</v>
      </c>
      <c r="S71" s="153"/>
      <c r="T71" s="159">
        <f>'Kp-kaasun_talteenotto'!F28</f>
        <v>0</v>
      </c>
      <c r="U71" s="180">
        <f t="shared" ca="1" si="9"/>
        <v>0</v>
      </c>
      <c r="V71" s="180">
        <f t="shared" ca="1" si="9"/>
        <v>0</v>
      </c>
      <c r="W71" s="180">
        <f t="shared" ca="1" si="8"/>
        <v>0</v>
      </c>
      <c r="X71" s="180">
        <f t="shared" ca="1" si="8"/>
        <v>0</v>
      </c>
      <c r="Y71" s="180">
        <f t="shared" ca="1" si="8"/>
        <v>0</v>
      </c>
      <c r="Z71" s="180">
        <f t="shared" ca="1" si="8"/>
        <v>0</v>
      </c>
      <c r="AA71" s="180">
        <f t="shared" ca="1" si="8"/>
        <v>0</v>
      </c>
      <c r="AC71" s="117">
        <f ca="1">Sekal_yhdyskunta!$U71/100*Haj_laskenta_yhdyskunta!$F71*Haj_laskenta_yhdyskunta!$C71*Haj_laskenta_yhdyskunta!$D71*Haj_laskenta_yhdyskunta!$D$5*Haj_laskenta_yhdyskunta!$D$4</f>
        <v>0</v>
      </c>
      <c r="AD71" s="117">
        <f ca="1">Haj_laskenta_yhdyskunta!$AN71*Haj_laskenta_yhdyskunta!$C71*Haj_laskenta_yhdyskunta!$D71*Haj_laskenta_yhdyskunta!$D$5*Haj_laskenta_yhdyskunta!$D$4</f>
        <v>0</v>
      </c>
      <c r="AE71" s="117">
        <f t="shared" ca="1" si="7"/>
        <v>0</v>
      </c>
      <c r="AF71" s="117">
        <f ca="1">Haj_laskenta_teoll_rak!$AN71*Haj_laskenta_teoll_rak!$C71*Haj_laskenta_teoll_rak!$D71*Haj_laskenta_teoll_rak!$D$5*Haj_laskenta_teoll_rak!$D$4</f>
        <v>0</v>
      </c>
      <c r="AG71" s="117">
        <f ca="1">Haj_laskenta_teoll_rak!$G71*Haj_laskenta_teoll_rak!$C71*Haj_laskenta_teoll_rak!$D71*Haj_laskenta_teoll_rak!$D$5*Haj_laskenta_teoll_rak!$D$4</f>
        <v>0</v>
      </c>
      <c r="AH71" s="117">
        <f ca="1">Haj_laskenta_lietteet!$H71*Haj_laskenta_lietteet!$C71*Haj_laskenta_lietteet!$D71*Haj_laskenta_lietteet!$D$5*Haj_laskenta_lietteet!$D$4</f>
        <v>0</v>
      </c>
      <c r="AI71" s="117">
        <f ca="1">Haj_laskenta_lietteet!$Q71*Haj_laskenta_lietteet!$C71*Haj_laskenta_lietteet!$D71*Haj_laskenta_lietteet!$D$5*Haj_laskenta_lietteet!$D$4</f>
        <v>0</v>
      </c>
      <c r="AJ71" s="46">
        <f t="shared" ca="1" si="6"/>
        <v>0</v>
      </c>
      <c r="AL71" s="117">
        <f ca="1">(AC71-U71)*(1-Hajoamiskertoimet!$C$17)</f>
        <v>0</v>
      </c>
      <c r="AM71" s="117">
        <f ca="1">(AD71-V71)*(1-Hajoamiskertoimet!$C$17)</f>
        <v>0</v>
      </c>
      <c r="AN71" s="117">
        <f ca="1">(AE71-W71)*(1-Hajoamiskertoimet!$C$17)</f>
        <v>0</v>
      </c>
      <c r="AO71" s="117">
        <f ca="1">(AF71-X71)*(1-Hajoamiskertoimet!$C$17)</f>
        <v>0</v>
      </c>
      <c r="AP71" s="117">
        <f ca="1">(AG71-Y71)*(1-Hajoamiskertoimet!$C$17)</f>
        <v>0</v>
      </c>
      <c r="AQ71" s="117">
        <f ca="1">(AH71-Z71)*(1-Hajoamiskertoimet!$C$17)</f>
        <v>0</v>
      </c>
      <c r="AR71" s="117">
        <f ca="1">(AI71-AA71)*(1-Hajoamiskertoimet!$C$17)</f>
        <v>0</v>
      </c>
      <c r="AS71" s="117">
        <f t="shared" ca="1" si="1"/>
        <v>0</v>
      </c>
    </row>
    <row r="72" spans="1:45" x14ac:dyDescent="0.35">
      <c r="A72" s="182">
        <v>2008</v>
      </c>
      <c r="B72" s="112">
        <f ca="1">(K72-U72)*(1-Hajoamiskertoimet!$C$17)</f>
        <v>0</v>
      </c>
      <c r="C72" s="112">
        <f ca="1">(L72-V72)*(1-Hajoamiskertoimet!$C$17)</f>
        <v>0</v>
      </c>
      <c r="D72" s="112">
        <f ca="1">(M72-W72)*(1-Hajoamiskertoimet!$C$17)</f>
        <v>0</v>
      </c>
      <c r="E72" s="112">
        <f ca="1">(N72-X72)*(1-Hajoamiskertoimet!$C$17)</f>
        <v>0</v>
      </c>
      <c r="F72" s="112">
        <f ca="1">(O72-Y72)*(1-Hajoamiskertoimet!$C$17)</f>
        <v>0</v>
      </c>
      <c r="G72" s="112">
        <f ca="1">(P72-Z72)*(1-Hajoamiskertoimet!$C$17)</f>
        <v>0</v>
      </c>
      <c r="H72" s="112">
        <f ca="1">(Q72-AA72)*(1-Hajoamiskertoimet!$C$17)</f>
        <v>0</v>
      </c>
      <c r="I72" s="112">
        <f t="shared" ca="1" si="2"/>
        <v>0</v>
      </c>
      <c r="K72" s="120">
        <f ca="1">Haj_laskenta_yhdyskunta!AK72</f>
        <v>0</v>
      </c>
      <c r="L72" s="120">
        <f ca="1">Haj_laskenta_yhdyskunta!BR72</f>
        <v>0</v>
      </c>
      <c r="M72" s="120">
        <f t="shared" ca="1" si="3"/>
        <v>0</v>
      </c>
      <c r="N72" s="120">
        <f ca="1">Haj_laskenta_teoll_rak!BD72</f>
        <v>0</v>
      </c>
      <c r="O72" s="120">
        <f ca="1">Haj_laskenta_teoll_rak!AK72</f>
        <v>0</v>
      </c>
      <c r="P72" s="120">
        <f ca="1">Haj_laskenta_lietteet!N72</f>
        <v>0</v>
      </c>
      <c r="Q72" s="120">
        <f ca="1">Haj_laskenta_lietteet!AN72</f>
        <v>0</v>
      </c>
      <c r="R72" s="120">
        <f t="shared" ca="1" si="4"/>
        <v>0</v>
      </c>
      <c r="S72" s="153"/>
      <c r="T72" s="159">
        <f>'Kp-kaasun_talteenotto'!F29</f>
        <v>0</v>
      </c>
      <c r="U72" s="180">
        <f t="shared" ca="1" si="9"/>
        <v>0</v>
      </c>
      <c r="V72" s="180">
        <f t="shared" ca="1" si="9"/>
        <v>0</v>
      </c>
      <c r="W72" s="180">
        <f t="shared" ca="1" si="8"/>
        <v>0</v>
      </c>
      <c r="X72" s="180">
        <f t="shared" ca="1" si="8"/>
        <v>0</v>
      </c>
      <c r="Y72" s="180">
        <f t="shared" ca="1" si="8"/>
        <v>0</v>
      </c>
      <c r="Z72" s="180">
        <f t="shared" ca="1" si="8"/>
        <v>0</v>
      </c>
      <c r="AA72" s="180">
        <f t="shared" ca="1" si="8"/>
        <v>0</v>
      </c>
      <c r="AC72" s="117">
        <f ca="1">Sekal_yhdyskunta!$U72/100*Haj_laskenta_yhdyskunta!$F72*Haj_laskenta_yhdyskunta!$C72*Haj_laskenta_yhdyskunta!$D72*Haj_laskenta_yhdyskunta!$D$5*Haj_laskenta_yhdyskunta!$D$4</f>
        <v>0</v>
      </c>
      <c r="AD72" s="117">
        <f ca="1">Haj_laskenta_yhdyskunta!$AN72*Haj_laskenta_yhdyskunta!$C72*Haj_laskenta_yhdyskunta!$D72*Haj_laskenta_yhdyskunta!$D$5*Haj_laskenta_yhdyskunta!$D$4</f>
        <v>0</v>
      </c>
      <c r="AE72" s="117">
        <f t="shared" ca="1" si="7"/>
        <v>0</v>
      </c>
      <c r="AF72" s="117">
        <f ca="1">Haj_laskenta_teoll_rak!$AN72*Haj_laskenta_teoll_rak!$C72*Haj_laskenta_teoll_rak!$D72*Haj_laskenta_teoll_rak!$D$5*Haj_laskenta_teoll_rak!$D$4</f>
        <v>0</v>
      </c>
      <c r="AG72" s="117">
        <f ca="1">Haj_laskenta_teoll_rak!$G72*Haj_laskenta_teoll_rak!$C72*Haj_laskenta_teoll_rak!$D72*Haj_laskenta_teoll_rak!$D$5*Haj_laskenta_teoll_rak!$D$4</f>
        <v>0</v>
      </c>
      <c r="AH72" s="117">
        <f ca="1">Haj_laskenta_lietteet!$H72*Haj_laskenta_lietteet!$C72*Haj_laskenta_lietteet!$D72*Haj_laskenta_lietteet!$D$5*Haj_laskenta_lietteet!$D$4</f>
        <v>0</v>
      </c>
      <c r="AI72" s="117">
        <f ca="1">Haj_laskenta_lietteet!$Q72*Haj_laskenta_lietteet!$C72*Haj_laskenta_lietteet!$D72*Haj_laskenta_lietteet!$D$5*Haj_laskenta_lietteet!$D$4</f>
        <v>0</v>
      </c>
      <c r="AJ72" s="46">
        <f t="shared" ca="1" si="6"/>
        <v>0</v>
      </c>
      <c r="AL72" s="117">
        <f ca="1">(AC72-U72)*(1-Hajoamiskertoimet!$C$17)</f>
        <v>0</v>
      </c>
      <c r="AM72" s="117">
        <f ca="1">(AD72-V72)*(1-Hajoamiskertoimet!$C$17)</f>
        <v>0</v>
      </c>
      <c r="AN72" s="117">
        <f ca="1">(AE72-W72)*(1-Hajoamiskertoimet!$C$17)</f>
        <v>0</v>
      </c>
      <c r="AO72" s="117">
        <f ca="1">(AF72-X72)*(1-Hajoamiskertoimet!$C$17)</f>
        <v>0</v>
      </c>
      <c r="AP72" s="117">
        <f ca="1">(AG72-Y72)*(1-Hajoamiskertoimet!$C$17)</f>
        <v>0</v>
      </c>
      <c r="AQ72" s="117">
        <f ca="1">(AH72-Z72)*(1-Hajoamiskertoimet!$C$17)</f>
        <v>0</v>
      </c>
      <c r="AR72" s="117">
        <f ca="1">(AI72-AA72)*(1-Hajoamiskertoimet!$C$17)</f>
        <v>0</v>
      </c>
      <c r="AS72" s="117">
        <f t="shared" ca="1" si="1"/>
        <v>0</v>
      </c>
    </row>
    <row r="73" spans="1:45" x14ac:dyDescent="0.35">
      <c r="A73" s="182">
        <v>2009</v>
      </c>
      <c r="B73" s="112">
        <f ca="1">(K73-U73)*(1-Hajoamiskertoimet!$C$17)</f>
        <v>0</v>
      </c>
      <c r="C73" s="112">
        <f ca="1">(L73-V73)*(1-Hajoamiskertoimet!$C$17)</f>
        <v>0</v>
      </c>
      <c r="D73" s="112">
        <f ca="1">(M73-W73)*(1-Hajoamiskertoimet!$C$17)</f>
        <v>0</v>
      </c>
      <c r="E73" s="112">
        <f ca="1">(N73-X73)*(1-Hajoamiskertoimet!$C$17)</f>
        <v>0</v>
      </c>
      <c r="F73" s="112">
        <f ca="1">(O73-Y73)*(1-Hajoamiskertoimet!$C$17)</f>
        <v>0</v>
      </c>
      <c r="G73" s="112">
        <f ca="1">(P73-Z73)*(1-Hajoamiskertoimet!$C$17)</f>
        <v>0</v>
      </c>
      <c r="H73" s="112">
        <f ca="1">(Q73-AA73)*(1-Hajoamiskertoimet!$C$17)</f>
        <v>0</v>
      </c>
      <c r="I73" s="112">
        <f t="shared" ca="1" si="2"/>
        <v>0</v>
      </c>
      <c r="K73" s="120">
        <f ca="1">Haj_laskenta_yhdyskunta!AK73</f>
        <v>0</v>
      </c>
      <c r="L73" s="120">
        <f ca="1">Haj_laskenta_yhdyskunta!BR73</f>
        <v>0</v>
      </c>
      <c r="M73" s="120">
        <f t="shared" ca="1" si="3"/>
        <v>0</v>
      </c>
      <c r="N73" s="120">
        <f ca="1">Haj_laskenta_teoll_rak!BD73</f>
        <v>0</v>
      </c>
      <c r="O73" s="120">
        <f ca="1">Haj_laskenta_teoll_rak!AK73</f>
        <v>0</v>
      </c>
      <c r="P73" s="120">
        <f ca="1">Haj_laskenta_lietteet!N73</f>
        <v>0</v>
      </c>
      <c r="Q73" s="120">
        <f ca="1">Haj_laskenta_lietteet!AN73</f>
        <v>0</v>
      </c>
      <c r="R73" s="120">
        <f t="shared" ca="1" si="4"/>
        <v>0</v>
      </c>
      <c r="S73" s="153"/>
      <c r="T73" s="159">
        <f>'Kp-kaasun_talteenotto'!F30</f>
        <v>0</v>
      </c>
      <c r="U73" s="180">
        <f t="shared" ca="1" si="9"/>
        <v>0</v>
      </c>
      <c r="V73" s="180">
        <f t="shared" ca="1" si="9"/>
        <v>0</v>
      </c>
      <c r="W73" s="180">
        <f t="shared" ca="1" si="8"/>
        <v>0</v>
      </c>
      <c r="X73" s="180">
        <f t="shared" ca="1" si="8"/>
        <v>0</v>
      </c>
      <c r="Y73" s="180">
        <f t="shared" ca="1" si="8"/>
        <v>0</v>
      </c>
      <c r="Z73" s="180">
        <f t="shared" ca="1" si="8"/>
        <v>0</v>
      </c>
      <c r="AA73" s="180">
        <f t="shared" ca="1" si="8"/>
        <v>0</v>
      </c>
      <c r="AC73" s="117">
        <f ca="1">Sekal_yhdyskunta!$U73/100*Haj_laskenta_yhdyskunta!$F73*Haj_laskenta_yhdyskunta!$C73*Haj_laskenta_yhdyskunta!$D73*Haj_laskenta_yhdyskunta!$D$5*Haj_laskenta_yhdyskunta!$D$4</f>
        <v>0</v>
      </c>
      <c r="AD73" s="117">
        <f ca="1">Haj_laskenta_yhdyskunta!$AN73*Haj_laskenta_yhdyskunta!$C73*Haj_laskenta_yhdyskunta!$D73*Haj_laskenta_yhdyskunta!$D$5*Haj_laskenta_yhdyskunta!$D$4</f>
        <v>0</v>
      </c>
      <c r="AE73" s="117">
        <f t="shared" ca="1" si="7"/>
        <v>0</v>
      </c>
      <c r="AF73" s="117">
        <f ca="1">Haj_laskenta_teoll_rak!$AN73*Haj_laskenta_teoll_rak!$C73*Haj_laskenta_teoll_rak!$D73*Haj_laskenta_teoll_rak!$D$5*Haj_laskenta_teoll_rak!$D$4</f>
        <v>0</v>
      </c>
      <c r="AG73" s="117">
        <f ca="1">Haj_laskenta_teoll_rak!$G73*Haj_laskenta_teoll_rak!$C73*Haj_laskenta_teoll_rak!$D73*Haj_laskenta_teoll_rak!$D$5*Haj_laskenta_teoll_rak!$D$4</f>
        <v>0</v>
      </c>
      <c r="AH73" s="117">
        <f ca="1">Haj_laskenta_lietteet!$H73*Haj_laskenta_lietteet!$C73*Haj_laskenta_lietteet!$D73*Haj_laskenta_lietteet!$D$5*Haj_laskenta_lietteet!$D$4</f>
        <v>0</v>
      </c>
      <c r="AI73" s="117">
        <f ca="1">Haj_laskenta_lietteet!$Q73*Haj_laskenta_lietteet!$C73*Haj_laskenta_lietteet!$D73*Haj_laskenta_lietteet!$D$5*Haj_laskenta_lietteet!$D$4</f>
        <v>0</v>
      </c>
      <c r="AJ73" s="46">
        <f t="shared" ca="1" si="6"/>
        <v>0</v>
      </c>
      <c r="AL73" s="117">
        <f ca="1">(AC73-U73)*(1-Hajoamiskertoimet!$C$17)</f>
        <v>0</v>
      </c>
      <c r="AM73" s="117">
        <f ca="1">(AD73-V73)*(1-Hajoamiskertoimet!$C$17)</f>
        <v>0</v>
      </c>
      <c r="AN73" s="117">
        <f ca="1">(AE73-W73)*(1-Hajoamiskertoimet!$C$17)</f>
        <v>0</v>
      </c>
      <c r="AO73" s="117">
        <f ca="1">(AF73-X73)*(1-Hajoamiskertoimet!$C$17)</f>
        <v>0</v>
      </c>
      <c r="AP73" s="117">
        <f ca="1">(AG73-Y73)*(1-Hajoamiskertoimet!$C$17)</f>
        <v>0</v>
      </c>
      <c r="AQ73" s="117">
        <f ca="1">(AH73-Z73)*(1-Hajoamiskertoimet!$C$17)</f>
        <v>0</v>
      </c>
      <c r="AR73" s="117">
        <f ca="1">(AI73-AA73)*(1-Hajoamiskertoimet!$C$17)</f>
        <v>0</v>
      </c>
      <c r="AS73" s="117">
        <f t="shared" ca="1" si="1"/>
        <v>0</v>
      </c>
    </row>
    <row r="74" spans="1:45" x14ac:dyDescent="0.35">
      <c r="A74" s="182">
        <v>2010</v>
      </c>
      <c r="B74" s="112">
        <f ca="1">(K74-U74)*(1-Hajoamiskertoimet!$C$17)</f>
        <v>0</v>
      </c>
      <c r="C74" s="112">
        <f ca="1">(L74-V74)*(1-Hajoamiskertoimet!$C$17)</f>
        <v>0</v>
      </c>
      <c r="D74" s="112">
        <f ca="1">(M74-W74)*(1-Hajoamiskertoimet!$C$17)</f>
        <v>0</v>
      </c>
      <c r="E74" s="112">
        <f ca="1">(N74-X74)*(1-Hajoamiskertoimet!$C$17)</f>
        <v>0</v>
      </c>
      <c r="F74" s="112">
        <f ca="1">(O74-Y74)*(1-Hajoamiskertoimet!$C$17)</f>
        <v>0</v>
      </c>
      <c r="G74" s="112">
        <f ca="1">(P74-Z74)*(1-Hajoamiskertoimet!$C$17)</f>
        <v>0</v>
      </c>
      <c r="H74" s="112">
        <f ca="1">(Q74-AA74)*(1-Hajoamiskertoimet!$C$17)</f>
        <v>0</v>
      </c>
      <c r="I74" s="112">
        <f t="shared" ca="1" si="2"/>
        <v>0</v>
      </c>
      <c r="K74" s="120">
        <f ca="1">Haj_laskenta_yhdyskunta!AK74</f>
        <v>0</v>
      </c>
      <c r="L74" s="120">
        <f ca="1">Haj_laskenta_yhdyskunta!BR74</f>
        <v>0</v>
      </c>
      <c r="M74" s="120">
        <f t="shared" ca="1" si="3"/>
        <v>0</v>
      </c>
      <c r="N74" s="120">
        <f ca="1">Haj_laskenta_teoll_rak!BD74</f>
        <v>0</v>
      </c>
      <c r="O74" s="120">
        <f ca="1">Haj_laskenta_teoll_rak!AK74</f>
        <v>0</v>
      </c>
      <c r="P74" s="120">
        <f ca="1">Haj_laskenta_lietteet!N74</f>
        <v>0</v>
      </c>
      <c r="Q74" s="120">
        <f ca="1">Haj_laskenta_lietteet!AN74</f>
        <v>0</v>
      </c>
      <c r="R74" s="120">
        <f t="shared" ca="1" si="4"/>
        <v>0</v>
      </c>
      <c r="S74" s="153"/>
      <c r="T74" s="159">
        <f>'Kp-kaasun_talteenotto'!F31</f>
        <v>0</v>
      </c>
      <c r="U74" s="180">
        <f t="shared" ca="1" si="9"/>
        <v>0</v>
      </c>
      <c r="V74" s="180">
        <f t="shared" ca="1" si="9"/>
        <v>0</v>
      </c>
      <c r="W74" s="180">
        <f t="shared" ca="1" si="8"/>
        <v>0</v>
      </c>
      <c r="X74" s="180">
        <f t="shared" ca="1" si="8"/>
        <v>0</v>
      </c>
      <c r="Y74" s="180">
        <f t="shared" ca="1" si="8"/>
        <v>0</v>
      </c>
      <c r="Z74" s="180">
        <f t="shared" ca="1" si="8"/>
        <v>0</v>
      </c>
      <c r="AA74" s="180">
        <f t="shared" ca="1" si="8"/>
        <v>0</v>
      </c>
      <c r="AC74" s="117">
        <f ca="1">Sekal_yhdyskunta!$U74/100*Haj_laskenta_yhdyskunta!$F74*Haj_laskenta_yhdyskunta!$C74*Haj_laskenta_yhdyskunta!$D74*Haj_laskenta_yhdyskunta!$D$5*Haj_laskenta_yhdyskunta!$D$4</f>
        <v>0</v>
      </c>
      <c r="AD74" s="117">
        <f ca="1">Haj_laskenta_yhdyskunta!$AN74*Haj_laskenta_yhdyskunta!$C74*Haj_laskenta_yhdyskunta!$D74*Haj_laskenta_yhdyskunta!$D$5*Haj_laskenta_yhdyskunta!$D$4</f>
        <v>0</v>
      </c>
      <c r="AE74" s="117">
        <f t="shared" ca="1" si="7"/>
        <v>0</v>
      </c>
      <c r="AF74" s="117">
        <f ca="1">Haj_laskenta_teoll_rak!$AN74*Haj_laskenta_teoll_rak!$C74*Haj_laskenta_teoll_rak!$D74*Haj_laskenta_teoll_rak!$D$5*Haj_laskenta_teoll_rak!$D$4</f>
        <v>0</v>
      </c>
      <c r="AG74" s="117">
        <f ca="1">Haj_laskenta_teoll_rak!$G74*Haj_laskenta_teoll_rak!$C74*Haj_laskenta_teoll_rak!$D74*Haj_laskenta_teoll_rak!$D$5*Haj_laskenta_teoll_rak!$D$4</f>
        <v>0</v>
      </c>
      <c r="AH74" s="117">
        <f ca="1">Haj_laskenta_lietteet!$H74*Haj_laskenta_lietteet!$C74*Haj_laskenta_lietteet!$D74*Haj_laskenta_lietteet!$D$5*Haj_laskenta_lietteet!$D$4</f>
        <v>0</v>
      </c>
      <c r="AI74" s="117">
        <f ca="1">Haj_laskenta_lietteet!$Q74*Haj_laskenta_lietteet!$C74*Haj_laskenta_lietteet!$D74*Haj_laskenta_lietteet!$D$5*Haj_laskenta_lietteet!$D$4</f>
        <v>0</v>
      </c>
      <c r="AJ74" s="46">
        <f t="shared" ca="1" si="6"/>
        <v>0</v>
      </c>
      <c r="AL74" s="117">
        <f ca="1">(AC74-U74)*(1-Hajoamiskertoimet!$C$17)</f>
        <v>0</v>
      </c>
      <c r="AM74" s="117">
        <f ca="1">(AD74-V74)*(1-Hajoamiskertoimet!$C$17)</f>
        <v>0</v>
      </c>
      <c r="AN74" s="117">
        <f ca="1">(AE74-W74)*(1-Hajoamiskertoimet!$C$17)</f>
        <v>0</v>
      </c>
      <c r="AO74" s="117">
        <f ca="1">(AF74-X74)*(1-Hajoamiskertoimet!$C$17)</f>
        <v>0</v>
      </c>
      <c r="AP74" s="117">
        <f ca="1">(AG74-Y74)*(1-Hajoamiskertoimet!$C$17)</f>
        <v>0</v>
      </c>
      <c r="AQ74" s="117">
        <f ca="1">(AH74-Z74)*(1-Hajoamiskertoimet!$C$17)</f>
        <v>0</v>
      </c>
      <c r="AR74" s="117">
        <f ca="1">(AI74-AA74)*(1-Hajoamiskertoimet!$C$17)</f>
        <v>0</v>
      </c>
      <c r="AS74" s="117">
        <f t="shared" ca="1" si="1"/>
        <v>0</v>
      </c>
    </row>
    <row r="75" spans="1:45" x14ac:dyDescent="0.35">
      <c r="A75" s="182">
        <v>2011</v>
      </c>
      <c r="B75" s="112">
        <f ca="1">(K75-U75)*(1-Hajoamiskertoimet!$C$17)</f>
        <v>0</v>
      </c>
      <c r="C75" s="112">
        <f ca="1">(L75-V75)*(1-Hajoamiskertoimet!$C$17)</f>
        <v>0</v>
      </c>
      <c r="D75" s="112">
        <f ca="1">(M75-W75)*(1-Hajoamiskertoimet!$C$17)</f>
        <v>0</v>
      </c>
      <c r="E75" s="112">
        <f ca="1">(N75-X75)*(1-Hajoamiskertoimet!$C$17)</f>
        <v>0</v>
      </c>
      <c r="F75" s="112">
        <f ca="1">(O75-Y75)*(1-Hajoamiskertoimet!$C$17)</f>
        <v>0</v>
      </c>
      <c r="G75" s="112">
        <f ca="1">(P75-Z75)*(1-Hajoamiskertoimet!$C$17)</f>
        <v>0</v>
      </c>
      <c r="H75" s="112">
        <f ca="1">(Q75-AA75)*(1-Hajoamiskertoimet!$C$17)</f>
        <v>0</v>
      </c>
      <c r="I75" s="112">
        <f t="shared" ca="1" si="2"/>
        <v>0</v>
      </c>
      <c r="K75" s="120">
        <f ca="1">Haj_laskenta_yhdyskunta!AK75</f>
        <v>0</v>
      </c>
      <c r="L75" s="120">
        <f ca="1">Haj_laskenta_yhdyskunta!BR75</f>
        <v>0</v>
      </c>
      <c r="M75" s="120">
        <f t="shared" ca="1" si="3"/>
        <v>0</v>
      </c>
      <c r="N75" s="120">
        <f ca="1">Haj_laskenta_teoll_rak!BD75</f>
        <v>0</v>
      </c>
      <c r="O75" s="120">
        <f ca="1">Haj_laskenta_teoll_rak!AK75</f>
        <v>0</v>
      </c>
      <c r="P75" s="120">
        <f ca="1">Haj_laskenta_lietteet!N75</f>
        <v>0</v>
      </c>
      <c r="Q75" s="120">
        <f ca="1">Haj_laskenta_lietteet!AN75</f>
        <v>0</v>
      </c>
      <c r="R75" s="120">
        <f t="shared" ca="1" si="4"/>
        <v>0</v>
      </c>
      <c r="S75" s="153"/>
      <c r="T75" s="159">
        <f>'Kp-kaasun_talteenotto'!F32</f>
        <v>0</v>
      </c>
      <c r="U75" s="180">
        <f t="shared" ca="1" si="9"/>
        <v>0</v>
      </c>
      <c r="V75" s="180">
        <f t="shared" ca="1" si="9"/>
        <v>0</v>
      </c>
      <c r="W75" s="180">
        <f t="shared" ca="1" si="8"/>
        <v>0</v>
      </c>
      <c r="X75" s="180">
        <f t="shared" ca="1" si="8"/>
        <v>0</v>
      </c>
      <c r="Y75" s="180">
        <f t="shared" ca="1" si="8"/>
        <v>0</v>
      </c>
      <c r="Z75" s="180">
        <f t="shared" ca="1" si="8"/>
        <v>0</v>
      </c>
      <c r="AA75" s="180">
        <f t="shared" ca="1" si="8"/>
        <v>0</v>
      </c>
      <c r="AC75" s="117">
        <f ca="1">Sekal_yhdyskunta!$U75/100*Haj_laskenta_yhdyskunta!$F75*Haj_laskenta_yhdyskunta!$C75*Haj_laskenta_yhdyskunta!$D75*Haj_laskenta_yhdyskunta!$D$5*Haj_laskenta_yhdyskunta!$D$4</f>
        <v>0</v>
      </c>
      <c r="AD75" s="117">
        <f ca="1">Haj_laskenta_yhdyskunta!$AN75*Haj_laskenta_yhdyskunta!$C75*Haj_laskenta_yhdyskunta!$D75*Haj_laskenta_yhdyskunta!$D$5*Haj_laskenta_yhdyskunta!$D$4</f>
        <v>0</v>
      </c>
      <c r="AE75" s="117">
        <f t="shared" ca="1" si="7"/>
        <v>0</v>
      </c>
      <c r="AF75" s="117">
        <f ca="1">Haj_laskenta_teoll_rak!$AN75*Haj_laskenta_teoll_rak!$C75*Haj_laskenta_teoll_rak!$D75*Haj_laskenta_teoll_rak!$D$5*Haj_laskenta_teoll_rak!$D$4</f>
        <v>0</v>
      </c>
      <c r="AG75" s="117">
        <f ca="1">Haj_laskenta_teoll_rak!$G75*Haj_laskenta_teoll_rak!$C75*Haj_laskenta_teoll_rak!$D75*Haj_laskenta_teoll_rak!$D$5*Haj_laskenta_teoll_rak!$D$4</f>
        <v>0</v>
      </c>
      <c r="AH75" s="117">
        <f ca="1">Haj_laskenta_lietteet!$H75*Haj_laskenta_lietteet!$C75*Haj_laskenta_lietteet!$D75*Haj_laskenta_lietteet!$D$5*Haj_laskenta_lietteet!$D$4</f>
        <v>0</v>
      </c>
      <c r="AI75" s="117">
        <f ca="1">Haj_laskenta_lietteet!$Q75*Haj_laskenta_lietteet!$C75*Haj_laskenta_lietteet!$D75*Haj_laskenta_lietteet!$D$5*Haj_laskenta_lietteet!$D$4</f>
        <v>0</v>
      </c>
      <c r="AJ75" s="46">
        <f t="shared" ca="1" si="6"/>
        <v>0</v>
      </c>
      <c r="AL75" s="117">
        <f ca="1">(AC75-U75)*(1-Hajoamiskertoimet!$C$17)</f>
        <v>0</v>
      </c>
      <c r="AM75" s="117">
        <f ca="1">(AD75-V75)*(1-Hajoamiskertoimet!$C$17)</f>
        <v>0</v>
      </c>
      <c r="AN75" s="117">
        <f ca="1">(AE75-W75)*(1-Hajoamiskertoimet!$C$17)</f>
        <v>0</v>
      </c>
      <c r="AO75" s="117">
        <f ca="1">(AF75-X75)*(1-Hajoamiskertoimet!$C$17)</f>
        <v>0</v>
      </c>
      <c r="AP75" s="117">
        <f ca="1">(AG75-Y75)*(1-Hajoamiskertoimet!$C$17)</f>
        <v>0</v>
      </c>
      <c r="AQ75" s="117">
        <f ca="1">(AH75-Z75)*(1-Hajoamiskertoimet!$C$17)</f>
        <v>0</v>
      </c>
      <c r="AR75" s="117">
        <f ca="1">(AI75-AA75)*(1-Hajoamiskertoimet!$C$17)</f>
        <v>0</v>
      </c>
      <c r="AS75" s="117">
        <f t="shared" ref="AS75:AS114" ca="1" si="10">SUM(AN75:AR75)</f>
        <v>0</v>
      </c>
    </row>
    <row r="76" spans="1:45" x14ac:dyDescent="0.35">
      <c r="A76" s="182">
        <v>2012</v>
      </c>
      <c r="B76" s="112">
        <f ca="1">(K76-U76)*(1-Hajoamiskertoimet!$C$17)</f>
        <v>0</v>
      </c>
      <c r="C76" s="112">
        <f ca="1">(L76-V76)*(1-Hajoamiskertoimet!$C$17)</f>
        <v>0</v>
      </c>
      <c r="D76" s="112">
        <f ca="1">(M76-W76)*(1-Hajoamiskertoimet!$C$17)</f>
        <v>0</v>
      </c>
      <c r="E76" s="112">
        <f ca="1">(N76-X76)*(1-Hajoamiskertoimet!$C$17)</f>
        <v>0</v>
      </c>
      <c r="F76" s="112">
        <f ca="1">(O76-Y76)*(1-Hajoamiskertoimet!$C$17)</f>
        <v>0</v>
      </c>
      <c r="G76" s="112">
        <f ca="1">(P76-Z76)*(1-Hajoamiskertoimet!$C$17)</f>
        <v>0</v>
      </c>
      <c r="H76" s="112">
        <f ca="1">(Q76-AA76)*(1-Hajoamiskertoimet!$C$17)</f>
        <v>0</v>
      </c>
      <c r="I76" s="112">
        <f t="shared" ref="I76:I114" ca="1" si="11">SUM(D76:H76)</f>
        <v>0</v>
      </c>
      <c r="K76" s="120">
        <f ca="1">Haj_laskenta_yhdyskunta!AK76</f>
        <v>0</v>
      </c>
      <c r="L76" s="120">
        <f ca="1">Haj_laskenta_yhdyskunta!BR76</f>
        <v>0</v>
      </c>
      <c r="M76" s="120">
        <f t="shared" ref="M76:M114" ca="1" si="12">K76+L76</f>
        <v>0</v>
      </c>
      <c r="N76" s="120">
        <f ca="1">Haj_laskenta_teoll_rak!BD76</f>
        <v>0</v>
      </c>
      <c r="O76" s="120">
        <f ca="1">Haj_laskenta_teoll_rak!AK76</f>
        <v>0</v>
      </c>
      <c r="P76" s="120">
        <f ca="1">Haj_laskenta_lietteet!N76</f>
        <v>0</v>
      </c>
      <c r="Q76" s="120">
        <f ca="1">Haj_laskenta_lietteet!AN76</f>
        <v>0</v>
      </c>
      <c r="R76" s="120">
        <f t="shared" ref="R76:R114" ca="1" si="13">SUM(M76:Q76)</f>
        <v>0</v>
      </c>
      <c r="S76" s="153"/>
      <c r="T76" s="159">
        <f>'Kp-kaasun_talteenotto'!F33</f>
        <v>0</v>
      </c>
      <c r="U76" s="180">
        <f t="shared" ca="1" si="9"/>
        <v>0</v>
      </c>
      <c r="V76" s="180">
        <f t="shared" ca="1" si="9"/>
        <v>0</v>
      </c>
      <c r="W76" s="180">
        <f t="shared" ca="1" si="8"/>
        <v>0</v>
      </c>
      <c r="X76" s="180">
        <f t="shared" ca="1" si="8"/>
        <v>0</v>
      </c>
      <c r="Y76" s="180">
        <f t="shared" ca="1" si="8"/>
        <v>0</v>
      </c>
      <c r="Z76" s="180">
        <f t="shared" ca="1" si="8"/>
        <v>0</v>
      </c>
      <c r="AA76" s="180">
        <f t="shared" ca="1" si="8"/>
        <v>0</v>
      </c>
      <c r="AC76" s="117">
        <f ca="1">Sekal_yhdyskunta!$U76/100*Haj_laskenta_yhdyskunta!$F76*Haj_laskenta_yhdyskunta!$C76*Haj_laskenta_yhdyskunta!$D76*Haj_laskenta_yhdyskunta!$D$5*Haj_laskenta_yhdyskunta!$D$4</f>
        <v>0</v>
      </c>
      <c r="AD76" s="117">
        <f ca="1">Haj_laskenta_yhdyskunta!$AN76*Haj_laskenta_yhdyskunta!$C76*Haj_laskenta_yhdyskunta!$D76*Haj_laskenta_yhdyskunta!$D$5*Haj_laskenta_yhdyskunta!$D$4</f>
        <v>0</v>
      </c>
      <c r="AE76" s="117">
        <f t="shared" ca="1" si="7"/>
        <v>0</v>
      </c>
      <c r="AF76" s="117">
        <f ca="1">Haj_laskenta_teoll_rak!$AN76*Haj_laskenta_teoll_rak!$C76*Haj_laskenta_teoll_rak!$D76*Haj_laskenta_teoll_rak!$D$5*Haj_laskenta_teoll_rak!$D$4</f>
        <v>0</v>
      </c>
      <c r="AG76" s="117">
        <f ca="1">Haj_laskenta_teoll_rak!$G76*Haj_laskenta_teoll_rak!$C76*Haj_laskenta_teoll_rak!$D76*Haj_laskenta_teoll_rak!$D$5*Haj_laskenta_teoll_rak!$D$4</f>
        <v>0</v>
      </c>
      <c r="AH76" s="117">
        <f ca="1">Haj_laskenta_lietteet!$H76*Haj_laskenta_lietteet!$C76*Haj_laskenta_lietteet!$D76*Haj_laskenta_lietteet!$D$5*Haj_laskenta_lietteet!$D$4</f>
        <v>0</v>
      </c>
      <c r="AI76" s="117">
        <f ca="1">Haj_laskenta_lietteet!$Q76*Haj_laskenta_lietteet!$C76*Haj_laskenta_lietteet!$D76*Haj_laskenta_lietteet!$D$5*Haj_laskenta_lietteet!$D$4</f>
        <v>0</v>
      </c>
      <c r="AJ76" s="46">
        <f t="shared" ref="AJ76:AJ114" ca="1" si="14">SUM(AE76:AI76)</f>
        <v>0</v>
      </c>
      <c r="AL76" s="117">
        <f ca="1">(AC76-U76)*(1-Hajoamiskertoimet!$C$17)</f>
        <v>0</v>
      </c>
      <c r="AM76" s="117">
        <f ca="1">(AD76-V76)*(1-Hajoamiskertoimet!$C$17)</f>
        <v>0</v>
      </c>
      <c r="AN76" s="117">
        <f ca="1">(AE76-W76)*(1-Hajoamiskertoimet!$C$17)</f>
        <v>0</v>
      </c>
      <c r="AO76" s="117">
        <f ca="1">(AF76-X76)*(1-Hajoamiskertoimet!$C$17)</f>
        <v>0</v>
      </c>
      <c r="AP76" s="117">
        <f ca="1">(AG76-Y76)*(1-Hajoamiskertoimet!$C$17)</f>
        <v>0</v>
      </c>
      <c r="AQ76" s="117">
        <f ca="1">(AH76-Z76)*(1-Hajoamiskertoimet!$C$17)</f>
        <v>0</v>
      </c>
      <c r="AR76" s="117">
        <f ca="1">(AI76-AA76)*(1-Hajoamiskertoimet!$C$17)</f>
        <v>0</v>
      </c>
      <c r="AS76" s="117">
        <f t="shared" ca="1" si="10"/>
        <v>0</v>
      </c>
    </row>
    <row r="77" spans="1:45" x14ac:dyDescent="0.35">
      <c r="A77" s="182">
        <v>2013</v>
      </c>
      <c r="B77" s="112">
        <f ca="1">(K77-U77)*(1-Hajoamiskertoimet!$C$17)</f>
        <v>0</v>
      </c>
      <c r="C77" s="112">
        <f ca="1">(L77-V77)*(1-Hajoamiskertoimet!$C$17)</f>
        <v>0</v>
      </c>
      <c r="D77" s="112">
        <f ca="1">(M77-W77)*(1-Hajoamiskertoimet!$C$17)</f>
        <v>0</v>
      </c>
      <c r="E77" s="112">
        <f ca="1">(N77-X77)*(1-Hajoamiskertoimet!$C$17)</f>
        <v>0</v>
      </c>
      <c r="F77" s="112">
        <f ca="1">(O77-Y77)*(1-Hajoamiskertoimet!$C$17)</f>
        <v>0</v>
      </c>
      <c r="G77" s="112">
        <f ca="1">(P77-Z77)*(1-Hajoamiskertoimet!$C$17)</f>
        <v>0</v>
      </c>
      <c r="H77" s="112">
        <f ca="1">(Q77-AA77)*(1-Hajoamiskertoimet!$C$17)</f>
        <v>0</v>
      </c>
      <c r="I77" s="112">
        <f t="shared" ca="1" si="11"/>
        <v>0</v>
      </c>
      <c r="K77" s="120">
        <f ca="1">Haj_laskenta_yhdyskunta!AK77</f>
        <v>0</v>
      </c>
      <c r="L77" s="120">
        <f ca="1">Haj_laskenta_yhdyskunta!BR77</f>
        <v>0</v>
      </c>
      <c r="M77" s="120">
        <f t="shared" ca="1" si="12"/>
        <v>0</v>
      </c>
      <c r="N77" s="120">
        <f ca="1">Haj_laskenta_teoll_rak!BD77</f>
        <v>0</v>
      </c>
      <c r="O77" s="120">
        <f ca="1">Haj_laskenta_teoll_rak!AK77</f>
        <v>0</v>
      </c>
      <c r="P77" s="120">
        <f ca="1">Haj_laskenta_lietteet!N77</f>
        <v>0</v>
      </c>
      <c r="Q77" s="120">
        <f ca="1">Haj_laskenta_lietteet!AN77</f>
        <v>0</v>
      </c>
      <c r="R77" s="120">
        <f t="shared" ca="1" si="13"/>
        <v>0</v>
      </c>
      <c r="S77" s="153"/>
      <c r="T77" s="159">
        <f>'Kp-kaasun_talteenotto'!F34</f>
        <v>0</v>
      </c>
      <c r="U77" s="180">
        <f t="shared" ca="1" si="9"/>
        <v>0</v>
      </c>
      <c r="V77" s="180">
        <f t="shared" ca="1" si="9"/>
        <v>0</v>
      </c>
      <c r="W77" s="180">
        <f t="shared" ca="1" si="8"/>
        <v>0</v>
      </c>
      <c r="X77" s="180">
        <f t="shared" ca="1" si="8"/>
        <v>0</v>
      </c>
      <c r="Y77" s="180">
        <f t="shared" ca="1" si="8"/>
        <v>0</v>
      </c>
      <c r="Z77" s="180">
        <f t="shared" ca="1" si="8"/>
        <v>0</v>
      </c>
      <c r="AA77" s="180">
        <f t="shared" ca="1" si="8"/>
        <v>0</v>
      </c>
      <c r="AC77" s="117">
        <f ca="1">Sekal_yhdyskunta!$U77/100*Haj_laskenta_yhdyskunta!$F77*Haj_laskenta_yhdyskunta!$C77*Haj_laskenta_yhdyskunta!$D77*Haj_laskenta_yhdyskunta!$D$5*Haj_laskenta_yhdyskunta!$D$4</f>
        <v>0</v>
      </c>
      <c r="AD77" s="117">
        <f ca="1">Haj_laskenta_yhdyskunta!$AN77*Haj_laskenta_yhdyskunta!$C77*Haj_laskenta_yhdyskunta!$D77*Haj_laskenta_yhdyskunta!$D$5*Haj_laskenta_yhdyskunta!$D$4</f>
        <v>0</v>
      </c>
      <c r="AE77" s="117">
        <f t="shared" ref="AE77:AE114" ca="1" si="15">AC77+AD77</f>
        <v>0</v>
      </c>
      <c r="AF77" s="117">
        <f ca="1">Haj_laskenta_teoll_rak!$AN77*Haj_laskenta_teoll_rak!$C77*Haj_laskenta_teoll_rak!$D77*Haj_laskenta_teoll_rak!$D$5*Haj_laskenta_teoll_rak!$D$4</f>
        <v>0</v>
      </c>
      <c r="AG77" s="117">
        <f ca="1">Haj_laskenta_teoll_rak!$G77*Haj_laskenta_teoll_rak!$C77*Haj_laskenta_teoll_rak!$D77*Haj_laskenta_teoll_rak!$D$5*Haj_laskenta_teoll_rak!$D$4</f>
        <v>0</v>
      </c>
      <c r="AH77" s="117">
        <f ca="1">Haj_laskenta_lietteet!$H77*Haj_laskenta_lietteet!$C77*Haj_laskenta_lietteet!$D77*Haj_laskenta_lietteet!$D$5*Haj_laskenta_lietteet!$D$4</f>
        <v>0</v>
      </c>
      <c r="AI77" s="117">
        <f ca="1">Haj_laskenta_lietteet!$Q77*Haj_laskenta_lietteet!$C77*Haj_laskenta_lietteet!$D77*Haj_laskenta_lietteet!$D$5*Haj_laskenta_lietteet!$D$4</f>
        <v>0</v>
      </c>
      <c r="AJ77" s="46">
        <f t="shared" ca="1" si="14"/>
        <v>0</v>
      </c>
      <c r="AL77" s="117">
        <f ca="1">(AC77-U77)*(1-Hajoamiskertoimet!$C$17)</f>
        <v>0</v>
      </c>
      <c r="AM77" s="117">
        <f ca="1">(AD77-V77)*(1-Hajoamiskertoimet!$C$17)</f>
        <v>0</v>
      </c>
      <c r="AN77" s="117">
        <f ca="1">(AE77-W77)*(1-Hajoamiskertoimet!$C$17)</f>
        <v>0</v>
      </c>
      <c r="AO77" s="117">
        <f ca="1">(AF77-X77)*(1-Hajoamiskertoimet!$C$17)</f>
        <v>0</v>
      </c>
      <c r="AP77" s="117">
        <f ca="1">(AG77-Y77)*(1-Hajoamiskertoimet!$C$17)</f>
        <v>0</v>
      </c>
      <c r="AQ77" s="117">
        <f ca="1">(AH77-Z77)*(1-Hajoamiskertoimet!$C$17)</f>
        <v>0</v>
      </c>
      <c r="AR77" s="117">
        <f ca="1">(AI77-AA77)*(1-Hajoamiskertoimet!$C$17)</f>
        <v>0</v>
      </c>
      <c r="AS77" s="117">
        <f t="shared" ca="1" si="10"/>
        <v>0</v>
      </c>
    </row>
    <row r="78" spans="1:45" x14ac:dyDescent="0.35">
      <c r="A78" s="182">
        <v>2014</v>
      </c>
      <c r="B78" s="112">
        <f ca="1">(K78-U78)*(1-Hajoamiskertoimet!$C$17)</f>
        <v>0</v>
      </c>
      <c r="C78" s="112">
        <f ca="1">(L78-V78)*(1-Hajoamiskertoimet!$C$17)</f>
        <v>0</v>
      </c>
      <c r="D78" s="112">
        <f ca="1">(M78-W78)*(1-Hajoamiskertoimet!$C$17)</f>
        <v>0</v>
      </c>
      <c r="E78" s="112">
        <f ca="1">(N78-X78)*(1-Hajoamiskertoimet!$C$17)</f>
        <v>0</v>
      </c>
      <c r="F78" s="112">
        <f ca="1">(O78-Y78)*(1-Hajoamiskertoimet!$C$17)</f>
        <v>0</v>
      </c>
      <c r="G78" s="112">
        <f ca="1">(P78-Z78)*(1-Hajoamiskertoimet!$C$17)</f>
        <v>0</v>
      </c>
      <c r="H78" s="112">
        <f ca="1">(Q78-AA78)*(1-Hajoamiskertoimet!$C$17)</f>
        <v>0</v>
      </c>
      <c r="I78" s="112">
        <f t="shared" ca="1" si="11"/>
        <v>0</v>
      </c>
      <c r="K78" s="120">
        <f ca="1">Haj_laskenta_yhdyskunta!AK78</f>
        <v>0</v>
      </c>
      <c r="L78" s="120">
        <f ca="1">Haj_laskenta_yhdyskunta!BR78</f>
        <v>0</v>
      </c>
      <c r="M78" s="120">
        <f t="shared" ca="1" si="12"/>
        <v>0</v>
      </c>
      <c r="N78" s="120">
        <f ca="1">Haj_laskenta_teoll_rak!BD78</f>
        <v>0</v>
      </c>
      <c r="O78" s="120">
        <f ca="1">Haj_laskenta_teoll_rak!AK78</f>
        <v>0</v>
      </c>
      <c r="P78" s="120">
        <f ca="1">Haj_laskenta_lietteet!N78</f>
        <v>0</v>
      </c>
      <c r="Q78" s="120">
        <f ca="1">Haj_laskenta_lietteet!AN78</f>
        <v>0</v>
      </c>
      <c r="R78" s="120">
        <f t="shared" ca="1" si="13"/>
        <v>0</v>
      </c>
      <c r="S78" s="153"/>
      <c r="T78" s="159">
        <f>'Kp-kaasun_talteenotto'!F35</f>
        <v>0</v>
      </c>
      <c r="U78" s="180">
        <f t="shared" ca="1" si="9"/>
        <v>0</v>
      </c>
      <c r="V78" s="180">
        <f t="shared" ca="1" si="9"/>
        <v>0</v>
      </c>
      <c r="W78" s="180">
        <f t="shared" ca="1" si="8"/>
        <v>0</v>
      </c>
      <c r="X78" s="180">
        <f t="shared" ca="1" si="8"/>
        <v>0</v>
      </c>
      <c r="Y78" s="180">
        <f t="shared" ca="1" si="8"/>
        <v>0</v>
      </c>
      <c r="Z78" s="180">
        <f t="shared" ca="1" si="8"/>
        <v>0</v>
      </c>
      <c r="AA78" s="180">
        <f t="shared" ca="1" si="8"/>
        <v>0</v>
      </c>
      <c r="AC78" s="117">
        <f ca="1">Sekal_yhdyskunta!$U78/100*Haj_laskenta_yhdyskunta!$F78*Haj_laskenta_yhdyskunta!$C78*Haj_laskenta_yhdyskunta!$D78*Haj_laskenta_yhdyskunta!$D$5*Haj_laskenta_yhdyskunta!$D$4</f>
        <v>0</v>
      </c>
      <c r="AD78" s="117">
        <f ca="1">Haj_laskenta_yhdyskunta!$AN78*Haj_laskenta_yhdyskunta!$C78*Haj_laskenta_yhdyskunta!$D78*Haj_laskenta_yhdyskunta!$D$5*Haj_laskenta_yhdyskunta!$D$4</f>
        <v>0</v>
      </c>
      <c r="AE78" s="117">
        <f t="shared" ca="1" si="15"/>
        <v>0</v>
      </c>
      <c r="AF78" s="117">
        <f ca="1">Haj_laskenta_teoll_rak!$AN78*Haj_laskenta_teoll_rak!$C78*Haj_laskenta_teoll_rak!$D78*Haj_laskenta_teoll_rak!$D$5*Haj_laskenta_teoll_rak!$D$4</f>
        <v>0</v>
      </c>
      <c r="AG78" s="117">
        <f ca="1">Haj_laskenta_teoll_rak!$G78*Haj_laskenta_teoll_rak!$C78*Haj_laskenta_teoll_rak!$D78*Haj_laskenta_teoll_rak!$D$5*Haj_laskenta_teoll_rak!$D$4</f>
        <v>0</v>
      </c>
      <c r="AH78" s="117">
        <f ca="1">Haj_laskenta_lietteet!$H78*Haj_laskenta_lietteet!$C78*Haj_laskenta_lietteet!$D78*Haj_laskenta_lietteet!$D$5*Haj_laskenta_lietteet!$D$4</f>
        <v>0</v>
      </c>
      <c r="AI78" s="117">
        <f ca="1">Haj_laskenta_lietteet!$Q78*Haj_laskenta_lietteet!$C78*Haj_laskenta_lietteet!$D78*Haj_laskenta_lietteet!$D$5*Haj_laskenta_lietteet!$D$4</f>
        <v>0</v>
      </c>
      <c r="AJ78" s="46">
        <f t="shared" ca="1" si="14"/>
        <v>0</v>
      </c>
      <c r="AL78" s="117">
        <f ca="1">(AC78-U78)*(1-Hajoamiskertoimet!$C$17)</f>
        <v>0</v>
      </c>
      <c r="AM78" s="117">
        <f ca="1">(AD78-V78)*(1-Hajoamiskertoimet!$C$17)</f>
        <v>0</v>
      </c>
      <c r="AN78" s="117">
        <f ca="1">(AE78-W78)*(1-Hajoamiskertoimet!$C$17)</f>
        <v>0</v>
      </c>
      <c r="AO78" s="117">
        <f ca="1">(AF78-X78)*(1-Hajoamiskertoimet!$C$17)</f>
        <v>0</v>
      </c>
      <c r="AP78" s="117">
        <f ca="1">(AG78-Y78)*(1-Hajoamiskertoimet!$C$17)</f>
        <v>0</v>
      </c>
      <c r="AQ78" s="117">
        <f ca="1">(AH78-Z78)*(1-Hajoamiskertoimet!$C$17)</f>
        <v>0</v>
      </c>
      <c r="AR78" s="117">
        <f ca="1">(AI78-AA78)*(1-Hajoamiskertoimet!$C$17)</f>
        <v>0</v>
      </c>
      <c r="AS78" s="117">
        <f t="shared" ca="1" si="10"/>
        <v>0</v>
      </c>
    </row>
    <row r="79" spans="1:45" x14ac:dyDescent="0.35">
      <c r="A79" s="182">
        <v>2015</v>
      </c>
      <c r="B79" s="112">
        <f ca="1">(K79-U79)*(1-Hajoamiskertoimet!$C$17)</f>
        <v>0</v>
      </c>
      <c r="C79" s="112">
        <f ca="1">(L79-V79)*(1-Hajoamiskertoimet!$C$17)</f>
        <v>0</v>
      </c>
      <c r="D79" s="112">
        <f ca="1">(M79-W79)*(1-Hajoamiskertoimet!$C$17)</f>
        <v>0</v>
      </c>
      <c r="E79" s="112">
        <f ca="1">(N79-X79)*(1-Hajoamiskertoimet!$C$17)</f>
        <v>0</v>
      </c>
      <c r="F79" s="112">
        <f ca="1">(O79-Y79)*(1-Hajoamiskertoimet!$C$17)</f>
        <v>0</v>
      </c>
      <c r="G79" s="112">
        <f ca="1">(P79-Z79)*(1-Hajoamiskertoimet!$C$17)</f>
        <v>0</v>
      </c>
      <c r="H79" s="112">
        <f ca="1">(Q79-AA79)*(1-Hajoamiskertoimet!$C$17)</f>
        <v>0</v>
      </c>
      <c r="I79" s="112">
        <f t="shared" ca="1" si="11"/>
        <v>0</v>
      </c>
      <c r="K79" s="120">
        <f ca="1">Haj_laskenta_yhdyskunta!AK79</f>
        <v>0</v>
      </c>
      <c r="L79" s="120">
        <f ca="1">Haj_laskenta_yhdyskunta!BR79</f>
        <v>0</v>
      </c>
      <c r="M79" s="120">
        <f t="shared" ca="1" si="12"/>
        <v>0</v>
      </c>
      <c r="N79" s="120">
        <f ca="1">Haj_laskenta_teoll_rak!BD79</f>
        <v>0</v>
      </c>
      <c r="O79" s="120">
        <f ca="1">Haj_laskenta_teoll_rak!AK79</f>
        <v>0</v>
      </c>
      <c r="P79" s="120">
        <f ca="1">Haj_laskenta_lietteet!N79</f>
        <v>0</v>
      </c>
      <c r="Q79" s="120">
        <f ca="1">Haj_laskenta_lietteet!AN79</f>
        <v>0</v>
      </c>
      <c r="R79" s="120">
        <f t="shared" ca="1" si="13"/>
        <v>0</v>
      </c>
      <c r="S79" s="153"/>
      <c r="T79" s="159">
        <f>'Kp-kaasun_talteenotto'!F36</f>
        <v>0</v>
      </c>
      <c r="U79" s="180">
        <f t="shared" ca="1" si="9"/>
        <v>0</v>
      </c>
      <c r="V79" s="180">
        <f t="shared" ca="1" si="9"/>
        <v>0</v>
      </c>
      <c r="W79" s="180">
        <f t="shared" ca="1" si="8"/>
        <v>0</v>
      </c>
      <c r="X79" s="180">
        <f t="shared" ca="1" si="8"/>
        <v>0</v>
      </c>
      <c r="Y79" s="180">
        <f t="shared" ca="1" si="8"/>
        <v>0</v>
      </c>
      <c r="Z79" s="180">
        <f t="shared" ca="1" si="8"/>
        <v>0</v>
      </c>
      <c r="AA79" s="180">
        <f t="shared" ca="1" si="8"/>
        <v>0</v>
      </c>
      <c r="AC79" s="117">
        <f ca="1">Sekal_yhdyskunta!$U79/100*Haj_laskenta_yhdyskunta!$F79*Haj_laskenta_yhdyskunta!$C79*Haj_laskenta_yhdyskunta!$D79*Haj_laskenta_yhdyskunta!$D$5*Haj_laskenta_yhdyskunta!$D$4</f>
        <v>0</v>
      </c>
      <c r="AD79" s="117">
        <f ca="1">Haj_laskenta_yhdyskunta!$AN79*Haj_laskenta_yhdyskunta!$C79*Haj_laskenta_yhdyskunta!$D79*Haj_laskenta_yhdyskunta!$D$5*Haj_laskenta_yhdyskunta!$D$4</f>
        <v>0</v>
      </c>
      <c r="AE79" s="117">
        <f t="shared" ca="1" si="15"/>
        <v>0</v>
      </c>
      <c r="AF79" s="117">
        <f ca="1">Haj_laskenta_teoll_rak!$AN79*Haj_laskenta_teoll_rak!$C79*Haj_laskenta_teoll_rak!$D79*Haj_laskenta_teoll_rak!$D$5*Haj_laskenta_teoll_rak!$D$4</f>
        <v>0</v>
      </c>
      <c r="AG79" s="117">
        <f ca="1">Haj_laskenta_teoll_rak!$G79*Haj_laskenta_teoll_rak!$C79*Haj_laskenta_teoll_rak!$D79*Haj_laskenta_teoll_rak!$D$5*Haj_laskenta_teoll_rak!$D$4</f>
        <v>0</v>
      </c>
      <c r="AH79" s="117">
        <f ca="1">Haj_laskenta_lietteet!$H79*Haj_laskenta_lietteet!$C79*Haj_laskenta_lietteet!$D79*Haj_laskenta_lietteet!$D$5*Haj_laskenta_lietteet!$D$4</f>
        <v>0</v>
      </c>
      <c r="AI79" s="117">
        <f ca="1">Haj_laskenta_lietteet!$Q79*Haj_laskenta_lietteet!$C79*Haj_laskenta_lietteet!$D79*Haj_laskenta_lietteet!$D$5*Haj_laskenta_lietteet!$D$4</f>
        <v>0</v>
      </c>
      <c r="AJ79" s="46">
        <f t="shared" ca="1" si="14"/>
        <v>0</v>
      </c>
      <c r="AL79" s="117">
        <f ca="1">(AC79-U79)*(1-Hajoamiskertoimet!$C$17)</f>
        <v>0</v>
      </c>
      <c r="AM79" s="117">
        <f ca="1">(AD79-V79)*(1-Hajoamiskertoimet!$C$17)</f>
        <v>0</v>
      </c>
      <c r="AN79" s="117">
        <f ca="1">(AE79-W79)*(1-Hajoamiskertoimet!$C$17)</f>
        <v>0</v>
      </c>
      <c r="AO79" s="117">
        <f ca="1">(AF79-X79)*(1-Hajoamiskertoimet!$C$17)</f>
        <v>0</v>
      </c>
      <c r="AP79" s="117">
        <f ca="1">(AG79-Y79)*(1-Hajoamiskertoimet!$C$17)</f>
        <v>0</v>
      </c>
      <c r="AQ79" s="117">
        <f ca="1">(AH79-Z79)*(1-Hajoamiskertoimet!$C$17)</f>
        <v>0</v>
      </c>
      <c r="AR79" s="117">
        <f ca="1">(AI79-AA79)*(1-Hajoamiskertoimet!$C$17)</f>
        <v>0</v>
      </c>
      <c r="AS79" s="117">
        <f t="shared" ca="1" si="10"/>
        <v>0</v>
      </c>
    </row>
    <row r="80" spans="1:45" x14ac:dyDescent="0.35">
      <c r="A80" s="182">
        <v>2016</v>
      </c>
      <c r="B80" s="112">
        <f ca="1">(K80-U80)*(1-Hajoamiskertoimet!$C$17)</f>
        <v>0</v>
      </c>
      <c r="C80" s="112">
        <f ca="1">(L80-V80)*(1-Hajoamiskertoimet!$C$17)</f>
        <v>0</v>
      </c>
      <c r="D80" s="112">
        <f ca="1">(M80-W80)*(1-Hajoamiskertoimet!$C$17)</f>
        <v>0</v>
      </c>
      <c r="E80" s="112">
        <f ca="1">(N80-X80)*(1-Hajoamiskertoimet!$C$17)</f>
        <v>0</v>
      </c>
      <c r="F80" s="112">
        <f ca="1">(O80-Y80)*(1-Hajoamiskertoimet!$C$17)</f>
        <v>0</v>
      </c>
      <c r="G80" s="112">
        <f ca="1">(P80-Z80)*(1-Hajoamiskertoimet!$C$17)</f>
        <v>0</v>
      </c>
      <c r="H80" s="112">
        <f ca="1">(Q80-AA80)*(1-Hajoamiskertoimet!$C$17)</f>
        <v>0</v>
      </c>
      <c r="I80" s="112">
        <f t="shared" ca="1" si="11"/>
        <v>0</v>
      </c>
      <c r="K80" s="120">
        <f ca="1">Haj_laskenta_yhdyskunta!AK80</f>
        <v>0</v>
      </c>
      <c r="L80" s="120">
        <f ca="1">Haj_laskenta_yhdyskunta!BR80</f>
        <v>0</v>
      </c>
      <c r="M80" s="120">
        <f t="shared" ca="1" si="12"/>
        <v>0</v>
      </c>
      <c r="N80" s="120">
        <f ca="1">Haj_laskenta_teoll_rak!BD80</f>
        <v>0</v>
      </c>
      <c r="O80" s="120">
        <f ca="1">Haj_laskenta_teoll_rak!AK80</f>
        <v>0</v>
      </c>
      <c r="P80" s="120">
        <f ca="1">Haj_laskenta_lietteet!N80</f>
        <v>0</v>
      </c>
      <c r="Q80" s="120">
        <f ca="1">Haj_laskenta_lietteet!AN80</f>
        <v>0</v>
      </c>
      <c r="R80" s="120">
        <f t="shared" ca="1" si="13"/>
        <v>0</v>
      </c>
      <c r="S80" s="153"/>
      <c r="T80" s="159">
        <f>'Kp-kaasun_talteenotto'!F37</f>
        <v>0</v>
      </c>
      <c r="U80" s="180">
        <f t="shared" ca="1" si="9"/>
        <v>0</v>
      </c>
      <c r="V80" s="180">
        <f t="shared" ca="1" si="9"/>
        <v>0</v>
      </c>
      <c r="W80" s="180">
        <f t="shared" ca="1" si="8"/>
        <v>0</v>
      </c>
      <c r="X80" s="180">
        <f t="shared" ca="1" si="8"/>
        <v>0</v>
      </c>
      <c r="Y80" s="180">
        <f t="shared" ca="1" si="8"/>
        <v>0</v>
      </c>
      <c r="Z80" s="180">
        <f t="shared" ca="1" si="8"/>
        <v>0</v>
      </c>
      <c r="AA80" s="180">
        <f t="shared" ca="1" si="8"/>
        <v>0</v>
      </c>
      <c r="AC80" s="117">
        <f ca="1">Sekal_yhdyskunta!$U80/100*Haj_laskenta_yhdyskunta!$F80*Haj_laskenta_yhdyskunta!$C80*Haj_laskenta_yhdyskunta!$D80*Haj_laskenta_yhdyskunta!$D$5*Haj_laskenta_yhdyskunta!$D$4</f>
        <v>0</v>
      </c>
      <c r="AD80" s="117">
        <f ca="1">Haj_laskenta_yhdyskunta!$AN80*Haj_laskenta_yhdyskunta!$C80*Haj_laskenta_yhdyskunta!$D80*Haj_laskenta_yhdyskunta!$D$5*Haj_laskenta_yhdyskunta!$D$4</f>
        <v>0</v>
      </c>
      <c r="AE80" s="117">
        <f t="shared" ca="1" si="15"/>
        <v>0</v>
      </c>
      <c r="AF80" s="117">
        <f ca="1">Haj_laskenta_teoll_rak!$AN80*Haj_laskenta_teoll_rak!$C80*Haj_laskenta_teoll_rak!$D80*Haj_laskenta_teoll_rak!$D$5*Haj_laskenta_teoll_rak!$D$4</f>
        <v>0</v>
      </c>
      <c r="AG80" s="117">
        <f ca="1">Haj_laskenta_teoll_rak!$G80*Haj_laskenta_teoll_rak!$C80*Haj_laskenta_teoll_rak!$D80*Haj_laskenta_teoll_rak!$D$5*Haj_laskenta_teoll_rak!$D$4</f>
        <v>0</v>
      </c>
      <c r="AH80" s="117">
        <f ca="1">Haj_laskenta_lietteet!$H80*Haj_laskenta_lietteet!$C80*Haj_laskenta_lietteet!$D80*Haj_laskenta_lietteet!$D$5*Haj_laskenta_lietteet!$D$4</f>
        <v>0</v>
      </c>
      <c r="AI80" s="117">
        <f ca="1">Haj_laskenta_lietteet!$Q80*Haj_laskenta_lietteet!$C80*Haj_laskenta_lietteet!$D80*Haj_laskenta_lietteet!$D$5*Haj_laskenta_lietteet!$D$4</f>
        <v>0</v>
      </c>
      <c r="AJ80" s="46">
        <f t="shared" ca="1" si="14"/>
        <v>0</v>
      </c>
      <c r="AL80" s="117">
        <f ca="1">(AC80-U80)*(1-Hajoamiskertoimet!$C$17)</f>
        <v>0</v>
      </c>
      <c r="AM80" s="117">
        <f ca="1">(AD80-V80)*(1-Hajoamiskertoimet!$C$17)</f>
        <v>0</v>
      </c>
      <c r="AN80" s="117">
        <f ca="1">(AE80-W80)*(1-Hajoamiskertoimet!$C$17)</f>
        <v>0</v>
      </c>
      <c r="AO80" s="117">
        <f ca="1">(AF80-X80)*(1-Hajoamiskertoimet!$C$17)</f>
        <v>0</v>
      </c>
      <c r="AP80" s="117">
        <f ca="1">(AG80-Y80)*(1-Hajoamiskertoimet!$C$17)</f>
        <v>0</v>
      </c>
      <c r="AQ80" s="117">
        <f ca="1">(AH80-Z80)*(1-Hajoamiskertoimet!$C$17)</f>
        <v>0</v>
      </c>
      <c r="AR80" s="117">
        <f ca="1">(AI80-AA80)*(1-Hajoamiskertoimet!$C$17)</f>
        <v>0</v>
      </c>
      <c r="AS80" s="117">
        <f t="shared" ca="1" si="10"/>
        <v>0</v>
      </c>
    </row>
    <row r="81" spans="1:45" x14ac:dyDescent="0.35">
      <c r="A81" s="182">
        <v>2017</v>
      </c>
      <c r="B81" s="112">
        <f ca="1">(K81-U81)*(1-Hajoamiskertoimet!$C$17)</f>
        <v>0</v>
      </c>
      <c r="C81" s="112">
        <f ca="1">(L81-V81)*(1-Hajoamiskertoimet!$C$17)</f>
        <v>0</v>
      </c>
      <c r="D81" s="112">
        <f ca="1">(M81-W81)*(1-Hajoamiskertoimet!$C$17)</f>
        <v>0</v>
      </c>
      <c r="E81" s="112">
        <f ca="1">(N81-X81)*(1-Hajoamiskertoimet!$C$17)</f>
        <v>0</v>
      </c>
      <c r="F81" s="112">
        <f ca="1">(O81-Y81)*(1-Hajoamiskertoimet!$C$17)</f>
        <v>0</v>
      </c>
      <c r="G81" s="112">
        <f ca="1">(P81-Z81)*(1-Hajoamiskertoimet!$C$17)</f>
        <v>0</v>
      </c>
      <c r="H81" s="112">
        <f ca="1">(Q81-AA81)*(1-Hajoamiskertoimet!$C$17)</f>
        <v>0</v>
      </c>
      <c r="I81" s="112">
        <f t="shared" ca="1" si="11"/>
        <v>0</v>
      </c>
      <c r="K81" s="120">
        <f ca="1">Haj_laskenta_yhdyskunta!AK81</f>
        <v>0</v>
      </c>
      <c r="L81" s="120">
        <f ca="1">Haj_laskenta_yhdyskunta!BR81</f>
        <v>0</v>
      </c>
      <c r="M81" s="120">
        <f t="shared" ca="1" si="12"/>
        <v>0</v>
      </c>
      <c r="N81" s="120">
        <f ca="1">Haj_laskenta_teoll_rak!BD81</f>
        <v>0</v>
      </c>
      <c r="O81" s="120">
        <f ca="1">Haj_laskenta_teoll_rak!AK81</f>
        <v>0</v>
      </c>
      <c r="P81" s="120">
        <f ca="1">Haj_laskenta_lietteet!N81</f>
        <v>0</v>
      </c>
      <c r="Q81" s="120">
        <f ca="1">Haj_laskenta_lietteet!AN81</f>
        <v>0</v>
      </c>
      <c r="R81" s="120">
        <f t="shared" ca="1" si="13"/>
        <v>0</v>
      </c>
      <c r="S81" s="153"/>
      <c r="T81" s="159">
        <f>'Kp-kaasun_talteenotto'!F38</f>
        <v>0</v>
      </c>
      <c r="U81" s="180">
        <f t="shared" ca="1" si="9"/>
        <v>0</v>
      </c>
      <c r="V81" s="180">
        <f t="shared" ca="1" si="9"/>
        <v>0</v>
      </c>
      <c r="W81" s="180">
        <f t="shared" ca="1" si="8"/>
        <v>0</v>
      </c>
      <c r="X81" s="180">
        <f t="shared" ca="1" si="8"/>
        <v>0</v>
      </c>
      <c r="Y81" s="180">
        <f t="shared" ca="1" si="8"/>
        <v>0</v>
      </c>
      <c r="Z81" s="180">
        <f t="shared" ca="1" si="8"/>
        <v>0</v>
      </c>
      <c r="AA81" s="180">
        <f t="shared" ca="1" si="8"/>
        <v>0</v>
      </c>
      <c r="AC81" s="117">
        <f ca="1">Sekal_yhdyskunta!$U81/100*Haj_laskenta_yhdyskunta!$F81*Haj_laskenta_yhdyskunta!$C81*Haj_laskenta_yhdyskunta!$D81*Haj_laskenta_yhdyskunta!$D$5*Haj_laskenta_yhdyskunta!$D$4</f>
        <v>0</v>
      </c>
      <c r="AD81" s="117">
        <f ca="1">Haj_laskenta_yhdyskunta!$AN81*Haj_laskenta_yhdyskunta!$C81*Haj_laskenta_yhdyskunta!$D81*Haj_laskenta_yhdyskunta!$D$5*Haj_laskenta_yhdyskunta!$D$4</f>
        <v>0</v>
      </c>
      <c r="AE81" s="117">
        <f t="shared" ca="1" si="15"/>
        <v>0</v>
      </c>
      <c r="AF81" s="117">
        <f ca="1">Haj_laskenta_teoll_rak!$AN81*Haj_laskenta_teoll_rak!$C81*Haj_laskenta_teoll_rak!$D81*Haj_laskenta_teoll_rak!$D$5*Haj_laskenta_teoll_rak!$D$4</f>
        <v>0</v>
      </c>
      <c r="AG81" s="117">
        <f ca="1">Haj_laskenta_teoll_rak!$G81*Haj_laskenta_teoll_rak!$C81*Haj_laskenta_teoll_rak!$D81*Haj_laskenta_teoll_rak!$D$5*Haj_laskenta_teoll_rak!$D$4</f>
        <v>0</v>
      </c>
      <c r="AH81" s="117">
        <f ca="1">Haj_laskenta_lietteet!$H81*Haj_laskenta_lietteet!$C81*Haj_laskenta_lietteet!$D81*Haj_laskenta_lietteet!$D$5*Haj_laskenta_lietteet!$D$4</f>
        <v>0</v>
      </c>
      <c r="AI81" s="117">
        <f ca="1">Haj_laskenta_lietteet!$Q81*Haj_laskenta_lietteet!$C81*Haj_laskenta_lietteet!$D81*Haj_laskenta_lietteet!$D$5*Haj_laskenta_lietteet!$D$4</f>
        <v>0</v>
      </c>
      <c r="AJ81" s="46">
        <f t="shared" ca="1" si="14"/>
        <v>0</v>
      </c>
      <c r="AL81" s="117">
        <f ca="1">(AC81-U81)*(1-Hajoamiskertoimet!$C$17)</f>
        <v>0</v>
      </c>
      <c r="AM81" s="117">
        <f ca="1">(AD81-V81)*(1-Hajoamiskertoimet!$C$17)</f>
        <v>0</v>
      </c>
      <c r="AN81" s="117">
        <f ca="1">(AE81-W81)*(1-Hajoamiskertoimet!$C$17)</f>
        <v>0</v>
      </c>
      <c r="AO81" s="117">
        <f ca="1">(AF81-X81)*(1-Hajoamiskertoimet!$C$17)</f>
        <v>0</v>
      </c>
      <c r="AP81" s="117">
        <f ca="1">(AG81-Y81)*(1-Hajoamiskertoimet!$C$17)</f>
        <v>0</v>
      </c>
      <c r="AQ81" s="117">
        <f ca="1">(AH81-Z81)*(1-Hajoamiskertoimet!$C$17)</f>
        <v>0</v>
      </c>
      <c r="AR81" s="117">
        <f ca="1">(AI81-AA81)*(1-Hajoamiskertoimet!$C$17)</f>
        <v>0</v>
      </c>
      <c r="AS81" s="117">
        <f t="shared" ca="1" si="10"/>
        <v>0</v>
      </c>
    </row>
    <row r="82" spans="1:45" x14ac:dyDescent="0.35">
      <c r="A82" s="182">
        <v>2018</v>
      </c>
      <c r="B82" s="112">
        <f ca="1">(K82-U82)*(1-Hajoamiskertoimet!$C$17)</f>
        <v>0</v>
      </c>
      <c r="C82" s="112">
        <f ca="1">(L82-V82)*(1-Hajoamiskertoimet!$C$17)</f>
        <v>0</v>
      </c>
      <c r="D82" s="112">
        <f ca="1">(M82-W82)*(1-Hajoamiskertoimet!$C$17)</f>
        <v>0</v>
      </c>
      <c r="E82" s="112">
        <f ca="1">(N82-X82)*(1-Hajoamiskertoimet!$C$17)</f>
        <v>0</v>
      </c>
      <c r="F82" s="112">
        <f ca="1">(O82-Y82)*(1-Hajoamiskertoimet!$C$17)</f>
        <v>0</v>
      </c>
      <c r="G82" s="112">
        <f ca="1">(P82-Z82)*(1-Hajoamiskertoimet!$C$17)</f>
        <v>0</v>
      </c>
      <c r="H82" s="112">
        <f ca="1">(Q82-AA82)*(1-Hajoamiskertoimet!$C$17)</f>
        <v>0</v>
      </c>
      <c r="I82" s="112">
        <f t="shared" ca="1" si="11"/>
        <v>0</v>
      </c>
      <c r="K82" s="120">
        <f ca="1">Haj_laskenta_yhdyskunta!AK82</f>
        <v>0</v>
      </c>
      <c r="L82" s="120">
        <f ca="1">Haj_laskenta_yhdyskunta!BR82</f>
        <v>0</v>
      </c>
      <c r="M82" s="120">
        <f t="shared" ca="1" si="12"/>
        <v>0</v>
      </c>
      <c r="N82" s="120">
        <f ca="1">Haj_laskenta_teoll_rak!BD82</f>
        <v>0</v>
      </c>
      <c r="O82" s="120">
        <f ca="1">Haj_laskenta_teoll_rak!AK82</f>
        <v>0</v>
      </c>
      <c r="P82" s="120">
        <f ca="1">Haj_laskenta_lietteet!N82</f>
        <v>0</v>
      </c>
      <c r="Q82" s="120">
        <f ca="1">Haj_laskenta_lietteet!AN82</f>
        <v>0</v>
      </c>
      <c r="R82" s="120">
        <f t="shared" ca="1" si="13"/>
        <v>0</v>
      </c>
      <c r="S82" s="153"/>
      <c r="T82" s="159">
        <f>'Kp-kaasun_talteenotto'!F39</f>
        <v>0</v>
      </c>
      <c r="U82" s="180">
        <f t="shared" ca="1" si="9"/>
        <v>0</v>
      </c>
      <c r="V82" s="180">
        <f t="shared" ca="1" si="9"/>
        <v>0</v>
      </c>
      <c r="W82" s="180">
        <f t="shared" ca="1" si="8"/>
        <v>0</v>
      </c>
      <c r="X82" s="180">
        <f t="shared" ca="1" si="8"/>
        <v>0</v>
      </c>
      <c r="Y82" s="180">
        <f t="shared" ca="1" si="8"/>
        <v>0</v>
      </c>
      <c r="Z82" s="180">
        <f t="shared" ca="1" si="8"/>
        <v>0</v>
      </c>
      <c r="AA82" s="180">
        <f t="shared" ca="1" si="8"/>
        <v>0</v>
      </c>
      <c r="AC82" s="117">
        <f ca="1">Sekal_yhdyskunta!$U82/100*Haj_laskenta_yhdyskunta!$F82*Haj_laskenta_yhdyskunta!$C82*Haj_laskenta_yhdyskunta!$D82*Haj_laskenta_yhdyskunta!$D$5*Haj_laskenta_yhdyskunta!$D$4</f>
        <v>0</v>
      </c>
      <c r="AD82" s="117">
        <f ca="1">Haj_laskenta_yhdyskunta!$AN82*Haj_laskenta_yhdyskunta!$C82*Haj_laskenta_yhdyskunta!$D82*Haj_laskenta_yhdyskunta!$D$5*Haj_laskenta_yhdyskunta!$D$4</f>
        <v>0</v>
      </c>
      <c r="AE82" s="117">
        <f t="shared" ca="1" si="15"/>
        <v>0</v>
      </c>
      <c r="AF82" s="117">
        <f ca="1">Haj_laskenta_teoll_rak!$AN82*Haj_laskenta_teoll_rak!$C82*Haj_laskenta_teoll_rak!$D82*Haj_laskenta_teoll_rak!$D$5*Haj_laskenta_teoll_rak!$D$4</f>
        <v>0</v>
      </c>
      <c r="AG82" s="117">
        <f ca="1">Haj_laskenta_teoll_rak!$G82*Haj_laskenta_teoll_rak!$C82*Haj_laskenta_teoll_rak!$D82*Haj_laskenta_teoll_rak!$D$5*Haj_laskenta_teoll_rak!$D$4</f>
        <v>0</v>
      </c>
      <c r="AH82" s="117">
        <f ca="1">Haj_laskenta_lietteet!$H82*Haj_laskenta_lietteet!$C82*Haj_laskenta_lietteet!$D82*Haj_laskenta_lietteet!$D$5*Haj_laskenta_lietteet!$D$4</f>
        <v>0</v>
      </c>
      <c r="AI82" s="117">
        <f ca="1">Haj_laskenta_lietteet!$Q82*Haj_laskenta_lietteet!$C82*Haj_laskenta_lietteet!$D82*Haj_laskenta_lietteet!$D$5*Haj_laskenta_lietteet!$D$4</f>
        <v>0</v>
      </c>
      <c r="AJ82" s="46">
        <f t="shared" ca="1" si="14"/>
        <v>0</v>
      </c>
      <c r="AL82" s="117">
        <f ca="1">(AC82-U82)*(1-Hajoamiskertoimet!$C$17)</f>
        <v>0</v>
      </c>
      <c r="AM82" s="117">
        <f ca="1">(AD82-V82)*(1-Hajoamiskertoimet!$C$17)</f>
        <v>0</v>
      </c>
      <c r="AN82" s="117">
        <f ca="1">(AE82-W82)*(1-Hajoamiskertoimet!$C$17)</f>
        <v>0</v>
      </c>
      <c r="AO82" s="117">
        <f ca="1">(AF82-X82)*(1-Hajoamiskertoimet!$C$17)</f>
        <v>0</v>
      </c>
      <c r="AP82" s="117">
        <f ca="1">(AG82-Y82)*(1-Hajoamiskertoimet!$C$17)</f>
        <v>0</v>
      </c>
      <c r="AQ82" s="117">
        <f ca="1">(AH82-Z82)*(1-Hajoamiskertoimet!$C$17)</f>
        <v>0</v>
      </c>
      <c r="AR82" s="117">
        <f ca="1">(AI82-AA82)*(1-Hajoamiskertoimet!$C$17)</f>
        <v>0</v>
      </c>
      <c r="AS82" s="117">
        <f t="shared" ca="1" si="10"/>
        <v>0</v>
      </c>
    </row>
    <row r="83" spans="1:45" x14ac:dyDescent="0.35">
      <c r="A83" s="182">
        <v>2019</v>
      </c>
      <c r="B83" s="112">
        <f ca="1">(K83-U83)*(1-Hajoamiskertoimet!$C$17)</f>
        <v>0</v>
      </c>
      <c r="C83" s="112">
        <f ca="1">(L83-V83)*(1-Hajoamiskertoimet!$C$17)</f>
        <v>0</v>
      </c>
      <c r="D83" s="112">
        <f ca="1">(M83-W83)*(1-Hajoamiskertoimet!$C$17)</f>
        <v>0</v>
      </c>
      <c r="E83" s="112">
        <f ca="1">(N83-X83)*(1-Hajoamiskertoimet!$C$17)</f>
        <v>0</v>
      </c>
      <c r="F83" s="112">
        <f ca="1">(O83-Y83)*(1-Hajoamiskertoimet!$C$17)</f>
        <v>0</v>
      </c>
      <c r="G83" s="112">
        <f ca="1">(P83-Z83)*(1-Hajoamiskertoimet!$C$17)</f>
        <v>0</v>
      </c>
      <c r="H83" s="112">
        <f ca="1">(Q83-AA83)*(1-Hajoamiskertoimet!$C$17)</f>
        <v>0</v>
      </c>
      <c r="I83" s="112">
        <f t="shared" ca="1" si="11"/>
        <v>0</v>
      </c>
      <c r="K83" s="120">
        <f ca="1">Haj_laskenta_yhdyskunta!AK83</f>
        <v>0</v>
      </c>
      <c r="L83" s="120">
        <f ca="1">Haj_laskenta_yhdyskunta!BR83</f>
        <v>0</v>
      </c>
      <c r="M83" s="120">
        <f t="shared" ca="1" si="12"/>
        <v>0</v>
      </c>
      <c r="N83" s="120">
        <f ca="1">Haj_laskenta_teoll_rak!BD83</f>
        <v>0</v>
      </c>
      <c r="O83" s="120">
        <f ca="1">Haj_laskenta_teoll_rak!AK83</f>
        <v>0</v>
      </c>
      <c r="P83" s="120">
        <f ca="1">Haj_laskenta_lietteet!N83</f>
        <v>0</v>
      </c>
      <c r="Q83" s="120">
        <f ca="1">Haj_laskenta_lietteet!AN83</f>
        <v>0</v>
      </c>
      <c r="R83" s="120">
        <f t="shared" ca="1" si="13"/>
        <v>0</v>
      </c>
      <c r="S83" s="153"/>
      <c r="T83" s="159">
        <f>'Kp-kaasun_talteenotto'!F40</f>
        <v>0</v>
      </c>
      <c r="U83" s="180">
        <f t="shared" ca="1" si="9"/>
        <v>0</v>
      </c>
      <c r="V83" s="180">
        <f t="shared" ca="1" si="9"/>
        <v>0</v>
      </c>
      <c r="W83" s="180">
        <f t="shared" ca="1" si="8"/>
        <v>0</v>
      </c>
      <c r="X83" s="180">
        <f t="shared" ca="1" si="8"/>
        <v>0</v>
      </c>
      <c r="Y83" s="180">
        <f t="shared" ca="1" si="8"/>
        <v>0</v>
      </c>
      <c r="Z83" s="180">
        <f t="shared" ca="1" si="8"/>
        <v>0</v>
      </c>
      <c r="AA83" s="180">
        <f t="shared" ca="1" si="8"/>
        <v>0</v>
      </c>
      <c r="AC83" s="117">
        <f ca="1">Sekal_yhdyskunta!$U83/100*Haj_laskenta_yhdyskunta!$F83*Haj_laskenta_yhdyskunta!$C83*Haj_laskenta_yhdyskunta!$D83*Haj_laskenta_yhdyskunta!$D$5*Haj_laskenta_yhdyskunta!$D$4</f>
        <v>0</v>
      </c>
      <c r="AD83" s="117">
        <f ca="1">Haj_laskenta_yhdyskunta!$AN83*Haj_laskenta_yhdyskunta!$C83*Haj_laskenta_yhdyskunta!$D83*Haj_laskenta_yhdyskunta!$D$5*Haj_laskenta_yhdyskunta!$D$4</f>
        <v>0</v>
      </c>
      <c r="AE83" s="117">
        <f t="shared" ca="1" si="15"/>
        <v>0</v>
      </c>
      <c r="AF83" s="117">
        <f ca="1">Haj_laskenta_teoll_rak!$AN83*Haj_laskenta_teoll_rak!$C83*Haj_laskenta_teoll_rak!$D83*Haj_laskenta_teoll_rak!$D$5*Haj_laskenta_teoll_rak!$D$4</f>
        <v>0</v>
      </c>
      <c r="AG83" s="117">
        <f ca="1">Haj_laskenta_teoll_rak!$G83*Haj_laskenta_teoll_rak!$C83*Haj_laskenta_teoll_rak!$D83*Haj_laskenta_teoll_rak!$D$5*Haj_laskenta_teoll_rak!$D$4</f>
        <v>0</v>
      </c>
      <c r="AH83" s="117">
        <f ca="1">Haj_laskenta_lietteet!$H83*Haj_laskenta_lietteet!$C83*Haj_laskenta_lietteet!$D83*Haj_laskenta_lietteet!$D$5*Haj_laskenta_lietteet!$D$4</f>
        <v>0</v>
      </c>
      <c r="AI83" s="117">
        <f ca="1">Haj_laskenta_lietteet!$Q83*Haj_laskenta_lietteet!$C83*Haj_laskenta_lietteet!$D83*Haj_laskenta_lietteet!$D$5*Haj_laskenta_lietteet!$D$4</f>
        <v>0</v>
      </c>
      <c r="AJ83" s="46">
        <f t="shared" ca="1" si="14"/>
        <v>0</v>
      </c>
      <c r="AL83" s="117">
        <f ca="1">(AC83-U83)*(1-Hajoamiskertoimet!$C$17)</f>
        <v>0</v>
      </c>
      <c r="AM83" s="117">
        <f ca="1">(AD83-V83)*(1-Hajoamiskertoimet!$C$17)</f>
        <v>0</v>
      </c>
      <c r="AN83" s="117">
        <f ca="1">(AE83-W83)*(1-Hajoamiskertoimet!$C$17)</f>
        <v>0</v>
      </c>
      <c r="AO83" s="117">
        <f ca="1">(AF83-X83)*(1-Hajoamiskertoimet!$C$17)</f>
        <v>0</v>
      </c>
      <c r="AP83" s="117">
        <f ca="1">(AG83-Y83)*(1-Hajoamiskertoimet!$C$17)</f>
        <v>0</v>
      </c>
      <c r="AQ83" s="117">
        <f ca="1">(AH83-Z83)*(1-Hajoamiskertoimet!$C$17)</f>
        <v>0</v>
      </c>
      <c r="AR83" s="117">
        <f ca="1">(AI83-AA83)*(1-Hajoamiskertoimet!$C$17)</f>
        <v>0</v>
      </c>
      <c r="AS83" s="117">
        <f t="shared" ca="1" si="10"/>
        <v>0</v>
      </c>
    </row>
    <row r="84" spans="1:45" x14ac:dyDescent="0.35">
      <c r="A84" s="182">
        <v>2020</v>
      </c>
      <c r="B84" s="112">
        <f ca="1">(K84-U84)*(1-Hajoamiskertoimet!$C$17)</f>
        <v>0</v>
      </c>
      <c r="C84" s="112">
        <f ca="1">(L84-V84)*(1-Hajoamiskertoimet!$C$17)</f>
        <v>0</v>
      </c>
      <c r="D84" s="112">
        <f ca="1">(M84-W84)*(1-Hajoamiskertoimet!$C$17)</f>
        <v>0</v>
      </c>
      <c r="E84" s="112">
        <f ca="1">(N84-X84)*(1-Hajoamiskertoimet!$C$17)</f>
        <v>0</v>
      </c>
      <c r="F84" s="112">
        <f ca="1">(O84-Y84)*(1-Hajoamiskertoimet!$C$17)</f>
        <v>0</v>
      </c>
      <c r="G84" s="112">
        <f ca="1">(P84-Z84)*(1-Hajoamiskertoimet!$C$17)</f>
        <v>0</v>
      </c>
      <c r="H84" s="112">
        <f ca="1">(Q84-AA84)*(1-Hajoamiskertoimet!$C$17)</f>
        <v>0</v>
      </c>
      <c r="I84" s="112">
        <f t="shared" ca="1" si="11"/>
        <v>0</v>
      </c>
      <c r="K84" s="120">
        <f ca="1">Haj_laskenta_yhdyskunta!AK84</f>
        <v>0</v>
      </c>
      <c r="L84" s="120">
        <f ca="1">Haj_laskenta_yhdyskunta!BR84</f>
        <v>0</v>
      </c>
      <c r="M84" s="120">
        <f t="shared" ca="1" si="12"/>
        <v>0</v>
      </c>
      <c r="N84" s="120">
        <f ca="1">Haj_laskenta_teoll_rak!BD84</f>
        <v>0</v>
      </c>
      <c r="O84" s="120">
        <f ca="1">Haj_laskenta_teoll_rak!AK84</f>
        <v>0</v>
      </c>
      <c r="P84" s="120">
        <f ca="1">Haj_laskenta_lietteet!N84</f>
        <v>0</v>
      </c>
      <c r="Q84" s="120">
        <f ca="1">Haj_laskenta_lietteet!AN84</f>
        <v>0</v>
      </c>
      <c r="R84" s="120">
        <f t="shared" ca="1" si="13"/>
        <v>0</v>
      </c>
      <c r="S84" s="153"/>
      <c r="T84" s="159">
        <f>'Kp-kaasun_talteenotto'!F41</f>
        <v>0</v>
      </c>
      <c r="U84" s="180">
        <f t="shared" ca="1" si="9"/>
        <v>0</v>
      </c>
      <c r="V84" s="180">
        <f t="shared" ca="1" si="9"/>
        <v>0</v>
      </c>
      <c r="W84" s="180">
        <f t="shared" ca="1" si="8"/>
        <v>0</v>
      </c>
      <c r="X84" s="180">
        <f t="shared" ca="1" si="8"/>
        <v>0</v>
      </c>
      <c r="Y84" s="180">
        <f t="shared" ca="1" si="8"/>
        <v>0</v>
      </c>
      <c r="Z84" s="180">
        <f t="shared" ca="1" si="8"/>
        <v>0</v>
      </c>
      <c r="AA84" s="180">
        <f t="shared" ca="1" si="8"/>
        <v>0</v>
      </c>
      <c r="AC84" s="117">
        <f ca="1">Sekal_yhdyskunta!$U84/100*Haj_laskenta_yhdyskunta!$F84*Haj_laskenta_yhdyskunta!$C84*Haj_laskenta_yhdyskunta!$D84*Haj_laskenta_yhdyskunta!$D$5*Haj_laskenta_yhdyskunta!$D$4</f>
        <v>0</v>
      </c>
      <c r="AD84" s="117">
        <f ca="1">Haj_laskenta_yhdyskunta!$AN84*Haj_laskenta_yhdyskunta!$C84*Haj_laskenta_yhdyskunta!$D84*Haj_laskenta_yhdyskunta!$D$5*Haj_laskenta_yhdyskunta!$D$4</f>
        <v>0</v>
      </c>
      <c r="AE84" s="117">
        <f t="shared" ca="1" si="15"/>
        <v>0</v>
      </c>
      <c r="AF84" s="117">
        <f ca="1">Haj_laskenta_teoll_rak!$AN84*Haj_laskenta_teoll_rak!$C84*Haj_laskenta_teoll_rak!$D84*Haj_laskenta_teoll_rak!$D$5*Haj_laskenta_teoll_rak!$D$4</f>
        <v>0</v>
      </c>
      <c r="AG84" s="117">
        <f ca="1">Haj_laskenta_teoll_rak!$G84*Haj_laskenta_teoll_rak!$C84*Haj_laskenta_teoll_rak!$D84*Haj_laskenta_teoll_rak!$D$5*Haj_laskenta_teoll_rak!$D$4</f>
        <v>0</v>
      </c>
      <c r="AH84" s="117">
        <f ca="1">Haj_laskenta_lietteet!$H84*Haj_laskenta_lietteet!$C84*Haj_laskenta_lietteet!$D84*Haj_laskenta_lietteet!$D$5*Haj_laskenta_lietteet!$D$4</f>
        <v>0</v>
      </c>
      <c r="AI84" s="117">
        <f ca="1">Haj_laskenta_lietteet!$Q84*Haj_laskenta_lietteet!$C84*Haj_laskenta_lietteet!$D84*Haj_laskenta_lietteet!$D$5*Haj_laskenta_lietteet!$D$4</f>
        <v>0</v>
      </c>
      <c r="AJ84" s="46">
        <f t="shared" ca="1" si="14"/>
        <v>0</v>
      </c>
      <c r="AL84" s="117">
        <f ca="1">(AC84-U84)*(1-Hajoamiskertoimet!$C$17)</f>
        <v>0</v>
      </c>
      <c r="AM84" s="117">
        <f ca="1">(AD84-V84)*(1-Hajoamiskertoimet!$C$17)</f>
        <v>0</v>
      </c>
      <c r="AN84" s="117">
        <f ca="1">(AE84-W84)*(1-Hajoamiskertoimet!$C$17)</f>
        <v>0</v>
      </c>
      <c r="AO84" s="117">
        <f ca="1">(AF84-X84)*(1-Hajoamiskertoimet!$C$17)</f>
        <v>0</v>
      </c>
      <c r="AP84" s="117">
        <f ca="1">(AG84-Y84)*(1-Hajoamiskertoimet!$C$17)</f>
        <v>0</v>
      </c>
      <c r="AQ84" s="117">
        <f ca="1">(AH84-Z84)*(1-Hajoamiskertoimet!$C$17)</f>
        <v>0</v>
      </c>
      <c r="AR84" s="117">
        <f ca="1">(AI84-AA84)*(1-Hajoamiskertoimet!$C$17)</f>
        <v>0</v>
      </c>
      <c r="AS84" s="117">
        <f t="shared" ca="1" si="10"/>
        <v>0</v>
      </c>
    </row>
    <row r="85" spans="1:45" x14ac:dyDescent="0.35">
      <c r="A85" s="182">
        <v>2021</v>
      </c>
      <c r="B85" s="112">
        <f ca="1">(K85-U85)*(1-Hajoamiskertoimet!$C$17)</f>
        <v>0</v>
      </c>
      <c r="C85" s="112">
        <f ca="1">(L85-V85)*(1-Hajoamiskertoimet!$C$17)</f>
        <v>0</v>
      </c>
      <c r="D85" s="112">
        <f ca="1">(M85-W85)*(1-Hajoamiskertoimet!$C$17)</f>
        <v>0</v>
      </c>
      <c r="E85" s="112">
        <f ca="1">(N85-X85)*(1-Hajoamiskertoimet!$C$17)</f>
        <v>0</v>
      </c>
      <c r="F85" s="112">
        <f ca="1">(O85-Y85)*(1-Hajoamiskertoimet!$C$17)</f>
        <v>0</v>
      </c>
      <c r="G85" s="112">
        <f ca="1">(P85-Z85)*(1-Hajoamiskertoimet!$C$17)</f>
        <v>0</v>
      </c>
      <c r="H85" s="112">
        <f ca="1">(Q85-AA85)*(1-Hajoamiskertoimet!$C$17)</f>
        <v>0</v>
      </c>
      <c r="I85" s="112">
        <f t="shared" ca="1" si="11"/>
        <v>0</v>
      </c>
      <c r="K85" s="120">
        <f ca="1">Haj_laskenta_yhdyskunta!AK85</f>
        <v>0</v>
      </c>
      <c r="L85" s="120">
        <f ca="1">Haj_laskenta_yhdyskunta!BR85</f>
        <v>0</v>
      </c>
      <c r="M85" s="120">
        <f t="shared" ca="1" si="12"/>
        <v>0</v>
      </c>
      <c r="N85" s="120">
        <f ca="1">Haj_laskenta_teoll_rak!BD85</f>
        <v>0</v>
      </c>
      <c r="O85" s="120">
        <f ca="1">Haj_laskenta_teoll_rak!AK85</f>
        <v>0</v>
      </c>
      <c r="P85" s="120">
        <f ca="1">Haj_laskenta_lietteet!N85</f>
        <v>0</v>
      </c>
      <c r="Q85" s="120">
        <f ca="1">Haj_laskenta_lietteet!AN85</f>
        <v>0</v>
      </c>
      <c r="R85" s="120">
        <f t="shared" ca="1" si="13"/>
        <v>0</v>
      </c>
      <c r="S85" s="153"/>
      <c r="T85" s="159">
        <f>'Kp-kaasun_talteenotto'!F42</f>
        <v>0</v>
      </c>
      <c r="U85" s="180">
        <f t="shared" ca="1" si="9"/>
        <v>0</v>
      </c>
      <c r="V85" s="180">
        <f t="shared" ca="1" si="9"/>
        <v>0</v>
      </c>
      <c r="W85" s="180">
        <f t="shared" ca="1" si="8"/>
        <v>0</v>
      </c>
      <c r="X85" s="180">
        <f t="shared" ca="1" si="8"/>
        <v>0</v>
      </c>
      <c r="Y85" s="180">
        <f t="shared" ca="1" si="8"/>
        <v>0</v>
      </c>
      <c r="Z85" s="180">
        <f t="shared" ca="1" si="8"/>
        <v>0</v>
      </c>
      <c r="AA85" s="180">
        <f t="shared" ca="1" si="8"/>
        <v>0</v>
      </c>
      <c r="AC85" s="117">
        <f ca="1">Sekal_yhdyskunta!$U85/100*Haj_laskenta_yhdyskunta!$F85*Haj_laskenta_yhdyskunta!$C85*Haj_laskenta_yhdyskunta!$D85*Haj_laskenta_yhdyskunta!$D$5*Haj_laskenta_yhdyskunta!$D$4</f>
        <v>0</v>
      </c>
      <c r="AD85" s="117">
        <f ca="1">Haj_laskenta_yhdyskunta!$AN85*Haj_laskenta_yhdyskunta!$C85*Haj_laskenta_yhdyskunta!$D85*Haj_laskenta_yhdyskunta!$D$5*Haj_laskenta_yhdyskunta!$D$4</f>
        <v>0</v>
      </c>
      <c r="AE85" s="117">
        <f t="shared" ca="1" si="15"/>
        <v>0</v>
      </c>
      <c r="AF85" s="117">
        <f ca="1">Haj_laskenta_teoll_rak!$AN85*Haj_laskenta_teoll_rak!$C85*Haj_laskenta_teoll_rak!$D85*Haj_laskenta_teoll_rak!$D$5*Haj_laskenta_teoll_rak!$D$4</f>
        <v>0</v>
      </c>
      <c r="AG85" s="117">
        <f ca="1">Haj_laskenta_teoll_rak!$G85*Haj_laskenta_teoll_rak!$C85*Haj_laskenta_teoll_rak!$D85*Haj_laskenta_teoll_rak!$D$5*Haj_laskenta_teoll_rak!$D$4</f>
        <v>0</v>
      </c>
      <c r="AH85" s="117">
        <f ca="1">Haj_laskenta_lietteet!$H85*Haj_laskenta_lietteet!$C85*Haj_laskenta_lietteet!$D85*Haj_laskenta_lietteet!$D$5*Haj_laskenta_lietteet!$D$4</f>
        <v>0</v>
      </c>
      <c r="AI85" s="117">
        <f ca="1">Haj_laskenta_lietteet!$Q85*Haj_laskenta_lietteet!$C85*Haj_laskenta_lietteet!$D85*Haj_laskenta_lietteet!$D$5*Haj_laskenta_lietteet!$D$4</f>
        <v>0</v>
      </c>
      <c r="AJ85" s="46">
        <f t="shared" ca="1" si="14"/>
        <v>0</v>
      </c>
      <c r="AL85" s="117">
        <f ca="1">(AC85-U85)*(1-Hajoamiskertoimet!$C$17)</f>
        <v>0</v>
      </c>
      <c r="AM85" s="117">
        <f ca="1">(AD85-V85)*(1-Hajoamiskertoimet!$C$17)</f>
        <v>0</v>
      </c>
      <c r="AN85" s="117">
        <f ca="1">(AE85-W85)*(1-Hajoamiskertoimet!$C$17)</f>
        <v>0</v>
      </c>
      <c r="AO85" s="117">
        <f ca="1">(AF85-X85)*(1-Hajoamiskertoimet!$C$17)</f>
        <v>0</v>
      </c>
      <c r="AP85" s="117">
        <f ca="1">(AG85-Y85)*(1-Hajoamiskertoimet!$C$17)</f>
        <v>0</v>
      </c>
      <c r="AQ85" s="117">
        <f ca="1">(AH85-Z85)*(1-Hajoamiskertoimet!$C$17)</f>
        <v>0</v>
      </c>
      <c r="AR85" s="117">
        <f ca="1">(AI85-AA85)*(1-Hajoamiskertoimet!$C$17)</f>
        <v>0</v>
      </c>
      <c r="AS85" s="117">
        <f t="shared" ca="1" si="10"/>
        <v>0</v>
      </c>
    </row>
    <row r="86" spans="1:45" x14ac:dyDescent="0.35">
      <c r="A86" s="182">
        <v>2022</v>
      </c>
      <c r="B86" s="112">
        <f ca="1">(K86-U86)*(1-Hajoamiskertoimet!$C$17)</f>
        <v>0</v>
      </c>
      <c r="C86" s="112">
        <f ca="1">(L86-V86)*(1-Hajoamiskertoimet!$C$17)</f>
        <v>0</v>
      </c>
      <c r="D86" s="112">
        <f ca="1">(M86-W86)*(1-Hajoamiskertoimet!$C$17)</f>
        <v>0</v>
      </c>
      <c r="E86" s="112">
        <f ca="1">(N86-X86)*(1-Hajoamiskertoimet!$C$17)</f>
        <v>0</v>
      </c>
      <c r="F86" s="112">
        <f ca="1">(O86-Y86)*(1-Hajoamiskertoimet!$C$17)</f>
        <v>0</v>
      </c>
      <c r="G86" s="112">
        <f ca="1">(P86-Z86)*(1-Hajoamiskertoimet!$C$17)</f>
        <v>0</v>
      </c>
      <c r="H86" s="112">
        <f ca="1">(Q86-AA86)*(1-Hajoamiskertoimet!$C$17)</f>
        <v>0</v>
      </c>
      <c r="I86" s="112">
        <f t="shared" ca="1" si="11"/>
        <v>0</v>
      </c>
      <c r="K86" s="120">
        <f ca="1">Haj_laskenta_yhdyskunta!AK86</f>
        <v>0</v>
      </c>
      <c r="L86" s="120">
        <f ca="1">Haj_laskenta_yhdyskunta!BR86</f>
        <v>0</v>
      </c>
      <c r="M86" s="120">
        <f t="shared" ca="1" si="12"/>
        <v>0</v>
      </c>
      <c r="N86" s="120">
        <f ca="1">Haj_laskenta_teoll_rak!BD86</f>
        <v>0</v>
      </c>
      <c r="O86" s="120">
        <f ca="1">Haj_laskenta_teoll_rak!AK86</f>
        <v>0</v>
      </c>
      <c r="P86" s="120">
        <f ca="1">Haj_laskenta_lietteet!N86</f>
        <v>0</v>
      </c>
      <c r="Q86" s="120">
        <f ca="1">Haj_laskenta_lietteet!AN86</f>
        <v>0</v>
      </c>
      <c r="R86" s="120">
        <f t="shared" ca="1" si="13"/>
        <v>0</v>
      </c>
      <c r="S86" s="153"/>
      <c r="T86" s="159">
        <f>'Kp-kaasun_talteenotto'!F43</f>
        <v>0</v>
      </c>
      <c r="U86" s="180">
        <f t="shared" ca="1" si="9"/>
        <v>0</v>
      </c>
      <c r="V86" s="180">
        <f t="shared" ca="1" si="9"/>
        <v>0</v>
      </c>
      <c r="W86" s="180">
        <f t="shared" ca="1" si="8"/>
        <v>0</v>
      </c>
      <c r="X86" s="180">
        <f t="shared" ca="1" si="8"/>
        <v>0</v>
      </c>
      <c r="Y86" s="180">
        <f t="shared" ca="1" si="8"/>
        <v>0</v>
      </c>
      <c r="Z86" s="180">
        <f t="shared" ca="1" si="8"/>
        <v>0</v>
      </c>
      <c r="AA86" s="180">
        <f t="shared" ca="1" si="8"/>
        <v>0</v>
      </c>
      <c r="AC86" s="117">
        <f ca="1">Sekal_yhdyskunta!$U86/100*Haj_laskenta_yhdyskunta!$F86*Haj_laskenta_yhdyskunta!$C86*Haj_laskenta_yhdyskunta!$D86*Haj_laskenta_yhdyskunta!$D$5*Haj_laskenta_yhdyskunta!$D$4</f>
        <v>0</v>
      </c>
      <c r="AD86" s="117">
        <f ca="1">Haj_laskenta_yhdyskunta!$AN86*Haj_laskenta_yhdyskunta!$C86*Haj_laskenta_yhdyskunta!$D86*Haj_laskenta_yhdyskunta!$D$5*Haj_laskenta_yhdyskunta!$D$4</f>
        <v>0</v>
      </c>
      <c r="AE86" s="117">
        <f t="shared" ca="1" si="15"/>
        <v>0</v>
      </c>
      <c r="AF86" s="117">
        <f ca="1">Haj_laskenta_teoll_rak!$AN86*Haj_laskenta_teoll_rak!$C86*Haj_laskenta_teoll_rak!$D86*Haj_laskenta_teoll_rak!$D$5*Haj_laskenta_teoll_rak!$D$4</f>
        <v>0</v>
      </c>
      <c r="AG86" s="117">
        <f ca="1">Haj_laskenta_teoll_rak!$G86*Haj_laskenta_teoll_rak!$C86*Haj_laskenta_teoll_rak!$D86*Haj_laskenta_teoll_rak!$D$5*Haj_laskenta_teoll_rak!$D$4</f>
        <v>0</v>
      </c>
      <c r="AH86" s="117">
        <f ca="1">Haj_laskenta_lietteet!$H86*Haj_laskenta_lietteet!$C86*Haj_laskenta_lietteet!$D86*Haj_laskenta_lietteet!$D$5*Haj_laskenta_lietteet!$D$4</f>
        <v>0</v>
      </c>
      <c r="AI86" s="117">
        <f ca="1">Haj_laskenta_lietteet!$Q86*Haj_laskenta_lietteet!$C86*Haj_laskenta_lietteet!$D86*Haj_laskenta_lietteet!$D$5*Haj_laskenta_lietteet!$D$4</f>
        <v>0</v>
      </c>
      <c r="AJ86" s="46">
        <f t="shared" ca="1" si="14"/>
        <v>0</v>
      </c>
      <c r="AL86" s="117">
        <f ca="1">(AC86-U86)*(1-Hajoamiskertoimet!$C$17)</f>
        <v>0</v>
      </c>
      <c r="AM86" s="117">
        <f ca="1">(AD86-V86)*(1-Hajoamiskertoimet!$C$17)</f>
        <v>0</v>
      </c>
      <c r="AN86" s="117">
        <f ca="1">(AE86-W86)*(1-Hajoamiskertoimet!$C$17)</f>
        <v>0</v>
      </c>
      <c r="AO86" s="117">
        <f ca="1">(AF86-X86)*(1-Hajoamiskertoimet!$C$17)</f>
        <v>0</v>
      </c>
      <c r="AP86" s="117">
        <f ca="1">(AG86-Y86)*(1-Hajoamiskertoimet!$C$17)</f>
        <v>0</v>
      </c>
      <c r="AQ86" s="117">
        <f ca="1">(AH86-Z86)*(1-Hajoamiskertoimet!$C$17)</f>
        <v>0</v>
      </c>
      <c r="AR86" s="117">
        <f ca="1">(AI86-AA86)*(1-Hajoamiskertoimet!$C$17)</f>
        <v>0</v>
      </c>
      <c r="AS86" s="117">
        <f t="shared" ca="1" si="10"/>
        <v>0</v>
      </c>
    </row>
    <row r="87" spans="1:45" x14ac:dyDescent="0.35">
      <c r="A87" s="182">
        <v>2023</v>
      </c>
      <c r="B87" s="112">
        <f ca="1">(K87-U87)*(1-Hajoamiskertoimet!$C$17)</f>
        <v>0</v>
      </c>
      <c r="C87" s="112">
        <f ca="1">(L87-V87)*(1-Hajoamiskertoimet!$C$17)</f>
        <v>0</v>
      </c>
      <c r="D87" s="112">
        <f ca="1">(M87-W87)*(1-Hajoamiskertoimet!$C$17)</f>
        <v>0</v>
      </c>
      <c r="E87" s="112">
        <f ca="1">(N87-X87)*(1-Hajoamiskertoimet!$C$17)</f>
        <v>0</v>
      </c>
      <c r="F87" s="112">
        <f ca="1">(O87-Y87)*(1-Hajoamiskertoimet!$C$17)</f>
        <v>0</v>
      </c>
      <c r="G87" s="112">
        <f ca="1">(P87-Z87)*(1-Hajoamiskertoimet!$C$17)</f>
        <v>0</v>
      </c>
      <c r="H87" s="112">
        <f ca="1">(Q87-AA87)*(1-Hajoamiskertoimet!$C$17)</f>
        <v>0</v>
      </c>
      <c r="I87" s="112">
        <f t="shared" ca="1" si="11"/>
        <v>0</v>
      </c>
      <c r="K87" s="120">
        <f ca="1">Haj_laskenta_yhdyskunta!AK87</f>
        <v>0</v>
      </c>
      <c r="L87" s="120">
        <f ca="1">Haj_laskenta_yhdyskunta!BR87</f>
        <v>0</v>
      </c>
      <c r="M87" s="120">
        <f t="shared" ca="1" si="12"/>
        <v>0</v>
      </c>
      <c r="N87" s="120">
        <f ca="1">Haj_laskenta_teoll_rak!BD87</f>
        <v>0</v>
      </c>
      <c r="O87" s="120">
        <f ca="1">Haj_laskenta_teoll_rak!AK87</f>
        <v>0</v>
      </c>
      <c r="P87" s="120">
        <f ca="1">Haj_laskenta_lietteet!N87</f>
        <v>0</v>
      </c>
      <c r="Q87" s="120">
        <f ca="1">Haj_laskenta_lietteet!AN87</f>
        <v>0</v>
      </c>
      <c r="R87" s="120">
        <f t="shared" ca="1" si="13"/>
        <v>0</v>
      </c>
      <c r="S87" s="153"/>
      <c r="T87" s="159">
        <f>'Kp-kaasun_talteenotto'!F44</f>
        <v>0</v>
      </c>
      <c r="U87" s="180">
        <f t="shared" ca="1" si="9"/>
        <v>0</v>
      </c>
      <c r="V87" s="180">
        <f t="shared" ca="1" si="9"/>
        <v>0</v>
      </c>
      <c r="W87" s="180">
        <f t="shared" ca="1" si="8"/>
        <v>0</v>
      </c>
      <c r="X87" s="180">
        <f t="shared" ca="1" si="8"/>
        <v>0</v>
      </c>
      <c r="Y87" s="180">
        <f t="shared" ca="1" si="8"/>
        <v>0</v>
      </c>
      <c r="Z87" s="180">
        <f t="shared" ca="1" si="8"/>
        <v>0</v>
      </c>
      <c r="AA87" s="180">
        <f t="shared" ca="1" si="8"/>
        <v>0</v>
      </c>
      <c r="AC87" s="117">
        <f ca="1">Sekal_yhdyskunta!$U87/100*Haj_laskenta_yhdyskunta!$F87*Haj_laskenta_yhdyskunta!$C87*Haj_laskenta_yhdyskunta!$D87*Haj_laskenta_yhdyskunta!$D$5*Haj_laskenta_yhdyskunta!$D$4</f>
        <v>0</v>
      </c>
      <c r="AD87" s="117">
        <f ca="1">Haj_laskenta_yhdyskunta!$AN87*Haj_laskenta_yhdyskunta!$C87*Haj_laskenta_yhdyskunta!$D87*Haj_laskenta_yhdyskunta!$D$5*Haj_laskenta_yhdyskunta!$D$4</f>
        <v>0</v>
      </c>
      <c r="AE87" s="117">
        <f t="shared" ca="1" si="15"/>
        <v>0</v>
      </c>
      <c r="AF87" s="117">
        <f ca="1">Haj_laskenta_teoll_rak!$AN87*Haj_laskenta_teoll_rak!$C87*Haj_laskenta_teoll_rak!$D87*Haj_laskenta_teoll_rak!$D$5*Haj_laskenta_teoll_rak!$D$4</f>
        <v>0</v>
      </c>
      <c r="AG87" s="117">
        <f ca="1">Haj_laskenta_teoll_rak!$G87*Haj_laskenta_teoll_rak!$C87*Haj_laskenta_teoll_rak!$D87*Haj_laskenta_teoll_rak!$D$5*Haj_laskenta_teoll_rak!$D$4</f>
        <v>0</v>
      </c>
      <c r="AH87" s="117">
        <f ca="1">Haj_laskenta_lietteet!$H87*Haj_laskenta_lietteet!$C87*Haj_laskenta_lietteet!$D87*Haj_laskenta_lietteet!$D$5*Haj_laskenta_lietteet!$D$4</f>
        <v>0</v>
      </c>
      <c r="AI87" s="117">
        <f ca="1">Haj_laskenta_lietteet!$Q87*Haj_laskenta_lietteet!$C87*Haj_laskenta_lietteet!$D87*Haj_laskenta_lietteet!$D$5*Haj_laskenta_lietteet!$D$4</f>
        <v>0</v>
      </c>
      <c r="AJ87" s="46">
        <f t="shared" ca="1" si="14"/>
        <v>0</v>
      </c>
      <c r="AL87" s="117">
        <f ca="1">(AC87-U87)*(1-Hajoamiskertoimet!$C$17)</f>
        <v>0</v>
      </c>
      <c r="AM87" s="117">
        <f ca="1">(AD87-V87)*(1-Hajoamiskertoimet!$C$17)</f>
        <v>0</v>
      </c>
      <c r="AN87" s="117">
        <f ca="1">(AE87-W87)*(1-Hajoamiskertoimet!$C$17)</f>
        <v>0</v>
      </c>
      <c r="AO87" s="117">
        <f ca="1">(AF87-X87)*(1-Hajoamiskertoimet!$C$17)</f>
        <v>0</v>
      </c>
      <c r="AP87" s="117">
        <f ca="1">(AG87-Y87)*(1-Hajoamiskertoimet!$C$17)</f>
        <v>0</v>
      </c>
      <c r="AQ87" s="117">
        <f ca="1">(AH87-Z87)*(1-Hajoamiskertoimet!$C$17)</f>
        <v>0</v>
      </c>
      <c r="AR87" s="117">
        <f ca="1">(AI87-AA87)*(1-Hajoamiskertoimet!$C$17)</f>
        <v>0</v>
      </c>
      <c r="AS87" s="117">
        <f t="shared" ca="1" si="10"/>
        <v>0</v>
      </c>
    </row>
    <row r="88" spans="1:45" x14ac:dyDescent="0.35">
      <c r="A88" s="182">
        <v>2024</v>
      </c>
      <c r="B88" s="112">
        <f ca="1">(K88-U88)*(1-Hajoamiskertoimet!$C$17)</f>
        <v>0</v>
      </c>
      <c r="C88" s="112">
        <f ca="1">(L88-V88)*(1-Hajoamiskertoimet!$C$17)</f>
        <v>0</v>
      </c>
      <c r="D88" s="112">
        <f ca="1">(M88-W88)*(1-Hajoamiskertoimet!$C$17)</f>
        <v>0</v>
      </c>
      <c r="E88" s="112">
        <f ca="1">(N88-X88)*(1-Hajoamiskertoimet!$C$17)</f>
        <v>0</v>
      </c>
      <c r="F88" s="112">
        <f ca="1">(O88-Y88)*(1-Hajoamiskertoimet!$C$17)</f>
        <v>0</v>
      </c>
      <c r="G88" s="112">
        <f ca="1">(P88-Z88)*(1-Hajoamiskertoimet!$C$17)</f>
        <v>0</v>
      </c>
      <c r="H88" s="112">
        <f ca="1">(Q88-AA88)*(1-Hajoamiskertoimet!$C$17)</f>
        <v>0</v>
      </c>
      <c r="I88" s="112">
        <f t="shared" ca="1" si="11"/>
        <v>0</v>
      </c>
      <c r="K88" s="120">
        <f ca="1">Haj_laskenta_yhdyskunta!AK88</f>
        <v>0</v>
      </c>
      <c r="L88" s="120">
        <f ca="1">Haj_laskenta_yhdyskunta!BR88</f>
        <v>0</v>
      </c>
      <c r="M88" s="120">
        <f t="shared" ca="1" si="12"/>
        <v>0</v>
      </c>
      <c r="N88" s="120">
        <f ca="1">Haj_laskenta_teoll_rak!BD88</f>
        <v>0</v>
      </c>
      <c r="O88" s="120">
        <f ca="1">Haj_laskenta_teoll_rak!AK88</f>
        <v>0</v>
      </c>
      <c r="P88" s="120">
        <f ca="1">Haj_laskenta_lietteet!N88</f>
        <v>0</v>
      </c>
      <c r="Q88" s="120">
        <f ca="1">Haj_laskenta_lietteet!AN88</f>
        <v>0</v>
      </c>
      <c r="R88" s="120">
        <f t="shared" ca="1" si="13"/>
        <v>0</v>
      </c>
      <c r="S88" s="153"/>
      <c r="T88" s="159">
        <f>'Kp-kaasun_talteenotto'!F45</f>
        <v>0</v>
      </c>
      <c r="U88" s="180">
        <f t="shared" ca="1" si="9"/>
        <v>0</v>
      </c>
      <c r="V88" s="180">
        <f t="shared" ca="1" si="9"/>
        <v>0</v>
      </c>
      <c r="W88" s="180">
        <f t="shared" ca="1" si="8"/>
        <v>0</v>
      </c>
      <c r="X88" s="180">
        <f t="shared" ca="1" si="8"/>
        <v>0</v>
      </c>
      <c r="Y88" s="180">
        <f t="shared" ca="1" si="8"/>
        <v>0</v>
      </c>
      <c r="Z88" s="180">
        <f t="shared" ca="1" si="8"/>
        <v>0</v>
      </c>
      <c r="AA88" s="180">
        <f t="shared" ca="1" si="8"/>
        <v>0</v>
      </c>
      <c r="AC88" s="117">
        <f ca="1">Sekal_yhdyskunta!$U88/100*Haj_laskenta_yhdyskunta!$F88*Haj_laskenta_yhdyskunta!$C88*Haj_laskenta_yhdyskunta!$D88*Haj_laskenta_yhdyskunta!$D$5*Haj_laskenta_yhdyskunta!$D$4</f>
        <v>0</v>
      </c>
      <c r="AD88" s="117">
        <f ca="1">Haj_laskenta_yhdyskunta!$AN88*Haj_laskenta_yhdyskunta!$C88*Haj_laskenta_yhdyskunta!$D88*Haj_laskenta_yhdyskunta!$D$5*Haj_laskenta_yhdyskunta!$D$4</f>
        <v>0</v>
      </c>
      <c r="AE88" s="117">
        <f t="shared" ca="1" si="15"/>
        <v>0</v>
      </c>
      <c r="AF88" s="117">
        <f ca="1">Haj_laskenta_teoll_rak!$AN88*Haj_laskenta_teoll_rak!$C88*Haj_laskenta_teoll_rak!$D88*Haj_laskenta_teoll_rak!$D$5*Haj_laskenta_teoll_rak!$D$4</f>
        <v>0</v>
      </c>
      <c r="AG88" s="117">
        <f ca="1">Haj_laskenta_teoll_rak!$G88*Haj_laskenta_teoll_rak!$C88*Haj_laskenta_teoll_rak!$D88*Haj_laskenta_teoll_rak!$D$5*Haj_laskenta_teoll_rak!$D$4</f>
        <v>0</v>
      </c>
      <c r="AH88" s="117">
        <f ca="1">Haj_laskenta_lietteet!$H88*Haj_laskenta_lietteet!$C88*Haj_laskenta_lietteet!$D88*Haj_laskenta_lietteet!$D$5*Haj_laskenta_lietteet!$D$4</f>
        <v>0</v>
      </c>
      <c r="AI88" s="117">
        <f ca="1">Haj_laskenta_lietteet!$Q88*Haj_laskenta_lietteet!$C88*Haj_laskenta_lietteet!$D88*Haj_laskenta_lietteet!$D$5*Haj_laskenta_lietteet!$D$4</f>
        <v>0</v>
      </c>
      <c r="AJ88" s="46">
        <f t="shared" ca="1" si="14"/>
        <v>0</v>
      </c>
      <c r="AL88" s="117">
        <f ca="1">(AC88-U88)*(1-Hajoamiskertoimet!$C$17)</f>
        <v>0</v>
      </c>
      <c r="AM88" s="117">
        <f ca="1">(AD88-V88)*(1-Hajoamiskertoimet!$C$17)</f>
        <v>0</v>
      </c>
      <c r="AN88" s="117">
        <f ca="1">(AE88-W88)*(1-Hajoamiskertoimet!$C$17)</f>
        <v>0</v>
      </c>
      <c r="AO88" s="117">
        <f ca="1">(AF88-X88)*(1-Hajoamiskertoimet!$C$17)</f>
        <v>0</v>
      </c>
      <c r="AP88" s="117">
        <f ca="1">(AG88-Y88)*(1-Hajoamiskertoimet!$C$17)</f>
        <v>0</v>
      </c>
      <c r="AQ88" s="117">
        <f ca="1">(AH88-Z88)*(1-Hajoamiskertoimet!$C$17)</f>
        <v>0</v>
      </c>
      <c r="AR88" s="117">
        <f ca="1">(AI88-AA88)*(1-Hajoamiskertoimet!$C$17)</f>
        <v>0</v>
      </c>
      <c r="AS88" s="117">
        <f t="shared" ca="1" si="10"/>
        <v>0</v>
      </c>
    </row>
    <row r="89" spans="1:45" x14ac:dyDescent="0.35">
      <c r="A89" s="182">
        <v>2025</v>
      </c>
      <c r="B89" s="112">
        <f ca="1">(K89-U89)*(1-Hajoamiskertoimet!$C$17)</f>
        <v>0</v>
      </c>
      <c r="C89" s="112">
        <f ca="1">(L89-V89)*(1-Hajoamiskertoimet!$C$17)</f>
        <v>0</v>
      </c>
      <c r="D89" s="112">
        <f ca="1">(M89-W89)*(1-Hajoamiskertoimet!$C$17)</f>
        <v>0</v>
      </c>
      <c r="E89" s="112">
        <f ca="1">(N89-X89)*(1-Hajoamiskertoimet!$C$17)</f>
        <v>0</v>
      </c>
      <c r="F89" s="112">
        <f ca="1">(O89-Y89)*(1-Hajoamiskertoimet!$C$17)</f>
        <v>0</v>
      </c>
      <c r="G89" s="112">
        <f ca="1">(P89-Z89)*(1-Hajoamiskertoimet!$C$17)</f>
        <v>0</v>
      </c>
      <c r="H89" s="112">
        <f ca="1">(Q89-AA89)*(1-Hajoamiskertoimet!$C$17)</f>
        <v>0</v>
      </c>
      <c r="I89" s="112">
        <f t="shared" ca="1" si="11"/>
        <v>0</v>
      </c>
      <c r="K89" s="120">
        <f ca="1">Haj_laskenta_yhdyskunta!AK89</f>
        <v>0</v>
      </c>
      <c r="L89" s="120">
        <f ca="1">Haj_laskenta_yhdyskunta!BR89</f>
        <v>0</v>
      </c>
      <c r="M89" s="120">
        <f t="shared" ca="1" si="12"/>
        <v>0</v>
      </c>
      <c r="N89" s="120">
        <f ca="1">Haj_laskenta_teoll_rak!BD89</f>
        <v>0</v>
      </c>
      <c r="O89" s="120">
        <f ca="1">Haj_laskenta_teoll_rak!AK89</f>
        <v>0</v>
      </c>
      <c r="P89" s="120">
        <f ca="1">Haj_laskenta_lietteet!N89</f>
        <v>0</v>
      </c>
      <c r="Q89" s="120">
        <f ca="1">Haj_laskenta_lietteet!AN89</f>
        <v>0</v>
      </c>
      <c r="R89" s="120">
        <f t="shared" ca="1" si="13"/>
        <v>0</v>
      </c>
      <c r="S89" s="153"/>
      <c r="T89" s="159">
        <f>'Kp-kaasun_talteenotto'!F46</f>
        <v>0</v>
      </c>
      <c r="U89" s="180">
        <f t="shared" ca="1" si="9"/>
        <v>0</v>
      </c>
      <c r="V89" s="180">
        <f t="shared" ca="1" si="9"/>
        <v>0</v>
      </c>
      <c r="W89" s="180">
        <f t="shared" ca="1" si="8"/>
        <v>0</v>
      </c>
      <c r="X89" s="180">
        <f t="shared" ca="1" si="8"/>
        <v>0</v>
      </c>
      <c r="Y89" s="180">
        <f t="shared" ca="1" si="8"/>
        <v>0</v>
      </c>
      <c r="Z89" s="180">
        <f t="shared" ca="1" si="8"/>
        <v>0</v>
      </c>
      <c r="AA89" s="180">
        <f t="shared" ca="1" si="8"/>
        <v>0</v>
      </c>
      <c r="AC89" s="117">
        <f ca="1">Sekal_yhdyskunta!$U89/100*Haj_laskenta_yhdyskunta!$F89*Haj_laskenta_yhdyskunta!$C89*Haj_laskenta_yhdyskunta!$D89*Haj_laskenta_yhdyskunta!$D$5*Haj_laskenta_yhdyskunta!$D$4</f>
        <v>0</v>
      </c>
      <c r="AD89" s="117">
        <f ca="1">Haj_laskenta_yhdyskunta!$AN89*Haj_laskenta_yhdyskunta!$C89*Haj_laskenta_yhdyskunta!$D89*Haj_laskenta_yhdyskunta!$D$5*Haj_laskenta_yhdyskunta!$D$4</f>
        <v>0</v>
      </c>
      <c r="AE89" s="117">
        <f t="shared" ca="1" si="15"/>
        <v>0</v>
      </c>
      <c r="AF89" s="117">
        <f ca="1">Haj_laskenta_teoll_rak!$AN89*Haj_laskenta_teoll_rak!$C89*Haj_laskenta_teoll_rak!$D89*Haj_laskenta_teoll_rak!$D$5*Haj_laskenta_teoll_rak!$D$4</f>
        <v>0</v>
      </c>
      <c r="AG89" s="117">
        <f ca="1">Haj_laskenta_teoll_rak!$G89*Haj_laskenta_teoll_rak!$C89*Haj_laskenta_teoll_rak!$D89*Haj_laskenta_teoll_rak!$D$5*Haj_laskenta_teoll_rak!$D$4</f>
        <v>0</v>
      </c>
      <c r="AH89" s="117">
        <f ca="1">Haj_laskenta_lietteet!$H89*Haj_laskenta_lietteet!$C89*Haj_laskenta_lietteet!$D89*Haj_laskenta_lietteet!$D$5*Haj_laskenta_lietteet!$D$4</f>
        <v>0</v>
      </c>
      <c r="AI89" s="117">
        <f ca="1">Haj_laskenta_lietteet!$Q89*Haj_laskenta_lietteet!$C89*Haj_laskenta_lietteet!$D89*Haj_laskenta_lietteet!$D$5*Haj_laskenta_lietteet!$D$4</f>
        <v>0</v>
      </c>
      <c r="AJ89" s="46">
        <f t="shared" ca="1" si="14"/>
        <v>0</v>
      </c>
      <c r="AL89" s="117">
        <f ca="1">(AC89-U89)*(1-Hajoamiskertoimet!$C$17)</f>
        <v>0</v>
      </c>
      <c r="AM89" s="117">
        <f ca="1">(AD89-V89)*(1-Hajoamiskertoimet!$C$17)</f>
        <v>0</v>
      </c>
      <c r="AN89" s="117">
        <f ca="1">(AE89-W89)*(1-Hajoamiskertoimet!$C$17)</f>
        <v>0</v>
      </c>
      <c r="AO89" s="117">
        <f ca="1">(AF89-X89)*(1-Hajoamiskertoimet!$C$17)</f>
        <v>0</v>
      </c>
      <c r="AP89" s="117">
        <f ca="1">(AG89-Y89)*(1-Hajoamiskertoimet!$C$17)</f>
        <v>0</v>
      </c>
      <c r="AQ89" s="117">
        <f ca="1">(AH89-Z89)*(1-Hajoamiskertoimet!$C$17)</f>
        <v>0</v>
      </c>
      <c r="AR89" s="117">
        <f ca="1">(AI89-AA89)*(1-Hajoamiskertoimet!$C$17)</f>
        <v>0</v>
      </c>
      <c r="AS89" s="117">
        <f t="shared" ca="1" si="10"/>
        <v>0</v>
      </c>
    </row>
    <row r="90" spans="1:45" x14ac:dyDescent="0.35">
      <c r="A90" s="182">
        <v>2026</v>
      </c>
      <c r="B90" s="112">
        <f ca="1">(K90-U90)*(1-Hajoamiskertoimet!$C$17)</f>
        <v>0</v>
      </c>
      <c r="C90" s="112">
        <f ca="1">(L90-V90)*(1-Hajoamiskertoimet!$C$17)</f>
        <v>0</v>
      </c>
      <c r="D90" s="112">
        <f ca="1">(M90-W90)*(1-Hajoamiskertoimet!$C$17)</f>
        <v>0</v>
      </c>
      <c r="E90" s="112">
        <f ca="1">(N90-X90)*(1-Hajoamiskertoimet!$C$17)</f>
        <v>0</v>
      </c>
      <c r="F90" s="112">
        <f ca="1">(O90-Y90)*(1-Hajoamiskertoimet!$C$17)</f>
        <v>0</v>
      </c>
      <c r="G90" s="112">
        <f ca="1">(P90-Z90)*(1-Hajoamiskertoimet!$C$17)</f>
        <v>0</v>
      </c>
      <c r="H90" s="112">
        <f ca="1">(Q90-AA90)*(1-Hajoamiskertoimet!$C$17)</f>
        <v>0</v>
      </c>
      <c r="I90" s="112">
        <f t="shared" ca="1" si="11"/>
        <v>0</v>
      </c>
      <c r="K90" s="120">
        <f ca="1">Haj_laskenta_yhdyskunta!AK90</f>
        <v>0</v>
      </c>
      <c r="L90" s="120">
        <f ca="1">Haj_laskenta_yhdyskunta!BR90</f>
        <v>0</v>
      </c>
      <c r="M90" s="120">
        <f t="shared" ca="1" si="12"/>
        <v>0</v>
      </c>
      <c r="N90" s="120">
        <f ca="1">Haj_laskenta_teoll_rak!BD90</f>
        <v>0</v>
      </c>
      <c r="O90" s="120">
        <f ca="1">Haj_laskenta_teoll_rak!AK90</f>
        <v>0</v>
      </c>
      <c r="P90" s="120">
        <f ca="1">Haj_laskenta_lietteet!N90</f>
        <v>0</v>
      </c>
      <c r="Q90" s="120">
        <f ca="1">Haj_laskenta_lietteet!AN90</f>
        <v>0</v>
      </c>
      <c r="R90" s="120">
        <f t="shared" ca="1" si="13"/>
        <v>0</v>
      </c>
      <c r="S90" s="153"/>
      <c r="T90" s="159">
        <f>'Kp-kaasun_talteenotto'!F47</f>
        <v>0</v>
      </c>
      <c r="U90" s="180">
        <f t="shared" ca="1" si="9"/>
        <v>0</v>
      </c>
      <c r="V90" s="180">
        <f t="shared" ca="1" si="9"/>
        <v>0</v>
      </c>
      <c r="W90" s="180">
        <f t="shared" ca="1" si="8"/>
        <v>0</v>
      </c>
      <c r="X90" s="180">
        <f t="shared" ca="1" si="8"/>
        <v>0</v>
      </c>
      <c r="Y90" s="180">
        <f t="shared" ca="1" si="8"/>
        <v>0</v>
      </c>
      <c r="Z90" s="180">
        <f t="shared" ca="1" si="8"/>
        <v>0</v>
      </c>
      <c r="AA90" s="180">
        <f t="shared" ca="1" si="8"/>
        <v>0</v>
      </c>
      <c r="AC90" s="117">
        <f ca="1">Sekal_yhdyskunta!$U90/100*Haj_laskenta_yhdyskunta!$F90*Haj_laskenta_yhdyskunta!$C90*Haj_laskenta_yhdyskunta!$D90*Haj_laskenta_yhdyskunta!$D$5*Haj_laskenta_yhdyskunta!$D$4</f>
        <v>0</v>
      </c>
      <c r="AD90" s="117">
        <f ca="1">Haj_laskenta_yhdyskunta!$AN90*Haj_laskenta_yhdyskunta!$C90*Haj_laskenta_yhdyskunta!$D90*Haj_laskenta_yhdyskunta!$D$5*Haj_laskenta_yhdyskunta!$D$4</f>
        <v>0</v>
      </c>
      <c r="AE90" s="117">
        <f t="shared" ca="1" si="15"/>
        <v>0</v>
      </c>
      <c r="AF90" s="117">
        <f ca="1">Haj_laskenta_teoll_rak!$AN90*Haj_laskenta_teoll_rak!$C90*Haj_laskenta_teoll_rak!$D90*Haj_laskenta_teoll_rak!$D$5*Haj_laskenta_teoll_rak!$D$4</f>
        <v>0</v>
      </c>
      <c r="AG90" s="117">
        <f ca="1">Haj_laskenta_teoll_rak!$G90*Haj_laskenta_teoll_rak!$C90*Haj_laskenta_teoll_rak!$D90*Haj_laskenta_teoll_rak!$D$5*Haj_laskenta_teoll_rak!$D$4</f>
        <v>0</v>
      </c>
      <c r="AH90" s="117">
        <f ca="1">Haj_laskenta_lietteet!$H90*Haj_laskenta_lietteet!$C90*Haj_laskenta_lietteet!$D90*Haj_laskenta_lietteet!$D$5*Haj_laskenta_lietteet!$D$4</f>
        <v>0</v>
      </c>
      <c r="AI90" s="117">
        <f ca="1">Haj_laskenta_lietteet!$Q90*Haj_laskenta_lietteet!$C90*Haj_laskenta_lietteet!$D90*Haj_laskenta_lietteet!$D$5*Haj_laskenta_lietteet!$D$4</f>
        <v>0</v>
      </c>
      <c r="AJ90" s="46">
        <f t="shared" ca="1" si="14"/>
        <v>0</v>
      </c>
      <c r="AL90" s="117">
        <f ca="1">(AC90-U90)*(1-Hajoamiskertoimet!$C$17)</f>
        <v>0</v>
      </c>
      <c r="AM90" s="117">
        <f ca="1">(AD90-V90)*(1-Hajoamiskertoimet!$C$17)</f>
        <v>0</v>
      </c>
      <c r="AN90" s="117">
        <f ca="1">(AE90-W90)*(1-Hajoamiskertoimet!$C$17)</f>
        <v>0</v>
      </c>
      <c r="AO90" s="117">
        <f ca="1">(AF90-X90)*(1-Hajoamiskertoimet!$C$17)</f>
        <v>0</v>
      </c>
      <c r="AP90" s="117">
        <f ca="1">(AG90-Y90)*(1-Hajoamiskertoimet!$C$17)</f>
        <v>0</v>
      </c>
      <c r="AQ90" s="117">
        <f ca="1">(AH90-Z90)*(1-Hajoamiskertoimet!$C$17)</f>
        <v>0</v>
      </c>
      <c r="AR90" s="117">
        <f ca="1">(AI90-AA90)*(1-Hajoamiskertoimet!$C$17)</f>
        <v>0</v>
      </c>
      <c r="AS90" s="117">
        <f t="shared" ca="1" si="10"/>
        <v>0</v>
      </c>
    </row>
    <row r="91" spans="1:45" x14ac:dyDescent="0.35">
      <c r="A91" s="182">
        <v>2027</v>
      </c>
      <c r="B91" s="112">
        <f ca="1">(K91-U91)*(1-Hajoamiskertoimet!$C$17)</f>
        <v>0</v>
      </c>
      <c r="C91" s="112">
        <f ca="1">(L91-V91)*(1-Hajoamiskertoimet!$C$17)</f>
        <v>0</v>
      </c>
      <c r="D91" s="112">
        <f ca="1">(M91-W91)*(1-Hajoamiskertoimet!$C$17)</f>
        <v>0</v>
      </c>
      <c r="E91" s="112">
        <f ca="1">(N91-X91)*(1-Hajoamiskertoimet!$C$17)</f>
        <v>0</v>
      </c>
      <c r="F91" s="112">
        <f ca="1">(O91-Y91)*(1-Hajoamiskertoimet!$C$17)</f>
        <v>0</v>
      </c>
      <c r="G91" s="112">
        <f ca="1">(P91-Z91)*(1-Hajoamiskertoimet!$C$17)</f>
        <v>0</v>
      </c>
      <c r="H91" s="112">
        <f ca="1">(Q91-AA91)*(1-Hajoamiskertoimet!$C$17)</f>
        <v>0</v>
      </c>
      <c r="I91" s="112">
        <f t="shared" ca="1" si="11"/>
        <v>0</v>
      </c>
      <c r="K91" s="120">
        <f ca="1">Haj_laskenta_yhdyskunta!AK91</f>
        <v>0</v>
      </c>
      <c r="L91" s="120">
        <f ca="1">Haj_laskenta_yhdyskunta!BR91</f>
        <v>0</v>
      </c>
      <c r="M91" s="120">
        <f t="shared" ca="1" si="12"/>
        <v>0</v>
      </c>
      <c r="N91" s="120">
        <f ca="1">Haj_laskenta_teoll_rak!BD91</f>
        <v>0</v>
      </c>
      <c r="O91" s="120">
        <f ca="1">Haj_laskenta_teoll_rak!AK91</f>
        <v>0</v>
      </c>
      <c r="P91" s="120">
        <f ca="1">Haj_laskenta_lietteet!N91</f>
        <v>0</v>
      </c>
      <c r="Q91" s="120">
        <f ca="1">Haj_laskenta_lietteet!AN91</f>
        <v>0</v>
      </c>
      <c r="R91" s="120">
        <f t="shared" ca="1" si="13"/>
        <v>0</v>
      </c>
      <c r="S91" s="153"/>
      <c r="T91" s="159">
        <f>'Kp-kaasun_talteenotto'!F48</f>
        <v>0</v>
      </c>
      <c r="U91" s="180">
        <f t="shared" ca="1" si="9"/>
        <v>0</v>
      </c>
      <c r="V91" s="180">
        <f t="shared" ca="1" si="9"/>
        <v>0</v>
      </c>
      <c r="W91" s="180">
        <f t="shared" ca="1" si="8"/>
        <v>0</v>
      </c>
      <c r="X91" s="180">
        <f t="shared" ca="1" si="8"/>
        <v>0</v>
      </c>
      <c r="Y91" s="180">
        <f t="shared" ca="1" si="8"/>
        <v>0</v>
      </c>
      <c r="Z91" s="180">
        <f t="shared" ca="1" si="8"/>
        <v>0</v>
      </c>
      <c r="AA91" s="180">
        <f t="shared" ca="1" si="8"/>
        <v>0</v>
      </c>
      <c r="AC91" s="117">
        <f ca="1">Sekal_yhdyskunta!$U91/100*Haj_laskenta_yhdyskunta!$F91*Haj_laskenta_yhdyskunta!$C91*Haj_laskenta_yhdyskunta!$D91*Haj_laskenta_yhdyskunta!$D$5*Haj_laskenta_yhdyskunta!$D$4</f>
        <v>0</v>
      </c>
      <c r="AD91" s="117">
        <f ca="1">Haj_laskenta_yhdyskunta!$AN91*Haj_laskenta_yhdyskunta!$C91*Haj_laskenta_yhdyskunta!$D91*Haj_laskenta_yhdyskunta!$D$5*Haj_laskenta_yhdyskunta!$D$4</f>
        <v>0</v>
      </c>
      <c r="AE91" s="117">
        <f t="shared" ca="1" si="15"/>
        <v>0</v>
      </c>
      <c r="AF91" s="117">
        <f ca="1">Haj_laskenta_teoll_rak!$AN91*Haj_laskenta_teoll_rak!$C91*Haj_laskenta_teoll_rak!$D91*Haj_laskenta_teoll_rak!$D$5*Haj_laskenta_teoll_rak!$D$4</f>
        <v>0</v>
      </c>
      <c r="AG91" s="117">
        <f ca="1">Haj_laskenta_teoll_rak!$G91*Haj_laskenta_teoll_rak!$C91*Haj_laskenta_teoll_rak!$D91*Haj_laskenta_teoll_rak!$D$5*Haj_laskenta_teoll_rak!$D$4</f>
        <v>0</v>
      </c>
      <c r="AH91" s="117">
        <f ca="1">Haj_laskenta_lietteet!$H91*Haj_laskenta_lietteet!$C91*Haj_laskenta_lietteet!$D91*Haj_laskenta_lietteet!$D$5*Haj_laskenta_lietteet!$D$4</f>
        <v>0</v>
      </c>
      <c r="AI91" s="117">
        <f ca="1">Haj_laskenta_lietteet!$Q91*Haj_laskenta_lietteet!$C91*Haj_laskenta_lietteet!$D91*Haj_laskenta_lietteet!$D$5*Haj_laskenta_lietteet!$D$4</f>
        <v>0</v>
      </c>
      <c r="AJ91" s="46">
        <f t="shared" ca="1" si="14"/>
        <v>0</v>
      </c>
      <c r="AL91" s="117">
        <f ca="1">(AC91-U91)*(1-Hajoamiskertoimet!$C$17)</f>
        <v>0</v>
      </c>
      <c r="AM91" s="117">
        <f ca="1">(AD91-V91)*(1-Hajoamiskertoimet!$C$17)</f>
        <v>0</v>
      </c>
      <c r="AN91" s="117">
        <f ca="1">(AE91-W91)*(1-Hajoamiskertoimet!$C$17)</f>
        <v>0</v>
      </c>
      <c r="AO91" s="117">
        <f ca="1">(AF91-X91)*(1-Hajoamiskertoimet!$C$17)</f>
        <v>0</v>
      </c>
      <c r="AP91" s="117">
        <f ca="1">(AG91-Y91)*(1-Hajoamiskertoimet!$C$17)</f>
        <v>0</v>
      </c>
      <c r="AQ91" s="117">
        <f ca="1">(AH91-Z91)*(1-Hajoamiskertoimet!$C$17)</f>
        <v>0</v>
      </c>
      <c r="AR91" s="117">
        <f ca="1">(AI91-AA91)*(1-Hajoamiskertoimet!$C$17)</f>
        <v>0</v>
      </c>
      <c r="AS91" s="117">
        <f t="shared" ca="1" si="10"/>
        <v>0</v>
      </c>
    </row>
    <row r="92" spans="1:45" x14ac:dyDescent="0.35">
      <c r="A92" s="182">
        <v>2028</v>
      </c>
      <c r="B92" s="112">
        <f ca="1">(K92-U92)*(1-Hajoamiskertoimet!$C$17)</f>
        <v>0</v>
      </c>
      <c r="C92" s="112">
        <f ca="1">(L92-V92)*(1-Hajoamiskertoimet!$C$17)</f>
        <v>0</v>
      </c>
      <c r="D92" s="112">
        <f ca="1">(M92-W92)*(1-Hajoamiskertoimet!$C$17)</f>
        <v>0</v>
      </c>
      <c r="E92" s="112">
        <f ca="1">(N92-X92)*(1-Hajoamiskertoimet!$C$17)</f>
        <v>0</v>
      </c>
      <c r="F92" s="112">
        <f ca="1">(O92-Y92)*(1-Hajoamiskertoimet!$C$17)</f>
        <v>0</v>
      </c>
      <c r="G92" s="112">
        <f ca="1">(P92-Z92)*(1-Hajoamiskertoimet!$C$17)</f>
        <v>0</v>
      </c>
      <c r="H92" s="112">
        <f ca="1">(Q92-AA92)*(1-Hajoamiskertoimet!$C$17)</f>
        <v>0</v>
      </c>
      <c r="I92" s="112">
        <f t="shared" ca="1" si="11"/>
        <v>0</v>
      </c>
      <c r="K92" s="120">
        <f ca="1">Haj_laskenta_yhdyskunta!AK92</f>
        <v>0</v>
      </c>
      <c r="L92" s="120">
        <f ca="1">Haj_laskenta_yhdyskunta!BR92</f>
        <v>0</v>
      </c>
      <c r="M92" s="120">
        <f t="shared" ca="1" si="12"/>
        <v>0</v>
      </c>
      <c r="N92" s="120">
        <f ca="1">Haj_laskenta_teoll_rak!BD92</f>
        <v>0</v>
      </c>
      <c r="O92" s="120">
        <f ca="1">Haj_laskenta_teoll_rak!AK92</f>
        <v>0</v>
      </c>
      <c r="P92" s="120">
        <f ca="1">Haj_laskenta_lietteet!N92</f>
        <v>0</v>
      </c>
      <c r="Q92" s="120">
        <f ca="1">Haj_laskenta_lietteet!AN92</f>
        <v>0</v>
      </c>
      <c r="R92" s="120">
        <f t="shared" ca="1" si="13"/>
        <v>0</v>
      </c>
      <c r="S92" s="153"/>
      <c r="T92" s="159">
        <f>'Kp-kaasun_talteenotto'!F49</f>
        <v>0</v>
      </c>
      <c r="U92" s="180">
        <f t="shared" ca="1" si="9"/>
        <v>0</v>
      </c>
      <c r="V92" s="180">
        <f t="shared" ca="1" si="9"/>
        <v>0</v>
      </c>
      <c r="W92" s="180">
        <f t="shared" ca="1" si="8"/>
        <v>0</v>
      </c>
      <c r="X92" s="180">
        <f t="shared" ca="1" si="8"/>
        <v>0</v>
      </c>
      <c r="Y92" s="180">
        <f t="shared" ca="1" si="8"/>
        <v>0</v>
      </c>
      <c r="Z92" s="180">
        <f t="shared" ca="1" si="8"/>
        <v>0</v>
      </c>
      <c r="AA92" s="180">
        <f t="shared" ca="1" si="8"/>
        <v>0</v>
      </c>
      <c r="AC92" s="117">
        <f ca="1">Sekal_yhdyskunta!$U92/100*Haj_laskenta_yhdyskunta!$F92*Haj_laskenta_yhdyskunta!$C92*Haj_laskenta_yhdyskunta!$D92*Haj_laskenta_yhdyskunta!$D$5*Haj_laskenta_yhdyskunta!$D$4</f>
        <v>0</v>
      </c>
      <c r="AD92" s="117">
        <f ca="1">Haj_laskenta_yhdyskunta!$AN92*Haj_laskenta_yhdyskunta!$C92*Haj_laskenta_yhdyskunta!$D92*Haj_laskenta_yhdyskunta!$D$5*Haj_laskenta_yhdyskunta!$D$4</f>
        <v>0</v>
      </c>
      <c r="AE92" s="117">
        <f t="shared" ca="1" si="15"/>
        <v>0</v>
      </c>
      <c r="AF92" s="117">
        <f ca="1">Haj_laskenta_teoll_rak!$AN92*Haj_laskenta_teoll_rak!$C92*Haj_laskenta_teoll_rak!$D92*Haj_laskenta_teoll_rak!$D$5*Haj_laskenta_teoll_rak!$D$4</f>
        <v>0</v>
      </c>
      <c r="AG92" s="117">
        <f ca="1">Haj_laskenta_teoll_rak!$G92*Haj_laskenta_teoll_rak!$C92*Haj_laskenta_teoll_rak!$D92*Haj_laskenta_teoll_rak!$D$5*Haj_laskenta_teoll_rak!$D$4</f>
        <v>0</v>
      </c>
      <c r="AH92" s="117">
        <f ca="1">Haj_laskenta_lietteet!$H92*Haj_laskenta_lietteet!$C92*Haj_laskenta_lietteet!$D92*Haj_laskenta_lietteet!$D$5*Haj_laskenta_lietteet!$D$4</f>
        <v>0</v>
      </c>
      <c r="AI92" s="117">
        <f ca="1">Haj_laskenta_lietteet!$Q92*Haj_laskenta_lietteet!$C92*Haj_laskenta_lietteet!$D92*Haj_laskenta_lietteet!$D$5*Haj_laskenta_lietteet!$D$4</f>
        <v>0</v>
      </c>
      <c r="AJ92" s="46">
        <f t="shared" ca="1" si="14"/>
        <v>0</v>
      </c>
      <c r="AL92" s="117">
        <f ca="1">(AC92-U92)*(1-Hajoamiskertoimet!$C$17)</f>
        <v>0</v>
      </c>
      <c r="AM92" s="117">
        <f ca="1">(AD92-V92)*(1-Hajoamiskertoimet!$C$17)</f>
        <v>0</v>
      </c>
      <c r="AN92" s="117">
        <f ca="1">(AE92-W92)*(1-Hajoamiskertoimet!$C$17)</f>
        <v>0</v>
      </c>
      <c r="AO92" s="117">
        <f ca="1">(AF92-X92)*(1-Hajoamiskertoimet!$C$17)</f>
        <v>0</v>
      </c>
      <c r="AP92" s="117">
        <f ca="1">(AG92-Y92)*(1-Hajoamiskertoimet!$C$17)</f>
        <v>0</v>
      </c>
      <c r="AQ92" s="117">
        <f ca="1">(AH92-Z92)*(1-Hajoamiskertoimet!$C$17)</f>
        <v>0</v>
      </c>
      <c r="AR92" s="117">
        <f ca="1">(AI92-AA92)*(1-Hajoamiskertoimet!$C$17)</f>
        <v>0</v>
      </c>
      <c r="AS92" s="117">
        <f t="shared" ca="1" si="10"/>
        <v>0</v>
      </c>
    </row>
    <row r="93" spans="1:45" x14ac:dyDescent="0.35">
      <c r="A93" s="182">
        <v>2029</v>
      </c>
      <c r="B93" s="112">
        <f ca="1">(K93-U93)*(1-Hajoamiskertoimet!$C$17)</f>
        <v>0</v>
      </c>
      <c r="C93" s="112">
        <f ca="1">(L93-V93)*(1-Hajoamiskertoimet!$C$17)</f>
        <v>0</v>
      </c>
      <c r="D93" s="112">
        <f ca="1">(M93-W93)*(1-Hajoamiskertoimet!$C$17)</f>
        <v>0</v>
      </c>
      <c r="E93" s="112">
        <f ca="1">(N93-X93)*(1-Hajoamiskertoimet!$C$17)</f>
        <v>0</v>
      </c>
      <c r="F93" s="112">
        <f ca="1">(O93-Y93)*(1-Hajoamiskertoimet!$C$17)</f>
        <v>0</v>
      </c>
      <c r="G93" s="112">
        <f ca="1">(P93-Z93)*(1-Hajoamiskertoimet!$C$17)</f>
        <v>0</v>
      </c>
      <c r="H93" s="112">
        <f ca="1">(Q93-AA93)*(1-Hajoamiskertoimet!$C$17)</f>
        <v>0</v>
      </c>
      <c r="I93" s="112">
        <f t="shared" ca="1" si="11"/>
        <v>0</v>
      </c>
      <c r="K93" s="120">
        <f ca="1">Haj_laskenta_yhdyskunta!AK93</f>
        <v>0</v>
      </c>
      <c r="L93" s="120">
        <f ca="1">Haj_laskenta_yhdyskunta!BR93</f>
        <v>0</v>
      </c>
      <c r="M93" s="120">
        <f t="shared" ca="1" si="12"/>
        <v>0</v>
      </c>
      <c r="N93" s="120">
        <f ca="1">Haj_laskenta_teoll_rak!BD93</f>
        <v>0</v>
      </c>
      <c r="O93" s="120">
        <f ca="1">Haj_laskenta_teoll_rak!AK93</f>
        <v>0</v>
      </c>
      <c r="P93" s="120">
        <f ca="1">Haj_laskenta_lietteet!N93</f>
        <v>0</v>
      </c>
      <c r="Q93" s="120">
        <f ca="1">Haj_laskenta_lietteet!AN93</f>
        <v>0</v>
      </c>
      <c r="R93" s="120">
        <f t="shared" ca="1" si="13"/>
        <v>0</v>
      </c>
      <c r="S93" s="153"/>
      <c r="T93" s="159">
        <f>'Kp-kaasun_talteenotto'!F50</f>
        <v>0</v>
      </c>
      <c r="U93" s="180">
        <f t="shared" ca="1" si="9"/>
        <v>0</v>
      </c>
      <c r="V93" s="180">
        <f t="shared" ca="1" si="9"/>
        <v>0</v>
      </c>
      <c r="W93" s="180">
        <f t="shared" ca="1" si="8"/>
        <v>0</v>
      </c>
      <c r="X93" s="180">
        <f t="shared" ca="1" si="8"/>
        <v>0</v>
      </c>
      <c r="Y93" s="180">
        <f t="shared" ca="1" si="8"/>
        <v>0</v>
      </c>
      <c r="Z93" s="180">
        <f t="shared" ca="1" si="8"/>
        <v>0</v>
      </c>
      <c r="AA93" s="180">
        <f t="shared" ca="1" si="8"/>
        <v>0</v>
      </c>
      <c r="AC93" s="117">
        <f ca="1">Sekal_yhdyskunta!$U93/100*Haj_laskenta_yhdyskunta!$F93*Haj_laskenta_yhdyskunta!$C93*Haj_laskenta_yhdyskunta!$D93*Haj_laskenta_yhdyskunta!$D$5*Haj_laskenta_yhdyskunta!$D$4</f>
        <v>0</v>
      </c>
      <c r="AD93" s="117">
        <f ca="1">Haj_laskenta_yhdyskunta!$AN93*Haj_laskenta_yhdyskunta!$C93*Haj_laskenta_yhdyskunta!$D93*Haj_laskenta_yhdyskunta!$D$5*Haj_laskenta_yhdyskunta!$D$4</f>
        <v>0</v>
      </c>
      <c r="AE93" s="117">
        <f t="shared" ca="1" si="15"/>
        <v>0</v>
      </c>
      <c r="AF93" s="117">
        <f ca="1">Haj_laskenta_teoll_rak!$AN93*Haj_laskenta_teoll_rak!$C93*Haj_laskenta_teoll_rak!$D93*Haj_laskenta_teoll_rak!$D$5*Haj_laskenta_teoll_rak!$D$4</f>
        <v>0</v>
      </c>
      <c r="AG93" s="117">
        <f ca="1">Haj_laskenta_teoll_rak!$G93*Haj_laskenta_teoll_rak!$C93*Haj_laskenta_teoll_rak!$D93*Haj_laskenta_teoll_rak!$D$5*Haj_laskenta_teoll_rak!$D$4</f>
        <v>0</v>
      </c>
      <c r="AH93" s="117">
        <f ca="1">Haj_laskenta_lietteet!$H93*Haj_laskenta_lietteet!$C93*Haj_laskenta_lietteet!$D93*Haj_laskenta_lietteet!$D$5*Haj_laskenta_lietteet!$D$4</f>
        <v>0</v>
      </c>
      <c r="AI93" s="117">
        <f ca="1">Haj_laskenta_lietteet!$Q93*Haj_laskenta_lietteet!$C93*Haj_laskenta_lietteet!$D93*Haj_laskenta_lietteet!$D$5*Haj_laskenta_lietteet!$D$4</f>
        <v>0</v>
      </c>
      <c r="AJ93" s="46">
        <f t="shared" ca="1" si="14"/>
        <v>0</v>
      </c>
      <c r="AL93" s="117">
        <f ca="1">(AC93-U93)*(1-Hajoamiskertoimet!$C$17)</f>
        <v>0</v>
      </c>
      <c r="AM93" s="117">
        <f ca="1">(AD93-V93)*(1-Hajoamiskertoimet!$C$17)</f>
        <v>0</v>
      </c>
      <c r="AN93" s="117">
        <f ca="1">(AE93-W93)*(1-Hajoamiskertoimet!$C$17)</f>
        <v>0</v>
      </c>
      <c r="AO93" s="117">
        <f ca="1">(AF93-X93)*(1-Hajoamiskertoimet!$C$17)</f>
        <v>0</v>
      </c>
      <c r="AP93" s="117">
        <f ca="1">(AG93-Y93)*(1-Hajoamiskertoimet!$C$17)</f>
        <v>0</v>
      </c>
      <c r="AQ93" s="117">
        <f ca="1">(AH93-Z93)*(1-Hajoamiskertoimet!$C$17)</f>
        <v>0</v>
      </c>
      <c r="AR93" s="117">
        <f ca="1">(AI93-AA93)*(1-Hajoamiskertoimet!$C$17)</f>
        <v>0</v>
      </c>
      <c r="AS93" s="117">
        <f t="shared" ca="1" si="10"/>
        <v>0</v>
      </c>
    </row>
    <row r="94" spans="1:45" x14ac:dyDescent="0.35">
      <c r="A94" s="182">
        <v>2030</v>
      </c>
      <c r="B94" s="112">
        <f ca="1">(K94-U94)*(1-Hajoamiskertoimet!$C$17)</f>
        <v>0</v>
      </c>
      <c r="C94" s="112">
        <f ca="1">(L94-V94)*(1-Hajoamiskertoimet!$C$17)</f>
        <v>0</v>
      </c>
      <c r="D94" s="112">
        <f ca="1">(M94-W94)*(1-Hajoamiskertoimet!$C$17)</f>
        <v>0</v>
      </c>
      <c r="E94" s="112">
        <f ca="1">(N94-X94)*(1-Hajoamiskertoimet!$C$17)</f>
        <v>0</v>
      </c>
      <c r="F94" s="112">
        <f ca="1">(O94-Y94)*(1-Hajoamiskertoimet!$C$17)</f>
        <v>0</v>
      </c>
      <c r="G94" s="112">
        <f ca="1">(P94-Z94)*(1-Hajoamiskertoimet!$C$17)</f>
        <v>0</v>
      </c>
      <c r="H94" s="112">
        <f ca="1">(Q94-AA94)*(1-Hajoamiskertoimet!$C$17)</f>
        <v>0</v>
      </c>
      <c r="I94" s="112">
        <f t="shared" ca="1" si="11"/>
        <v>0</v>
      </c>
      <c r="K94" s="120">
        <f ca="1">Haj_laskenta_yhdyskunta!AK94</f>
        <v>0</v>
      </c>
      <c r="L94" s="120">
        <f ca="1">Haj_laskenta_yhdyskunta!BR94</f>
        <v>0</v>
      </c>
      <c r="M94" s="120">
        <f t="shared" ca="1" si="12"/>
        <v>0</v>
      </c>
      <c r="N94" s="120">
        <f ca="1">Haj_laskenta_teoll_rak!BD94</f>
        <v>0</v>
      </c>
      <c r="O94" s="120">
        <f ca="1">Haj_laskenta_teoll_rak!AK94</f>
        <v>0</v>
      </c>
      <c r="P94" s="120">
        <f ca="1">Haj_laskenta_lietteet!N94</f>
        <v>0</v>
      </c>
      <c r="Q94" s="120">
        <f ca="1">Haj_laskenta_lietteet!AN94</f>
        <v>0</v>
      </c>
      <c r="R94" s="120">
        <f t="shared" ca="1" si="13"/>
        <v>0</v>
      </c>
      <c r="S94" s="153"/>
      <c r="T94" s="159">
        <f>'Kp-kaasun_talteenotto'!F51</f>
        <v>0</v>
      </c>
      <c r="U94" s="180">
        <f t="shared" ca="1" si="9"/>
        <v>0</v>
      </c>
      <c r="V94" s="180">
        <f t="shared" ca="1" si="9"/>
        <v>0</v>
      </c>
      <c r="W94" s="180">
        <f t="shared" ca="1" si="8"/>
        <v>0</v>
      </c>
      <c r="X94" s="180">
        <f t="shared" ca="1" si="8"/>
        <v>0</v>
      </c>
      <c r="Y94" s="180">
        <f t="shared" ca="1" si="8"/>
        <v>0</v>
      </c>
      <c r="Z94" s="180">
        <f t="shared" ca="1" si="8"/>
        <v>0</v>
      </c>
      <c r="AA94" s="180">
        <f t="shared" ca="1" si="8"/>
        <v>0</v>
      </c>
      <c r="AC94" s="117">
        <f ca="1">Sekal_yhdyskunta!$U94/100*Haj_laskenta_yhdyskunta!$F94*Haj_laskenta_yhdyskunta!$C94*Haj_laskenta_yhdyskunta!$D94*Haj_laskenta_yhdyskunta!$D$5*Haj_laskenta_yhdyskunta!$D$4</f>
        <v>0</v>
      </c>
      <c r="AD94" s="117">
        <f ca="1">Haj_laskenta_yhdyskunta!$AN94*Haj_laskenta_yhdyskunta!$C94*Haj_laskenta_yhdyskunta!$D94*Haj_laskenta_yhdyskunta!$D$5*Haj_laskenta_yhdyskunta!$D$4</f>
        <v>0</v>
      </c>
      <c r="AE94" s="117">
        <f t="shared" ca="1" si="15"/>
        <v>0</v>
      </c>
      <c r="AF94" s="117">
        <f ca="1">Haj_laskenta_teoll_rak!$AN94*Haj_laskenta_teoll_rak!$C94*Haj_laskenta_teoll_rak!$D94*Haj_laskenta_teoll_rak!$D$5*Haj_laskenta_teoll_rak!$D$4</f>
        <v>0</v>
      </c>
      <c r="AG94" s="117">
        <f ca="1">Haj_laskenta_teoll_rak!$G94*Haj_laskenta_teoll_rak!$C94*Haj_laskenta_teoll_rak!$D94*Haj_laskenta_teoll_rak!$D$5*Haj_laskenta_teoll_rak!$D$4</f>
        <v>0</v>
      </c>
      <c r="AH94" s="117">
        <f ca="1">Haj_laskenta_lietteet!$H94*Haj_laskenta_lietteet!$C94*Haj_laskenta_lietteet!$D94*Haj_laskenta_lietteet!$D$5*Haj_laskenta_lietteet!$D$4</f>
        <v>0</v>
      </c>
      <c r="AI94" s="117">
        <f ca="1">Haj_laskenta_lietteet!$Q94*Haj_laskenta_lietteet!$C94*Haj_laskenta_lietteet!$D94*Haj_laskenta_lietteet!$D$5*Haj_laskenta_lietteet!$D$4</f>
        <v>0</v>
      </c>
      <c r="AJ94" s="46">
        <f t="shared" ca="1" si="14"/>
        <v>0</v>
      </c>
      <c r="AL94" s="117">
        <f ca="1">(AC94-U94)*(1-Hajoamiskertoimet!$C$17)</f>
        <v>0</v>
      </c>
      <c r="AM94" s="117">
        <f ca="1">(AD94-V94)*(1-Hajoamiskertoimet!$C$17)</f>
        <v>0</v>
      </c>
      <c r="AN94" s="117">
        <f ca="1">(AE94-W94)*(1-Hajoamiskertoimet!$C$17)</f>
        <v>0</v>
      </c>
      <c r="AO94" s="117">
        <f ca="1">(AF94-X94)*(1-Hajoamiskertoimet!$C$17)</f>
        <v>0</v>
      </c>
      <c r="AP94" s="117">
        <f ca="1">(AG94-Y94)*(1-Hajoamiskertoimet!$C$17)</f>
        <v>0</v>
      </c>
      <c r="AQ94" s="117">
        <f ca="1">(AH94-Z94)*(1-Hajoamiskertoimet!$C$17)</f>
        <v>0</v>
      </c>
      <c r="AR94" s="117">
        <f ca="1">(AI94-AA94)*(1-Hajoamiskertoimet!$C$17)</f>
        <v>0</v>
      </c>
      <c r="AS94" s="117">
        <f t="shared" ca="1" si="10"/>
        <v>0</v>
      </c>
    </row>
    <row r="95" spans="1:45" x14ac:dyDescent="0.35">
      <c r="A95" s="182">
        <v>2031</v>
      </c>
      <c r="B95" s="112">
        <f ca="1">(K95-U95)*(1-Hajoamiskertoimet!$C$17)</f>
        <v>0</v>
      </c>
      <c r="C95" s="112">
        <f ca="1">(L95-V95)*(1-Hajoamiskertoimet!$C$17)</f>
        <v>0</v>
      </c>
      <c r="D95" s="112">
        <f ca="1">(M95-W95)*(1-Hajoamiskertoimet!$C$17)</f>
        <v>0</v>
      </c>
      <c r="E95" s="112">
        <f ca="1">(N95-X95)*(1-Hajoamiskertoimet!$C$17)</f>
        <v>0</v>
      </c>
      <c r="F95" s="112">
        <f ca="1">(O95-Y95)*(1-Hajoamiskertoimet!$C$17)</f>
        <v>0</v>
      </c>
      <c r="G95" s="112">
        <f ca="1">(P95-Z95)*(1-Hajoamiskertoimet!$C$17)</f>
        <v>0</v>
      </c>
      <c r="H95" s="112">
        <f ca="1">(Q95-AA95)*(1-Hajoamiskertoimet!$C$17)</f>
        <v>0</v>
      </c>
      <c r="I95" s="112">
        <f t="shared" ca="1" si="11"/>
        <v>0</v>
      </c>
      <c r="K95" s="120">
        <f ca="1">Haj_laskenta_yhdyskunta!AK95</f>
        <v>0</v>
      </c>
      <c r="L95" s="120">
        <f ca="1">Haj_laskenta_yhdyskunta!BR95</f>
        <v>0</v>
      </c>
      <c r="M95" s="120">
        <f t="shared" ca="1" si="12"/>
        <v>0</v>
      </c>
      <c r="N95" s="120">
        <f ca="1">Haj_laskenta_teoll_rak!BD95</f>
        <v>0</v>
      </c>
      <c r="O95" s="120">
        <f ca="1">Haj_laskenta_teoll_rak!AK95</f>
        <v>0</v>
      </c>
      <c r="P95" s="120">
        <f ca="1">Haj_laskenta_lietteet!N95</f>
        <v>0</v>
      </c>
      <c r="Q95" s="120">
        <f ca="1">Haj_laskenta_lietteet!AN95</f>
        <v>0</v>
      </c>
      <c r="R95" s="120">
        <f t="shared" ca="1" si="13"/>
        <v>0</v>
      </c>
      <c r="S95" s="153"/>
      <c r="T95" s="159">
        <f>'Kp-kaasun_talteenotto'!F52</f>
        <v>0</v>
      </c>
      <c r="U95" s="180">
        <f t="shared" ca="1" si="9"/>
        <v>0</v>
      </c>
      <c r="V95" s="180">
        <f t="shared" ca="1" si="9"/>
        <v>0</v>
      </c>
      <c r="W95" s="180">
        <f t="shared" ca="1" si="8"/>
        <v>0</v>
      </c>
      <c r="X95" s="180">
        <f t="shared" ca="1" si="8"/>
        <v>0</v>
      </c>
      <c r="Y95" s="180">
        <f t="shared" ca="1" si="8"/>
        <v>0</v>
      </c>
      <c r="Z95" s="180">
        <f t="shared" ca="1" si="8"/>
        <v>0</v>
      </c>
      <c r="AA95" s="180">
        <f t="shared" ca="1" si="8"/>
        <v>0</v>
      </c>
      <c r="AC95" s="117">
        <f ca="1">Sekal_yhdyskunta!$U95/100*Haj_laskenta_yhdyskunta!$F95*Haj_laskenta_yhdyskunta!$C95*Haj_laskenta_yhdyskunta!$D95*Haj_laskenta_yhdyskunta!$D$5*Haj_laskenta_yhdyskunta!$D$4</f>
        <v>0</v>
      </c>
      <c r="AD95" s="117">
        <f ca="1">Haj_laskenta_yhdyskunta!$AN95*Haj_laskenta_yhdyskunta!$C95*Haj_laskenta_yhdyskunta!$D95*Haj_laskenta_yhdyskunta!$D$5*Haj_laskenta_yhdyskunta!$D$4</f>
        <v>0</v>
      </c>
      <c r="AE95" s="117">
        <f t="shared" ca="1" si="15"/>
        <v>0</v>
      </c>
      <c r="AF95" s="117">
        <f ca="1">Haj_laskenta_teoll_rak!$AN95*Haj_laskenta_teoll_rak!$C95*Haj_laskenta_teoll_rak!$D95*Haj_laskenta_teoll_rak!$D$5*Haj_laskenta_teoll_rak!$D$4</f>
        <v>0</v>
      </c>
      <c r="AG95" s="117">
        <f ca="1">Haj_laskenta_teoll_rak!$G95*Haj_laskenta_teoll_rak!$C95*Haj_laskenta_teoll_rak!$D95*Haj_laskenta_teoll_rak!$D$5*Haj_laskenta_teoll_rak!$D$4</f>
        <v>0</v>
      </c>
      <c r="AH95" s="117">
        <f ca="1">Haj_laskenta_lietteet!$H95*Haj_laskenta_lietteet!$C95*Haj_laskenta_lietteet!$D95*Haj_laskenta_lietteet!$D$5*Haj_laskenta_lietteet!$D$4</f>
        <v>0</v>
      </c>
      <c r="AI95" s="117">
        <f ca="1">Haj_laskenta_lietteet!$Q95*Haj_laskenta_lietteet!$C95*Haj_laskenta_lietteet!$D95*Haj_laskenta_lietteet!$D$5*Haj_laskenta_lietteet!$D$4</f>
        <v>0</v>
      </c>
      <c r="AJ95" s="46">
        <f t="shared" ca="1" si="14"/>
        <v>0</v>
      </c>
      <c r="AL95" s="117">
        <f ca="1">(AC95-U95)*(1-Hajoamiskertoimet!$C$17)</f>
        <v>0</v>
      </c>
      <c r="AM95" s="117">
        <f ca="1">(AD95-V95)*(1-Hajoamiskertoimet!$C$17)</f>
        <v>0</v>
      </c>
      <c r="AN95" s="117">
        <f ca="1">(AE95-W95)*(1-Hajoamiskertoimet!$C$17)</f>
        <v>0</v>
      </c>
      <c r="AO95" s="117">
        <f ca="1">(AF95-X95)*(1-Hajoamiskertoimet!$C$17)</f>
        <v>0</v>
      </c>
      <c r="AP95" s="117">
        <f ca="1">(AG95-Y95)*(1-Hajoamiskertoimet!$C$17)</f>
        <v>0</v>
      </c>
      <c r="AQ95" s="117">
        <f ca="1">(AH95-Z95)*(1-Hajoamiskertoimet!$C$17)</f>
        <v>0</v>
      </c>
      <c r="AR95" s="117">
        <f ca="1">(AI95-AA95)*(1-Hajoamiskertoimet!$C$17)</f>
        <v>0</v>
      </c>
      <c r="AS95" s="117">
        <f t="shared" ca="1" si="10"/>
        <v>0</v>
      </c>
    </row>
    <row r="96" spans="1:45" x14ac:dyDescent="0.35">
      <c r="A96" s="182">
        <v>2032</v>
      </c>
      <c r="B96" s="112">
        <f ca="1">(K96-U96)*(1-Hajoamiskertoimet!$C$17)</f>
        <v>0</v>
      </c>
      <c r="C96" s="112">
        <f ca="1">(L96-V96)*(1-Hajoamiskertoimet!$C$17)</f>
        <v>0</v>
      </c>
      <c r="D96" s="112">
        <f ca="1">(M96-W96)*(1-Hajoamiskertoimet!$C$17)</f>
        <v>0</v>
      </c>
      <c r="E96" s="112">
        <f ca="1">(N96-X96)*(1-Hajoamiskertoimet!$C$17)</f>
        <v>0</v>
      </c>
      <c r="F96" s="112">
        <f ca="1">(O96-Y96)*(1-Hajoamiskertoimet!$C$17)</f>
        <v>0</v>
      </c>
      <c r="G96" s="112">
        <f ca="1">(P96-Z96)*(1-Hajoamiskertoimet!$C$17)</f>
        <v>0</v>
      </c>
      <c r="H96" s="112">
        <f ca="1">(Q96-AA96)*(1-Hajoamiskertoimet!$C$17)</f>
        <v>0</v>
      </c>
      <c r="I96" s="112">
        <f t="shared" ca="1" si="11"/>
        <v>0</v>
      </c>
      <c r="K96" s="120">
        <f ca="1">Haj_laskenta_yhdyskunta!AK96</f>
        <v>0</v>
      </c>
      <c r="L96" s="120">
        <f ca="1">Haj_laskenta_yhdyskunta!BR96</f>
        <v>0</v>
      </c>
      <c r="M96" s="120">
        <f t="shared" ca="1" si="12"/>
        <v>0</v>
      </c>
      <c r="N96" s="120">
        <f ca="1">Haj_laskenta_teoll_rak!BD96</f>
        <v>0</v>
      </c>
      <c r="O96" s="120">
        <f ca="1">Haj_laskenta_teoll_rak!AK96</f>
        <v>0</v>
      </c>
      <c r="P96" s="120">
        <f ca="1">Haj_laskenta_lietteet!N96</f>
        <v>0</v>
      </c>
      <c r="Q96" s="120">
        <f ca="1">Haj_laskenta_lietteet!AN96</f>
        <v>0</v>
      </c>
      <c r="R96" s="120">
        <f t="shared" ca="1" si="13"/>
        <v>0</v>
      </c>
      <c r="S96" s="153"/>
      <c r="T96" s="159">
        <f>'Kp-kaasun_talteenotto'!F53</f>
        <v>0</v>
      </c>
      <c r="U96" s="180">
        <f t="shared" ca="1" si="9"/>
        <v>0</v>
      </c>
      <c r="V96" s="180">
        <f t="shared" ca="1" si="9"/>
        <v>0</v>
      </c>
      <c r="W96" s="180">
        <f t="shared" ca="1" si="8"/>
        <v>0</v>
      </c>
      <c r="X96" s="180">
        <f t="shared" ca="1" si="8"/>
        <v>0</v>
      </c>
      <c r="Y96" s="180">
        <f t="shared" ca="1" si="8"/>
        <v>0</v>
      </c>
      <c r="Z96" s="180">
        <f t="shared" ca="1" si="8"/>
        <v>0</v>
      </c>
      <c r="AA96" s="180">
        <f t="shared" ca="1" si="8"/>
        <v>0</v>
      </c>
      <c r="AC96" s="117">
        <f ca="1">Sekal_yhdyskunta!$U96/100*Haj_laskenta_yhdyskunta!$F96*Haj_laskenta_yhdyskunta!$C96*Haj_laskenta_yhdyskunta!$D96*Haj_laskenta_yhdyskunta!$D$5*Haj_laskenta_yhdyskunta!$D$4</f>
        <v>0</v>
      </c>
      <c r="AD96" s="117">
        <f ca="1">Haj_laskenta_yhdyskunta!$AN96*Haj_laskenta_yhdyskunta!$C96*Haj_laskenta_yhdyskunta!$D96*Haj_laskenta_yhdyskunta!$D$5*Haj_laskenta_yhdyskunta!$D$4</f>
        <v>0</v>
      </c>
      <c r="AE96" s="117">
        <f t="shared" ca="1" si="15"/>
        <v>0</v>
      </c>
      <c r="AF96" s="117">
        <f ca="1">Haj_laskenta_teoll_rak!$AN96*Haj_laskenta_teoll_rak!$C96*Haj_laskenta_teoll_rak!$D96*Haj_laskenta_teoll_rak!$D$5*Haj_laskenta_teoll_rak!$D$4</f>
        <v>0</v>
      </c>
      <c r="AG96" s="117">
        <f ca="1">Haj_laskenta_teoll_rak!$G96*Haj_laskenta_teoll_rak!$C96*Haj_laskenta_teoll_rak!$D96*Haj_laskenta_teoll_rak!$D$5*Haj_laskenta_teoll_rak!$D$4</f>
        <v>0</v>
      </c>
      <c r="AH96" s="117">
        <f ca="1">Haj_laskenta_lietteet!$H96*Haj_laskenta_lietteet!$C96*Haj_laskenta_lietteet!$D96*Haj_laskenta_lietteet!$D$5*Haj_laskenta_lietteet!$D$4</f>
        <v>0</v>
      </c>
      <c r="AI96" s="117">
        <f ca="1">Haj_laskenta_lietteet!$Q96*Haj_laskenta_lietteet!$C96*Haj_laskenta_lietteet!$D96*Haj_laskenta_lietteet!$D$5*Haj_laskenta_lietteet!$D$4</f>
        <v>0</v>
      </c>
      <c r="AJ96" s="46">
        <f t="shared" ca="1" si="14"/>
        <v>0</v>
      </c>
      <c r="AL96" s="117">
        <f ca="1">(AC96-U96)*(1-Hajoamiskertoimet!$C$17)</f>
        <v>0</v>
      </c>
      <c r="AM96" s="117">
        <f ca="1">(AD96-V96)*(1-Hajoamiskertoimet!$C$17)</f>
        <v>0</v>
      </c>
      <c r="AN96" s="117">
        <f ca="1">(AE96-W96)*(1-Hajoamiskertoimet!$C$17)</f>
        <v>0</v>
      </c>
      <c r="AO96" s="117">
        <f ca="1">(AF96-X96)*(1-Hajoamiskertoimet!$C$17)</f>
        <v>0</v>
      </c>
      <c r="AP96" s="117">
        <f ca="1">(AG96-Y96)*(1-Hajoamiskertoimet!$C$17)</f>
        <v>0</v>
      </c>
      <c r="AQ96" s="117">
        <f ca="1">(AH96-Z96)*(1-Hajoamiskertoimet!$C$17)</f>
        <v>0</v>
      </c>
      <c r="AR96" s="117">
        <f ca="1">(AI96-AA96)*(1-Hajoamiskertoimet!$C$17)</f>
        <v>0</v>
      </c>
      <c r="AS96" s="117">
        <f t="shared" ca="1" si="10"/>
        <v>0</v>
      </c>
    </row>
    <row r="97" spans="1:45" x14ac:dyDescent="0.35">
      <c r="A97" s="182">
        <v>2033</v>
      </c>
      <c r="B97" s="112">
        <f ca="1">(K97-U97)*(1-Hajoamiskertoimet!$C$17)</f>
        <v>0</v>
      </c>
      <c r="C97" s="112">
        <f ca="1">(L97-V97)*(1-Hajoamiskertoimet!$C$17)</f>
        <v>0</v>
      </c>
      <c r="D97" s="112">
        <f ca="1">(M97-W97)*(1-Hajoamiskertoimet!$C$17)</f>
        <v>0</v>
      </c>
      <c r="E97" s="112">
        <f ca="1">(N97-X97)*(1-Hajoamiskertoimet!$C$17)</f>
        <v>0</v>
      </c>
      <c r="F97" s="112">
        <f ca="1">(O97-Y97)*(1-Hajoamiskertoimet!$C$17)</f>
        <v>0</v>
      </c>
      <c r="G97" s="112">
        <f ca="1">(P97-Z97)*(1-Hajoamiskertoimet!$C$17)</f>
        <v>0</v>
      </c>
      <c r="H97" s="112">
        <f ca="1">(Q97-AA97)*(1-Hajoamiskertoimet!$C$17)</f>
        <v>0</v>
      </c>
      <c r="I97" s="112">
        <f t="shared" ca="1" si="11"/>
        <v>0</v>
      </c>
      <c r="K97" s="120">
        <f ca="1">Haj_laskenta_yhdyskunta!AK97</f>
        <v>0</v>
      </c>
      <c r="L97" s="120">
        <f ca="1">Haj_laskenta_yhdyskunta!BR97</f>
        <v>0</v>
      </c>
      <c r="M97" s="120">
        <f t="shared" ca="1" si="12"/>
        <v>0</v>
      </c>
      <c r="N97" s="120">
        <f ca="1">Haj_laskenta_teoll_rak!BD97</f>
        <v>0</v>
      </c>
      <c r="O97" s="120">
        <f ca="1">Haj_laskenta_teoll_rak!AK97</f>
        <v>0</v>
      </c>
      <c r="P97" s="120">
        <f ca="1">Haj_laskenta_lietteet!N97</f>
        <v>0</v>
      </c>
      <c r="Q97" s="120">
        <f ca="1">Haj_laskenta_lietteet!AN97</f>
        <v>0</v>
      </c>
      <c r="R97" s="120">
        <f t="shared" ca="1" si="13"/>
        <v>0</v>
      </c>
      <c r="S97" s="153"/>
      <c r="T97" s="159">
        <f>'Kp-kaasun_talteenotto'!F54</f>
        <v>0</v>
      </c>
      <c r="U97" s="180">
        <f t="shared" ca="1" si="9"/>
        <v>0</v>
      </c>
      <c r="V97" s="180">
        <f t="shared" ca="1" si="9"/>
        <v>0</v>
      </c>
      <c r="W97" s="180">
        <f t="shared" ca="1" si="8"/>
        <v>0</v>
      </c>
      <c r="X97" s="180">
        <f t="shared" ca="1" si="8"/>
        <v>0</v>
      </c>
      <c r="Y97" s="180">
        <f t="shared" ca="1" si="8"/>
        <v>0</v>
      </c>
      <c r="Z97" s="180">
        <f t="shared" ca="1" si="8"/>
        <v>0</v>
      </c>
      <c r="AA97" s="180">
        <f t="shared" ca="1" si="8"/>
        <v>0</v>
      </c>
      <c r="AC97" s="117">
        <f ca="1">Sekal_yhdyskunta!$U97/100*Haj_laskenta_yhdyskunta!$F97*Haj_laskenta_yhdyskunta!$C97*Haj_laskenta_yhdyskunta!$D97*Haj_laskenta_yhdyskunta!$D$5*Haj_laskenta_yhdyskunta!$D$4</f>
        <v>0</v>
      </c>
      <c r="AD97" s="117">
        <f ca="1">Haj_laskenta_yhdyskunta!$AN97*Haj_laskenta_yhdyskunta!$C97*Haj_laskenta_yhdyskunta!$D97*Haj_laskenta_yhdyskunta!$D$5*Haj_laskenta_yhdyskunta!$D$4</f>
        <v>0</v>
      </c>
      <c r="AE97" s="117">
        <f t="shared" ca="1" si="15"/>
        <v>0</v>
      </c>
      <c r="AF97" s="117">
        <f ca="1">Haj_laskenta_teoll_rak!$AN97*Haj_laskenta_teoll_rak!$C97*Haj_laskenta_teoll_rak!$D97*Haj_laskenta_teoll_rak!$D$5*Haj_laskenta_teoll_rak!$D$4</f>
        <v>0</v>
      </c>
      <c r="AG97" s="117">
        <f ca="1">Haj_laskenta_teoll_rak!$G97*Haj_laskenta_teoll_rak!$C97*Haj_laskenta_teoll_rak!$D97*Haj_laskenta_teoll_rak!$D$5*Haj_laskenta_teoll_rak!$D$4</f>
        <v>0</v>
      </c>
      <c r="AH97" s="117">
        <f ca="1">Haj_laskenta_lietteet!$H97*Haj_laskenta_lietteet!$C97*Haj_laskenta_lietteet!$D97*Haj_laskenta_lietteet!$D$5*Haj_laskenta_lietteet!$D$4</f>
        <v>0</v>
      </c>
      <c r="AI97" s="117">
        <f ca="1">Haj_laskenta_lietteet!$Q97*Haj_laskenta_lietteet!$C97*Haj_laskenta_lietteet!$D97*Haj_laskenta_lietteet!$D$5*Haj_laskenta_lietteet!$D$4</f>
        <v>0</v>
      </c>
      <c r="AJ97" s="46">
        <f t="shared" ca="1" si="14"/>
        <v>0</v>
      </c>
      <c r="AL97" s="117">
        <f ca="1">(AC97-U97)*(1-Hajoamiskertoimet!$C$17)</f>
        <v>0</v>
      </c>
      <c r="AM97" s="117">
        <f ca="1">(AD97-V97)*(1-Hajoamiskertoimet!$C$17)</f>
        <v>0</v>
      </c>
      <c r="AN97" s="117">
        <f ca="1">(AE97-W97)*(1-Hajoamiskertoimet!$C$17)</f>
        <v>0</v>
      </c>
      <c r="AO97" s="117">
        <f ca="1">(AF97-X97)*(1-Hajoamiskertoimet!$C$17)</f>
        <v>0</v>
      </c>
      <c r="AP97" s="117">
        <f ca="1">(AG97-Y97)*(1-Hajoamiskertoimet!$C$17)</f>
        <v>0</v>
      </c>
      <c r="AQ97" s="117">
        <f ca="1">(AH97-Z97)*(1-Hajoamiskertoimet!$C$17)</f>
        <v>0</v>
      </c>
      <c r="AR97" s="117">
        <f ca="1">(AI97-AA97)*(1-Hajoamiskertoimet!$C$17)</f>
        <v>0</v>
      </c>
      <c r="AS97" s="117">
        <f t="shared" ca="1" si="10"/>
        <v>0</v>
      </c>
    </row>
    <row r="98" spans="1:45" x14ac:dyDescent="0.35">
      <c r="A98" s="182">
        <v>2034</v>
      </c>
      <c r="B98" s="112">
        <f ca="1">(K98-U98)*(1-Hajoamiskertoimet!$C$17)</f>
        <v>0</v>
      </c>
      <c r="C98" s="112">
        <f ca="1">(L98-V98)*(1-Hajoamiskertoimet!$C$17)</f>
        <v>0</v>
      </c>
      <c r="D98" s="112">
        <f ca="1">(M98-W98)*(1-Hajoamiskertoimet!$C$17)</f>
        <v>0</v>
      </c>
      <c r="E98" s="112">
        <f ca="1">(N98-X98)*(1-Hajoamiskertoimet!$C$17)</f>
        <v>0</v>
      </c>
      <c r="F98" s="112">
        <f ca="1">(O98-Y98)*(1-Hajoamiskertoimet!$C$17)</f>
        <v>0</v>
      </c>
      <c r="G98" s="112">
        <f ca="1">(P98-Z98)*(1-Hajoamiskertoimet!$C$17)</f>
        <v>0</v>
      </c>
      <c r="H98" s="112">
        <f ca="1">(Q98-AA98)*(1-Hajoamiskertoimet!$C$17)</f>
        <v>0</v>
      </c>
      <c r="I98" s="112">
        <f t="shared" ca="1" si="11"/>
        <v>0</v>
      </c>
      <c r="K98" s="120">
        <f ca="1">Haj_laskenta_yhdyskunta!AK98</f>
        <v>0</v>
      </c>
      <c r="L98" s="120">
        <f ca="1">Haj_laskenta_yhdyskunta!BR98</f>
        <v>0</v>
      </c>
      <c r="M98" s="120">
        <f t="shared" ca="1" si="12"/>
        <v>0</v>
      </c>
      <c r="N98" s="120">
        <f ca="1">Haj_laskenta_teoll_rak!BD98</f>
        <v>0</v>
      </c>
      <c r="O98" s="120">
        <f ca="1">Haj_laskenta_teoll_rak!AK98</f>
        <v>0</v>
      </c>
      <c r="P98" s="120">
        <f ca="1">Haj_laskenta_lietteet!N98</f>
        <v>0</v>
      </c>
      <c r="Q98" s="120">
        <f ca="1">Haj_laskenta_lietteet!AN98</f>
        <v>0</v>
      </c>
      <c r="R98" s="120">
        <f t="shared" ca="1" si="13"/>
        <v>0</v>
      </c>
      <c r="S98" s="153"/>
      <c r="T98" s="159">
        <f>'Kp-kaasun_talteenotto'!F55</f>
        <v>0</v>
      </c>
      <c r="U98" s="180">
        <f t="shared" ca="1" si="9"/>
        <v>0</v>
      </c>
      <c r="V98" s="180">
        <f t="shared" ca="1" si="9"/>
        <v>0</v>
      </c>
      <c r="W98" s="180">
        <f t="shared" ca="1" si="8"/>
        <v>0</v>
      </c>
      <c r="X98" s="180">
        <f t="shared" ca="1" si="8"/>
        <v>0</v>
      </c>
      <c r="Y98" s="180">
        <f t="shared" ca="1" si="8"/>
        <v>0</v>
      </c>
      <c r="Z98" s="180">
        <f t="shared" ca="1" si="8"/>
        <v>0</v>
      </c>
      <c r="AA98" s="180">
        <f t="shared" ca="1" si="8"/>
        <v>0</v>
      </c>
      <c r="AC98" s="117">
        <f ca="1">Sekal_yhdyskunta!$U98/100*Haj_laskenta_yhdyskunta!$F98*Haj_laskenta_yhdyskunta!$C98*Haj_laskenta_yhdyskunta!$D98*Haj_laskenta_yhdyskunta!$D$5*Haj_laskenta_yhdyskunta!$D$4</f>
        <v>0</v>
      </c>
      <c r="AD98" s="117">
        <f ca="1">Haj_laskenta_yhdyskunta!$AN98*Haj_laskenta_yhdyskunta!$C98*Haj_laskenta_yhdyskunta!$D98*Haj_laskenta_yhdyskunta!$D$5*Haj_laskenta_yhdyskunta!$D$4</f>
        <v>0</v>
      </c>
      <c r="AE98" s="117">
        <f t="shared" ca="1" si="15"/>
        <v>0</v>
      </c>
      <c r="AF98" s="117">
        <f ca="1">Haj_laskenta_teoll_rak!$AN98*Haj_laskenta_teoll_rak!$C98*Haj_laskenta_teoll_rak!$D98*Haj_laskenta_teoll_rak!$D$5*Haj_laskenta_teoll_rak!$D$4</f>
        <v>0</v>
      </c>
      <c r="AG98" s="117">
        <f ca="1">Haj_laskenta_teoll_rak!$G98*Haj_laskenta_teoll_rak!$C98*Haj_laskenta_teoll_rak!$D98*Haj_laskenta_teoll_rak!$D$5*Haj_laskenta_teoll_rak!$D$4</f>
        <v>0</v>
      </c>
      <c r="AH98" s="117">
        <f ca="1">Haj_laskenta_lietteet!$H98*Haj_laskenta_lietteet!$C98*Haj_laskenta_lietteet!$D98*Haj_laskenta_lietteet!$D$5*Haj_laskenta_lietteet!$D$4</f>
        <v>0</v>
      </c>
      <c r="AI98" s="117">
        <f ca="1">Haj_laskenta_lietteet!$Q98*Haj_laskenta_lietteet!$C98*Haj_laskenta_lietteet!$D98*Haj_laskenta_lietteet!$D$5*Haj_laskenta_lietteet!$D$4</f>
        <v>0</v>
      </c>
      <c r="AJ98" s="46">
        <f t="shared" ca="1" si="14"/>
        <v>0</v>
      </c>
      <c r="AL98" s="117">
        <f ca="1">(AC98-U98)*(1-Hajoamiskertoimet!$C$17)</f>
        <v>0</v>
      </c>
      <c r="AM98" s="117">
        <f ca="1">(AD98-V98)*(1-Hajoamiskertoimet!$C$17)</f>
        <v>0</v>
      </c>
      <c r="AN98" s="117">
        <f ca="1">(AE98-W98)*(1-Hajoamiskertoimet!$C$17)</f>
        <v>0</v>
      </c>
      <c r="AO98" s="117">
        <f ca="1">(AF98-X98)*(1-Hajoamiskertoimet!$C$17)</f>
        <v>0</v>
      </c>
      <c r="AP98" s="117">
        <f ca="1">(AG98-Y98)*(1-Hajoamiskertoimet!$C$17)</f>
        <v>0</v>
      </c>
      <c r="AQ98" s="117">
        <f ca="1">(AH98-Z98)*(1-Hajoamiskertoimet!$C$17)</f>
        <v>0</v>
      </c>
      <c r="AR98" s="117">
        <f ca="1">(AI98-AA98)*(1-Hajoamiskertoimet!$C$17)</f>
        <v>0</v>
      </c>
      <c r="AS98" s="117">
        <f t="shared" ca="1" si="10"/>
        <v>0</v>
      </c>
    </row>
    <row r="99" spans="1:45" x14ac:dyDescent="0.35">
      <c r="A99" s="182">
        <v>2035</v>
      </c>
      <c r="B99" s="112">
        <f ca="1">(K99-U99)*(1-Hajoamiskertoimet!$C$17)</f>
        <v>0</v>
      </c>
      <c r="C99" s="112">
        <f ca="1">(L99-V99)*(1-Hajoamiskertoimet!$C$17)</f>
        <v>0</v>
      </c>
      <c r="D99" s="112">
        <f ca="1">(M99-W99)*(1-Hajoamiskertoimet!$C$17)</f>
        <v>0</v>
      </c>
      <c r="E99" s="112">
        <f ca="1">(N99-X99)*(1-Hajoamiskertoimet!$C$17)</f>
        <v>0</v>
      </c>
      <c r="F99" s="112">
        <f ca="1">(O99-Y99)*(1-Hajoamiskertoimet!$C$17)</f>
        <v>0</v>
      </c>
      <c r="G99" s="112">
        <f ca="1">(P99-Z99)*(1-Hajoamiskertoimet!$C$17)</f>
        <v>0</v>
      </c>
      <c r="H99" s="112">
        <f ca="1">(Q99-AA99)*(1-Hajoamiskertoimet!$C$17)</f>
        <v>0</v>
      </c>
      <c r="I99" s="112">
        <f t="shared" ca="1" si="11"/>
        <v>0</v>
      </c>
      <c r="K99" s="120">
        <f ca="1">Haj_laskenta_yhdyskunta!AK99</f>
        <v>0</v>
      </c>
      <c r="L99" s="120">
        <f ca="1">Haj_laskenta_yhdyskunta!BR99</f>
        <v>0</v>
      </c>
      <c r="M99" s="120">
        <f t="shared" ca="1" si="12"/>
        <v>0</v>
      </c>
      <c r="N99" s="120">
        <f ca="1">Haj_laskenta_teoll_rak!BD99</f>
        <v>0</v>
      </c>
      <c r="O99" s="120">
        <f ca="1">Haj_laskenta_teoll_rak!AK99</f>
        <v>0</v>
      </c>
      <c r="P99" s="120">
        <f ca="1">Haj_laskenta_lietteet!N99</f>
        <v>0</v>
      </c>
      <c r="Q99" s="120">
        <f ca="1">Haj_laskenta_lietteet!AN99</f>
        <v>0</v>
      </c>
      <c r="R99" s="120">
        <f t="shared" ca="1" si="13"/>
        <v>0</v>
      </c>
      <c r="S99" s="153"/>
      <c r="T99" s="159">
        <f>'Kp-kaasun_talteenotto'!F56</f>
        <v>0</v>
      </c>
      <c r="U99" s="180">
        <f t="shared" ca="1" si="9"/>
        <v>0</v>
      </c>
      <c r="V99" s="180">
        <f t="shared" ca="1" si="9"/>
        <v>0</v>
      </c>
      <c r="W99" s="180">
        <f t="shared" ca="1" si="8"/>
        <v>0</v>
      </c>
      <c r="X99" s="180">
        <f t="shared" ca="1" si="8"/>
        <v>0</v>
      </c>
      <c r="Y99" s="180">
        <f t="shared" ca="1" si="8"/>
        <v>0</v>
      </c>
      <c r="Z99" s="180">
        <f t="shared" ca="1" si="8"/>
        <v>0</v>
      </c>
      <c r="AA99" s="180">
        <f t="shared" ca="1" si="8"/>
        <v>0</v>
      </c>
      <c r="AC99" s="117">
        <f ca="1">Sekal_yhdyskunta!$U99/100*Haj_laskenta_yhdyskunta!$F99*Haj_laskenta_yhdyskunta!$C99*Haj_laskenta_yhdyskunta!$D99*Haj_laskenta_yhdyskunta!$D$5*Haj_laskenta_yhdyskunta!$D$4</f>
        <v>0</v>
      </c>
      <c r="AD99" s="117">
        <f ca="1">Haj_laskenta_yhdyskunta!$AN99*Haj_laskenta_yhdyskunta!$C99*Haj_laskenta_yhdyskunta!$D99*Haj_laskenta_yhdyskunta!$D$5*Haj_laskenta_yhdyskunta!$D$4</f>
        <v>0</v>
      </c>
      <c r="AE99" s="117">
        <f t="shared" ca="1" si="15"/>
        <v>0</v>
      </c>
      <c r="AF99" s="117">
        <f ca="1">Haj_laskenta_teoll_rak!$AN99*Haj_laskenta_teoll_rak!$C99*Haj_laskenta_teoll_rak!$D99*Haj_laskenta_teoll_rak!$D$5*Haj_laskenta_teoll_rak!$D$4</f>
        <v>0</v>
      </c>
      <c r="AG99" s="117">
        <f ca="1">Haj_laskenta_teoll_rak!$G99*Haj_laskenta_teoll_rak!$C99*Haj_laskenta_teoll_rak!$D99*Haj_laskenta_teoll_rak!$D$5*Haj_laskenta_teoll_rak!$D$4</f>
        <v>0</v>
      </c>
      <c r="AH99" s="117">
        <f ca="1">Haj_laskenta_lietteet!$H99*Haj_laskenta_lietteet!$C99*Haj_laskenta_lietteet!$D99*Haj_laskenta_lietteet!$D$5*Haj_laskenta_lietteet!$D$4</f>
        <v>0</v>
      </c>
      <c r="AI99" s="117">
        <f ca="1">Haj_laskenta_lietteet!$Q99*Haj_laskenta_lietteet!$C99*Haj_laskenta_lietteet!$D99*Haj_laskenta_lietteet!$D$5*Haj_laskenta_lietteet!$D$4</f>
        <v>0</v>
      </c>
      <c r="AJ99" s="46">
        <f t="shared" ca="1" si="14"/>
        <v>0</v>
      </c>
      <c r="AL99" s="117">
        <f ca="1">(AC99-U99)*(1-Hajoamiskertoimet!$C$17)</f>
        <v>0</v>
      </c>
      <c r="AM99" s="117">
        <f ca="1">(AD99-V99)*(1-Hajoamiskertoimet!$C$17)</f>
        <v>0</v>
      </c>
      <c r="AN99" s="117">
        <f ca="1">(AE99-W99)*(1-Hajoamiskertoimet!$C$17)</f>
        <v>0</v>
      </c>
      <c r="AO99" s="117">
        <f ca="1">(AF99-X99)*(1-Hajoamiskertoimet!$C$17)</f>
        <v>0</v>
      </c>
      <c r="AP99" s="117">
        <f ca="1">(AG99-Y99)*(1-Hajoamiskertoimet!$C$17)</f>
        <v>0</v>
      </c>
      <c r="AQ99" s="117">
        <f ca="1">(AH99-Z99)*(1-Hajoamiskertoimet!$C$17)</f>
        <v>0</v>
      </c>
      <c r="AR99" s="117">
        <f ca="1">(AI99-AA99)*(1-Hajoamiskertoimet!$C$17)</f>
        <v>0</v>
      </c>
      <c r="AS99" s="117">
        <f t="shared" ca="1" si="10"/>
        <v>0</v>
      </c>
    </row>
    <row r="100" spans="1:45" x14ac:dyDescent="0.35">
      <c r="A100" s="182">
        <v>2036</v>
      </c>
      <c r="B100" s="112">
        <f ca="1">(K100-U100)*(1-Hajoamiskertoimet!$C$17)</f>
        <v>0</v>
      </c>
      <c r="C100" s="112">
        <f ca="1">(L100-V100)*(1-Hajoamiskertoimet!$C$17)</f>
        <v>0</v>
      </c>
      <c r="D100" s="112">
        <f ca="1">(M100-W100)*(1-Hajoamiskertoimet!$C$17)</f>
        <v>0</v>
      </c>
      <c r="E100" s="112">
        <f ca="1">(N100-X100)*(1-Hajoamiskertoimet!$C$17)</f>
        <v>0</v>
      </c>
      <c r="F100" s="112">
        <f ca="1">(O100-Y100)*(1-Hajoamiskertoimet!$C$17)</f>
        <v>0</v>
      </c>
      <c r="G100" s="112">
        <f ca="1">(P100-Z100)*(1-Hajoamiskertoimet!$C$17)</f>
        <v>0</v>
      </c>
      <c r="H100" s="112">
        <f ca="1">(Q100-AA100)*(1-Hajoamiskertoimet!$C$17)</f>
        <v>0</v>
      </c>
      <c r="I100" s="112">
        <f t="shared" ca="1" si="11"/>
        <v>0</v>
      </c>
      <c r="K100" s="120">
        <f ca="1">Haj_laskenta_yhdyskunta!AK100</f>
        <v>0</v>
      </c>
      <c r="L100" s="120">
        <f ca="1">Haj_laskenta_yhdyskunta!BR100</f>
        <v>0</v>
      </c>
      <c r="M100" s="120">
        <f t="shared" ca="1" si="12"/>
        <v>0</v>
      </c>
      <c r="N100" s="120">
        <f ca="1">Haj_laskenta_teoll_rak!BD100</f>
        <v>0</v>
      </c>
      <c r="O100" s="120">
        <f ca="1">Haj_laskenta_teoll_rak!AK100</f>
        <v>0</v>
      </c>
      <c r="P100" s="120">
        <f ca="1">Haj_laskenta_lietteet!N100</f>
        <v>0</v>
      </c>
      <c r="Q100" s="120">
        <f ca="1">Haj_laskenta_lietteet!AN100</f>
        <v>0</v>
      </c>
      <c r="R100" s="120">
        <f t="shared" ca="1" si="13"/>
        <v>0</v>
      </c>
      <c r="S100" s="153"/>
      <c r="T100" s="159">
        <f>'Kp-kaasun_talteenotto'!F57</f>
        <v>0</v>
      </c>
      <c r="U100" s="180">
        <f t="shared" ca="1" si="9"/>
        <v>0</v>
      </c>
      <c r="V100" s="180">
        <f t="shared" ca="1" si="9"/>
        <v>0</v>
      </c>
      <c r="W100" s="180">
        <f t="shared" ca="1" si="8"/>
        <v>0</v>
      </c>
      <c r="X100" s="180">
        <f t="shared" ca="1" si="8"/>
        <v>0</v>
      </c>
      <c r="Y100" s="180">
        <f t="shared" ca="1" si="8"/>
        <v>0</v>
      </c>
      <c r="Z100" s="180">
        <f t="shared" ca="1" si="8"/>
        <v>0</v>
      </c>
      <c r="AA100" s="180">
        <f t="shared" ca="1" si="8"/>
        <v>0</v>
      </c>
      <c r="AC100" s="117">
        <f ca="1">Sekal_yhdyskunta!$U100/100*Haj_laskenta_yhdyskunta!$F100*Haj_laskenta_yhdyskunta!$C100*Haj_laskenta_yhdyskunta!$D100*Haj_laskenta_yhdyskunta!$D$5*Haj_laskenta_yhdyskunta!$D$4</f>
        <v>0</v>
      </c>
      <c r="AD100" s="117">
        <f ca="1">Haj_laskenta_yhdyskunta!$AN100*Haj_laskenta_yhdyskunta!$C100*Haj_laskenta_yhdyskunta!$D100*Haj_laskenta_yhdyskunta!$D$5*Haj_laskenta_yhdyskunta!$D$4</f>
        <v>0</v>
      </c>
      <c r="AE100" s="117">
        <f t="shared" ca="1" si="15"/>
        <v>0</v>
      </c>
      <c r="AF100" s="117">
        <f ca="1">Haj_laskenta_teoll_rak!$AN100*Haj_laskenta_teoll_rak!$C100*Haj_laskenta_teoll_rak!$D100*Haj_laskenta_teoll_rak!$D$5*Haj_laskenta_teoll_rak!$D$4</f>
        <v>0</v>
      </c>
      <c r="AG100" s="117">
        <f ca="1">Haj_laskenta_teoll_rak!$G100*Haj_laskenta_teoll_rak!$C100*Haj_laskenta_teoll_rak!$D100*Haj_laskenta_teoll_rak!$D$5*Haj_laskenta_teoll_rak!$D$4</f>
        <v>0</v>
      </c>
      <c r="AH100" s="117">
        <f ca="1">Haj_laskenta_lietteet!$H100*Haj_laskenta_lietteet!$C100*Haj_laskenta_lietteet!$D100*Haj_laskenta_lietteet!$D$5*Haj_laskenta_lietteet!$D$4</f>
        <v>0</v>
      </c>
      <c r="AI100" s="117">
        <f ca="1">Haj_laskenta_lietteet!$Q100*Haj_laskenta_lietteet!$C100*Haj_laskenta_lietteet!$D100*Haj_laskenta_lietteet!$D$5*Haj_laskenta_lietteet!$D$4</f>
        <v>0</v>
      </c>
      <c r="AJ100" s="46">
        <f t="shared" ca="1" si="14"/>
        <v>0</v>
      </c>
      <c r="AL100" s="117">
        <f ca="1">(AC100-U100)*(1-Hajoamiskertoimet!$C$17)</f>
        <v>0</v>
      </c>
      <c r="AM100" s="117">
        <f ca="1">(AD100-V100)*(1-Hajoamiskertoimet!$C$17)</f>
        <v>0</v>
      </c>
      <c r="AN100" s="117">
        <f ca="1">(AE100-W100)*(1-Hajoamiskertoimet!$C$17)</f>
        <v>0</v>
      </c>
      <c r="AO100" s="117">
        <f ca="1">(AF100-X100)*(1-Hajoamiskertoimet!$C$17)</f>
        <v>0</v>
      </c>
      <c r="AP100" s="117">
        <f ca="1">(AG100-Y100)*(1-Hajoamiskertoimet!$C$17)</f>
        <v>0</v>
      </c>
      <c r="AQ100" s="117">
        <f ca="1">(AH100-Z100)*(1-Hajoamiskertoimet!$C$17)</f>
        <v>0</v>
      </c>
      <c r="AR100" s="117">
        <f ca="1">(AI100-AA100)*(1-Hajoamiskertoimet!$C$17)</f>
        <v>0</v>
      </c>
      <c r="AS100" s="117">
        <f t="shared" ca="1" si="10"/>
        <v>0</v>
      </c>
    </row>
    <row r="101" spans="1:45" x14ac:dyDescent="0.35">
      <c r="A101" s="182">
        <v>2037</v>
      </c>
      <c r="B101" s="112">
        <f ca="1">(K101-U101)*(1-Hajoamiskertoimet!$C$17)</f>
        <v>0</v>
      </c>
      <c r="C101" s="112">
        <f ca="1">(L101-V101)*(1-Hajoamiskertoimet!$C$17)</f>
        <v>0</v>
      </c>
      <c r="D101" s="112">
        <f ca="1">(M101-W101)*(1-Hajoamiskertoimet!$C$17)</f>
        <v>0</v>
      </c>
      <c r="E101" s="112">
        <f ca="1">(N101-X101)*(1-Hajoamiskertoimet!$C$17)</f>
        <v>0</v>
      </c>
      <c r="F101" s="112">
        <f ca="1">(O101-Y101)*(1-Hajoamiskertoimet!$C$17)</f>
        <v>0</v>
      </c>
      <c r="G101" s="112">
        <f ca="1">(P101-Z101)*(1-Hajoamiskertoimet!$C$17)</f>
        <v>0</v>
      </c>
      <c r="H101" s="112">
        <f ca="1">(Q101-AA101)*(1-Hajoamiskertoimet!$C$17)</f>
        <v>0</v>
      </c>
      <c r="I101" s="112">
        <f t="shared" ca="1" si="11"/>
        <v>0</v>
      </c>
      <c r="K101" s="120">
        <f ca="1">Haj_laskenta_yhdyskunta!AK101</f>
        <v>0</v>
      </c>
      <c r="L101" s="120">
        <f ca="1">Haj_laskenta_yhdyskunta!BR101</f>
        <v>0</v>
      </c>
      <c r="M101" s="120">
        <f t="shared" ca="1" si="12"/>
        <v>0</v>
      </c>
      <c r="N101" s="120">
        <f ca="1">Haj_laskenta_teoll_rak!BD101</f>
        <v>0</v>
      </c>
      <c r="O101" s="120">
        <f ca="1">Haj_laskenta_teoll_rak!AK101</f>
        <v>0</v>
      </c>
      <c r="P101" s="120">
        <f ca="1">Haj_laskenta_lietteet!N101</f>
        <v>0</v>
      </c>
      <c r="Q101" s="120">
        <f ca="1">Haj_laskenta_lietteet!AN101</f>
        <v>0</v>
      </c>
      <c r="R101" s="120">
        <f t="shared" ca="1" si="13"/>
        <v>0</v>
      </c>
      <c r="S101" s="153"/>
      <c r="T101" s="159">
        <f>'Kp-kaasun_talteenotto'!F58</f>
        <v>0</v>
      </c>
      <c r="U101" s="180">
        <f t="shared" ca="1" si="9"/>
        <v>0</v>
      </c>
      <c r="V101" s="180">
        <f t="shared" ca="1" si="9"/>
        <v>0</v>
      </c>
      <c r="W101" s="180">
        <f t="shared" ca="1" si="8"/>
        <v>0</v>
      </c>
      <c r="X101" s="180">
        <f t="shared" ca="1" si="8"/>
        <v>0</v>
      </c>
      <c r="Y101" s="180">
        <f t="shared" ca="1" si="8"/>
        <v>0</v>
      </c>
      <c r="Z101" s="180">
        <f t="shared" ca="1" si="8"/>
        <v>0</v>
      </c>
      <c r="AA101" s="180">
        <f t="shared" ca="1" si="8"/>
        <v>0</v>
      </c>
      <c r="AC101" s="117">
        <f ca="1">Sekal_yhdyskunta!$U101/100*Haj_laskenta_yhdyskunta!$F101*Haj_laskenta_yhdyskunta!$C101*Haj_laskenta_yhdyskunta!$D101*Haj_laskenta_yhdyskunta!$D$5*Haj_laskenta_yhdyskunta!$D$4</f>
        <v>0</v>
      </c>
      <c r="AD101" s="117">
        <f ca="1">Haj_laskenta_yhdyskunta!$AN101*Haj_laskenta_yhdyskunta!$C101*Haj_laskenta_yhdyskunta!$D101*Haj_laskenta_yhdyskunta!$D$5*Haj_laskenta_yhdyskunta!$D$4</f>
        <v>0</v>
      </c>
      <c r="AE101" s="117">
        <f t="shared" ca="1" si="15"/>
        <v>0</v>
      </c>
      <c r="AF101" s="117">
        <f ca="1">Haj_laskenta_teoll_rak!$AN101*Haj_laskenta_teoll_rak!$C101*Haj_laskenta_teoll_rak!$D101*Haj_laskenta_teoll_rak!$D$5*Haj_laskenta_teoll_rak!$D$4</f>
        <v>0</v>
      </c>
      <c r="AG101" s="117">
        <f ca="1">Haj_laskenta_teoll_rak!$G101*Haj_laskenta_teoll_rak!$C101*Haj_laskenta_teoll_rak!$D101*Haj_laskenta_teoll_rak!$D$5*Haj_laskenta_teoll_rak!$D$4</f>
        <v>0</v>
      </c>
      <c r="AH101" s="117">
        <f ca="1">Haj_laskenta_lietteet!$H101*Haj_laskenta_lietteet!$C101*Haj_laskenta_lietteet!$D101*Haj_laskenta_lietteet!$D$5*Haj_laskenta_lietteet!$D$4</f>
        <v>0</v>
      </c>
      <c r="AI101" s="117">
        <f ca="1">Haj_laskenta_lietteet!$Q101*Haj_laskenta_lietteet!$C101*Haj_laskenta_lietteet!$D101*Haj_laskenta_lietteet!$D$5*Haj_laskenta_lietteet!$D$4</f>
        <v>0</v>
      </c>
      <c r="AJ101" s="46">
        <f t="shared" ca="1" si="14"/>
        <v>0</v>
      </c>
      <c r="AL101" s="117">
        <f ca="1">(AC101-U101)*(1-Hajoamiskertoimet!$C$17)</f>
        <v>0</v>
      </c>
      <c r="AM101" s="117">
        <f ca="1">(AD101-V101)*(1-Hajoamiskertoimet!$C$17)</f>
        <v>0</v>
      </c>
      <c r="AN101" s="117">
        <f ca="1">(AE101-W101)*(1-Hajoamiskertoimet!$C$17)</f>
        <v>0</v>
      </c>
      <c r="AO101" s="117">
        <f ca="1">(AF101-X101)*(1-Hajoamiskertoimet!$C$17)</f>
        <v>0</v>
      </c>
      <c r="AP101" s="117">
        <f ca="1">(AG101-Y101)*(1-Hajoamiskertoimet!$C$17)</f>
        <v>0</v>
      </c>
      <c r="AQ101" s="117">
        <f ca="1">(AH101-Z101)*(1-Hajoamiskertoimet!$C$17)</f>
        <v>0</v>
      </c>
      <c r="AR101" s="117">
        <f ca="1">(AI101-AA101)*(1-Hajoamiskertoimet!$C$17)</f>
        <v>0</v>
      </c>
      <c r="AS101" s="117">
        <f t="shared" ca="1" si="10"/>
        <v>0</v>
      </c>
    </row>
    <row r="102" spans="1:45" x14ac:dyDescent="0.35">
      <c r="A102" s="182">
        <v>2038</v>
      </c>
      <c r="B102" s="112">
        <f ca="1">(K102-U102)*(1-Hajoamiskertoimet!$C$17)</f>
        <v>0</v>
      </c>
      <c r="C102" s="112">
        <f ca="1">(L102-V102)*(1-Hajoamiskertoimet!$C$17)</f>
        <v>0</v>
      </c>
      <c r="D102" s="112">
        <f ca="1">(M102-W102)*(1-Hajoamiskertoimet!$C$17)</f>
        <v>0</v>
      </c>
      <c r="E102" s="112">
        <f ca="1">(N102-X102)*(1-Hajoamiskertoimet!$C$17)</f>
        <v>0</v>
      </c>
      <c r="F102" s="112">
        <f ca="1">(O102-Y102)*(1-Hajoamiskertoimet!$C$17)</f>
        <v>0</v>
      </c>
      <c r="G102" s="112">
        <f ca="1">(P102-Z102)*(1-Hajoamiskertoimet!$C$17)</f>
        <v>0</v>
      </c>
      <c r="H102" s="112">
        <f ca="1">(Q102-AA102)*(1-Hajoamiskertoimet!$C$17)</f>
        <v>0</v>
      </c>
      <c r="I102" s="112">
        <f t="shared" ca="1" si="11"/>
        <v>0</v>
      </c>
      <c r="K102" s="120">
        <f ca="1">Haj_laskenta_yhdyskunta!AK102</f>
        <v>0</v>
      </c>
      <c r="L102" s="120">
        <f ca="1">Haj_laskenta_yhdyskunta!BR102</f>
        <v>0</v>
      </c>
      <c r="M102" s="120">
        <f t="shared" ca="1" si="12"/>
        <v>0</v>
      </c>
      <c r="N102" s="120">
        <f ca="1">Haj_laskenta_teoll_rak!BD102</f>
        <v>0</v>
      </c>
      <c r="O102" s="120">
        <f ca="1">Haj_laskenta_teoll_rak!AK102</f>
        <v>0</v>
      </c>
      <c r="P102" s="120">
        <f ca="1">Haj_laskenta_lietteet!N102</f>
        <v>0</v>
      </c>
      <c r="Q102" s="120">
        <f ca="1">Haj_laskenta_lietteet!AN102</f>
        <v>0</v>
      </c>
      <c r="R102" s="120">
        <f t="shared" ca="1" si="13"/>
        <v>0</v>
      </c>
      <c r="S102" s="153"/>
      <c r="T102" s="159">
        <f>'Kp-kaasun_talteenotto'!F59</f>
        <v>0</v>
      </c>
      <c r="U102" s="180">
        <f t="shared" ca="1" si="9"/>
        <v>0</v>
      </c>
      <c r="V102" s="180">
        <f t="shared" ca="1" si="9"/>
        <v>0</v>
      </c>
      <c r="W102" s="180">
        <f t="shared" ca="1" si="8"/>
        <v>0</v>
      </c>
      <c r="X102" s="180">
        <f t="shared" ca="1" si="8"/>
        <v>0</v>
      </c>
      <c r="Y102" s="180">
        <f t="shared" ca="1" si="8"/>
        <v>0</v>
      </c>
      <c r="Z102" s="180">
        <f t="shared" ca="1" si="8"/>
        <v>0</v>
      </c>
      <c r="AA102" s="180">
        <f t="shared" ca="1" si="8"/>
        <v>0</v>
      </c>
      <c r="AC102" s="117">
        <f ca="1">Sekal_yhdyskunta!$U102/100*Haj_laskenta_yhdyskunta!$F102*Haj_laskenta_yhdyskunta!$C102*Haj_laskenta_yhdyskunta!$D102*Haj_laskenta_yhdyskunta!$D$5*Haj_laskenta_yhdyskunta!$D$4</f>
        <v>0</v>
      </c>
      <c r="AD102" s="117">
        <f ca="1">Haj_laskenta_yhdyskunta!$AN102*Haj_laskenta_yhdyskunta!$C102*Haj_laskenta_yhdyskunta!$D102*Haj_laskenta_yhdyskunta!$D$5*Haj_laskenta_yhdyskunta!$D$4</f>
        <v>0</v>
      </c>
      <c r="AE102" s="117">
        <f t="shared" ca="1" si="15"/>
        <v>0</v>
      </c>
      <c r="AF102" s="117">
        <f ca="1">Haj_laskenta_teoll_rak!$AN102*Haj_laskenta_teoll_rak!$C102*Haj_laskenta_teoll_rak!$D102*Haj_laskenta_teoll_rak!$D$5*Haj_laskenta_teoll_rak!$D$4</f>
        <v>0</v>
      </c>
      <c r="AG102" s="117">
        <f ca="1">Haj_laskenta_teoll_rak!$G102*Haj_laskenta_teoll_rak!$C102*Haj_laskenta_teoll_rak!$D102*Haj_laskenta_teoll_rak!$D$5*Haj_laskenta_teoll_rak!$D$4</f>
        <v>0</v>
      </c>
      <c r="AH102" s="117">
        <f ca="1">Haj_laskenta_lietteet!$H102*Haj_laskenta_lietteet!$C102*Haj_laskenta_lietteet!$D102*Haj_laskenta_lietteet!$D$5*Haj_laskenta_lietteet!$D$4</f>
        <v>0</v>
      </c>
      <c r="AI102" s="117">
        <f ca="1">Haj_laskenta_lietteet!$Q102*Haj_laskenta_lietteet!$C102*Haj_laskenta_lietteet!$D102*Haj_laskenta_lietteet!$D$5*Haj_laskenta_lietteet!$D$4</f>
        <v>0</v>
      </c>
      <c r="AJ102" s="46">
        <f t="shared" ca="1" si="14"/>
        <v>0</v>
      </c>
      <c r="AL102" s="117">
        <f ca="1">(AC102-U102)*(1-Hajoamiskertoimet!$C$17)</f>
        <v>0</v>
      </c>
      <c r="AM102" s="117">
        <f ca="1">(AD102-V102)*(1-Hajoamiskertoimet!$C$17)</f>
        <v>0</v>
      </c>
      <c r="AN102" s="117">
        <f ca="1">(AE102-W102)*(1-Hajoamiskertoimet!$C$17)</f>
        <v>0</v>
      </c>
      <c r="AO102" s="117">
        <f ca="1">(AF102-X102)*(1-Hajoamiskertoimet!$C$17)</f>
        <v>0</v>
      </c>
      <c r="AP102" s="117">
        <f ca="1">(AG102-Y102)*(1-Hajoamiskertoimet!$C$17)</f>
        <v>0</v>
      </c>
      <c r="AQ102" s="117">
        <f ca="1">(AH102-Z102)*(1-Hajoamiskertoimet!$C$17)</f>
        <v>0</v>
      </c>
      <c r="AR102" s="117">
        <f ca="1">(AI102-AA102)*(1-Hajoamiskertoimet!$C$17)</f>
        <v>0</v>
      </c>
      <c r="AS102" s="117">
        <f t="shared" ca="1" si="10"/>
        <v>0</v>
      </c>
    </row>
    <row r="103" spans="1:45" x14ac:dyDescent="0.35">
      <c r="A103" s="182">
        <v>2039</v>
      </c>
      <c r="B103" s="112">
        <f ca="1">(K103-U103)*(1-Hajoamiskertoimet!$C$17)</f>
        <v>0</v>
      </c>
      <c r="C103" s="112">
        <f ca="1">(L103-V103)*(1-Hajoamiskertoimet!$C$17)</f>
        <v>0</v>
      </c>
      <c r="D103" s="112">
        <f ca="1">(M103-W103)*(1-Hajoamiskertoimet!$C$17)</f>
        <v>0</v>
      </c>
      <c r="E103" s="112">
        <f ca="1">(N103-X103)*(1-Hajoamiskertoimet!$C$17)</f>
        <v>0</v>
      </c>
      <c r="F103" s="112">
        <f ca="1">(O103-Y103)*(1-Hajoamiskertoimet!$C$17)</f>
        <v>0</v>
      </c>
      <c r="G103" s="112">
        <f ca="1">(P103-Z103)*(1-Hajoamiskertoimet!$C$17)</f>
        <v>0</v>
      </c>
      <c r="H103" s="112">
        <f ca="1">(Q103-AA103)*(1-Hajoamiskertoimet!$C$17)</f>
        <v>0</v>
      </c>
      <c r="I103" s="112">
        <f t="shared" ca="1" si="11"/>
        <v>0</v>
      </c>
      <c r="K103" s="120">
        <f ca="1">Haj_laskenta_yhdyskunta!AK103</f>
        <v>0</v>
      </c>
      <c r="L103" s="120">
        <f ca="1">Haj_laskenta_yhdyskunta!BR103</f>
        <v>0</v>
      </c>
      <c r="M103" s="120">
        <f t="shared" ca="1" si="12"/>
        <v>0</v>
      </c>
      <c r="N103" s="120">
        <f ca="1">Haj_laskenta_teoll_rak!BD103</f>
        <v>0</v>
      </c>
      <c r="O103" s="120">
        <f ca="1">Haj_laskenta_teoll_rak!AK103</f>
        <v>0</v>
      </c>
      <c r="P103" s="120">
        <f ca="1">Haj_laskenta_lietteet!N103</f>
        <v>0</v>
      </c>
      <c r="Q103" s="120">
        <f ca="1">Haj_laskenta_lietteet!AN103</f>
        <v>0</v>
      </c>
      <c r="R103" s="120">
        <f t="shared" ca="1" si="13"/>
        <v>0</v>
      </c>
      <c r="S103" s="153"/>
      <c r="T103" s="159">
        <f>'Kp-kaasun_talteenotto'!F60</f>
        <v>0</v>
      </c>
      <c r="U103" s="180">
        <f t="shared" ca="1" si="9"/>
        <v>0</v>
      </c>
      <c r="V103" s="180">
        <f t="shared" ca="1" si="9"/>
        <v>0</v>
      </c>
      <c r="W103" s="180">
        <f t="shared" ca="1" si="8"/>
        <v>0</v>
      </c>
      <c r="X103" s="180">
        <f t="shared" ca="1" si="8"/>
        <v>0</v>
      </c>
      <c r="Y103" s="180">
        <f t="shared" ca="1" si="8"/>
        <v>0</v>
      </c>
      <c r="Z103" s="180">
        <f t="shared" ca="1" si="8"/>
        <v>0</v>
      </c>
      <c r="AA103" s="180">
        <f t="shared" ca="1" si="8"/>
        <v>0</v>
      </c>
      <c r="AC103" s="117">
        <f ca="1">Sekal_yhdyskunta!$U103/100*Haj_laskenta_yhdyskunta!$F103*Haj_laskenta_yhdyskunta!$C103*Haj_laskenta_yhdyskunta!$D103*Haj_laskenta_yhdyskunta!$D$5*Haj_laskenta_yhdyskunta!$D$4</f>
        <v>0</v>
      </c>
      <c r="AD103" s="117">
        <f ca="1">Haj_laskenta_yhdyskunta!$AN103*Haj_laskenta_yhdyskunta!$C103*Haj_laskenta_yhdyskunta!$D103*Haj_laskenta_yhdyskunta!$D$5*Haj_laskenta_yhdyskunta!$D$4</f>
        <v>0</v>
      </c>
      <c r="AE103" s="117">
        <f t="shared" ca="1" si="15"/>
        <v>0</v>
      </c>
      <c r="AF103" s="117">
        <f ca="1">Haj_laskenta_teoll_rak!$AN103*Haj_laskenta_teoll_rak!$C103*Haj_laskenta_teoll_rak!$D103*Haj_laskenta_teoll_rak!$D$5*Haj_laskenta_teoll_rak!$D$4</f>
        <v>0</v>
      </c>
      <c r="AG103" s="117">
        <f ca="1">Haj_laskenta_teoll_rak!$G103*Haj_laskenta_teoll_rak!$C103*Haj_laskenta_teoll_rak!$D103*Haj_laskenta_teoll_rak!$D$5*Haj_laskenta_teoll_rak!$D$4</f>
        <v>0</v>
      </c>
      <c r="AH103" s="117">
        <f ca="1">Haj_laskenta_lietteet!$H103*Haj_laskenta_lietteet!$C103*Haj_laskenta_lietteet!$D103*Haj_laskenta_lietteet!$D$5*Haj_laskenta_lietteet!$D$4</f>
        <v>0</v>
      </c>
      <c r="AI103" s="117">
        <f ca="1">Haj_laskenta_lietteet!$Q103*Haj_laskenta_lietteet!$C103*Haj_laskenta_lietteet!$D103*Haj_laskenta_lietteet!$D$5*Haj_laskenta_lietteet!$D$4</f>
        <v>0</v>
      </c>
      <c r="AJ103" s="46">
        <f t="shared" ca="1" si="14"/>
        <v>0</v>
      </c>
      <c r="AL103" s="117">
        <f ca="1">(AC103-U103)*(1-Hajoamiskertoimet!$C$17)</f>
        <v>0</v>
      </c>
      <c r="AM103" s="117">
        <f ca="1">(AD103-V103)*(1-Hajoamiskertoimet!$C$17)</f>
        <v>0</v>
      </c>
      <c r="AN103" s="117">
        <f ca="1">(AE103-W103)*(1-Hajoamiskertoimet!$C$17)</f>
        <v>0</v>
      </c>
      <c r="AO103" s="117">
        <f ca="1">(AF103-X103)*(1-Hajoamiskertoimet!$C$17)</f>
        <v>0</v>
      </c>
      <c r="AP103" s="117">
        <f ca="1">(AG103-Y103)*(1-Hajoamiskertoimet!$C$17)</f>
        <v>0</v>
      </c>
      <c r="AQ103" s="117">
        <f ca="1">(AH103-Z103)*(1-Hajoamiskertoimet!$C$17)</f>
        <v>0</v>
      </c>
      <c r="AR103" s="117">
        <f ca="1">(AI103-AA103)*(1-Hajoamiskertoimet!$C$17)</f>
        <v>0</v>
      </c>
      <c r="AS103" s="117">
        <f t="shared" ca="1" si="10"/>
        <v>0</v>
      </c>
    </row>
    <row r="104" spans="1:45" x14ac:dyDescent="0.35">
      <c r="A104" s="182">
        <v>2040</v>
      </c>
      <c r="B104" s="112">
        <f ca="1">(K104-U104)*(1-Hajoamiskertoimet!$C$17)</f>
        <v>0</v>
      </c>
      <c r="C104" s="112">
        <f ca="1">(L104-V104)*(1-Hajoamiskertoimet!$C$17)</f>
        <v>0</v>
      </c>
      <c r="D104" s="112">
        <f ca="1">(M104-W104)*(1-Hajoamiskertoimet!$C$17)</f>
        <v>0</v>
      </c>
      <c r="E104" s="112">
        <f ca="1">(N104-X104)*(1-Hajoamiskertoimet!$C$17)</f>
        <v>0</v>
      </c>
      <c r="F104" s="112">
        <f ca="1">(O104-Y104)*(1-Hajoamiskertoimet!$C$17)</f>
        <v>0</v>
      </c>
      <c r="G104" s="112">
        <f ca="1">(P104-Z104)*(1-Hajoamiskertoimet!$C$17)</f>
        <v>0</v>
      </c>
      <c r="H104" s="112">
        <f ca="1">(Q104-AA104)*(1-Hajoamiskertoimet!$C$17)</f>
        <v>0</v>
      </c>
      <c r="I104" s="112">
        <f t="shared" ca="1" si="11"/>
        <v>0</v>
      </c>
      <c r="K104" s="120">
        <f ca="1">Haj_laskenta_yhdyskunta!AK104</f>
        <v>0</v>
      </c>
      <c r="L104" s="120">
        <f ca="1">Haj_laskenta_yhdyskunta!BR104</f>
        <v>0</v>
      </c>
      <c r="M104" s="120">
        <f t="shared" ca="1" si="12"/>
        <v>0</v>
      </c>
      <c r="N104" s="120">
        <f ca="1">Haj_laskenta_teoll_rak!BD104</f>
        <v>0</v>
      </c>
      <c r="O104" s="120">
        <f ca="1">Haj_laskenta_teoll_rak!AK104</f>
        <v>0</v>
      </c>
      <c r="P104" s="120">
        <f ca="1">Haj_laskenta_lietteet!N104</f>
        <v>0</v>
      </c>
      <c r="Q104" s="120">
        <f ca="1">Haj_laskenta_lietteet!AN104</f>
        <v>0</v>
      </c>
      <c r="R104" s="120">
        <f t="shared" ca="1" si="13"/>
        <v>0</v>
      </c>
      <c r="S104" s="153"/>
      <c r="T104" s="159">
        <f>'Kp-kaasun_talteenotto'!F61</f>
        <v>0</v>
      </c>
      <c r="U104" s="180">
        <f t="shared" ca="1" si="9"/>
        <v>0</v>
      </c>
      <c r="V104" s="180">
        <f t="shared" ca="1" si="9"/>
        <v>0</v>
      </c>
      <c r="W104" s="180">
        <f t="shared" ca="1" si="8"/>
        <v>0</v>
      </c>
      <c r="X104" s="180">
        <f t="shared" ca="1" si="8"/>
        <v>0</v>
      </c>
      <c r="Y104" s="180">
        <f t="shared" ca="1" si="8"/>
        <v>0</v>
      </c>
      <c r="Z104" s="180">
        <f t="shared" ca="1" si="8"/>
        <v>0</v>
      </c>
      <c r="AA104" s="180">
        <f t="shared" ca="1" si="8"/>
        <v>0</v>
      </c>
      <c r="AC104" s="117">
        <f ca="1">Sekal_yhdyskunta!$U104/100*Haj_laskenta_yhdyskunta!$F104*Haj_laskenta_yhdyskunta!$C104*Haj_laskenta_yhdyskunta!$D104*Haj_laskenta_yhdyskunta!$D$5*Haj_laskenta_yhdyskunta!$D$4</f>
        <v>0</v>
      </c>
      <c r="AD104" s="117">
        <f ca="1">Haj_laskenta_yhdyskunta!$AN104*Haj_laskenta_yhdyskunta!$C104*Haj_laskenta_yhdyskunta!$D104*Haj_laskenta_yhdyskunta!$D$5*Haj_laskenta_yhdyskunta!$D$4</f>
        <v>0</v>
      </c>
      <c r="AE104" s="117">
        <f t="shared" ca="1" si="15"/>
        <v>0</v>
      </c>
      <c r="AF104" s="117">
        <f ca="1">Haj_laskenta_teoll_rak!$AN104*Haj_laskenta_teoll_rak!$C104*Haj_laskenta_teoll_rak!$D104*Haj_laskenta_teoll_rak!$D$5*Haj_laskenta_teoll_rak!$D$4</f>
        <v>0</v>
      </c>
      <c r="AG104" s="117">
        <f ca="1">Haj_laskenta_teoll_rak!$G104*Haj_laskenta_teoll_rak!$C104*Haj_laskenta_teoll_rak!$D104*Haj_laskenta_teoll_rak!$D$5*Haj_laskenta_teoll_rak!$D$4</f>
        <v>0</v>
      </c>
      <c r="AH104" s="117">
        <f ca="1">Haj_laskenta_lietteet!$H104*Haj_laskenta_lietteet!$C104*Haj_laskenta_lietteet!$D104*Haj_laskenta_lietteet!$D$5*Haj_laskenta_lietteet!$D$4</f>
        <v>0</v>
      </c>
      <c r="AI104" s="117">
        <f ca="1">Haj_laskenta_lietteet!$Q104*Haj_laskenta_lietteet!$C104*Haj_laskenta_lietteet!$D104*Haj_laskenta_lietteet!$D$5*Haj_laskenta_lietteet!$D$4</f>
        <v>0</v>
      </c>
      <c r="AJ104" s="46">
        <f t="shared" ca="1" si="14"/>
        <v>0</v>
      </c>
      <c r="AL104" s="117">
        <f ca="1">(AC104-U104)*(1-Hajoamiskertoimet!$C$17)</f>
        <v>0</v>
      </c>
      <c r="AM104" s="117">
        <f ca="1">(AD104-V104)*(1-Hajoamiskertoimet!$C$17)</f>
        <v>0</v>
      </c>
      <c r="AN104" s="117">
        <f ca="1">(AE104-W104)*(1-Hajoamiskertoimet!$C$17)</f>
        <v>0</v>
      </c>
      <c r="AO104" s="117">
        <f ca="1">(AF104-X104)*(1-Hajoamiskertoimet!$C$17)</f>
        <v>0</v>
      </c>
      <c r="AP104" s="117">
        <f ca="1">(AG104-Y104)*(1-Hajoamiskertoimet!$C$17)</f>
        <v>0</v>
      </c>
      <c r="AQ104" s="117">
        <f ca="1">(AH104-Z104)*(1-Hajoamiskertoimet!$C$17)</f>
        <v>0</v>
      </c>
      <c r="AR104" s="117">
        <f ca="1">(AI104-AA104)*(1-Hajoamiskertoimet!$C$17)</f>
        <v>0</v>
      </c>
      <c r="AS104" s="117">
        <f t="shared" ca="1" si="10"/>
        <v>0</v>
      </c>
    </row>
    <row r="105" spans="1:45" x14ac:dyDescent="0.35">
      <c r="A105" s="182">
        <v>2041</v>
      </c>
      <c r="B105" s="112">
        <f ca="1">(K105-U105)*(1-Hajoamiskertoimet!$C$17)</f>
        <v>0</v>
      </c>
      <c r="C105" s="112">
        <f ca="1">(L105-V105)*(1-Hajoamiskertoimet!$C$17)</f>
        <v>0</v>
      </c>
      <c r="D105" s="112">
        <f ca="1">(M105-W105)*(1-Hajoamiskertoimet!$C$17)</f>
        <v>0</v>
      </c>
      <c r="E105" s="112">
        <f ca="1">(N105-X105)*(1-Hajoamiskertoimet!$C$17)</f>
        <v>0</v>
      </c>
      <c r="F105" s="112">
        <f ca="1">(O105-Y105)*(1-Hajoamiskertoimet!$C$17)</f>
        <v>0</v>
      </c>
      <c r="G105" s="112">
        <f ca="1">(P105-Z105)*(1-Hajoamiskertoimet!$C$17)</f>
        <v>0</v>
      </c>
      <c r="H105" s="112">
        <f ca="1">(Q105-AA105)*(1-Hajoamiskertoimet!$C$17)</f>
        <v>0</v>
      </c>
      <c r="I105" s="112">
        <f t="shared" ca="1" si="11"/>
        <v>0</v>
      </c>
      <c r="K105" s="120">
        <f ca="1">Haj_laskenta_yhdyskunta!AK105</f>
        <v>0</v>
      </c>
      <c r="L105" s="120">
        <f ca="1">Haj_laskenta_yhdyskunta!BR105</f>
        <v>0</v>
      </c>
      <c r="M105" s="120">
        <f t="shared" ca="1" si="12"/>
        <v>0</v>
      </c>
      <c r="N105" s="120">
        <f ca="1">Haj_laskenta_teoll_rak!BD105</f>
        <v>0</v>
      </c>
      <c r="O105" s="120">
        <f ca="1">Haj_laskenta_teoll_rak!AK105</f>
        <v>0</v>
      </c>
      <c r="P105" s="120">
        <f ca="1">Haj_laskenta_lietteet!N105</f>
        <v>0</v>
      </c>
      <c r="Q105" s="120">
        <f ca="1">Haj_laskenta_lietteet!AN105</f>
        <v>0</v>
      </c>
      <c r="R105" s="120">
        <f t="shared" ca="1" si="13"/>
        <v>0</v>
      </c>
      <c r="S105" s="153"/>
      <c r="T105" s="159">
        <f>'Kp-kaasun_talteenotto'!F62</f>
        <v>0</v>
      </c>
      <c r="U105" s="180">
        <f t="shared" ca="1" si="9"/>
        <v>0</v>
      </c>
      <c r="V105" s="180">
        <f t="shared" ca="1" si="9"/>
        <v>0</v>
      </c>
      <c r="W105" s="180">
        <f t="shared" ca="1" si="8"/>
        <v>0</v>
      </c>
      <c r="X105" s="180">
        <f t="shared" ca="1" si="8"/>
        <v>0</v>
      </c>
      <c r="Y105" s="180">
        <f t="shared" ca="1" si="8"/>
        <v>0</v>
      </c>
      <c r="Z105" s="180">
        <f t="shared" ca="1" si="8"/>
        <v>0</v>
      </c>
      <c r="AA105" s="180">
        <f t="shared" ca="1" si="8"/>
        <v>0</v>
      </c>
      <c r="AC105" s="117">
        <f ca="1">Sekal_yhdyskunta!$U105/100*Haj_laskenta_yhdyskunta!$F105*Haj_laskenta_yhdyskunta!$C105*Haj_laskenta_yhdyskunta!$D105*Haj_laskenta_yhdyskunta!$D$5*Haj_laskenta_yhdyskunta!$D$4</f>
        <v>0</v>
      </c>
      <c r="AD105" s="117">
        <f ca="1">Haj_laskenta_yhdyskunta!$AN105*Haj_laskenta_yhdyskunta!$C105*Haj_laskenta_yhdyskunta!$D105*Haj_laskenta_yhdyskunta!$D$5*Haj_laskenta_yhdyskunta!$D$4</f>
        <v>0</v>
      </c>
      <c r="AE105" s="117">
        <f t="shared" ca="1" si="15"/>
        <v>0</v>
      </c>
      <c r="AF105" s="117">
        <f ca="1">Haj_laskenta_teoll_rak!$AN105*Haj_laskenta_teoll_rak!$C105*Haj_laskenta_teoll_rak!$D105*Haj_laskenta_teoll_rak!$D$5*Haj_laskenta_teoll_rak!$D$4</f>
        <v>0</v>
      </c>
      <c r="AG105" s="117">
        <f ca="1">Haj_laskenta_teoll_rak!$G105*Haj_laskenta_teoll_rak!$C105*Haj_laskenta_teoll_rak!$D105*Haj_laskenta_teoll_rak!$D$5*Haj_laskenta_teoll_rak!$D$4</f>
        <v>0</v>
      </c>
      <c r="AH105" s="117">
        <f ca="1">Haj_laskenta_lietteet!$H105*Haj_laskenta_lietteet!$C105*Haj_laskenta_lietteet!$D105*Haj_laskenta_lietteet!$D$5*Haj_laskenta_lietteet!$D$4</f>
        <v>0</v>
      </c>
      <c r="AI105" s="117">
        <f ca="1">Haj_laskenta_lietteet!$Q105*Haj_laskenta_lietteet!$C105*Haj_laskenta_lietteet!$D105*Haj_laskenta_lietteet!$D$5*Haj_laskenta_lietteet!$D$4</f>
        <v>0</v>
      </c>
      <c r="AJ105" s="46">
        <f t="shared" ca="1" si="14"/>
        <v>0</v>
      </c>
      <c r="AL105" s="117">
        <f ca="1">(AC105-U105)*(1-Hajoamiskertoimet!$C$17)</f>
        <v>0</v>
      </c>
      <c r="AM105" s="117">
        <f ca="1">(AD105-V105)*(1-Hajoamiskertoimet!$C$17)</f>
        <v>0</v>
      </c>
      <c r="AN105" s="117">
        <f ca="1">(AE105-W105)*(1-Hajoamiskertoimet!$C$17)</f>
        <v>0</v>
      </c>
      <c r="AO105" s="117">
        <f ca="1">(AF105-X105)*(1-Hajoamiskertoimet!$C$17)</f>
        <v>0</v>
      </c>
      <c r="AP105" s="117">
        <f ca="1">(AG105-Y105)*(1-Hajoamiskertoimet!$C$17)</f>
        <v>0</v>
      </c>
      <c r="AQ105" s="117">
        <f ca="1">(AH105-Z105)*(1-Hajoamiskertoimet!$C$17)</f>
        <v>0</v>
      </c>
      <c r="AR105" s="117">
        <f ca="1">(AI105-AA105)*(1-Hajoamiskertoimet!$C$17)</f>
        <v>0</v>
      </c>
      <c r="AS105" s="117">
        <f t="shared" ca="1" si="10"/>
        <v>0</v>
      </c>
    </row>
    <row r="106" spans="1:45" x14ac:dyDescent="0.35">
      <c r="A106" s="182">
        <v>2042</v>
      </c>
      <c r="B106" s="112">
        <f ca="1">(K106-U106)*(1-Hajoamiskertoimet!$C$17)</f>
        <v>0</v>
      </c>
      <c r="C106" s="112">
        <f ca="1">(L106-V106)*(1-Hajoamiskertoimet!$C$17)</f>
        <v>0</v>
      </c>
      <c r="D106" s="112">
        <f ca="1">(M106-W106)*(1-Hajoamiskertoimet!$C$17)</f>
        <v>0</v>
      </c>
      <c r="E106" s="112">
        <f ca="1">(N106-X106)*(1-Hajoamiskertoimet!$C$17)</f>
        <v>0</v>
      </c>
      <c r="F106" s="112">
        <f ca="1">(O106-Y106)*(1-Hajoamiskertoimet!$C$17)</f>
        <v>0</v>
      </c>
      <c r="G106" s="112">
        <f ca="1">(P106-Z106)*(1-Hajoamiskertoimet!$C$17)</f>
        <v>0</v>
      </c>
      <c r="H106" s="112">
        <f ca="1">(Q106-AA106)*(1-Hajoamiskertoimet!$C$17)</f>
        <v>0</v>
      </c>
      <c r="I106" s="112">
        <f t="shared" ca="1" si="11"/>
        <v>0</v>
      </c>
      <c r="K106" s="120">
        <f ca="1">Haj_laskenta_yhdyskunta!AK106</f>
        <v>0</v>
      </c>
      <c r="L106" s="120">
        <f ca="1">Haj_laskenta_yhdyskunta!BR106</f>
        <v>0</v>
      </c>
      <c r="M106" s="120">
        <f t="shared" ca="1" si="12"/>
        <v>0</v>
      </c>
      <c r="N106" s="120">
        <f ca="1">Haj_laskenta_teoll_rak!BD106</f>
        <v>0</v>
      </c>
      <c r="O106" s="120">
        <f ca="1">Haj_laskenta_teoll_rak!AK106</f>
        <v>0</v>
      </c>
      <c r="P106" s="120">
        <f ca="1">Haj_laskenta_lietteet!N106</f>
        <v>0</v>
      </c>
      <c r="Q106" s="120">
        <f ca="1">Haj_laskenta_lietteet!AN106</f>
        <v>0</v>
      </c>
      <c r="R106" s="120">
        <f t="shared" ca="1" si="13"/>
        <v>0</v>
      </c>
      <c r="S106" s="153"/>
      <c r="T106" s="159">
        <f>'Kp-kaasun_talteenotto'!F63</f>
        <v>0</v>
      </c>
      <c r="U106" s="180">
        <f t="shared" ca="1" si="9"/>
        <v>0</v>
      </c>
      <c r="V106" s="180">
        <f t="shared" ca="1" si="9"/>
        <v>0</v>
      </c>
      <c r="W106" s="180">
        <f t="shared" ca="1" si="8"/>
        <v>0</v>
      </c>
      <c r="X106" s="180">
        <f t="shared" ca="1" si="8"/>
        <v>0</v>
      </c>
      <c r="Y106" s="180">
        <f t="shared" ca="1" si="8"/>
        <v>0</v>
      </c>
      <c r="Z106" s="180">
        <f t="shared" ca="1" si="8"/>
        <v>0</v>
      </c>
      <c r="AA106" s="180">
        <f t="shared" ca="1" si="8"/>
        <v>0</v>
      </c>
      <c r="AC106" s="117">
        <f ca="1">Sekal_yhdyskunta!$U106/100*Haj_laskenta_yhdyskunta!$F106*Haj_laskenta_yhdyskunta!$C106*Haj_laskenta_yhdyskunta!$D106*Haj_laskenta_yhdyskunta!$D$5*Haj_laskenta_yhdyskunta!$D$4</f>
        <v>0</v>
      </c>
      <c r="AD106" s="117">
        <f ca="1">Haj_laskenta_yhdyskunta!$AN106*Haj_laskenta_yhdyskunta!$C106*Haj_laskenta_yhdyskunta!$D106*Haj_laskenta_yhdyskunta!$D$5*Haj_laskenta_yhdyskunta!$D$4</f>
        <v>0</v>
      </c>
      <c r="AE106" s="117">
        <f t="shared" ca="1" si="15"/>
        <v>0</v>
      </c>
      <c r="AF106" s="117">
        <f ca="1">Haj_laskenta_teoll_rak!$AN106*Haj_laskenta_teoll_rak!$C106*Haj_laskenta_teoll_rak!$D106*Haj_laskenta_teoll_rak!$D$5*Haj_laskenta_teoll_rak!$D$4</f>
        <v>0</v>
      </c>
      <c r="AG106" s="117">
        <f ca="1">Haj_laskenta_teoll_rak!$G106*Haj_laskenta_teoll_rak!$C106*Haj_laskenta_teoll_rak!$D106*Haj_laskenta_teoll_rak!$D$5*Haj_laskenta_teoll_rak!$D$4</f>
        <v>0</v>
      </c>
      <c r="AH106" s="117">
        <f ca="1">Haj_laskenta_lietteet!$H106*Haj_laskenta_lietteet!$C106*Haj_laskenta_lietteet!$D106*Haj_laskenta_lietteet!$D$5*Haj_laskenta_lietteet!$D$4</f>
        <v>0</v>
      </c>
      <c r="AI106" s="117">
        <f ca="1">Haj_laskenta_lietteet!$Q106*Haj_laskenta_lietteet!$C106*Haj_laskenta_lietteet!$D106*Haj_laskenta_lietteet!$D$5*Haj_laskenta_lietteet!$D$4</f>
        <v>0</v>
      </c>
      <c r="AJ106" s="46">
        <f t="shared" ca="1" si="14"/>
        <v>0</v>
      </c>
      <c r="AL106" s="117">
        <f ca="1">(AC106-U106)*(1-Hajoamiskertoimet!$C$17)</f>
        <v>0</v>
      </c>
      <c r="AM106" s="117">
        <f ca="1">(AD106-V106)*(1-Hajoamiskertoimet!$C$17)</f>
        <v>0</v>
      </c>
      <c r="AN106" s="117">
        <f ca="1">(AE106-W106)*(1-Hajoamiskertoimet!$C$17)</f>
        <v>0</v>
      </c>
      <c r="AO106" s="117">
        <f ca="1">(AF106-X106)*(1-Hajoamiskertoimet!$C$17)</f>
        <v>0</v>
      </c>
      <c r="AP106" s="117">
        <f ca="1">(AG106-Y106)*(1-Hajoamiskertoimet!$C$17)</f>
        <v>0</v>
      </c>
      <c r="AQ106" s="117">
        <f ca="1">(AH106-Z106)*(1-Hajoamiskertoimet!$C$17)</f>
        <v>0</v>
      </c>
      <c r="AR106" s="117">
        <f ca="1">(AI106-AA106)*(1-Hajoamiskertoimet!$C$17)</f>
        <v>0</v>
      </c>
      <c r="AS106" s="117">
        <f t="shared" ca="1" si="10"/>
        <v>0</v>
      </c>
    </row>
    <row r="107" spans="1:45" x14ac:dyDescent="0.35">
      <c r="A107" s="182">
        <v>2043</v>
      </c>
      <c r="B107" s="112">
        <f ca="1">(K107-U107)*(1-Hajoamiskertoimet!$C$17)</f>
        <v>0</v>
      </c>
      <c r="C107" s="112">
        <f ca="1">(L107-V107)*(1-Hajoamiskertoimet!$C$17)</f>
        <v>0</v>
      </c>
      <c r="D107" s="112">
        <f ca="1">(M107-W107)*(1-Hajoamiskertoimet!$C$17)</f>
        <v>0</v>
      </c>
      <c r="E107" s="112">
        <f ca="1">(N107-X107)*(1-Hajoamiskertoimet!$C$17)</f>
        <v>0</v>
      </c>
      <c r="F107" s="112">
        <f ca="1">(O107-Y107)*(1-Hajoamiskertoimet!$C$17)</f>
        <v>0</v>
      </c>
      <c r="G107" s="112">
        <f ca="1">(P107-Z107)*(1-Hajoamiskertoimet!$C$17)</f>
        <v>0</v>
      </c>
      <c r="H107" s="112">
        <f ca="1">(Q107-AA107)*(1-Hajoamiskertoimet!$C$17)</f>
        <v>0</v>
      </c>
      <c r="I107" s="112">
        <f t="shared" ca="1" si="11"/>
        <v>0</v>
      </c>
      <c r="K107" s="120">
        <f ca="1">Haj_laskenta_yhdyskunta!AK107</f>
        <v>0</v>
      </c>
      <c r="L107" s="120">
        <f ca="1">Haj_laskenta_yhdyskunta!BR107</f>
        <v>0</v>
      </c>
      <c r="M107" s="120">
        <f t="shared" ca="1" si="12"/>
        <v>0</v>
      </c>
      <c r="N107" s="120">
        <f ca="1">Haj_laskenta_teoll_rak!BD107</f>
        <v>0</v>
      </c>
      <c r="O107" s="120">
        <f ca="1">Haj_laskenta_teoll_rak!AK107</f>
        <v>0</v>
      </c>
      <c r="P107" s="120">
        <f ca="1">Haj_laskenta_lietteet!N107</f>
        <v>0</v>
      </c>
      <c r="Q107" s="120">
        <f ca="1">Haj_laskenta_lietteet!AN107</f>
        <v>0</v>
      </c>
      <c r="R107" s="120">
        <f t="shared" ca="1" si="13"/>
        <v>0</v>
      </c>
      <c r="S107" s="153"/>
      <c r="T107" s="159">
        <f>'Kp-kaasun_talteenotto'!F64</f>
        <v>0</v>
      </c>
      <c r="U107" s="180">
        <f t="shared" ca="1" si="9"/>
        <v>0</v>
      </c>
      <c r="V107" s="180">
        <f t="shared" ca="1" si="9"/>
        <v>0</v>
      </c>
      <c r="W107" s="180">
        <f t="shared" ca="1" si="8"/>
        <v>0</v>
      </c>
      <c r="X107" s="180">
        <f t="shared" ca="1" si="8"/>
        <v>0</v>
      </c>
      <c r="Y107" s="180">
        <f t="shared" ca="1" si="8"/>
        <v>0</v>
      </c>
      <c r="Z107" s="180">
        <f t="shared" ca="1" si="8"/>
        <v>0</v>
      </c>
      <c r="AA107" s="180">
        <f t="shared" ca="1" si="8"/>
        <v>0</v>
      </c>
      <c r="AC107" s="117">
        <f ca="1">Sekal_yhdyskunta!$U107/100*Haj_laskenta_yhdyskunta!$F107*Haj_laskenta_yhdyskunta!$C107*Haj_laskenta_yhdyskunta!$D107*Haj_laskenta_yhdyskunta!$D$5*Haj_laskenta_yhdyskunta!$D$4</f>
        <v>0</v>
      </c>
      <c r="AD107" s="117">
        <f ca="1">Haj_laskenta_yhdyskunta!$AN107*Haj_laskenta_yhdyskunta!$C107*Haj_laskenta_yhdyskunta!$D107*Haj_laskenta_yhdyskunta!$D$5*Haj_laskenta_yhdyskunta!$D$4</f>
        <v>0</v>
      </c>
      <c r="AE107" s="117">
        <f t="shared" ca="1" si="15"/>
        <v>0</v>
      </c>
      <c r="AF107" s="117">
        <f ca="1">Haj_laskenta_teoll_rak!$AN107*Haj_laskenta_teoll_rak!$C107*Haj_laskenta_teoll_rak!$D107*Haj_laskenta_teoll_rak!$D$5*Haj_laskenta_teoll_rak!$D$4</f>
        <v>0</v>
      </c>
      <c r="AG107" s="117">
        <f ca="1">Haj_laskenta_teoll_rak!$G107*Haj_laskenta_teoll_rak!$C107*Haj_laskenta_teoll_rak!$D107*Haj_laskenta_teoll_rak!$D$5*Haj_laskenta_teoll_rak!$D$4</f>
        <v>0</v>
      </c>
      <c r="AH107" s="117">
        <f ca="1">Haj_laskenta_lietteet!$H107*Haj_laskenta_lietteet!$C107*Haj_laskenta_lietteet!$D107*Haj_laskenta_lietteet!$D$5*Haj_laskenta_lietteet!$D$4</f>
        <v>0</v>
      </c>
      <c r="AI107" s="117">
        <f ca="1">Haj_laskenta_lietteet!$Q107*Haj_laskenta_lietteet!$C107*Haj_laskenta_lietteet!$D107*Haj_laskenta_lietteet!$D$5*Haj_laskenta_lietteet!$D$4</f>
        <v>0</v>
      </c>
      <c r="AJ107" s="46">
        <f t="shared" ca="1" si="14"/>
        <v>0</v>
      </c>
      <c r="AL107" s="117">
        <f ca="1">(AC107-U107)*(1-Hajoamiskertoimet!$C$17)</f>
        <v>0</v>
      </c>
      <c r="AM107" s="117">
        <f ca="1">(AD107-V107)*(1-Hajoamiskertoimet!$C$17)</f>
        <v>0</v>
      </c>
      <c r="AN107" s="117">
        <f ca="1">(AE107-W107)*(1-Hajoamiskertoimet!$C$17)</f>
        <v>0</v>
      </c>
      <c r="AO107" s="117">
        <f ca="1">(AF107-X107)*(1-Hajoamiskertoimet!$C$17)</f>
        <v>0</v>
      </c>
      <c r="AP107" s="117">
        <f ca="1">(AG107-Y107)*(1-Hajoamiskertoimet!$C$17)</f>
        <v>0</v>
      </c>
      <c r="AQ107" s="117">
        <f ca="1">(AH107-Z107)*(1-Hajoamiskertoimet!$C$17)</f>
        <v>0</v>
      </c>
      <c r="AR107" s="117">
        <f ca="1">(AI107-AA107)*(1-Hajoamiskertoimet!$C$17)</f>
        <v>0</v>
      </c>
      <c r="AS107" s="117">
        <f t="shared" ca="1" si="10"/>
        <v>0</v>
      </c>
    </row>
    <row r="108" spans="1:45" x14ac:dyDescent="0.35">
      <c r="A108" s="182">
        <v>2044</v>
      </c>
      <c r="B108" s="112">
        <f ca="1">(K108-U108)*(1-Hajoamiskertoimet!$C$17)</f>
        <v>0</v>
      </c>
      <c r="C108" s="112">
        <f ca="1">(L108-V108)*(1-Hajoamiskertoimet!$C$17)</f>
        <v>0</v>
      </c>
      <c r="D108" s="112">
        <f ca="1">(M108-W108)*(1-Hajoamiskertoimet!$C$17)</f>
        <v>0</v>
      </c>
      <c r="E108" s="112">
        <f ca="1">(N108-X108)*(1-Hajoamiskertoimet!$C$17)</f>
        <v>0</v>
      </c>
      <c r="F108" s="112">
        <f ca="1">(O108-Y108)*(1-Hajoamiskertoimet!$C$17)</f>
        <v>0</v>
      </c>
      <c r="G108" s="112">
        <f ca="1">(P108-Z108)*(1-Hajoamiskertoimet!$C$17)</f>
        <v>0</v>
      </c>
      <c r="H108" s="112">
        <f ca="1">(Q108-AA108)*(1-Hajoamiskertoimet!$C$17)</f>
        <v>0</v>
      </c>
      <c r="I108" s="112">
        <f t="shared" ca="1" si="11"/>
        <v>0</v>
      </c>
      <c r="K108" s="120">
        <f ca="1">Haj_laskenta_yhdyskunta!AK108</f>
        <v>0</v>
      </c>
      <c r="L108" s="120">
        <f ca="1">Haj_laskenta_yhdyskunta!BR108</f>
        <v>0</v>
      </c>
      <c r="M108" s="120">
        <f t="shared" ca="1" si="12"/>
        <v>0</v>
      </c>
      <c r="N108" s="120">
        <f ca="1">Haj_laskenta_teoll_rak!BD108</f>
        <v>0</v>
      </c>
      <c r="O108" s="120">
        <f ca="1">Haj_laskenta_teoll_rak!AK108</f>
        <v>0</v>
      </c>
      <c r="P108" s="120">
        <f ca="1">Haj_laskenta_lietteet!N108</f>
        <v>0</v>
      </c>
      <c r="Q108" s="120">
        <f ca="1">Haj_laskenta_lietteet!AN108</f>
        <v>0</v>
      </c>
      <c r="R108" s="120">
        <f t="shared" ca="1" si="13"/>
        <v>0</v>
      </c>
      <c r="S108" s="153"/>
      <c r="T108" s="159">
        <f>'Kp-kaasun_talteenotto'!F65</f>
        <v>0</v>
      </c>
      <c r="U108" s="180">
        <f t="shared" ca="1" si="9"/>
        <v>0</v>
      </c>
      <c r="V108" s="180">
        <f t="shared" ca="1" si="9"/>
        <v>0</v>
      </c>
      <c r="W108" s="180">
        <f t="shared" ca="1" si="8"/>
        <v>0</v>
      </c>
      <c r="X108" s="180">
        <f t="shared" ca="1" si="8"/>
        <v>0</v>
      </c>
      <c r="Y108" s="180">
        <f t="shared" ca="1" si="8"/>
        <v>0</v>
      </c>
      <c r="Z108" s="180">
        <f t="shared" ca="1" si="8"/>
        <v>0</v>
      </c>
      <c r="AA108" s="180">
        <f t="shared" ca="1" si="8"/>
        <v>0</v>
      </c>
      <c r="AC108" s="117">
        <f ca="1">Sekal_yhdyskunta!$U108/100*Haj_laskenta_yhdyskunta!$F108*Haj_laskenta_yhdyskunta!$C108*Haj_laskenta_yhdyskunta!$D108*Haj_laskenta_yhdyskunta!$D$5*Haj_laskenta_yhdyskunta!$D$4</f>
        <v>0</v>
      </c>
      <c r="AD108" s="117">
        <f ca="1">Haj_laskenta_yhdyskunta!$AN108*Haj_laskenta_yhdyskunta!$C108*Haj_laskenta_yhdyskunta!$D108*Haj_laskenta_yhdyskunta!$D$5*Haj_laskenta_yhdyskunta!$D$4</f>
        <v>0</v>
      </c>
      <c r="AE108" s="117">
        <f t="shared" ca="1" si="15"/>
        <v>0</v>
      </c>
      <c r="AF108" s="117">
        <f ca="1">Haj_laskenta_teoll_rak!$AN108*Haj_laskenta_teoll_rak!$C108*Haj_laskenta_teoll_rak!$D108*Haj_laskenta_teoll_rak!$D$5*Haj_laskenta_teoll_rak!$D$4</f>
        <v>0</v>
      </c>
      <c r="AG108" s="117">
        <f ca="1">Haj_laskenta_teoll_rak!$G108*Haj_laskenta_teoll_rak!$C108*Haj_laskenta_teoll_rak!$D108*Haj_laskenta_teoll_rak!$D$5*Haj_laskenta_teoll_rak!$D$4</f>
        <v>0</v>
      </c>
      <c r="AH108" s="117">
        <f ca="1">Haj_laskenta_lietteet!$H108*Haj_laskenta_lietteet!$C108*Haj_laskenta_lietteet!$D108*Haj_laskenta_lietteet!$D$5*Haj_laskenta_lietteet!$D$4</f>
        <v>0</v>
      </c>
      <c r="AI108" s="117">
        <f ca="1">Haj_laskenta_lietteet!$Q108*Haj_laskenta_lietteet!$C108*Haj_laskenta_lietteet!$D108*Haj_laskenta_lietteet!$D$5*Haj_laskenta_lietteet!$D$4</f>
        <v>0</v>
      </c>
      <c r="AJ108" s="46">
        <f t="shared" ca="1" si="14"/>
        <v>0</v>
      </c>
      <c r="AL108" s="117">
        <f ca="1">(AC108-U108)*(1-Hajoamiskertoimet!$C$17)</f>
        <v>0</v>
      </c>
      <c r="AM108" s="117">
        <f ca="1">(AD108-V108)*(1-Hajoamiskertoimet!$C$17)</f>
        <v>0</v>
      </c>
      <c r="AN108" s="117">
        <f ca="1">(AE108-W108)*(1-Hajoamiskertoimet!$C$17)</f>
        <v>0</v>
      </c>
      <c r="AO108" s="117">
        <f ca="1">(AF108-X108)*(1-Hajoamiskertoimet!$C$17)</f>
        <v>0</v>
      </c>
      <c r="AP108" s="117">
        <f ca="1">(AG108-Y108)*(1-Hajoamiskertoimet!$C$17)</f>
        <v>0</v>
      </c>
      <c r="AQ108" s="117">
        <f ca="1">(AH108-Z108)*(1-Hajoamiskertoimet!$C$17)</f>
        <v>0</v>
      </c>
      <c r="AR108" s="117">
        <f ca="1">(AI108-AA108)*(1-Hajoamiskertoimet!$C$17)</f>
        <v>0</v>
      </c>
      <c r="AS108" s="117">
        <f t="shared" ca="1" si="10"/>
        <v>0</v>
      </c>
    </row>
    <row r="109" spans="1:45" x14ac:dyDescent="0.35">
      <c r="A109" s="182">
        <v>2045</v>
      </c>
      <c r="B109" s="112">
        <f ca="1">(K109-U109)*(1-Hajoamiskertoimet!$C$17)</f>
        <v>0</v>
      </c>
      <c r="C109" s="112">
        <f ca="1">(L109-V109)*(1-Hajoamiskertoimet!$C$17)</f>
        <v>0</v>
      </c>
      <c r="D109" s="112">
        <f ca="1">(M109-W109)*(1-Hajoamiskertoimet!$C$17)</f>
        <v>0</v>
      </c>
      <c r="E109" s="112">
        <f ca="1">(N109-X109)*(1-Hajoamiskertoimet!$C$17)</f>
        <v>0</v>
      </c>
      <c r="F109" s="112">
        <f ca="1">(O109-Y109)*(1-Hajoamiskertoimet!$C$17)</f>
        <v>0</v>
      </c>
      <c r="G109" s="112">
        <f ca="1">(P109-Z109)*(1-Hajoamiskertoimet!$C$17)</f>
        <v>0</v>
      </c>
      <c r="H109" s="112">
        <f ca="1">(Q109-AA109)*(1-Hajoamiskertoimet!$C$17)</f>
        <v>0</v>
      </c>
      <c r="I109" s="112">
        <f t="shared" ca="1" si="11"/>
        <v>0</v>
      </c>
      <c r="K109" s="120">
        <f ca="1">Haj_laskenta_yhdyskunta!AK109</f>
        <v>0</v>
      </c>
      <c r="L109" s="120">
        <f ca="1">Haj_laskenta_yhdyskunta!BR109</f>
        <v>0</v>
      </c>
      <c r="M109" s="120">
        <f t="shared" ca="1" si="12"/>
        <v>0</v>
      </c>
      <c r="N109" s="120">
        <f ca="1">Haj_laskenta_teoll_rak!BD109</f>
        <v>0</v>
      </c>
      <c r="O109" s="120">
        <f ca="1">Haj_laskenta_teoll_rak!AK109</f>
        <v>0</v>
      </c>
      <c r="P109" s="120">
        <f ca="1">Haj_laskenta_lietteet!N109</f>
        <v>0</v>
      </c>
      <c r="Q109" s="120">
        <f ca="1">Haj_laskenta_lietteet!AN109</f>
        <v>0</v>
      </c>
      <c r="R109" s="120">
        <f t="shared" ca="1" si="13"/>
        <v>0</v>
      </c>
      <c r="S109" s="153"/>
      <c r="T109" s="159">
        <f>'Kp-kaasun_talteenotto'!F66</f>
        <v>0</v>
      </c>
      <c r="U109" s="180">
        <f t="shared" ca="1" si="9"/>
        <v>0</v>
      </c>
      <c r="V109" s="180">
        <f t="shared" ca="1" si="9"/>
        <v>0</v>
      </c>
      <c r="W109" s="180">
        <f t="shared" ca="1" si="8"/>
        <v>0</v>
      </c>
      <c r="X109" s="180">
        <f t="shared" ca="1" si="8"/>
        <v>0</v>
      </c>
      <c r="Y109" s="180">
        <f t="shared" ca="1" si="8"/>
        <v>0</v>
      </c>
      <c r="Z109" s="180">
        <f t="shared" ca="1" si="8"/>
        <v>0</v>
      </c>
      <c r="AA109" s="180">
        <f t="shared" ca="1" si="8"/>
        <v>0</v>
      </c>
      <c r="AC109" s="117">
        <f ca="1">Sekal_yhdyskunta!$U109/100*Haj_laskenta_yhdyskunta!$F109*Haj_laskenta_yhdyskunta!$C109*Haj_laskenta_yhdyskunta!$D109*Haj_laskenta_yhdyskunta!$D$5*Haj_laskenta_yhdyskunta!$D$4</f>
        <v>0</v>
      </c>
      <c r="AD109" s="117">
        <f ca="1">Haj_laskenta_yhdyskunta!$AN109*Haj_laskenta_yhdyskunta!$C109*Haj_laskenta_yhdyskunta!$D109*Haj_laskenta_yhdyskunta!$D$5*Haj_laskenta_yhdyskunta!$D$4</f>
        <v>0</v>
      </c>
      <c r="AE109" s="117">
        <f t="shared" ca="1" si="15"/>
        <v>0</v>
      </c>
      <c r="AF109" s="117">
        <f ca="1">Haj_laskenta_teoll_rak!$AN109*Haj_laskenta_teoll_rak!$C109*Haj_laskenta_teoll_rak!$D109*Haj_laskenta_teoll_rak!$D$5*Haj_laskenta_teoll_rak!$D$4</f>
        <v>0</v>
      </c>
      <c r="AG109" s="117">
        <f ca="1">Haj_laskenta_teoll_rak!$G109*Haj_laskenta_teoll_rak!$C109*Haj_laskenta_teoll_rak!$D109*Haj_laskenta_teoll_rak!$D$5*Haj_laskenta_teoll_rak!$D$4</f>
        <v>0</v>
      </c>
      <c r="AH109" s="117">
        <f ca="1">Haj_laskenta_lietteet!$H109*Haj_laskenta_lietteet!$C109*Haj_laskenta_lietteet!$D109*Haj_laskenta_lietteet!$D$5*Haj_laskenta_lietteet!$D$4</f>
        <v>0</v>
      </c>
      <c r="AI109" s="117">
        <f ca="1">Haj_laskenta_lietteet!$Q109*Haj_laskenta_lietteet!$C109*Haj_laskenta_lietteet!$D109*Haj_laskenta_lietteet!$D$5*Haj_laskenta_lietteet!$D$4</f>
        <v>0</v>
      </c>
      <c r="AJ109" s="46">
        <f t="shared" ca="1" si="14"/>
        <v>0</v>
      </c>
      <c r="AL109" s="117">
        <f ca="1">(AC109-U109)*(1-Hajoamiskertoimet!$C$17)</f>
        <v>0</v>
      </c>
      <c r="AM109" s="117">
        <f ca="1">(AD109-V109)*(1-Hajoamiskertoimet!$C$17)</f>
        <v>0</v>
      </c>
      <c r="AN109" s="117">
        <f ca="1">(AE109-W109)*(1-Hajoamiskertoimet!$C$17)</f>
        <v>0</v>
      </c>
      <c r="AO109" s="117">
        <f ca="1">(AF109-X109)*(1-Hajoamiskertoimet!$C$17)</f>
        <v>0</v>
      </c>
      <c r="AP109" s="117">
        <f ca="1">(AG109-Y109)*(1-Hajoamiskertoimet!$C$17)</f>
        <v>0</v>
      </c>
      <c r="AQ109" s="117">
        <f ca="1">(AH109-Z109)*(1-Hajoamiskertoimet!$C$17)</f>
        <v>0</v>
      </c>
      <c r="AR109" s="117">
        <f ca="1">(AI109-AA109)*(1-Hajoamiskertoimet!$C$17)</f>
        <v>0</v>
      </c>
      <c r="AS109" s="117">
        <f t="shared" ca="1" si="10"/>
        <v>0</v>
      </c>
    </row>
    <row r="110" spans="1:45" x14ac:dyDescent="0.35">
      <c r="A110" s="182">
        <v>2046</v>
      </c>
      <c r="B110" s="112">
        <f ca="1">(K110-U110)*(1-Hajoamiskertoimet!$C$17)</f>
        <v>0</v>
      </c>
      <c r="C110" s="112">
        <f ca="1">(L110-V110)*(1-Hajoamiskertoimet!$C$17)</f>
        <v>0</v>
      </c>
      <c r="D110" s="112">
        <f ca="1">(M110-W110)*(1-Hajoamiskertoimet!$C$17)</f>
        <v>0</v>
      </c>
      <c r="E110" s="112">
        <f ca="1">(N110-X110)*(1-Hajoamiskertoimet!$C$17)</f>
        <v>0</v>
      </c>
      <c r="F110" s="112">
        <f ca="1">(O110-Y110)*(1-Hajoamiskertoimet!$C$17)</f>
        <v>0</v>
      </c>
      <c r="G110" s="112">
        <f ca="1">(P110-Z110)*(1-Hajoamiskertoimet!$C$17)</f>
        <v>0</v>
      </c>
      <c r="H110" s="112">
        <f ca="1">(Q110-AA110)*(1-Hajoamiskertoimet!$C$17)</f>
        <v>0</v>
      </c>
      <c r="I110" s="112">
        <f t="shared" ca="1" si="11"/>
        <v>0</v>
      </c>
      <c r="K110" s="120">
        <f ca="1">Haj_laskenta_yhdyskunta!AK110</f>
        <v>0</v>
      </c>
      <c r="L110" s="120">
        <f ca="1">Haj_laskenta_yhdyskunta!BR110</f>
        <v>0</v>
      </c>
      <c r="M110" s="120">
        <f t="shared" ca="1" si="12"/>
        <v>0</v>
      </c>
      <c r="N110" s="120">
        <f ca="1">Haj_laskenta_teoll_rak!BD110</f>
        <v>0</v>
      </c>
      <c r="O110" s="120">
        <f ca="1">Haj_laskenta_teoll_rak!AK110</f>
        <v>0</v>
      </c>
      <c r="P110" s="120">
        <f ca="1">Haj_laskenta_lietteet!N110</f>
        <v>0</v>
      </c>
      <c r="Q110" s="120">
        <f ca="1">Haj_laskenta_lietteet!AN110</f>
        <v>0</v>
      </c>
      <c r="R110" s="120">
        <f t="shared" ca="1" si="13"/>
        <v>0</v>
      </c>
      <c r="S110" s="153"/>
      <c r="T110" s="159">
        <f>'Kp-kaasun_talteenotto'!F67</f>
        <v>0</v>
      </c>
      <c r="U110" s="180">
        <f t="shared" ca="1" si="9"/>
        <v>0</v>
      </c>
      <c r="V110" s="180">
        <f t="shared" ca="1" si="9"/>
        <v>0</v>
      </c>
      <c r="W110" s="180">
        <f t="shared" ca="1" si="8"/>
        <v>0</v>
      </c>
      <c r="X110" s="180">
        <f t="shared" ca="1" si="8"/>
        <v>0</v>
      </c>
      <c r="Y110" s="180">
        <f t="shared" ca="1" si="8"/>
        <v>0</v>
      </c>
      <c r="Z110" s="180">
        <f t="shared" ca="1" si="8"/>
        <v>0</v>
      </c>
      <c r="AA110" s="180">
        <f t="shared" ca="1" si="8"/>
        <v>0</v>
      </c>
      <c r="AC110" s="117">
        <f ca="1">Sekal_yhdyskunta!$U110/100*Haj_laskenta_yhdyskunta!$F110*Haj_laskenta_yhdyskunta!$C110*Haj_laskenta_yhdyskunta!$D110*Haj_laskenta_yhdyskunta!$D$5*Haj_laskenta_yhdyskunta!$D$4</f>
        <v>0</v>
      </c>
      <c r="AD110" s="117">
        <f ca="1">Haj_laskenta_yhdyskunta!$AN110*Haj_laskenta_yhdyskunta!$C110*Haj_laskenta_yhdyskunta!$D110*Haj_laskenta_yhdyskunta!$D$5*Haj_laskenta_yhdyskunta!$D$4</f>
        <v>0</v>
      </c>
      <c r="AE110" s="117">
        <f t="shared" ca="1" si="15"/>
        <v>0</v>
      </c>
      <c r="AF110" s="117">
        <f ca="1">Haj_laskenta_teoll_rak!$AN110*Haj_laskenta_teoll_rak!$C110*Haj_laskenta_teoll_rak!$D110*Haj_laskenta_teoll_rak!$D$5*Haj_laskenta_teoll_rak!$D$4</f>
        <v>0</v>
      </c>
      <c r="AG110" s="117">
        <f ca="1">Haj_laskenta_teoll_rak!$G110*Haj_laskenta_teoll_rak!$C110*Haj_laskenta_teoll_rak!$D110*Haj_laskenta_teoll_rak!$D$5*Haj_laskenta_teoll_rak!$D$4</f>
        <v>0</v>
      </c>
      <c r="AH110" s="117">
        <f ca="1">Haj_laskenta_lietteet!$H110*Haj_laskenta_lietteet!$C110*Haj_laskenta_lietteet!$D110*Haj_laskenta_lietteet!$D$5*Haj_laskenta_lietteet!$D$4</f>
        <v>0</v>
      </c>
      <c r="AI110" s="117">
        <f ca="1">Haj_laskenta_lietteet!$Q110*Haj_laskenta_lietteet!$C110*Haj_laskenta_lietteet!$D110*Haj_laskenta_lietteet!$D$5*Haj_laskenta_lietteet!$D$4</f>
        <v>0</v>
      </c>
      <c r="AJ110" s="46">
        <f t="shared" ca="1" si="14"/>
        <v>0</v>
      </c>
      <c r="AL110" s="117">
        <f ca="1">(AC110-U110)*(1-Hajoamiskertoimet!$C$17)</f>
        <v>0</v>
      </c>
      <c r="AM110" s="117">
        <f ca="1">(AD110-V110)*(1-Hajoamiskertoimet!$C$17)</f>
        <v>0</v>
      </c>
      <c r="AN110" s="117">
        <f ca="1">(AE110-W110)*(1-Hajoamiskertoimet!$C$17)</f>
        <v>0</v>
      </c>
      <c r="AO110" s="117">
        <f ca="1">(AF110-X110)*(1-Hajoamiskertoimet!$C$17)</f>
        <v>0</v>
      </c>
      <c r="AP110" s="117">
        <f ca="1">(AG110-Y110)*(1-Hajoamiskertoimet!$C$17)</f>
        <v>0</v>
      </c>
      <c r="AQ110" s="117">
        <f ca="1">(AH110-Z110)*(1-Hajoamiskertoimet!$C$17)</f>
        <v>0</v>
      </c>
      <c r="AR110" s="117">
        <f ca="1">(AI110-AA110)*(1-Hajoamiskertoimet!$C$17)</f>
        <v>0</v>
      </c>
      <c r="AS110" s="117">
        <f t="shared" ca="1" si="10"/>
        <v>0</v>
      </c>
    </row>
    <row r="111" spans="1:45" x14ac:dyDescent="0.35">
      <c r="A111" s="182">
        <v>2047</v>
      </c>
      <c r="B111" s="112">
        <f ca="1">(K111-U111)*(1-Hajoamiskertoimet!$C$17)</f>
        <v>0</v>
      </c>
      <c r="C111" s="112">
        <f ca="1">(L111-V111)*(1-Hajoamiskertoimet!$C$17)</f>
        <v>0</v>
      </c>
      <c r="D111" s="112">
        <f ca="1">(M111-W111)*(1-Hajoamiskertoimet!$C$17)</f>
        <v>0</v>
      </c>
      <c r="E111" s="112">
        <f ca="1">(N111-X111)*(1-Hajoamiskertoimet!$C$17)</f>
        <v>0</v>
      </c>
      <c r="F111" s="112">
        <f ca="1">(O111-Y111)*(1-Hajoamiskertoimet!$C$17)</f>
        <v>0</v>
      </c>
      <c r="G111" s="112">
        <f ca="1">(P111-Z111)*(1-Hajoamiskertoimet!$C$17)</f>
        <v>0</v>
      </c>
      <c r="H111" s="112">
        <f ca="1">(Q111-AA111)*(1-Hajoamiskertoimet!$C$17)</f>
        <v>0</v>
      </c>
      <c r="I111" s="112">
        <f t="shared" ca="1" si="11"/>
        <v>0</v>
      </c>
      <c r="K111" s="120">
        <f ca="1">Haj_laskenta_yhdyskunta!AK111</f>
        <v>0</v>
      </c>
      <c r="L111" s="120">
        <f ca="1">Haj_laskenta_yhdyskunta!BR111</f>
        <v>0</v>
      </c>
      <c r="M111" s="120">
        <f t="shared" ca="1" si="12"/>
        <v>0</v>
      </c>
      <c r="N111" s="120">
        <f ca="1">Haj_laskenta_teoll_rak!BD111</f>
        <v>0</v>
      </c>
      <c r="O111" s="120">
        <f ca="1">Haj_laskenta_teoll_rak!AK111</f>
        <v>0</v>
      </c>
      <c r="P111" s="120">
        <f ca="1">Haj_laskenta_lietteet!N111</f>
        <v>0</v>
      </c>
      <c r="Q111" s="120">
        <f ca="1">Haj_laskenta_lietteet!AN111</f>
        <v>0</v>
      </c>
      <c r="R111" s="120">
        <f t="shared" ca="1" si="13"/>
        <v>0</v>
      </c>
      <c r="S111" s="153"/>
      <c r="T111" s="159">
        <f>'Kp-kaasun_talteenotto'!F68</f>
        <v>0</v>
      </c>
      <c r="U111" s="180">
        <f t="shared" ca="1" si="9"/>
        <v>0</v>
      </c>
      <c r="V111" s="180">
        <f t="shared" ca="1" si="9"/>
        <v>0</v>
      </c>
      <c r="W111" s="180">
        <f t="shared" ca="1" si="8"/>
        <v>0</v>
      </c>
      <c r="X111" s="180">
        <f t="shared" ca="1" si="8"/>
        <v>0</v>
      </c>
      <c r="Y111" s="180">
        <f t="shared" ca="1" si="8"/>
        <v>0</v>
      </c>
      <c r="Z111" s="180">
        <f t="shared" ca="1" si="8"/>
        <v>0</v>
      </c>
      <c r="AA111" s="180">
        <f t="shared" ca="1" si="8"/>
        <v>0</v>
      </c>
      <c r="AC111" s="117">
        <f ca="1">Sekal_yhdyskunta!$U111/100*Haj_laskenta_yhdyskunta!$F111*Haj_laskenta_yhdyskunta!$C111*Haj_laskenta_yhdyskunta!$D111*Haj_laskenta_yhdyskunta!$D$5*Haj_laskenta_yhdyskunta!$D$4</f>
        <v>0</v>
      </c>
      <c r="AD111" s="117">
        <f ca="1">Haj_laskenta_yhdyskunta!$AN111*Haj_laskenta_yhdyskunta!$C111*Haj_laskenta_yhdyskunta!$D111*Haj_laskenta_yhdyskunta!$D$5*Haj_laskenta_yhdyskunta!$D$4</f>
        <v>0</v>
      </c>
      <c r="AE111" s="117">
        <f t="shared" ca="1" si="15"/>
        <v>0</v>
      </c>
      <c r="AF111" s="117">
        <f ca="1">Haj_laskenta_teoll_rak!$AN111*Haj_laskenta_teoll_rak!$C111*Haj_laskenta_teoll_rak!$D111*Haj_laskenta_teoll_rak!$D$5*Haj_laskenta_teoll_rak!$D$4</f>
        <v>0</v>
      </c>
      <c r="AG111" s="117">
        <f ca="1">Haj_laskenta_teoll_rak!$G111*Haj_laskenta_teoll_rak!$C111*Haj_laskenta_teoll_rak!$D111*Haj_laskenta_teoll_rak!$D$5*Haj_laskenta_teoll_rak!$D$4</f>
        <v>0</v>
      </c>
      <c r="AH111" s="117">
        <f ca="1">Haj_laskenta_lietteet!$H111*Haj_laskenta_lietteet!$C111*Haj_laskenta_lietteet!$D111*Haj_laskenta_lietteet!$D$5*Haj_laskenta_lietteet!$D$4</f>
        <v>0</v>
      </c>
      <c r="AI111" s="117">
        <f ca="1">Haj_laskenta_lietteet!$Q111*Haj_laskenta_lietteet!$C111*Haj_laskenta_lietteet!$D111*Haj_laskenta_lietteet!$D$5*Haj_laskenta_lietteet!$D$4</f>
        <v>0</v>
      </c>
      <c r="AJ111" s="46">
        <f t="shared" ca="1" si="14"/>
        <v>0</v>
      </c>
      <c r="AL111" s="117">
        <f ca="1">(AC111-U111)*(1-Hajoamiskertoimet!$C$17)</f>
        <v>0</v>
      </c>
      <c r="AM111" s="117">
        <f ca="1">(AD111-V111)*(1-Hajoamiskertoimet!$C$17)</f>
        <v>0</v>
      </c>
      <c r="AN111" s="117">
        <f ca="1">(AE111-W111)*(1-Hajoamiskertoimet!$C$17)</f>
        <v>0</v>
      </c>
      <c r="AO111" s="117">
        <f ca="1">(AF111-X111)*(1-Hajoamiskertoimet!$C$17)</f>
        <v>0</v>
      </c>
      <c r="AP111" s="117">
        <f ca="1">(AG111-Y111)*(1-Hajoamiskertoimet!$C$17)</f>
        <v>0</v>
      </c>
      <c r="AQ111" s="117">
        <f ca="1">(AH111-Z111)*(1-Hajoamiskertoimet!$C$17)</f>
        <v>0</v>
      </c>
      <c r="AR111" s="117">
        <f ca="1">(AI111-AA111)*(1-Hajoamiskertoimet!$C$17)</f>
        <v>0</v>
      </c>
      <c r="AS111" s="117">
        <f t="shared" ca="1" si="10"/>
        <v>0</v>
      </c>
    </row>
    <row r="112" spans="1:45" x14ac:dyDescent="0.35">
      <c r="A112" s="182">
        <v>2048</v>
      </c>
      <c r="B112" s="112">
        <f ca="1">(K112-U112)*(1-Hajoamiskertoimet!$C$17)</f>
        <v>0</v>
      </c>
      <c r="C112" s="112">
        <f ca="1">(L112-V112)*(1-Hajoamiskertoimet!$C$17)</f>
        <v>0</v>
      </c>
      <c r="D112" s="112">
        <f ca="1">(M112-W112)*(1-Hajoamiskertoimet!$C$17)</f>
        <v>0</v>
      </c>
      <c r="E112" s="112">
        <f ca="1">(N112-X112)*(1-Hajoamiskertoimet!$C$17)</f>
        <v>0</v>
      </c>
      <c r="F112" s="112">
        <f ca="1">(O112-Y112)*(1-Hajoamiskertoimet!$C$17)</f>
        <v>0</v>
      </c>
      <c r="G112" s="112">
        <f ca="1">(P112-Z112)*(1-Hajoamiskertoimet!$C$17)</f>
        <v>0</v>
      </c>
      <c r="H112" s="112">
        <f ca="1">(Q112-AA112)*(1-Hajoamiskertoimet!$C$17)</f>
        <v>0</v>
      </c>
      <c r="I112" s="112">
        <f t="shared" ca="1" si="11"/>
        <v>0</v>
      </c>
      <c r="K112" s="120">
        <f ca="1">Haj_laskenta_yhdyskunta!AK112</f>
        <v>0</v>
      </c>
      <c r="L112" s="120">
        <f ca="1">Haj_laskenta_yhdyskunta!BR112</f>
        <v>0</v>
      </c>
      <c r="M112" s="120">
        <f t="shared" ca="1" si="12"/>
        <v>0</v>
      </c>
      <c r="N112" s="120">
        <f ca="1">Haj_laskenta_teoll_rak!BD112</f>
        <v>0</v>
      </c>
      <c r="O112" s="120">
        <f ca="1">Haj_laskenta_teoll_rak!AK112</f>
        <v>0</v>
      </c>
      <c r="P112" s="120">
        <f ca="1">Haj_laskenta_lietteet!N112</f>
        <v>0</v>
      </c>
      <c r="Q112" s="120">
        <f ca="1">Haj_laskenta_lietteet!AN112</f>
        <v>0</v>
      </c>
      <c r="R112" s="120">
        <f t="shared" ca="1" si="13"/>
        <v>0</v>
      </c>
      <c r="S112" s="153"/>
      <c r="T112" s="159">
        <f>'Kp-kaasun_talteenotto'!F69</f>
        <v>0</v>
      </c>
      <c r="U112" s="180">
        <f t="shared" ca="1" si="9"/>
        <v>0</v>
      </c>
      <c r="V112" s="180">
        <f t="shared" ca="1" si="9"/>
        <v>0</v>
      </c>
      <c r="W112" s="180">
        <f t="shared" ca="1" si="9"/>
        <v>0</v>
      </c>
      <c r="X112" s="180">
        <f t="shared" ca="1" si="9"/>
        <v>0</v>
      </c>
      <c r="Y112" s="180">
        <f t="shared" ca="1" si="9"/>
        <v>0</v>
      </c>
      <c r="Z112" s="180">
        <f t="shared" ca="1" si="9"/>
        <v>0</v>
      </c>
      <c r="AA112" s="180">
        <f t="shared" ca="1" si="9"/>
        <v>0</v>
      </c>
      <c r="AC112" s="117">
        <f ca="1">Sekal_yhdyskunta!$U112/100*Haj_laskenta_yhdyskunta!$F112*Haj_laskenta_yhdyskunta!$C112*Haj_laskenta_yhdyskunta!$D112*Haj_laskenta_yhdyskunta!$D$5*Haj_laskenta_yhdyskunta!$D$4</f>
        <v>0</v>
      </c>
      <c r="AD112" s="117">
        <f ca="1">Haj_laskenta_yhdyskunta!$AN112*Haj_laskenta_yhdyskunta!$C112*Haj_laskenta_yhdyskunta!$D112*Haj_laskenta_yhdyskunta!$D$5*Haj_laskenta_yhdyskunta!$D$4</f>
        <v>0</v>
      </c>
      <c r="AE112" s="117">
        <f t="shared" ca="1" si="15"/>
        <v>0</v>
      </c>
      <c r="AF112" s="117">
        <f ca="1">Haj_laskenta_teoll_rak!$AN112*Haj_laskenta_teoll_rak!$C112*Haj_laskenta_teoll_rak!$D112*Haj_laskenta_teoll_rak!$D$5*Haj_laskenta_teoll_rak!$D$4</f>
        <v>0</v>
      </c>
      <c r="AG112" s="117">
        <f ca="1">Haj_laskenta_teoll_rak!$G112*Haj_laskenta_teoll_rak!$C112*Haj_laskenta_teoll_rak!$D112*Haj_laskenta_teoll_rak!$D$5*Haj_laskenta_teoll_rak!$D$4</f>
        <v>0</v>
      </c>
      <c r="AH112" s="117">
        <f ca="1">Haj_laskenta_lietteet!$H112*Haj_laskenta_lietteet!$C112*Haj_laskenta_lietteet!$D112*Haj_laskenta_lietteet!$D$5*Haj_laskenta_lietteet!$D$4</f>
        <v>0</v>
      </c>
      <c r="AI112" s="117">
        <f ca="1">Haj_laskenta_lietteet!$Q112*Haj_laskenta_lietteet!$C112*Haj_laskenta_lietteet!$D112*Haj_laskenta_lietteet!$D$5*Haj_laskenta_lietteet!$D$4</f>
        <v>0</v>
      </c>
      <c r="AJ112" s="46">
        <f t="shared" ca="1" si="14"/>
        <v>0</v>
      </c>
      <c r="AL112" s="117">
        <f ca="1">(AC112-U112)*(1-Hajoamiskertoimet!$C$17)</f>
        <v>0</v>
      </c>
      <c r="AM112" s="117">
        <f ca="1">(AD112-V112)*(1-Hajoamiskertoimet!$C$17)</f>
        <v>0</v>
      </c>
      <c r="AN112" s="117">
        <f ca="1">(AE112-W112)*(1-Hajoamiskertoimet!$C$17)</f>
        <v>0</v>
      </c>
      <c r="AO112" s="117">
        <f ca="1">(AF112-X112)*(1-Hajoamiskertoimet!$C$17)</f>
        <v>0</v>
      </c>
      <c r="AP112" s="117">
        <f ca="1">(AG112-Y112)*(1-Hajoamiskertoimet!$C$17)</f>
        <v>0</v>
      </c>
      <c r="AQ112" s="117">
        <f ca="1">(AH112-Z112)*(1-Hajoamiskertoimet!$C$17)</f>
        <v>0</v>
      </c>
      <c r="AR112" s="117">
        <f ca="1">(AI112-AA112)*(1-Hajoamiskertoimet!$C$17)</f>
        <v>0</v>
      </c>
      <c r="AS112" s="117">
        <f t="shared" ca="1" si="10"/>
        <v>0</v>
      </c>
    </row>
    <row r="113" spans="1:45" x14ac:dyDescent="0.35">
      <c r="A113" s="182">
        <v>2049</v>
      </c>
      <c r="B113" s="112">
        <f ca="1">(K113-U113)*(1-Hajoamiskertoimet!$C$17)</f>
        <v>0</v>
      </c>
      <c r="C113" s="112">
        <f ca="1">(L113-V113)*(1-Hajoamiskertoimet!$C$17)</f>
        <v>0</v>
      </c>
      <c r="D113" s="112">
        <f ca="1">(M113-W113)*(1-Hajoamiskertoimet!$C$17)</f>
        <v>0</v>
      </c>
      <c r="E113" s="112">
        <f ca="1">(N113-X113)*(1-Hajoamiskertoimet!$C$17)</f>
        <v>0</v>
      </c>
      <c r="F113" s="112">
        <f ca="1">(O113-Y113)*(1-Hajoamiskertoimet!$C$17)</f>
        <v>0</v>
      </c>
      <c r="G113" s="112">
        <f ca="1">(P113-Z113)*(1-Hajoamiskertoimet!$C$17)</f>
        <v>0</v>
      </c>
      <c r="H113" s="112">
        <f ca="1">(Q113-AA113)*(1-Hajoamiskertoimet!$C$17)</f>
        <v>0</v>
      </c>
      <c r="I113" s="112">
        <f t="shared" ca="1" si="11"/>
        <v>0</v>
      </c>
      <c r="K113" s="120">
        <f ca="1">Haj_laskenta_yhdyskunta!AK113</f>
        <v>0</v>
      </c>
      <c r="L113" s="120">
        <f ca="1">Haj_laskenta_yhdyskunta!BR113</f>
        <v>0</v>
      </c>
      <c r="M113" s="120">
        <f t="shared" ca="1" si="12"/>
        <v>0</v>
      </c>
      <c r="N113" s="120">
        <f ca="1">Haj_laskenta_teoll_rak!BD113</f>
        <v>0</v>
      </c>
      <c r="O113" s="120">
        <f ca="1">Haj_laskenta_teoll_rak!AK113</f>
        <v>0</v>
      </c>
      <c r="P113" s="120">
        <f ca="1">Haj_laskenta_lietteet!N113</f>
        <v>0</v>
      </c>
      <c r="Q113" s="120">
        <f ca="1">Haj_laskenta_lietteet!AN113</f>
        <v>0</v>
      </c>
      <c r="R113" s="120">
        <f t="shared" ca="1" si="13"/>
        <v>0</v>
      </c>
      <c r="S113" s="153"/>
      <c r="T113" s="159">
        <f>'Kp-kaasun_talteenotto'!F70</f>
        <v>0</v>
      </c>
      <c r="U113" s="180">
        <f t="shared" ca="1" si="9"/>
        <v>0</v>
      </c>
      <c r="V113" s="180">
        <f t="shared" ca="1" si="9"/>
        <v>0</v>
      </c>
      <c r="W113" s="180">
        <f t="shared" ca="1" si="9"/>
        <v>0</v>
      </c>
      <c r="X113" s="180">
        <f t="shared" ca="1" si="9"/>
        <v>0</v>
      </c>
      <c r="Y113" s="180">
        <f t="shared" ca="1" si="9"/>
        <v>0</v>
      </c>
      <c r="Z113" s="180">
        <f t="shared" ca="1" si="9"/>
        <v>0</v>
      </c>
      <c r="AA113" s="180">
        <f t="shared" ca="1" si="9"/>
        <v>0</v>
      </c>
      <c r="AC113" s="117">
        <f ca="1">Sekal_yhdyskunta!$U113/100*Haj_laskenta_yhdyskunta!$F113*Haj_laskenta_yhdyskunta!$C113*Haj_laskenta_yhdyskunta!$D113*Haj_laskenta_yhdyskunta!$D$5*Haj_laskenta_yhdyskunta!$D$4</f>
        <v>0</v>
      </c>
      <c r="AD113" s="117">
        <f ca="1">Haj_laskenta_yhdyskunta!$AN113*Haj_laskenta_yhdyskunta!$C113*Haj_laskenta_yhdyskunta!$D113*Haj_laskenta_yhdyskunta!$D$5*Haj_laskenta_yhdyskunta!$D$4</f>
        <v>0</v>
      </c>
      <c r="AE113" s="117">
        <f t="shared" ca="1" si="15"/>
        <v>0</v>
      </c>
      <c r="AF113" s="117">
        <f ca="1">Haj_laskenta_teoll_rak!$AN113*Haj_laskenta_teoll_rak!$C113*Haj_laskenta_teoll_rak!$D113*Haj_laskenta_teoll_rak!$D$5*Haj_laskenta_teoll_rak!$D$4</f>
        <v>0</v>
      </c>
      <c r="AG113" s="117">
        <f ca="1">Haj_laskenta_teoll_rak!$G113*Haj_laskenta_teoll_rak!$C113*Haj_laskenta_teoll_rak!$D113*Haj_laskenta_teoll_rak!$D$5*Haj_laskenta_teoll_rak!$D$4</f>
        <v>0</v>
      </c>
      <c r="AH113" s="117">
        <f ca="1">Haj_laskenta_lietteet!$H113*Haj_laskenta_lietteet!$C113*Haj_laskenta_lietteet!$D113*Haj_laskenta_lietteet!$D$5*Haj_laskenta_lietteet!$D$4</f>
        <v>0</v>
      </c>
      <c r="AI113" s="117">
        <f ca="1">Haj_laskenta_lietteet!$Q113*Haj_laskenta_lietteet!$C113*Haj_laskenta_lietteet!$D113*Haj_laskenta_lietteet!$D$5*Haj_laskenta_lietteet!$D$4</f>
        <v>0</v>
      </c>
      <c r="AJ113" s="46">
        <f t="shared" ca="1" si="14"/>
        <v>0</v>
      </c>
      <c r="AL113" s="117">
        <f ca="1">(AC113-U113)*(1-Hajoamiskertoimet!$C$17)</f>
        <v>0</v>
      </c>
      <c r="AM113" s="117">
        <f ca="1">(AD113-V113)*(1-Hajoamiskertoimet!$C$17)</f>
        <v>0</v>
      </c>
      <c r="AN113" s="117">
        <f ca="1">(AE113-W113)*(1-Hajoamiskertoimet!$C$17)</f>
        <v>0</v>
      </c>
      <c r="AO113" s="117">
        <f ca="1">(AF113-X113)*(1-Hajoamiskertoimet!$C$17)</f>
        <v>0</v>
      </c>
      <c r="AP113" s="117">
        <f ca="1">(AG113-Y113)*(1-Hajoamiskertoimet!$C$17)</f>
        <v>0</v>
      </c>
      <c r="AQ113" s="117">
        <f ca="1">(AH113-Z113)*(1-Hajoamiskertoimet!$C$17)</f>
        <v>0</v>
      </c>
      <c r="AR113" s="117">
        <f ca="1">(AI113-AA113)*(1-Hajoamiskertoimet!$C$17)</f>
        <v>0</v>
      </c>
      <c r="AS113" s="117">
        <f t="shared" ca="1" si="10"/>
        <v>0</v>
      </c>
    </row>
    <row r="114" spans="1:45" x14ac:dyDescent="0.35">
      <c r="A114" s="182">
        <v>2050</v>
      </c>
      <c r="B114" s="112">
        <f ca="1">(K114-U114)*(1-Hajoamiskertoimet!$C$17)</f>
        <v>0</v>
      </c>
      <c r="C114" s="112">
        <f ca="1">(L114-V114)*(1-Hajoamiskertoimet!$C$17)</f>
        <v>0</v>
      </c>
      <c r="D114" s="112">
        <f ca="1">(M114-W114)*(1-Hajoamiskertoimet!$C$17)</f>
        <v>0</v>
      </c>
      <c r="E114" s="112">
        <f ca="1">(N114-X114)*(1-Hajoamiskertoimet!$C$17)</f>
        <v>0</v>
      </c>
      <c r="F114" s="112">
        <f ca="1">(O114-Y114)*(1-Hajoamiskertoimet!$C$17)</f>
        <v>0</v>
      </c>
      <c r="G114" s="112">
        <f ca="1">(P114-Z114)*(1-Hajoamiskertoimet!$C$17)</f>
        <v>0</v>
      </c>
      <c r="H114" s="112">
        <f ca="1">(Q114-AA114)*(1-Hajoamiskertoimet!$C$17)</f>
        <v>0</v>
      </c>
      <c r="I114" s="112">
        <f t="shared" ca="1" si="11"/>
        <v>0</v>
      </c>
      <c r="K114" s="120">
        <f ca="1">Haj_laskenta_yhdyskunta!AK114</f>
        <v>0</v>
      </c>
      <c r="L114" s="120">
        <f ca="1">Haj_laskenta_yhdyskunta!BR114</f>
        <v>0</v>
      </c>
      <c r="M114" s="120">
        <f t="shared" ca="1" si="12"/>
        <v>0</v>
      </c>
      <c r="N114" s="120">
        <f ca="1">Haj_laskenta_teoll_rak!BD114</f>
        <v>0</v>
      </c>
      <c r="O114" s="120">
        <f ca="1">Haj_laskenta_teoll_rak!AK114</f>
        <v>0</v>
      </c>
      <c r="P114" s="120">
        <f ca="1">Haj_laskenta_lietteet!N114</f>
        <v>0</v>
      </c>
      <c r="Q114" s="120">
        <f ca="1">Haj_laskenta_lietteet!AN114</f>
        <v>0</v>
      </c>
      <c r="R114" s="120">
        <f t="shared" ca="1" si="13"/>
        <v>0</v>
      </c>
      <c r="S114" s="153"/>
      <c r="T114" s="159">
        <f>'Kp-kaasun_talteenotto'!F71</f>
        <v>0</v>
      </c>
      <c r="U114" s="180">
        <f t="shared" ca="1" si="9"/>
        <v>0</v>
      </c>
      <c r="V114" s="180">
        <f t="shared" ca="1" si="9"/>
        <v>0</v>
      </c>
      <c r="W114" s="180">
        <f t="shared" ca="1" si="9"/>
        <v>0</v>
      </c>
      <c r="X114" s="180">
        <f t="shared" ca="1" si="9"/>
        <v>0</v>
      </c>
      <c r="Y114" s="180">
        <f t="shared" ca="1" si="9"/>
        <v>0</v>
      </c>
      <c r="Z114" s="180">
        <f t="shared" ca="1" si="9"/>
        <v>0</v>
      </c>
      <c r="AA114" s="180">
        <f t="shared" ca="1" si="9"/>
        <v>0</v>
      </c>
      <c r="AC114" s="117">
        <f ca="1">Sekal_yhdyskunta!$U114/100*Haj_laskenta_yhdyskunta!$F114*Haj_laskenta_yhdyskunta!$C114*Haj_laskenta_yhdyskunta!$D114*Haj_laskenta_yhdyskunta!$D$5*Haj_laskenta_yhdyskunta!$D$4</f>
        <v>0</v>
      </c>
      <c r="AD114" s="117">
        <f ca="1">Haj_laskenta_yhdyskunta!$AN114*Haj_laskenta_yhdyskunta!$C114*Haj_laskenta_yhdyskunta!$D114*Haj_laskenta_yhdyskunta!$D$5*Haj_laskenta_yhdyskunta!$D$4</f>
        <v>0</v>
      </c>
      <c r="AE114" s="117">
        <f t="shared" ca="1" si="15"/>
        <v>0</v>
      </c>
      <c r="AF114" s="117">
        <f ca="1">Haj_laskenta_teoll_rak!$AN114*Haj_laskenta_teoll_rak!$C114*Haj_laskenta_teoll_rak!$D114*Haj_laskenta_teoll_rak!$D$5*Haj_laskenta_teoll_rak!$D$4</f>
        <v>0</v>
      </c>
      <c r="AG114" s="117">
        <f ca="1">Haj_laskenta_teoll_rak!$G114*Haj_laskenta_teoll_rak!$C114*Haj_laskenta_teoll_rak!$D114*Haj_laskenta_teoll_rak!$D$5*Haj_laskenta_teoll_rak!$D$4</f>
        <v>0</v>
      </c>
      <c r="AH114" s="117">
        <f ca="1">Haj_laskenta_lietteet!$H114*Haj_laskenta_lietteet!$C114*Haj_laskenta_lietteet!$D114*Haj_laskenta_lietteet!$D$5*Haj_laskenta_lietteet!$D$4</f>
        <v>0</v>
      </c>
      <c r="AI114" s="117">
        <f ca="1">Haj_laskenta_lietteet!$Q114*Haj_laskenta_lietteet!$C114*Haj_laskenta_lietteet!$D114*Haj_laskenta_lietteet!$D$5*Haj_laskenta_lietteet!$D$4</f>
        <v>0</v>
      </c>
      <c r="AJ114" s="46">
        <f t="shared" ca="1" si="14"/>
        <v>0</v>
      </c>
      <c r="AL114" s="117">
        <f ca="1">(AC114-U114)*(1-Hajoamiskertoimet!$C$17)</f>
        <v>0</v>
      </c>
      <c r="AM114" s="117">
        <f ca="1">(AD114-V114)*(1-Hajoamiskertoimet!$C$17)</f>
        <v>0</v>
      </c>
      <c r="AN114" s="117">
        <f ca="1">(AE114-W114)*(1-Hajoamiskertoimet!$C$17)</f>
        <v>0</v>
      </c>
      <c r="AO114" s="117">
        <f ca="1">(AF114-X114)*(1-Hajoamiskertoimet!$C$17)</f>
        <v>0</v>
      </c>
      <c r="AP114" s="117">
        <f ca="1">(AG114-Y114)*(1-Hajoamiskertoimet!$C$17)</f>
        <v>0</v>
      </c>
      <c r="AQ114" s="117">
        <f ca="1">(AH114-Z114)*(1-Hajoamiskertoimet!$C$17)</f>
        <v>0</v>
      </c>
      <c r="AR114" s="117">
        <f ca="1">(AI114-AA114)*(1-Hajoamiskertoimet!$C$17)</f>
        <v>0</v>
      </c>
      <c r="AS114" s="117">
        <f t="shared" ca="1" si="10"/>
        <v>0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26131-6345-45DF-B803-8FD92011D9C2}">
  <sheetPr>
    <tabColor rgb="FFFFFFCC"/>
  </sheetPr>
  <dimension ref="A1:J114"/>
  <sheetViews>
    <sheetView workbookViewId="0">
      <pane ySplit="10" topLeftCell="A11" activePane="bottomLeft" state="frozen"/>
      <selection pane="bottomLeft"/>
    </sheetView>
  </sheetViews>
  <sheetFormatPr defaultColWidth="9.08984375" defaultRowHeight="14.5" x14ac:dyDescent="0.35"/>
  <cols>
    <col min="1" max="1" width="7.81640625" style="180" customWidth="1"/>
    <col min="2" max="7" width="8.6328125" style="36" customWidth="1"/>
  </cols>
  <sheetData>
    <row r="1" spans="1:10" s="180" customFormat="1" ht="15.5" x14ac:dyDescent="0.35">
      <c r="B1" s="33"/>
      <c r="C1" s="33"/>
      <c r="D1" s="33"/>
      <c r="E1" s="33"/>
      <c r="F1" s="33"/>
      <c r="G1" s="182"/>
    </row>
    <row r="2" spans="1:10" s="180" customFormat="1" ht="18" customHeight="1" x14ac:dyDescent="0.35">
      <c r="B2" s="210" t="s">
        <v>67</v>
      </c>
      <c r="C2" s="35"/>
      <c r="D2" s="35"/>
      <c r="E2" s="35"/>
      <c r="F2" s="33"/>
      <c r="G2" s="36"/>
    </row>
    <row r="3" spans="1:10" s="180" customFormat="1" x14ac:dyDescent="0.35">
      <c r="B3" s="36"/>
      <c r="C3" s="36"/>
      <c r="D3" s="36"/>
      <c r="E3" s="36"/>
      <c r="F3" s="36"/>
      <c r="G3" s="36"/>
    </row>
    <row r="4" spans="1:10" s="180" customFormat="1" x14ac:dyDescent="0.35">
      <c r="B4" s="37" t="s">
        <v>68</v>
      </c>
      <c r="C4" s="36"/>
      <c r="D4" s="36"/>
      <c r="E4" s="36"/>
      <c r="F4" s="36"/>
      <c r="G4" s="36"/>
    </row>
    <row r="5" spans="1:10" s="180" customFormat="1" x14ac:dyDescent="0.35">
      <c r="B5" s="36"/>
      <c r="C5" s="36"/>
      <c r="D5" s="36"/>
      <c r="E5" s="36"/>
      <c r="F5" s="36"/>
      <c r="G5" s="36"/>
    </row>
    <row r="6" spans="1:10" s="180" customFormat="1" x14ac:dyDescent="0.35">
      <c r="B6" s="36"/>
      <c r="C6" s="36"/>
      <c r="D6" s="36"/>
      <c r="E6" s="36"/>
      <c r="F6" s="36"/>
      <c r="G6" s="36"/>
    </row>
    <row r="7" spans="1:10" s="180" customFormat="1" x14ac:dyDescent="0.35">
      <c r="A7" s="38" t="s">
        <v>53</v>
      </c>
      <c r="B7" s="36"/>
      <c r="C7" s="182" t="s">
        <v>69</v>
      </c>
      <c r="D7" s="36"/>
      <c r="E7" s="39"/>
      <c r="F7" s="182" t="s">
        <v>70</v>
      </c>
      <c r="G7" s="36"/>
      <c r="H7" s="32"/>
    </row>
    <row r="8" spans="1:10" s="180" customFormat="1" x14ac:dyDescent="0.35">
      <c r="A8" s="40"/>
      <c r="B8" s="182"/>
      <c r="C8" s="182" t="s">
        <v>71</v>
      </c>
      <c r="D8" s="182"/>
      <c r="E8" s="41" t="s">
        <v>72</v>
      </c>
      <c r="F8" s="182" t="s">
        <v>72</v>
      </c>
      <c r="G8" s="182" t="s">
        <v>73</v>
      </c>
      <c r="H8" s="32"/>
    </row>
    <row r="9" spans="1:10" s="180" customFormat="1" x14ac:dyDescent="0.35">
      <c r="A9" s="40"/>
      <c r="B9" s="182" t="s">
        <v>74</v>
      </c>
      <c r="C9" s="182" t="s">
        <v>75</v>
      </c>
      <c r="D9" s="182" t="s">
        <v>76</v>
      </c>
      <c r="E9" s="41" t="s">
        <v>74</v>
      </c>
      <c r="F9" s="182" t="s">
        <v>75</v>
      </c>
      <c r="G9" s="182" t="s">
        <v>76</v>
      </c>
      <c r="H9" s="32"/>
    </row>
    <row r="10" spans="1:10" s="180" customFormat="1" x14ac:dyDescent="0.35">
      <c r="A10" s="40"/>
      <c r="B10" s="182" t="s">
        <v>77</v>
      </c>
      <c r="C10" s="182" t="s">
        <v>77</v>
      </c>
      <c r="D10" s="182" t="s">
        <v>77</v>
      </c>
      <c r="E10" s="41" t="s">
        <v>77</v>
      </c>
      <c r="F10" s="182" t="s">
        <v>77</v>
      </c>
      <c r="G10" s="182" t="s">
        <v>77</v>
      </c>
      <c r="H10" s="32"/>
    </row>
    <row r="11" spans="1:10" x14ac:dyDescent="0.35">
      <c r="A11" s="181">
        <v>1947</v>
      </c>
      <c r="B11" s="42">
        <f>Hajoamiskertoimet!$B$17</f>
        <v>0.5</v>
      </c>
      <c r="C11" s="43"/>
      <c r="D11" s="36">
        <f t="shared" ref="D11:D74" si="0">IF(C11="",B11,C11)</f>
        <v>0.5</v>
      </c>
      <c r="E11" s="44">
        <v>0.4</v>
      </c>
      <c r="F11" s="43"/>
      <c r="G11" s="45">
        <f t="shared" ref="G11:G74" si="1">IF(F11="",E11,F11)</f>
        <v>0.4</v>
      </c>
      <c r="H11" s="32"/>
      <c r="J11" s="34"/>
    </row>
    <row r="12" spans="1:10" x14ac:dyDescent="0.35">
      <c r="A12" s="181">
        <v>1948</v>
      </c>
      <c r="B12" s="42">
        <f>Hajoamiskertoimet!$B$17</f>
        <v>0.5</v>
      </c>
      <c r="C12" s="43"/>
      <c r="D12" s="36">
        <f t="shared" si="0"/>
        <v>0.5</v>
      </c>
      <c r="E12" s="44">
        <v>0.4</v>
      </c>
      <c r="F12" s="43"/>
      <c r="G12" s="45">
        <f t="shared" si="1"/>
        <v>0.4</v>
      </c>
      <c r="H12" s="32"/>
      <c r="J12" s="34"/>
    </row>
    <row r="13" spans="1:10" x14ac:dyDescent="0.35">
      <c r="A13" s="181">
        <v>1949</v>
      </c>
      <c r="B13" s="42">
        <f>Hajoamiskertoimet!$B$17</f>
        <v>0.5</v>
      </c>
      <c r="C13" s="43"/>
      <c r="D13" s="36">
        <f t="shared" si="0"/>
        <v>0.5</v>
      </c>
      <c r="E13" s="44">
        <v>0.41799999999999971</v>
      </c>
      <c r="F13" s="43"/>
      <c r="G13" s="36">
        <f t="shared" si="1"/>
        <v>0.41799999999999971</v>
      </c>
      <c r="H13" s="32"/>
      <c r="J13" s="45"/>
    </row>
    <row r="14" spans="1:10" x14ac:dyDescent="0.35">
      <c r="A14" s="181">
        <v>1950</v>
      </c>
      <c r="B14" s="42">
        <f>Hajoamiskertoimet!$B$17</f>
        <v>0.5</v>
      </c>
      <c r="C14" s="43"/>
      <c r="D14" s="36">
        <f t="shared" si="0"/>
        <v>0.5</v>
      </c>
      <c r="E14" s="44">
        <v>0.43599999999999972</v>
      </c>
      <c r="F14" s="43"/>
      <c r="G14" s="36">
        <f t="shared" si="1"/>
        <v>0.43599999999999972</v>
      </c>
      <c r="H14" s="32"/>
    </row>
    <row r="15" spans="1:10" x14ac:dyDescent="0.35">
      <c r="A15" s="181">
        <v>1951</v>
      </c>
      <c r="B15" s="42">
        <f>Hajoamiskertoimet!$B$17</f>
        <v>0.5</v>
      </c>
      <c r="C15" s="43"/>
      <c r="D15" s="36">
        <f t="shared" si="0"/>
        <v>0.5</v>
      </c>
      <c r="E15" s="44">
        <v>0.45399999999999974</v>
      </c>
      <c r="F15" s="43"/>
      <c r="G15" s="36">
        <f t="shared" si="1"/>
        <v>0.45399999999999974</v>
      </c>
      <c r="H15" s="32"/>
    </row>
    <row r="16" spans="1:10" x14ac:dyDescent="0.35">
      <c r="A16" s="181">
        <v>1952</v>
      </c>
      <c r="B16" s="42">
        <f>Hajoamiskertoimet!$B$17</f>
        <v>0.5</v>
      </c>
      <c r="C16" s="43"/>
      <c r="D16" s="36">
        <f t="shared" si="0"/>
        <v>0.5</v>
      </c>
      <c r="E16" s="44">
        <v>0.47199999999999975</v>
      </c>
      <c r="F16" s="43"/>
      <c r="G16" s="36">
        <f t="shared" si="1"/>
        <v>0.47199999999999975</v>
      </c>
      <c r="H16" s="32"/>
    </row>
    <row r="17" spans="1:8" x14ac:dyDescent="0.35">
      <c r="A17" s="181">
        <v>1953</v>
      </c>
      <c r="B17" s="42">
        <f>Hajoamiskertoimet!$B$17</f>
        <v>0.5</v>
      </c>
      <c r="C17" s="43"/>
      <c r="D17" s="36">
        <f t="shared" si="0"/>
        <v>0.5</v>
      </c>
      <c r="E17" s="44">
        <v>0.49</v>
      </c>
      <c r="F17" s="43"/>
      <c r="G17" s="45">
        <f t="shared" si="1"/>
        <v>0.49</v>
      </c>
      <c r="H17" s="32"/>
    </row>
    <row r="18" spans="1:8" x14ac:dyDescent="0.35">
      <c r="A18" s="181">
        <v>1954</v>
      </c>
      <c r="B18" s="42">
        <f>Hajoamiskertoimet!$B$17</f>
        <v>0.5</v>
      </c>
      <c r="C18" s="43"/>
      <c r="D18" s="36">
        <f t="shared" si="0"/>
        <v>0.5</v>
      </c>
      <c r="E18" s="44">
        <v>0.50799999999999967</v>
      </c>
      <c r="F18" s="43"/>
      <c r="G18" s="36">
        <f t="shared" si="1"/>
        <v>0.50799999999999967</v>
      </c>
      <c r="H18" s="32"/>
    </row>
    <row r="19" spans="1:8" x14ac:dyDescent="0.35">
      <c r="A19" s="181">
        <v>1955</v>
      </c>
      <c r="B19" s="42">
        <f>Hajoamiskertoimet!$B$17</f>
        <v>0.5</v>
      </c>
      <c r="C19" s="43"/>
      <c r="D19" s="36">
        <f t="shared" si="0"/>
        <v>0.5</v>
      </c>
      <c r="E19" s="44">
        <v>0.52599999999999969</v>
      </c>
      <c r="F19" s="43"/>
      <c r="G19" s="36">
        <f t="shared" si="1"/>
        <v>0.52599999999999969</v>
      </c>
      <c r="H19" s="32"/>
    </row>
    <row r="20" spans="1:8" x14ac:dyDescent="0.35">
      <c r="A20" s="181">
        <v>1956</v>
      </c>
      <c r="B20" s="42">
        <f>Hajoamiskertoimet!$B$17</f>
        <v>0.5</v>
      </c>
      <c r="C20" s="43"/>
      <c r="D20" s="36">
        <f t="shared" si="0"/>
        <v>0.5</v>
      </c>
      <c r="E20" s="44">
        <v>0.54399999999999971</v>
      </c>
      <c r="F20" s="43"/>
      <c r="G20" s="36">
        <f t="shared" si="1"/>
        <v>0.54399999999999971</v>
      </c>
      <c r="H20" s="32"/>
    </row>
    <row r="21" spans="1:8" x14ac:dyDescent="0.35">
      <c r="A21" s="181">
        <v>1957</v>
      </c>
      <c r="B21" s="42">
        <f>Hajoamiskertoimet!$B$17</f>
        <v>0.5</v>
      </c>
      <c r="C21" s="43"/>
      <c r="D21" s="36">
        <f t="shared" si="0"/>
        <v>0.5</v>
      </c>
      <c r="E21" s="44">
        <v>0.56199999999999961</v>
      </c>
      <c r="F21" s="43"/>
      <c r="G21" s="36">
        <f t="shared" si="1"/>
        <v>0.56199999999999961</v>
      </c>
      <c r="H21" s="32"/>
    </row>
    <row r="22" spans="1:8" x14ac:dyDescent="0.35">
      <c r="A22" s="181">
        <v>1958</v>
      </c>
      <c r="B22" s="42">
        <f>Hajoamiskertoimet!$B$17</f>
        <v>0.5</v>
      </c>
      <c r="C22" s="43"/>
      <c r="D22" s="36">
        <f t="shared" si="0"/>
        <v>0.5</v>
      </c>
      <c r="E22" s="44">
        <v>0.57999999999999996</v>
      </c>
      <c r="F22" s="43"/>
      <c r="G22" s="45">
        <f t="shared" si="1"/>
        <v>0.57999999999999996</v>
      </c>
      <c r="H22" s="32"/>
    </row>
    <row r="23" spans="1:8" x14ac:dyDescent="0.35">
      <c r="A23" s="181">
        <v>1959</v>
      </c>
      <c r="B23" s="42">
        <f>Hajoamiskertoimet!$B$17</f>
        <v>0.5</v>
      </c>
      <c r="C23" s="43"/>
      <c r="D23" s="36">
        <f t="shared" si="0"/>
        <v>0.5</v>
      </c>
      <c r="E23" s="44">
        <v>0.59799999999999964</v>
      </c>
      <c r="F23" s="43"/>
      <c r="G23" s="36">
        <f t="shared" si="1"/>
        <v>0.59799999999999964</v>
      </c>
      <c r="H23" s="32"/>
    </row>
    <row r="24" spans="1:8" x14ac:dyDescent="0.35">
      <c r="A24" s="181">
        <v>1960</v>
      </c>
      <c r="B24" s="42">
        <f>Hajoamiskertoimet!$B$17</f>
        <v>0.5</v>
      </c>
      <c r="C24" s="43"/>
      <c r="D24" s="36">
        <f t="shared" si="0"/>
        <v>0.5</v>
      </c>
      <c r="E24" s="44">
        <v>0.61599999999999966</v>
      </c>
      <c r="F24" s="43"/>
      <c r="G24" s="36">
        <f t="shared" si="1"/>
        <v>0.61599999999999966</v>
      </c>
      <c r="H24" s="32"/>
    </row>
    <row r="25" spans="1:8" x14ac:dyDescent="0.35">
      <c r="A25" s="181">
        <v>1961</v>
      </c>
      <c r="B25" s="42">
        <f>Hajoamiskertoimet!$B$17</f>
        <v>0.5</v>
      </c>
      <c r="C25" s="43"/>
      <c r="D25" s="36">
        <f t="shared" si="0"/>
        <v>0.5</v>
      </c>
      <c r="E25" s="44">
        <v>0.63399999999999979</v>
      </c>
      <c r="F25" s="43"/>
      <c r="G25" s="36">
        <f t="shared" si="1"/>
        <v>0.63399999999999979</v>
      </c>
      <c r="H25" s="32"/>
    </row>
    <row r="26" spans="1:8" x14ac:dyDescent="0.35">
      <c r="A26" s="181">
        <v>1962</v>
      </c>
      <c r="B26" s="42">
        <f>Hajoamiskertoimet!$B$17</f>
        <v>0.5</v>
      </c>
      <c r="C26" s="43"/>
      <c r="D26" s="36">
        <f t="shared" si="0"/>
        <v>0.5</v>
      </c>
      <c r="E26" s="44">
        <v>0.6519999999999998</v>
      </c>
      <c r="F26" s="43"/>
      <c r="G26" s="36">
        <f t="shared" si="1"/>
        <v>0.6519999999999998</v>
      </c>
      <c r="H26" s="32"/>
    </row>
    <row r="27" spans="1:8" x14ac:dyDescent="0.35">
      <c r="A27" s="181">
        <v>1963</v>
      </c>
      <c r="B27" s="42">
        <f>Hajoamiskertoimet!$B$17</f>
        <v>0.5</v>
      </c>
      <c r="C27" s="43"/>
      <c r="D27" s="36">
        <f t="shared" si="0"/>
        <v>0.5</v>
      </c>
      <c r="E27" s="44">
        <v>0.67</v>
      </c>
      <c r="F27" s="43"/>
      <c r="G27" s="45">
        <f t="shared" si="1"/>
        <v>0.67</v>
      </c>
      <c r="H27" s="32"/>
    </row>
    <row r="28" spans="1:8" x14ac:dyDescent="0.35">
      <c r="A28" s="181">
        <v>1964</v>
      </c>
      <c r="B28" s="42">
        <f>Hajoamiskertoimet!$B$17</f>
        <v>0.5</v>
      </c>
      <c r="C28" s="43"/>
      <c r="D28" s="36">
        <f t="shared" si="0"/>
        <v>0.5</v>
      </c>
      <c r="E28" s="44">
        <v>0.68799999999999983</v>
      </c>
      <c r="F28" s="43"/>
      <c r="G28" s="36">
        <f t="shared" si="1"/>
        <v>0.68799999999999983</v>
      </c>
      <c r="H28" s="32"/>
    </row>
    <row r="29" spans="1:8" x14ac:dyDescent="0.35">
      <c r="A29" s="181">
        <v>1965</v>
      </c>
      <c r="B29" s="42">
        <f>Hajoamiskertoimet!$B$17</f>
        <v>0.5</v>
      </c>
      <c r="C29" s="43"/>
      <c r="D29" s="36">
        <f t="shared" si="0"/>
        <v>0.5</v>
      </c>
      <c r="E29" s="44">
        <v>0.70599999999999985</v>
      </c>
      <c r="F29" s="43"/>
      <c r="G29" s="36">
        <f t="shared" si="1"/>
        <v>0.70599999999999985</v>
      </c>
      <c r="H29" s="32"/>
    </row>
    <row r="30" spans="1:8" x14ac:dyDescent="0.35">
      <c r="A30" s="181">
        <v>1966</v>
      </c>
      <c r="B30" s="42">
        <f>Hajoamiskertoimet!$B$17</f>
        <v>0.5</v>
      </c>
      <c r="C30" s="43"/>
      <c r="D30" s="36">
        <f t="shared" si="0"/>
        <v>0.5</v>
      </c>
      <c r="E30" s="44">
        <v>0.72399999999999987</v>
      </c>
      <c r="F30" s="43"/>
      <c r="G30" s="36">
        <f t="shared" si="1"/>
        <v>0.72399999999999987</v>
      </c>
      <c r="H30" s="32"/>
    </row>
    <row r="31" spans="1:8" x14ac:dyDescent="0.35">
      <c r="A31" s="181">
        <v>1967</v>
      </c>
      <c r="B31" s="42">
        <f>Hajoamiskertoimet!$B$17</f>
        <v>0.5</v>
      </c>
      <c r="C31" s="43"/>
      <c r="D31" s="36">
        <f t="shared" si="0"/>
        <v>0.5</v>
      </c>
      <c r="E31" s="44">
        <v>0.74199999999999988</v>
      </c>
      <c r="F31" s="43"/>
      <c r="G31" s="36">
        <f t="shared" si="1"/>
        <v>0.74199999999999988</v>
      </c>
      <c r="H31" s="32"/>
    </row>
    <row r="32" spans="1:8" x14ac:dyDescent="0.35">
      <c r="A32" s="181">
        <v>1968</v>
      </c>
      <c r="B32" s="42">
        <f>Hajoamiskertoimet!$B$17</f>
        <v>0.5</v>
      </c>
      <c r="C32" s="43"/>
      <c r="D32" s="36">
        <f t="shared" si="0"/>
        <v>0.5</v>
      </c>
      <c r="E32" s="44">
        <v>0.76</v>
      </c>
      <c r="F32" s="43"/>
      <c r="G32" s="45">
        <f t="shared" si="1"/>
        <v>0.76</v>
      </c>
      <c r="H32" s="32"/>
    </row>
    <row r="33" spans="1:8" x14ac:dyDescent="0.35">
      <c r="A33" s="181">
        <v>1969</v>
      </c>
      <c r="B33" s="42">
        <f>Hajoamiskertoimet!$B$17</f>
        <v>0.5</v>
      </c>
      <c r="C33" s="43"/>
      <c r="D33" s="36">
        <f t="shared" si="0"/>
        <v>0.5</v>
      </c>
      <c r="E33" s="44">
        <v>0.77799999999999991</v>
      </c>
      <c r="F33" s="43"/>
      <c r="G33" s="36">
        <f t="shared" si="1"/>
        <v>0.77799999999999991</v>
      </c>
      <c r="H33" s="32"/>
    </row>
    <row r="34" spans="1:8" x14ac:dyDescent="0.35">
      <c r="A34" s="181">
        <v>1970</v>
      </c>
      <c r="B34" s="42">
        <f>Hajoamiskertoimet!$B$17</f>
        <v>0.5</v>
      </c>
      <c r="C34" s="43"/>
      <c r="D34" s="36">
        <f t="shared" si="0"/>
        <v>0.5</v>
      </c>
      <c r="E34" s="44">
        <v>0.79599999999999993</v>
      </c>
      <c r="F34" s="43"/>
      <c r="G34" s="36">
        <f t="shared" si="1"/>
        <v>0.79599999999999993</v>
      </c>
      <c r="H34" s="32"/>
    </row>
    <row r="35" spans="1:8" x14ac:dyDescent="0.35">
      <c r="A35" s="181">
        <v>1971</v>
      </c>
      <c r="B35" s="42">
        <f>Hajoamiskertoimet!$B$17</f>
        <v>0.5</v>
      </c>
      <c r="C35" s="43"/>
      <c r="D35" s="36">
        <f t="shared" si="0"/>
        <v>0.5</v>
      </c>
      <c r="E35" s="44">
        <v>0.80799999999999994</v>
      </c>
      <c r="F35" s="43"/>
      <c r="G35" s="36">
        <f t="shared" si="1"/>
        <v>0.80799999999999994</v>
      </c>
      <c r="H35" s="32"/>
    </row>
    <row r="36" spans="1:8" x14ac:dyDescent="0.35">
      <c r="A36" s="181">
        <v>1972</v>
      </c>
      <c r="B36" s="42">
        <f>Hajoamiskertoimet!$B$17</f>
        <v>0.5</v>
      </c>
      <c r="C36" s="43"/>
      <c r="D36" s="36">
        <f t="shared" si="0"/>
        <v>0.5</v>
      </c>
      <c r="E36" s="44">
        <v>0.82</v>
      </c>
      <c r="F36" s="43"/>
      <c r="G36" s="45">
        <f t="shared" si="1"/>
        <v>0.82</v>
      </c>
      <c r="H36" s="32"/>
    </row>
    <row r="37" spans="1:8" x14ac:dyDescent="0.35">
      <c r="A37" s="181">
        <v>1973</v>
      </c>
      <c r="B37" s="42">
        <f>Hajoamiskertoimet!$B$17</f>
        <v>0.5</v>
      </c>
      <c r="C37" s="43"/>
      <c r="D37" s="36">
        <f t="shared" si="0"/>
        <v>0.5</v>
      </c>
      <c r="E37" s="44">
        <v>0.83199999999999996</v>
      </c>
      <c r="F37" s="43"/>
      <c r="G37" s="36">
        <f t="shared" si="1"/>
        <v>0.83199999999999996</v>
      </c>
      <c r="H37" s="32"/>
    </row>
    <row r="38" spans="1:8" x14ac:dyDescent="0.35">
      <c r="A38" s="181">
        <v>1974</v>
      </c>
      <c r="B38" s="42">
        <f>Hajoamiskertoimet!$B$17</f>
        <v>0.5</v>
      </c>
      <c r="C38" s="43"/>
      <c r="D38" s="36">
        <f t="shared" si="0"/>
        <v>0.5</v>
      </c>
      <c r="E38" s="44">
        <v>0.84399999999999997</v>
      </c>
      <c r="F38" s="43"/>
      <c r="G38" s="36">
        <f t="shared" si="1"/>
        <v>0.84399999999999997</v>
      </c>
      <c r="H38" s="32"/>
    </row>
    <row r="39" spans="1:8" x14ac:dyDescent="0.35">
      <c r="A39" s="181">
        <v>1975</v>
      </c>
      <c r="B39" s="42">
        <f>Hajoamiskertoimet!$B$17</f>
        <v>0.5</v>
      </c>
      <c r="C39" s="43"/>
      <c r="D39" s="36">
        <f t="shared" si="0"/>
        <v>0.5</v>
      </c>
      <c r="E39" s="44">
        <v>0.85599999999999998</v>
      </c>
      <c r="F39" s="43"/>
      <c r="G39" s="36">
        <f t="shared" si="1"/>
        <v>0.85599999999999998</v>
      </c>
      <c r="H39" s="32"/>
    </row>
    <row r="40" spans="1:8" x14ac:dyDescent="0.35">
      <c r="A40" s="181">
        <v>1976</v>
      </c>
      <c r="B40" s="42">
        <f>Hajoamiskertoimet!$B$17</f>
        <v>0.5</v>
      </c>
      <c r="C40" s="43"/>
      <c r="D40" s="36">
        <f t="shared" si="0"/>
        <v>0.5</v>
      </c>
      <c r="E40" s="44">
        <v>0.86799999999999999</v>
      </c>
      <c r="F40" s="43"/>
      <c r="G40" s="36">
        <f t="shared" si="1"/>
        <v>0.86799999999999999</v>
      </c>
      <c r="H40" s="32"/>
    </row>
    <row r="41" spans="1:8" x14ac:dyDescent="0.35">
      <c r="A41" s="181">
        <v>1977</v>
      </c>
      <c r="B41" s="42">
        <f>Hajoamiskertoimet!$B$17</f>
        <v>0.5</v>
      </c>
      <c r="C41" s="43"/>
      <c r="D41" s="36">
        <f t="shared" si="0"/>
        <v>0.5</v>
      </c>
      <c r="E41" s="44">
        <v>0.88</v>
      </c>
      <c r="F41" s="43"/>
      <c r="G41" s="45">
        <f t="shared" si="1"/>
        <v>0.88</v>
      </c>
      <c r="H41" s="32"/>
    </row>
    <row r="42" spans="1:8" x14ac:dyDescent="0.35">
      <c r="A42" s="181">
        <v>1978</v>
      </c>
      <c r="B42" s="42">
        <f>Hajoamiskertoimet!$B$17</f>
        <v>0.5</v>
      </c>
      <c r="C42" s="43"/>
      <c r="D42" s="36">
        <f t="shared" si="0"/>
        <v>0.5</v>
      </c>
      <c r="E42" s="44">
        <v>0.89200000000000002</v>
      </c>
      <c r="F42" s="43"/>
      <c r="G42" s="36">
        <f t="shared" si="1"/>
        <v>0.89200000000000002</v>
      </c>
      <c r="H42" s="32"/>
    </row>
    <row r="43" spans="1:8" x14ac:dyDescent="0.35">
      <c r="A43" s="181">
        <v>1979</v>
      </c>
      <c r="B43" s="42">
        <f>Hajoamiskertoimet!$B$17</f>
        <v>0.5</v>
      </c>
      <c r="C43" s="43"/>
      <c r="D43" s="36">
        <f t="shared" si="0"/>
        <v>0.5</v>
      </c>
      <c r="E43" s="44">
        <v>0.90400000000000003</v>
      </c>
      <c r="F43" s="43"/>
      <c r="G43" s="36">
        <f t="shared" si="1"/>
        <v>0.90400000000000003</v>
      </c>
      <c r="H43" s="32"/>
    </row>
    <row r="44" spans="1:8" x14ac:dyDescent="0.35">
      <c r="A44" s="181">
        <v>1980</v>
      </c>
      <c r="B44" s="42">
        <f>Hajoamiskertoimet!$B$17</f>
        <v>0.5</v>
      </c>
      <c r="C44" s="43"/>
      <c r="D44" s="36">
        <f t="shared" si="0"/>
        <v>0.5</v>
      </c>
      <c r="E44" s="44">
        <v>0.91600000000000004</v>
      </c>
      <c r="F44" s="43"/>
      <c r="G44" s="36">
        <f t="shared" si="1"/>
        <v>0.91600000000000004</v>
      </c>
      <c r="H44" s="32"/>
    </row>
    <row r="45" spans="1:8" x14ac:dyDescent="0.35">
      <c r="A45" s="181">
        <v>1981</v>
      </c>
      <c r="B45" s="42">
        <f>Hajoamiskertoimet!$B$17</f>
        <v>0.5</v>
      </c>
      <c r="C45" s="43"/>
      <c r="D45" s="36">
        <f t="shared" si="0"/>
        <v>0.5</v>
      </c>
      <c r="E45" s="44">
        <v>0.92800000000000005</v>
      </c>
      <c r="F45" s="43"/>
      <c r="G45" s="36">
        <f t="shared" si="1"/>
        <v>0.92800000000000005</v>
      </c>
      <c r="H45" s="32"/>
    </row>
    <row r="46" spans="1:8" x14ac:dyDescent="0.35">
      <c r="A46" s="181">
        <v>1982</v>
      </c>
      <c r="B46" s="42">
        <f>Hajoamiskertoimet!$B$17</f>
        <v>0.5</v>
      </c>
      <c r="C46" s="43"/>
      <c r="D46" s="36">
        <f t="shared" si="0"/>
        <v>0.5</v>
      </c>
      <c r="E46" s="44">
        <v>0.94</v>
      </c>
      <c r="F46" s="43"/>
      <c r="G46" s="36">
        <f t="shared" si="1"/>
        <v>0.94</v>
      </c>
      <c r="H46" s="32"/>
    </row>
    <row r="47" spans="1:8" x14ac:dyDescent="0.35">
      <c r="A47" s="181">
        <v>1983</v>
      </c>
      <c r="B47" s="42">
        <f>Hajoamiskertoimet!$B$17</f>
        <v>0.5</v>
      </c>
      <c r="C47" s="43"/>
      <c r="D47" s="36">
        <f t="shared" si="0"/>
        <v>0.5</v>
      </c>
      <c r="E47" s="44">
        <v>0.95200000000000007</v>
      </c>
      <c r="F47" s="43"/>
      <c r="G47" s="36">
        <f t="shared" si="1"/>
        <v>0.95200000000000007</v>
      </c>
      <c r="H47" s="32"/>
    </row>
    <row r="48" spans="1:8" x14ac:dyDescent="0.35">
      <c r="A48" s="181">
        <v>1984</v>
      </c>
      <c r="B48" s="42">
        <f>Hajoamiskertoimet!$B$17</f>
        <v>0.5</v>
      </c>
      <c r="C48" s="43"/>
      <c r="D48" s="36">
        <f t="shared" si="0"/>
        <v>0.5</v>
      </c>
      <c r="E48" s="44">
        <v>0.95800000000000007</v>
      </c>
      <c r="F48" s="43"/>
      <c r="G48" s="36">
        <f t="shared" si="1"/>
        <v>0.95800000000000007</v>
      </c>
      <c r="H48" s="32"/>
    </row>
    <row r="49" spans="1:8" x14ac:dyDescent="0.35">
      <c r="A49" s="181">
        <v>1985</v>
      </c>
      <c r="B49" s="42">
        <f>Hajoamiskertoimet!$B$17</f>
        <v>0.5</v>
      </c>
      <c r="C49" s="43"/>
      <c r="D49" s="36">
        <f t="shared" si="0"/>
        <v>0.5</v>
      </c>
      <c r="E49" s="44">
        <v>0.96399999999999997</v>
      </c>
      <c r="F49" s="43"/>
      <c r="G49" s="36">
        <f t="shared" si="1"/>
        <v>0.96399999999999997</v>
      </c>
      <c r="H49" s="32"/>
    </row>
    <row r="50" spans="1:8" x14ac:dyDescent="0.35">
      <c r="A50" s="181">
        <v>1986</v>
      </c>
      <c r="B50" s="42">
        <f>Hajoamiskertoimet!$B$17</f>
        <v>0.5</v>
      </c>
      <c r="C50" s="43"/>
      <c r="D50" s="36">
        <f t="shared" si="0"/>
        <v>0.5</v>
      </c>
      <c r="E50" s="44">
        <v>0.97</v>
      </c>
      <c r="F50" s="43"/>
      <c r="G50" s="45">
        <f t="shared" si="1"/>
        <v>0.97</v>
      </c>
      <c r="H50" s="32"/>
    </row>
    <row r="51" spans="1:8" x14ac:dyDescent="0.35">
      <c r="A51" s="181">
        <v>1987</v>
      </c>
      <c r="B51" s="42">
        <f>Hajoamiskertoimet!$B$17</f>
        <v>0.5</v>
      </c>
      <c r="C51" s="43"/>
      <c r="D51" s="36">
        <f t="shared" si="0"/>
        <v>0.5</v>
      </c>
      <c r="E51" s="44">
        <v>0.97299999999999998</v>
      </c>
      <c r="F51" s="43"/>
      <c r="G51" s="36">
        <f t="shared" si="1"/>
        <v>0.97299999999999998</v>
      </c>
      <c r="H51" s="32"/>
    </row>
    <row r="52" spans="1:8" x14ac:dyDescent="0.35">
      <c r="A52" s="181">
        <v>1988</v>
      </c>
      <c r="B52" s="42">
        <f>Hajoamiskertoimet!$B$17</f>
        <v>0.5</v>
      </c>
      <c r="C52" s="43"/>
      <c r="D52" s="36">
        <f t="shared" si="0"/>
        <v>0.5</v>
      </c>
      <c r="E52" s="44">
        <v>0.97599999999999998</v>
      </c>
      <c r="F52" s="43"/>
      <c r="G52" s="36">
        <f t="shared" si="1"/>
        <v>0.97599999999999998</v>
      </c>
      <c r="H52" s="32"/>
    </row>
    <row r="53" spans="1:8" x14ac:dyDescent="0.35">
      <c r="A53" s="181">
        <v>1989</v>
      </c>
      <c r="B53" s="42">
        <f>Hajoamiskertoimet!$B$17</f>
        <v>0.5</v>
      </c>
      <c r="C53" s="43"/>
      <c r="D53" s="36">
        <f t="shared" si="0"/>
        <v>0.5</v>
      </c>
      <c r="E53" s="44">
        <v>0.97899999999999998</v>
      </c>
      <c r="F53" s="43"/>
      <c r="G53" s="36">
        <f t="shared" si="1"/>
        <v>0.97899999999999998</v>
      </c>
      <c r="H53" s="32"/>
    </row>
    <row r="54" spans="1:8" x14ac:dyDescent="0.35">
      <c r="A54" s="181">
        <v>1990</v>
      </c>
      <c r="B54" s="42">
        <f>Hajoamiskertoimet!$B$17</f>
        <v>0.5</v>
      </c>
      <c r="C54" s="43"/>
      <c r="D54" s="36">
        <f t="shared" si="0"/>
        <v>0.5</v>
      </c>
      <c r="E54" s="44">
        <v>0.98199999999999998</v>
      </c>
      <c r="F54" s="43"/>
      <c r="G54" s="36">
        <f t="shared" si="1"/>
        <v>0.98199999999999998</v>
      </c>
      <c r="H54" s="32"/>
    </row>
    <row r="55" spans="1:8" x14ac:dyDescent="0.35">
      <c r="A55" s="181">
        <v>1991</v>
      </c>
      <c r="B55" s="42">
        <f>Hajoamiskertoimet!$B$17</f>
        <v>0.5</v>
      </c>
      <c r="C55" s="43"/>
      <c r="D55" s="36">
        <f t="shared" si="0"/>
        <v>0.5</v>
      </c>
      <c r="E55" s="44">
        <v>0.98499999999999999</v>
      </c>
      <c r="F55" s="43"/>
      <c r="G55" s="36">
        <f t="shared" si="1"/>
        <v>0.98499999999999999</v>
      </c>
      <c r="H55" s="32"/>
    </row>
    <row r="56" spans="1:8" x14ac:dyDescent="0.35">
      <c r="A56" s="181">
        <v>1992</v>
      </c>
      <c r="B56" s="42">
        <f>Hajoamiskertoimet!$B$17</f>
        <v>0.5</v>
      </c>
      <c r="C56" s="43"/>
      <c r="D56" s="36">
        <f t="shared" si="0"/>
        <v>0.5</v>
      </c>
      <c r="E56" s="44">
        <v>0.98799999999999999</v>
      </c>
      <c r="F56" s="43"/>
      <c r="G56" s="36">
        <f t="shared" si="1"/>
        <v>0.98799999999999999</v>
      </c>
      <c r="H56" s="32"/>
    </row>
    <row r="57" spans="1:8" x14ac:dyDescent="0.35">
      <c r="A57" s="181">
        <v>1993</v>
      </c>
      <c r="B57" s="42">
        <f>Hajoamiskertoimet!$B$17</f>
        <v>0.5</v>
      </c>
      <c r="C57" s="43"/>
      <c r="D57" s="36">
        <f t="shared" si="0"/>
        <v>0.5</v>
      </c>
      <c r="E57" s="44">
        <v>0.98799999999999999</v>
      </c>
      <c r="F57" s="43"/>
      <c r="G57" s="36">
        <f t="shared" si="1"/>
        <v>0.98799999999999999</v>
      </c>
      <c r="H57" s="32"/>
    </row>
    <row r="58" spans="1:8" x14ac:dyDescent="0.35">
      <c r="A58" s="181">
        <v>1994</v>
      </c>
      <c r="B58" s="42">
        <f>Hajoamiskertoimet!$B$17</f>
        <v>0.5</v>
      </c>
      <c r="C58" s="43"/>
      <c r="D58" s="36">
        <f t="shared" si="0"/>
        <v>0.5</v>
      </c>
      <c r="E58" s="44">
        <v>0.98799999999999999</v>
      </c>
      <c r="F58" s="43"/>
      <c r="G58" s="36">
        <f t="shared" si="1"/>
        <v>0.98799999999999999</v>
      </c>
      <c r="H58" s="32"/>
    </row>
    <row r="59" spans="1:8" x14ac:dyDescent="0.35">
      <c r="A59" s="181">
        <v>1995</v>
      </c>
      <c r="B59" s="42">
        <f>Hajoamiskertoimet!$B$17</f>
        <v>0.5</v>
      </c>
      <c r="C59" s="43"/>
      <c r="D59" s="36">
        <f t="shared" si="0"/>
        <v>0.5</v>
      </c>
      <c r="E59" s="44">
        <v>0.98799999999999999</v>
      </c>
      <c r="F59" s="43"/>
      <c r="G59" s="36">
        <f t="shared" si="1"/>
        <v>0.98799999999999999</v>
      </c>
      <c r="H59" s="32"/>
    </row>
    <row r="60" spans="1:8" x14ac:dyDescent="0.35">
      <c r="A60" s="181">
        <v>1996</v>
      </c>
      <c r="B60" s="42">
        <f>Hajoamiskertoimet!$B$17</f>
        <v>0.5</v>
      </c>
      <c r="C60" s="43"/>
      <c r="D60" s="36">
        <f t="shared" si="0"/>
        <v>0.5</v>
      </c>
      <c r="E60" s="44">
        <v>0.98799999999999999</v>
      </c>
      <c r="F60" s="43"/>
      <c r="G60" s="36">
        <f t="shared" si="1"/>
        <v>0.98799999999999999</v>
      </c>
      <c r="H60" s="32"/>
    </row>
    <row r="61" spans="1:8" x14ac:dyDescent="0.35">
      <c r="A61" s="181">
        <v>1997</v>
      </c>
      <c r="B61" s="42">
        <f>Hajoamiskertoimet!$B$17</f>
        <v>0.5</v>
      </c>
      <c r="C61" s="43"/>
      <c r="D61" s="36">
        <f t="shared" si="0"/>
        <v>0.5</v>
      </c>
      <c r="E61" s="44">
        <v>0.99399999999999999</v>
      </c>
      <c r="F61" s="43"/>
      <c r="G61" s="36">
        <f t="shared" si="1"/>
        <v>0.99399999999999999</v>
      </c>
      <c r="H61" s="32"/>
    </row>
    <row r="62" spans="1:8" x14ac:dyDescent="0.35">
      <c r="A62" s="181">
        <v>1998</v>
      </c>
      <c r="B62" s="42">
        <f>Hajoamiskertoimet!$B$17</f>
        <v>0.5</v>
      </c>
      <c r="C62" s="43"/>
      <c r="D62" s="36">
        <f t="shared" si="0"/>
        <v>0.5</v>
      </c>
      <c r="E62" s="44">
        <v>0.99399999999999999</v>
      </c>
      <c r="F62" s="43"/>
      <c r="G62" s="36">
        <f t="shared" si="1"/>
        <v>0.99399999999999999</v>
      </c>
      <c r="H62" s="32"/>
    </row>
    <row r="63" spans="1:8" x14ac:dyDescent="0.35">
      <c r="A63" s="181">
        <v>1999</v>
      </c>
      <c r="B63" s="42">
        <f>Hajoamiskertoimet!$B$17</f>
        <v>0.5</v>
      </c>
      <c r="C63" s="43"/>
      <c r="D63" s="36">
        <f t="shared" si="0"/>
        <v>0.5</v>
      </c>
      <c r="E63" s="44">
        <v>0.99399999999999999</v>
      </c>
      <c r="F63" s="43"/>
      <c r="G63" s="36">
        <f t="shared" si="1"/>
        <v>0.99399999999999999</v>
      </c>
      <c r="H63" s="32"/>
    </row>
    <row r="64" spans="1:8" x14ac:dyDescent="0.35">
      <c r="A64" s="181">
        <v>2000</v>
      </c>
      <c r="B64" s="42">
        <f>Hajoamiskertoimet!$B$17</f>
        <v>0.5</v>
      </c>
      <c r="C64" s="43"/>
      <c r="D64" s="36">
        <f t="shared" si="0"/>
        <v>0.5</v>
      </c>
      <c r="E64" s="44">
        <v>0.99399999999999999</v>
      </c>
      <c r="F64" s="43"/>
      <c r="G64" s="36">
        <f t="shared" si="1"/>
        <v>0.99399999999999999</v>
      </c>
      <c r="H64" s="32"/>
    </row>
    <row r="65" spans="1:8" x14ac:dyDescent="0.35">
      <c r="A65" s="181">
        <v>2001</v>
      </c>
      <c r="B65" s="42">
        <f>Hajoamiskertoimet!$B$17</f>
        <v>0.5</v>
      </c>
      <c r="C65" s="43"/>
      <c r="D65" s="36">
        <f t="shared" si="0"/>
        <v>0.5</v>
      </c>
      <c r="E65" s="44">
        <v>0.99399999999999999</v>
      </c>
      <c r="F65" s="43"/>
      <c r="G65" s="36">
        <f t="shared" si="1"/>
        <v>0.99399999999999999</v>
      </c>
      <c r="H65" s="32"/>
    </row>
    <row r="66" spans="1:8" x14ac:dyDescent="0.35">
      <c r="A66" s="181">
        <v>2002</v>
      </c>
      <c r="B66" s="42">
        <f>Hajoamiskertoimet!$B$17</f>
        <v>0.5</v>
      </c>
      <c r="C66" s="43"/>
      <c r="D66" s="36">
        <f t="shared" si="0"/>
        <v>0.5</v>
      </c>
      <c r="E66" s="44">
        <v>1</v>
      </c>
      <c r="F66" s="43"/>
      <c r="G66" s="46">
        <f t="shared" si="1"/>
        <v>1</v>
      </c>
      <c r="H66" s="32"/>
    </row>
    <row r="67" spans="1:8" x14ac:dyDescent="0.35">
      <c r="A67" s="181">
        <v>2003</v>
      </c>
      <c r="B67" s="42">
        <f>Hajoamiskertoimet!$B$17</f>
        <v>0.5</v>
      </c>
      <c r="C67" s="43"/>
      <c r="D67" s="36">
        <f t="shared" si="0"/>
        <v>0.5</v>
      </c>
      <c r="E67" s="44">
        <v>1</v>
      </c>
      <c r="F67" s="43"/>
      <c r="G67" s="46">
        <f t="shared" si="1"/>
        <v>1</v>
      </c>
      <c r="H67" s="32"/>
    </row>
    <row r="68" spans="1:8" x14ac:dyDescent="0.35">
      <c r="A68" s="181">
        <v>2004</v>
      </c>
      <c r="B68" s="42">
        <f>Hajoamiskertoimet!$B$17</f>
        <v>0.5</v>
      </c>
      <c r="C68" s="43"/>
      <c r="D68" s="36">
        <f t="shared" si="0"/>
        <v>0.5</v>
      </c>
      <c r="E68" s="44">
        <v>1</v>
      </c>
      <c r="F68" s="43"/>
      <c r="G68" s="46">
        <f t="shared" si="1"/>
        <v>1</v>
      </c>
      <c r="H68" s="32"/>
    </row>
    <row r="69" spans="1:8" x14ac:dyDescent="0.35">
      <c r="A69" s="181">
        <v>2005</v>
      </c>
      <c r="B69" s="42">
        <f>Hajoamiskertoimet!$B$17</f>
        <v>0.5</v>
      </c>
      <c r="C69" s="43"/>
      <c r="D69" s="36">
        <f t="shared" si="0"/>
        <v>0.5</v>
      </c>
      <c r="E69" s="44">
        <v>1</v>
      </c>
      <c r="F69" s="43"/>
      <c r="G69" s="46">
        <f t="shared" si="1"/>
        <v>1</v>
      </c>
      <c r="H69" s="32"/>
    </row>
    <row r="70" spans="1:8" x14ac:dyDescent="0.35">
      <c r="A70" s="181">
        <v>2006</v>
      </c>
      <c r="B70" s="42">
        <f>Hajoamiskertoimet!$B$17</f>
        <v>0.5</v>
      </c>
      <c r="C70" s="43"/>
      <c r="D70" s="36">
        <f t="shared" si="0"/>
        <v>0.5</v>
      </c>
      <c r="E70" s="44">
        <v>1</v>
      </c>
      <c r="F70" s="43"/>
      <c r="G70" s="46">
        <f t="shared" si="1"/>
        <v>1</v>
      </c>
      <c r="H70" s="32"/>
    </row>
    <row r="71" spans="1:8" x14ac:dyDescent="0.35">
      <c r="A71" s="181">
        <v>2007</v>
      </c>
      <c r="B71" s="42">
        <f>Hajoamiskertoimet!$B$17</f>
        <v>0.5</v>
      </c>
      <c r="C71" s="43"/>
      <c r="D71" s="36">
        <f t="shared" si="0"/>
        <v>0.5</v>
      </c>
      <c r="E71" s="44">
        <v>1</v>
      </c>
      <c r="F71" s="43"/>
      <c r="G71" s="46">
        <f t="shared" si="1"/>
        <v>1</v>
      </c>
      <c r="H71" s="32"/>
    </row>
    <row r="72" spans="1:8" x14ac:dyDescent="0.35">
      <c r="A72" s="181">
        <v>2008</v>
      </c>
      <c r="B72" s="42">
        <f>Hajoamiskertoimet!$B$17</f>
        <v>0.5</v>
      </c>
      <c r="C72" s="43"/>
      <c r="D72" s="36">
        <f t="shared" si="0"/>
        <v>0.5</v>
      </c>
      <c r="E72" s="44">
        <v>1</v>
      </c>
      <c r="F72" s="43"/>
      <c r="G72" s="46">
        <f t="shared" si="1"/>
        <v>1</v>
      </c>
      <c r="H72" s="32"/>
    </row>
    <row r="73" spans="1:8" x14ac:dyDescent="0.35">
      <c r="A73" s="181">
        <v>2009</v>
      </c>
      <c r="B73" s="42">
        <f>Hajoamiskertoimet!$B$17</f>
        <v>0.5</v>
      </c>
      <c r="C73" s="43"/>
      <c r="D73" s="36">
        <f t="shared" si="0"/>
        <v>0.5</v>
      </c>
      <c r="E73" s="44">
        <v>1</v>
      </c>
      <c r="F73" s="43"/>
      <c r="G73" s="46">
        <f t="shared" si="1"/>
        <v>1</v>
      </c>
      <c r="H73" s="32"/>
    </row>
    <row r="74" spans="1:8" x14ac:dyDescent="0.35">
      <c r="A74" s="181">
        <v>2010</v>
      </c>
      <c r="B74" s="42">
        <f>Hajoamiskertoimet!$B$17</f>
        <v>0.5</v>
      </c>
      <c r="C74" s="43"/>
      <c r="D74" s="36">
        <f t="shared" si="0"/>
        <v>0.5</v>
      </c>
      <c r="E74" s="44">
        <v>1</v>
      </c>
      <c r="F74" s="43"/>
      <c r="G74" s="46">
        <f t="shared" si="1"/>
        <v>1</v>
      </c>
      <c r="H74" s="32"/>
    </row>
    <row r="75" spans="1:8" x14ac:dyDescent="0.35">
      <c r="A75" s="181">
        <v>2011</v>
      </c>
      <c r="B75" s="42">
        <f>Hajoamiskertoimet!$B$17</f>
        <v>0.5</v>
      </c>
      <c r="C75" s="43"/>
      <c r="D75" s="36">
        <f t="shared" ref="D75:D114" si="2">IF(C75="",B75,C75)</f>
        <v>0.5</v>
      </c>
      <c r="E75" s="44">
        <v>1</v>
      </c>
      <c r="F75" s="43"/>
      <c r="G75" s="46">
        <f t="shared" ref="G75:G114" si="3">IF(F75="",E75,F75)</f>
        <v>1</v>
      </c>
      <c r="H75" s="32"/>
    </row>
    <row r="76" spans="1:8" x14ac:dyDescent="0.35">
      <c r="A76" s="181">
        <v>2012</v>
      </c>
      <c r="B76" s="42">
        <f>Hajoamiskertoimet!$B$17</f>
        <v>0.5</v>
      </c>
      <c r="C76" s="43"/>
      <c r="D76" s="36">
        <f t="shared" si="2"/>
        <v>0.5</v>
      </c>
      <c r="E76" s="44">
        <v>1</v>
      </c>
      <c r="F76" s="43"/>
      <c r="G76" s="46">
        <f t="shared" si="3"/>
        <v>1</v>
      </c>
      <c r="H76" s="32"/>
    </row>
    <row r="77" spans="1:8" x14ac:dyDescent="0.35">
      <c r="A77" s="181">
        <v>2013</v>
      </c>
      <c r="B77" s="42">
        <f>Hajoamiskertoimet!$B$17</f>
        <v>0.5</v>
      </c>
      <c r="C77" s="43"/>
      <c r="D77" s="36">
        <f t="shared" si="2"/>
        <v>0.5</v>
      </c>
      <c r="E77" s="44">
        <v>1</v>
      </c>
      <c r="F77" s="43"/>
      <c r="G77" s="46">
        <f t="shared" si="3"/>
        <v>1</v>
      </c>
      <c r="H77" s="32"/>
    </row>
    <row r="78" spans="1:8" x14ac:dyDescent="0.35">
      <c r="A78" s="181">
        <v>2014</v>
      </c>
      <c r="B78" s="42">
        <f>Hajoamiskertoimet!$B$17</f>
        <v>0.5</v>
      </c>
      <c r="C78" s="43"/>
      <c r="D78" s="36">
        <f t="shared" si="2"/>
        <v>0.5</v>
      </c>
      <c r="E78" s="44">
        <v>1</v>
      </c>
      <c r="F78" s="43"/>
      <c r="G78" s="46">
        <f t="shared" si="3"/>
        <v>1</v>
      </c>
      <c r="H78" s="32"/>
    </row>
    <row r="79" spans="1:8" x14ac:dyDescent="0.35">
      <c r="A79" s="181">
        <v>2015</v>
      </c>
      <c r="B79" s="42">
        <f>Hajoamiskertoimet!$B$17</f>
        <v>0.5</v>
      </c>
      <c r="C79" s="43"/>
      <c r="D79" s="36">
        <f t="shared" si="2"/>
        <v>0.5</v>
      </c>
      <c r="E79" s="44">
        <v>1</v>
      </c>
      <c r="F79" s="43"/>
      <c r="G79" s="46">
        <f t="shared" si="3"/>
        <v>1</v>
      </c>
      <c r="H79" s="32"/>
    </row>
    <row r="80" spans="1:8" x14ac:dyDescent="0.35">
      <c r="A80" s="181">
        <v>2016</v>
      </c>
      <c r="B80" s="42">
        <f>Hajoamiskertoimet!$B$17</f>
        <v>0.5</v>
      </c>
      <c r="C80" s="43"/>
      <c r="D80" s="36">
        <f t="shared" si="2"/>
        <v>0.5</v>
      </c>
      <c r="E80" s="44">
        <v>1</v>
      </c>
      <c r="F80" s="43"/>
      <c r="G80" s="46">
        <f t="shared" si="3"/>
        <v>1</v>
      </c>
      <c r="H80" s="32"/>
    </row>
    <row r="81" spans="1:8" x14ac:dyDescent="0.35">
      <c r="A81" s="181">
        <v>2017</v>
      </c>
      <c r="B81" s="42">
        <f>Hajoamiskertoimet!$B$17</f>
        <v>0.5</v>
      </c>
      <c r="C81" s="43"/>
      <c r="D81" s="36">
        <f t="shared" si="2"/>
        <v>0.5</v>
      </c>
      <c r="E81" s="44">
        <v>1</v>
      </c>
      <c r="F81" s="43"/>
      <c r="G81" s="46">
        <f t="shared" si="3"/>
        <v>1</v>
      </c>
      <c r="H81" s="32"/>
    </row>
    <row r="82" spans="1:8" x14ac:dyDescent="0.35">
      <c r="A82" s="181">
        <v>2018</v>
      </c>
      <c r="B82" s="42">
        <f>Hajoamiskertoimet!$B$17</f>
        <v>0.5</v>
      </c>
      <c r="C82" s="43"/>
      <c r="D82" s="36">
        <f t="shared" si="2"/>
        <v>0.5</v>
      </c>
      <c r="E82" s="44">
        <v>1</v>
      </c>
      <c r="F82" s="43"/>
      <c r="G82" s="46">
        <f t="shared" si="3"/>
        <v>1</v>
      </c>
      <c r="H82" s="32"/>
    </row>
    <row r="83" spans="1:8" x14ac:dyDescent="0.35">
      <c r="A83" s="181">
        <v>2019</v>
      </c>
      <c r="B83" s="42">
        <f>Hajoamiskertoimet!$B$17</f>
        <v>0.5</v>
      </c>
      <c r="C83" s="43"/>
      <c r="D83" s="36">
        <f t="shared" si="2"/>
        <v>0.5</v>
      </c>
      <c r="E83" s="44">
        <v>1</v>
      </c>
      <c r="F83" s="43"/>
      <c r="G83" s="46">
        <f t="shared" si="3"/>
        <v>1</v>
      </c>
      <c r="H83" s="32"/>
    </row>
    <row r="84" spans="1:8" x14ac:dyDescent="0.35">
      <c r="A84" s="181">
        <v>2020</v>
      </c>
      <c r="B84" s="42">
        <f>Hajoamiskertoimet!$B$17</f>
        <v>0.5</v>
      </c>
      <c r="C84" s="43"/>
      <c r="D84" s="36">
        <f t="shared" si="2"/>
        <v>0.5</v>
      </c>
      <c r="E84" s="44">
        <v>1</v>
      </c>
      <c r="F84" s="43"/>
      <c r="G84" s="46">
        <f t="shared" si="3"/>
        <v>1</v>
      </c>
      <c r="H84" s="32"/>
    </row>
    <row r="85" spans="1:8" x14ac:dyDescent="0.35">
      <c r="A85" s="181">
        <v>2021</v>
      </c>
      <c r="B85" s="42">
        <f>Hajoamiskertoimet!$B$17</f>
        <v>0.5</v>
      </c>
      <c r="C85" s="43"/>
      <c r="D85" s="36">
        <f t="shared" si="2"/>
        <v>0.5</v>
      </c>
      <c r="E85" s="44">
        <v>1</v>
      </c>
      <c r="F85" s="43"/>
      <c r="G85" s="46">
        <f t="shared" si="3"/>
        <v>1</v>
      </c>
      <c r="H85" s="32"/>
    </row>
    <row r="86" spans="1:8" x14ac:dyDescent="0.35">
      <c r="A86" s="181">
        <v>2022</v>
      </c>
      <c r="B86" s="42">
        <f>Hajoamiskertoimet!$B$17</f>
        <v>0.5</v>
      </c>
      <c r="C86" s="43"/>
      <c r="D86" s="36">
        <f t="shared" si="2"/>
        <v>0.5</v>
      </c>
      <c r="E86" s="44">
        <v>1</v>
      </c>
      <c r="F86" s="43"/>
      <c r="G86" s="46">
        <f t="shared" si="3"/>
        <v>1</v>
      </c>
      <c r="H86" s="32"/>
    </row>
    <row r="87" spans="1:8" x14ac:dyDescent="0.35">
      <c r="A87" s="181">
        <v>2023</v>
      </c>
      <c r="B87" s="42">
        <f>Hajoamiskertoimet!$B$17</f>
        <v>0.5</v>
      </c>
      <c r="C87" s="43"/>
      <c r="D87" s="36">
        <f t="shared" si="2"/>
        <v>0.5</v>
      </c>
      <c r="E87" s="44">
        <v>1</v>
      </c>
      <c r="F87" s="43"/>
      <c r="G87" s="46">
        <f t="shared" si="3"/>
        <v>1</v>
      </c>
      <c r="H87" s="32"/>
    </row>
    <row r="88" spans="1:8" x14ac:dyDescent="0.35">
      <c r="A88" s="181">
        <v>2024</v>
      </c>
      <c r="B88" s="42">
        <f>Hajoamiskertoimet!$B$17</f>
        <v>0.5</v>
      </c>
      <c r="C88" s="43"/>
      <c r="D88" s="36">
        <f t="shared" si="2"/>
        <v>0.5</v>
      </c>
      <c r="E88" s="44">
        <v>1</v>
      </c>
      <c r="F88" s="43"/>
      <c r="G88" s="46">
        <f t="shared" si="3"/>
        <v>1</v>
      </c>
      <c r="H88" s="32"/>
    </row>
    <row r="89" spans="1:8" x14ac:dyDescent="0.35">
      <c r="A89" s="181">
        <v>2025</v>
      </c>
      <c r="B89" s="42">
        <f>Hajoamiskertoimet!$B$17</f>
        <v>0.5</v>
      </c>
      <c r="C89" s="43"/>
      <c r="D89" s="36">
        <f t="shared" si="2"/>
        <v>0.5</v>
      </c>
      <c r="E89" s="44">
        <v>1</v>
      </c>
      <c r="F89" s="43"/>
      <c r="G89" s="46">
        <f t="shared" si="3"/>
        <v>1</v>
      </c>
      <c r="H89" s="32"/>
    </row>
    <row r="90" spans="1:8" x14ac:dyDescent="0.35">
      <c r="A90" s="181">
        <v>2026</v>
      </c>
      <c r="B90" s="42">
        <f>Hajoamiskertoimet!$B$17</f>
        <v>0.5</v>
      </c>
      <c r="C90" s="43"/>
      <c r="D90" s="36">
        <f t="shared" si="2"/>
        <v>0.5</v>
      </c>
      <c r="E90" s="44">
        <v>1</v>
      </c>
      <c r="F90" s="43"/>
      <c r="G90" s="46">
        <f t="shared" si="3"/>
        <v>1</v>
      </c>
      <c r="H90" s="32"/>
    </row>
    <row r="91" spans="1:8" x14ac:dyDescent="0.35">
      <c r="A91" s="181">
        <v>2027</v>
      </c>
      <c r="B91" s="42">
        <f>Hajoamiskertoimet!$B$17</f>
        <v>0.5</v>
      </c>
      <c r="C91" s="43"/>
      <c r="D91" s="36">
        <f t="shared" si="2"/>
        <v>0.5</v>
      </c>
      <c r="E91" s="44">
        <v>1</v>
      </c>
      <c r="F91" s="43"/>
      <c r="G91" s="46">
        <f t="shared" si="3"/>
        <v>1</v>
      </c>
      <c r="H91" s="32"/>
    </row>
    <row r="92" spans="1:8" x14ac:dyDescent="0.35">
      <c r="A92" s="181">
        <v>2028</v>
      </c>
      <c r="B92" s="42">
        <f>Hajoamiskertoimet!$B$17</f>
        <v>0.5</v>
      </c>
      <c r="C92" s="43"/>
      <c r="D92" s="36">
        <f t="shared" si="2"/>
        <v>0.5</v>
      </c>
      <c r="E92" s="44">
        <v>1</v>
      </c>
      <c r="F92" s="43"/>
      <c r="G92" s="46">
        <f t="shared" si="3"/>
        <v>1</v>
      </c>
      <c r="H92" s="32"/>
    </row>
    <row r="93" spans="1:8" x14ac:dyDescent="0.35">
      <c r="A93" s="181">
        <v>2029</v>
      </c>
      <c r="B93" s="42">
        <f>Hajoamiskertoimet!$B$17</f>
        <v>0.5</v>
      </c>
      <c r="C93" s="43"/>
      <c r="D93" s="36">
        <f t="shared" si="2"/>
        <v>0.5</v>
      </c>
      <c r="E93" s="44">
        <v>1</v>
      </c>
      <c r="F93" s="43"/>
      <c r="G93" s="46">
        <f t="shared" si="3"/>
        <v>1</v>
      </c>
      <c r="H93" s="32"/>
    </row>
    <row r="94" spans="1:8" x14ac:dyDescent="0.35">
      <c r="A94" s="181">
        <v>2030</v>
      </c>
      <c r="B94" s="42">
        <f>Hajoamiskertoimet!$B$17</f>
        <v>0.5</v>
      </c>
      <c r="C94" s="43"/>
      <c r="D94" s="36">
        <f t="shared" si="2"/>
        <v>0.5</v>
      </c>
      <c r="E94" s="44">
        <v>1</v>
      </c>
      <c r="F94" s="43"/>
      <c r="G94" s="46">
        <f t="shared" si="3"/>
        <v>1</v>
      </c>
      <c r="H94" s="32"/>
    </row>
    <row r="95" spans="1:8" x14ac:dyDescent="0.35">
      <c r="A95" s="181">
        <v>2031</v>
      </c>
      <c r="B95" s="42">
        <f>Hajoamiskertoimet!$B$17</f>
        <v>0.5</v>
      </c>
      <c r="C95" s="43"/>
      <c r="D95" s="36">
        <f t="shared" si="2"/>
        <v>0.5</v>
      </c>
      <c r="E95" s="44">
        <v>1</v>
      </c>
      <c r="F95" s="43"/>
      <c r="G95" s="46">
        <f t="shared" si="3"/>
        <v>1</v>
      </c>
      <c r="H95" s="32"/>
    </row>
    <row r="96" spans="1:8" x14ac:dyDescent="0.35">
      <c r="A96" s="181">
        <v>2032</v>
      </c>
      <c r="B96" s="42">
        <f>Hajoamiskertoimet!$B$17</f>
        <v>0.5</v>
      </c>
      <c r="C96" s="43"/>
      <c r="D96" s="36">
        <f t="shared" si="2"/>
        <v>0.5</v>
      </c>
      <c r="E96" s="44">
        <v>1</v>
      </c>
      <c r="F96" s="43"/>
      <c r="G96" s="46">
        <f t="shared" si="3"/>
        <v>1</v>
      </c>
      <c r="H96" s="32"/>
    </row>
    <row r="97" spans="1:8" x14ac:dyDescent="0.35">
      <c r="A97" s="181">
        <v>2033</v>
      </c>
      <c r="B97" s="42">
        <f>Hajoamiskertoimet!$B$17</f>
        <v>0.5</v>
      </c>
      <c r="C97" s="43"/>
      <c r="D97" s="36">
        <f t="shared" si="2"/>
        <v>0.5</v>
      </c>
      <c r="E97" s="44">
        <v>1</v>
      </c>
      <c r="F97" s="43"/>
      <c r="G97" s="46">
        <f t="shared" si="3"/>
        <v>1</v>
      </c>
      <c r="H97" s="32"/>
    </row>
    <row r="98" spans="1:8" x14ac:dyDescent="0.35">
      <c r="A98" s="181">
        <v>2034</v>
      </c>
      <c r="B98" s="42">
        <f>Hajoamiskertoimet!$B$17</f>
        <v>0.5</v>
      </c>
      <c r="C98" s="43"/>
      <c r="D98" s="36">
        <f t="shared" si="2"/>
        <v>0.5</v>
      </c>
      <c r="E98" s="44">
        <v>1</v>
      </c>
      <c r="F98" s="43"/>
      <c r="G98" s="46">
        <f t="shared" si="3"/>
        <v>1</v>
      </c>
      <c r="H98" s="32"/>
    </row>
    <row r="99" spans="1:8" x14ac:dyDescent="0.35">
      <c r="A99" s="181">
        <v>2035</v>
      </c>
      <c r="B99" s="42">
        <f>Hajoamiskertoimet!$B$17</f>
        <v>0.5</v>
      </c>
      <c r="C99" s="43"/>
      <c r="D99" s="36">
        <f t="shared" si="2"/>
        <v>0.5</v>
      </c>
      <c r="E99" s="44">
        <v>1</v>
      </c>
      <c r="F99" s="43"/>
      <c r="G99" s="46">
        <f t="shared" si="3"/>
        <v>1</v>
      </c>
      <c r="H99" s="32"/>
    </row>
    <row r="100" spans="1:8" x14ac:dyDescent="0.35">
      <c r="A100" s="181">
        <v>2036</v>
      </c>
      <c r="B100" s="42">
        <f>Hajoamiskertoimet!$B$17</f>
        <v>0.5</v>
      </c>
      <c r="C100" s="43"/>
      <c r="D100" s="36">
        <f t="shared" si="2"/>
        <v>0.5</v>
      </c>
      <c r="E100" s="44">
        <v>1</v>
      </c>
      <c r="F100" s="43"/>
      <c r="G100" s="46">
        <f t="shared" si="3"/>
        <v>1</v>
      </c>
      <c r="H100" s="32"/>
    </row>
    <row r="101" spans="1:8" x14ac:dyDescent="0.35">
      <c r="A101" s="181">
        <v>2037</v>
      </c>
      <c r="B101" s="42">
        <f>Hajoamiskertoimet!$B$17</f>
        <v>0.5</v>
      </c>
      <c r="C101" s="43"/>
      <c r="D101" s="36">
        <f t="shared" si="2"/>
        <v>0.5</v>
      </c>
      <c r="E101" s="44">
        <v>1</v>
      </c>
      <c r="F101" s="43"/>
      <c r="G101" s="46">
        <f t="shared" si="3"/>
        <v>1</v>
      </c>
      <c r="H101" s="32"/>
    </row>
    <row r="102" spans="1:8" x14ac:dyDescent="0.35">
      <c r="A102" s="181">
        <v>2038</v>
      </c>
      <c r="B102" s="42">
        <f>Hajoamiskertoimet!$B$17</f>
        <v>0.5</v>
      </c>
      <c r="C102" s="43"/>
      <c r="D102" s="36">
        <f t="shared" si="2"/>
        <v>0.5</v>
      </c>
      <c r="E102" s="44">
        <v>1</v>
      </c>
      <c r="F102" s="43"/>
      <c r="G102" s="46">
        <f t="shared" si="3"/>
        <v>1</v>
      </c>
      <c r="H102" s="32"/>
    </row>
    <row r="103" spans="1:8" x14ac:dyDescent="0.35">
      <c r="A103" s="181">
        <v>2039</v>
      </c>
      <c r="B103" s="42">
        <f>Hajoamiskertoimet!$B$17</f>
        <v>0.5</v>
      </c>
      <c r="C103" s="43"/>
      <c r="D103" s="36">
        <f t="shared" si="2"/>
        <v>0.5</v>
      </c>
      <c r="E103" s="44">
        <v>1</v>
      </c>
      <c r="F103" s="43"/>
      <c r="G103" s="46">
        <f t="shared" si="3"/>
        <v>1</v>
      </c>
      <c r="H103" s="32"/>
    </row>
    <row r="104" spans="1:8" x14ac:dyDescent="0.35">
      <c r="A104" s="181">
        <v>2040</v>
      </c>
      <c r="B104" s="42">
        <f>Hajoamiskertoimet!$B$17</f>
        <v>0.5</v>
      </c>
      <c r="C104" s="43"/>
      <c r="D104" s="36">
        <f t="shared" si="2"/>
        <v>0.5</v>
      </c>
      <c r="E104" s="44">
        <v>1</v>
      </c>
      <c r="F104" s="43"/>
      <c r="G104" s="46">
        <f t="shared" si="3"/>
        <v>1</v>
      </c>
      <c r="H104" s="32"/>
    </row>
    <row r="105" spans="1:8" x14ac:dyDescent="0.35">
      <c r="A105" s="181">
        <v>2041</v>
      </c>
      <c r="B105" s="42">
        <f>Hajoamiskertoimet!$B$17</f>
        <v>0.5</v>
      </c>
      <c r="C105" s="43"/>
      <c r="D105" s="36">
        <f t="shared" si="2"/>
        <v>0.5</v>
      </c>
      <c r="E105" s="44">
        <v>1</v>
      </c>
      <c r="F105" s="43"/>
      <c r="G105" s="46">
        <f t="shared" si="3"/>
        <v>1</v>
      </c>
      <c r="H105" s="32"/>
    </row>
    <row r="106" spans="1:8" x14ac:dyDescent="0.35">
      <c r="A106" s="181">
        <v>2042</v>
      </c>
      <c r="B106" s="42">
        <f>Hajoamiskertoimet!$B$17</f>
        <v>0.5</v>
      </c>
      <c r="C106" s="43"/>
      <c r="D106" s="36">
        <f t="shared" si="2"/>
        <v>0.5</v>
      </c>
      <c r="E106" s="44">
        <v>1</v>
      </c>
      <c r="F106" s="43"/>
      <c r="G106" s="46">
        <f t="shared" si="3"/>
        <v>1</v>
      </c>
      <c r="H106" s="32"/>
    </row>
    <row r="107" spans="1:8" x14ac:dyDescent="0.35">
      <c r="A107" s="181">
        <v>2043</v>
      </c>
      <c r="B107" s="42">
        <f>Hajoamiskertoimet!$B$17</f>
        <v>0.5</v>
      </c>
      <c r="C107" s="43"/>
      <c r="D107" s="36">
        <f t="shared" si="2"/>
        <v>0.5</v>
      </c>
      <c r="E107" s="44">
        <v>1</v>
      </c>
      <c r="F107" s="43"/>
      <c r="G107" s="46">
        <f t="shared" si="3"/>
        <v>1</v>
      </c>
      <c r="H107" s="32"/>
    </row>
    <row r="108" spans="1:8" x14ac:dyDescent="0.35">
      <c r="A108" s="181">
        <v>2044</v>
      </c>
      <c r="B108" s="42">
        <f>Hajoamiskertoimet!$B$17</f>
        <v>0.5</v>
      </c>
      <c r="C108" s="43"/>
      <c r="D108" s="36">
        <f t="shared" si="2"/>
        <v>0.5</v>
      </c>
      <c r="E108" s="44">
        <v>1</v>
      </c>
      <c r="F108" s="43"/>
      <c r="G108" s="46">
        <f t="shared" si="3"/>
        <v>1</v>
      </c>
      <c r="H108" s="32"/>
    </row>
    <row r="109" spans="1:8" x14ac:dyDescent="0.35">
      <c r="A109" s="181">
        <v>2045</v>
      </c>
      <c r="B109" s="42">
        <f>Hajoamiskertoimet!$B$17</f>
        <v>0.5</v>
      </c>
      <c r="C109" s="43"/>
      <c r="D109" s="36">
        <f t="shared" si="2"/>
        <v>0.5</v>
      </c>
      <c r="E109" s="44">
        <v>1</v>
      </c>
      <c r="F109" s="43"/>
      <c r="G109" s="46">
        <f t="shared" si="3"/>
        <v>1</v>
      </c>
      <c r="H109" s="32"/>
    </row>
    <row r="110" spans="1:8" x14ac:dyDescent="0.35">
      <c r="A110" s="181">
        <v>2046</v>
      </c>
      <c r="B110" s="42">
        <f>Hajoamiskertoimet!$B$17</f>
        <v>0.5</v>
      </c>
      <c r="C110" s="43"/>
      <c r="D110" s="36">
        <f t="shared" si="2"/>
        <v>0.5</v>
      </c>
      <c r="E110" s="44">
        <v>1</v>
      </c>
      <c r="F110" s="43"/>
      <c r="G110" s="46">
        <f t="shared" si="3"/>
        <v>1</v>
      </c>
      <c r="H110" s="32"/>
    </row>
    <row r="111" spans="1:8" x14ac:dyDescent="0.35">
      <c r="A111" s="181">
        <v>2047</v>
      </c>
      <c r="B111" s="42">
        <f>Hajoamiskertoimet!$B$17</f>
        <v>0.5</v>
      </c>
      <c r="C111" s="43"/>
      <c r="D111" s="36">
        <f t="shared" si="2"/>
        <v>0.5</v>
      </c>
      <c r="E111" s="44">
        <v>1</v>
      </c>
      <c r="F111" s="43"/>
      <c r="G111" s="46">
        <f t="shared" si="3"/>
        <v>1</v>
      </c>
      <c r="H111" s="32"/>
    </row>
    <row r="112" spans="1:8" x14ac:dyDescent="0.35">
      <c r="A112" s="181">
        <v>2048</v>
      </c>
      <c r="B112" s="42">
        <f>Hajoamiskertoimet!$B$17</f>
        <v>0.5</v>
      </c>
      <c r="C112" s="43"/>
      <c r="D112" s="36">
        <f t="shared" si="2"/>
        <v>0.5</v>
      </c>
      <c r="E112" s="44">
        <v>1</v>
      </c>
      <c r="F112" s="43"/>
      <c r="G112" s="46">
        <f t="shared" si="3"/>
        <v>1</v>
      </c>
      <c r="H112" s="32"/>
    </row>
    <row r="113" spans="1:8" x14ac:dyDescent="0.35">
      <c r="A113" s="181">
        <v>2049</v>
      </c>
      <c r="B113" s="42">
        <f>Hajoamiskertoimet!$B$17</f>
        <v>0.5</v>
      </c>
      <c r="C113" s="43"/>
      <c r="D113" s="36">
        <f t="shared" si="2"/>
        <v>0.5</v>
      </c>
      <c r="E113" s="44">
        <v>1</v>
      </c>
      <c r="F113" s="43"/>
      <c r="G113" s="46">
        <f t="shared" si="3"/>
        <v>1</v>
      </c>
      <c r="H113" s="32"/>
    </row>
    <row r="114" spans="1:8" x14ac:dyDescent="0.35">
      <c r="A114" s="181">
        <v>2050</v>
      </c>
      <c r="B114" s="42">
        <f>Hajoamiskertoimet!$B$17</f>
        <v>0.5</v>
      </c>
      <c r="C114" s="43"/>
      <c r="D114" s="36">
        <f t="shared" si="2"/>
        <v>0.5</v>
      </c>
      <c r="E114" s="44">
        <v>1</v>
      </c>
      <c r="F114" s="43"/>
      <c r="G114" s="46">
        <f t="shared" si="3"/>
        <v>1</v>
      </c>
      <c r="H114" s="32"/>
    </row>
  </sheetData>
  <sheetProtection sheet="1" objects="1" scenarios="1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F2F95-3123-4DFC-B644-A1955937C751}">
  <sheetPr>
    <tabColor rgb="FFFFFFCC"/>
  </sheetPr>
  <dimension ref="A1:AH121"/>
  <sheetViews>
    <sheetView workbookViewId="0">
      <pane xSplit="1" ySplit="10" topLeftCell="B11" activePane="bottomRight" state="frozen"/>
      <selection activeCell="C108" sqref="C108"/>
      <selection pane="topRight" activeCell="C108" sqref="C108"/>
      <selection pane="bottomLeft" activeCell="C108" sqref="C108"/>
      <selection pane="bottomRight"/>
    </sheetView>
  </sheetViews>
  <sheetFormatPr defaultColWidth="9.08984375" defaultRowHeight="14.5" x14ac:dyDescent="0.35"/>
  <cols>
    <col min="1" max="1" width="7.81640625" style="36" customWidth="1"/>
    <col min="2" max="2" width="10.6328125" style="36" customWidth="1"/>
    <col min="3" max="3" width="11.81640625" style="36" customWidth="1"/>
    <col min="4" max="4" width="10.6328125" style="36" customWidth="1"/>
    <col min="5" max="5" width="4.08984375" style="36" customWidth="1"/>
    <col min="6" max="13" width="9.6328125" style="36" customWidth="1"/>
    <col min="15" max="20" width="9.6328125" style="36" customWidth="1"/>
    <col min="21" max="21" width="10.6328125" style="36" customWidth="1"/>
    <col min="22" max="22" width="2.54296875" style="36" customWidth="1"/>
    <col min="23" max="23" width="10" style="36" customWidth="1"/>
    <col min="24" max="26" width="9.08984375" style="36"/>
    <col min="27" max="27" width="9.6328125" style="36" customWidth="1"/>
    <col min="28" max="28" width="10" style="36" customWidth="1"/>
    <col min="29" max="29" width="9.08984375" style="36"/>
    <col min="30" max="30" width="10.08984375" style="36" bestFit="1" customWidth="1"/>
    <col min="31" max="16384" width="9.08984375" style="36"/>
  </cols>
  <sheetData>
    <row r="1" spans="1:34" x14ac:dyDescent="0.35">
      <c r="H1" s="101"/>
      <c r="N1" s="180"/>
      <c r="W1" s="101"/>
      <c r="X1" s="101"/>
      <c r="Y1" s="101"/>
      <c r="AB1" s="101"/>
      <c r="AC1" s="101"/>
    </row>
    <row r="2" spans="1:34" ht="18" customHeight="1" x14ac:dyDescent="0.35">
      <c r="B2" s="210" t="s">
        <v>3209</v>
      </c>
      <c r="C2" s="102"/>
      <c r="D2" s="102"/>
      <c r="E2" s="102"/>
      <c r="F2" s="102"/>
      <c r="G2" s="101"/>
      <c r="H2" s="101"/>
      <c r="N2" s="180"/>
      <c r="W2" s="101"/>
      <c r="X2" s="101"/>
      <c r="Y2" s="101"/>
      <c r="AB2" s="101"/>
      <c r="AC2" s="101"/>
    </row>
    <row r="3" spans="1:34" x14ac:dyDescent="0.35">
      <c r="B3" s="36" t="s">
        <v>3210</v>
      </c>
      <c r="N3" s="180"/>
      <c r="O3" s="180"/>
      <c r="Q3" s="180"/>
      <c r="R3" s="180"/>
      <c r="S3" s="180"/>
      <c r="T3" s="180"/>
      <c r="U3" s="180"/>
    </row>
    <row r="4" spans="1:34" x14ac:dyDescent="0.35">
      <c r="N4" s="180"/>
      <c r="O4" s="180"/>
      <c r="Q4" s="180"/>
      <c r="R4" s="180"/>
      <c r="S4" s="180"/>
      <c r="T4" s="180"/>
      <c r="U4" s="180"/>
    </row>
    <row r="5" spans="1:34" x14ac:dyDescent="0.35">
      <c r="F5" s="103" t="s">
        <v>3211</v>
      </c>
      <c r="H5" s="104"/>
      <c r="N5" s="99"/>
      <c r="U5" s="39"/>
    </row>
    <row r="6" spans="1:34" x14ac:dyDescent="0.35">
      <c r="F6" s="105"/>
      <c r="G6" s="106"/>
      <c r="I6" s="106"/>
      <c r="J6" s="106"/>
      <c r="K6" s="106"/>
      <c r="L6" s="106"/>
      <c r="M6" s="106" t="s">
        <v>3212</v>
      </c>
      <c r="N6" s="180"/>
      <c r="O6" s="106"/>
      <c r="P6" s="106"/>
      <c r="Q6" s="106"/>
      <c r="R6" s="106"/>
      <c r="S6" s="106"/>
      <c r="T6" s="106"/>
      <c r="U6" s="39"/>
    </row>
    <row r="7" spans="1:34" x14ac:dyDescent="0.35">
      <c r="B7" s="182" t="s">
        <v>3213</v>
      </c>
      <c r="C7" s="181" t="s">
        <v>3214</v>
      </c>
      <c r="D7" s="36" t="s">
        <v>3215</v>
      </c>
      <c r="F7" s="107">
        <f>Hajoamiskertoimet!$C$24</f>
        <v>0.4</v>
      </c>
      <c r="G7" s="108">
        <f>Hajoamiskertoimet!$C$24</f>
        <v>0.4</v>
      </c>
      <c r="H7" s="108">
        <f>Hajoamiskertoimet!$C$24</f>
        <v>0.4</v>
      </c>
      <c r="I7" s="108">
        <f>Hajoamiskertoimet!$C$22</f>
        <v>0.24</v>
      </c>
      <c r="J7" s="108">
        <f>Hajoamiskertoimet!$C$25</f>
        <v>0.43</v>
      </c>
      <c r="K7" s="108">
        <f>Hajoamiskertoimet!$C$23</f>
        <v>0.15</v>
      </c>
      <c r="L7" s="108">
        <f>Hajoamiskertoimet!$C$27</f>
        <v>0.1</v>
      </c>
      <c r="M7" s="108">
        <f>Hajoamiskertoimet!$C$26</f>
        <v>0.2</v>
      </c>
      <c r="N7" s="108">
        <f>Hajoamiskertoimet!$C$28</f>
        <v>0.24</v>
      </c>
      <c r="O7" s="108">
        <f>Hajoamiskertoimet!$C$29</f>
        <v>0.1</v>
      </c>
      <c r="P7" s="108">
        <f>Hajoamiskertoimet!$C$36</f>
        <v>0</v>
      </c>
      <c r="Q7" s="109">
        <f>Hajoamiskertoimet!$C$50</f>
        <v>0</v>
      </c>
      <c r="R7" s="109">
        <f>Hajoamiskertoimet!$C$51</f>
        <v>0</v>
      </c>
      <c r="S7" s="109">
        <f>Hajoamiskertoimet!$C$52</f>
        <v>0</v>
      </c>
      <c r="T7" s="109">
        <f>Hajoamiskertoimet!$C$38</f>
        <v>0</v>
      </c>
      <c r="U7" s="39"/>
      <c r="AA7" s="182"/>
      <c r="AD7" s="182"/>
      <c r="AE7" s="110"/>
    </row>
    <row r="8" spans="1:34" ht="12.5" x14ac:dyDescent="0.25">
      <c r="A8" s="182"/>
      <c r="B8" s="182" t="s">
        <v>3216</v>
      </c>
      <c r="C8" s="182" t="s">
        <v>3217</v>
      </c>
      <c r="D8" s="182" t="s">
        <v>3218</v>
      </c>
      <c r="F8" s="41" t="s">
        <v>92</v>
      </c>
      <c r="G8" s="182" t="s">
        <v>92</v>
      </c>
      <c r="H8" s="182" t="s">
        <v>92</v>
      </c>
      <c r="I8" s="182" t="s">
        <v>92</v>
      </c>
      <c r="J8" s="106" t="s">
        <v>93</v>
      </c>
      <c r="K8" s="111" t="s">
        <v>91</v>
      </c>
      <c r="L8" s="111" t="s">
        <v>90</v>
      </c>
      <c r="M8" s="111" t="s">
        <v>90</v>
      </c>
      <c r="N8" s="111" t="s">
        <v>90</v>
      </c>
      <c r="O8" s="111" t="s">
        <v>90</v>
      </c>
      <c r="P8" s="111" t="s">
        <v>89</v>
      </c>
      <c r="Q8" s="111" t="s">
        <v>89</v>
      </c>
      <c r="R8" s="111" t="s">
        <v>89</v>
      </c>
      <c r="S8" s="111" t="s">
        <v>89</v>
      </c>
      <c r="T8" s="111" t="s">
        <v>89</v>
      </c>
      <c r="U8" s="41" t="s">
        <v>3219</v>
      </c>
      <c r="W8" s="41"/>
      <c r="X8" s="110" t="s">
        <v>3220</v>
      </c>
      <c r="Z8" s="182"/>
      <c r="AA8" s="182"/>
      <c r="AB8" s="39"/>
      <c r="AD8" s="110" t="s">
        <v>3221</v>
      </c>
      <c r="AE8" s="182"/>
      <c r="AF8" s="182"/>
      <c r="AH8" s="182" t="s">
        <v>3222</v>
      </c>
    </row>
    <row r="9" spans="1:34" x14ac:dyDescent="0.35">
      <c r="A9" s="182" t="s">
        <v>53</v>
      </c>
      <c r="B9" s="182" t="s">
        <v>3170</v>
      </c>
      <c r="C9" s="181" t="s">
        <v>3170</v>
      </c>
      <c r="D9" s="182" t="s">
        <v>3170</v>
      </c>
      <c r="F9" s="41" t="s">
        <v>3223</v>
      </c>
      <c r="G9" s="182" t="s">
        <v>3224</v>
      </c>
      <c r="H9" s="182" t="s">
        <v>3225</v>
      </c>
      <c r="I9" s="182" t="s">
        <v>2799</v>
      </c>
      <c r="J9" s="182" t="s">
        <v>3226</v>
      </c>
      <c r="K9" s="182" t="s">
        <v>3227</v>
      </c>
      <c r="L9" s="182" t="s">
        <v>3228</v>
      </c>
      <c r="M9" s="182" t="s">
        <v>3229</v>
      </c>
      <c r="N9" s="182" t="s">
        <v>3230</v>
      </c>
      <c r="O9" s="182" t="s">
        <v>3231</v>
      </c>
      <c r="P9" s="182" t="s">
        <v>2078</v>
      </c>
      <c r="Q9" s="182" t="s">
        <v>2081</v>
      </c>
      <c r="R9" s="182" t="s">
        <v>3232</v>
      </c>
      <c r="S9" s="182" t="s">
        <v>3233</v>
      </c>
      <c r="T9" s="182" t="s">
        <v>3231</v>
      </c>
      <c r="U9" s="41" t="s">
        <v>113</v>
      </c>
      <c r="V9" s="182"/>
      <c r="W9" s="41" t="s">
        <v>90</v>
      </c>
      <c r="X9" s="182" t="s">
        <v>91</v>
      </c>
      <c r="Y9" s="182" t="s">
        <v>92</v>
      </c>
      <c r="Z9" s="182" t="s">
        <v>93</v>
      </c>
      <c r="AA9" s="182" t="s">
        <v>3234</v>
      </c>
      <c r="AB9" s="41" t="s">
        <v>90</v>
      </c>
      <c r="AC9" s="182" t="s">
        <v>91</v>
      </c>
      <c r="AD9" s="182" t="s">
        <v>92</v>
      </c>
      <c r="AE9" s="182" t="s">
        <v>93</v>
      </c>
      <c r="AF9" s="182" t="s">
        <v>89</v>
      </c>
      <c r="AH9" s="182" t="s">
        <v>3235</v>
      </c>
    </row>
    <row r="10" spans="1:34" x14ac:dyDescent="0.35">
      <c r="B10" s="182" t="s">
        <v>3236</v>
      </c>
      <c r="C10" s="182" t="s">
        <v>3236</v>
      </c>
      <c r="D10" s="182" t="s">
        <v>3236</v>
      </c>
      <c r="F10" s="41" t="s">
        <v>3237</v>
      </c>
      <c r="G10" s="182" t="s">
        <v>3237</v>
      </c>
      <c r="H10" s="182"/>
      <c r="I10" s="182" t="s">
        <v>3238</v>
      </c>
      <c r="J10" s="182"/>
      <c r="K10" s="182"/>
      <c r="L10" s="182" t="s">
        <v>3239</v>
      </c>
      <c r="M10" s="182"/>
      <c r="N10" s="180"/>
      <c r="O10" s="182" t="s">
        <v>3240</v>
      </c>
      <c r="P10" s="182"/>
      <c r="Q10" s="182"/>
      <c r="R10" s="182"/>
      <c r="S10" s="182" t="s">
        <v>3241</v>
      </c>
      <c r="T10" s="182" t="s">
        <v>3242</v>
      </c>
      <c r="U10" s="41" t="s">
        <v>3166</v>
      </c>
      <c r="V10" s="182"/>
      <c r="W10" s="41" t="s">
        <v>77</v>
      </c>
      <c r="X10" s="182" t="s">
        <v>77</v>
      </c>
      <c r="Y10" s="182" t="s">
        <v>77</v>
      </c>
      <c r="Z10" s="182" t="s">
        <v>77</v>
      </c>
      <c r="AA10" s="182" t="s">
        <v>3236</v>
      </c>
      <c r="AB10" s="41" t="s">
        <v>3236</v>
      </c>
      <c r="AC10" s="182" t="s">
        <v>3236</v>
      </c>
      <c r="AD10" s="182" t="s">
        <v>3236</v>
      </c>
      <c r="AE10" s="182" t="s">
        <v>3236</v>
      </c>
      <c r="AF10" s="182" t="s">
        <v>3236</v>
      </c>
      <c r="AH10" s="182" t="s">
        <v>3166</v>
      </c>
    </row>
    <row r="11" spans="1:34" ht="12.5" x14ac:dyDescent="0.25">
      <c r="A11" s="182">
        <v>1947</v>
      </c>
      <c r="B11" s="36">
        <f t="shared" ref="B11:B42" ca="1" si="0">SUMIF(Jatetunnus,A11&amp;"_"&amp;5,Jatemaara)</f>
        <v>0</v>
      </c>
      <c r="C11" s="43"/>
      <c r="D11" s="112">
        <f t="shared" ref="D11:D74" ca="1" si="1">IF(C11="",B11,C11)</f>
        <v>0</v>
      </c>
      <c r="F11" s="113">
        <v>0</v>
      </c>
      <c r="G11" s="114">
        <v>0</v>
      </c>
      <c r="H11" s="114">
        <v>14.85281217</v>
      </c>
      <c r="I11" s="114">
        <v>1.9967084799999999</v>
      </c>
      <c r="J11" s="114">
        <v>6.0792888700000001</v>
      </c>
      <c r="K11" s="114">
        <v>38.502361030000003</v>
      </c>
      <c r="L11" s="114">
        <v>1.2465719272002E-6</v>
      </c>
      <c r="M11" s="114">
        <v>9.0863956699999999</v>
      </c>
      <c r="N11" s="114">
        <v>2.5338003800000002</v>
      </c>
      <c r="O11" s="114">
        <v>3.6000193500000002</v>
      </c>
      <c r="P11" s="114">
        <v>5.9462652599999997</v>
      </c>
      <c r="Q11" s="114">
        <v>1.6494481000000001</v>
      </c>
      <c r="R11" s="114">
        <v>5.3153593399999997</v>
      </c>
      <c r="S11" s="114">
        <v>4.9917851300000002</v>
      </c>
      <c r="T11" s="115">
        <f t="shared" ref="T11:T74" si="2">100-SUM(F11:S11)</f>
        <v>5.4457549734280661</v>
      </c>
      <c r="U11" s="116">
        <f t="shared" ref="U11:U74" si="3">SUMPRODUCT(F$7:T$7,F11:T11)</f>
        <v>17.595176556657194</v>
      </c>
      <c r="V11" s="117"/>
      <c r="W11" s="118">
        <f ca="1">SUMPRODUCT(L11:O11,L$7:O$7)/100*$D11</f>
        <v>0</v>
      </c>
      <c r="X11" s="119">
        <f ca="1">K11*K$7/100*$D11</f>
        <v>0</v>
      </c>
      <c r="Y11" s="119">
        <f ca="1">SUMPRODUCT(F11:I11,F$7:I$7)/100*$D11</f>
        <v>0</v>
      </c>
      <c r="Z11" s="119">
        <f ca="1">J11*J$7/100*$D11</f>
        <v>0</v>
      </c>
      <c r="AA11" s="120">
        <f ca="1">SUM(W11:Z11)</f>
        <v>0</v>
      </c>
      <c r="AB11" s="121">
        <f ca="1">SUM(L11:O11)/100*$D11</f>
        <v>0</v>
      </c>
      <c r="AC11" s="120">
        <f ca="1">K11/100*$D11</f>
        <v>0</v>
      </c>
      <c r="AD11" s="120">
        <f ca="1">SUM(F11:I11)/100*$D11</f>
        <v>0</v>
      </c>
      <c r="AE11" s="120">
        <f ca="1">J11/100*$D11</f>
        <v>0</v>
      </c>
      <c r="AF11" s="120">
        <f ca="1">SUM(P11:T11)/100*$D11</f>
        <v>0</v>
      </c>
      <c r="AG11" s="120"/>
      <c r="AH11" s="119">
        <f>SUM(F11:O11)</f>
        <v>76.651387196571932</v>
      </c>
    </row>
    <row r="12" spans="1:34" ht="12.5" x14ac:dyDescent="0.25">
      <c r="A12" s="182">
        <v>1948</v>
      </c>
      <c r="B12" s="36">
        <f t="shared" ca="1" si="0"/>
        <v>0</v>
      </c>
      <c r="C12" s="43"/>
      <c r="D12" s="112">
        <f t="shared" ca="1" si="1"/>
        <v>0</v>
      </c>
      <c r="F12" s="113">
        <v>0</v>
      </c>
      <c r="G12" s="114">
        <v>0</v>
      </c>
      <c r="H12" s="114">
        <v>14.85281217</v>
      </c>
      <c r="I12" s="114">
        <v>1.9967084799999999</v>
      </c>
      <c r="J12" s="114">
        <v>6.0792888700000001</v>
      </c>
      <c r="K12" s="114">
        <v>38.502361030000003</v>
      </c>
      <c r="L12" s="114">
        <v>1.2465719272002E-6</v>
      </c>
      <c r="M12" s="114">
        <v>9.0863956699999999</v>
      </c>
      <c r="N12" s="114">
        <v>2.5338003800000002</v>
      </c>
      <c r="O12" s="114">
        <v>3.6000193500000002</v>
      </c>
      <c r="P12" s="114">
        <v>5.9462652599999997</v>
      </c>
      <c r="Q12" s="114">
        <v>1.6494481000000001</v>
      </c>
      <c r="R12" s="114">
        <v>5.3153593399999997</v>
      </c>
      <c r="S12" s="114">
        <v>4.9917851300000002</v>
      </c>
      <c r="T12" s="115">
        <f t="shared" si="2"/>
        <v>5.4457549734280661</v>
      </c>
      <c r="U12" s="116">
        <f t="shared" si="3"/>
        <v>17.595176556657194</v>
      </c>
      <c r="V12" s="117"/>
      <c r="W12" s="118">
        <f t="shared" ref="W12:W75" ca="1" si="4">SUMPRODUCT(L12:O12,L$7:O$7)/100*$D12</f>
        <v>0</v>
      </c>
      <c r="X12" s="119">
        <f t="shared" ref="X12:X75" ca="1" si="5">K12*K$7/100*$D12</f>
        <v>0</v>
      </c>
      <c r="Y12" s="119">
        <f t="shared" ref="Y12:Y75" ca="1" si="6">SUMPRODUCT(F12:I12,F$7:I$7)/100*$D12</f>
        <v>0</v>
      </c>
      <c r="Z12" s="119">
        <f t="shared" ref="Z12:Z75" ca="1" si="7">J12*J$7/100*$D12</f>
        <v>0</v>
      </c>
      <c r="AA12" s="120">
        <f t="shared" ref="AA12:AA75" ca="1" si="8">SUM(W12:Z12)</f>
        <v>0</v>
      </c>
      <c r="AB12" s="121">
        <f t="shared" ref="AB12:AB75" ca="1" si="9">SUM(L12:O12)/100*$D12</f>
        <v>0</v>
      </c>
      <c r="AC12" s="120">
        <f t="shared" ref="AC12:AC75" ca="1" si="10">K12/100*$D12</f>
        <v>0</v>
      </c>
      <c r="AD12" s="120">
        <f t="shared" ref="AD12:AD75" ca="1" si="11">SUM(F12:I12)/100*$D12</f>
        <v>0</v>
      </c>
      <c r="AE12" s="120">
        <f t="shared" ref="AE12:AE75" ca="1" si="12">J12/100*$D12</f>
        <v>0</v>
      </c>
      <c r="AF12" s="120">
        <f t="shared" ref="AF12:AF75" ca="1" si="13">SUM(P12:T12)/100*$D12</f>
        <v>0</v>
      </c>
      <c r="AG12" s="120"/>
      <c r="AH12" s="119">
        <f t="shared" ref="AH12:AH75" si="14">SUM(F12:O12)</f>
        <v>76.651387196571932</v>
      </c>
    </row>
    <row r="13" spans="1:34" ht="12.5" x14ac:dyDescent="0.25">
      <c r="A13" s="182">
        <v>1949</v>
      </c>
      <c r="B13" s="36">
        <f t="shared" ca="1" si="0"/>
        <v>0</v>
      </c>
      <c r="C13" s="43"/>
      <c r="D13" s="112">
        <f t="shared" ca="1" si="1"/>
        <v>0</v>
      </c>
      <c r="F13" s="113">
        <v>0</v>
      </c>
      <c r="G13" s="114">
        <v>0</v>
      </c>
      <c r="H13" s="114">
        <v>14.85281217</v>
      </c>
      <c r="I13" s="114">
        <v>1.9967084799999999</v>
      </c>
      <c r="J13" s="114">
        <v>6.0792888700000001</v>
      </c>
      <c r="K13" s="114">
        <v>38.502361030000003</v>
      </c>
      <c r="L13" s="114">
        <v>1.2465719272002E-6</v>
      </c>
      <c r="M13" s="114">
        <v>9.0863956699999999</v>
      </c>
      <c r="N13" s="114">
        <v>2.5338003800000002</v>
      </c>
      <c r="O13" s="114">
        <v>3.6000193500000002</v>
      </c>
      <c r="P13" s="114">
        <v>5.9462652599999997</v>
      </c>
      <c r="Q13" s="114">
        <v>1.6494481000000001</v>
      </c>
      <c r="R13" s="114">
        <v>5.3153593399999997</v>
      </c>
      <c r="S13" s="114">
        <v>4.9917851300000002</v>
      </c>
      <c r="T13" s="115">
        <f t="shared" si="2"/>
        <v>5.4457549734280661</v>
      </c>
      <c r="U13" s="116">
        <f t="shared" si="3"/>
        <v>17.595176556657194</v>
      </c>
      <c r="V13" s="117"/>
      <c r="W13" s="118">
        <f t="shared" ca="1" si="4"/>
        <v>0</v>
      </c>
      <c r="X13" s="119">
        <f t="shared" ca="1" si="5"/>
        <v>0</v>
      </c>
      <c r="Y13" s="119">
        <f t="shared" ca="1" si="6"/>
        <v>0</v>
      </c>
      <c r="Z13" s="119">
        <f t="shared" ca="1" si="7"/>
        <v>0</v>
      </c>
      <c r="AA13" s="120">
        <f t="shared" ca="1" si="8"/>
        <v>0</v>
      </c>
      <c r="AB13" s="121">
        <f t="shared" ca="1" si="9"/>
        <v>0</v>
      </c>
      <c r="AC13" s="120">
        <f t="shared" ca="1" si="10"/>
        <v>0</v>
      </c>
      <c r="AD13" s="120">
        <f t="shared" ca="1" si="11"/>
        <v>0</v>
      </c>
      <c r="AE13" s="120">
        <f t="shared" ca="1" si="12"/>
        <v>0</v>
      </c>
      <c r="AF13" s="120">
        <f t="shared" ca="1" si="13"/>
        <v>0</v>
      </c>
      <c r="AG13" s="120"/>
      <c r="AH13" s="119">
        <f t="shared" si="14"/>
        <v>76.651387196571932</v>
      </c>
    </row>
    <row r="14" spans="1:34" ht="12.5" x14ac:dyDescent="0.25">
      <c r="A14" s="182">
        <v>1950</v>
      </c>
      <c r="B14" s="36">
        <f t="shared" ca="1" si="0"/>
        <v>0</v>
      </c>
      <c r="C14" s="43"/>
      <c r="D14" s="112">
        <f t="shared" ca="1" si="1"/>
        <v>0</v>
      </c>
      <c r="F14" s="113">
        <v>0</v>
      </c>
      <c r="G14" s="114">
        <v>0</v>
      </c>
      <c r="H14" s="114">
        <v>14.85281217</v>
      </c>
      <c r="I14" s="114">
        <v>1.9967084799999999</v>
      </c>
      <c r="J14" s="114">
        <v>6.0792888700000001</v>
      </c>
      <c r="K14" s="114">
        <v>38.502361030000003</v>
      </c>
      <c r="L14" s="114">
        <v>1.2465719272002E-6</v>
      </c>
      <c r="M14" s="114">
        <v>9.0863956699999999</v>
      </c>
      <c r="N14" s="114">
        <v>2.5338003800000002</v>
      </c>
      <c r="O14" s="114">
        <v>3.6000193500000002</v>
      </c>
      <c r="P14" s="114">
        <v>5.9462652599999997</v>
      </c>
      <c r="Q14" s="114">
        <v>1.6494481000000001</v>
      </c>
      <c r="R14" s="114">
        <v>5.3153593399999997</v>
      </c>
      <c r="S14" s="114">
        <v>4.9917851300000002</v>
      </c>
      <c r="T14" s="115">
        <f t="shared" si="2"/>
        <v>5.4457549734280661</v>
      </c>
      <c r="U14" s="116">
        <f t="shared" si="3"/>
        <v>17.595176556657194</v>
      </c>
      <c r="V14" s="117"/>
      <c r="W14" s="118">
        <f t="shared" ca="1" si="4"/>
        <v>0</v>
      </c>
      <c r="X14" s="119">
        <f t="shared" ca="1" si="5"/>
        <v>0</v>
      </c>
      <c r="Y14" s="119">
        <f t="shared" ca="1" si="6"/>
        <v>0</v>
      </c>
      <c r="Z14" s="119">
        <f t="shared" ca="1" si="7"/>
        <v>0</v>
      </c>
      <c r="AA14" s="120">
        <f t="shared" ca="1" si="8"/>
        <v>0</v>
      </c>
      <c r="AB14" s="121">
        <f t="shared" ca="1" si="9"/>
        <v>0</v>
      </c>
      <c r="AC14" s="120">
        <f t="shared" ca="1" si="10"/>
        <v>0</v>
      </c>
      <c r="AD14" s="120">
        <f t="shared" ca="1" si="11"/>
        <v>0</v>
      </c>
      <c r="AE14" s="120">
        <f t="shared" ca="1" si="12"/>
        <v>0</v>
      </c>
      <c r="AF14" s="120">
        <f t="shared" ca="1" si="13"/>
        <v>0</v>
      </c>
      <c r="AG14" s="120"/>
      <c r="AH14" s="119">
        <f t="shared" si="14"/>
        <v>76.651387196571932</v>
      </c>
    </row>
    <row r="15" spans="1:34" ht="12.5" x14ac:dyDescent="0.25">
      <c r="A15" s="182">
        <v>1951</v>
      </c>
      <c r="B15" s="36">
        <f t="shared" ca="1" si="0"/>
        <v>0</v>
      </c>
      <c r="C15" s="43"/>
      <c r="D15" s="112">
        <f t="shared" ca="1" si="1"/>
        <v>0</v>
      </c>
      <c r="F15" s="113">
        <v>0</v>
      </c>
      <c r="G15" s="114">
        <v>0</v>
      </c>
      <c r="H15" s="114">
        <v>14.85281217</v>
      </c>
      <c r="I15" s="114">
        <v>1.9967084799999999</v>
      </c>
      <c r="J15" s="114">
        <v>6.0792888700000001</v>
      </c>
      <c r="K15" s="114">
        <v>38.502361030000003</v>
      </c>
      <c r="L15" s="114">
        <v>1.2465719272002E-6</v>
      </c>
      <c r="M15" s="114">
        <v>9.0863956699999999</v>
      </c>
      <c r="N15" s="114">
        <v>2.5338003800000002</v>
      </c>
      <c r="O15" s="114">
        <v>3.6000193500000002</v>
      </c>
      <c r="P15" s="114">
        <v>5.9462652599999997</v>
      </c>
      <c r="Q15" s="114">
        <v>1.6494481000000001</v>
      </c>
      <c r="R15" s="114">
        <v>5.3153593399999997</v>
      </c>
      <c r="S15" s="114">
        <v>4.9917851300000002</v>
      </c>
      <c r="T15" s="115">
        <f t="shared" si="2"/>
        <v>5.4457549734280661</v>
      </c>
      <c r="U15" s="116">
        <f t="shared" si="3"/>
        <v>17.595176556657194</v>
      </c>
      <c r="V15" s="117"/>
      <c r="W15" s="118">
        <f t="shared" ca="1" si="4"/>
        <v>0</v>
      </c>
      <c r="X15" s="119">
        <f t="shared" ca="1" si="5"/>
        <v>0</v>
      </c>
      <c r="Y15" s="119">
        <f t="shared" ca="1" si="6"/>
        <v>0</v>
      </c>
      <c r="Z15" s="119">
        <f t="shared" ca="1" si="7"/>
        <v>0</v>
      </c>
      <c r="AA15" s="120">
        <f t="shared" ca="1" si="8"/>
        <v>0</v>
      </c>
      <c r="AB15" s="121">
        <f t="shared" ca="1" si="9"/>
        <v>0</v>
      </c>
      <c r="AC15" s="120">
        <f t="shared" ca="1" si="10"/>
        <v>0</v>
      </c>
      <c r="AD15" s="120">
        <f t="shared" ca="1" si="11"/>
        <v>0</v>
      </c>
      <c r="AE15" s="120">
        <f t="shared" ca="1" si="12"/>
        <v>0</v>
      </c>
      <c r="AF15" s="120">
        <f t="shared" ca="1" si="13"/>
        <v>0</v>
      </c>
      <c r="AG15" s="120"/>
      <c r="AH15" s="119">
        <f t="shared" si="14"/>
        <v>76.651387196571932</v>
      </c>
    </row>
    <row r="16" spans="1:34" ht="12.5" x14ac:dyDescent="0.25">
      <c r="A16" s="182">
        <v>1952</v>
      </c>
      <c r="B16" s="36">
        <f t="shared" ca="1" si="0"/>
        <v>0</v>
      </c>
      <c r="C16" s="43"/>
      <c r="D16" s="112">
        <f t="shared" ca="1" si="1"/>
        <v>0</v>
      </c>
      <c r="F16" s="113">
        <v>0</v>
      </c>
      <c r="G16" s="114">
        <v>0</v>
      </c>
      <c r="H16" s="114">
        <v>14.85281217</v>
      </c>
      <c r="I16" s="114">
        <v>1.9967084799999999</v>
      </c>
      <c r="J16" s="114">
        <v>6.0792888700000001</v>
      </c>
      <c r="K16" s="114">
        <v>38.502361030000003</v>
      </c>
      <c r="L16" s="114">
        <v>1.2465719272002E-6</v>
      </c>
      <c r="M16" s="114">
        <v>9.0863956699999999</v>
      </c>
      <c r="N16" s="114">
        <v>2.5338003800000002</v>
      </c>
      <c r="O16" s="114">
        <v>3.6000193500000002</v>
      </c>
      <c r="P16" s="114">
        <v>5.9462652599999997</v>
      </c>
      <c r="Q16" s="114">
        <v>1.6494481000000001</v>
      </c>
      <c r="R16" s="114">
        <v>5.3153593399999997</v>
      </c>
      <c r="S16" s="114">
        <v>4.9917851300000002</v>
      </c>
      <c r="T16" s="115">
        <f t="shared" si="2"/>
        <v>5.4457549734280661</v>
      </c>
      <c r="U16" s="116">
        <f t="shared" si="3"/>
        <v>17.595176556657194</v>
      </c>
      <c r="V16" s="117"/>
      <c r="W16" s="118">
        <f t="shared" ca="1" si="4"/>
        <v>0</v>
      </c>
      <c r="X16" s="119">
        <f t="shared" ca="1" si="5"/>
        <v>0</v>
      </c>
      <c r="Y16" s="119">
        <f t="shared" ca="1" si="6"/>
        <v>0</v>
      </c>
      <c r="Z16" s="119">
        <f t="shared" ca="1" si="7"/>
        <v>0</v>
      </c>
      <c r="AA16" s="120">
        <f t="shared" ca="1" si="8"/>
        <v>0</v>
      </c>
      <c r="AB16" s="121">
        <f t="shared" ca="1" si="9"/>
        <v>0</v>
      </c>
      <c r="AC16" s="120">
        <f t="shared" ca="1" si="10"/>
        <v>0</v>
      </c>
      <c r="AD16" s="120">
        <f t="shared" ca="1" si="11"/>
        <v>0</v>
      </c>
      <c r="AE16" s="120">
        <f t="shared" ca="1" si="12"/>
        <v>0</v>
      </c>
      <c r="AF16" s="120">
        <f t="shared" ca="1" si="13"/>
        <v>0</v>
      </c>
      <c r="AG16" s="120"/>
      <c r="AH16" s="119">
        <f t="shared" si="14"/>
        <v>76.651387196571932</v>
      </c>
    </row>
    <row r="17" spans="1:34" ht="12.5" x14ac:dyDescent="0.25">
      <c r="A17" s="182">
        <v>1953</v>
      </c>
      <c r="B17" s="36">
        <f t="shared" ca="1" si="0"/>
        <v>0</v>
      </c>
      <c r="C17" s="43"/>
      <c r="D17" s="112">
        <f t="shared" ca="1" si="1"/>
        <v>0</v>
      </c>
      <c r="F17" s="113">
        <v>0</v>
      </c>
      <c r="G17" s="114">
        <v>0</v>
      </c>
      <c r="H17" s="114">
        <v>14.85281217</v>
      </c>
      <c r="I17" s="114">
        <v>1.9967084799999999</v>
      </c>
      <c r="J17" s="114">
        <v>6.0792888700000001</v>
      </c>
      <c r="K17" s="114">
        <v>38.502361030000003</v>
      </c>
      <c r="L17" s="114">
        <v>1.2465719272002E-6</v>
      </c>
      <c r="M17" s="114">
        <v>9.0863956699999999</v>
      </c>
      <c r="N17" s="114">
        <v>2.5338003800000002</v>
      </c>
      <c r="O17" s="114">
        <v>3.6000193500000002</v>
      </c>
      <c r="P17" s="114">
        <v>5.9462652599999997</v>
      </c>
      <c r="Q17" s="114">
        <v>1.6494481000000001</v>
      </c>
      <c r="R17" s="114">
        <v>5.3153593399999997</v>
      </c>
      <c r="S17" s="114">
        <v>4.9917851300000002</v>
      </c>
      <c r="T17" s="115">
        <f t="shared" si="2"/>
        <v>5.4457549734280661</v>
      </c>
      <c r="U17" s="116">
        <f t="shared" si="3"/>
        <v>17.595176556657194</v>
      </c>
      <c r="V17" s="117"/>
      <c r="W17" s="118">
        <f t="shared" ca="1" si="4"/>
        <v>0</v>
      </c>
      <c r="X17" s="119">
        <f t="shared" ca="1" si="5"/>
        <v>0</v>
      </c>
      <c r="Y17" s="119">
        <f t="shared" ca="1" si="6"/>
        <v>0</v>
      </c>
      <c r="Z17" s="119">
        <f t="shared" ca="1" si="7"/>
        <v>0</v>
      </c>
      <c r="AA17" s="120">
        <f t="shared" ca="1" si="8"/>
        <v>0</v>
      </c>
      <c r="AB17" s="121">
        <f t="shared" ca="1" si="9"/>
        <v>0</v>
      </c>
      <c r="AC17" s="120">
        <f t="shared" ca="1" si="10"/>
        <v>0</v>
      </c>
      <c r="AD17" s="120">
        <f t="shared" ca="1" si="11"/>
        <v>0</v>
      </c>
      <c r="AE17" s="120">
        <f t="shared" ca="1" si="12"/>
        <v>0</v>
      </c>
      <c r="AF17" s="120">
        <f t="shared" ca="1" si="13"/>
        <v>0</v>
      </c>
      <c r="AG17" s="120"/>
      <c r="AH17" s="119">
        <f t="shared" si="14"/>
        <v>76.651387196571932</v>
      </c>
    </row>
    <row r="18" spans="1:34" ht="12.5" x14ac:dyDescent="0.25">
      <c r="A18" s="182">
        <v>1954</v>
      </c>
      <c r="B18" s="36">
        <f t="shared" ca="1" si="0"/>
        <v>0</v>
      </c>
      <c r="C18" s="43"/>
      <c r="D18" s="112">
        <f t="shared" ca="1" si="1"/>
        <v>0</v>
      </c>
      <c r="F18" s="113">
        <v>0</v>
      </c>
      <c r="G18" s="114">
        <v>0</v>
      </c>
      <c r="H18" s="114">
        <v>14.85281217</v>
      </c>
      <c r="I18" s="114">
        <v>1.9967084799999999</v>
      </c>
      <c r="J18" s="114">
        <v>6.0792888700000001</v>
      </c>
      <c r="K18" s="114">
        <v>38.502361030000003</v>
      </c>
      <c r="L18" s="114">
        <v>1.2465719272002E-6</v>
      </c>
      <c r="M18" s="114">
        <v>9.0863956699999999</v>
      </c>
      <c r="N18" s="114">
        <v>2.5338003800000002</v>
      </c>
      <c r="O18" s="114">
        <v>3.6000193500000002</v>
      </c>
      <c r="P18" s="114">
        <v>5.9462652599999997</v>
      </c>
      <c r="Q18" s="114">
        <v>1.6494481000000001</v>
      </c>
      <c r="R18" s="114">
        <v>5.3153593399999997</v>
      </c>
      <c r="S18" s="114">
        <v>4.9917851300000002</v>
      </c>
      <c r="T18" s="115">
        <f t="shared" si="2"/>
        <v>5.4457549734280661</v>
      </c>
      <c r="U18" s="116">
        <f t="shared" si="3"/>
        <v>17.595176556657194</v>
      </c>
      <c r="V18" s="117"/>
      <c r="W18" s="118">
        <f t="shared" ca="1" si="4"/>
        <v>0</v>
      </c>
      <c r="X18" s="119">
        <f t="shared" ca="1" si="5"/>
        <v>0</v>
      </c>
      <c r="Y18" s="119">
        <f t="shared" ca="1" si="6"/>
        <v>0</v>
      </c>
      <c r="Z18" s="119">
        <f t="shared" ca="1" si="7"/>
        <v>0</v>
      </c>
      <c r="AA18" s="120">
        <f t="shared" ca="1" si="8"/>
        <v>0</v>
      </c>
      <c r="AB18" s="121">
        <f t="shared" ca="1" si="9"/>
        <v>0</v>
      </c>
      <c r="AC18" s="120">
        <f t="shared" ca="1" si="10"/>
        <v>0</v>
      </c>
      <c r="AD18" s="120">
        <f t="shared" ca="1" si="11"/>
        <v>0</v>
      </c>
      <c r="AE18" s="120">
        <f t="shared" ca="1" si="12"/>
        <v>0</v>
      </c>
      <c r="AF18" s="120">
        <f t="shared" ca="1" si="13"/>
        <v>0</v>
      </c>
      <c r="AG18" s="120"/>
      <c r="AH18" s="119">
        <f t="shared" si="14"/>
        <v>76.651387196571932</v>
      </c>
    </row>
    <row r="19" spans="1:34" ht="12.5" x14ac:dyDescent="0.25">
      <c r="A19" s="182">
        <v>1955</v>
      </c>
      <c r="B19" s="36">
        <f t="shared" ca="1" si="0"/>
        <v>0</v>
      </c>
      <c r="C19" s="43"/>
      <c r="D19" s="112">
        <f t="shared" ca="1" si="1"/>
        <v>0</v>
      </c>
      <c r="F19" s="113">
        <v>0</v>
      </c>
      <c r="G19" s="114">
        <v>0</v>
      </c>
      <c r="H19" s="114">
        <v>14.85281217</v>
      </c>
      <c r="I19" s="114">
        <v>1.9967084799999999</v>
      </c>
      <c r="J19" s="114">
        <v>6.0792888700000001</v>
      </c>
      <c r="K19" s="114">
        <v>38.502361030000003</v>
      </c>
      <c r="L19" s="114">
        <v>1.2465719272002E-6</v>
      </c>
      <c r="M19" s="114">
        <v>9.0863956699999999</v>
      </c>
      <c r="N19" s="114">
        <v>2.5338003800000002</v>
      </c>
      <c r="O19" s="114">
        <v>3.6000193500000002</v>
      </c>
      <c r="P19" s="114">
        <v>5.9462652599999997</v>
      </c>
      <c r="Q19" s="114">
        <v>1.6494481000000001</v>
      </c>
      <c r="R19" s="114">
        <v>5.3153593399999997</v>
      </c>
      <c r="S19" s="114">
        <v>4.9917851300000002</v>
      </c>
      <c r="T19" s="115">
        <f t="shared" si="2"/>
        <v>5.4457549734280661</v>
      </c>
      <c r="U19" s="116">
        <f t="shared" si="3"/>
        <v>17.595176556657194</v>
      </c>
      <c r="V19" s="117"/>
      <c r="W19" s="118">
        <f t="shared" ca="1" si="4"/>
        <v>0</v>
      </c>
      <c r="X19" s="119">
        <f t="shared" ca="1" si="5"/>
        <v>0</v>
      </c>
      <c r="Y19" s="119">
        <f t="shared" ca="1" si="6"/>
        <v>0</v>
      </c>
      <c r="Z19" s="119">
        <f t="shared" ca="1" si="7"/>
        <v>0</v>
      </c>
      <c r="AA19" s="120">
        <f t="shared" ca="1" si="8"/>
        <v>0</v>
      </c>
      <c r="AB19" s="121">
        <f t="shared" ca="1" si="9"/>
        <v>0</v>
      </c>
      <c r="AC19" s="120">
        <f t="shared" ca="1" si="10"/>
        <v>0</v>
      </c>
      <c r="AD19" s="120">
        <f t="shared" ca="1" si="11"/>
        <v>0</v>
      </c>
      <c r="AE19" s="120">
        <f t="shared" ca="1" si="12"/>
        <v>0</v>
      </c>
      <c r="AF19" s="120">
        <f t="shared" ca="1" si="13"/>
        <v>0</v>
      </c>
      <c r="AG19" s="120"/>
      <c r="AH19" s="119">
        <f t="shared" si="14"/>
        <v>76.651387196571932</v>
      </c>
    </row>
    <row r="20" spans="1:34" ht="12.5" x14ac:dyDescent="0.25">
      <c r="A20" s="182">
        <v>1956</v>
      </c>
      <c r="B20" s="36">
        <f t="shared" ca="1" si="0"/>
        <v>0</v>
      </c>
      <c r="C20" s="43"/>
      <c r="D20" s="112">
        <f t="shared" ca="1" si="1"/>
        <v>0</v>
      </c>
      <c r="F20" s="113">
        <v>0</v>
      </c>
      <c r="G20" s="114">
        <v>0</v>
      </c>
      <c r="H20" s="114">
        <v>14.85281217</v>
      </c>
      <c r="I20" s="114">
        <v>1.9967084799999999</v>
      </c>
      <c r="J20" s="114">
        <v>6.0792888700000001</v>
      </c>
      <c r="K20" s="114">
        <v>38.502361030000003</v>
      </c>
      <c r="L20" s="114">
        <v>1.2465719272002E-6</v>
      </c>
      <c r="M20" s="114">
        <v>9.0863956699999999</v>
      </c>
      <c r="N20" s="114">
        <v>2.5338003800000002</v>
      </c>
      <c r="O20" s="114">
        <v>3.6000193500000002</v>
      </c>
      <c r="P20" s="114">
        <v>5.9462652599999997</v>
      </c>
      <c r="Q20" s="114">
        <v>1.6494481000000001</v>
      </c>
      <c r="R20" s="114">
        <v>5.3153593399999997</v>
      </c>
      <c r="S20" s="114">
        <v>4.9917851300000002</v>
      </c>
      <c r="T20" s="115">
        <f t="shared" si="2"/>
        <v>5.4457549734280661</v>
      </c>
      <c r="U20" s="116">
        <f t="shared" si="3"/>
        <v>17.595176556657194</v>
      </c>
      <c r="V20" s="117"/>
      <c r="W20" s="118">
        <f t="shared" ca="1" si="4"/>
        <v>0</v>
      </c>
      <c r="X20" s="119">
        <f t="shared" ca="1" si="5"/>
        <v>0</v>
      </c>
      <c r="Y20" s="119">
        <f t="shared" ca="1" si="6"/>
        <v>0</v>
      </c>
      <c r="Z20" s="119">
        <f t="shared" ca="1" si="7"/>
        <v>0</v>
      </c>
      <c r="AA20" s="120">
        <f t="shared" ca="1" si="8"/>
        <v>0</v>
      </c>
      <c r="AB20" s="121">
        <f t="shared" ca="1" si="9"/>
        <v>0</v>
      </c>
      <c r="AC20" s="120">
        <f t="shared" ca="1" si="10"/>
        <v>0</v>
      </c>
      <c r="AD20" s="120">
        <f t="shared" ca="1" si="11"/>
        <v>0</v>
      </c>
      <c r="AE20" s="120">
        <f t="shared" ca="1" si="12"/>
        <v>0</v>
      </c>
      <c r="AF20" s="120">
        <f t="shared" ca="1" si="13"/>
        <v>0</v>
      </c>
      <c r="AG20" s="120"/>
      <c r="AH20" s="119">
        <f t="shared" si="14"/>
        <v>76.651387196571932</v>
      </c>
    </row>
    <row r="21" spans="1:34" ht="12.5" x14ac:dyDescent="0.25">
      <c r="A21" s="182">
        <v>1957</v>
      </c>
      <c r="B21" s="36">
        <f t="shared" ca="1" si="0"/>
        <v>0</v>
      </c>
      <c r="C21" s="43"/>
      <c r="D21" s="112">
        <f t="shared" ca="1" si="1"/>
        <v>0</v>
      </c>
      <c r="F21" s="113">
        <v>0</v>
      </c>
      <c r="G21" s="114">
        <v>0</v>
      </c>
      <c r="H21" s="114">
        <v>14.85281217</v>
      </c>
      <c r="I21" s="114">
        <v>1.9967084799999999</v>
      </c>
      <c r="J21" s="114">
        <v>6.0792888700000001</v>
      </c>
      <c r="K21" s="114">
        <v>38.502361030000003</v>
      </c>
      <c r="L21" s="114">
        <v>1.2465719272002E-6</v>
      </c>
      <c r="M21" s="114">
        <v>9.0863956699999999</v>
      </c>
      <c r="N21" s="114">
        <v>2.5338003800000002</v>
      </c>
      <c r="O21" s="114">
        <v>3.6000193500000002</v>
      </c>
      <c r="P21" s="114">
        <v>5.9462652599999997</v>
      </c>
      <c r="Q21" s="114">
        <v>1.6494481000000001</v>
      </c>
      <c r="R21" s="114">
        <v>5.3153593399999997</v>
      </c>
      <c r="S21" s="114">
        <v>4.9917851300000002</v>
      </c>
      <c r="T21" s="115">
        <f t="shared" si="2"/>
        <v>5.4457549734280661</v>
      </c>
      <c r="U21" s="116">
        <f t="shared" si="3"/>
        <v>17.595176556657194</v>
      </c>
      <c r="V21" s="117"/>
      <c r="W21" s="118">
        <f t="shared" ca="1" si="4"/>
        <v>0</v>
      </c>
      <c r="X21" s="119">
        <f t="shared" ca="1" si="5"/>
        <v>0</v>
      </c>
      <c r="Y21" s="119">
        <f t="shared" ca="1" si="6"/>
        <v>0</v>
      </c>
      <c r="Z21" s="119">
        <f t="shared" ca="1" si="7"/>
        <v>0</v>
      </c>
      <c r="AA21" s="120">
        <f t="shared" ca="1" si="8"/>
        <v>0</v>
      </c>
      <c r="AB21" s="121">
        <f t="shared" ca="1" si="9"/>
        <v>0</v>
      </c>
      <c r="AC21" s="120">
        <f t="shared" ca="1" si="10"/>
        <v>0</v>
      </c>
      <c r="AD21" s="120">
        <f t="shared" ca="1" si="11"/>
        <v>0</v>
      </c>
      <c r="AE21" s="120">
        <f t="shared" ca="1" si="12"/>
        <v>0</v>
      </c>
      <c r="AF21" s="120">
        <f t="shared" ca="1" si="13"/>
        <v>0</v>
      </c>
      <c r="AG21" s="120"/>
      <c r="AH21" s="119">
        <f t="shared" si="14"/>
        <v>76.651387196571932</v>
      </c>
    </row>
    <row r="22" spans="1:34" ht="12.5" x14ac:dyDescent="0.25">
      <c r="A22" s="182">
        <v>1958</v>
      </c>
      <c r="B22" s="36">
        <f t="shared" ca="1" si="0"/>
        <v>0</v>
      </c>
      <c r="C22" s="43"/>
      <c r="D22" s="112">
        <f t="shared" ca="1" si="1"/>
        <v>0</v>
      </c>
      <c r="F22" s="113">
        <v>0</v>
      </c>
      <c r="G22" s="114">
        <v>0</v>
      </c>
      <c r="H22" s="114">
        <v>14.85281217</v>
      </c>
      <c r="I22" s="114">
        <v>1.9967084799999999</v>
      </c>
      <c r="J22" s="114">
        <v>6.0792888700000001</v>
      </c>
      <c r="K22" s="114">
        <v>38.502361030000003</v>
      </c>
      <c r="L22" s="114">
        <v>1.2465719272002E-6</v>
      </c>
      <c r="M22" s="114">
        <v>9.0863956699999999</v>
      </c>
      <c r="N22" s="114">
        <v>2.5338003800000002</v>
      </c>
      <c r="O22" s="114">
        <v>3.6000193500000002</v>
      </c>
      <c r="P22" s="114">
        <v>5.9462652599999997</v>
      </c>
      <c r="Q22" s="114">
        <v>1.6494481000000001</v>
      </c>
      <c r="R22" s="114">
        <v>5.3153593399999997</v>
      </c>
      <c r="S22" s="114">
        <v>4.9917851300000002</v>
      </c>
      <c r="T22" s="115">
        <f t="shared" si="2"/>
        <v>5.4457549734280661</v>
      </c>
      <c r="U22" s="116">
        <f t="shared" si="3"/>
        <v>17.595176556657194</v>
      </c>
      <c r="V22" s="117"/>
      <c r="W22" s="118">
        <f t="shared" ca="1" si="4"/>
        <v>0</v>
      </c>
      <c r="X22" s="119">
        <f t="shared" ca="1" si="5"/>
        <v>0</v>
      </c>
      <c r="Y22" s="119">
        <f t="shared" ca="1" si="6"/>
        <v>0</v>
      </c>
      <c r="Z22" s="119">
        <f t="shared" ca="1" si="7"/>
        <v>0</v>
      </c>
      <c r="AA22" s="120">
        <f t="shared" ca="1" si="8"/>
        <v>0</v>
      </c>
      <c r="AB22" s="121">
        <f t="shared" ca="1" si="9"/>
        <v>0</v>
      </c>
      <c r="AC22" s="120">
        <f t="shared" ca="1" si="10"/>
        <v>0</v>
      </c>
      <c r="AD22" s="120">
        <f t="shared" ca="1" si="11"/>
        <v>0</v>
      </c>
      <c r="AE22" s="120">
        <f t="shared" ca="1" si="12"/>
        <v>0</v>
      </c>
      <c r="AF22" s="120">
        <f t="shared" ca="1" si="13"/>
        <v>0</v>
      </c>
      <c r="AG22" s="120"/>
      <c r="AH22" s="119">
        <f t="shared" si="14"/>
        <v>76.651387196571932</v>
      </c>
    </row>
    <row r="23" spans="1:34" ht="12.5" x14ac:dyDescent="0.25">
      <c r="A23" s="182">
        <v>1959</v>
      </c>
      <c r="B23" s="36">
        <f t="shared" ca="1" si="0"/>
        <v>0</v>
      </c>
      <c r="C23" s="43"/>
      <c r="D23" s="112">
        <f t="shared" ca="1" si="1"/>
        <v>0</v>
      </c>
      <c r="F23" s="113">
        <v>0</v>
      </c>
      <c r="G23" s="114">
        <v>0</v>
      </c>
      <c r="H23" s="114">
        <v>14.85281217</v>
      </c>
      <c r="I23" s="114">
        <v>1.9967084799999999</v>
      </c>
      <c r="J23" s="114">
        <v>6.0792888700000001</v>
      </c>
      <c r="K23" s="114">
        <v>38.502361030000003</v>
      </c>
      <c r="L23" s="114">
        <v>1.2465719272002E-6</v>
      </c>
      <c r="M23" s="114">
        <v>9.0863956699999999</v>
      </c>
      <c r="N23" s="114">
        <v>2.5338003800000002</v>
      </c>
      <c r="O23" s="114">
        <v>3.6000193500000002</v>
      </c>
      <c r="P23" s="114">
        <v>5.9462652599999997</v>
      </c>
      <c r="Q23" s="114">
        <v>1.6494481000000001</v>
      </c>
      <c r="R23" s="114">
        <v>5.3153593399999997</v>
      </c>
      <c r="S23" s="114">
        <v>4.9917851300000002</v>
      </c>
      <c r="T23" s="115">
        <f t="shared" si="2"/>
        <v>5.4457549734280661</v>
      </c>
      <c r="U23" s="116">
        <f t="shared" si="3"/>
        <v>17.595176556657194</v>
      </c>
      <c r="V23" s="117"/>
      <c r="W23" s="118">
        <f t="shared" ca="1" si="4"/>
        <v>0</v>
      </c>
      <c r="X23" s="119">
        <f t="shared" ca="1" si="5"/>
        <v>0</v>
      </c>
      <c r="Y23" s="119">
        <f t="shared" ca="1" si="6"/>
        <v>0</v>
      </c>
      <c r="Z23" s="119">
        <f t="shared" ca="1" si="7"/>
        <v>0</v>
      </c>
      <c r="AA23" s="120">
        <f t="shared" ca="1" si="8"/>
        <v>0</v>
      </c>
      <c r="AB23" s="121">
        <f t="shared" ca="1" si="9"/>
        <v>0</v>
      </c>
      <c r="AC23" s="120">
        <f t="shared" ca="1" si="10"/>
        <v>0</v>
      </c>
      <c r="AD23" s="120">
        <f t="shared" ca="1" si="11"/>
        <v>0</v>
      </c>
      <c r="AE23" s="120">
        <f t="shared" ca="1" si="12"/>
        <v>0</v>
      </c>
      <c r="AF23" s="120">
        <f t="shared" ca="1" si="13"/>
        <v>0</v>
      </c>
      <c r="AG23" s="120"/>
      <c r="AH23" s="119">
        <f t="shared" si="14"/>
        <v>76.651387196571932</v>
      </c>
    </row>
    <row r="24" spans="1:34" ht="12.5" x14ac:dyDescent="0.25">
      <c r="A24" s="182">
        <v>1960</v>
      </c>
      <c r="B24" s="36">
        <f t="shared" ca="1" si="0"/>
        <v>0</v>
      </c>
      <c r="C24" s="43"/>
      <c r="D24" s="112">
        <f t="shared" ca="1" si="1"/>
        <v>0</v>
      </c>
      <c r="F24" s="113">
        <v>0</v>
      </c>
      <c r="G24" s="114">
        <v>0</v>
      </c>
      <c r="H24" s="114">
        <v>14.85281217</v>
      </c>
      <c r="I24" s="114">
        <v>1.9967084799999999</v>
      </c>
      <c r="J24" s="114">
        <v>6.0792888700000001</v>
      </c>
      <c r="K24" s="114">
        <v>38.502361030000003</v>
      </c>
      <c r="L24" s="114">
        <v>1.2465719272002E-6</v>
      </c>
      <c r="M24" s="114">
        <v>9.0863956699999999</v>
      </c>
      <c r="N24" s="114">
        <v>2.5338003800000002</v>
      </c>
      <c r="O24" s="114">
        <v>3.6000193500000002</v>
      </c>
      <c r="P24" s="114">
        <v>5.9462652599999997</v>
      </c>
      <c r="Q24" s="114">
        <v>1.6494481000000001</v>
      </c>
      <c r="R24" s="114">
        <v>5.3153593399999997</v>
      </c>
      <c r="S24" s="114">
        <v>4.9917851300000002</v>
      </c>
      <c r="T24" s="115">
        <f t="shared" si="2"/>
        <v>5.4457549734280661</v>
      </c>
      <c r="U24" s="116">
        <f t="shared" si="3"/>
        <v>17.595176556657194</v>
      </c>
      <c r="V24" s="117"/>
      <c r="W24" s="118">
        <f t="shared" ca="1" si="4"/>
        <v>0</v>
      </c>
      <c r="X24" s="119">
        <f t="shared" ca="1" si="5"/>
        <v>0</v>
      </c>
      <c r="Y24" s="119">
        <f t="shared" ca="1" si="6"/>
        <v>0</v>
      </c>
      <c r="Z24" s="119">
        <f t="shared" ca="1" si="7"/>
        <v>0</v>
      </c>
      <c r="AA24" s="120">
        <f t="shared" ca="1" si="8"/>
        <v>0</v>
      </c>
      <c r="AB24" s="121">
        <f t="shared" ca="1" si="9"/>
        <v>0</v>
      </c>
      <c r="AC24" s="120">
        <f t="shared" ca="1" si="10"/>
        <v>0</v>
      </c>
      <c r="AD24" s="120">
        <f t="shared" ca="1" si="11"/>
        <v>0</v>
      </c>
      <c r="AE24" s="120">
        <f t="shared" ca="1" si="12"/>
        <v>0</v>
      </c>
      <c r="AF24" s="120">
        <f t="shared" ca="1" si="13"/>
        <v>0</v>
      </c>
      <c r="AG24" s="120"/>
      <c r="AH24" s="119">
        <f t="shared" si="14"/>
        <v>76.651387196571932</v>
      </c>
    </row>
    <row r="25" spans="1:34" ht="12.5" x14ac:dyDescent="0.25">
      <c r="A25" s="182">
        <v>1961</v>
      </c>
      <c r="B25" s="36">
        <f t="shared" ca="1" si="0"/>
        <v>0</v>
      </c>
      <c r="C25" s="43"/>
      <c r="D25" s="112">
        <f t="shared" ca="1" si="1"/>
        <v>0</v>
      </c>
      <c r="F25" s="113">
        <v>0</v>
      </c>
      <c r="G25" s="114">
        <v>0</v>
      </c>
      <c r="H25" s="114">
        <v>14.85281217</v>
      </c>
      <c r="I25" s="114">
        <v>1.9967084799999999</v>
      </c>
      <c r="J25" s="114">
        <v>6.0792888700000001</v>
      </c>
      <c r="K25" s="114">
        <v>38.502361030000003</v>
      </c>
      <c r="L25" s="114">
        <v>1.2465719272002E-6</v>
      </c>
      <c r="M25" s="114">
        <v>9.0863956699999999</v>
      </c>
      <c r="N25" s="114">
        <v>2.5338003800000002</v>
      </c>
      <c r="O25" s="114">
        <v>3.6000193500000002</v>
      </c>
      <c r="P25" s="114">
        <v>5.9462652599999997</v>
      </c>
      <c r="Q25" s="114">
        <v>1.6494481000000001</v>
      </c>
      <c r="R25" s="114">
        <v>5.3153593399999997</v>
      </c>
      <c r="S25" s="114">
        <v>4.9917851300000002</v>
      </c>
      <c r="T25" s="115">
        <f t="shared" si="2"/>
        <v>5.4457549734280661</v>
      </c>
      <c r="U25" s="116">
        <f t="shared" si="3"/>
        <v>17.595176556657194</v>
      </c>
      <c r="V25" s="117"/>
      <c r="W25" s="118">
        <f t="shared" ca="1" si="4"/>
        <v>0</v>
      </c>
      <c r="X25" s="119">
        <f t="shared" ca="1" si="5"/>
        <v>0</v>
      </c>
      <c r="Y25" s="119">
        <f t="shared" ca="1" si="6"/>
        <v>0</v>
      </c>
      <c r="Z25" s="119">
        <f t="shared" ca="1" si="7"/>
        <v>0</v>
      </c>
      <c r="AA25" s="120">
        <f t="shared" ca="1" si="8"/>
        <v>0</v>
      </c>
      <c r="AB25" s="121">
        <f t="shared" ca="1" si="9"/>
        <v>0</v>
      </c>
      <c r="AC25" s="120">
        <f t="shared" ca="1" si="10"/>
        <v>0</v>
      </c>
      <c r="AD25" s="120">
        <f t="shared" ca="1" si="11"/>
        <v>0</v>
      </c>
      <c r="AE25" s="120">
        <f t="shared" ca="1" si="12"/>
        <v>0</v>
      </c>
      <c r="AF25" s="120">
        <f t="shared" ca="1" si="13"/>
        <v>0</v>
      </c>
      <c r="AG25" s="120"/>
      <c r="AH25" s="119">
        <f t="shared" si="14"/>
        <v>76.651387196571932</v>
      </c>
    </row>
    <row r="26" spans="1:34" ht="12.5" x14ac:dyDescent="0.25">
      <c r="A26" s="182">
        <v>1962</v>
      </c>
      <c r="B26" s="36">
        <f t="shared" ca="1" si="0"/>
        <v>0</v>
      </c>
      <c r="C26" s="43"/>
      <c r="D26" s="112">
        <f t="shared" ca="1" si="1"/>
        <v>0</v>
      </c>
      <c r="F26" s="113">
        <v>0</v>
      </c>
      <c r="G26" s="114">
        <v>0</v>
      </c>
      <c r="H26" s="114">
        <v>14.85281217</v>
      </c>
      <c r="I26" s="114">
        <v>1.9967084799999999</v>
      </c>
      <c r="J26" s="114">
        <v>6.0792888700000001</v>
      </c>
      <c r="K26" s="114">
        <v>38.502361030000003</v>
      </c>
      <c r="L26" s="114">
        <v>1.2465719272002E-6</v>
      </c>
      <c r="M26" s="114">
        <v>9.0863956699999999</v>
      </c>
      <c r="N26" s="114">
        <v>2.5338003800000002</v>
      </c>
      <c r="O26" s="114">
        <v>3.6000193500000002</v>
      </c>
      <c r="P26" s="114">
        <v>5.9462652599999997</v>
      </c>
      <c r="Q26" s="114">
        <v>1.6494481000000001</v>
      </c>
      <c r="R26" s="114">
        <v>5.3153593399999997</v>
      </c>
      <c r="S26" s="114">
        <v>4.9917851300000002</v>
      </c>
      <c r="T26" s="115">
        <f t="shared" si="2"/>
        <v>5.4457549734280661</v>
      </c>
      <c r="U26" s="116">
        <f t="shared" si="3"/>
        <v>17.595176556657194</v>
      </c>
      <c r="V26" s="117"/>
      <c r="W26" s="118">
        <f t="shared" ca="1" si="4"/>
        <v>0</v>
      </c>
      <c r="X26" s="119">
        <f t="shared" ca="1" si="5"/>
        <v>0</v>
      </c>
      <c r="Y26" s="119">
        <f t="shared" ca="1" si="6"/>
        <v>0</v>
      </c>
      <c r="Z26" s="119">
        <f t="shared" ca="1" si="7"/>
        <v>0</v>
      </c>
      <c r="AA26" s="120">
        <f t="shared" ca="1" si="8"/>
        <v>0</v>
      </c>
      <c r="AB26" s="121">
        <f t="shared" ca="1" si="9"/>
        <v>0</v>
      </c>
      <c r="AC26" s="120">
        <f t="shared" ca="1" si="10"/>
        <v>0</v>
      </c>
      <c r="AD26" s="120">
        <f t="shared" ca="1" si="11"/>
        <v>0</v>
      </c>
      <c r="AE26" s="120">
        <f t="shared" ca="1" si="12"/>
        <v>0</v>
      </c>
      <c r="AF26" s="120">
        <f t="shared" ca="1" si="13"/>
        <v>0</v>
      </c>
      <c r="AG26" s="120"/>
      <c r="AH26" s="119">
        <f t="shared" si="14"/>
        <v>76.651387196571932</v>
      </c>
    </row>
    <row r="27" spans="1:34" ht="12.5" x14ac:dyDescent="0.25">
      <c r="A27" s="182">
        <v>1963</v>
      </c>
      <c r="B27" s="36">
        <f t="shared" ca="1" si="0"/>
        <v>0</v>
      </c>
      <c r="C27" s="43"/>
      <c r="D27" s="112">
        <f t="shared" ca="1" si="1"/>
        <v>0</v>
      </c>
      <c r="F27" s="113">
        <v>0</v>
      </c>
      <c r="G27" s="114">
        <v>0</v>
      </c>
      <c r="H27" s="114">
        <v>14.85281217</v>
      </c>
      <c r="I27" s="114">
        <v>1.9967084799999999</v>
      </c>
      <c r="J27" s="114">
        <v>6.0792888700000001</v>
      </c>
      <c r="K27" s="114">
        <v>38.502361030000003</v>
      </c>
      <c r="L27" s="114">
        <v>1.2465719272002E-6</v>
      </c>
      <c r="M27" s="114">
        <v>9.0863956699999999</v>
      </c>
      <c r="N27" s="114">
        <v>2.5338003800000002</v>
      </c>
      <c r="O27" s="114">
        <v>3.6000193500000002</v>
      </c>
      <c r="P27" s="114">
        <v>5.9462652599999997</v>
      </c>
      <c r="Q27" s="114">
        <v>1.6494481000000001</v>
      </c>
      <c r="R27" s="114">
        <v>5.3153593399999997</v>
      </c>
      <c r="S27" s="114">
        <v>4.9917851300000002</v>
      </c>
      <c r="T27" s="115">
        <f t="shared" si="2"/>
        <v>5.4457549734280661</v>
      </c>
      <c r="U27" s="116">
        <f t="shared" si="3"/>
        <v>17.595176556657194</v>
      </c>
      <c r="V27" s="117"/>
      <c r="W27" s="118">
        <f t="shared" ca="1" si="4"/>
        <v>0</v>
      </c>
      <c r="X27" s="119">
        <f t="shared" ca="1" si="5"/>
        <v>0</v>
      </c>
      <c r="Y27" s="119">
        <f t="shared" ca="1" si="6"/>
        <v>0</v>
      </c>
      <c r="Z27" s="119">
        <f t="shared" ca="1" si="7"/>
        <v>0</v>
      </c>
      <c r="AA27" s="120">
        <f t="shared" ca="1" si="8"/>
        <v>0</v>
      </c>
      <c r="AB27" s="121">
        <f t="shared" ca="1" si="9"/>
        <v>0</v>
      </c>
      <c r="AC27" s="120">
        <f t="shared" ca="1" si="10"/>
        <v>0</v>
      </c>
      <c r="AD27" s="120">
        <f t="shared" ca="1" si="11"/>
        <v>0</v>
      </c>
      <c r="AE27" s="120">
        <f t="shared" ca="1" si="12"/>
        <v>0</v>
      </c>
      <c r="AF27" s="120">
        <f t="shared" ca="1" si="13"/>
        <v>0</v>
      </c>
      <c r="AG27" s="120"/>
      <c r="AH27" s="119">
        <f t="shared" si="14"/>
        <v>76.651387196571932</v>
      </c>
    </row>
    <row r="28" spans="1:34" ht="12.5" x14ac:dyDescent="0.25">
      <c r="A28" s="182">
        <v>1964</v>
      </c>
      <c r="B28" s="36">
        <f t="shared" ca="1" si="0"/>
        <v>0</v>
      </c>
      <c r="C28" s="43"/>
      <c r="D28" s="112">
        <f t="shared" ca="1" si="1"/>
        <v>0</v>
      </c>
      <c r="F28" s="113">
        <v>0</v>
      </c>
      <c r="G28" s="114">
        <v>0</v>
      </c>
      <c r="H28" s="114">
        <v>14.85281217</v>
      </c>
      <c r="I28" s="114">
        <v>1.9967084799999999</v>
      </c>
      <c r="J28" s="114">
        <v>6.0792888700000001</v>
      </c>
      <c r="K28" s="114">
        <v>38.502361030000003</v>
      </c>
      <c r="L28" s="114">
        <v>1.2465719272002E-6</v>
      </c>
      <c r="M28" s="114">
        <v>9.0863956699999999</v>
      </c>
      <c r="N28" s="114">
        <v>2.5338003800000002</v>
      </c>
      <c r="O28" s="114">
        <v>3.6000193500000002</v>
      </c>
      <c r="P28" s="114">
        <v>5.9462652599999997</v>
      </c>
      <c r="Q28" s="114">
        <v>1.6494481000000001</v>
      </c>
      <c r="R28" s="114">
        <v>5.3153593399999997</v>
      </c>
      <c r="S28" s="114">
        <v>4.9917851300000002</v>
      </c>
      <c r="T28" s="115">
        <f t="shared" si="2"/>
        <v>5.4457549734280661</v>
      </c>
      <c r="U28" s="116">
        <f t="shared" si="3"/>
        <v>17.595176556657194</v>
      </c>
      <c r="V28" s="117"/>
      <c r="W28" s="118">
        <f t="shared" ca="1" si="4"/>
        <v>0</v>
      </c>
      <c r="X28" s="119">
        <f t="shared" ca="1" si="5"/>
        <v>0</v>
      </c>
      <c r="Y28" s="119">
        <f t="shared" ca="1" si="6"/>
        <v>0</v>
      </c>
      <c r="Z28" s="119">
        <f t="shared" ca="1" si="7"/>
        <v>0</v>
      </c>
      <c r="AA28" s="120">
        <f t="shared" ca="1" si="8"/>
        <v>0</v>
      </c>
      <c r="AB28" s="121">
        <f t="shared" ca="1" si="9"/>
        <v>0</v>
      </c>
      <c r="AC28" s="120">
        <f t="shared" ca="1" si="10"/>
        <v>0</v>
      </c>
      <c r="AD28" s="120">
        <f t="shared" ca="1" si="11"/>
        <v>0</v>
      </c>
      <c r="AE28" s="120">
        <f t="shared" ca="1" si="12"/>
        <v>0</v>
      </c>
      <c r="AF28" s="120">
        <f t="shared" ca="1" si="13"/>
        <v>0</v>
      </c>
      <c r="AG28" s="120"/>
      <c r="AH28" s="119">
        <f t="shared" si="14"/>
        <v>76.651387196571932</v>
      </c>
    </row>
    <row r="29" spans="1:34" ht="12.5" x14ac:dyDescent="0.25">
      <c r="A29" s="182">
        <v>1965</v>
      </c>
      <c r="B29" s="36">
        <f t="shared" ca="1" si="0"/>
        <v>0</v>
      </c>
      <c r="C29" s="43"/>
      <c r="D29" s="112">
        <f t="shared" ca="1" si="1"/>
        <v>0</v>
      </c>
      <c r="F29" s="113">
        <v>0</v>
      </c>
      <c r="G29" s="114">
        <v>0</v>
      </c>
      <c r="H29" s="114">
        <v>14.85281217</v>
      </c>
      <c r="I29" s="114">
        <v>1.9967084799999999</v>
      </c>
      <c r="J29" s="114">
        <v>6.0792888700000001</v>
      </c>
      <c r="K29" s="114">
        <v>38.502361030000003</v>
      </c>
      <c r="L29" s="114">
        <v>1.2465719272002E-6</v>
      </c>
      <c r="M29" s="114">
        <v>9.0863956699999999</v>
      </c>
      <c r="N29" s="114">
        <v>2.5338003800000002</v>
      </c>
      <c r="O29" s="114">
        <v>3.6000193500000002</v>
      </c>
      <c r="P29" s="114">
        <v>5.9462652599999997</v>
      </c>
      <c r="Q29" s="114">
        <v>1.6494481000000001</v>
      </c>
      <c r="R29" s="114">
        <v>5.3153593399999997</v>
      </c>
      <c r="S29" s="114">
        <v>4.9917851300000002</v>
      </c>
      <c r="T29" s="115">
        <f t="shared" si="2"/>
        <v>5.4457549734280661</v>
      </c>
      <c r="U29" s="116">
        <f t="shared" si="3"/>
        <v>17.595176556657194</v>
      </c>
      <c r="V29" s="117"/>
      <c r="W29" s="118">
        <f t="shared" ca="1" si="4"/>
        <v>0</v>
      </c>
      <c r="X29" s="119">
        <f t="shared" ca="1" si="5"/>
        <v>0</v>
      </c>
      <c r="Y29" s="119">
        <f t="shared" ca="1" si="6"/>
        <v>0</v>
      </c>
      <c r="Z29" s="119">
        <f t="shared" ca="1" si="7"/>
        <v>0</v>
      </c>
      <c r="AA29" s="120">
        <f t="shared" ca="1" si="8"/>
        <v>0</v>
      </c>
      <c r="AB29" s="121">
        <f t="shared" ca="1" si="9"/>
        <v>0</v>
      </c>
      <c r="AC29" s="120">
        <f t="shared" ca="1" si="10"/>
        <v>0</v>
      </c>
      <c r="AD29" s="120">
        <f t="shared" ca="1" si="11"/>
        <v>0</v>
      </c>
      <c r="AE29" s="120">
        <f t="shared" ca="1" si="12"/>
        <v>0</v>
      </c>
      <c r="AF29" s="120">
        <f t="shared" ca="1" si="13"/>
        <v>0</v>
      </c>
      <c r="AG29" s="120"/>
      <c r="AH29" s="119">
        <f t="shared" si="14"/>
        <v>76.651387196571932</v>
      </c>
    </row>
    <row r="30" spans="1:34" ht="12.5" x14ac:dyDescent="0.25">
      <c r="A30" s="182">
        <v>1966</v>
      </c>
      <c r="B30" s="36">
        <f t="shared" ca="1" si="0"/>
        <v>0</v>
      </c>
      <c r="C30" s="43"/>
      <c r="D30" s="112">
        <f t="shared" ca="1" si="1"/>
        <v>0</v>
      </c>
      <c r="F30" s="113">
        <v>0</v>
      </c>
      <c r="G30" s="114">
        <v>0</v>
      </c>
      <c r="H30" s="114">
        <v>14.85281217</v>
      </c>
      <c r="I30" s="114">
        <v>1.9967084799999999</v>
      </c>
      <c r="J30" s="114">
        <v>6.0792888700000001</v>
      </c>
      <c r="K30" s="114">
        <v>38.502361030000003</v>
      </c>
      <c r="L30" s="114">
        <v>1.2465719272002E-6</v>
      </c>
      <c r="M30" s="114">
        <v>9.0863956699999999</v>
      </c>
      <c r="N30" s="114">
        <v>2.5338003800000002</v>
      </c>
      <c r="O30" s="114">
        <v>3.6000193500000002</v>
      </c>
      <c r="P30" s="114">
        <v>5.9462652599999997</v>
      </c>
      <c r="Q30" s="114">
        <v>1.6494481000000001</v>
      </c>
      <c r="R30" s="114">
        <v>5.3153593399999997</v>
      </c>
      <c r="S30" s="114">
        <v>4.9917851300000002</v>
      </c>
      <c r="T30" s="115">
        <f t="shared" si="2"/>
        <v>5.4457549734280661</v>
      </c>
      <c r="U30" s="116">
        <f t="shared" si="3"/>
        <v>17.595176556657194</v>
      </c>
      <c r="V30" s="117"/>
      <c r="W30" s="118">
        <f t="shared" ca="1" si="4"/>
        <v>0</v>
      </c>
      <c r="X30" s="119">
        <f t="shared" ca="1" si="5"/>
        <v>0</v>
      </c>
      <c r="Y30" s="119">
        <f t="shared" ca="1" si="6"/>
        <v>0</v>
      </c>
      <c r="Z30" s="119">
        <f t="shared" ca="1" si="7"/>
        <v>0</v>
      </c>
      <c r="AA30" s="120">
        <f t="shared" ca="1" si="8"/>
        <v>0</v>
      </c>
      <c r="AB30" s="121">
        <f t="shared" ca="1" si="9"/>
        <v>0</v>
      </c>
      <c r="AC30" s="120">
        <f t="shared" ca="1" si="10"/>
        <v>0</v>
      </c>
      <c r="AD30" s="120">
        <f t="shared" ca="1" si="11"/>
        <v>0</v>
      </c>
      <c r="AE30" s="120">
        <f t="shared" ca="1" si="12"/>
        <v>0</v>
      </c>
      <c r="AF30" s="120">
        <f t="shared" ca="1" si="13"/>
        <v>0</v>
      </c>
      <c r="AG30" s="120"/>
      <c r="AH30" s="119">
        <f t="shared" si="14"/>
        <v>76.651387196571932</v>
      </c>
    </row>
    <row r="31" spans="1:34" ht="12.5" x14ac:dyDescent="0.25">
      <c r="A31" s="182">
        <v>1967</v>
      </c>
      <c r="B31" s="36">
        <f t="shared" ca="1" si="0"/>
        <v>0</v>
      </c>
      <c r="C31" s="43"/>
      <c r="D31" s="112">
        <f t="shared" ca="1" si="1"/>
        <v>0</v>
      </c>
      <c r="F31" s="113">
        <v>0</v>
      </c>
      <c r="G31" s="114">
        <v>0</v>
      </c>
      <c r="H31" s="114">
        <v>14.85281217</v>
      </c>
      <c r="I31" s="114">
        <v>1.9967084799999999</v>
      </c>
      <c r="J31" s="114">
        <v>6.0792888700000001</v>
      </c>
      <c r="K31" s="114">
        <v>38.502361030000003</v>
      </c>
      <c r="L31" s="114">
        <v>1.2465719272002E-6</v>
      </c>
      <c r="M31" s="114">
        <v>9.0863956699999999</v>
      </c>
      <c r="N31" s="114">
        <v>2.5338003800000002</v>
      </c>
      <c r="O31" s="114">
        <v>3.6000193500000002</v>
      </c>
      <c r="P31" s="114">
        <v>5.9462652599999997</v>
      </c>
      <c r="Q31" s="114">
        <v>1.6494481000000001</v>
      </c>
      <c r="R31" s="114">
        <v>5.3153593399999997</v>
      </c>
      <c r="S31" s="114">
        <v>4.9917851300000002</v>
      </c>
      <c r="T31" s="115">
        <f t="shared" si="2"/>
        <v>5.4457549734280661</v>
      </c>
      <c r="U31" s="116">
        <f t="shared" si="3"/>
        <v>17.595176556657194</v>
      </c>
      <c r="V31" s="117"/>
      <c r="W31" s="118">
        <f t="shared" ca="1" si="4"/>
        <v>0</v>
      </c>
      <c r="X31" s="119">
        <f t="shared" ca="1" si="5"/>
        <v>0</v>
      </c>
      <c r="Y31" s="119">
        <f t="shared" ca="1" si="6"/>
        <v>0</v>
      </c>
      <c r="Z31" s="119">
        <f t="shared" ca="1" si="7"/>
        <v>0</v>
      </c>
      <c r="AA31" s="120">
        <f t="shared" ca="1" si="8"/>
        <v>0</v>
      </c>
      <c r="AB31" s="121">
        <f t="shared" ca="1" si="9"/>
        <v>0</v>
      </c>
      <c r="AC31" s="120">
        <f t="shared" ca="1" si="10"/>
        <v>0</v>
      </c>
      <c r="AD31" s="120">
        <f t="shared" ca="1" si="11"/>
        <v>0</v>
      </c>
      <c r="AE31" s="120">
        <f t="shared" ca="1" si="12"/>
        <v>0</v>
      </c>
      <c r="AF31" s="120">
        <f t="shared" ca="1" si="13"/>
        <v>0</v>
      </c>
      <c r="AG31" s="120"/>
      <c r="AH31" s="119">
        <f t="shared" si="14"/>
        <v>76.651387196571932</v>
      </c>
    </row>
    <row r="32" spans="1:34" ht="12.5" x14ac:dyDescent="0.25">
      <c r="A32" s="182">
        <v>1968</v>
      </c>
      <c r="B32" s="36">
        <f t="shared" ca="1" si="0"/>
        <v>0</v>
      </c>
      <c r="C32" s="43"/>
      <c r="D32" s="112">
        <f t="shared" ca="1" si="1"/>
        <v>0</v>
      </c>
      <c r="F32" s="113">
        <v>0</v>
      </c>
      <c r="G32" s="114">
        <v>0</v>
      </c>
      <c r="H32" s="114">
        <v>14.85281217</v>
      </c>
      <c r="I32" s="114">
        <v>1.9967084799999999</v>
      </c>
      <c r="J32" s="114">
        <v>6.0792888700000001</v>
      </c>
      <c r="K32" s="114">
        <v>38.502361030000003</v>
      </c>
      <c r="L32" s="114">
        <v>1.2465719272002E-6</v>
      </c>
      <c r="M32" s="114">
        <v>9.0863956699999999</v>
      </c>
      <c r="N32" s="114">
        <v>2.5338003800000002</v>
      </c>
      <c r="O32" s="114">
        <v>3.6000193500000002</v>
      </c>
      <c r="P32" s="114">
        <v>5.9462652599999997</v>
      </c>
      <c r="Q32" s="114">
        <v>1.6494481000000001</v>
      </c>
      <c r="R32" s="114">
        <v>5.3153593399999997</v>
      </c>
      <c r="S32" s="114">
        <v>4.9917851300000002</v>
      </c>
      <c r="T32" s="115">
        <f t="shared" si="2"/>
        <v>5.4457549734280661</v>
      </c>
      <c r="U32" s="116">
        <f t="shared" si="3"/>
        <v>17.595176556657194</v>
      </c>
      <c r="V32" s="117"/>
      <c r="W32" s="118">
        <f t="shared" ca="1" si="4"/>
        <v>0</v>
      </c>
      <c r="X32" s="119">
        <f t="shared" ca="1" si="5"/>
        <v>0</v>
      </c>
      <c r="Y32" s="119">
        <f t="shared" ca="1" si="6"/>
        <v>0</v>
      </c>
      <c r="Z32" s="119">
        <f t="shared" ca="1" si="7"/>
        <v>0</v>
      </c>
      <c r="AA32" s="120">
        <f t="shared" ca="1" si="8"/>
        <v>0</v>
      </c>
      <c r="AB32" s="121">
        <f t="shared" ca="1" si="9"/>
        <v>0</v>
      </c>
      <c r="AC32" s="120">
        <f t="shared" ca="1" si="10"/>
        <v>0</v>
      </c>
      <c r="AD32" s="120">
        <f t="shared" ca="1" si="11"/>
        <v>0</v>
      </c>
      <c r="AE32" s="120">
        <f t="shared" ca="1" si="12"/>
        <v>0</v>
      </c>
      <c r="AF32" s="120">
        <f t="shared" ca="1" si="13"/>
        <v>0</v>
      </c>
      <c r="AG32" s="120"/>
      <c r="AH32" s="119">
        <f t="shared" si="14"/>
        <v>76.651387196571932</v>
      </c>
    </row>
    <row r="33" spans="1:34" ht="12.5" x14ac:dyDescent="0.25">
      <c r="A33" s="182">
        <v>1969</v>
      </c>
      <c r="B33" s="36">
        <f t="shared" ca="1" si="0"/>
        <v>0</v>
      </c>
      <c r="C33" s="43"/>
      <c r="D33" s="112">
        <f t="shared" ca="1" si="1"/>
        <v>0</v>
      </c>
      <c r="F33" s="113">
        <v>0</v>
      </c>
      <c r="G33" s="114">
        <v>0</v>
      </c>
      <c r="H33" s="114">
        <v>14.85281217</v>
      </c>
      <c r="I33" s="114">
        <v>1.9967084799999999</v>
      </c>
      <c r="J33" s="114">
        <v>6.0792888700000001</v>
      </c>
      <c r="K33" s="114">
        <v>38.502361030000003</v>
      </c>
      <c r="L33" s="114">
        <v>1.2465719272002E-6</v>
      </c>
      <c r="M33" s="114">
        <v>9.0863956699999999</v>
      </c>
      <c r="N33" s="114">
        <v>2.5338003800000002</v>
      </c>
      <c r="O33" s="114">
        <v>3.6000193500000002</v>
      </c>
      <c r="P33" s="114">
        <v>5.9462652599999997</v>
      </c>
      <c r="Q33" s="114">
        <v>1.6494481000000001</v>
      </c>
      <c r="R33" s="114">
        <v>5.3153593399999997</v>
      </c>
      <c r="S33" s="114">
        <v>4.9917851300000002</v>
      </c>
      <c r="T33" s="115">
        <f t="shared" si="2"/>
        <v>5.4457549734280661</v>
      </c>
      <c r="U33" s="116">
        <f t="shared" si="3"/>
        <v>17.595176556657194</v>
      </c>
      <c r="V33" s="117"/>
      <c r="W33" s="118">
        <f t="shared" ca="1" si="4"/>
        <v>0</v>
      </c>
      <c r="X33" s="119">
        <f t="shared" ca="1" si="5"/>
        <v>0</v>
      </c>
      <c r="Y33" s="119">
        <f t="shared" ca="1" si="6"/>
        <v>0</v>
      </c>
      <c r="Z33" s="119">
        <f t="shared" ca="1" si="7"/>
        <v>0</v>
      </c>
      <c r="AA33" s="120">
        <f t="shared" ca="1" si="8"/>
        <v>0</v>
      </c>
      <c r="AB33" s="121">
        <f t="shared" ca="1" si="9"/>
        <v>0</v>
      </c>
      <c r="AC33" s="120">
        <f t="shared" ca="1" si="10"/>
        <v>0</v>
      </c>
      <c r="AD33" s="120">
        <f t="shared" ca="1" si="11"/>
        <v>0</v>
      </c>
      <c r="AE33" s="120">
        <f t="shared" ca="1" si="12"/>
        <v>0</v>
      </c>
      <c r="AF33" s="120">
        <f t="shared" ca="1" si="13"/>
        <v>0</v>
      </c>
      <c r="AG33" s="120"/>
      <c r="AH33" s="119">
        <f t="shared" si="14"/>
        <v>76.651387196571932</v>
      </c>
    </row>
    <row r="34" spans="1:34" ht="12.5" x14ac:dyDescent="0.25">
      <c r="A34" s="182">
        <v>1970</v>
      </c>
      <c r="B34" s="36">
        <f t="shared" ca="1" si="0"/>
        <v>0</v>
      </c>
      <c r="C34" s="43"/>
      <c r="D34" s="112">
        <f t="shared" ca="1" si="1"/>
        <v>0</v>
      </c>
      <c r="F34" s="113">
        <v>0</v>
      </c>
      <c r="G34" s="114">
        <v>0</v>
      </c>
      <c r="H34" s="114">
        <v>14.85281217</v>
      </c>
      <c r="I34" s="114">
        <v>1.9967084799999999</v>
      </c>
      <c r="J34" s="114">
        <v>6.0792888700000001</v>
      </c>
      <c r="K34" s="114">
        <v>38.502361030000003</v>
      </c>
      <c r="L34" s="114">
        <v>1.2465719272002E-6</v>
      </c>
      <c r="M34" s="114">
        <v>9.0863956699999999</v>
      </c>
      <c r="N34" s="114">
        <v>2.5338003800000002</v>
      </c>
      <c r="O34" s="114">
        <v>3.6000193500000002</v>
      </c>
      <c r="P34" s="114">
        <v>5.9462652599999997</v>
      </c>
      <c r="Q34" s="114">
        <v>1.6494481000000001</v>
      </c>
      <c r="R34" s="114">
        <v>5.3153593399999997</v>
      </c>
      <c r="S34" s="114">
        <v>4.9917851300000002</v>
      </c>
      <c r="T34" s="115">
        <f t="shared" si="2"/>
        <v>5.4457549734280661</v>
      </c>
      <c r="U34" s="116">
        <f t="shared" si="3"/>
        <v>17.595176556657194</v>
      </c>
      <c r="V34" s="117"/>
      <c r="W34" s="118">
        <f t="shared" ca="1" si="4"/>
        <v>0</v>
      </c>
      <c r="X34" s="119">
        <f t="shared" ca="1" si="5"/>
        <v>0</v>
      </c>
      <c r="Y34" s="119">
        <f t="shared" ca="1" si="6"/>
        <v>0</v>
      </c>
      <c r="Z34" s="119">
        <f t="shared" ca="1" si="7"/>
        <v>0</v>
      </c>
      <c r="AA34" s="120">
        <f t="shared" ca="1" si="8"/>
        <v>0</v>
      </c>
      <c r="AB34" s="121">
        <f t="shared" ca="1" si="9"/>
        <v>0</v>
      </c>
      <c r="AC34" s="120">
        <f t="shared" ca="1" si="10"/>
        <v>0</v>
      </c>
      <c r="AD34" s="120">
        <f t="shared" ca="1" si="11"/>
        <v>0</v>
      </c>
      <c r="AE34" s="120">
        <f t="shared" ca="1" si="12"/>
        <v>0</v>
      </c>
      <c r="AF34" s="120">
        <f t="shared" ca="1" si="13"/>
        <v>0</v>
      </c>
      <c r="AG34" s="120"/>
      <c r="AH34" s="119">
        <f t="shared" si="14"/>
        <v>76.651387196571932</v>
      </c>
    </row>
    <row r="35" spans="1:34" ht="12.5" x14ac:dyDescent="0.25">
      <c r="A35" s="182">
        <v>1971</v>
      </c>
      <c r="B35" s="36">
        <f t="shared" ca="1" si="0"/>
        <v>0</v>
      </c>
      <c r="C35" s="43"/>
      <c r="D35" s="112">
        <f t="shared" ca="1" si="1"/>
        <v>0</v>
      </c>
      <c r="F35" s="113">
        <v>0</v>
      </c>
      <c r="G35" s="114">
        <v>0</v>
      </c>
      <c r="H35" s="114">
        <v>14.85281217</v>
      </c>
      <c r="I35" s="114">
        <v>1.9967084799999999</v>
      </c>
      <c r="J35" s="114">
        <v>6.0792888700000001</v>
      </c>
      <c r="K35" s="114">
        <v>38.502361030000003</v>
      </c>
      <c r="L35" s="114">
        <v>1.2465719272002E-6</v>
      </c>
      <c r="M35" s="114">
        <v>9.0863956699999999</v>
      </c>
      <c r="N35" s="114">
        <v>2.5338003800000002</v>
      </c>
      <c r="O35" s="114">
        <v>3.6000193500000002</v>
      </c>
      <c r="P35" s="114">
        <v>5.9462652599999997</v>
      </c>
      <c r="Q35" s="114">
        <v>1.6494481000000001</v>
      </c>
      <c r="R35" s="114">
        <v>5.3153593399999997</v>
      </c>
      <c r="S35" s="114">
        <v>4.9917851300000002</v>
      </c>
      <c r="T35" s="115">
        <f t="shared" si="2"/>
        <v>5.4457549734280661</v>
      </c>
      <c r="U35" s="116">
        <f t="shared" si="3"/>
        <v>17.595176556657194</v>
      </c>
      <c r="V35" s="117"/>
      <c r="W35" s="118">
        <f t="shared" ca="1" si="4"/>
        <v>0</v>
      </c>
      <c r="X35" s="119">
        <f t="shared" ca="1" si="5"/>
        <v>0</v>
      </c>
      <c r="Y35" s="119">
        <f t="shared" ca="1" si="6"/>
        <v>0</v>
      </c>
      <c r="Z35" s="119">
        <f t="shared" ca="1" si="7"/>
        <v>0</v>
      </c>
      <c r="AA35" s="120">
        <f t="shared" ca="1" si="8"/>
        <v>0</v>
      </c>
      <c r="AB35" s="121">
        <f t="shared" ca="1" si="9"/>
        <v>0</v>
      </c>
      <c r="AC35" s="120">
        <f t="shared" ca="1" si="10"/>
        <v>0</v>
      </c>
      <c r="AD35" s="120">
        <f t="shared" ca="1" si="11"/>
        <v>0</v>
      </c>
      <c r="AE35" s="120">
        <f t="shared" ca="1" si="12"/>
        <v>0</v>
      </c>
      <c r="AF35" s="120">
        <f t="shared" ca="1" si="13"/>
        <v>0</v>
      </c>
      <c r="AG35" s="120"/>
      <c r="AH35" s="119">
        <f t="shared" si="14"/>
        <v>76.651387196571932</v>
      </c>
    </row>
    <row r="36" spans="1:34" ht="12.5" x14ac:dyDescent="0.25">
      <c r="A36" s="182">
        <v>1972</v>
      </c>
      <c r="B36" s="36">
        <f t="shared" ca="1" si="0"/>
        <v>0</v>
      </c>
      <c r="C36" s="43"/>
      <c r="D36" s="112">
        <f t="shared" ca="1" si="1"/>
        <v>0</v>
      </c>
      <c r="F36" s="113">
        <v>0</v>
      </c>
      <c r="G36" s="114">
        <v>0</v>
      </c>
      <c r="H36" s="114">
        <v>14.85281217</v>
      </c>
      <c r="I36" s="114">
        <v>1.9967084799999999</v>
      </c>
      <c r="J36" s="114">
        <v>6.0792888700000001</v>
      </c>
      <c r="K36" s="114">
        <v>38.502361030000003</v>
      </c>
      <c r="L36" s="114">
        <v>1.2465719272002E-6</v>
      </c>
      <c r="M36" s="114">
        <v>9.0863956699999999</v>
      </c>
      <c r="N36" s="114">
        <v>2.5338003800000002</v>
      </c>
      <c r="O36" s="114">
        <v>3.6000193500000002</v>
      </c>
      <c r="P36" s="114">
        <v>5.9462652599999997</v>
      </c>
      <c r="Q36" s="114">
        <v>1.6494481000000001</v>
      </c>
      <c r="R36" s="114">
        <v>5.3153593399999997</v>
      </c>
      <c r="S36" s="114">
        <v>4.9917851300000002</v>
      </c>
      <c r="T36" s="115">
        <f t="shared" si="2"/>
        <v>5.4457549734280661</v>
      </c>
      <c r="U36" s="116">
        <f t="shared" si="3"/>
        <v>17.595176556657194</v>
      </c>
      <c r="V36" s="117"/>
      <c r="W36" s="118">
        <f t="shared" ca="1" si="4"/>
        <v>0</v>
      </c>
      <c r="X36" s="119">
        <f t="shared" ca="1" si="5"/>
        <v>0</v>
      </c>
      <c r="Y36" s="119">
        <f t="shared" ca="1" si="6"/>
        <v>0</v>
      </c>
      <c r="Z36" s="119">
        <f t="shared" ca="1" si="7"/>
        <v>0</v>
      </c>
      <c r="AA36" s="120">
        <f t="shared" ca="1" si="8"/>
        <v>0</v>
      </c>
      <c r="AB36" s="121">
        <f t="shared" ca="1" si="9"/>
        <v>0</v>
      </c>
      <c r="AC36" s="120">
        <f t="shared" ca="1" si="10"/>
        <v>0</v>
      </c>
      <c r="AD36" s="120">
        <f t="shared" ca="1" si="11"/>
        <v>0</v>
      </c>
      <c r="AE36" s="120">
        <f t="shared" ca="1" si="12"/>
        <v>0</v>
      </c>
      <c r="AF36" s="120">
        <f t="shared" ca="1" si="13"/>
        <v>0</v>
      </c>
      <c r="AG36" s="120"/>
      <c r="AH36" s="119">
        <f t="shared" si="14"/>
        <v>76.651387196571932</v>
      </c>
    </row>
    <row r="37" spans="1:34" ht="12.5" x14ac:dyDescent="0.25">
      <c r="A37" s="182">
        <v>1973</v>
      </c>
      <c r="B37" s="36">
        <f t="shared" ca="1" si="0"/>
        <v>0</v>
      </c>
      <c r="C37" s="43"/>
      <c r="D37" s="112">
        <f t="shared" ca="1" si="1"/>
        <v>0</v>
      </c>
      <c r="F37" s="113">
        <v>0</v>
      </c>
      <c r="G37" s="114">
        <v>0</v>
      </c>
      <c r="H37" s="114">
        <v>14.85281217</v>
      </c>
      <c r="I37" s="114">
        <v>1.9967084799999999</v>
      </c>
      <c r="J37" s="114">
        <v>6.0792888700000001</v>
      </c>
      <c r="K37" s="114">
        <v>38.502361030000003</v>
      </c>
      <c r="L37" s="114">
        <v>1.2465719272002E-6</v>
      </c>
      <c r="M37" s="114">
        <v>9.0863956699999999</v>
      </c>
      <c r="N37" s="114">
        <v>2.5338003800000002</v>
      </c>
      <c r="O37" s="114">
        <v>3.6000193500000002</v>
      </c>
      <c r="P37" s="114">
        <v>5.9462652599999997</v>
      </c>
      <c r="Q37" s="114">
        <v>1.6494481000000001</v>
      </c>
      <c r="R37" s="114">
        <v>5.3153593399999997</v>
      </c>
      <c r="S37" s="114">
        <v>4.9917851300000002</v>
      </c>
      <c r="T37" s="115">
        <f t="shared" si="2"/>
        <v>5.4457549734280661</v>
      </c>
      <c r="U37" s="116">
        <f t="shared" si="3"/>
        <v>17.595176556657194</v>
      </c>
      <c r="V37" s="117"/>
      <c r="W37" s="118">
        <f t="shared" ca="1" si="4"/>
        <v>0</v>
      </c>
      <c r="X37" s="119">
        <f t="shared" ca="1" si="5"/>
        <v>0</v>
      </c>
      <c r="Y37" s="119">
        <f t="shared" ca="1" si="6"/>
        <v>0</v>
      </c>
      <c r="Z37" s="119">
        <f t="shared" ca="1" si="7"/>
        <v>0</v>
      </c>
      <c r="AA37" s="120">
        <f t="shared" ca="1" si="8"/>
        <v>0</v>
      </c>
      <c r="AB37" s="121">
        <f t="shared" ca="1" si="9"/>
        <v>0</v>
      </c>
      <c r="AC37" s="120">
        <f t="shared" ca="1" si="10"/>
        <v>0</v>
      </c>
      <c r="AD37" s="120">
        <f t="shared" ca="1" si="11"/>
        <v>0</v>
      </c>
      <c r="AE37" s="120">
        <f t="shared" ca="1" si="12"/>
        <v>0</v>
      </c>
      <c r="AF37" s="120">
        <f t="shared" ca="1" si="13"/>
        <v>0</v>
      </c>
      <c r="AG37" s="120"/>
      <c r="AH37" s="119">
        <f t="shared" si="14"/>
        <v>76.651387196571932</v>
      </c>
    </row>
    <row r="38" spans="1:34" ht="12.5" x14ac:dyDescent="0.25">
      <c r="A38" s="182">
        <v>1974</v>
      </c>
      <c r="B38" s="36">
        <f t="shared" ca="1" si="0"/>
        <v>0</v>
      </c>
      <c r="C38" s="43"/>
      <c r="D38" s="112">
        <f t="shared" ca="1" si="1"/>
        <v>0</v>
      </c>
      <c r="F38" s="113">
        <v>0</v>
      </c>
      <c r="G38" s="114">
        <v>0</v>
      </c>
      <c r="H38" s="114">
        <v>14.85281217</v>
      </c>
      <c r="I38" s="114">
        <v>1.9967084799999999</v>
      </c>
      <c r="J38" s="114">
        <v>6.0792888700000001</v>
      </c>
      <c r="K38" s="114">
        <v>38.502361030000003</v>
      </c>
      <c r="L38" s="114">
        <v>1.2465719272002E-6</v>
      </c>
      <c r="M38" s="114">
        <v>9.0863956699999999</v>
      </c>
      <c r="N38" s="114">
        <v>2.5338003800000002</v>
      </c>
      <c r="O38" s="114">
        <v>3.6000193500000002</v>
      </c>
      <c r="P38" s="114">
        <v>5.9462652599999997</v>
      </c>
      <c r="Q38" s="114">
        <v>1.6494481000000001</v>
      </c>
      <c r="R38" s="114">
        <v>5.3153593399999997</v>
      </c>
      <c r="S38" s="114">
        <v>4.9917851300000002</v>
      </c>
      <c r="T38" s="115">
        <f t="shared" si="2"/>
        <v>5.4457549734280661</v>
      </c>
      <c r="U38" s="116">
        <f t="shared" si="3"/>
        <v>17.595176556657194</v>
      </c>
      <c r="V38" s="117"/>
      <c r="W38" s="118">
        <f t="shared" ca="1" si="4"/>
        <v>0</v>
      </c>
      <c r="X38" s="119">
        <f t="shared" ca="1" si="5"/>
        <v>0</v>
      </c>
      <c r="Y38" s="119">
        <f t="shared" ca="1" si="6"/>
        <v>0</v>
      </c>
      <c r="Z38" s="119">
        <f t="shared" ca="1" si="7"/>
        <v>0</v>
      </c>
      <c r="AA38" s="120">
        <f t="shared" ca="1" si="8"/>
        <v>0</v>
      </c>
      <c r="AB38" s="121">
        <f t="shared" ca="1" si="9"/>
        <v>0</v>
      </c>
      <c r="AC38" s="120">
        <f t="shared" ca="1" si="10"/>
        <v>0</v>
      </c>
      <c r="AD38" s="120">
        <f t="shared" ca="1" si="11"/>
        <v>0</v>
      </c>
      <c r="AE38" s="120">
        <f t="shared" ca="1" si="12"/>
        <v>0</v>
      </c>
      <c r="AF38" s="120">
        <f t="shared" ca="1" si="13"/>
        <v>0</v>
      </c>
      <c r="AG38" s="120"/>
      <c r="AH38" s="119">
        <f t="shared" si="14"/>
        <v>76.651387196571932</v>
      </c>
    </row>
    <row r="39" spans="1:34" ht="12.5" x14ac:dyDescent="0.25">
      <c r="A39" s="182">
        <v>1975</v>
      </c>
      <c r="B39" s="36">
        <f t="shared" ca="1" si="0"/>
        <v>0</v>
      </c>
      <c r="C39" s="43"/>
      <c r="D39" s="112">
        <f t="shared" ca="1" si="1"/>
        <v>0</v>
      </c>
      <c r="F39" s="113">
        <v>0</v>
      </c>
      <c r="G39" s="114">
        <v>0</v>
      </c>
      <c r="H39" s="114">
        <v>14.85281217</v>
      </c>
      <c r="I39" s="114">
        <v>1.9967084799999999</v>
      </c>
      <c r="J39" s="114">
        <v>6.0792888700000001</v>
      </c>
      <c r="K39" s="114">
        <v>38.502361030000003</v>
      </c>
      <c r="L39" s="114">
        <v>1.2465719272002E-6</v>
      </c>
      <c r="M39" s="114">
        <v>9.0863956699999999</v>
      </c>
      <c r="N39" s="114">
        <v>2.5338003800000002</v>
      </c>
      <c r="O39" s="114">
        <v>3.6000193500000002</v>
      </c>
      <c r="P39" s="114">
        <v>5.9462652599999997</v>
      </c>
      <c r="Q39" s="114">
        <v>1.6494481000000001</v>
      </c>
      <c r="R39" s="114">
        <v>5.3153593399999997</v>
      </c>
      <c r="S39" s="114">
        <v>4.9917851300000002</v>
      </c>
      <c r="T39" s="115">
        <f t="shared" si="2"/>
        <v>5.4457549734280661</v>
      </c>
      <c r="U39" s="116">
        <f t="shared" si="3"/>
        <v>17.595176556657194</v>
      </c>
      <c r="V39" s="117"/>
      <c r="W39" s="118">
        <f t="shared" ca="1" si="4"/>
        <v>0</v>
      </c>
      <c r="X39" s="119">
        <f t="shared" ca="1" si="5"/>
        <v>0</v>
      </c>
      <c r="Y39" s="119">
        <f t="shared" ca="1" si="6"/>
        <v>0</v>
      </c>
      <c r="Z39" s="119">
        <f t="shared" ca="1" si="7"/>
        <v>0</v>
      </c>
      <c r="AA39" s="120">
        <f t="shared" ca="1" si="8"/>
        <v>0</v>
      </c>
      <c r="AB39" s="121">
        <f t="shared" ca="1" si="9"/>
        <v>0</v>
      </c>
      <c r="AC39" s="120">
        <f t="shared" ca="1" si="10"/>
        <v>0</v>
      </c>
      <c r="AD39" s="120">
        <f t="shared" ca="1" si="11"/>
        <v>0</v>
      </c>
      <c r="AE39" s="120">
        <f t="shared" ca="1" si="12"/>
        <v>0</v>
      </c>
      <c r="AF39" s="120">
        <f t="shared" ca="1" si="13"/>
        <v>0</v>
      </c>
      <c r="AG39" s="120"/>
      <c r="AH39" s="119">
        <f t="shared" si="14"/>
        <v>76.651387196571932</v>
      </c>
    </row>
    <row r="40" spans="1:34" ht="12.5" x14ac:dyDescent="0.25">
      <c r="A40" s="182">
        <v>1976</v>
      </c>
      <c r="B40" s="36">
        <f t="shared" ca="1" si="0"/>
        <v>0</v>
      </c>
      <c r="C40" s="43"/>
      <c r="D40" s="112">
        <f t="shared" ca="1" si="1"/>
        <v>0</v>
      </c>
      <c r="F40" s="113">
        <v>0</v>
      </c>
      <c r="G40" s="114">
        <v>0</v>
      </c>
      <c r="H40" s="114">
        <v>14.85281217</v>
      </c>
      <c r="I40" s="114">
        <v>1.9967084799999999</v>
      </c>
      <c r="J40" s="114">
        <v>6.0792888700000001</v>
      </c>
      <c r="K40" s="114">
        <v>38.502361030000003</v>
      </c>
      <c r="L40" s="114">
        <v>1.2465719272002E-6</v>
      </c>
      <c r="M40" s="114">
        <v>9.0863956699999999</v>
      </c>
      <c r="N40" s="114">
        <v>2.5338003800000002</v>
      </c>
      <c r="O40" s="114">
        <v>3.6000193500000002</v>
      </c>
      <c r="P40" s="114">
        <v>5.9462652599999997</v>
      </c>
      <c r="Q40" s="114">
        <v>1.6494481000000001</v>
      </c>
      <c r="R40" s="114">
        <v>5.3153593399999997</v>
      </c>
      <c r="S40" s="114">
        <v>4.9917851300000002</v>
      </c>
      <c r="T40" s="115">
        <f t="shared" si="2"/>
        <v>5.4457549734280661</v>
      </c>
      <c r="U40" s="116">
        <f t="shared" si="3"/>
        <v>17.595176556657194</v>
      </c>
      <c r="V40" s="117"/>
      <c r="W40" s="118">
        <f t="shared" ca="1" si="4"/>
        <v>0</v>
      </c>
      <c r="X40" s="119">
        <f t="shared" ca="1" si="5"/>
        <v>0</v>
      </c>
      <c r="Y40" s="119">
        <f t="shared" ca="1" si="6"/>
        <v>0</v>
      </c>
      <c r="Z40" s="119">
        <f t="shared" ca="1" si="7"/>
        <v>0</v>
      </c>
      <c r="AA40" s="120">
        <f t="shared" ca="1" si="8"/>
        <v>0</v>
      </c>
      <c r="AB40" s="121">
        <f t="shared" ca="1" si="9"/>
        <v>0</v>
      </c>
      <c r="AC40" s="120">
        <f t="shared" ca="1" si="10"/>
        <v>0</v>
      </c>
      <c r="AD40" s="120">
        <f t="shared" ca="1" si="11"/>
        <v>0</v>
      </c>
      <c r="AE40" s="120">
        <f t="shared" ca="1" si="12"/>
        <v>0</v>
      </c>
      <c r="AF40" s="120">
        <f t="shared" ca="1" si="13"/>
        <v>0</v>
      </c>
      <c r="AG40" s="120"/>
      <c r="AH40" s="119">
        <f t="shared" si="14"/>
        <v>76.651387196571932</v>
      </c>
    </row>
    <row r="41" spans="1:34" ht="12.5" x14ac:dyDescent="0.25">
      <c r="A41" s="182">
        <v>1977</v>
      </c>
      <c r="B41" s="36">
        <f t="shared" ca="1" si="0"/>
        <v>0</v>
      </c>
      <c r="C41" s="43"/>
      <c r="D41" s="112">
        <f t="shared" ca="1" si="1"/>
        <v>0</v>
      </c>
      <c r="F41" s="113">
        <v>0</v>
      </c>
      <c r="G41" s="114">
        <v>0</v>
      </c>
      <c r="H41" s="114">
        <v>14.85281217</v>
      </c>
      <c r="I41" s="114">
        <v>1.9967084799999999</v>
      </c>
      <c r="J41" s="114">
        <v>6.0792888700000001</v>
      </c>
      <c r="K41" s="114">
        <v>38.502361030000003</v>
      </c>
      <c r="L41" s="114">
        <v>1.2465719272002E-6</v>
      </c>
      <c r="M41" s="114">
        <v>9.0863956699999999</v>
      </c>
      <c r="N41" s="114">
        <v>2.5338003800000002</v>
      </c>
      <c r="O41" s="114">
        <v>3.6000193500000002</v>
      </c>
      <c r="P41" s="114">
        <v>5.9462652599999997</v>
      </c>
      <c r="Q41" s="114">
        <v>1.6494481000000001</v>
      </c>
      <c r="R41" s="114">
        <v>5.3153593399999997</v>
      </c>
      <c r="S41" s="114">
        <v>4.9917851300000002</v>
      </c>
      <c r="T41" s="115">
        <f t="shared" si="2"/>
        <v>5.4457549734280661</v>
      </c>
      <c r="U41" s="116">
        <f t="shared" si="3"/>
        <v>17.595176556657194</v>
      </c>
      <c r="V41" s="117"/>
      <c r="W41" s="118">
        <f t="shared" ca="1" si="4"/>
        <v>0</v>
      </c>
      <c r="X41" s="119">
        <f t="shared" ca="1" si="5"/>
        <v>0</v>
      </c>
      <c r="Y41" s="119">
        <f t="shared" ca="1" si="6"/>
        <v>0</v>
      </c>
      <c r="Z41" s="119">
        <f t="shared" ca="1" si="7"/>
        <v>0</v>
      </c>
      <c r="AA41" s="120">
        <f t="shared" ca="1" si="8"/>
        <v>0</v>
      </c>
      <c r="AB41" s="121">
        <f t="shared" ca="1" si="9"/>
        <v>0</v>
      </c>
      <c r="AC41" s="120">
        <f t="shared" ca="1" si="10"/>
        <v>0</v>
      </c>
      <c r="AD41" s="120">
        <f t="shared" ca="1" si="11"/>
        <v>0</v>
      </c>
      <c r="AE41" s="120">
        <f t="shared" ca="1" si="12"/>
        <v>0</v>
      </c>
      <c r="AF41" s="120">
        <f t="shared" ca="1" si="13"/>
        <v>0</v>
      </c>
      <c r="AG41" s="120"/>
      <c r="AH41" s="119">
        <f t="shared" si="14"/>
        <v>76.651387196571932</v>
      </c>
    </row>
    <row r="42" spans="1:34" ht="12.5" x14ac:dyDescent="0.25">
      <c r="A42" s="182">
        <v>1978</v>
      </c>
      <c r="B42" s="36">
        <f t="shared" ca="1" si="0"/>
        <v>0</v>
      </c>
      <c r="C42" s="43"/>
      <c r="D42" s="112">
        <f t="shared" ca="1" si="1"/>
        <v>0</v>
      </c>
      <c r="F42" s="113">
        <v>0</v>
      </c>
      <c r="G42" s="114">
        <v>0</v>
      </c>
      <c r="H42" s="114">
        <v>14.85281217</v>
      </c>
      <c r="I42" s="114">
        <v>1.9967084799999999</v>
      </c>
      <c r="J42" s="114">
        <v>6.0792888700000001</v>
      </c>
      <c r="K42" s="114">
        <v>38.502361030000003</v>
      </c>
      <c r="L42" s="114">
        <v>1.2465719272002E-6</v>
      </c>
      <c r="M42" s="114">
        <v>9.0863956699999999</v>
      </c>
      <c r="N42" s="114">
        <v>2.5338003800000002</v>
      </c>
      <c r="O42" s="114">
        <v>3.6000193500000002</v>
      </c>
      <c r="P42" s="114">
        <v>5.9462652599999997</v>
      </c>
      <c r="Q42" s="114">
        <v>1.6494481000000001</v>
      </c>
      <c r="R42" s="114">
        <v>5.3153593399999997</v>
      </c>
      <c r="S42" s="114">
        <v>4.9917851300000002</v>
      </c>
      <c r="T42" s="115">
        <f t="shared" si="2"/>
        <v>5.4457549734280661</v>
      </c>
      <c r="U42" s="116">
        <f t="shared" si="3"/>
        <v>17.595176556657194</v>
      </c>
      <c r="V42" s="117"/>
      <c r="W42" s="118">
        <f t="shared" ca="1" si="4"/>
        <v>0</v>
      </c>
      <c r="X42" s="119">
        <f t="shared" ca="1" si="5"/>
        <v>0</v>
      </c>
      <c r="Y42" s="119">
        <f t="shared" ca="1" si="6"/>
        <v>0</v>
      </c>
      <c r="Z42" s="119">
        <f t="shared" ca="1" si="7"/>
        <v>0</v>
      </c>
      <c r="AA42" s="120">
        <f t="shared" ca="1" si="8"/>
        <v>0</v>
      </c>
      <c r="AB42" s="121">
        <f t="shared" ca="1" si="9"/>
        <v>0</v>
      </c>
      <c r="AC42" s="120">
        <f t="shared" ca="1" si="10"/>
        <v>0</v>
      </c>
      <c r="AD42" s="120">
        <f t="shared" ca="1" si="11"/>
        <v>0</v>
      </c>
      <c r="AE42" s="120">
        <f t="shared" ca="1" si="12"/>
        <v>0</v>
      </c>
      <c r="AF42" s="120">
        <f t="shared" ca="1" si="13"/>
        <v>0</v>
      </c>
      <c r="AG42" s="120"/>
      <c r="AH42" s="119">
        <f t="shared" si="14"/>
        <v>76.651387196571932</v>
      </c>
    </row>
    <row r="43" spans="1:34" ht="12.5" x14ac:dyDescent="0.25">
      <c r="A43" s="182">
        <v>1979</v>
      </c>
      <c r="B43" s="36">
        <f t="shared" ref="B43:B74" ca="1" si="15">SUMIF(Jatetunnus,A43&amp;"_"&amp;5,Jatemaara)</f>
        <v>0</v>
      </c>
      <c r="C43" s="43"/>
      <c r="D43" s="112">
        <f t="shared" ca="1" si="1"/>
        <v>0</v>
      </c>
      <c r="F43" s="113">
        <v>0</v>
      </c>
      <c r="G43" s="114">
        <v>0</v>
      </c>
      <c r="H43" s="114">
        <v>14.85281217</v>
      </c>
      <c r="I43" s="114">
        <v>1.9967084799999999</v>
      </c>
      <c r="J43" s="114">
        <v>6.0792888700000001</v>
      </c>
      <c r="K43" s="114">
        <v>38.502361030000003</v>
      </c>
      <c r="L43" s="114">
        <v>1.2465719272002E-6</v>
      </c>
      <c r="M43" s="114">
        <v>9.0863956699999999</v>
      </c>
      <c r="N43" s="114">
        <v>2.5338003800000002</v>
      </c>
      <c r="O43" s="114">
        <v>3.6000193500000002</v>
      </c>
      <c r="P43" s="114">
        <v>5.9462652599999997</v>
      </c>
      <c r="Q43" s="114">
        <v>1.6494481000000001</v>
      </c>
      <c r="R43" s="114">
        <v>5.3153593399999997</v>
      </c>
      <c r="S43" s="114">
        <v>4.9917851300000002</v>
      </c>
      <c r="T43" s="115">
        <f t="shared" si="2"/>
        <v>5.4457549734280661</v>
      </c>
      <c r="U43" s="116">
        <f t="shared" si="3"/>
        <v>17.595176556657194</v>
      </c>
      <c r="V43" s="117"/>
      <c r="W43" s="118">
        <f t="shared" ca="1" si="4"/>
        <v>0</v>
      </c>
      <c r="X43" s="119">
        <f t="shared" ca="1" si="5"/>
        <v>0</v>
      </c>
      <c r="Y43" s="119">
        <f t="shared" ca="1" si="6"/>
        <v>0</v>
      </c>
      <c r="Z43" s="119">
        <f t="shared" ca="1" si="7"/>
        <v>0</v>
      </c>
      <c r="AA43" s="120">
        <f t="shared" ca="1" si="8"/>
        <v>0</v>
      </c>
      <c r="AB43" s="121">
        <f t="shared" ca="1" si="9"/>
        <v>0</v>
      </c>
      <c r="AC43" s="120">
        <f t="shared" ca="1" si="10"/>
        <v>0</v>
      </c>
      <c r="AD43" s="120">
        <f t="shared" ca="1" si="11"/>
        <v>0</v>
      </c>
      <c r="AE43" s="120">
        <f t="shared" ca="1" si="12"/>
        <v>0</v>
      </c>
      <c r="AF43" s="120">
        <f t="shared" ca="1" si="13"/>
        <v>0</v>
      </c>
      <c r="AG43" s="120"/>
      <c r="AH43" s="119">
        <f t="shared" si="14"/>
        <v>76.651387196571932</v>
      </c>
    </row>
    <row r="44" spans="1:34" ht="12.5" x14ac:dyDescent="0.25">
      <c r="A44" s="182">
        <v>1980</v>
      </c>
      <c r="B44" s="36">
        <f t="shared" ca="1" si="15"/>
        <v>0</v>
      </c>
      <c r="C44" s="43"/>
      <c r="D44" s="112">
        <f t="shared" ca="1" si="1"/>
        <v>0</v>
      </c>
      <c r="F44" s="113">
        <v>0</v>
      </c>
      <c r="G44" s="114">
        <v>0</v>
      </c>
      <c r="H44" s="114">
        <v>14.85281217</v>
      </c>
      <c r="I44" s="114">
        <v>1.9967084799999999</v>
      </c>
      <c r="J44" s="114">
        <v>6.0792888700000001</v>
      </c>
      <c r="K44" s="114">
        <v>38.502361030000003</v>
      </c>
      <c r="L44" s="114">
        <v>1.2465719272002E-6</v>
      </c>
      <c r="M44" s="114">
        <v>9.0863956699999999</v>
      </c>
      <c r="N44" s="114">
        <v>2.5338003800000002</v>
      </c>
      <c r="O44" s="114">
        <v>3.6000193500000002</v>
      </c>
      <c r="P44" s="114">
        <v>5.9462652599999997</v>
      </c>
      <c r="Q44" s="114">
        <v>1.6494481000000001</v>
      </c>
      <c r="R44" s="114">
        <v>5.3153593399999997</v>
      </c>
      <c r="S44" s="114">
        <v>4.9917851300000002</v>
      </c>
      <c r="T44" s="115">
        <f t="shared" si="2"/>
        <v>5.4457549734280661</v>
      </c>
      <c r="U44" s="116">
        <f t="shared" si="3"/>
        <v>17.595176556657194</v>
      </c>
      <c r="V44" s="117"/>
      <c r="W44" s="118">
        <f t="shared" ca="1" si="4"/>
        <v>0</v>
      </c>
      <c r="X44" s="119">
        <f t="shared" ca="1" si="5"/>
        <v>0</v>
      </c>
      <c r="Y44" s="119">
        <f t="shared" ca="1" si="6"/>
        <v>0</v>
      </c>
      <c r="Z44" s="119">
        <f t="shared" ca="1" si="7"/>
        <v>0</v>
      </c>
      <c r="AA44" s="120">
        <f t="shared" ca="1" si="8"/>
        <v>0</v>
      </c>
      <c r="AB44" s="121">
        <f t="shared" ca="1" si="9"/>
        <v>0</v>
      </c>
      <c r="AC44" s="120">
        <f t="shared" ca="1" si="10"/>
        <v>0</v>
      </c>
      <c r="AD44" s="120">
        <f t="shared" ca="1" si="11"/>
        <v>0</v>
      </c>
      <c r="AE44" s="120">
        <f t="shared" ca="1" si="12"/>
        <v>0</v>
      </c>
      <c r="AF44" s="120">
        <f t="shared" ca="1" si="13"/>
        <v>0</v>
      </c>
      <c r="AG44" s="120"/>
      <c r="AH44" s="119">
        <f t="shared" si="14"/>
        <v>76.651387196571932</v>
      </c>
    </row>
    <row r="45" spans="1:34" ht="12.5" x14ac:dyDescent="0.25">
      <c r="A45" s="182">
        <v>1981</v>
      </c>
      <c r="B45" s="36">
        <f t="shared" ca="1" si="15"/>
        <v>0</v>
      </c>
      <c r="C45" s="43"/>
      <c r="D45" s="112">
        <f t="shared" ca="1" si="1"/>
        <v>0</v>
      </c>
      <c r="F45" s="113">
        <v>0</v>
      </c>
      <c r="G45" s="114">
        <v>0</v>
      </c>
      <c r="H45" s="114">
        <v>14.85281217</v>
      </c>
      <c r="I45" s="114">
        <v>1.9967084799999999</v>
      </c>
      <c r="J45" s="114">
        <v>6.0792888700000001</v>
      </c>
      <c r="K45" s="114">
        <v>38.502361030000003</v>
      </c>
      <c r="L45" s="114">
        <v>1.2465719272002E-6</v>
      </c>
      <c r="M45" s="114">
        <v>9.0863956699999999</v>
      </c>
      <c r="N45" s="114">
        <v>2.5338003800000002</v>
      </c>
      <c r="O45" s="114">
        <v>3.6000193500000002</v>
      </c>
      <c r="P45" s="114">
        <v>5.9462652599999997</v>
      </c>
      <c r="Q45" s="114">
        <v>1.6494481000000001</v>
      </c>
      <c r="R45" s="114">
        <v>5.3153593399999997</v>
      </c>
      <c r="S45" s="114">
        <v>4.9917851300000002</v>
      </c>
      <c r="T45" s="115">
        <f t="shared" si="2"/>
        <v>5.4457549734280661</v>
      </c>
      <c r="U45" s="116">
        <f t="shared" si="3"/>
        <v>17.595176556657194</v>
      </c>
      <c r="V45" s="117"/>
      <c r="W45" s="118">
        <f t="shared" ca="1" si="4"/>
        <v>0</v>
      </c>
      <c r="X45" s="119">
        <f t="shared" ca="1" si="5"/>
        <v>0</v>
      </c>
      <c r="Y45" s="119">
        <f t="shared" ca="1" si="6"/>
        <v>0</v>
      </c>
      <c r="Z45" s="119">
        <f t="shared" ca="1" si="7"/>
        <v>0</v>
      </c>
      <c r="AA45" s="120">
        <f t="shared" ca="1" si="8"/>
        <v>0</v>
      </c>
      <c r="AB45" s="121">
        <f t="shared" ca="1" si="9"/>
        <v>0</v>
      </c>
      <c r="AC45" s="120">
        <f t="shared" ca="1" si="10"/>
        <v>0</v>
      </c>
      <c r="AD45" s="120">
        <f t="shared" ca="1" si="11"/>
        <v>0</v>
      </c>
      <c r="AE45" s="120">
        <f t="shared" ca="1" si="12"/>
        <v>0</v>
      </c>
      <c r="AF45" s="120">
        <f t="shared" ca="1" si="13"/>
        <v>0</v>
      </c>
      <c r="AG45" s="120"/>
      <c r="AH45" s="119">
        <f t="shared" si="14"/>
        <v>76.651387196571932</v>
      </c>
    </row>
    <row r="46" spans="1:34" ht="12.5" x14ac:dyDescent="0.25">
      <c r="A46" s="182">
        <v>1982</v>
      </c>
      <c r="B46" s="36">
        <f t="shared" ca="1" si="15"/>
        <v>0</v>
      </c>
      <c r="C46" s="43"/>
      <c r="D46" s="112">
        <f t="shared" ca="1" si="1"/>
        <v>0</v>
      </c>
      <c r="F46" s="113">
        <v>0</v>
      </c>
      <c r="G46" s="114">
        <v>0</v>
      </c>
      <c r="H46" s="114">
        <v>14.85281217</v>
      </c>
      <c r="I46" s="114">
        <v>1.9967084799999999</v>
      </c>
      <c r="J46" s="114">
        <v>6.0792888700000001</v>
      </c>
      <c r="K46" s="114">
        <v>38.502361030000003</v>
      </c>
      <c r="L46" s="114">
        <v>1.2465719272002E-6</v>
      </c>
      <c r="M46" s="114">
        <v>9.0863956699999999</v>
      </c>
      <c r="N46" s="114">
        <v>2.5338003800000002</v>
      </c>
      <c r="O46" s="114">
        <v>3.6000193500000002</v>
      </c>
      <c r="P46" s="114">
        <v>5.9462652599999997</v>
      </c>
      <c r="Q46" s="114">
        <v>1.6494481000000001</v>
      </c>
      <c r="R46" s="114">
        <v>5.3153593399999997</v>
      </c>
      <c r="S46" s="114">
        <v>4.9917851300000002</v>
      </c>
      <c r="T46" s="115">
        <f t="shared" si="2"/>
        <v>5.4457549734280661</v>
      </c>
      <c r="U46" s="116">
        <f t="shared" si="3"/>
        <v>17.595176556657194</v>
      </c>
      <c r="V46" s="117"/>
      <c r="W46" s="118">
        <f t="shared" ca="1" si="4"/>
        <v>0</v>
      </c>
      <c r="X46" s="119">
        <f t="shared" ca="1" si="5"/>
        <v>0</v>
      </c>
      <c r="Y46" s="119">
        <f t="shared" ca="1" si="6"/>
        <v>0</v>
      </c>
      <c r="Z46" s="119">
        <f t="shared" ca="1" si="7"/>
        <v>0</v>
      </c>
      <c r="AA46" s="120">
        <f t="shared" ca="1" si="8"/>
        <v>0</v>
      </c>
      <c r="AB46" s="121">
        <f t="shared" ca="1" si="9"/>
        <v>0</v>
      </c>
      <c r="AC46" s="120">
        <f t="shared" ca="1" si="10"/>
        <v>0</v>
      </c>
      <c r="AD46" s="120">
        <f t="shared" ca="1" si="11"/>
        <v>0</v>
      </c>
      <c r="AE46" s="120">
        <f t="shared" ca="1" si="12"/>
        <v>0</v>
      </c>
      <c r="AF46" s="120">
        <f t="shared" ca="1" si="13"/>
        <v>0</v>
      </c>
      <c r="AG46" s="120"/>
      <c r="AH46" s="119">
        <f t="shared" si="14"/>
        <v>76.651387196571932</v>
      </c>
    </row>
    <row r="47" spans="1:34" ht="12.5" x14ac:dyDescent="0.25">
      <c r="A47" s="182">
        <v>1983</v>
      </c>
      <c r="B47" s="36">
        <f t="shared" ca="1" si="15"/>
        <v>0</v>
      </c>
      <c r="C47" s="43"/>
      <c r="D47" s="112">
        <f t="shared" ca="1" si="1"/>
        <v>0</v>
      </c>
      <c r="F47" s="113">
        <v>0</v>
      </c>
      <c r="G47" s="114">
        <v>0</v>
      </c>
      <c r="H47" s="114">
        <v>14.85281217</v>
      </c>
      <c r="I47" s="114">
        <v>1.9967084799999999</v>
      </c>
      <c r="J47" s="114">
        <v>6.0792888700000001</v>
      </c>
      <c r="K47" s="114">
        <v>38.502361030000003</v>
      </c>
      <c r="L47" s="114">
        <v>1.2465719272002E-6</v>
      </c>
      <c r="M47" s="114">
        <v>9.0863956699999999</v>
      </c>
      <c r="N47" s="114">
        <v>2.5338003800000002</v>
      </c>
      <c r="O47" s="114">
        <v>3.6000193500000002</v>
      </c>
      <c r="P47" s="114">
        <v>5.9462652599999997</v>
      </c>
      <c r="Q47" s="114">
        <v>1.6494481000000001</v>
      </c>
      <c r="R47" s="114">
        <v>5.3153593399999997</v>
      </c>
      <c r="S47" s="114">
        <v>4.9917851300000002</v>
      </c>
      <c r="T47" s="115">
        <f t="shared" si="2"/>
        <v>5.4457549734280661</v>
      </c>
      <c r="U47" s="116">
        <f t="shared" si="3"/>
        <v>17.595176556657194</v>
      </c>
      <c r="V47" s="117"/>
      <c r="W47" s="118">
        <f t="shared" ca="1" si="4"/>
        <v>0</v>
      </c>
      <c r="X47" s="119">
        <f t="shared" ca="1" si="5"/>
        <v>0</v>
      </c>
      <c r="Y47" s="119">
        <f t="shared" ca="1" si="6"/>
        <v>0</v>
      </c>
      <c r="Z47" s="119">
        <f t="shared" ca="1" si="7"/>
        <v>0</v>
      </c>
      <c r="AA47" s="120">
        <f t="shared" ca="1" si="8"/>
        <v>0</v>
      </c>
      <c r="AB47" s="121">
        <f t="shared" ca="1" si="9"/>
        <v>0</v>
      </c>
      <c r="AC47" s="120">
        <f t="shared" ca="1" si="10"/>
        <v>0</v>
      </c>
      <c r="AD47" s="120">
        <f t="shared" ca="1" si="11"/>
        <v>0</v>
      </c>
      <c r="AE47" s="120">
        <f t="shared" ca="1" si="12"/>
        <v>0</v>
      </c>
      <c r="AF47" s="120">
        <f t="shared" ca="1" si="13"/>
        <v>0</v>
      </c>
      <c r="AG47" s="120"/>
      <c r="AH47" s="119">
        <f t="shared" si="14"/>
        <v>76.651387196571932</v>
      </c>
    </row>
    <row r="48" spans="1:34" ht="12.5" x14ac:dyDescent="0.25">
      <c r="A48" s="182">
        <v>1984</v>
      </c>
      <c r="B48" s="36">
        <f t="shared" ca="1" si="15"/>
        <v>0</v>
      </c>
      <c r="C48" s="43"/>
      <c r="D48" s="112">
        <f t="shared" ca="1" si="1"/>
        <v>0</v>
      </c>
      <c r="F48" s="113">
        <v>0</v>
      </c>
      <c r="G48" s="114">
        <v>0</v>
      </c>
      <c r="H48" s="114">
        <v>14.85281217</v>
      </c>
      <c r="I48" s="114">
        <v>1.9967084799999999</v>
      </c>
      <c r="J48" s="114">
        <v>6.0792888700000001</v>
      </c>
      <c r="K48" s="114">
        <v>38.502361030000003</v>
      </c>
      <c r="L48" s="114">
        <v>1.2465719272002E-6</v>
      </c>
      <c r="M48" s="114">
        <v>9.0863956699999999</v>
      </c>
      <c r="N48" s="114">
        <v>2.5338003800000002</v>
      </c>
      <c r="O48" s="114">
        <v>3.6000193500000002</v>
      </c>
      <c r="P48" s="114">
        <v>5.9462652599999997</v>
      </c>
      <c r="Q48" s="114">
        <v>1.6494481000000001</v>
      </c>
      <c r="R48" s="114">
        <v>5.3153593399999997</v>
      </c>
      <c r="S48" s="114">
        <v>4.9917851300000002</v>
      </c>
      <c r="T48" s="115">
        <f t="shared" si="2"/>
        <v>5.4457549734280661</v>
      </c>
      <c r="U48" s="116">
        <f t="shared" si="3"/>
        <v>17.595176556657194</v>
      </c>
      <c r="V48" s="117"/>
      <c r="W48" s="118">
        <f t="shared" ca="1" si="4"/>
        <v>0</v>
      </c>
      <c r="X48" s="119">
        <f t="shared" ca="1" si="5"/>
        <v>0</v>
      </c>
      <c r="Y48" s="119">
        <f t="shared" ca="1" si="6"/>
        <v>0</v>
      </c>
      <c r="Z48" s="119">
        <f t="shared" ca="1" si="7"/>
        <v>0</v>
      </c>
      <c r="AA48" s="120">
        <f t="shared" ca="1" si="8"/>
        <v>0</v>
      </c>
      <c r="AB48" s="121">
        <f t="shared" ca="1" si="9"/>
        <v>0</v>
      </c>
      <c r="AC48" s="120">
        <f t="shared" ca="1" si="10"/>
        <v>0</v>
      </c>
      <c r="AD48" s="120">
        <f t="shared" ca="1" si="11"/>
        <v>0</v>
      </c>
      <c r="AE48" s="120">
        <f t="shared" ca="1" si="12"/>
        <v>0</v>
      </c>
      <c r="AF48" s="120">
        <f t="shared" ca="1" si="13"/>
        <v>0</v>
      </c>
      <c r="AG48" s="120"/>
      <c r="AH48" s="119">
        <f t="shared" si="14"/>
        <v>76.651387196571932</v>
      </c>
    </row>
    <row r="49" spans="1:34" ht="12.5" x14ac:dyDescent="0.25">
      <c r="A49" s="182">
        <v>1985</v>
      </c>
      <c r="B49" s="36">
        <f t="shared" ca="1" si="15"/>
        <v>0</v>
      </c>
      <c r="C49" s="43"/>
      <c r="D49" s="112">
        <f t="shared" ca="1" si="1"/>
        <v>0</v>
      </c>
      <c r="F49" s="113">
        <v>0</v>
      </c>
      <c r="G49" s="114">
        <v>0</v>
      </c>
      <c r="H49" s="114">
        <v>14.85281217</v>
      </c>
      <c r="I49" s="114">
        <v>1.9967084799999999</v>
      </c>
      <c r="J49" s="114">
        <v>6.0792888700000001</v>
      </c>
      <c r="K49" s="114">
        <v>38.502361030000003</v>
      </c>
      <c r="L49" s="114">
        <v>1.2465719272002E-6</v>
      </c>
      <c r="M49" s="114">
        <v>9.0863956699999999</v>
      </c>
      <c r="N49" s="114">
        <v>2.5338003800000002</v>
      </c>
      <c r="O49" s="114">
        <v>3.6000193500000002</v>
      </c>
      <c r="P49" s="114">
        <v>5.9462652599999997</v>
      </c>
      <c r="Q49" s="114">
        <v>1.6494481000000001</v>
      </c>
      <c r="R49" s="114">
        <v>5.3153593399999997</v>
      </c>
      <c r="S49" s="114">
        <v>4.9917851300000002</v>
      </c>
      <c r="T49" s="115">
        <f t="shared" si="2"/>
        <v>5.4457549734280661</v>
      </c>
      <c r="U49" s="116">
        <f t="shared" si="3"/>
        <v>17.595176556657194</v>
      </c>
      <c r="V49" s="117"/>
      <c r="W49" s="118">
        <f t="shared" ca="1" si="4"/>
        <v>0</v>
      </c>
      <c r="X49" s="119">
        <f t="shared" ca="1" si="5"/>
        <v>0</v>
      </c>
      <c r="Y49" s="119">
        <f t="shared" ca="1" si="6"/>
        <v>0</v>
      </c>
      <c r="Z49" s="119">
        <f t="shared" ca="1" si="7"/>
        <v>0</v>
      </c>
      <c r="AA49" s="120">
        <f t="shared" ca="1" si="8"/>
        <v>0</v>
      </c>
      <c r="AB49" s="121">
        <f t="shared" ca="1" si="9"/>
        <v>0</v>
      </c>
      <c r="AC49" s="120">
        <f t="shared" ca="1" si="10"/>
        <v>0</v>
      </c>
      <c r="AD49" s="120">
        <f t="shared" ca="1" si="11"/>
        <v>0</v>
      </c>
      <c r="AE49" s="120">
        <f t="shared" ca="1" si="12"/>
        <v>0</v>
      </c>
      <c r="AF49" s="120">
        <f t="shared" ca="1" si="13"/>
        <v>0</v>
      </c>
      <c r="AG49" s="120"/>
      <c r="AH49" s="119">
        <f t="shared" si="14"/>
        <v>76.651387196571932</v>
      </c>
    </row>
    <row r="50" spans="1:34" ht="12.5" x14ac:dyDescent="0.25">
      <c r="A50" s="182">
        <v>1986</v>
      </c>
      <c r="B50" s="36">
        <f t="shared" ca="1" si="15"/>
        <v>0</v>
      </c>
      <c r="C50" s="43"/>
      <c r="D50" s="112">
        <f t="shared" ca="1" si="1"/>
        <v>0</v>
      </c>
      <c r="F50" s="113">
        <v>0</v>
      </c>
      <c r="G50" s="114">
        <v>0</v>
      </c>
      <c r="H50" s="114">
        <v>14.85281217</v>
      </c>
      <c r="I50" s="114">
        <v>1.9967084799999999</v>
      </c>
      <c r="J50" s="114">
        <v>6.0792888700000001</v>
      </c>
      <c r="K50" s="114">
        <v>38.502361030000003</v>
      </c>
      <c r="L50" s="114">
        <v>1.2465719272002E-6</v>
      </c>
      <c r="M50" s="114">
        <v>9.0863956699999999</v>
      </c>
      <c r="N50" s="114">
        <v>2.5338003800000002</v>
      </c>
      <c r="O50" s="114">
        <v>3.6000193500000002</v>
      </c>
      <c r="P50" s="114">
        <v>5.9462652599999997</v>
      </c>
      <c r="Q50" s="114">
        <v>1.6494481000000001</v>
      </c>
      <c r="R50" s="114">
        <v>5.3153593399999997</v>
      </c>
      <c r="S50" s="114">
        <v>4.9917851300000002</v>
      </c>
      <c r="T50" s="115">
        <f t="shared" si="2"/>
        <v>5.4457549734280661</v>
      </c>
      <c r="U50" s="116">
        <f t="shared" si="3"/>
        <v>17.595176556657194</v>
      </c>
      <c r="V50" s="117"/>
      <c r="W50" s="118">
        <f t="shared" ca="1" si="4"/>
        <v>0</v>
      </c>
      <c r="X50" s="119">
        <f t="shared" ca="1" si="5"/>
        <v>0</v>
      </c>
      <c r="Y50" s="119">
        <f t="shared" ca="1" si="6"/>
        <v>0</v>
      </c>
      <c r="Z50" s="119">
        <f t="shared" ca="1" si="7"/>
        <v>0</v>
      </c>
      <c r="AA50" s="120">
        <f t="shared" ca="1" si="8"/>
        <v>0</v>
      </c>
      <c r="AB50" s="121">
        <f t="shared" ca="1" si="9"/>
        <v>0</v>
      </c>
      <c r="AC50" s="120">
        <f t="shared" ca="1" si="10"/>
        <v>0</v>
      </c>
      <c r="AD50" s="120">
        <f t="shared" ca="1" si="11"/>
        <v>0</v>
      </c>
      <c r="AE50" s="120">
        <f t="shared" ca="1" si="12"/>
        <v>0</v>
      </c>
      <c r="AF50" s="120">
        <f t="shared" ca="1" si="13"/>
        <v>0</v>
      </c>
      <c r="AG50" s="120"/>
      <c r="AH50" s="119">
        <f t="shared" si="14"/>
        <v>76.651387196571932</v>
      </c>
    </row>
    <row r="51" spans="1:34" ht="12.5" x14ac:dyDescent="0.25">
      <c r="A51" s="182">
        <v>1987</v>
      </c>
      <c r="B51" s="36">
        <f t="shared" ca="1" si="15"/>
        <v>0</v>
      </c>
      <c r="C51" s="43"/>
      <c r="D51" s="112">
        <f t="shared" ca="1" si="1"/>
        <v>0</v>
      </c>
      <c r="F51" s="113">
        <v>0</v>
      </c>
      <c r="G51" s="114">
        <v>0</v>
      </c>
      <c r="H51" s="114">
        <v>14.85281217</v>
      </c>
      <c r="I51" s="114">
        <v>1.9967084799999999</v>
      </c>
      <c r="J51" s="114">
        <v>6.0792888700000001</v>
      </c>
      <c r="K51" s="114">
        <v>38.502361030000003</v>
      </c>
      <c r="L51" s="114">
        <v>1.2465719272002E-6</v>
      </c>
      <c r="M51" s="114">
        <v>9.0863956699999999</v>
      </c>
      <c r="N51" s="114">
        <v>2.5338003800000002</v>
      </c>
      <c r="O51" s="114">
        <v>3.6000193500000002</v>
      </c>
      <c r="P51" s="114">
        <v>5.9462652599999997</v>
      </c>
      <c r="Q51" s="114">
        <v>1.6494481000000001</v>
      </c>
      <c r="R51" s="114">
        <v>5.3153593399999997</v>
      </c>
      <c r="S51" s="114">
        <v>4.9917851300000002</v>
      </c>
      <c r="T51" s="115">
        <f t="shared" si="2"/>
        <v>5.4457549734280661</v>
      </c>
      <c r="U51" s="116">
        <f t="shared" si="3"/>
        <v>17.595176556657194</v>
      </c>
      <c r="V51" s="117"/>
      <c r="W51" s="118">
        <f t="shared" ca="1" si="4"/>
        <v>0</v>
      </c>
      <c r="X51" s="119">
        <f t="shared" ca="1" si="5"/>
        <v>0</v>
      </c>
      <c r="Y51" s="119">
        <f t="shared" ca="1" si="6"/>
        <v>0</v>
      </c>
      <c r="Z51" s="119">
        <f t="shared" ca="1" si="7"/>
        <v>0</v>
      </c>
      <c r="AA51" s="120">
        <f t="shared" ca="1" si="8"/>
        <v>0</v>
      </c>
      <c r="AB51" s="121">
        <f t="shared" ca="1" si="9"/>
        <v>0</v>
      </c>
      <c r="AC51" s="120">
        <f t="shared" ca="1" si="10"/>
        <v>0</v>
      </c>
      <c r="AD51" s="120">
        <f t="shared" ca="1" si="11"/>
        <v>0</v>
      </c>
      <c r="AE51" s="120">
        <f t="shared" ca="1" si="12"/>
        <v>0</v>
      </c>
      <c r="AF51" s="120">
        <f t="shared" ca="1" si="13"/>
        <v>0</v>
      </c>
      <c r="AG51" s="120"/>
      <c r="AH51" s="119">
        <f t="shared" si="14"/>
        <v>76.651387196571932</v>
      </c>
    </row>
    <row r="52" spans="1:34" ht="12.5" x14ac:dyDescent="0.25">
      <c r="A52" s="182">
        <v>1988</v>
      </c>
      <c r="B52" s="36">
        <f t="shared" ca="1" si="15"/>
        <v>0</v>
      </c>
      <c r="C52" s="43"/>
      <c r="D52" s="112">
        <f t="shared" ca="1" si="1"/>
        <v>0</v>
      </c>
      <c r="F52" s="113">
        <v>0</v>
      </c>
      <c r="G52" s="114">
        <v>0</v>
      </c>
      <c r="H52" s="114">
        <v>14.85281217</v>
      </c>
      <c r="I52" s="114">
        <v>1.9967084799999999</v>
      </c>
      <c r="J52" s="114">
        <v>6.0792888700000001</v>
      </c>
      <c r="K52" s="114">
        <v>38.502361030000003</v>
      </c>
      <c r="L52" s="114">
        <v>1.2465719272002E-6</v>
      </c>
      <c r="M52" s="114">
        <v>9.0863956699999999</v>
      </c>
      <c r="N52" s="114">
        <v>2.5338003800000002</v>
      </c>
      <c r="O52" s="114">
        <v>3.6000193500000002</v>
      </c>
      <c r="P52" s="114">
        <v>5.9462652599999997</v>
      </c>
      <c r="Q52" s="114">
        <v>1.6494481000000001</v>
      </c>
      <c r="R52" s="114">
        <v>5.3153593399999997</v>
      </c>
      <c r="S52" s="114">
        <v>4.9917851300000002</v>
      </c>
      <c r="T52" s="115">
        <f t="shared" si="2"/>
        <v>5.4457549734280661</v>
      </c>
      <c r="U52" s="116">
        <f t="shared" si="3"/>
        <v>17.595176556657194</v>
      </c>
      <c r="V52" s="117"/>
      <c r="W52" s="118">
        <f t="shared" ca="1" si="4"/>
        <v>0</v>
      </c>
      <c r="X52" s="119">
        <f t="shared" ca="1" si="5"/>
        <v>0</v>
      </c>
      <c r="Y52" s="119">
        <f t="shared" ca="1" si="6"/>
        <v>0</v>
      </c>
      <c r="Z52" s="119">
        <f t="shared" ca="1" si="7"/>
        <v>0</v>
      </c>
      <c r="AA52" s="120">
        <f t="shared" ca="1" si="8"/>
        <v>0</v>
      </c>
      <c r="AB52" s="121">
        <f t="shared" ca="1" si="9"/>
        <v>0</v>
      </c>
      <c r="AC52" s="120">
        <f t="shared" ca="1" si="10"/>
        <v>0</v>
      </c>
      <c r="AD52" s="120">
        <f t="shared" ca="1" si="11"/>
        <v>0</v>
      </c>
      <c r="AE52" s="120">
        <f t="shared" ca="1" si="12"/>
        <v>0</v>
      </c>
      <c r="AF52" s="120">
        <f t="shared" ca="1" si="13"/>
        <v>0</v>
      </c>
      <c r="AG52" s="120"/>
      <c r="AH52" s="119">
        <f t="shared" si="14"/>
        <v>76.651387196571932</v>
      </c>
    </row>
    <row r="53" spans="1:34" ht="12.5" x14ac:dyDescent="0.25">
      <c r="A53" s="182">
        <v>1989</v>
      </c>
      <c r="B53" s="36">
        <f t="shared" ca="1" si="15"/>
        <v>0</v>
      </c>
      <c r="C53" s="43"/>
      <c r="D53" s="112">
        <f t="shared" ca="1" si="1"/>
        <v>0</v>
      </c>
      <c r="F53" s="113">
        <v>0</v>
      </c>
      <c r="G53" s="114">
        <v>0</v>
      </c>
      <c r="H53" s="114">
        <v>14.85281217</v>
      </c>
      <c r="I53" s="114">
        <v>1.9967084799999999</v>
      </c>
      <c r="J53" s="114">
        <v>6.0792888700000001</v>
      </c>
      <c r="K53" s="114">
        <v>38.502361030000003</v>
      </c>
      <c r="L53" s="114">
        <v>1.2465719272002E-6</v>
      </c>
      <c r="M53" s="114">
        <v>9.0863956699999999</v>
      </c>
      <c r="N53" s="114">
        <v>2.5338003800000002</v>
      </c>
      <c r="O53" s="114">
        <v>3.6000193500000002</v>
      </c>
      <c r="P53" s="114">
        <v>5.9462652599999997</v>
      </c>
      <c r="Q53" s="114">
        <v>1.6494481000000001</v>
      </c>
      <c r="R53" s="114">
        <v>5.3153593399999997</v>
      </c>
      <c r="S53" s="114">
        <v>4.9917851300000002</v>
      </c>
      <c r="T53" s="115">
        <f t="shared" si="2"/>
        <v>5.4457549734280661</v>
      </c>
      <c r="U53" s="116">
        <f t="shared" si="3"/>
        <v>17.595176556657194</v>
      </c>
      <c r="V53" s="117"/>
      <c r="W53" s="118">
        <f t="shared" ca="1" si="4"/>
        <v>0</v>
      </c>
      <c r="X53" s="119">
        <f t="shared" ca="1" si="5"/>
        <v>0</v>
      </c>
      <c r="Y53" s="119">
        <f t="shared" ca="1" si="6"/>
        <v>0</v>
      </c>
      <c r="Z53" s="119">
        <f t="shared" ca="1" si="7"/>
        <v>0</v>
      </c>
      <c r="AA53" s="120">
        <f t="shared" ca="1" si="8"/>
        <v>0</v>
      </c>
      <c r="AB53" s="121">
        <f t="shared" ca="1" si="9"/>
        <v>0</v>
      </c>
      <c r="AC53" s="120">
        <f t="shared" ca="1" si="10"/>
        <v>0</v>
      </c>
      <c r="AD53" s="120">
        <f t="shared" ca="1" si="11"/>
        <v>0</v>
      </c>
      <c r="AE53" s="120">
        <f t="shared" ca="1" si="12"/>
        <v>0</v>
      </c>
      <c r="AF53" s="120">
        <f t="shared" ca="1" si="13"/>
        <v>0</v>
      </c>
      <c r="AG53" s="120"/>
      <c r="AH53" s="119">
        <f t="shared" si="14"/>
        <v>76.651387196571932</v>
      </c>
    </row>
    <row r="54" spans="1:34" ht="12.5" x14ac:dyDescent="0.25">
      <c r="A54" s="182">
        <v>1990</v>
      </c>
      <c r="B54" s="36">
        <f t="shared" ca="1" si="15"/>
        <v>0</v>
      </c>
      <c r="C54" s="43"/>
      <c r="D54" s="112">
        <f t="shared" ca="1" si="1"/>
        <v>0</v>
      </c>
      <c r="F54" s="113">
        <v>0</v>
      </c>
      <c r="G54" s="114">
        <v>0</v>
      </c>
      <c r="H54" s="114">
        <v>14.85281217</v>
      </c>
      <c r="I54" s="114">
        <v>1.9967084799999999</v>
      </c>
      <c r="J54" s="114">
        <v>6.0792888700000001</v>
      </c>
      <c r="K54" s="114">
        <v>38.502361030000003</v>
      </c>
      <c r="L54" s="114">
        <v>1.2465719272002E-6</v>
      </c>
      <c r="M54" s="114">
        <v>9.0863956699999999</v>
      </c>
      <c r="N54" s="114">
        <v>2.5338003800000002</v>
      </c>
      <c r="O54" s="114">
        <v>3.6000193500000002</v>
      </c>
      <c r="P54" s="114">
        <v>5.9462652599999997</v>
      </c>
      <c r="Q54" s="114">
        <v>1.6494481000000001</v>
      </c>
      <c r="R54" s="114">
        <v>5.3153593399999997</v>
      </c>
      <c r="S54" s="114">
        <v>4.9917851300000002</v>
      </c>
      <c r="T54" s="115">
        <f t="shared" si="2"/>
        <v>5.4457549734280661</v>
      </c>
      <c r="U54" s="116">
        <f t="shared" si="3"/>
        <v>17.595176556657194</v>
      </c>
      <c r="V54" s="117"/>
      <c r="W54" s="118">
        <f t="shared" ca="1" si="4"/>
        <v>0</v>
      </c>
      <c r="X54" s="119">
        <f t="shared" ca="1" si="5"/>
        <v>0</v>
      </c>
      <c r="Y54" s="119">
        <f t="shared" ca="1" si="6"/>
        <v>0</v>
      </c>
      <c r="Z54" s="119">
        <f t="shared" ca="1" si="7"/>
        <v>0</v>
      </c>
      <c r="AA54" s="120">
        <f t="shared" ca="1" si="8"/>
        <v>0</v>
      </c>
      <c r="AB54" s="121">
        <f t="shared" ca="1" si="9"/>
        <v>0</v>
      </c>
      <c r="AC54" s="120">
        <f t="shared" ca="1" si="10"/>
        <v>0</v>
      </c>
      <c r="AD54" s="120">
        <f t="shared" ca="1" si="11"/>
        <v>0</v>
      </c>
      <c r="AE54" s="120">
        <f t="shared" ca="1" si="12"/>
        <v>0</v>
      </c>
      <c r="AF54" s="120">
        <f t="shared" ca="1" si="13"/>
        <v>0</v>
      </c>
      <c r="AG54" s="120"/>
      <c r="AH54" s="119">
        <f t="shared" si="14"/>
        <v>76.651387196571932</v>
      </c>
    </row>
    <row r="55" spans="1:34" ht="12.5" x14ac:dyDescent="0.25">
      <c r="A55" s="182">
        <v>1991</v>
      </c>
      <c r="B55" s="36">
        <f t="shared" ca="1" si="15"/>
        <v>0</v>
      </c>
      <c r="C55" s="43"/>
      <c r="D55" s="112">
        <f t="shared" ca="1" si="1"/>
        <v>0</v>
      </c>
      <c r="F55" s="113">
        <v>0</v>
      </c>
      <c r="G55" s="114">
        <v>0</v>
      </c>
      <c r="H55" s="114">
        <v>14.85281217</v>
      </c>
      <c r="I55" s="114">
        <v>1.9967084799999999</v>
      </c>
      <c r="J55" s="114">
        <v>6.0792888700000001</v>
      </c>
      <c r="K55" s="114">
        <v>38.502361030000003</v>
      </c>
      <c r="L55" s="114">
        <v>1.2465719272002E-6</v>
      </c>
      <c r="M55" s="114">
        <v>9.0863956699999999</v>
      </c>
      <c r="N55" s="114">
        <v>2.5338003800000002</v>
      </c>
      <c r="O55" s="114">
        <v>3.6000193500000002</v>
      </c>
      <c r="P55" s="114">
        <v>5.9462652599999997</v>
      </c>
      <c r="Q55" s="114">
        <v>1.6494481000000001</v>
      </c>
      <c r="R55" s="114">
        <v>5.3153593399999997</v>
      </c>
      <c r="S55" s="114">
        <v>4.9917851300000002</v>
      </c>
      <c r="T55" s="115">
        <f t="shared" si="2"/>
        <v>5.4457549734280661</v>
      </c>
      <c r="U55" s="116">
        <f t="shared" si="3"/>
        <v>17.595176556657194</v>
      </c>
      <c r="V55" s="117"/>
      <c r="W55" s="118">
        <f t="shared" ca="1" si="4"/>
        <v>0</v>
      </c>
      <c r="X55" s="119">
        <f t="shared" ca="1" si="5"/>
        <v>0</v>
      </c>
      <c r="Y55" s="119">
        <f t="shared" ca="1" si="6"/>
        <v>0</v>
      </c>
      <c r="Z55" s="119">
        <f t="shared" ca="1" si="7"/>
        <v>0</v>
      </c>
      <c r="AA55" s="120">
        <f t="shared" ca="1" si="8"/>
        <v>0</v>
      </c>
      <c r="AB55" s="121">
        <f t="shared" ca="1" si="9"/>
        <v>0</v>
      </c>
      <c r="AC55" s="120">
        <f t="shared" ca="1" si="10"/>
        <v>0</v>
      </c>
      <c r="AD55" s="120">
        <f t="shared" ca="1" si="11"/>
        <v>0</v>
      </c>
      <c r="AE55" s="120">
        <f t="shared" ca="1" si="12"/>
        <v>0</v>
      </c>
      <c r="AF55" s="120">
        <f t="shared" ca="1" si="13"/>
        <v>0</v>
      </c>
      <c r="AG55" s="120"/>
      <c r="AH55" s="119">
        <f t="shared" si="14"/>
        <v>76.651387196571932</v>
      </c>
    </row>
    <row r="56" spans="1:34" ht="12.5" x14ac:dyDescent="0.25">
      <c r="A56" s="182">
        <v>1992</v>
      </c>
      <c r="B56" s="36">
        <f t="shared" ca="1" si="15"/>
        <v>0</v>
      </c>
      <c r="C56" s="43"/>
      <c r="D56" s="112">
        <f t="shared" ca="1" si="1"/>
        <v>0</v>
      </c>
      <c r="F56" s="113">
        <v>0</v>
      </c>
      <c r="G56" s="114">
        <v>0</v>
      </c>
      <c r="H56" s="114">
        <v>14.85281217</v>
      </c>
      <c r="I56" s="114">
        <v>1.9967084799999999</v>
      </c>
      <c r="J56" s="114">
        <v>6.0792888700000001</v>
      </c>
      <c r="K56" s="114">
        <v>38.502361030000003</v>
      </c>
      <c r="L56" s="114">
        <v>1.2465719272002E-6</v>
      </c>
      <c r="M56" s="114">
        <v>9.0863956699999999</v>
      </c>
      <c r="N56" s="114">
        <v>2.5338003800000002</v>
      </c>
      <c r="O56" s="114">
        <v>3.6000193500000002</v>
      </c>
      <c r="P56" s="114">
        <v>5.9462652599999997</v>
      </c>
      <c r="Q56" s="114">
        <v>1.6494481000000001</v>
      </c>
      <c r="R56" s="114">
        <v>5.3153593399999997</v>
      </c>
      <c r="S56" s="114">
        <v>4.9917851300000002</v>
      </c>
      <c r="T56" s="115">
        <f t="shared" si="2"/>
        <v>5.4457549734280661</v>
      </c>
      <c r="U56" s="116">
        <f t="shared" si="3"/>
        <v>17.595176556657194</v>
      </c>
      <c r="V56" s="117"/>
      <c r="W56" s="118">
        <f t="shared" ca="1" si="4"/>
        <v>0</v>
      </c>
      <c r="X56" s="119">
        <f t="shared" ca="1" si="5"/>
        <v>0</v>
      </c>
      <c r="Y56" s="119">
        <f t="shared" ca="1" si="6"/>
        <v>0</v>
      </c>
      <c r="Z56" s="119">
        <f t="shared" ca="1" si="7"/>
        <v>0</v>
      </c>
      <c r="AA56" s="120">
        <f t="shared" ca="1" si="8"/>
        <v>0</v>
      </c>
      <c r="AB56" s="121">
        <f t="shared" ca="1" si="9"/>
        <v>0</v>
      </c>
      <c r="AC56" s="120">
        <f t="shared" ca="1" si="10"/>
        <v>0</v>
      </c>
      <c r="AD56" s="120">
        <f t="shared" ca="1" si="11"/>
        <v>0</v>
      </c>
      <c r="AE56" s="120">
        <f t="shared" ca="1" si="12"/>
        <v>0</v>
      </c>
      <c r="AF56" s="120">
        <f t="shared" ca="1" si="13"/>
        <v>0</v>
      </c>
      <c r="AG56" s="120"/>
      <c r="AH56" s="119">
        <f t="shared" si="14"/>
        <v>76.651387196571932</v>
      </c>
    </row>
    <row r="57" spans="1:34" ht="12.5" x14ac:dyDescent="0.25">
      <c r="A57" s="182">
        <v>1993</v>
      </c>
      <c r="B57" s="36">
        <f t="shared" ca="1" si="15"/>
        <v>0</v>
      </c>
      <c r="C57" s="43"/>
      <c r="D57" s="112">
        <f t="shared" ca="1" si="1"/>
        <v>0</v>
      </c>
      <c r="F57" s="113">
        <v>0</v>
      </c>
      <c r="G57" s="114">
        <v>0</v>
      </c>
      <c r="H57" s="114">
        <v>14.85281217</v>
      </c>
      <c r="I57" s="114">
        <v>1.9967084799999999</v>
      </c>
      <c r="J57" s="114">
        <v>6.0792888700000001</v>
      </c>
      <c r="K57" s="114">
        <v>38.502361030000003</v>
      </c>
      <c r="L57" s="114">
        <v>1.2465719272002E-6</v>
      </c>
      <c r="M57" s="114">
        <v>9.0863956699999999</v>
      </c>
      <c r="N57" s="114">
        <v>2.5338003800000002</v>
      </c>
      <c r="O57" s="114">
        <v>3.6000193500000002</v>
      </c>
      <c r="P57" s="114">
        <v>5.9462652599999997</v>
      </c>
      <c r="Q57" s="114">
        <v>1.6494481000000001</v>
      </c>
      <c r="R57" s="114">
        <v>5.3153593399999997</v>
      </c>
      <c r="S57" s="114">
        <v>4.9917851300000002</v>
      </c>
      <c r="T57" s="115">
        <f t="shared" si="2"/>
        <v>5.4457549734280661</v>
      </c>
      <c r="U57" s="116">
        <f t="shared" si="3"/>
        <v>17.595176556657194</v>
      </c>
      <c r="V57" s="117"/>
      <c r="W57" s="118">
        <f t="shared" ca="1" si="4"/>
        <v>0</v>
      </c>
      <c r="X57" s="119">
        <f t="shared" ca="1" si="5"/>
        <v>0</v>
      </c>
      <c r="Y57" s="119">
        <f t="shared" ca="1" si="6"/>
        <v>0</v>
      </c>
      <c r="Z57" s="119">
        <f t="shared" ca="1" si="7"/>
        <v>0</v>
      </c>
      <c r="AA57" s="120">
        <f t="shared" ca="1" si="8"/>
        <v>0</v>
      </c>
      <c r="AB57" s="121">
        <f t="shared" ca="1" si="9"/>
        <v>0</v>
      </c>
      <c r="AC57" s="120">
        <f t="shared" ca="1" si="10"/>
        <v>0</v>
      </c>
      <c r="AD57" s="120">
        <f t="shared" ca="1" si="11"/>
        <v>0</v>
      </c>
      <c r="AE57" s="120">
        <f t="shared" ca="1" si="12"/>
        <v>0</v>
      </c>
      <c r="AF57" s="120">
        <f t="shared" ca="1" si="13"/>
        <v>0</v>
      </c>
      <c r="AG57" s="120"/>
      <c r="AH57" s="119">
        <f t="shared" si="14"/>
        <v>76.651387196571932</v>
      </c>
    </row>
    <row r="58" spans="1:34" ht="12.5" x14ac:dyDescent="0.25">
      <c r="A58" s="182">
        <v>1994</v>
      </c>
      <c r="B58" s="36">
        <f t="shared" ca="1" si="15"/>
        <v>0</v>
      </c>
      <c r="C58" s="43"/>
      <c r="D58" s="112">
        <f t="shared" ca="1" si="1"/>
        <v>0</v>
      </c>
      <c r="F58" s="113">
        <v>0</v>
      </c>
      <c r="G58" s="114">
        <v>0</v>
      </c>
      <c r="H58" s="114">
        <v>18.32460133</v>
      </c>
      <c r="I58" s="114">
        <v>1.76238355</v>
      </c>
      <c r="J58" s="114">
        <v>3.7197902100000002</v>
      </c>
      <c r="K58" s="114">
        <v>39.240040749999999</v>
      </c>
      <c r="L58" s="114">
        <v>1.2465719272002E-6</v>
      </c>
      <c r="M58" s="114">
        <v>8.5677922599999992</v>
      </c>
      <c r="N58" s="114">
        <v>3.07592475</v>
      </c>
      <c r="O58" s="114">
        <v>3.3555542799999998</v>
      </c>
      <c r="P58" s="114">
        <v>6.1518495099999999</v>
      </c>
      <c r="Q58" s="114">
        <v>1.167028</v>
      </c>
      <c r="R58" s="114">
        <v>4.6529789299999997</v>
      </c>
      <c r="S58" s="114">
        <v>4.9487250100000004</v>
      </c>
      <c r="T58" s="115">
        <f t="shared" si="2"/>
        <v>5.0333301734280553</v>
      </c>
      <c r="U58" s="116">
        <f t="shared" si="3"/>
        <v>18.025664431457191</v>
      </c>
      <c r="V58" s="117"/>
      <c r="W58" s="118">
        <f t="shared" ca="1" si="4"/>
        <v>0</v>
      </c>
      <c r="X58" s="119">
        <f t="shared" ca="1" si="5"/>
        <v>0</v>
      </c>
      <c r="Y58" s="119">
        <f t="shared" ca="1" si="6"/>
        <v>0</v>
      </c>
      <c r="Z58" s="119">
        <f t="shared" ca="1" si="7"/>
        <v>0</v>
      </c>
      <c r="AA58" s="120">
        <f t="shared" ca="1" si="8"/>
        <v>0</v>
      </c>
      <c r="AB58" s="121">
        <f t="shared" ca="1" si="9"/>
        <v>0</v>
      </c>
      <c r="AC58" s="120">
        <f t="shared" ca="1" si="10"/>
        <v>0</v>
      </c>
      <c r="AD58" s="120">
        <f t="shared" ca="1" si="11"/>
        <v>0</v>
      </c>
      <c r="AE58" s="120">
        <f t="shared" ca="1" si="12"/>
        <v>0</v>
      </c>
      <c r="AF58" s="120">
        <f t="shared" ca="1" si="13"/>
        <v>0</v>
      </c>
      <c r="AG58" s="120"/>
      <c r="AH58" s="119">
        <f t="shared" si="14"/>
        <v>78.04608837657193</v>
      </c>
    </row>
    <row r="59" spans="1:34" ht="12.5" x14ac:dyDescent="0.25">
      <c r="A59" s="182">
        <v>1995</v>
      </c>
      <c r="B59" s="36">
        <f t="shared" ca="1" si="15"/>
        <v>0</v>
      </c>
      <c r="C59" s="43"/>
      <c r="D59" s="112">
        <f t="shared" ca="1" si="1"/>
        <v>0</v>
      </c>
      <c r="F59" s="113">
        <v>0</v>
      </c>
      <c r="G59" s="114">
        <v>0</v>
      </c>
      <c r="H59" s="114">
        <v>18.32460133</v>
      </c>
      <c r="I59" s="114">
        <v>1.76238355</v>
      </c>
      <c r="J59" s="114">
        <v>3.7197902100000002</v>
      </c>
      <c r="K59" s="114">
        <v>39.240040749999999</v>
      </c>
      <c r="L59" s="114">
        <v>1.2465719272002E-6</v>
      </c>
      <c r="M59" s="114">
        <v>8.5677922599999992</v>
      </c>
      <c r="N59" s="114">
        <v>3.07592475</v>
      </c>
      <c r="O59" s="114">
        <v>3.3555542799999998</v>
      </c>
      <c r="P59" s="114">
        <v>6.1518495099999999</v>
      </c>
      <c r="Q59" s="114">
        <v>1.167028</v>
      </c>
      <c r="R59" s="114">
        <v>4.6529789299999997</v>
      </c>
      <c r="S59" s="114">
        <v>4.9487250100000004</v>
      </c>
      <c r="T59" s="115">
        <f t="shared" si="2"/>
        <v>5.0333301734280553</v>
      </c>
      <c r="U59" s="116">
        <f t="shared" si="3"/>
        <v>18.025664431457191</v>
      </c>
      <c r="V59" s="117"/>
      <c r="W59" s="118">
        <f t="shared" ca="1" si="4"/>
        <v>0</v>
      </c>
      <c r="X59" s="119">
        <f t="shared" ca="1" si="5"/>
        <v>0</v>
      </c>
      <c r="Y59" s="119">
        <f t="shared" ca="1" si="6"/>
        <v>0</v>
      </c>
      <c r="Z59" s="119">
        <f t="shared" ca="1" si="7"/>
        <v>0</v>
      </c>
      <c r="AA59" s="120">
        <f t="shared" ca="1" si="8"/>
        <v>0</v>
      </c>
      <c r="AB59" s="121">
        <f t="shared" ca="1" si="9"/>
        <v>0</v>
      </c>
      <c r="AC59" s="120">
        <f t="shared" ca="1" si="10"/>
        <v>0</v>
      </c>
      <c r="AD59" s="120">
        <f t="shared" ca="1" si="11"/>
        <v>0</v>
      </c>
      <c r="AE59" s="120">
        <f t="shared" ca="1" si="12"/>
        <v>0</v>
      </c>
      <c r="AF59" s="120">
        <f t="shared" ca="1" si="13"/>
        <v>0</v>
      </c>
      <c r="AG59" s="120"/>
      <c r="AH59" s="119">
        <f t="shared" si="14"/>
        <v>78.04608837657193</v>
      </c>
    </row>
    <row r="60" spans="1:34" ht="12.5" x14ac:dyDescent="0.25">
      <c r="A60" s="182">
        <v>1996</v>
      </c>
      <c r="B60" s="36">
        <f t="shared" ca="1" si="15"/>
        <v>0</v>
      </c>
      <c r="C60" s="43"/>
      <c r="D60" s="112">
        <f t="shared" ca="1" si="1"/>
        <v>0</v>
      </c>
      <c r="F60" s="113">
        <v>0</v>
      </c>
      <c r="G60" s="114">
        <v>0</v>
      </c>
      <c r="H60" s="114">
        <v>18.32460133</v>
      </c>
      <c r="I60" s="114">
        <v>1.76238355</v>
      </c>
      <c r="J60" s="114">
        <v>3.7197902100000002</v>
      </c>
      <c r="K60" s="114">
        <v>39.240040749999999</v>
      </c>
      <c r="L60" s="114">
        <v>1.2465719272002E-6</v>
      </c>
      <c r="M60" s="114">
        <v>8.5677922599999992</v>
      </c>
      <c r="N60" s="114">
        <v>3.07592475</v>
      </c>
      <c r="O60" s="114">
        <v>3.3555542799999998</v>
      </c>
      <c r="P60" s="114">
        <v>6.1518495099999999</v>
      </c>
      <c r="Q60" s="114">
        <v>1.167028</v>
      </c>
      <c r="R60" s="114">
        <v>4.6529789299999997</v>
      </c>
      <c r="S60" s="114">
        <v>4.9487250100000004</v>
      </c>
      <c r="T60" s="115">
        <f t="shared" si="2"/>
        <v>5.0333301734280553</v>
      </c>
      <c r="U60" s="116">
        <f t="shared" si="3"/>
        <v>18.025664431457191</v>
      </c>
      <c r="V60" s="117"/>
      <c r="W60" s="118">
        <f t="shared" ca="1" si="4"/>
        <v>0</v>
      </c>
      <c r="X60" s="119">
        <f t="shared" ca="1" si="5"/>
        <v>0</v>
      </c>
      <c r="Y60" s="119">
        <f t="shared" ca="1" si="6"/>
        <v>0</v>
      </c>
      <c r="Z60" s="119">
        <f t="shared" ca="1" si="7"/>
        <v>0</v>
      </c>
      <c r="AA60" s="120">
        <f t="shared" ca="1" si="8"/>
        <v>0</v>
      </c>
      <c r="AB60" s="121">
        <f t="shared" ca="1" si="9"/>
        <v>0</v>
      </c>
      <c r="AC60" s="120">
        <f t="shared" ca="1" si="10"/>
        <v>0</v>
      </c>
      <c r="AD60" s="120">
        <f t="shared" ca="1" si="11"/>
        <v>0</v>
      </c>
      <c r="AE60" s="120">
        <f t="shared" ca="1" si="12"/>
        <v>0</v>
      </c>
      <c r="AF60" s="120">
        <f t="shared" ca="1" si="13"/>
        <v>0</v>
      </c>
      <c r="AG60" s="120"/>
      <c r="AH60" s="119">
        <f t="shared" si="14"/>
        <v>78.04608837657193</v>
      </c>
    </row>
    <row r="61" spans="1:34" ht="12.5" x14ac:dyDescent="0.25">
      <c r="A61" s="182">
        <v>1997</v>
      </c>
      <c r="B61" s="36">
        <f t="shared" ca="1" si="15"/>
        <v>0</v>
      </c>
      <c r="C61" s="43"/>
      <c r="D61" s="112">
        <f t="shared" ca="1" si="1"/>
        <v>0</v>
      </c>
      <c r="F61" s="113">
        <v>0</v>
      </c>
      <c r="G61" s="114">
        <v>0</v>
      </c>
      <c r="H61" s="114">
        <v>21.272298200000002</v>
      </c>
      <c r="I61" s="114">
        <v>1.4965220800000001</v>
      </c>
      <c r="J61" s="114">
        <v>3.0165494000000002</v>
      </c>
      <c r="K61" s="114">
        <v>37.858294479999998</v>
      </c>
      <c r="L61" s="114">
        <v>1.2465719272002E-6</v>
      </c>
      <c r="M61" s="114">
        <v>7.6035521800000003</v>
      </c>
      <c r="N61" s="114">
        <v>3.3249342</v>
      </c>
      <c r="O61" s="114">
        <v>3.3688489000000001</v>
      </c>
      <c r="P61" s="114">
        <v>6.5099855700000004</v>
      </c>
      <c r="Q61" s="114">
        <v>1.1098980899999999</v>
      </c>
      <c r="R61" s="114">
        <v>4.9594739900000002</v>
      </c>
      <c r="S61" s="114">
        <v>5.9455894100000002</v>
      </c>
      <c r="T61" s="115">
        <f t="shared" si="2"/>
        <v>3.5340522534280723</v>
      </c>
      <c r="U61" s="116">
        <f t="shared" si="3"/>
        <v>18.499524651857193</v>
      </c>
      <c r="V61" s="117"/>
      <c r="W61" s="118">
        <f t="shared" ca="1" si="4"/>
        <v>0</v>
      </c>
      <c r="X61" s="119">
        <f t="shared" ca="1" si="5"/>
        <v>0</v>
      </c>
      <c r="Y61" s="119">
        <f t="shared" ca="1" si="6"/>
        <v>0</v>
      </c>
      <c r="Z61" s="119">
        <f t="shared" ca="1" si="7"/>
        <v>0</v>
      </c>
      <c r="AA61" s="120">
        <f t="shared" ca="1" si="8"/>
        <v>0</v>
      </c>
      <c r="AB61" s="121">
        <f t="shared" ca="1" si="9"/>
        <v>0</v>
      </c>
      <c r="AC61" s="120">
        <f t="shared" ca="1" si="10"/>
        <v>0</v>
      </c>
      <c r="AD61" s="120">
        <f t="shared" ca="1" si="11"/>
        <v>0</v>
      </c>
      <c r="AE61" s="120">
        <f t="shared" ca="1" si="12"/>
        <v>0</v>
      </c>
      <c r="AF61" s="120">
        <f t="shared" ca="1" si="13"/>
        <v>0</v>
      </c>
      <c r="AG61" s="120"/>
      <c r="AH61" s="119">
        <f t="shared" si="14"/>
        <v>77.941000686571925</v>
      </c>
    </row>
    <row r="62" spans="1:34" ht="12.5" x14ac:dyDescent="0.25">
      <c r="A62" s="182">
        <v>1998</v>
      </c>
      <c r="B62" s="36">
        <f t="shared" ca="1" si="15"/>
        <v>0</v>
      </c>
      <c r="C62" s="43"/>
      <c r="D62" s="112">
        <f t="shared" ca="1" si="1"/>
        <v>0</v>
      </c>
      <c r="F62" s="113">
        <v>0</v>
      </c>
      <c r="G62" s="114">
        <v>0</v>
      </c>
      <c r="H62" s="114">
        <v>21.272298200000002</v>
      </c>
      <c r="I62" s="114">
        <v>1.4965220800000001</v>
      </c>
      <c r="J62" s="114">
        <v>3.0165494000000002</v>
      </c>
      <c r="K62" s="114">
        <v>37.858294479999998</v>
      </c>
      <c r="L62" s="114">
        <v>1.2465719272002E-6</v>
      </c>
      <c r="M62" s="114">
        <v>7.6035521800000003</v>
      </c>
      <c r="N62" s="114">
        <v>3.3249342</v>
      </c>
      <c r="O62" s="114">
        <v>3.3688489000000001</v>
      </c>
      <c r="P62" s="114">
        <v>6.5099855700000004</v>
      </c>
      <c r="Q62" s="114">
        <v>1.1098980899999999</v>
      </c>
      <c r="R62" s="114">
        <v>4.9594739900000002</v>
      </c>
      <c r="S62" s="114">
        <v>5.9455894100000002</v>
      </c>
      <c r="T62" s="115">
        <f t="shared" si="2"/>
        <v>3.5340522534280723</v>
      </c>
      <c r="U62" s="116">
        <f t="shared" si="3"/>
        <v>18.499524651857193</v>
      </c>
      <c r="V62" s="117"/>
      <c r="W62" s="118">
        <f t="shared" ca="1" si="4"/>
        <v>0</v>
      </c>
      <c r="X62" s="119">
        <f t="shared" ca="1" si="5"/>
        <v>0</v>
      </c>
      <c r="Y62" s="119">
        <f t="shared" ca="1" si="6"/>
        <v>0</v>
      </c>
      <c r="Z62" s="119">
        <f t="shared" ca="1" si="7"/>
        <v>0</v>
      </c>
      <c r="AA62" s="120">
        <f t="shared" ca="1" si="8"/>
        <v>0</v>
      </c>
      <c r="AB62" s="121">
        <f t="shared" ca="1" si="9"/>
        <v>0</v>
      </c>
      <c r="AC62" s="120">
        <f t="shared" ca="1" si="10"/>
        <v>0</v>
      </c>
      <c r="AD62" s="120">
        <f t="shared" ca="1" si="11"/>
        <v>0</v>
      </c>
      <c r="AE62" s="120">
        <f t="shared" ca="1" si="12"/>
        <v>0</v>
      </c>
      <c r="AF62" s="120">
        <f t="shared" ca="1" si="13"/>
        <v>0</v>
      </c>
      <c r="AG62" s="120"/>
      <c r="AH62" s="119">
        <f t="shared" si="14"/>
        <v>77.941000686571925</v>
      </c>
    </row>
    <row r="63" spans="1:34" ht="12.5" x14ac:dyDescent="0.25">
      <c r="A63" s="182">
        <v>1999</v>
      </c>
      <c r="B63" s="36">
        <f t="shared" ca="1" si="15"/>
        <v>0</v>
      </c>
      <c r="C63" s="43"/>
      <c r="D63" s="112">
        <f t="shared" ca="1" si="1"/>
        <v>0</v>
      </c>
      <c r="F63" s="113">
        <v>0</v>
      </c>
      <c r="G63" s="114">
        <v>0</v>
      </c>
      <c r="H63" s="114">
        <v>21.272298200000002</v>
      </c>
      <c r="I63" s="114">
        <v>1.4965220800000001</v>
      </c>
      <c r="J63" s="114">
        <v>3.0165494000000002</v>
      </c>
      <c r="K63" s="114">
        <v>37.858294479999998</v>
      </c>
      <c r="L63" s="114">
        <v>1.2465719272002E-6</v>
      </c>
      <c r="M63" s="114">
        <v>7.6035521800000003</v>
      </c>
      <c r="N63" s="114">
        <v>3.3249342</v>
      </c>
      <c r="O63" s="114">
        <v>3.3688489000000001</v>
      </c>
      <c r="P63" s="114">
        <v>6.5099855700000004</v>
      </c>
      <c r="Q63" s="114">
        <v>1.1098980899999999</v>
      </c>
      <c r="R63" s="114">
        <v>4.9594739900000002</v>
      </c>
      <c r="S63" s="114">
        <v>5.9455894100000002</v>
      </c>
      <c r="T63" s="115">
        <f t="shared" si="2"/>
        <v>3.5340522534280723</v>
      </c>
      <c r="U63" s="116">
        <f t="shared" si="3"/>
        <v>18.499524651857193</v>
      </c>
      <c r="V63" s="117"/>
      <c r="W63" s="118">
        <f t="shared" ca="1" si="4"/>
        <v>0</v>
      </c>
      <c r="X63" s="119">
        <f t="shared" ca="1" si="5"/>
        <v>0</v>
      </c>
      <c r="Y63" s="119">
        <f t="shared" ca="1" si="6"/>
        <v>0</v>
      </c>
      <c r="Z63" s="119">
        <f t="shared" ca="1" si="7"/>
        <v>0</v>
      </c>
      <c r="AA63" s="120">
        <f t="shared" ca="1" si="8"/>
        <v>0</v>
      </c>
      <c r="AB63" s="121">
        <f t="shared" ca="1" si="9"/>
        <v>0</v>
      </c>
      <c r="AC63" s="120">
        <f t="shared" ca="1" si="10"/>
        <v>0</v>
      </c>
      <c r="AD63" s="120">
        <f t="shared" ca="1" si="11"/>
        <v>0</v>
      </c>
      <c r="AE63" s="120">
        <f t="shared" ca="1" si="12"/>
        <v>0</v>
      </c>
      <c r="AF63" s="120">
        <f t="shared" ca="1" si="13"/>
        <v>0</v>
      </c>
      <c r="AG63" s="120"/>
      <c r="AH63" s="119">
        <f t="shared" si="14"/>
        <v>77.941000686571925</v>
      </c>
    </row>
    <row r="64" spans="1:34" ht="12.5" x14ac:dyDescent="0.25">
      <c r="A64" s="182">
        <v>2000</v>
      </c>
      <c r="B64" s="36">
        <f t="shared" ca="1" si="15"/>
        <v>0</v>
      </c>
      <c r="C64" s="43"/>
      <c r="D64" s="112">
        <f t="shared" ca="1" si="1"/>
        <v>0</v>
      </c>
      <c r="F64" s="113">
        <v>0</v>
      </c>
      <c r="G64" s="114">
        <v>0</v>
      </c>
      <c r="H64" s="114">
        <v>16.497706709999999</v>
      </c>
      <c r="I64" s="114">
        <v>1.67787084</v>
      </c>
      <c r="J64" s="114">
        <v>3.41119109</v>
      </c>
      <c r="K64" s="114">
        <v>39.79738442</v>
      </c>
      <c r="L64" s="114">
        <v>1.2465719272002E-6</v>
      </c>
      <c r="M64" s="114">
        <v>8.1887488200000007</v>
      </c>
      <c r="N64" s="114">
        <v>3.5165338500000001</v>
      </c>
      <c r="O64" s="114">
        <v>3.67073918</v>
      </c>
      <c r="P64" s="114">
        <v>6.4134807599999997</v>
      </c>
      <c r="Q64" s="114">
        <v>1.23081324</v>
      </c>
      <c r="R64" s="114">
        <v>4.7988781999999999</v>
      </c>
      <c r="S64" s="114">
        <v>6.8097273999999999</v>
      </c>
      <c r="T64" s="115">
        <f t="shared" si="2"/>
        <v>3.9869242434280636</v>
      </c>
      <c r="U64" s="116">
        <f t="shared" si="3"/>
        <v>17.286983447957191</v>
      </c>
      <c r="V64" s="117"/>
      <c r="W64" s="118">
        <f t="shared" ca="1" si="4"/>
        <v>0</v>
      </c>
      <c r="X64" s="119">
        <f t="shared" ca="1" si="5"/>
        <v>0</v>
      </c>
      <c r="Y64" s="119">
        <f t="shared" ca="1" si="6"/>
        <v>0</v>
      </c>
      <c r="Z64" s="119">
        <f t="shared" ca="1" si="7"/>
        <v>0</v>
      </c>
      <c r="AA64" s="120">
        <f t="shared" ca="1" si="8"/>
        <v>0</v>
      </c>
      <c r="AB64" s="121">
        <f t="shared" ca="1" si="9"/>
        <v>0</v>
      </c>
      <c r="AC64" s="120">
        <f t="shared" ca="1" si="10"/>
        <v>0</v>
      </c>
      <c r="AD64" s="120">
        <f t="shared" ca="1" si="11"/>
        <v>0</v>
      </c>
      <c r="AE64" s="120">
        <f t="shared" ca="1" si="12"/>
        <v>0</v>
      </c>
      <c r="AF64" s="120">
        <f t="shared" ca="1" si="13"/>
        <v>0</v>
      </c>
      <c r="AG64" s="120"/>
      <c r="AH64" s="119">
        <f t="shared" si="14"/>
        <v>76.76017615657193</v>
      </c>
    </row>
    <row r="65" spans="1:34" ht="12.5" x14ac:dyDescent="0.25">
      <c r="A65" s="182">
        <v>2001</v>
      </c>
      <c r="B65" s="36">
        <f t="shared" ca="1" si="15"/>
        <v>0</v>
      </c>
      <c r="C65" s="43"/>
      <c r="D65" s="112">
        <f t="shared" ca="1" si="1"/>
        <v>0</v>
      </c>
      <c r="F65" s="113">
        <v>0</v>
      </c>
      <c r="G65" s="114">
        <v>0</v>
      </c>
      <c r="H65" s="114">
        <v>16.497706709999999</v>
      </c>
      <c r="I65" s="114">
        <v>1.67787084</v>
      </c>
      <c r="J65" s="114">
        <v>3.41119109</v>
      </c>
      <c r="K65" s="114">
        <v>39.79738442</v>
      </c>
      <c r="L65" s="114">
        <v>1.2465719272002E-6</v>
      </c>
      <c r="M65" s="114">
        <v>8.1887488200000007</v>
      </c>
      <c r="N65" s="114">
        <v>3.5165338500000001</v>
      </c>
      <c r="O65" s="114">
        <v>3.67073918</v>
      </c>
      <c r="P65" s="114">
        <v>6.4134807599999997</v>
      </c>
      <c r="Q65" s="114">
        <v>1.23081324</v>
      </c>
      <c r="R65" s="114">
        <v>4.7988781999999999</v>
      </c>
      <c r="S65" s="114">
        <v>6.8097273999999999</v>
      </c>
      <c r="T65" s="115">
        <f t="shared" si="2"/>
        <v>3.9869242434280636</v>
      </c>
      <c r="U65" s="116">
        <f t="shared" si="3"/>
        <v>17.286983447957191</v>
      </c>
      <c r="V65" s="117"/>
      <c r="W65" s="118">
        <f t="shared" ca="1" si="4"/>
        <v>0</v>
      </c>
      <c r="X65" s="119">
        <f t="shared" ca="1" si="5"/>
        <v>0</v>
      </c>
      <c r="Y65" s="119">
        <f t="shared" ca="1" si="6"/>
        <v>0</v>
      </c>
      <c r="Z65" s="119">
        <f t="shared" ca="1" si="7"/>
        <v>0</v>
      </c>
      <c r="AA65" s="120">
        <f t="shared" ca="1" si="8"/>
        <v>0</v>
      </c>
      <c r="AB65" s="121">
        <f t="shared" ca="1" si="9"/>
        <v>0</v>
      </c>
      <c r="AC65" s="120">
        <f t="shared" ca="1" si="10"/>
        <v>0</v>
      </c>
      <c r="AD65" s="120">
        <f t="shared" ca="1" si="11"/>
        <v>0</v>
      </c>
      <c r="AE65" s="120">
        <f t="shared" ca="1" si="12"/>
        <v>0</v>
      </c>
      <c r="AF65" s="120">
        <f t="shared" ca="1" si="13"/>
        <v>0</v>
      </c>
      <c r="AG65" s="120"/>
      <c r="AH65" s="119">
        <f t="shared" si="14"/>
        <v>76.76017615657193</v>
      </c>
    </row>
    <row r="66" spans="1:34" ht="12.5" x14ac:dyDescent="0.25">
      <c r="A66" s="182">
        <v>2002</v>
      </c>
      <c r="B66" s="36">
        <f t="shared" ca="1" si="15"/>
        <v>0</v>
      </c>
      <c r="C66" s="43"/>
      <c r="D66" s="112">
        <f t="shared" ca="1" si="1"/>
        <v>0</v>
      </c>
      <c r="F66" s="113">
        <v>0</v>
      </c>
      <c r="G66" s="114">
        <v>0</v>
      </c>
      <c r="H66" s="114">
        <v>16.497706709999999</v>
      </c>
      <c r="I66" s="114">
        <v>1.67787084</v>
      </c>
      <c r="J66" s="114">
        <v>3.41119109</v>
      </c>
      <c r="K66" s="114">
        <v>39.79738442</v>
      </c>
      <c r="L66" s="114">
        <v>1.2465719272002E-6</v>
      </c>
      <c r="M66" s="114">
        <v>8.1887488200000007</v>
      </c>
      <c r="N66" s="114">
        <v>3.5165338500000001</v>
      </c>
      <c r="O66" s="114">
        <v>3.67073918</v>
      </c>
      <c r="P66" s="114">
        <v>6.4134807599999997</v>
      </c>
      <c r="Q66" s="114">
        <v>1.23081324</v>
      </c>
      <c r="R66" s="114">
        <v>4.7988781999999999</v>
      </c>
      <c r="S66" s="114">
        <v>6.8097273999999999</v>
      </c>
      <c r="T66" s="115">
        <f t="shared" si="2"/>
        <v>3.9869242434280636</v>
      </c>
      <c r="U66" s="116">
        <f t="shared" si="3"/>
        <v>17.286983447957191</v>
      </c>
      <c r="V66" s="117"/>
      <c r="W66" s="118">
        <f t="shared" ca="1" si="4"/>
        <v>0</v>
      </c>
      <c r="X66" s="119">
        <f t="shared" ca="1" si="5"/>
        <v>0</v>
      </c>
      <c r="Y66" s="119">
        <f t="shared" ca="1" si="6"/>
        <v>0</v>
      </c>
      <c r="Z66" s="119">
        <f t="shared" ca="1" si="7"/>
        <v>0</v>
      </c>
      <c r="AA66" s="120">
        <f t="shared" ca="1" si="8"/>
        <v>0</v>
      </c>
      <c r="AB66" s="121">
        <f t="shared" ca="1" si="9"/>
        <v>0</v>
      </c>
      <c r="AC66" s="120">
        <f t="shared" ca="1" si="10"/>
        <v>0</v>
      </c>
      <c r="AD66" s="120">
        <f t="shared" ca="1" si="11"/>
        <v>0</v>
      </c>
      <c r="AE66" s="120">
        <f t="shared" ca="1" si="12"/>
        <v>0</v>
      </c>
      <c r="AF66" s="120">
        <f t="shared" ca="1" si="13"/>
        <v>0</v>
      </c>
      <c r="AG66" s="120"/>
      <c r="AH66" s="119">
        <f t="shared" si="14"/>
        <v>76.76017615657193</v>
      </c>
    </row>
    <row r="67" spans="1:34" ht="12.5" x14ac:dyDescent="0.25">
      <c r="A67" s="182">
        <v>2003</v>
      </c>
      <c r="B67" s="36">
        <f t="shared" ca="1" si="15"/>
        <v>0</v>
      </c>
      <c r="C67" s="43"/>
      <c r="D67" s="112">
        <f t="shared" ca="1" si="1"/>
        <v>0</v>
      </c>
      <c r="F67" s="113">
        <v>0</v>
      </c>
      <c r="G67" s="114">
        <v>0</v>
      </c>
      <c r="H67" s="114">
        <v>18.495346770000001</v>
      </c>
      <c r="I67" s="114">
        <v>1.7211098300000001</v>
      </c>
      <c r="J67" s="114">
        <v>3.17376039</v>
      </c>
      <c r="K67" s="114">
        <v>37.505345740000003</v>
      </c>
      <c r="L67" s="114">
        <v>1.2465719272002E-6</v>
      </c>
      <c r="M67" s="114">
        <v>7.75744013</v>
      </c>
      <c r="N67" s="114">
        <v>3.7912643199999998</v>
      </c>
      <c r="O67" s="114">
        <v>2.9221129700000001</v>
      </c>
      <c r="P67" s="114">
        <v>7.1286108099999996</v>
      </c>
      <c r="Q67" s="114">
        <v>1.5278803999999999</v>
      </c>
      <c r="R67" s="114">
        <v>5.1882991299999999</v>
      </c>
      <c r="S67" s="114">
        <v>7.3548176300000003</v>
      </c>
      <c r="T67" s="115">
        <f t="shared" si="2"/>
        <v>3.4340106334280733</v>
      </c>
      <c r="U67" s="116">
        <f t="shared" si="3"/>
        <v>17.555326780357195</v>
      </c>
      <c r="V67" s="117"/>
      <c r="W67" s="118">
        <f t="shared" ca="1" si="4"/>
        <v>0</v>
      </c>
      <c r="X67" s="119">
        <f t="shared" ca="1" si="5"/>
        <v>0</v>
      </c>
      <c r="Y67" s="119">
        <f t="shared" ca="1" si="6"/>
        <v>0</v>
      </c>
      <c r="Z67" s="119">
        <f t="shared" ca="1" si="7"/>
        <v>0</v>
      </c>
      <c r="AA67" s="120">
        <f t="shared" ca="1" si="8"/>
        <v>0</v>
      </c>
      <c r="AB67" s="121">
        <f t="shared" ca="1" si="9"/>
        <v>0</v>
      </c>
      <c r="AC67" s="120">
        <f t="shared" ca="1" si="10"/>
        <v>0</v>
      </c>
      <c r="AD67" s="120">
        <f t="shared" ca="1" si="11"/>
        <v>0</v>
      </c>
      <c r="AE67" s="120">
        <f t="shared" ca="1" si="12"/>
        <v>0</v>
      </c>
      <c r="AF67" s="120">
        <f t="shared" ca="1" si="13"/>
        <v>0</v>
      </c>
      <c r="AG67" s="120"/>
      <c r="AH67" s="119">
        <f t="shared" si="14"/>
        <v>75.366381396571924</v>
      </c>
    </row>
    <row r="68" spans="1:34" ht="12.5" x14ac:dyDescent="0.25">
      <c r="A68" s="182">
        <v>2004</v>
      </c>
      <c r="B68" s="36">
        <f t="shared" ca="1" si="15"/>
        <v>0</v>
      </c>
      <c r="C68" s="43"/>
      <c r="D68" s="112">
        <f t="shared" ca="1" si="1"/>
        <v>0</v>
      </c>
      <c r="F68" s="113">
        <v>0</v>
      </c>
      <c r="G68" s="114">
        <v>0</v>
      </c>
      <c r="H68" s="114">
        <v>18.495346770000001</v>
      </c>
      <c r="I68" s="114">
        <v>1.7211098300000001</v>
      </c>
      <c r="J68" s="114">
        <v>3.17376039</v>
      </c>
      <c r="K68" s="114">
        <v>37.505345740000003</v>
      </c>
      <c r="L68" s="114">
        <v>1.2465719272002E-6</v>
      </c>
      <c r="M68" s="114">
        <v>7.75744013</v>
      </c>
      <c r="N68" s="114">
        <v>3.7912643199999998</v>
      </c>
      <c r="O68" s="114">
        <v>2.9221129700000001</v>
      </c>
      <c r="P68" s="114">
        <v>7.1286108099999996</v>
      </c>
      <c r="Q68" s="114">
        <v>1.5278803999999999</v>
      </c>
      <c r="R68" s="114">
        <v>5.1882991299999999</v>
      </c>
      <c r="S68" s="114">
        <v>7.3548176300000003</v>
      </c>
      <c r="T68" s="115">
        <f t="shared" si="2"/>
        <v>3.4340106334280733</v>
      </c>
      <c r="U68" s="116">
        <f t="shared" si="3"/>
        <v>17.555326780357195</v>
      </c>
      <c r="V68" s="117"/>
      <c r="W68" s="118">
        <f t="shared" ca="1" si="4"/>
        <v>0</v>
      </c>
      <c r="X68" s="119">
        <f t="shared" ca="1" si="5"/>
        <v>0</v>
      </c>
      <c r="Y68" s="119">
        <f t="shared" ca="1" si="6"/>
        <v>0</v>
      </c>
      <c r="Z68" s="119">
        <f t="shared" ca="1" si="7"/>
        <v>0</v>
      </c>
      <c r="AA68" s="120">
        <f t="shared" ca="1" si="8"/>
        <v>0</v>
      </c>
      <c r="AB68" s="121">
        <f t="shared" ca="1" si="9"/>
        <v>0</v>
      </c>
      <c r="AC68" s="120">
        <f t="shared" ca="1" si="10"/>
        <v>0</v>
      </c>
      <c r="AD68" s="120">
        <f t="shared" ca="1" si="11"/>
        <v>0</v>
      </c>
      <c r="AE68" s="120">
        <f t="shared" ca="1" si="12"/>
        <v>0</v>
      </c>
      <c r="AF68" s="120">
        <f t="shared" ca="1" si="13"/>
        <v>0</v>
      </c>
      <c r="AG68" s="120"/>
      <c r="AH68" s="119">
        <f t="shared" si="14"/>
        <v>75.366381396571924</v>
      </c>
    </row>
    <row r="69" spans="1:34" ht="12.5" x14ac:dyDescent="0.25">
      <c r="A69" s="182">
        <v>2005</v>
      </c>
      <c r="B69" s="36">
        <f t="shared" ca="1" si="15"/>
        <v>0</v>
      </c>
      <c r="C69" s="43"/>
      <c r="D69" s="112">
        <f t="shared" ca="1" si="1"/>
        <v>0</v>
      </c>
      <c r="F69" s="113">
        <v>0</v>
      </c>
      <c r="G69" s="114">
        <v>0</v>
      </c>
      <c r="H69" s="114">
        <v>18.495346770000001</v>
      </c>
      <c r="I69" s="114">
        <v>1.7211098300000001</v>
      </c>
      <c r="J69" s="114">
        <v>3.17376039</v>
      </c>
      <c r="K69" s="114">
        <v>37.505345740000003</v>
      </c>
      <c r="L69" s="114">
        <v>1.2465719272002E-6</v>
      </c>
      <c r="M69" s="114">
        <v>7.75744013</v>
      </c>
      <c r="N69" s="114">
        <v>3.7912643199999998</v>
      </c>
      <c r="O69" s="114">
        <v>2.9221129700000001</v>
      </c>
      <c r="P69" s="114">
        <v>7.1286108099999996</v>
      </c>
      <c r="Q69" s="114">
        <v>1.5278803999999999</v>
      </c>
      <c r="R69" s="114">
        <v>5.1882991299999999</v>
      </c>
      <c r="S69" s="114">
        <v>7.3548176300000003</v>
      </c>
      <c r="T69" s="115">
        <f t="shared" si="2"/>
        <v>3.4340106334280733</v>
      </c>
      <c r="U69" s="116">
        <f t="shared" si="3"/>
        <v>17.555326780357195</v>
      </c>
      <c r="V69" s="117"/>
      <c r="W69" s="118">
        <f t="shared" ca="1" si="4"/>
        <v>0</v>
      </c>
      <c r="X69" s="119">
        <f t="shared" ca="1" si="5"/>
        <v>0</v>
      </c>
      <c r="Y69" s="119">
        <f t="shared" ca="1" si="6"/>
        <v>0</v>
      </c>
      <c r="Z69" s="119">
        <f t="shared" ca="1" si="7"/>
        <v>0</v>
      </c>
      <c r="AA69" s="120">
        <f t="shared" ca="1" si="8"/>
        <v>0</v>
      </c>
      <c r="AB69" s="121">
        <f t="shared" ca="1" si="9"/>
        <v>0</v>
      </c>
      <c r="AC69" s="120">
        <f t="shared" ca="1" si="10"/>
        <v>0</v>
      </c>
      <c r="AD69" s="120">
        <f t="shared" ca="1" si="11"/>
        <v>0</v>
      </c>
      <c r="AE69" s="120">
        <f t="shared" ca="1" si="12"/>
        <v>0</v>
      </c>
      <c r="AF69" s="120">
        <f t="shared" ca="1" si="13"/>
        <v>0</v>
      </c>
      <c r="AG69" s="120"/>
      <c r="AH69" s="119">
        <f t="shared" si="14"/>
        <v>75.366381396571924</v>
      </c>
    </row>
    <row r="70" spans="1:34" ht="12.5" x14ac:dyDescent="0.25">
      <c r="A70" s="182">
        <v>2006</v>
      </c>
      <c r="B70" s="36">
        <f t="shared" ca="1" si="15"/>
        <v>0</v>
      </c>
      <c r="C70" s="43"/>
      <c r="D70" s="112">
        <f t="shared" ca="1" si="1"/>
        <v>0</v>
      </c>
      <c r="F70" s="113">
        <v>0</v>
      </c>
      <c r="G70" s="114">
        <v>0</v>
      </c>
      <c r="H70" s="114">
        <v>22.652103879999999</v>
      </c>
      <c r="I70" s="114">
        <v>1.64493811</v>
      </c>
      <c r="J70" s="114">
        <v>2.6319009800000002</v>
      </c>
      <c r="K70" s="114">
        <v>36.16569922</v>
      </c>
      <c r="L70" s="114">
        <v>1.2465719272002E-6</v>
      </c>
      <c r="M70" s="114">
        <v>7.40662237</v>
      </c>
      <c r="N70" s="114">
        <v>3.6188638399999999</v>
      </c>
      <c r="O70" s="114">
        <v>2.8008951299999998</v>
      </c>
      <c r="P70" s="114">
        <v>7.3488226799999996</v>
      </c>
      <c r="Q70" s="114">
        <v>0.76505520999999999</v>
      </c>
      <c r="R70" s="114">
        <v>5.1453664100000003</v>
      </c>
      <c r="S70" s="114">
        <v>6.5369182600000002</v>
      </c>
      <c r="T70" s="115">
        <f t="shared" si="2"/>
        <v>3.282812663428075</v>
      </c>
      <c r="U70" s="116">
        <f t="shared" si="3"/>
        <v>18.64214043605719</v>
      </c>
      <c r="V70" s="117"/>
      <c r="W70" s="118">
        <f t="shared" ca="1" si="4"/>
        <v>0</v>
      </c>
      <c r="X70" s="119">
        <f t="shared" ca="1" si="5"/>
        <v>0</v>
      </c>
      <c r="Y70" s="119">
        <f t="shared" ca="1" si="6"/>
        <v>0</v>
      </c>
      <c r="Z70" s="119">
        <f t="shared" ca="1" si="7"/>
        <v>0</v>
      </c>
      <c r="AA70" s="120">
        <f t="shared" ca="1" si="8"/>
        <v>0</v>
      </c>
      <c r="AB70" s="121">
        <f t="shared" ca="1" si="9"/>
        <v>0</v>
      </c>
      <c r="AC70" s="120">
        <f t="shared" ca="1" si="10"/>
        <v>0</v>
      </c>
      <c r="AD70" s="120">
        <f t="shared" ca="1" si="11"/>
        <v>0</v>
      </c>
      <c r="AE70" s="120">
        <f t="shared" ca="1" si="12"/>
        <v>0</v>
      </c>
      <c r="AF70" s="120">
        <f t="shared" ca="1" si="13"/>
        <v>0</v>
      </c>
      <c r="AG70" s="120"/>
      <c r="AH70" s="119">
        <f t="shared" si="14"/>
        <v>76.921024776571926</v>
      </c>
    </row>
    <row r="71" spans="1:34" ht="12.5" x14ac:dyDescent="0.25">
      <c r="A71" s="182">
        <v>2007</v>
      </c>
      <c r="B71" s="36">
        <f t="shared" ca="1" si="15"/>
        <v>0</v>
      </c>
      <c r="C71" s="43"/>
      <c r="D71" s="112">
        <f t="shared" ca="1" si="1"/>
        <v>0</v>
      </c>
      <c r="F71" s="113">
        <v>0</v>
      </c>
      <c r="G71" s="114">
        <v>0</v>
      </c>
      <c r="H71" s="114">
        <v>22.652103879999999</v>
      </c>
      <c r="I71" s="114">
        <v>1.64493811</v>
      </c>
      <c r="J71" s="114">
        <v>2.6319009800000002</v>
      </c>
      <c r="K71" s="114">
        <v>36.16569922</v>
      </c>
      <c r="L71" s="114">
        <v>1.2465719272002E-6</v>
      </c>
      <c r="M71" s="114">
        <v>7.40662237</v>
      </c>
      <c r="N71" s="114">
        <v>3.6188638399999999</v>
      </c>
      <c r="O71" s="114">
        <v>2.8008951299999998</v>
      </c>
      <c r="P71" s="114">
        <v>7.3488226799999996</v>
      </c>
      <c r="Q71" s="114">
        <v>0.76505520999999999</v>
      </c>
      <c r="R71" s="114">
        <v>5.1453664100000003</v>
      </c>
      <c r="S71" s="114">
        <v>6.5369182600000002</v>
      </c>
      <c r="T71" s="115">
        <f t="shared" si="2"/>
        <v>3.282812663428075</v>
      </c>
      <c r="U71" s="116">
        <f t="shared" si="3"/>
        <v>18.64214043605719</v>
      </c>
      <c r="V71" s="117"/>
      <c r="W71" s="118">
        <f t="shared" ca="1" si="4"/>
        <v>0</v>
      </c>
      <c r="X71" s="119">
        <f t="shared" ca="1" si="5"/>
        <v>0</v>
      </c>
      <c r="Y71" s="119">
        <f t="shared" ca="1" si="6"/>
        <v>0</v>
      </c>
      <c r="Z71" s="119">
        <f t="shared" ca="1" si="7"/>
        <v>0</v>
      </c>
      <c r="AA71" s="120">
        <f t="shared" ca="1" si="8"/>
        <v>0</v>
      </c>
      <c r="AB71" s="121">
        <f t="shared" ca="1" si="9"/>
        <v>0</v>
      </c>
      <c r="AC71" s="120">
        <f t="shared" ca="1" si="10"/>
        <v>0</v>
      </c>
      <c r="AD71" s="120">
        <f t="shared" ca="1" si="11"/>
        <v>0</v>
      </c>
      <c r="AE71" s="120">
        <f t="shared" ca="1" si="12"/>
        <v>0</v>
      </c>
      <c r="AF71" s="120">
        <f t="shared" ca="1" si="13"/>
        <v>0</v>
      </c>
      <c r="AG71" s="120"/>
      <c r="AH71" s="119">
        <f t="shared" si="14"/>
        <v>76.921024776571926</v>
      </c>
    </row>
    <row r="72" spans="1:34" ht="12.5" x14ac:dyDescent="0.25">
      <c r="A72" s="182">
        <v>2008</v>
      </c>
      <c r="B72" s="36">
        <f t="shared" ca="1" si="15"/>
        <v>0</v>
      </c>
      <c r="C72" s="43"/>
      <c r="D72" s="112">
        <f t="shared" ca="1" si="1"/>
        <v>0</v>
      </c>
      <c r="F72" s="113">
        <v>0</v>
      </c>
      <c r="G72" s="114">
        <v>0</v>
      </c>
      <c r="H72" s="114">
        <v>20.795146370000001</v>
      </c>
      <c r="I72" s="114">
        <v>1.7224314700000001</v>
      </c>
      <c r="J72" s="114">
        <v>2.1542458299999998</v>
      </c>
      <c r="K72" s="114">
        <v>35.13068346</v>
      </c>
      <c r="L72" s="114">
        <v>1.2465719272002E-6</v>
      </c>
      <c r="M72" s="114">
        <v>8.8066122999999994</v>
      </c>
      <c r="N72" s="114">
        <v>2.8981884</v>
      </c>
      <c r="O72" s="114">
        <v>3.2634809499999999</v>
      </c>
      <c r="P72" s="114">
        <v>7.8504631800000002</v>
      </c>
      <c r="Q72" s="114">
        <v>0.53679898000000004</v>
      </c>
      <c r="R72" s="114">
        <v>5.4074015600000003</v>
      </c>
      <c r="S72" s="114">
        <v>7.99267868</v>
      </c>
      <c r="T72" s="115">
        <f t="shared" si="2"/>
        <v>3.4418675734280697</v>
      </c>
      <c r="U72" s="116">
        <f t="shared" si="3"/>
        <v>17.710606222357193</v>
      </c>
      <c r="V72" s="117"/>
      <c r="W72" s="118">
        <f t="shared" ca="1" si="4"/>
        <v>0</v>
      </c>
      <c r="X72" s="119">
        <f t="shared" ca="1" si="5"/>
        <v>0</v>
      </c>
      <c r="Y72" s="119">
        <f t="shared" ca="1" si="6"/>
        <v>0</v>
      </c>
      <c r="Z72" s="119">
        <f t="shared" ca="1" si="7"/>
        <v>0</v>
      </c>
      <c r="AA72" s="120">
        <f t="shared" ca="1" si="8"/>
        <v>0</v>
      </c>
      <c r="AB72" s="121">
        <f t="shared" ca="1" si="9"/>
        <v>0</v>
      </c>
      <c r="AC72" s="120">
        <f t="shared" ca="1" si="10"/>
        <v>0</v>
      </c>
      <c r="AD72" s="120">
        <f t="shared" ca="1" si="11"/>
        <v>0</v>
      </c>
      <c r="AE72" s="120">
        <f t="shared" ca="1" si="12"/>
        <v>0</v>
      </c>
      <c r="AF72" s="120">
        <f t="shared" ca="1" si="13"/>
        <v>0</v>
      </c>
      <c r="AG72" s="120"/>
      <c r="AH72" s="119">
        <f t="shared" si="14"/>
        <v>74.77079002657193</v>
      </c>
    </row>
    <row r="73" spans="1:34" ht="12.5" x14ac:dyDescent="0.25">
      <c r="A73" s="182">
        <v>2009</v>
      </c>
      <c r="B73" s="36">
        <f t="shared" ca="1" si="15"/>
        <v>0</v>
      </c>
      <c r="C73" s="43"/>
      <c r="D73" s="112">
        <f t="shared" ca="1" si="1"/>
        <v>0</v>
      </c>
      <c r="F73" s="113">
        <v>0</v>
      </c>
      <c r="G73" s="114">
        <v>0</v>
      </c>
      <c r="H73" s="114">
        <v>20.795146370000001</v>
      </c>
      <c r="I73" s="114">
        <v>1.7224314700000001</v>
      </c>
      <c r="J73" s="114">
        <v>2.1542458299999998</v>
      </c>
      <c r="K73" s="114">
        <v>35.13068346</v>
      </c>
      <c r="L73" s="114">
        <v>1.2465719272002E-6</v>
      </c>
      <c r="M73" s="114">
        <v>8.8066122999999994</v>
      </c>
      <c r="N73" s="114">
        <v>2.8981884</v>
      </c>
      <c r="O73" s="114">
        <v>3.2634809499999999</v>
      </c>
      <c r="P73" s="114">
        <v>7.8504631800000002</v>
      </c>
      <c r="Q73" s="114">
        <v>0.53679898000000004</v>
      </c>
      <c r="R73" s="114">
        <v>5.4074015600000003</v>
      </c>
      <c r="S73" s="114">
        <v>7.99267868</v>
      </c>
      <c r="T73" s="115">
        <f t="shared" si="2"/>
        <v>3.4418675734280697</v>
      </c>
      <c r="U73" s="116">
        <f t="shared" si="3"/>
        <v>17.710606222357193</v>
      </c>
      <c r="V73" s="117"/>
      <c r="W73" s="118">
        <f t="shared" ca="1" si="4"/>
        <v>0</v>
      </c>
      <c r="X73" s="119">
        <f t="shared" ca="1" si="5"/>
        <v>0</v>
      </c>
      <c r="Y73" s="119">
        <f t="shared" ca="1" si="6"/>
        <v>0</v>
      </c>
      <c r="Z73" s="119">
        <f t="shared" ca="1" si="7"/>
        <v>0</v>
      </c>
      <c r="AA73" s="120">
        <f t="shared" ca="1" si="8"/>
        <v>0</v>
      </c>
      <c r="AB73" s="121">
        <f t="shared" ca="1" si="9"/>
        <v>0</v>
      </c>
      <c r="AC73" s="120">
        <f t="shared" ca="1" si="10"/>
        <v>0</v>
      </c>
      <c r="AD73" s="120">
        <f t="shared" ca="1" si="11"/>
        <v>0</v>
      </c>
      <c r="AE73" s="120">
        <f t="shared" ca="1" si="12"/>
        <v>0</v>
      </c>
      <c r="AF73" s="120">
        <f t="shared" ca="1" si="13"/>
        <v>0</v>
      </c>
      <c r="AG73" s="120"/>
      <c r="AH73" s="119">
        <f t="shared" si="14"/>
        <v>74.77079002657193</v>
      </c>
    </row>
    <row r="74" spans="1:34" ht="12.5" x14ac:dyDescent="0.25">
      <c r="A74" s="182">
        <v>2010</v>
      </c>
      <c r="B74" s="36">
        <f t="shared" ca="1" si="15"/>
        <v>0</v>
      </c>
      <c r="C74" s="43"/>
      <c r="D74" s="112">
        <f t="shared" ca="1" si="1"/>
        <v>0</v>
      </c>
      <c r="F74" s="113">
        <v>0</v>
      </c>
      <c r="G74" s="114">
        <v>9.2999999999999972</v>
      </c>
      <c r="H74" s="114">
        <v>11.299999999999997</v>
      </c>
      <c r="I74" s="114">
        <v>1.9</v>
      </c>
      <c r="J74" s="114">
        <v>2.1</v>
      </c>
      <c r="K74" s="114">
        <v>34.1</v>
      </c>
      <c r="L74" s="114">
        <v>1.2465719272002E-6</v>
      </c>
      <c r="M74" s="114">
        <v>8.6999999999999993</v>
      </c>
      <c r="N74" s="114">
        <v>3.3</v>
      </c>
      <c r="O74" s="114">
        <v>3.8</v>
      </c>
      <c r="P74" s="114">
        <v>9.4</v>
      </c>
      <c r="Q74" s="114">
        <v>0.7</v>
      </c>
      <c r="R74" s="114">
        <v>4.9000000000000004</v>
      </c>
      <c r="S74" s="114">
        <v>7</v>
      </c>
      <c r="T74" s="115">
        <f t="shared" si="2"/>
        <v>3.4999987534280734</v>
      </c>
      <c r="U74" s="116">
        <f t="shared" si="3"/>
        <v>17.626000124657192</v>
      </c>
      <c r="V74" s="117"/>
      <c r="W74" s="118">
        <f t="shared" ca="1" si="4"/>
        <v>0</v>
      </c>
      <c r="X74" s="119">
        <f t="shared" ca="1" si="5"/>
        <v>0</v>
      </c>
      <c r="Y74" s="119">
        <f t="shared" ca="1" si="6"/>
        <v>0</v>
      </c>
      <c r="Z74" s="119">
        <f t="shared" ca="1" si="7"/>
        <v>0</v>
      </c>
      <c r="AA74" s="120">
        <f t="shared" ca="1" si="8"/>
        <v>0</v>
      </c>
      <c r="AB74" s="121">
        <f t="shared" ca="1" si="9"/>
        <v>0</v>
      </c>
      <c r="AC74" s="120">
        <f t="shared" ca="1" si="10"/>
        <v>0</v>
      </c>
      <c r="AD74" s="120">
        <f t="shared" ca="1" si="11"/>
        <v>0</v>
      </c>
      <c r="AE74" s="120">
        <f t="shared" ca="1" si="12"/>
        <v>0</v>
      </c>
      <c r="AF74" s="120">
        <f t="shared" ca="1" si="13"/>
        <v>0</v>
      </c>
      <c r="AG74" s="120"/>
      <c r="AH74" s="119">
        <f t="shared" si="14"/>
        <v>74.500001246571912</v>
      </c>
    </row>
    <row r="75" spans="1:34" ht="12.5" x14ac:dyDescent="0.25">
      <c r="A75" s="182">
        <v>2011</v>
      </c>
      <c r="B75" s="36">
        <f t="shared" ref="B75:B106" ca="1" si="16">SUMIF(Jatetunnus,A75&amp;"_"&amp;5,Jatemaara)</f>
        <v>0</v>
      </c>
      <c r="C75" s="43"/>
      <c r="D75" s="112">
        <f t="shared" ref="D75:D114" ca="1" si="17">IF(C75="",B75,C75)</f>
        <v>0</v>
      </c>
      <c r="F75" s="113">
        <v>0</v>
      </c>
      <c r="G75" s="114">
        <v>9.1999999999999975</v>
      </c>
      <c r="H75" s="114">
        <v>11.199999999999998</v>
      </c>
      <c r="I75" s="114">
        <v>2.1999999999999997</v>
      </c>
      <c r="J75" s="114">
        <v>2</v>
      </c>
      <c r="K75" s="114">
        <v>33.1</v>
      </c>
      <c r="L75" s="114">
        <v>1.2465719272002E-6</v>
      </c>
      <c r="M75" s="114">
        <v>8.6</v>
      </c>
      <c r="N75" s="114">
        <v>3.6999999999999997</v>
      </c>
      <c r="O75" s="114">
        <v>4.2</v>
      </c>
      <c r="P75" s="114">
        <v>10.8</v>
      </c>
      <c r="Q75" s="114">
        <v>1</v>
      </c>
      <c r="R75" s="114">
        <v>4.5</v>
      </c>
      <c r="S75" s="114">
        <v>6</v>
      </c>
      <c r="T75" s="115">
        <f t="shared" ref="T75:T114" si="18">100-SUM(F75:S75)</f>
        <v>3.4999987534280734</v>
      </c>
      <c r="U75" s="116">
        <f t="shared" ref="U75:U114" si="19">SUMPRODUCT(F$7:T$7,F75:T75)</f>
        <v>17.541000124657195</v>
      </c>
      <c r="V75" s="117"/>
      <c r="W75" s="118">
        <f t="shared" ca="1" si="4"/>
        <v>0</v>
      </c>
      <c r="X75" s="119">
        <f t="shared" ca="1" si="5"/>
        <v>0</v>
      </c>
      <c r="Y75" s="119">
        <f t="shared" ca="1" si="6"/>
        <v>0</v>
      </c>
      <c r="Z75" s="119">
        <f t="shared" ca="1" si="7"/>
        <v>0</v>
      </c>
      <c r="AA75" s="120">
        <f t="shared" ca="1" si="8"/>
        <v>0</v>
      </c>
      <c r="AB75" s="121">
        <f t="shared" ca="1" si="9"/>
        <v>0</v>
      </c>
      <c r="AC75" s="120">
        <f t="shared" ca="1" si="10"/>
        <v>0</v>
      </c>
      <c r="AD75" s="120">
        <f t="shared" ca="1" si="11"/>
        <v>0</v>
      </c>
      <c r="AE75" s="120">
        <f t="shared" ca="1" si="12"/>
        <v>0</v>
      </c>
      <c r="AF75" s="120">
        <f t="shared" ca="1" si="13"/>
        <v>0</v>
      </c>
      <c r="AG75" s="120"/>
      <c r="AH75" s="119">
        <f t="shared" si="14"/>
        <v>74.200001246571929</v>
      </c>
    </row>
    <row r="76" spans="1:34" ht="12.5" x14ac:dyDescent="0.25">
      <c r="A76" s="182">
        <v>2012</v>
      </c>
      <c r="B76" s="36">
        <f t="shared" ca="1" si="16"/>
        <v>0</v>
      </c>
      <c r="C76" s="43"/>
      <c r="D76" s="112">
        <f t="shared" ca="1" si="17"/>
        <v>0</v>
      </c>
      <c r="F76" s="113">
        <v>0</v>
      </c>
      <c r="G76" s="114">
        <v>9.0999999999999979</v>
      </c>
      <c r="H76" s="114">
        <v>11.099999999999998</v>
      </c>
      <c r="I76" s="114">
        <v>2.4</v>
      </c>
      <c r="J76" s="114">
        <v>1.9</v>
      </c>
      <c r="K76" s="114">
        <v>32.1</v>
      </c>
      <c r="L76" s="114">
        <v>1.2465719272002E-6</v>
      </c>
      <c r="M76" s="114">
        <v>8.5</v>
      </c>
      <c r="N76" s="114">
        <v>4.0999999999999996</v>
      </c>
      <c r="O76" s="114">
        <v>4.7</v>
      </c>
      <c r="P76" s="114">
        <v>12.200000000000001</v>
      </c>
      <c r="Q76" s="114">
        <v>1.2</v>
      </c>
      <c r="R76" s="114">
        <v>4</v>
      </c>
      <c r="S76" s="114">
        <v>5.0999999999999996</v>
      </c>
      <c r="T76" s="115">
        <f t="shared" si="18"/>
        <v>3.599998753428082</v>
      </c>
      <c r="U76" s="116">
        <f t="shared" si="19"/>
        <v>17.442000124657191</v>
      </c>
      <c r="V76" s="117"/>
      <c r="W76" s="118">
        <f t="shared" ref="W76:W114" ca="1" si="20">SUMPRODUCT(L76:O76,L$7:O$7)/100*$D76</f>
        <v>0</v>
      </c>
      <c r="X76" s="119">
        <f t="shared" ref="X76:X114" ca="1" si="21">K76*K$7/100*$D76</f>
        <v>0</v>
      </c>
      <c r="Y76" s="119">
        <f t="shared" ref="Y76:Y114" ca="1" si="22">SUMPRODUCT(F76:I76,F$7:I$7)/100*$D76</f>
        <v>0</v>
      </c>
      <c r="Z76" s="119">
        <f t="shared" ref="Z76:Z114" ca="1" si="23">J76*J$7/100*$D76</f>
        <v>0</v>
      </c>
      <c r="AA76" s="120">
        <f t="shared" ref="AA76:AA114" ca="1" si="24">SUM(W76:Z76)</f>
        <v>0</v>
      </c>
      <c r="AB76" s="121">
        <f t="shared" ref="AB76:AB114" ca="1" si="25">SUM(L76:O76)/100*$D76</f>
        <v>0</v>
      </c>
      <c r="AC76" s="120">
        <f t="shared" ref="AC76:AC114" ca="1" si="26">K76/100*$D76</f>
        <v>0</v>
      </c>
      <c r="AD76" s="120">
        <f t="shared" ref="AD76:AD114" ca="1" si="27">SUM(F76:I76)/100*$D76</f>
        <v>0</v>
      </c>
      <c r="AE76" s="120">
        <f t="shared" ref="AE76:AE114" ca="1" si="28">J76/100*$D76</f>
        <v>0</v>
      </c>
      <c r="AF76" s="120">
        <f t="shared" ref="AF76:AF114" ca="1" si="29">SUM(P76:T76)/100*$D76</f>
        <v>0</v>
      </c>
      <c r="AG76" s="120"/>
      <c r="AH76" s="119">
        <f t="shared" ref="AH76:AH114" si="30">SUM(F76:O76)</f>
        <v>73.900001246571918</v>
      </c>
    </row>
    <row r="77" spans="1:34" ht="12.5" x14ac:dyDescent="0.25">
      <c r="A77" s="182">
        <v>2013</v>
      </c>
      <c r="B77" s="36">
        <f t="shared" ca="1" si="16"/>
        <v>0</v>
      </c>
      <c r="C77" s="43"/>
      <c r="D77" s="112">
        <f t="shared" ca="1" si="17"/>
        <v>0</v>
      </c>
      <c r="F77" s="113">
        <v>0</v>
      </c>
      <c r="G77" s="114">
        <v>8.9999999999999982</v>
      </c>
      <c r="H77" s="114">
        <v>10.999999999999998</v>
      </c>
      <c r="I77" s="114">
        <v>2.6999999999999997</v>
      </c>
      <c r="J77" s="114">
        <v>1.7999999999999998</v>
      </c>
      <c r="K77" s="114">
        <v>31.1</v>
      </c>
      <c r="L77" s="114">
        <v>1.2465719272002E-6</v>
      </c>
      <c r="M77" s="114">
        <v>8.4</v>
      </c>
      <c r="N77" s="114">
        <v>4.5</v>
      </c>
      <c r="O77" s="114">
        <v>5.1000000000000005</v>
      </c>
      <c r="P77" s="114">
        <v>13.700000000000001</v>
      </c>
      <c r="Q77" s="114">
        <v>1.4</v>
      </c>
      <c r="R77" s="114">
        <v>3.6</v>
      </c>
      <c r="S77" s="114">
        <v>4.0999999999999996</v>
      </c>
      <c r="T77" s="115">
        <f t="shared" si="18"/>
        <v>3.599998753428082</v>
      </c>
      <c r="U77" s="116">
        <f t="shared" si="19"/>
        <v>17.357000124657194</v>
      </c>
      <c r="V77" s="117"/>
      <c r="W77" s="118">
        <f t="shared" ca="1" si="20"/>
        <v>0</v>
      </c>
      <c r="X77" s="119">
        <f t="shared" ca="1" si="21"/>
        <v>0</v>
      </c>
      <c r="Y77" s="119">
        <f t="shared" ca="1" si="22"/>
        <v>0</v>
      </c>
      <c r="Z77" s="119">
        <f t="shared" ca="1" si="23"/>
        <v>0</v>
      </c>
      <c r="AA77" s="120">
        <f t="shared" ca="1" si="24"/>
        <v>0</v>
      </c>
      <c r="AB77" s="121">
        <f t="shared" ca="1" si="25"/>
        <v>0</v>
      </c>
      <c r="AC77" s="120">
        <f t="shared" ca="1" si="26"/>
        <v>0</v>
      </c>
      <c r="AD77" s="120">
        <f t="shared" ca="1" si="27"/>
        <v>0</v>
      </c>
      <c r="AE77" s="120">
        <f t="shared" ca="1" si="28"/>
        <v>0</v>
      </c>
      <c r="AF77" s="120">
        <f t="shared" ca="1" si="29"/>
        <v>0</v>
      </c>
      <c r="AG77" s="120"/>
      <c r="AH77" s="119">
        <f t="shared" si="30"/>
        <v>73.600001246571921</v>
      </c>
    </row>
    <row r="78" spans="1:34" ht="12.5" x14ac:dyDescent="0.25">
      <c r="A78" s="182">
        <v>2014</v>
      </c>
      <c r="B78" s="36">
        <f t="shared" ca="1" si="16"/>
        <v>0</v>
      </c>
      <c r="C78" s="43"/>
      <c r="D78" s="112">
        <f t="shared" ca="1" si="17"/>
        <v>0</v>
      </c>
      <c r="F78" s="113">
        <v>0</v>
      </c>
      <c r="G78" s="114">
        <v>8.8999999999999986</v>
      </c>
      <c r="H78" s="114">
        <v>10.899999999999999</v>
      </c>
      <c r="I78" s="114">
        <v>2.9</v>
      </c>
      <c r="J78" s="114">
        <v>1.6999999999999997</v>
      </c>
      <c r="K78" s="114">
        <v>30.1</v>
      </c>
      <c r="L78" s="114">
        <v>1.2465719272002E-6</v>
      </c>
      <c r="M78" s="114">
        <v>8.2000000000000011</v>
      </c>
      <c r="N78" s="114">
        <v>4.9000000000000004</v>
      </c>
      <c r="O78" s="114">
        <v>5.6000000000000005</v>
      </c>
      <c r="P78" s="114">
        <v>15.200000000000001</v>
      </c>
      <c r="Q78" s="114">
        <v>1.7</v>
      </c>
      <c r="R78" s="114">
        <v>3.1</v>
      </c>
      <c r="S78" s="114">
        <v>3.0999999999999996</v>
      </c>
      <c r="T78" s="115">
        <f t="shared" si="18"/>
        <v>3.6999987534280763</v>
      </c>
      <c r="U78" s="116">
        <f t="shared" si="19"/>
        <v>17.238000124657191</v>
      </c>
      <c r="V78" s="117"/>
      <c r="W78" s="118">
        <f t="shared" ca="1" si="20"/>
        <v>0</v>
      </c>
      <c r="X78" s="119">
        <f t="shared" ca="1" si="21"/>
        <v>0</v>
      </c>
      <c r="Y78" s="119">
        <f t="shared" ca="1" si="22"/>
        <v>0</v>
      </c>
      <c r="Z78" s="119">
        <f t="shared" ca="1" si="23"/>
        <v>0</v>
      </c>
      <c r="AA78" s="120">
        <f t="shared" ca="1" si="24"/>
        <v>0</v>
      </c>
      <c r="AB78" s="121">
        <f t="shared" ca="1" si="25"/>
        <v>0</v>
      </c>
      <c r="AC78" s="120">
        <f t="shared" ca="1" si="26"/>
        <v>0</v>
      </c>
      <c r="AD78" s="120">
        <f t="shared" ca="1" si="27"/>
        <v>0</v>
      </c>
      <c r="AE78" s="120">
        <f t="shared" ca="1" si="28"/>
        <v>0</v>
      </c>
      <c r="AF78" s="120">
        <f t="shared" ca="1" si="29"/>
        <v>0</v>
      </c>
      <c r="AG78" s="120"/>
      <c r="AH78" s="119">
        <f t="shared" si="30"/>
        <v>73.200001246571929</v>
      </c>
    </row>
    <row r="79" spans="1:34" ht="12.5" x14ac:dyDescent="0.25">
      <c r="A79" s="182">
        <v>2015</v>
      </c>
      <c r="B79" s="36">
        <f t="shared" ca="1" si="16"/>
        <v>0</v>
      </c>
      <c r="C79" s="43"/>
      <c r="D79" s="112">
        <f t="shared" ca="1" si="17"/>
        <v>0</v>
      </c>
      <c r="F79" s="113">
        <v>0</v>
      </c>
      <c r="G79" s="114">
        <v>8.7999999999999989</v>
      </c>
      <c r="H79" s="114">
        <v>10.799999999999999</v>
      </c>
      <c r="I79" s="114">
        <v>3.1999999999999997</v>
      </c>
      <c r="J79" s="114">
        <v>1.5999999999999996</v>
      </c>
      <c r="K79" s="114">
        <v>29.1</v>
      </c>
      <c r="L79" s="114">
        <v>1.2465719272002E-6</v>
      </c>
      <c r="M79" s="114">
        <v>8.1000000000000014</v>
      </c>
      <c r="N79" s="114">
        <v>5.3000000000000007</v>
      </c>
      <c r="O79" s="114">
        <v>6.0000000000000009</v>
      </c>
      <c r="P79" s="114">
        <v>16.700000000000003</v>
      </c>
      <c r="Q79" s="114">
        <v>1.9</v>
      </c>
      <c r="R79" s="114">
        <v>2.7</v>
      </c>
      <c r="S79" s="114">
        <v>2.0999999999999996</v>
      </c>
      <c r="T79" s="115">
        <f t="shared" si="18"/>
        <v>3.6999987534280621</v>
      </c>
      <c r="U79" s="116">
        <f t="shared" si="19"/>
        <v>17.153000124657193</v>
      </c>
      <c r="V79" s="117"/>
      <c r="W79" s="118">
        <f t="shared" ca="1" si="20"/>
        <v>0</v>
      </c>
      <c r="X79" s="119">
        <f t="shared" ca="1" si="21"/>
        <v>0</v>
      </c>
      <c r="Y79" s="119">
        <f t="shared" ca="1" si="22"/>
        <v>0</v>
      </c>
      <c r="Z79" s="119">
        <f t="shared" ca="1" si="23"/>
        <v>0</v>
      </c>
      <c r="AA79" s="120">
        <f t="shared" ca="1" si="24"/>
        <v>0</v>
      </c>
      <c r="AB79" s="121">
        <f t="shared" ca="1" si="25"/>
        <v>0</v>
      </c>
      <c r="AC79" s="120">
        <f t="shared" ca="1" si="26"/>
        <v>0</v>
      </c>
      <c r="AD79" s="120">
        <f t="shared" ca="1" si="27"/>
        <v>0</v>
      </c>
      <c r="AE79" s="120">
        <f t="shared" ca="1" si="28"/>
        <v>0</v>
      </c>
      <c r="AF79" s="120">
        <f t="shared" ca="1" si="29"/>
        <v>0</v>
      </c>
      <c r="AG79" s="120"/>
      <c r="AH79" s="119">
        <f t="shared" si="30"/>
        <v>72.900001246571932</v>
      </c>
    </row>
    <row r="80" spans="1:34" ht="12.5" x14ac:dyDescent="0.25">
      <c r="A80" s="182">
        <v>2016</v>
      </c>
      <c r="B80" s="36">
        <f t="shared" ca="1" si="16"/>
        <v>0</v>
      </c>
      <c r="C80" s="43"/>
      <c r="D80" s="112">
        <f t="shared" ca="1" si="17"/>
        <v>0</v>
      </c>
      <c r="F80" s="113">
        <v>0</v>
      </c>
      <c r="G80" s="114">
        <v>8.6999999999999993</v>
      </c>
      <c r="H80" s="114">
        <v>10.7</v>
      </c>
      <c r="I80" s="114">
        <v>3.4</v>
      </c>
      <c r="J80" s="114">
        <v>1.4</v>
      </c>
      <c r="K80" s="114">
        <v>28</v>
      </c>
      <c r="L80" s="114">
        <v>1.2465719272002E-6</v>
      </c>
      <c r="M80" s="114">
        <v>8</v>
      </c>
      <c r="N80" s="114">
        <v>5.7</v>
      </c>
      <c r="O80" s="114">
        <v>6.5</v>
      </c>
      <c r="P80" s="114">
        <v>18.2</v>
      </c>
      <c r="Q80" s="114">
        <v>2.2000000000000002</v>
      </c>
      <c r="R80" s="114">
        <v>2.2000000000000002</v>
      </c>
      <c r="S80" s="114">
        <v>1.2</v>
      </c>
      <c r="T80" s="115">
        <f t="shared" si="18"/>
        <v>3.7999987534280706</v>
      </c>
      <c r="U80" s="116">
        <f t="shared" si="19"/>
        <v>16.99600012465719</v>
      </c>
      <c r="V80" s="117"/>
      <c r="W80" s="118">
        <f t="shared" ca="1" si="20"/>
        <v>0</v>
      </c>
      <c r="X80" s="119">
        <f t="shared" ca="1" si="21"/>
        <v>0</v>
      </c>
      <c r="Y80" s="119">
        <f t="shared" ca="1" si="22"/>
        <v>0</v>
      </c>
      <c r="Z80" s="119">
        <f t="shared" ca="1" si="23"/>
        <v>0</v>
      </c>
      <c r="AA80" s="120">
        <f t="shared" ca="1" si="24"/>
        <v>0</v>
      </c>
      <c r="AB80" s="121">
        <f t="shared" ca="1" si="25"/>
        <v>0</v>
      </c>
      <c r="AC80" s="120">
        <f t="shared" ca="1" si="26"/>
        <v>0</v>
      </c>
      <c r="AD80" s="120">
        <f t="shared" ca="1" si="27"/>
        <v>0</v>
      </c>
      <c r="AE80" s="120">
        <f t="shared" ca="1" si="28"/>
        <v>0</v>
      </c>
      <c r="AF80" s="120">
        <f t="shared" ca="1" si="29"/>
        <v>0</v>
      </c>
      <c r="AG80" s="120"/>
      <c r="AH80" s="119">
        <f t="shared" si="30"/>
        <v>72.400001246571918</v>
      </c>
    </row>
    <row r="81" spans="1:34" ht="12.5" x14ac:dyDescent="0.25">
      <c r="A81" s="182">
        <v>2017</v>
      </c>
      <c r="B81" s="36">
        <f t="shared" ca="1" si="16"/>
        <v>0</v>
      </c>
      <c r="C81" s="43"/>
      <c r="D81" s="112">
        <f t="shared" ca="1" si="17"/>
        <v>0</v>
      </c>
      <c r="F81" s="113">
        <v>0</v>
      </c>
      <c r="G81" s="114">
        <v>8.6999999999999993</v>
      </c>
      <c r="H81" s="114">
        <v>10.7</v>
      </c>
      <c r="I81" s="114">
        <v>3.4</v>
      </c>
      <c r="J81" s="114">
        <v>1.4</v>
      </c>
      <c r="K81" s="114">
        <v>28</v>
      </c>
      <c r="L81" s="114">
        <v>1.2465719272002E-6</v>
      </c>
      <c r="M81" s="114">
        <v>8</v>
      </c>
      <c r="N81" s="114">
        <v>5.7</v>
      </c>
      <c r="O81" s="114">
        <v>6.5</v>
      </c>
      <c r="P81" s="114">
        <v>18.2</v>
      </c>
      <c r="Q81" s="114">
        <v>2.2000000000000002</v>
      </c>
      <c r="R81" s="114">
        <v>2.2000000000000002</v>
      </c>
      <c r="S81" s="114">
        <v>1.2</v>
      </c>
      <c r="T81" s="115">
        <f t="shared" si="18"/>
        <v>3.7999987534280706</v>
      </c>
      <c r="U81" s="116">
        <f t="shared" si="19"/>
        <v>16.99600012465719</v>
      </c>
      <c r="V81" s="117"/>
      <c r="W81" s="118">
        <f t="shared" ca="1" si="20"/>
        <v>0</v>
      </c>
      <c r="X81" s="119">
        <f t="shared" ca="1" si="21"/>
        <v>0</v>
      </c>
      <c r="Y81" s="119">
        <f t="shared" ca="1" si="22"/>
        <v>0</v>
      </c>
      <c r="Z81" s="119">
        <f t="shared" ca="1" si="23"/>
        <v>0</v>
      </c>
      <c r="AA81" s="120">
        <f t="shared" ca="1" si="24"/>
        <v>0</v>
      </c>
      <c r="AB81" s="121">
        <f t="shared" ca="1" si="25"/>
        <v>0</v>
      </c>
      <c r="AC81" s="120">
        <f t="shared" ca="1" si="26"/>
        <v>0</v>
      </c>
      <c r="AD81" s="120">
        <f t="shared" ca="1" si="27"/>
        <v>0</v>
      </c>
      <c r="AE81" s="120">
        <f t="shared" ca="1" si="28"/>
        <v>0</v>
      </c>
      <c r="AF81" s="120">
        <f t="shared" ca="1" si="29"/>
        <v>0</v>
      </c>
      <c r="AG81" s="120"/>
      <c r="AH81" s="119">
        <f t="shared" si="30"/>
        <v>72.400001246571918</v>
      </c>
    </row>
    <row r="82" spans="1:34" ht="12.5" x14ac:dyDescent="0.25">
      <c r="A82" s="182">
        <v>2018</v>
      </c>
      <c r="B82" s="36">
        <f t="shared" ca="1" si="16"/>
        <v>0</v>
      </c>
      <c r="C82" s="43"/>
      <c r="D82" s="112">
        <f t="shared" ca="1" si="17"/>
        <v>0</v>
      </c>
      <c r="F82" s="113">
        <v>0</v>
      </c>
      <c r="G82" s="114">
        <v>8.6999999999999993</v>
      </c>
      <c r="H82" s="114">
        <v>10.7</v>
      </c>
      <c r="I82" s="114">
        <v>3.4</v>
      </c>
      <c r="J82" s="114">
        <v>1.4</v>
      </c>
      <c r="K82" s="114">
        <v>28</v>
      </c>
      <c r="L82" s="114">
        <v>1.2465719272002E-6</v>
      </c>
      <c r="M82" s="114">
        <v>8</v>
      </c>
      <c r="N82" s="114">
        <v>5.7</v>
      </c>
      <c r="O82" s="114">
        <v>6.5</v>
      </c>
      <c r="P82" s="114">
        <v>18.2</v>
      </c>
      <c r="Q82" s="114">
        <v>2.2000000000000002</v>
      </c>
      <c r="R82" s="114">
        <v>2.2000000000000002</v>
      </c>
      <c r="S82" s="114">
        <v>1.2</v>
      </c>
      <c r="T82" s="115">
        <f t="shared" si="18"/>
        <v>3.7999987534280706</v>
      </c>
      <c r="U82" s="116">
        <f t="shared" si="19"/>
        <v>16.99600012465719</v>
      </c>
      <c r="V82" s="117"/>
      <c r="W82" s="118">
        <f t="shared" ca="1" si="20"/>
        <v>0</v>
      </c>
      <c r="X82" s="119">
        <f t="shared" ca="1" si="21"/>
        <v>0</v>
      </c>
      <c r="Y82" s="119">
        <f t="shared" ca="1" si="22"/>
        <v>0</v>
      </c>
      <c r="Z82" s="119">
        <f t="shared" ca="1" si="23"/>
        <v>0</v>
      </c>
      <c r="AA82" s="120">
        <f t="shared" ca="1" si="24"/>
        <v>0</v>
      </c>
      <c r="AB82" s="121">
        <f t="shared" ca="1" si="25"/>
        <v>0</v>
      </c>
      <c r="AC82" s="120">
        <f t="shared" ca="1" si="26"/>
        <v>0</v>
      </c>
      <c r="AD82" s="120">
        <f t="shared" ca="1" si="27"/>
        <v>0</v>
      </c>
      <c r="AE82" s="120">
        <f t="shared" ca="1" si="28"/>
        <v>0</v>
      </c>
      <c r="AF82" s="120">
        <f t="shared" ca="1" si="29"/>
        <v>0</v>
      </c>
      <c r="AG82" s="120"/>
      <c r="AH82" s="119">
        <f t="shared" si="30"/>
        <v>72.400001246571918</v>
      </c>
    </row>
    <row r="83" spans="1:34" ht="12.5" x14ac:dyDescent="0.25">
      <c r="A83" s="182">
        <v>2019</v>
      </c>
      <c r="B83" s="36">
        <f t="shared" ca="1" si="16"/>
        <v>0</v>
      </c>
      <c r="C83" s="43"/>
      <c r="D83" s="112">
        <f t="shared" ca="1" si="17"/>
        <v>0</v>
      </c>
      <c r="F83" s="113">
        <v>0</v>
      </c>
      <c r="G83" s="114">
        <v>8.6999999999999993</v>
      </c>
      <c r="H83" s="114">
        <v>10.7</v>
      </c>
      <c r="I83" s="114">
        <v>3.4</v>
      </c>
      <c r="J83" s="114">
        <v>1.4</v>
      </c>
      <c r="K83" s="114">
        <v>28</v>
      </c>
      <c r="L83" s="114">
        <v>1.2465719272002E-6</v>
      </c>
      <c r="M83" s="114">
        <v>8</v>
      </c>
      <c r="N83" s="114">
        <v>5.7</v>
      </c>
      <c r="O83" s="114">
        <v>6.5</v>
      </c>
      <c r="P83" s="114">
        <v>18.2</v>
      </c>
      <c r="Q83" s="114">
        <v>2.2000000000000002</v>
      </c>
      <c r="R83" s="114">
        <v>2.2000000000000002</v>
      </c>
      <c r="S83" s="114">
        <v>1.2</v>
      </c>
      <c r="T83" s="115">
        <f t="shared" si="18"/>
        <v>3.7999987534280706</v>
      </c>
      <c r="U83" s="116">
        <f t="shared" si="19"/>
        <v>16.99600012465719</v>
      </c>
      <c r="V83" s="117"/>
      <c r="W83" s="118">
        <f t="shared" ca="1" si="20"/>
        <v>0</v>
      </c>
      <c r="X83" s="119">
        <f t="shared" ca="1" si="21"/>
        <v>0</v>
      </c>
      <c r="Y83" s="119">
        <f t="shared" ca="1" si="22"/>
        <v>0</v>
      </c>
      <c r="Z83" s="119">
        <f t="shared" ca="1" si="23"/>
        <v>0</v>
      </c>
      <c r="AA83" s="120">
        <f t="shared" ca="1" si="24"/>
        <v>0</v>
      </c>
      <c r="AB83" s="121">
        <f t="shared" ca="1" si="25"/>
        <v>0</v>
      </c>
      <c r="AC83" s="120">
        <f t="shared" ca="1" si="26"/>
        <v>0</v>
      </c>
      <c r="AD83" s="120">
        <f t="shared" ca="1" si="27"/>
        <v>0</v>
      </c>
      <c r="AE83" s="120">
        <f t="shared" ca="1" si="28"/>
        <v>0</v>
      </c>
      <c r="AF83" s="120">
        <f t="shared" ca="1" si="29"/>
        <v>0</v>
      </c>
      <c r="AG83" s="120"/>
      <c r="AH83" s="119">
        <f t="shared" si="30"/>
        <v>72.400001246571918</v>
      </c>
    </row>
    <row r="84" spans="1:34" ht="12.5" x14ac:dyDescent="0.25">
      <c r="A84" s="182">
        <v>2020</v>
      </c>
      <c r="B84" s="36">
        <f t="shared" ca="1" si="16"/>
        <v>0</v>
      </c>
      <c r="C84" s="43"/>
      <c r="D84" s="112">
        <f t="shared" ca="1" si="17"/>
        <v>0</v>
      </c>
      <c r="F84" s="113">
        <v>0</v>
      </c>
      <c r="G84" s="114">
        <v>8.6999999999999993</v>
      </c>
      <c r="H84" s="114">
        <v>10.7</v>
      </c>
      <c r="I84" s="114">
        <v>3.4</v>
      </c>
      <c r="J84" s="114">
        <v>1.4</v>
      </c>
      <c r="K84" s="114">
        <v>28</v>
      </c>
      <c r="L84" s="114">
        <v>1.2465719272002E-6</v>
      </c>
      <c r="M84" s="114">
        <v>8</v>
      </c>
      <c r="N84" s="114">
        <v>5.7</v>
      </c>
      <c r="O84" s="114">
        <v>6.5</v>
      </c>
      <c r="P84" s="114">
        <v>18.2</v>
      </c>
      <c r="Q84" s="114">
        <v>2.2000000000000002</v>
      </c>
      <c r="R84" s="114">
        <v>2.2000000000000002</v>
      </c>
      <c r="S84" s="114">
        <v>1.2</v>
      </c>
      <c r="T84" s="115">
        <f t="shared" si="18"/>
        <v>3.7999987534280706</v>
      </c>
      <c r="U84" s="116">
        <f t="shared" si="19"/>
        <v>16.99600012465719</v>
      </c>
      <c r="V84" s="117"/>
      <c r="W84" s="118">
        <f t="shared" ca="1" si="20"/>
        <v>0</v>
      </c>
      <c r="X84" s="119">
        <f t="shared" ca="1" si="21"/>
        <v>0</v>
      </c>
      <c r="Y84" s="119">
        <f t="shared" ca="1" si="22"/>
        <v>0</v>
      </c>
      <c r="Z84" s="119">
        <f t="shared" ca="1" si="23"/>
        <v>0</v>
      </c>
      <c r="AA84" s="120">
        <f t="shared" ca="1" si="24"/>
        <v>0</v>
      </c>
      <c r="AB84" s="121">
        <f t="shared" ca="1" si="25"/>
        <v>0</v>
      </c>
      <c r="AC84" s="120">
        <f t="shared" ca="1" si="26"/>
        <v>0</v>
      </c>
      <c r="AD84" s="120">
        <f t="shared" ca="1" si="27"/>
        <v>0</v>
      </c>
      <c r="AE84" s="120">
        <f t="shared" ca="1" si="28"/>
        <v>0</v>
      </c>
      <c r="AF84" s="120">
        <f t="shared" ca="1" si="29"/>
        <v>0</v>
      </c>
      <c r="AG84" s="120"/>
      <c r="AH84" s="119">
        <f t="shared" si="30"/>
        <v>72.400001246571918</v>
      </c>
    </row>
    <row r="85" spans="1:34" ht="12.5" x14ac:dyDescent="0.25">
      <c r="A85" s="182">
        <v>2021</v>
      </c>
      <c r="B85" s="36">
        <f t="shared" ca="1" si="16"/>
        <v>0</v>
      </c>
      <c r="C85" s="43"/>
      <c r="D85" s="112">
        <f t="shared" ca="1" si="17"/>
        <v>0</v>
      </c>
      <c r="F85" s="113">
        <v>0</v>
      </c>
      <c r="G85" s="114">
        <v>8.6999999999999993</v>
      </c>
      <c r="H85" s="114">
        <v>10.7</v>
      </c>
      <c r="I85" s="114">
        <v>3.4</v>
      </c>
      <c r="J85" s="114">
        <v>1.4</v>
      </c>
      <c r="K85" s="114">
        <v>28</v>
      </c>
      <c r="L85" s="114">
        <v>1.2465719272002E-6</v>
      </c>
      <c r="M85" s="114">
        <v>8</v>
      </c>
      <c r="N85" s="114">
        <v>5.7</v>
      </c>
      <c r="O85" s="114">
        <v>6.5</v>
      </c>
      <c r="P85" s="114">
        <v>18.2</v>
      </c>
      <c r="Q85" s="114">
        <v>2.2000000000000002</v>
      </c>
      <c r="R85" s="114">
        <v>2.2000000000000002</v>
      </c>
      <c r="S85" s="114">
        <v>1.2</v>
      </c>
      <c r="T85" s="115">
        <f t="shared" si="18"/>
        <v>3.7999987534280706</v>
      </c>
      <c r="U85" s="116">
        <f t="shared" si="19"/>
        <v>16.99600012465719</v>
      </c>
      <c r="V85" s="117"/>
      <c r="W85" s="118">
        <f t="shared" ca="1" si="20"/>
        <v>0</v>
      </c>
      <c r="X85" s="119">
        <f t="shared" ca="1" si="21"/>
        <v>0</v>
      </c>
      <c r="Y85" s="119">
        <f t="shared" ca="1" si="22"/>
        <v>0</v>
      </c>
      <c r="Z85" s="119">
        <f t="shared" ca="1" si="23"/>
        <v>0</v>
      </c>
      <c r="AA85" s="120">
        <f t="shared" ca="1" si="24"/>
        <v>0</v>
      </c>
      <c r="AB85" s="121">
        <f t="shared" ca="1" si="25"/>
        <v>0</v>
      </c>
      <c r="AC85" s="120">
        <f t="shared" ca="1" si="26"/>
        <v>0</v>
      </c>
      <c r="AD85" s="120">
        <f t="shared" ca="1" si="27"/>
        <v>0</v>
      </c>
      <c r="AE85" s="120">
        <f t="shared" ca="1" si="28"/>
        <v>0</v>
      </c>
      <c r="AF85" s="120">
        <f t="shared" ca="1" si="29"/>
        <v>0</v>
      </c>
      <c r="AG85" s="120"/>
      <c r="AH85" s="119">
        <f t="shared" si="30"/>
        <v>72.400001246571918</v>
      </c>
    </row>
    <row r="86" spans="1:34" ht="12.5" x14ac:dyDescent="0.25">
      <c r="A86" s="182">
        <v>2022</v>
      </c>
      <c r="B86" s="36">
        <f t="shared" ca="1" si="16"/>
        <v>0</v>
      </c>
      <c r="C86" s="43"/>
      <c r="D86" s="112">
        <f t="shared" ca="1" si="17"/>
        <v>0</v>
      </c>
      <c r="F86" s="113">
        <v>0</v>
      </c>
      <c r="G86" s="114">
        <v>8.6999999999999993</v>
      </c>
      <c r="H86" s="114">
        <v>10.7</v>
      </c>
      <c r="I86" s="114">
        <v>3.4</v>
      </c>
      <c r="J86" s="114">
        <v>1.4</v>
      </c>
      <c r="K86" s="114">
        <v>28</v>
      </c>
      <c r="L86" s="114">
        <v>1.2465719272002E-6</v>
      </c>
      <c r="M86" s="114">
        <v>8</v>
      </c>
      <c r="N86" s="114">
        <v>5.7</v>
      </c>
      <c r="O86" s="114">
        <v>6.5</v>
      </c>
      <c r="P86" s="114">
        <v>18.2</v>
      </c>
      <c r="Q86" s="114">
        <v>2.2000000000000002</v>
      </c>
      <c r="R86" s="114">
        <v>2.2000000000000002</v>
      </c>
      <c r="S86" s="114">
        <v>1.2</v>
      </c>
      <c r="T86" s="115">
        <f t="shared" si="18"/>
        <v>3.7999987534280706</v>
      </c>
      <c r="U86" s="116">
        <f t="shared" si="19"/>
        <v>16.99600012465719</v>
      </c>
      <c r="V86" s="117"/>
      <c r="W86" s="118">
        <f t="shared" ca="1" si="20"/>
        <v>0</v>
      </c>
      <c r="X86" s="119">
        <f t="shared" ca="1" si="21"/>
        <v>0</v>
      </c>
      <c r="Y86" s="119">
        <f t="shared" ca="1" si="22"/>
        <v>0</v>
      </c>
      <c r="Z86" s="119">
        <f t="shared" ca="1" si="23"/>
        <v>0</v>
      </c>
      <c r="AA86" s="120">
        <f t="shared" ca="1" si="24"/>
        <v>0</v>
      </c>
      <c r="AB86" s="121">
        <f t="shared" ca="1" si="25"/>
        <v>0</v>
      </c>
      <c r="AC86" s="120">
        <f t="shared" ca="1" si="26"/>
        <v>0</v>
      </c>
      <c r="AD86" s="120">
        <f t="shared" ca="1" si="27"/>
        <v>0</v>
      </c>
      <c r="AE86" s="120">
        <f t="shared" ca="1" si="28"/>
        <v>0</v>
      </c>
      <c r="AF86" s="120">
        <f t="shared" ca="1" si="29"/>
        <v>0</v>
      </c>
      <c r="AG86" s="120"/>
      <c r="AH86" s="119">
        <f t="shared" si="30"/>
        <v>72.400001246571918</v>
      </c>
    </row>
    <row r="87" spans="1:34" ht="12.5" x14ac:dyDescent="0.25">
      <c r="A87" s="182">
        <v>2023</v>
      </c>
      <c r="B87" s="36">
        <f t="shared" ca="1" si="16"/>
        <v>0</v>
      </c>
      <c r="C87" s="43"/>
      <c r="D87" s="112">
        <f t="shared" ca="1" si="17"/>
        <v>0</v>
      </c>
      <c r="F87" s="113">
        <v>0</v>
      </c>
      <c r="G87" s="114">
        <v>8.6999999999999993</v>
      </c>
      <c r="H87" s="114">
        <v>10.7</v>
      </c>
      <c r="I87" s="114">
        <v>3.4</v>
      </c>
      <c r="J87" s="114">
        <v>1.4</v>
      </c>
      <c r="K87" s="114">
        <v>28</v>
      </c>
      <c r="L87" s="114">
        <v>1.2465719272002E-6</v>
      </c>
      <c r="M87" s="114">
        <v>8</v>
      </c>
      <c r="N87" s="114">
        <v>5.7</v>
      </c>
      <c r="O87" s="114">
        <v>6.5</v>
      </c>
      <c r="P87" s="114">
        <v>18.2</v>
      </c>
      <c r="Q87" s="114">
        <v>2.2000000000000002</v>
      </c>
      <c r="R87" s="114">
        <v>2.2000000000000002</v>
      </c>
      <c r="S87" s="114">
        <v>1.2</v>
      </c>
      <c r="T87" s="115">
        <f t="shared" si="18"/>
        <v>3.7999987534280706</v>
      </c>
      <c r="U87" s="116">
        <f t="shared" si="19"/>
        <v>16.99600012465719</v>
      </c>
      <c r="V87" s="117"/>
      <c r="W87" s="118">
        <f t="shared" ca="1" si="20"/>
        <v>0</v>
      </c>
      <c r="X87" s="119">
        <f t="shared" ca="1" si="21"/>
        <v>0</v>
      </c>
      <c r="Y87" s="119">
        <f t="shared" ca="1" si="22"/>
        <v>0</v>
      </c>
      <c r="Z87" s="119">
        <f t="shared" ca="1" si="23"/>
        <v>0</v>
      </c>
      <c r="AA87" s="120">
        <f t="shared" ca="1" si="24"/>
        <v>0</v>
      </c>
      <c r="AB87" s="121">
        <f t="shared" ca="1" si="25"/>
        <v>0</v>
      </c>
      <c r="AC87" s="120">
        <f t="shared" ca="1" si="26"/>
        <v>0</v>
      </c>
      <c r="AD87" s="120">
        <f t="shared" ca="1" si="27"/>
        <v>0</v>
      </c>
      <c r="AE87" s="120">
        <f t="shared" ca="1" si="28"/>
        <v>0</v>
      </c>
      <c r="AF87" s="120">
        <f t="shared" ca="1" si="29"/>
        <v>0</v>
      </c>
      <c r="AG87" s="120"/>
      <c r="AH87" s="119">
        <f t="shared" si="30"/>
        <v>72.400001246571918</v>
      </c>
    </row>
    <row r="88" spans="1:34" ht="12.5" x14ac:dyDescent="0.25">
      <c r="A88" s="182">
        <v>2024</v>
      </c>
      <c r="B88" s="36">
        <f t="shared" ca="1" si="16"/>
        <v>0</v>
      </c>
      <c r="C88" s="43"/>
      <c r="D88" s="112">
        <f t="shared" ca="1" si="17"/>
        <v>0</v>
      </c>
      <c r="F88" s="113">
        <v>0</v>
      </c>
      <c r="G88" s="114">
        <v>8.6999999999999993</v>
      </c>
      <c r="H88" s="114">
        <v>10.7</v>
      </c>
      <c r="I88" s="114">
        <v>3.4</v>
      </c>
      <c r="J88" s="114">
        <v>1.4</v>
      </c>
      <c r="K88" s="114">
        <v>28</v>
      </c>
      <c r="L88" s="114">
        <v>1.2465719272002E-6</v>
      </c>
      <c r="M88" s="114">
        <v>8</v>
      </c>
      <c r="N88" s="114">
        <v>5.7</v>
      </c>
      <c r="O88" s="114">
        <v>6.5</v>
      </c>
      <c r="P88" s="114">
        <v>18.2</v>
      </c>
      <c r="Q88" s="114">
        <v>2.2000000000000002</v>
      </c>
      <c r="R88" s="114">
        <v>2.2000000000000002</v>
      </c>
      <c r="S88" s="114">
        <v>1.2</v>
      </c>
      <c r="T88" s="115">
        <f t="shared" si="18"/>
        <v>3.7999987534280706</v>
      </c>
      <c r="U88" s="116">
        <f t="shared" si="19"/>
        <v>16.99600012465719</v>
      </c>
      <c r="V88" s="117"/>
      <c r="W88" s="118">
        <f t="shared" ca="1" si="20"/>
        <v>0</v>
      </c>
      <c r="X88" s="119">
        <f t="shared" ca="1" si="21"/>
        <v>0</v>
      </c>
      <c r="Y88" s="119">
        <f t="shared" ca="1" si="22"/>
        <v>0</v>
      </c>
      <c r="Z88" s="119">
        <f t="shared" ca="1" si="23"/>
        <v>0</v>
      </c>
      <c r="AA88" s="120">
        <f t="shared" ca="1" si="24"/>
        <v>0</v>
      </c>
      <c r="AB88" s="121">
        <f t="shared" ca="1" si="25"/>
        <v>0</v>
      </c>
      <c r="AC88" s="120">
        <f t="shared" ca="1" si="26"/>
        <v>0</v>
      </c>
      <c r="AD88" s="120">
        <f t="shared" ca="1" si="27"/>
        <v>0</v>
      </c>
      <c r="AE88" s="120">
        <f t="shared" ca="1" si="28"/>
        <v>0</v>
      </c>
      <c r="AF88" s="120">
        <f t="shared" ca="1" si="29"/>
        <v>0</v>
      </c>
      <c r="AG88" s="120"/>
      <c r="AH88" s="119">
        <f t="shared" si="30"/>
        <v>72.400001246571918</v>
      </c>
    </row>
    <row r="89" spans="1:34" ht="12.5" x14ac:dyDescent="0.25">
      <c r="A89" s="182">
        <v>2025</v>
      </c>
      <c r="B89" s="36">
        <f t="shared" ca="1" si="16"/>
        <v>0</v>
      </c>
      <c r="C89" s="43"/>
      <c r="D89" s="112">
        <f t="shared" ca="1" si="17"/>
        <v>0</v>
      </c>
      <c r="F89" s="113">
        <v>0</v>
      </c>
      <c r="G89" s="114">
        <v>8.6999999999999993</v>
      </c>
      <c r="H89" s="114">
        <v>10.7</v>
      </c>
      <c r="I89" s="114">
        <v>3.4</v>
      </c>
      <c r="J89" s="114">
        <v>1.4</v>
      </c>
      <c r="K89" s="114">
        <v>28</v>
      </c>
      <c r="L89" s="114">
        <v>1.2465719272002E-6</v>
      </c>
      <c r="M89" s="114">
        <v>8</v>
      </c>
      <c r="N89" s="114">
        <v>5.7</v>
      </c>
      <c r="O89" s="114">
        <v>6.5</v>
      </c>
      <c r="P89" s="114">
        <v>18.2</v>
      </c>
      <c r="Q89" s="114">
        <v>2.2000000000000002</v>
      </c>
      <c r="R89" s="114">
        <v>2.2000000000000002</v>
      </c>
      <c r="S89" s="114">
        <v>1.2</v>
      </c>
      <c r="T89" s="115">
        <f t="shared" si="18"/>
        <v>3.7999987534280706</v>
      </c>
      <c r="U89" s="116">
        <f t="shared" si="19"/>
        <v>16.99600012465719</v>
      </c>
      <c r="V89" s="117"/>
      <c r="W89" s="118">
        <f t="shared" ca="1" si="20"/>
        <v>0</v>
      </c>
      <c r="X89" s="119">
        <f t="shared" ca="1" si="21"/>
        <v>0</v>
      </c>
      <c r="Y89" s="119">
        <f t="shared" ca="1" si="22"/>
        <v>0</v>
      </c>
      <c r="Z89" s="119">
        <f t="shared" ca="1" si="23"/>
        <v>0</v>
      </c>
      <c r="AA89" s="120">
        <f t="shared" ca="1" si="24"/>
        <v>0</v>
      </c>
      <c r="AB89" s="121">
        <f t="shared" ca="1" si="25"/>
        <v>0</v>
      </c>
      <c r="AC89" s="120">
        <f t="shared" ca="1" si="26"/>
        <v>0</v>
      </c>
      <c r="AD89" s="120">
        <f t="shared" ca="1" si="27"/>
        <v>0</v>
      </c>
      <c r="AE89" s="120">
        <f t="shared" ca="1" si="28"/>
        <v>0</v>
      </c>
      <c r="AF89" s="120">
        <f t="shared" ca="1" si="29"/>
        <v>0</v>
      </c>
      <c r="AG89" s="120"/>
      <c r="AH89" s="119">
        <f t="shared" si="30"/>
        <v>72.400001246571918</v>
      </c>
    </row>
    <row r="90" spans="1:34" ht="12.5" x14ac:dyDescent="0.25">
      <c r="A90" s="182">
        <v>2026</v>
      </c>
      <c r="B90" s="36">
        <f t="shared" ca="1" si="16"/>
        <v>0</v>
      </c>
      <c r="C90" s="43"/>
      <c r="D90" s="112">
        <f t="shared" ca="1" si="17"/>
        <v>0</v>
      </c>
      <c r="F90" s="113">
        <v>0</v>
      </c>
      <c r="G90" s="114">
        <v>8.6999999999999993</v>
      </c>
      <c r="H90" s="114">
        <v>10.7</v>
      </c>
      <c r="I90" s="114">
        <v>3.4</v>
      </c>
      <c r="J90" s="114">
        <v>1.4</v>
      </c>
      <c r="K90" s="114">
        <v>28</v>
      </c>
      <c r="L90" s="114">
        <v>1.2465719272002E-6</v>
      </c>
      <c r="M90" s="114">
        <v>8</v>
      </c>
      <c r="N90" s="114">
        <v>5.7</v>
      </c>
      <c r="O90" s="114">
        <v>6.5</v>
      </c>
      <c r="P90" s="114">
        <v>18.2</v>
      </c>
      <c r="Q90" s="114">
        <v>2.2000000000000002</v>
      </c>
      <c r="R90" s="114">
        <v>2.2000000000000002</v>
      </c>
      <c r="S90" s="114">
        <v>1.2</v>
      </c>
      <c r="T90" s="115">
        <f t="shared" si="18"/>
        <v>3.7999987534280706</v>
      </c>
      <c r="U90" s="116">
        <f t="shared" si="19"/>
        <v>16.99600012465719</v>
      </c>
      <c r="V90" s="117"/>
      <c r="W90" s="118">
        <f t="shared" ca="1" si="20"/>
        <v>0</v>
      </c>
      <c r="X90" s="119">
        <f t="shared" ca="1" si="21"/>
        <v>0</v>
      </c>
      <c r="Y90" s="119">
        <f t="shared" ca="1" si="22"/>
        <v>0</v>
      </c>
      <c r="Z90" s="119">
        <f t="shared" ca="1" si="23"/>
        <v>0</v>
      </c>
      <c r="AA90" s="120">
        <f t="shared" ca="1" si="24"/>
        <v>0</v>
      </c>
      <c r="AB90" s="121">
        <f t="shared" ca="1" si="25"/>
        <v>0</v>
      </c>
      <c r="AC90" s="120">
        <f t="shared" ca="1" si="26"/>
        <v>0</v>
      </c>
      <c r="AD90" s="120">
        <f t="shared" ca="1" si="27"/>
        <v>0</v>
      </c>
      <c r="AE90" s="120">
        <f t="shared" ca="1" si="28"/>
        <v>0</v>
      </c>
      <c r="AF90" s="120">
        <f t="shared" ca="1" si="29"/>
        <v>0</v>
      </c>
      <c r="AG90" s="120"/>
      <c r="AH90" s="119">
        <f t="shared" si="30"/>
        <v>72.400001246571918</v>
      </c>
    </row>
    <row r="91" spans="1:34" ht="12.5" x14ac:dyDescent="0.25">
      <c r="A91" s="182">
        <v>2027</v>
      </c>
      <c r="B91" s="36">
        <f t="shared" ca="1" si="16"/>
        <v>0</v>
      </c>
      <c r="C91" s="43"/>
      <c r="D91" s="112">
        <f t="shared" ca="1" si="17"/>
        <v>0</v>
      </c>
      <c r="F91" s="113">
        <v>0</v>
      </c>
      <c r="G91" s="114">
        <v>8.6999999999999993</v>
      </c>
      <c r="H91" s="114">
        <v>10.7</v>
      </c>
      <c r="I91" s="114">
        <v>3.4</v>
      </c>
      <c r="J91" s="114">
        <v>1.4</v>
      </c>
      <c r="K91" s="114">
        <v>28</v>
      </c>
      <c r="L91" s="114">
        <v>1.2465719272002E-6</v>
      </c>
      <c r="M91" s="114">
        <v>8</v>
      </c>
      <c r="N91" s="114">
        <v>5.7</v>
      </c>
      <c r="O91" s="114">
        <v>6.5</v>
      </c>
      <c r="P91" s="114">
        <v>18.2</v>
      </c>
      <c r="Q91" s="114">
        <v>2.2000000000000002</v>
      </c>
      <c r="R91" s="114">
        <v>2.2000000000000002</v>
      </c>
      <c r="S91" s="114">
        <v>1.2</v>
      </c>
      <c r="T91" s="115">
        <f t="shared" si="18"/>
        <v>3.7999987534280706</v>
      </c>
      <c r="U91" s="116">
        <f t="shared" si="19"/>
        <v>16.99600012465719</v>
      </c>
      <c r="V91" s="117"/>
      <c r="W91" s="118">
        <f t="shared" ca="1" si="20"/>
        <v>0</v>
      </c>
      <c r="X91" s="119">
        <f t="shared" ca="1" si="21"/>
        <v>0</v>
      </c>
      <c r="Y91" s="119">
        <f t="shared" ca="1" si="22"/>
        <v>0</v>
      </c>
      <c r="Z91" s="119">
        <f t="shared" ca="1" si="23"/>
        <v>0</v>
      </c>
      <c r="AA91" s="120">
        <f t="shared" ca="1" si="24"/>
        <v>0</v>
      </c>
      <c r="AB91" s="121">
        <f t="shared" ca="1" si="25"/>
        <v>0</v>
      </c>
      <c r="AC91" s="120">
        <f t="shared" ca="1" si="26"/>
        <v>0</v>
      </c>
      <c r="AD91" s="120">
        <f t="shared" ca="1" si="27"/>
        <v>0</v>
      </c>
      <c r="AE91" s="120">
        <f t="shared" ca="1" si="28"/>
        <v>0</v>
      </c>
      <c r="AF91" s="120">
        <f t="shared" ca="1" si="29"/>
        <v>0</v>
      </c>
      <c r="AG91" s="120"/>
      <c r="AH91" s="119">
        <f t="shared" si="30"/>
        <v>72.400001246571918</v>
      </c>
    </row>
    <row r="92" spans="1:34" ht="12.5" x14ac:dyDescent="0.25">
      <c r="A92" s="182">
        <v>2028</v>
      </c>
      <c r="B92" s="36">
        <f t="shared" ca="1" si="16"/>
        <v>0</v>
      </c>
      <c r="C92" s="43"/>
      <c r="D92" s="112">
        <f t="shared" ca="1" si="17"/>
        <v>0</v>
      </c>
      <c r="F92" s="113">
        <v>0</v>
      </c>
      <c r="G92" s="114">
        <v>8.6999999999999993</v>
      </c>
      <c r="H92" s="114">
        <v>10.7</v>
      </c>
      <c r="I92" s="114">
        <v>3.4</v>
      </c>
      <c r="J92" s="114">
        <v>1.4</v>
      </c>
      <c r="K92" s="114">
        <v>28</v>
      </c>
      <c r="L92" s="114">
        <v>1.2465719272002E-6</v>
      </c>
      <c r="M92" s="114">
        <v>8</v>
      </c>
      <c r="N92" s="114">
        <v>5.7</v>
      </c>
      <c r="O92" s="114">
        <v>6.5</v>
      </c>
      <c r="P92" s="114">
        <v>18.2</v>
      </c>
      <c r="Q92" s="114">
        <v>2.2000000000000002</v>
      </c>
      <c r="R92" s="114">
        <v>2.2000000000000002</v>
      </c>
      <c r="S92" s="114">
        <v>1.2</v>
      </c>
      <c r="T92" s="115">
        <f t="shared" si="18"/>
        <v>3.7999987534280706</v>
      </c>
      <c r="U92" s="116">
        <f t="shared" si="19"/>
        <v>16.99600012465719</v>
      </c>
      <c r="V92" s="117"/>
      <c r="W92" s="118">
        <f t="shared" ca="1" si="20"/>
        <v>0</v>
      </c>
      <c r="X92" s="119">
        <f t="shared" ca="1" si="21"/>
        <v>0</v>
      </c>
      <c r="Y92" s="119">
        <f t="shared" ca="1" si="22"/>
        <v>0</v>
      </c>
      <c r="Z92" s="119">
        <f t="shared" ca="1" si="23"/>
        <v>0</v>
      </c>
      <c r="AA92" s="120">
        <f t="shared" ca="1" si="24"/>
        <v>0</v>
      </c>
      <c r="AB92" s="121">
        <f t="shared" ca="1" si="25"/>
        <v>0</v>
      </c>
      <c r="AC92" s="120">
        <f t="shared" ca="1" si="26"/>
        <v>0</v>
      </c>
      <c r="AD92" s="120">
        <f t="shared" ca="1" si="27"/>
        <v>0</v>
      </c>
      <c r="AE92" s="120">
        <f t="shared" ca="1" si="28"/>
        <v>0</v>
      </c>
      <c r="AF92" s="120">
        <f t="shared" ca="1" si="29"/>
        <v>0</v>
      </c>
      <c r="AG92" s="120"/>
      <c r="AH92" s="119">
        <f t="shared" si="30"/>
        <v>72.400001246571918</v>
      </c>
    </row>
    <row r="93" spans="1:34" ht="12.5" x14ac:dyDescent="0.25">
      <c r="A93" s="182">
        <v>2029</v>
      </c>
      <c r="B93" s="36">
        <f t="shared" ca="1" si="16"/>
        <v>0</v>
      </c>
      <c r="C93" s="43"/>
      <c r="D93" s="112">
        <f t="shared" ca="1" si="17"/>
        <v>0</v>
      </c>
      <c r="F93" s="113">
        <v>0</v>
      </c>
      <c r="G93" s="114">
        <v>8.6999999999999993</v>
      </c>
      <c r="H93" s="114">
        <v>10.7</v>
      </c>
      <c r="I93" s="114">
        <v>3.4</v>
      </c>
      <c r="J93" s="114">
        <v>1.4</v>
      </c>
      <c r="K93" s="114">
        <v>28</v>
      </c>
      <c r="L93" s="114">
        <v>1.2465719272002E-6</v>
      </c>
      <c r="M93" s="114">
        <v>8</v>
      </c>
      <c r="N93" s="114">
        <v>5.7</v>
      </c>
      <c r="O93" s="114">
        <v>6.5</v>
      </c>
      <c r="P93" s="114">
        <v>18.2</v>
      </c>
      <c r="Q93" s="114">
        <v>2.2000000000000002</v>
      </c>
      <c r="R93" s="114">
        <v>2.2000000000000002</v>
      </c>
      <c r="S93" s="114">
        <v>1.2</v>
      </c>
      <c r="T93" s="115">
        <f t="shared" si="18"/>
        <v>3.7999987534280706</v>
      </c>
      <c r="U93" s="116">
        <f t="shared" si="19"/>
        <v>16.99600012465719</v>
      </c>
      <c r="V93" s="117"/>
      <c r="W93" s="118">
        <f t="shared" ca="1" si="20"/>
        <v>0</v>
      </c>
      <c r="X93" s="119">
        <f t="shared" ca="1" si="21"/>
        <v>0</v>
      </c>
      <c r="Y93" s="119">
        <f t="shared" ca="1" si="22"/>
        <v>0</v>
      </c>
      <c r="Z93" s="119">
        <f t="shared" ca="1" si="23"/>
        <v>0</v>
      </c>
      <c r="AA93" s="120">
        <f t="shared" ca="1" si="24"/>
        <v>0</v>
      </c>
      <c r="AB93" s="121">
        <f t="shared" ca="1" si="25"/>
        <v>0</v>
      </c>
      <c r="AC93" s="120">
        <f t="shared" ca="1" si="26"/>
        <v>0</v>
      </c>
      <c r="AD93" s="120">
        <f t="shared" ca="1" si="27"/>
        <v>0</v>
      </c>
      <c r="AE93" s="120">
        <f t="shared" ca="1" si="28"/>
        <v>0</v>
      </c>
      <c r="AF93" s="120">
        <f t="shared" ca="1" si="29"/>
        <v>0</v>
      </c>
      <c r="AG93" s="120"/>
      <c r="AH93" s="119">
        <f t="shared" si="30"/>
        <v>72.400001246571918</v>
      </c>
    </row>
    <row r="94" spans="1:34" ht="12.5" x14ac:dyDescent="0.25">
      <c r="A94" s="182">
        <v>2030</v>
      </c>
      <c r="B94" s="36">
        <f t="shared" ca="1" si="16"/>
        <v>0</v>
      </c>
      <c r="C94" s="43"/>
      <c r="D94" s="112">
        <f t="shared" ca="1" si="17"/>
        <v>0</v>
      </c>
      <c r="F94" s="113">
        <v>0</v>
      </c>
      <c r="G94" s="114">
        <v>8.6999999999999993</v>
      </c>
      <c r="H94" s="114">
        <v>10.7</v>
      </c>
      <c r="I94" s="114">
        <v>3.4</v>
      </c>
      <c r="J94" s="114">
        <v>1.4</v>
      </c>
      <c r="K94" s="114">
        <v>28</v>
      </c>
      <c r="L94" s="114">
        <v>1.2465719272002E-6</v>
      </c>
      <c r="M94" s="114">
        <v>8</v>
      </c>
      <c r="N94" s="114">
        <v>5.7</v>
      </c>
      <c r="O94" s="114">
        <v>6.5</v>
      </c>
      <c r="P94" s="114">
        <v>18.2</v>
      </c>
      <c r="Q94" s="114">
        <v>2.2000000000000002</v>
      </c>
      <c r="R94" s="114">
        <v>2.2000000000000002</v>
      </c>
      <c r="S94" s="114">
        <v>1.2</v>
      </c>
      <c r="T94" s="115">
        <f t="shared" si="18"/>
        <v>3.7999987534280706</v>
      </c>
      <c r="U94" s="116">
        <f t="shared" si="19"/>
        <v>16.99600012465719</v>
      </c>
      <c r="V94" s="117"/>
      <c r="W94" s="118">
        <f t="shared" ca="1" si="20"/>
        <v>0</v>
      </c>
      <c r="X94" s="119">
        <f t="shared" ca="1" si="21"/>
        <v>0</v>
      </c>
      <c r="Y94" s="119">
        <f t="shared" ca="1" si="22"/>
        <v>0</v>
      </c>
      <c r="Z94" s="119">
        <f t="shared" ca="1" si="23"/>
        <v>0</v>
      </c>
      <c r="AA94" s="120">
        <f t="shared" ca="1" si="24"/>
        <v>0</v>
      </c>
      <c r="AB94" s="121">
        <f t="shared" ca="1" si="25"/>
        <v>0</v>
      </c>
      <c r="AC94" s="120">
        <f t="shared" ca="1" si="26"/>
        <v>0</v>
      </c>
      <c r="AD94" s="120">
        <f t="shared" ca="1" si="27"/>
        <v>0</v>
      </c>
      <c r="AE94" s="120">
        <f t="shared" ca="1" si="28"/>
        <v>0</v>
      </c>
      <c r="AF94" s="120">
        <f t="shared" ca="1" si="29"/>
        <v>0</v>
      </c>
      <c r="AG94" s="120"/>
      <c r="AH94" s="119">
        <f t="shared" si="30"/>
        <v>72.400001246571918</v>
      </c>
    </row>
    <row r="95" spans="1:34" ht="12.5" x14ac:dyDescent="0.25">
      <c r="A95" s="182">
        <v>2031</v>
      </c>
      <c r="B95" s="36">
        <f t="shared" ca="1" si="16"/>
        <v>0</v>
      </c>
      <c r="C95" s="43"/>
      <c r="D95" s="112">
        <f t="shared" ca="1" si="17"/>
        <v>0</v>
      </c>
      <c r="F95" s="113">
        <v>0</v>
      </c>
      <c r="G95" s="114">
        <v>8.6999999999999993</v>
      </c>
      <c r="H95" s="114">
        <v>10.7</v>
      </c>
      <c r="I95" s="114">
        <v>3.4</v>
      </c>
      <c r="J95" s="114">
        <v>1.4</v>
      </c>
      <c r="K95" s="114">
        <v>28</v>
      </c>
      <c r="L95" s="114">
        <v>1.2465719272002E-6</v>
      </c>
      <c r="M95" s="114">
        <v>8</v>
      </c>
      <c r="N95" s="114">
        <v>5.7</v>
      </c>
      <c r="O95" s="114">
        <v>6.5</v>
      </c>
      <c r="P95" s="114">
        <v>18.2</v>
      </c>
      <c r="Q95" s="114">
        <v>2.2000000000000002</v>
      </c>
      <c r="R95" s="114">
        <v>2.2000000000000002</v>
      </c>
      <c r="S95" s="114">
        <v>1.2</v>
      </c>
      <c r="T95" s="115">
        <f t="shared" si="18"/>
        <v>3.7999987534280706</v>
      </c>
      <c r="U95" s="116">
        <f t="shared" si="19"/>
        <v>16.99600012465719</v>
      </c>
      <c r="V95" s="117"/>
      <c r="W95" s="118">
        <f t="shared" ca="1" si="20"/>
        <v>0</v>
      </c>
      <c r="X95" s="119">
        <f t="shared" ca="1" si="21"/>
        <v>0</v>
      </c>
      <c r="Y95" s="119">
        <f t="shared" ca="1" si="22"/>
        <v>0</v>
      </c>
      <c r="Z95" s="119">
        <f t="shared" ca="1" si="23"/>
        <v>0</v>
      </c>
      <c r="AA95" s="120">
        <f t="shared" ca="1" si="24"/>
        <v>0</v>
      </c>
      <c r="AB95" s="121">
        <f t="shared" ca="1" si="25"/>
        <v>0</v>
      </c>
      <c r="AC95" s="120">
        <f t="shared" ca="1" si="26"/>
        <v>0</v>
      </c>
      <c r="AD95" s="120">
        <f t="shared" ca="1" si="27"/>
        <v>0</v>
      </c>
      <c r="AE95" s="120">
        <f t="shared" ca="1" si="28"/>
        <v>0</v>
      </c>
      <c r="AF95" s="120">
        <f t="shared" ca="1" si="29"/>
        <v>0</v>
      </c>
      <c r="AG95" s="120"/>
      <c r="AH95" s="119">
        <f t="shared" si="30"/>
        <v>72.400001246571918</v>
      </c>
    </row>
    <row r="96" spans="1:34" ht="12.5" x14ac:dyDescent="0.25">
      <c r="A96" s="182">
        <v>2032</v>
      </c>
      <c r="B96" s="36">
        <f t="shared" ca="1" si="16"/>
        <v>0</v>
      </c>
      <c r="C96" s="43"/>
      <c r="D96" s="112">
        <f t="shared" ca="1" si="17"/>
        <v>0</v>
      </c>
      <c r="F96" s="113">
        <v>0</v>
      </c>
      <c r="G96" s="114">
        <v>8.6999999999999993</v>
      </c>
      <c r="H96" s="114">
        <v>10.7</v>
      </c>
      <c r="I96" s="114">
        <v>3.4</v>
      </c>
      <c r="J96" s="114">
        <v>1.4</v>
      </c>
      <c r="K96" s="114">
        <v>28</v>
      </c>
      <c r="L96" s="114">
        <v>1.2465719272002E-6</v>
      </c>
      <c r="M96" s="114">
        <v>8</v>
      </c>
      <c r="N96" s="114">
        <v>5.7</v>
      </c>
      <c r="O96" s="114">
        <v>6.5</v>
      </c>
      <c r="P96" s="114">
        <v>18.2</v>
      </c>
      <c r="Q96" s="114">
        <v>2.2000000000000002</v>
      </c>
      <c r="R96" s="114">
        <v>2.2000000000000002</v>
      </c>
      <c r="S96" s="114">
        <v>1.2</v>
      </c>
      <c r="T96" s="115">
        <f t="shared" si="18"/>
        <v>3.7999987534280706</v>
      </c>
      <c r="U96" s="116">
        <f t="shared" si="19"/>
        <v>16.99600012465719</v>
      </c>
      <c r="V96" s="117"/>
      <c r="W96" s="118">
        <f t="shared" ca="1" si="20"/>
        <v>0</v>
      </c>
      <c r="X96" s="119">
        <f t="shared" ca="1" si="21"/>
        <v>0</v>
      </c>
      <c r="Y96" s="119">
        <f t="shared" ca="1" si="22"/>
        <v>0</v>
      </c>
      <c r="Z96" s="119">
        <f t="shared" ca="1" si="23"/>
        <v>0</v>
      </c>
      <c r="AA96" s="120">
        <f t="shared" ca="1" si="24"/>
        <v>0</v>
      </c>
      <c r="AB96" s="121">
        <f t="shared" ca="1" si="25"/>
        <v>0</v>
      </c>
      <c r="AC96" s="120">
        <f t="shared" ca="1" si="26"/>
        <v>0</v>
      </c>
      <c r="AD96" s="120">
        <f t="shared" ca="1" si="27"/>
        <v>0</v>
      </c>
      <c r="AE96" s="120">
        <f t="shared" ca="1" si="28"/>
        <v>0</v>
      </c>
      <c r="AF96" s="120">
        <f t="shared" ca="1" si="29"/>
        <v>0</v>
      </c>
      <c r="AG96" s="120"/>
      <c r="AH96" s="119">
        <f t="shared" si="30"/>
        <v>72.400001246571918</v>
      </c>
    </row>
    <row r="97" spans="1:34" ht="12.5" x14ac:dyDescent="0.25">
      <c r="A97" s="182">
        <v>2033</v>
      </c>
      <c r="B97" s="36">
        <f t="shared" ca="1" si="16"/>
        <v>0</v>
      </c>
      <c r="C97" s="43"/>
      <c r="D97" s="112">
        <f t="shared" ca="1" si="17"/>
        <v>0</v>
      </c>
      <c r="F97" s="113">
        <v>0</v>
      </c>
      <c r="G97" s="114">
        <v>8.6999999999999993</v>
      </c>
      <c r="H97" s="114">
        <v>10.7</v>
      </c>
      <c r="I97" s="114">
        <v>3.4</v>
      </c>
      <c r="J97" s="114">
        <v>1.4</v>
      </c>
      <c r="K97" s="114">
        <v>28</v>
      </c>
      <c r="L97" s="114">
        <v>1.2465719272002E-6</v>
      </c>
      <c r="M97" s="114">
        <v>8</v>
      </c>
      <c r="N97" s="114">
        <v>5.7</v>
      </c>
      <c r="O97" s="114">
        <v>6.5</v>
      </c>
      <c r="P97" s="114">
        <v>18.2</v>
      </c>
      <c r="Q97" s="114">
        <v>2.2000000000000002</v>
      </c>
      <c r="R97" s="114">
        <v>2.2000000000000002</v>
      </c>
      <c r="S97" s="114">
        <v>1.2</v>
      </c>
      <c r="T97" s="115">
        <f t="shared" si="18"/>
        <v>3.7999987534280706</v>
      </c>
      <c r="U97" s="116">
        <f t="shared" si="19"/>
        <v>16.99600012465719</v>
      </c>
      <c r="V97" s="117"/>
      <c r="W97" s="118">
        <f t="shared" ca="1" si="20"/>
        <v>0</v>
      </c>
      <c r="X97" s="119">
        <f t="shared" ca="1" si="21"/>
        <v>0</v>
      </c>
      <c r="Y97" s="119">
        <f t="shared" ca="1" si="22"/>
        <v>0</v>
      </c>
      <c r="Z97" s="119">
        <f t="shared" ca="1" si="23"/>
        <v>0</v>
      </c>
      <c r="AA97" s="120">
        <f t="shared" ca="1" si="24"/>
        <v>0</v>
      </c>
      <c r="AB97" s="121">
        <f t="shared" ca="1" si="25"/>
        <v>0</v>
      </c>
      <c r="AC97" s="120">
        <f t="shared" ca="1" si="26"/>
        <v>0</v>
      </c>
      <c r="AD97" s="120">
        <f t="shared" ca="1" si="27"/>
        <v>0</v>
      </c>
      <c r="AE97" s="120">
        <f t="shared" ca="1" si="28"/>
        <v>0</v>
      </c>
      <c r="AF97" s="120">
        <f t="shared" ca="1" si="29"/>
        <v>0</v>
      </c>
      <c r="AG97" s="120"/>
      <c r="AH97" s="119">
        <f t="shared" si="30"/>
        <v>72.400001246571918</v>
      </c>
    </row>
    <row r="98" spans="1:34" ht="12.5" x14ac:dyDescent="0.25">
      <c r="A98" s="182">
        <v>2034</v>
      </c>
      <c r="B98" s="36">
        <f t="shared" ca="1" si="16"/>
        <v>0</v>
      </c>
      <c r="C98" s="43"/>
      <c r="D98" s="112">
        <f t="shared" ca="1" si="17"/>
        <v>0</v>
      </c>
      <c r="F98" s="113">
        <v>0</v>
      </c>
      <c r="G98" s="114">
        <v>8.6999999999999993</v>
      </c>
      <c r="H98" s="114">
        <v>10.7</v>
      </c>
      <c r="I98" s="114">
        <v>3.4</v>
      </c>
      <c r="J98" s="114">
        <v>1.4</v>
      </c>
      <c r="K98" s="114">
        <v>28</v>
      </c>
      <c r="L98" s="114">
        <v>1.2465719272002E-6</v>
      </c>
      <c r="M98" s="114">
        <v>8</v>
      </c>
      <c r="N98" s="114">
        <v>5.7</v>
      </c>
      <c r="O98" s="114">
        <v>6.5</v>
      </c>
      <c r="P98" s="114">
        <v>18.2</v>
      </c>
      <c r="Q98" s="114">
        <v>2.2000000000000002</v>
      </c>
      <c r="R98" s="114">
        <v>2.2000000000000002</v>
      </c>
      <c r="S98" s="114">
        <v>1.2</v>
      </c>
      <c r="T98" s="115">
        <f t="shared" si="18"/>
        <v>3.7999987534280706</v>
      </c>
      <c r="U98" s="116">
        <f t="shared" si="19"/>
        <v>16.99600012465719</v>
      </c>
      <c r="V98" s="117"/>
      <c r="W98" s="118">
        <f t="shared" ca="1" si="20"/>
        <v>0</v>
      </c>
      <c r="X98" s="119">
        <f t="shared" ca="1" si="21"/>
        <v>0</v>
      </c>
      <c r="Y98" s="119">
        <f t="shared" ca="1" si="22"/>
        <v>0</v>
      </c>
      <c r="Z98" s="119">
        <f t="shared" ca="1" si="23"/>
        <v>0</v>
      </c>
      <c r="AA98" s="120">
        <f t="shared" ca="1" si="24"/>
        <v>0</v>
      </c>
      <c r="AB98" s="121">
        <f t="shared" ca="1" si="25"/>
        <v>0</v>
      </c>
      <c r="AC98" s="120">
        <f t="shared" ca="1" si="26"/>
        <v>0</v>
      </c>
      <c r="AD98" s="120">
        <f t="shared" ca="1" si="27"/>
        <v>0</v>
      </c>
      <c r="AE98" s="120">
        <f t="shared" ca="1" si="28"/>
        <v>0</v>
      </c>
      <c r="AF98" s="120">
        <f t="shared" ca="1" si="29"/>
        <v>0</v>
      </c>
      <c r="AG98" s="120"/>
      <c r="AH98" s="119">
        <f t="shared" si="30"/>
        <v>72.400001246571918</v>
      </c>
    </row>
    <row r="99" spans="1:34" ht="12.5" x14ac:dyDescent="0.25">
      <c r="A99" s="182">
        <v>2035</v>
      </c>
      <c r="B99" s="36">
        <f t="shared" ca="1" si="16"/>
        <v>0</v>
      </c>
      <c r="C99" s="43"/>
      <c r="D99" s="112">
        <f t="shared" ca="1" si="17"/>
        <v>0</v>
      </c>
      <c r="F99" s="113">
        <v>0</v>
      </c>
      <c r="G99" s="114">
        <v>8.6999999999999993</v>
      </c>
      <c r="H99" s="114">
        <v>10.7</v>
      </c>
      <c r="I99" s="114">
        <v>3.4</v>
      </c>
      <c r="J99" s="114">
        <v>1.4</v>
      </c>
      <c r="K99" s="114">
        <v>28</v>
      </c>
      <c r="L99" s="114">
        <v>1.2465719272002E-6</v>
      </c>
      <c r="M99" s="114">
        <v>8</v>
      </c>
      <c r="N99" s="114">
        <v>5.7</v>
      </c>
      <c r="O99" s="114">
        <v>6.5</v>
      </c>
      <c r="P99" s="114">
        <v>18.2</v>
      </c>
      <c r="Q99" s="114">
        <v>2.2000000000000002</v>
      </c>
      <c r="R99" s="114">
        <v>2.2000000000000002</v>
      </c>
      <c r="S99" s="114">
        <v>1.2</v>
      </c>
      <c r="T99" s="115">
        <f t="shared" si="18"/>
        <v>3.7999987534280706</v>
      </c>
      <c r="U99" s="116">
        <f t="shared" si="19"/>
        <v>16.99600012465719</v>
      </c>
      <c r="V99" s="117"/>
      <c r="W99" s="118">
        <f t="shared" ca="1" si="20"/>
        <v>0</v>
      </c>
      <c r="X99" s="119">
        <f t="shared" ca="1" si="21"/>
        <v>0</v>
      </c>
      <c r="Y99" s="119">
        <f t="shared" ca="1" si="22"/>
        <v>0</v>
      </c>
      <c r="Z99" s="119">
        <f t="shared" ca="1" si="23"/>
        <v>0</v>
      </c>
      <c r="AA99" s="120">
        <f t="shared" ca="1" si="24"/>
        <v>0</v>
      </c>
      <c r="AB99" s="121">
        <f t="shared" ca="1" si="25"/>
        <v>0</v>
      </c>
      <c r="AC99" s="120">
        <f t="shared" ca="1" si="26"/>
        <v>0</v>
      </c>
      <c r="AD99" s="120">
        <f t="shared" ca="1" si="27"/>
        <v>0</v>
      </c>
      <c r="AE99" s="120">
        <f t="shared" ca="1" si="28"/>
        <v>0</v>
      </c>
      <c r="AF99" s="120">
        <f t="shared" ca="1" si="29"/>
        <v>0</v>
      </c>
      <c r="AG99" s="120"/>
      <c r="AH99" s="119">
        <f t="shared" si="30"/>
        <v>72.400001246571918</v>
      </c>
    </row>
    <row r="100" spans="1:34" ht="12.5" x14ac:dyDescent="0.25">
      <c r="A100" s="182">
        <v>2036</v>
      </c>
      <c r="B100" s="36">
        <f t="shared" ca="1" si="16"/>
        <v>0</v>
      </c>
      <c r="C100" s="43"/>
      <c r="D100" s="112">
        <f t="shared" ca="1" si="17"/>
        <v>0</v>
      </c>
      <c r="F100" s="113">
        <v>0</v>
      </c>
      <c r="G100" s="114">
        <v>8.6999999999999993</v>
      </c>
      <c r="H100" s="114">
        <v>10.7</v>
      </c>
      <c r="I100" s="114">
        <v>3.4</v>
      </c>
      <c r="J100" s="114">
        <v>1.4</v>
      </c>
      <c r="K100" s="114">
        <v>28</v>
      </c>
      <c r="L100" s="114">
        <v>1.2465719272002E-6</v>
      </c>
      <c r="M100" s="114">
        <v>8</v>
      </c>
      <c r="N100" s="114">
        <v>5.7</v>
      </c>
      <c r="O100" s="114">
        <v>6.5</v>
      </c>
      <c r="P100" s="114">
        <v>18.2</v>
      </c>
      <c r="Q100" s="114">
        <v>2.2000000000000002</v>
      </c>
      <c r="R100" s="114">
        <v>2.2000000000000002</v>
      </c>
      <c r="S100" s="114">
        <v>1.2</v>
      </c>
      <c r="T100" s="115">
        <f t="shared" si="18"/>
        <v>3.7999987534280706</v>
      </c>
      <c r="U100" s="116">
        <f t="shared" si="19"/>
        <v>16.99600012465719</v>
      </c>
      <c r="V100" s="117"/>
      <c r="W100" s="118">
        <f t="shared" ca="1" si="20"/>
        <v>0</v>
      </c>
      <c r="X100" s="119">
        <f t="shared" ca="1" si="21"/>
        <v>0</v>
      </c>
      <c r="Y100" s="119">
        <f t="shared" ca="1" si="22"/>
        <v>0</v>
      </c>
      <c r="Z100" s="119">
        <f t="shared" ca="1" si="23"/>
        <v>0</v>
      </c>
      <c r="AA100" s="120">
        <f t="shared" ca="1" si="24"/>
        <v>0</v>
      </c>
      <c r="AB100" s="121">
        <f t="shared" ca="1" si="25"/>
        <v>0</v>
      </c>
      <c r="AC100" s="120">
        <f t="shared" ca="1" si="26"/>
        <v>0</v>
      </c>
      <c r="AD100" s="120">
        <f t="shared" ca="1" si="27"/>
        <v>0</v>
      </c>
      <c r="AE100" s="120">
        <f t="shared" ca="1" si="28"/>
        <v>0</v>
      </c>
      <c r="AF100" s="120">
        <f t="shared" ca="1" si="29"/>
        <v>0</v>
      </c>
      <c r="AG100" s="120"/>
      <c r="AH100" s="119">
        <f t="shared" si="30"/>
        <v>72.400001246571918</v>
      </c>
    </row>
    <row r="101" spans="1:34" ht="12.5" x14ac:dyDescent="0.25">
      <c r="A101" s="182">
        <v>2037</v>
      </c>
      <c r="B101" s="36">
        <f t="shared" ca="1" si="16"/>
        <v>0</v>
      </c>
      <c r="C101" s="43"/>
      <c r="D101" s="112">
        <f t="shared" ca="1" si="17"/>
        <v>0</v>
      </c>
      <c r="F101" s="113">
        <v>0</v>
      </c>
      <c r="G101" s="114">
        <v>8.6999999999999993</v>
      </c>
      <c r="H101" s="114">
        <v>10.7</v>
      </c>
      <c r="I101" s="114">
        <v>3.4</v>
      </c>
      <c r="J101" s="114">
        <v>1.4</v>
      </c>
      <c r="K101" s="114">
        <v>28</v>
      </c>
      <c r="L101" s="114">
        <v>1.2465719272002E-6</v>
      </c>
      <c r="M101" s="114">
        <v>8</v>
      </c>
      <c r="N101" s="114">
        <v>5.7</v>
      </c>
      <c r="O101" s="114">
        <v>6.5</v>
      </c>
      <c r="P101" s="114">
        <v>18.2</v>
      </c>
      <c r="Q101" s="114">
        <v>2.2000000000000002</v>
      </c>
      <c r="R101" s="114">
        <v>2.2000000000000002</v>
      </c>
      <c r="S101" s="114">
        <v>1.2</v>
      </c>
      <c r="T101" s="115">
        <f t="shared" si="18"/>
        <v>3.7999987534280706</v>
      </c>
      <c r="U101" s="116">
        <f t="shared" si="19"/>
        <v>16.99600012465719</v>
      </c>
      <c r="V101" s="117"/>
      <c r="W101" s="118">
        <f t="shared" ca="1" si="20"/>
        <v>0</v>
      </c>
      <c r="X101" s="119">
        <f t="shared" ca="1" si="21"/>
        <v>0</v>
      </c>
      <c r="Y101" s="119">
        <f t="shared" ca="1" si="22"/>
        <v>0</v>
      </c>
      <c r="Z101" s="119">
        <f t="shared" ca="1" si="23"/>
        <v>0</v>
      </c>
      <c r="AA101" s="120">
        <f t="shared" ca="1" si="24"/>
        <v>0</v>
      </c>
      <c r="AB101" s="121">
        <f t="shared" ca="1" si="25"/>
        <v>0</v>
      </c>
      <c r="AC101" s="120">
        <f t="shared" ca="1" si="26"/>
        <v>0</v>
      </c>
      <c r="AD101" s="120">
        <f t="shared" ca="1" si="27"/>
        <v>0</v>
      </c>
      <c r="AE101" s="120">
        <f t="shared" ca="1" si="28"/>
        <v>0</v>
      </c>
      <c r="AF101" s="120">
        <f t="shared" ca="1" si="29"/>
        <v>0</v>
      </c>
      <c r="AG101" s="120"/>
      <c r="AH101" s="119">
        <f t="shared" si="30"/>
        <v>72.400001246571918</v>
      </c>
    </row>
    <row r="102" spans="1:34" ht="12.5" x14ac:dyDescent="0.25">
      <c r="A102" s="182">
        <v>2038</v>
      </c>
      <c r="B102" s="36">
        <f t="shared" ca="1" si="16"/>
        <v>0</v>
      </c>
      <c r="C102" s="43"/>
      <c r="D102" s="112">
        <f t="shared" ca="1" si="17"/>
        <v>0</v>
      </c>
      <c r="F102" s="113">
        <v>0</v>
      </c>
      <c r="G102" s="114">
        <v>8.6999999999999993</v>
      </c>
      <c r="H102" s="114">
        <v>10.7</v>
      </c>
      <c r="I102" s="114">
        <v>3.4</v>
      </c>
      <c r="J102" s="114">
        <v>1.4</v>
      </c>
      <c r="K102" s="114">
        <v>28</v>
      </c>
      <c r="L102" s="114">
        <v>1.2465719272002E-6</v>
      </c>
      <c r="M102" s="114">
        <v>8</v>
      </c>
      <c r="N102" s="114">
        <v>5.7</v>
      </c>
      <c r="O102" s="114">
        <v>6.5</v>
      </c>
      <c r="P102" s="114">
        <v>18.2</v>
      </c>
      <c r="Q102" s="114">
        <v>2.2000000000000002</v>
      </c>
      <c r="R102" s="114">
        <v>2.2000000000000002</v>
      </c>
      <c r="S102" s="114">
        <v>1.2</v>
      </c>
      <c r="T102" s="115">
        <f t="shared" si="18"/>
        <v>3.7999987534280706</v>
      </c>
      <c r="U102" s="116">
        <f t="shared" si="19"/>
        <v>16.99600012465719</v>
      </c>
      <c r="V102" s="117"/>
      <c r="W102" s="118">
        <f t="shared" ca="1" si="20"/>
        <v>0</v>
      </c>
      <c r="X102" s="119">
        <f t="shared" ca="1" si="21"/>
        <v>0</v>
      </c>
      <c r="Y102" s="119">
        <f t="shared" ca="1" si="22"/>
        <v>0</v>
      </c>
      <c r="Z102" s="119">
        <f t="shared" ca="1" si="23"/>
        <v>0</v>
      </c>
      <c r="AA102" s="120">
        <f t="shared" ca="1" si="24"/>
        <v>0</v>
      </c>
      <c r="AB102" s="121">
        <f t="shared" ca="1" si="25"/>
        <v>0</v>
      </c>
      <c r="AC102" s="120">
        <f t="shared" ca="1" si="26"/>
        <v>0</v>
      </c>
      <c r="AD102" s="120">
        <f t="shared" ca="1" si="27"/>
        <v>0</v>
      </c>
      <c r="AE102" s="120">
        <f t="shared" ca="1" si="28"/>
        <v>0</v>
      </c>
      <c r="AF102" s="120">
        <f t="shared" ca="1" si="29"/>
        <v>0</v>
      </c>
      <c r="AG102" s="120"/>
      <c r="AH102" s="119">
        <f t="shared" si="30"/>
        <v>72.400001246571918</v>
      </c>
    </row>
    <row r="103" spans="1:34" ht="12.5" x14ac:dyDescent="0.25">
      <c r="A103" s="182">
        <v>2039</v>
      </c>
      <c r="B103" s="36">
        <f t="shared" ca="1" si="16"/>
        <v>0</v>
      </c>
      <c r="C103" s="43"/>
      <c r="D103" s="112">
        <f t="shared" ca="1" si="17"/>
        <v>0</v>
      </c>
      <c r="F103" s="113">
        <v>0</v>
      </c>
      <c r="G103" s="114">
        <v>8.6999999999999993</v>
      </c>
      <c r="H103" s="114">
        <v>10.7</v>
      </c>
      <c r="I103" s="114">
        <v>3.4</v>
      </c>
      <c r="J103" s="114">
        <v>1.4</v>
      </c>
      <c r="K103" s="114">
        <v>28</v>
      </c>
      <c r="L103" s="114">
        <v>1.2465719272002E-6</v>
      </c>
      <c r="M103" s="114">
        <v>8</v>
      </c>
      <c r="N103" s="114">
        <v>5.7</v>
      </c>
      <c r="O103" s="114">
        <v>6.5</v>
      </c>
      <c r="P103" s="114">
        <v>18.2</v>
      </c>
      <c r="Q103" s="114">
        <v>2.2000000000000002</v>
      </c>
      <c r="R103" s="114">
        <v>2.2000000000000002</v>
      </c>
      <c r="S103" s="114">
        <v>1.2</v>
      </c>
      <c r="T103" s="115">
        <f t="shared" si="18"/>
        <v>3.7999987534280706</v>
      </c>
      <c r="U103" s="116">
        <f t="shared" si="19"/>
        <v>16.99600012465719</v>
      </c>
      <c r="V103" s="117"/>
      <c r="W103" s="118">
        <f t="shared" ca="1" si="20"/>
        <v>0</v>
      </c>
      <c r="X103" s="119">
        <f t="shared" ca="1" si="21"/>
        <v>0</v>
      </c>
      <c r="Y103" s="119">
        <f t="shared" ca="1" si="22"/>
        <v>0</v>
      </c>
      <c r="Z103" s="119">
        <f t="shared" ca="1" si="23"/>
        <v>0</v>
      </c>
      <c r="AA103" s="120">
        <f t="shared" ca="1" si="24"/>
        <v>0</v>
      </c>
      <c r="AB103" s="121">
        <f t="shared" ca="1" si="25"/>
        <v>0</v>
      </c>
      <c r="AC103" s="120">
        <f t="shared" ca="1" si="26"/>
        <v>0</v>
      </c>
      <c r="AD103" s="120">
        <f t="shared" ca="1" si="27"/>
        <v>0</v>
      </c>
      <c r="AE103" s="120">
        <f t="shared" ca="1" si="28"/>
        <v>0</v>
      </c>
      <c r="AF103" s="120">
        <f t="shared" ca="1" si="29"/>
        <v>0</v>
      </c>
      <c r="AG103" s="120"/>
      <c r="AH103" s="119">
        <f t="shared" si="30"/>
        <v>72.400001246571918</v>
      </c>
    </row>
    <row r="104" spans="1:34" ht="12.5" x14ac:dyDescent="0.25">
      <c r="A104" s="182">
        <v>2040</v>
      </c>
      <c r="B104" s="36">
        <f t="shared" ca="1" si="16"/>
        <v>0</v>
      </c>
      <c r="C104" s="43"/>
      <c r="D104" s="112">
        <f t="shared" ca="1" si="17"/>
        <v>0</v>
      </c>
      <c r="F104" s="113">
        <v>0</v>
      </c>
      <c r="G104" s="114">
        <v>8.6999999999999993</v>
      </c>
      <c r="H104" s="114">
        <v>10.7</v>
      </c>
      <c r="I104" s="114">
        <v>3.4</v>
      </c>
      <c r="J104" s="114">
        <v>1.4</v>
      </c>
      <c r="K104" s="114">
        <v>28</v>
      </c>
      <c r="L104" s="114">
        <v>1.2465719272002E-6</v>
      </c>
      <c r="M104" s="114">
        <v>8</v>
      </c>
      <c r="N104" s="114">
        <v>5.7</v>
      </c>
      <c r="O104" s="114">
        <v>6.5</v>
      </c>
      <c r="P104" s="114">
        <v>18.2</v>
      </c>
      <c r="Q104" s="114">
        <v>2.2000000000000002</v>
      </c>
      <c r="R104" s="114">
        <v>2.2000000000000002</v>
      </c>
      <c r="S104" s="114">
        <v>1.2</v>
      </c>
      <c r="T104" s="115">
        <f t="shared" si="18"/>
        <v>3.7999987534280706</v>
      </c>
      <c r="U104" s="116">
        <f t="shared" si="19"/>
        <v>16.99600012465719</v>
      </c>
      <c r="V104" s="117"/>
      <c r="W104" s="118">
        <f t="shared" ca="1" si="20"/>
        <v>0</v>
      </c>
      <c r="X104" s="119">
        <f t="shared" ca="1" si="21"/>
        <v>0</v>
      </c>
      <c r="Y104" s="119">
        <f t="shared" ca="1" si="22"/>
        <v>0</v>
      </c>
      <c r="Z104" s="119">
        <f t="shared" ca="1" si="23"/>
        <v>0</v>
      </c>
      <c r="AA104" s="120">
        <f t="shared" ca="1" si="24"/>
        <v>0</v>
      </c>
      <c r="AB104" s="121">
        <f t="shared" ca="1" si="25"/>
        <v>0</v>
      </c>
      <c r="AC104" s="120">
        <f t="shared" ca="1" si="26"/>
        <v>0</v>
      </c>
      <c r="AD104" s="120">
        <f t="shared" ca="1" si="27"/>
        <v>0</v>
      </c>
      <c r="AE104" s="120">
        <f t="shared" ca="1" si="28"/>
        <v>0</v>
      </c>
      <c r="AF104" s="120">
        <f t="shared" ca="1" si="29"/>
        <v>0</v>
      </c>
      <c r="AG104" s="120"/>
      <c r="AH104" s="119">
        <f t="shared" si="30"/>
        <v>72.400001246571918</v>
      </c>
    </row>
    <row r="105" spans="1:34" ht="12.5" x14ac:dyDescent="0.25">
      <c r="A105" s="182">
        <v>2041</v>
      </c>
      <c r="B105" s="36">
        <f t="shared" ca="1" si="16"/>
        <v>0</v>
      </c>
      <c r="C105" s="43"/>
      <c r="D105" s="112">
        <f t="shared" ca="1" si="17"/>
        <v>0</v>
      </c>
      <c r="F105" s="113">
        <v>0</v>
      </c>
      <c r="G105" s="114">
        <v>8.6999999999999993</v>
      </c>
      <c r="H105" s="114">
        <v>10.7</v>
      </c>
      <c r="I105" s="114">
        <v>3.4</v>
      </c>
      <c r="J105" s="114">
        <v>1.4</v>
      </c>
      <c r="K105" s="114">
        <v>28</v>
      </c>
      <c r="L105" s="114">
        <v>1.2465719272002E-6</v>
      </c>
      <c r="M105" s="114">
        <v>8</v>
      </c>
      <c r="N105" s="114">
        <v>5.7</v>
      </c>
      <c r="O105" s="114">
        <v>6.5</v>
      </c>
      <c r="P105" s="114">
        <v>18.2</v>
      </c>
      <c r="Q105" s="114">
        <v>2.2000000000000002</v>
      </c>
      <c r="R105" s="114">
        <v>2.2000000000000002</v>
      </c>
      <c r="S105" s="114">
        <v>1.2</v>
      </c>
      <c r="T105" s="115">
        <f t="shared" si="18"/>
        <v>3.7999987534280706</v>
      </c>
      <c r="U105" s="116">
        <f t="shared" si="19"/>
        <v>16.99600012465719</v>
      </c>
      <c r="V105" s="117"/>
      <c r="W105" s="118">
        <f t="shared" ca="1" si="20"/>
        <v>0</v>
      </c>
      <c r="X105" s="119">
        <f t="shared" ca="1" si="21"/>
        <v>0</v>
      </c>
      <c r="Y105" s="119">
        <f t="shared" ca="1" si="22"/>
        <v>0</v>
      </c>
      <c r="Z105" s="119">
        <f t="shared" ca="1" si="23"/>
        <v>0</v>
      </c>
      <c r="AA105" s="120">
        <f t="shared" ca="1" si="24"/>
        <v>0</v>
      </c>
      <c r="AB105" s="121">
        <f t="shared" ca="1" si="25"/>
        <v>0</v>
      </c>
      <c r="AC105" s="120">
        <f t="shared" ca="1" si="26"/>
        <v>0</v>
      </c>
      <c r="AD105" s="120">
        <f t="shared" ca="1" si="27"/>
        <v>0</v>
      </c>
      <c r="AE105" s="120">
        <f t="shared" ca="1" si="28"/>
        <v>0</v>
      </c>
      <c r="AF105" s="120">
        <f t="shared" ca="1" si="29"/>
        <v>0</v>
      </c>
      <c r="AG105" s="120"/>
      <c r="AH105" s="119">
        <f t="shared" si="30"/>
        <v>72.400001246571918</v>
      </c>
    </row>
    <row r="106" spans="1:34" ht="12.5" x14ac:dyDescent="0.25">
      <c r="A106" s="182">
        <v>2042</v>
      </c>
      <c r="B106" s="36">
        <f t="shared" ca="1" si="16"/>
        <v>0</v>
      </c>
      <c r="C106" s="43"/>
      <c r="D106" s="112">
        <f t="shared" ca="1" si="17"/>
        <v>0</v>
      </c>
      <c r="F106" s="113">
        <v>0</v>
      </c>
      <c r="G106" s="114">
        <v>8.6999999999999993</v>
      </c>
      <c r="H106" s="114">
        <v>10.7</v>
      </c>
      <c r="I106" s="114">
        <v>3.4</v>
      </c>
      <c r="J106" s="114">
        <v>1.4</v>
      </c>
      <c r="K106" s="114">
        <v>28</v>
      </c>
      <c r="L106" s="114">
        <v>1.2465719272002E-6</v>
      </c>
      <c r="M106" s="114">
        <v>8</v>
      </c>
      <c r="N106" s="114">
        <v>5.7</v>
      </c>
      <c r="O106" s="114">
        <v>6.5</v>
      </c>
      <c r="P106" s="114">
        <v>18.2</v>
      </c>
      <c r="Q106" s="114">
        <v>2.2000000000000002</v>
      </c>
      <c r="R106" s="114">
        <v>2.2000000000000002</v>
      </c>
      <c r="S106" s="114">
        <v>1.2</v>
      </c>
      <c r="T106" s="115">
        <f t="shared" si="18"/>
        <v>3.7999987534280706</v>
      </c>
      <c r="U106" s="116">
        <f t="shared" si="19"/>
        <v>16.99600012465719</v>
      </c>
      <c r="V106" s="117"/>
      <c r="W106" s="118">
        <f t="shared" ca="1" si="20"/>
        <v>0</v>
      </c>
      <c r="X106" s="119">
        <f t="shared" ca="1" si="21"/>
        <v>0</v>
      </c>
      <c r="Y106" s="119">
        <f t="shared" ca="1" si="22"/>
        <v>0</v>
      </c>
      <c r="Z106" s="119">
        <f t="shared" ca="1" si="23"/>
        <v>0</v>
      </c>
      <c r="AA106" s="120">
        <f t="shared" ca="1" si="24"/>
        <v>0</v>
      </c>
      <c r="AB106" s="121">
        <f t="shared" ca="1" si="25"/>
        <v>0</v>
      </c>
      <c r="AC106" s="120">
        <f t="shared" ca="1" si="26"/>
        <v>0</v>
      </c>
      <c r="AD106" s="120">
        <f t="shared" ca="1" si="27"/>
        <v>0</v>
      </c>
      <c r="AE106" s="120">
        <f t="shared" ca="1" si="28"/>
        <v>0</v>
      </c>
      <c r="AF106" s="120">
        <f t="shared" ca="1" si="29"/>
        <v>0</v>
      </c>
      <c r="AG106" s="120"/>
      <c r="AH106" s="119">
        <f t="shared" si="30"/>
        <v>72.400001246571918</v>
      </c>
    </row>
    <row r="107" spans="1:34" ht="12.5" x14ac:dyDescent="0.25">
      <c r="A107" s="182">
        <v>2043</v>
      </c>
      <c r="B107" s="36">
        <f t="shared" ref="B107:B114" ca="1" si="31">SUMIF(Jatetunnus,A107&amp;"_"&amp;5,Jatemaara)</f>
        <v>0</v>
      </c>
      <c r="C107" s="43"/>
      <c r="D107" s="112">
        <f t="shared" ca="1" si="17"/>
        <v>0</v>
      </c>
      <c r="F107" s="113">
        <v>0</v>
      </c>
      <c r="G107" s="114">
        <v>8.6999999999999993</v>
      </c>
      <c r="H107" s="114">
        <v>10.7</v>
      </c>
      <c r="I107" s="114">
        <v>3.4</v>
      </c>
      <c r="J107" s="114">
        <v>1.4</v>
      </c>
      <c r="K107" s="114">
        <v>28</v>
      </c>
      <c r="L107" s="114">
        <v>1.2465719272002E-6</v>
      </c>
      <c r="M107" s="114">
        <v>8</v>
      </c>
      <c r="N107" s="114">
        <v>5.7</v>
      </c>
      <c r="O107" s="114">
        <v>6.5</v>
      </c>
      <c r="P107" s="114">
        <v>18.2</v>
      </c>
      <c r="Q107" s="114">
        <v>2.2000000000000002</v>
      </c>
      <c r="R107" s="114">
        <v>2.2000000000000002</v>
      </c>
      <c r="S107" s="114">
        <v>1.2</v>
      </c>
      <c r="T107" s="115">
        <f t="shared" si="18"/>
        <v>3.7999987534280706</v>
      </c>
      <c r="U107" s="116">
        <f t="shared" si="19"/>
        <v>16.99600012465719</v>
      </c>
      <c r="V107" s="117"/>
      <c r="W107" s="118">
        <f t="shared" ca="1" si="20"/>
        <v>0</v>
      </c>
      <c r="X107" s="119">
        <f t="shared" ca="1" si="21"/>
        <v>0</v>
      </c>
      <c r="Y107" s="119">
        <f t="shared" ca="1" si="22"/>
        <v>0</v>
      </c>
      <c r="Z107" s="119">
        <f t="shared" ca="1" si="23"/>
        <v>0</v>
      </c>
      <c r="AA107" s="120">
        <f t="shared" ca="1" si="24"/>
        <v>0</v>
      </c>
      <c r="AB107" s="121">
        <f t="shared" ca="1" si="25"/>
        <v>0</v>
      </c>
      <c r="AC107" s="120">
        <f t="shared" ca="1" si="26"/>
        <v>0</v>
      </c>
      <c r="AD107" s="120">
        <f t="shared" ca="1" si="27"/>
        <v>0</v>
      </c>
      <c r="AE107" s="120">
        <f t="shared" ca="1" si="28"/>
        <v>0</v>
      </c>
      <c r="AF107" s="120">
        <f t="shared" ca="1" si="29"/>
        <v>0</v>
      </c>
      <c r="AG107" s="120"/>
      <c r="AH107" s="119">
        <f t="shared" si="30"/>
        <v>72.400001246571918</v>
      </c>
    </row>
    <row r="108" spans="1:34" ht="12.5" x14ac:dyDescent="0.25">
      <c r="A108" s="182">
        <v>2044</v>
      </c>
      <c r="B108" s="36">
        <f t="shared" ca="1" si="31"/>
        <v>0</v>
      </c>
      <c r="C108" s="43"/>
      <c r="D108" s="112">
        <f t="shared" ca="1" si="17"/>
        <v>0</v>
      </c>
      <c r="F108" s="113">
        <v>0</v>
      </c>
      <c r="G108" s="114">
        <v>8.6999999999999993</v>
      </c>
      <c r="H108" s="114">
        <v>10.7</v>
      </c>
      <c r="I108" s="114">
        <v>3.4</v>
      </c>
      <c r="J108" s="114">
        <v>1.4</v>
      </c>
      <c r="K108" s="114">
        <v>28</v>
      </c>
      <c r="L108" s="114">
        <v>1.2465719272002E-6</v>
      </c>
      <c r="M108" s="114">
        <v>8</v>
      </c>
      <c r="N108" s="114">
        <v>5.7</v>
      </c>
      <c r="O108" s="114">
        <v>6.5</v>
      </c>
      <c r="P108" s="114">
        <v>18.2</v>
      </c>
      <c r="Q108" s="114">
        <v>2.2000000000000002</v>
      </c>
      <c r="R108" s="114">
        <v>2.2000000000000002</v>
      </c>
      <c r="S108" s="114">
        <v>1.2</v>
      </c>
      <c r="T108" s="115">
        <f t="shared" si="18"/>
        <v>3.7999987534280706</v>
      </c>
      <c r="U108" s="116">
        <f t="shared" si="19"/>
        <v>16.99600012465719</v>
      </c>
      <c r="V108" s="117"/>
      <c r="W108" s="118">
        <f t="shared" ca="1" si="20"/>
        <v>0</v>
      </c>
      <c r="X108" s="119">
        <f t="shared" ca="1" si="21"/>
        <v>0</v>
      </c>
      <c r="Y108" s="119">
        <f t="shared" ca="1" si="22"/>
        <v>0</v>
      </c>
      <c r="Z108" s="119">
        <f t="shared" ca="1" si="23"/>
        <v>0</v>
      </c>
      <c r="AA108" s="120">
        <f t="shared" ca="1" si="24"/>
        <v>0</v>
      </c>
      <c r="AB108" s="121">
        <f t="shared" ca="1" si="25"/>
        <v>0</v>
      </c>
      <c r="AC108" s="120">
        <f t="shared" ca="1" si="26"/>
        <v>0</v>
      </c>
      <c r="AD108" s="120">
        <f t="shared" ca="1" si="27"/>
        <v>0</v>
      </c>
      <c r="AE108" s="120">
        <f t="shared" ca="1" si="28"/>
        <v>0</v>
      </c>
      <c r="AF108" s="120">
        <f t="shared" ca="1" si="29"/>
        <v>0</v>
      </c>
      <c r="AG108" s="120"/>
      <c r="AH108" s="119">
        <f t="shared" si="30"/>
        <v>72.400001246571918</v>
      </c>
    </row>
    <row r="109" spans="1:34" ht="12.5" x14ac:dyDescent="0.25">
      <c r="A109" s="182">
        <v>2045</v>
      </c>
      <c r="B109" s="36">
        <f t="shared" ca="1" si="31"/>
        <v>0</v>
      </c>
      <c r="C109" s="43"/>
      <c r="D109" s="112">
        <f t="shared" ca="1" si="17"/>
        <v>0</v>
      </c>
      <c r="F109" s="113">
        <v>0</v>
      </c>
      <c r="G109" s="114">
        <v>8.6999999999999993</v>
      </c>
      <c r="H109" s="114">
        <v>10.7</v>
      </c>
      <c r="I109" s="114">
        <v>3.4</v>
      </c>
      <c r="J109" s="114">
        <v>1.4</v>
      </c>
      <c r="K109" s="114">
        <v>28</v>
      </c>
      <c r="L109" s="114">
        <v>1.2465719272002E-6</v>
      </c>
      <c r="M109" s="114">
        <v>8</v>
      </c>
      <c r="N109" s="114">
        <v>5.7</v>
      </c>
      <c r="O109" s="114">
        <v>6.5</v>
      </c>
      <c r="P109" s="114">
        <v>18.2</v>
      </c>
      <c r="Q109" s="114">
        <v>2.2000000000000002</v>
      </c>
      <c r="R109" s="114">
        <v>2.2000000000000002</v>
      </c>
      <c r="S109" s="114">
        <v>1.2</v>
      </c>
      <c r="T109" s="115">
        <f t="shared" si="18"/>
        <v>3.7999987534280706</v>
      </c>
      <c r="U109" s="116">
        <f t="shared" si="19"/>
        <v>16.99600012465719</v>
      </c>
      <c r="V109" s="117"/>
      <c r="W109" s="118">
        <f t="shared" ca="1" si="20"/>
        <v>0</v>
      </c>
      <c r="X109" s="119">
        <f t="shared" ca="1" si="21"/>
        <v>0</v>
      </c>
      <c r="Y109" s="119">
        <f t="shared" ca="1" si="22"/>
        <v>0</v>
      </c>
      <c r="Z109" s="119">
        <f t="shared" ca="1" si="23"/>
        <v>0</v>
      </c>
      <c r="AA109" s="120">
        <f t="shared" ca="1" si="24"/>
        <v>0</v>
      </c>
      <c r="AB109" s="121">
        <f t="shared" ca="1" si="25"/>
        <v>0</v>
      </c>
      <c r="AC109" s="120">
        <f t="shared" ca="1" si="26"/>
        <v>0</v>
      </c>
      <c r="AD109" s="120">
        <f t="shared" ca="1" si="27"/>
        <v>0</v>
      </c>
      <c r="AE109" s="120">
        <f t="shared" ca="1" si="28"/>
        <v>0</v>
      </c>
      <c r="AF109" s="120">
        <f t="shared" ca="1" si="29"/>
        <v>0</v>
      </c>
      <c r="AG109" s="120"/>
      <c r="AH109" s="119">
        <f t="shared" si="30"/>
        <v>72.400001246571918</v>
      </c>
    </row>
    <row r="110" spans="1:34" ht="12.5" x14ac:dyDescent="0.25">
      <c r="A110" s="182">
        <v>2046</v>
      </c>
      <c r="B110" s="36">
        <f t="shared" ca="1" si="31"/>
        <v>0</v>
      </c>
      <c r="C110" s="43"/>
      <c r="D110" s="112">
        <f t="shared" ca="1" si="17"/>
        <v>0</v>
      </c>
      <c r="F110" s="113">
        <v>0</v>
      </c>
      <c r="G110" s="114">
        <v>8.6999999999999993</v>
      </c>
      <c r="H110" s="114">
        <v>10.7</v>
      </c>
      <c r="I110" s="114">
        <v>3.4</v>
      </c>
      <c r="J110" s="114">
        <v>1.4</v>
      </c>
      <c r="K110" s="114">
        <v>28</v>
      </c>
      <c r="L110" s="114">
        <v>1.2465719272002E-6</v>
      </c>
      <c r="M110" s="114">
        <v>8</v>
      </c>
      <c r="N110" s="114">
        <v>5.7</v>
      </c>
      <c r="O110" s="114">
        <v>6.5</v>
      </c>
      <c r="P110" s="114">
        <v>18.2</v>
      </c>
      <c r="Q110" s="114">
        <v>2.2000000000000002</v>
      </c>
      <c r="R110" s="114">
        <v>2.2000000000000002</v>
      </c>
      <c r="S110" s="114">
        <v>1.2</v>
      </c>
      <c r="T110" s="115">
        <f t="shared" si="18"/>
        <v>3.7999987534280706</v>
      </c>
      <c r="U110" s="116">
        <f t="shared" si="19"/>
        <v>16.99600012465719</v>
      </c>
      <c r="V110" s="117"/>
      <c r="W110" s="118">
        <f t="shared" ca="1" si="20"/>
        <v>0</v>
      </c>
      <c r="X110" s="119">
        <f t="shared" ca="1" si="21"/>
        <v>0</v>
      </c>
      <c r="Y110" s="119">
        <f t="shared" ca="1" si="22"/>
        <v>0</v>
      </c>
      <c r="Z110" s="119">
        <f t="shared" ca="1" si="23"/>
        <v>0</v>
      </c>
      <c r="AA110" s="120">
        <f t="shared" ca="1" si="24"/>
        <v>0</v>
      </c>
      <c r="AB110" s="121">
        <f t="shared" ca="1" si="25"/>
        <v>0</v>
      </c>
      <c r="AC110" s="120">
        <f t="shared" ca="1" si="26"/>
        <v>0</v>
      </c>
      <c r="AD110" s="120">
        <f t="shared" ca="1" si="27"/>
        <v>0</v>
      </c>
      <c r="AE110" s="120">
        <f t="shared" ca="1" si="28"/>
        <v>0</v>
      </c>
      <c r="AF110" s="120">
        <f t="shared" ca="1" si="29"/>
        <v>0</v>
      </c>
      <c r="AG110" s="120"/>
      <c r="AH110" s="119">
        <f t="shared" si="30"/>
        <v>72.400001246571918</v>
      </c>
    </row>
    <row r="111" spans="1:34" ht="12.5" x14ac:dyDescent="0.25">
      <c r="A111" s="182">
        <v>2047</v>
      </c>
      <c r="B111" s="36">
        <f t="shared" ca="1" si="31"/>
        <v>0</v>
      </c>
      <c r="C111" s="43"/>
      <c r="D111" s="112">
        <f t="shared" ca="1" si="17"/>
        <v>0</v>
      </c>
      <c r="F111" s="113">
        <v>0</v>
      </c>
      <c r="G111" s="114">
        <v>8.6999999999999993</v>
      </c>
      <c r="H111" s="114">
        <v>10.7</v>
      </c>
      <c r="I111" s="114">
        <v>3.4</v>
      </c>
      <c r="J111" s="114">
        <v>1.4</v>
      </c>
      <c r="K111" s="114">
        <v>28</v>
      </c>
      <c r="L111" s="114">
        <v>1.2465719272002E-6</v>
      </c>
      <c r="M111" s="114">
        <v>8</v>
      </c>
      <c r="N111" s="114">
        <v>5.7</v>
      </c>
      <c r="O111" s="114">
        <v>6.5</v>
      </c>
      <c r="P111" s="114">
        <v>18.2</v>
      </c>
      <c r="Q111" s="114">
        <v>2.2000000000000002</v>
      </c>
      <c r="R111" s="114">
        <v>2.2000000000000002</v>
      </c>
      <c r="S111" s="114">
        <v>1.2</v>
      </c>
      <c r="T111" s="115">
        <f t="shared" si="18"/>
        <v>3.7999987534280706</v>
      </c>
      <c r="U111" s="116">
        <f t="shared" si="19"/>
        <v>16.99600012465719</v>
      </c>
      <c r="V111" s="117"/>
      <c r="W111" s="118">
        <f t="shared" ca="1" si="20"/>
        <v>0</v>
      </c>
      <c r="X111" s="119">
        <f t="shared" ca="1" si="21"/>
        <v>0</v>
      </c>
      <c r="Y111" s="119">
        <f t="shared" ca="1" si="22"/>
        <v>0</v>
      </c>
      <c r="Z111" s="119">
        <f t="shared" ca="1" si="23"/>
        <v>0</v>
      </c>
      <c r="AA111" s="120">
        <f t="shared" ca="1" si="24"/>
        <v>0</v>
      </c>
      <c r="AB111" s="121">
        <f t="shared" ca="1" si="25"/>
        <v>0</v>
      </c>
      <c r="AC111" s="120">
        <f t="shared" ca="1" si="26"/>
        <v>0</v>
      </c>
      <c r="AD111" s="120">
        <f t="shared" ca="1" si="27"/>
        <v>0</v>
      </c>
      <c r="AE111" s="120">
        <f t="shared" ca="1" si="28"/>
        <v>0</v>
      </c>
      <c r="AF111" s="120">
        <f t="shared" ca="1" si="29"/>
        <v>0</v>
      </c>
      <c r="AG111" s="120"/>
      <c r="AH111" s="119">
        <f t="shared" si="30"/>
        <v>72.400001246571918</v>
      </c>
    </row>
    <row r="112" spans="1:34" ht="12.5" x14ac:dyDescent="0.25">
      <c r="A112" s="182">
        <v>2048</v>
      </c>
      <c r="B112" s="36">
        <f t="shared" ca="1" si="31"/>
        <v>0</v>
      </c>
      <c r="C112" s="43"/>
      <c r="D112" s="112">
        <f t="shared" ca="1" si="17"/>
        <v>0</v>
      </c>
      <c r="F112" s="113">
        <v>0</v>
      </c>
      <c r="G112" s="114">
        <v>8.6999999999999993</v>
      </c>
      <c r="H112" s="114">
        <v>10.7</v>
      </c>
      <c r="I112" s="114">
        <v>3.4</v>
      </c>
      <c r="J112" s="114">
        <v>1.4</v>
      </c>
      <c r="K112" s="114">
        <v>28</v>
      </c>
      <c r="L112" s="114">
        <v>1.2465719272002E-6</v>
      </c>
      <c r="M112" s="114">
        <v>8</v>
      </c>
      <c r="N112" s="114">
        <v>5.7</v>
      </c>
      <c r="O112" s="114">
        <v>6.5</v>
      </c>
      <c r="P112" s="114">
        <v>18.2</v>
      </c>
      <c r="Q112" s="114">
        <v>2.2000000000000002</v>
      </c>
      <c r="R112" s="114">
        <v>2.2000000000000002</v>
      </c>
      <c r="S112" s="114">
        <v>1.2</v>
      </c>
      <c r="T112" s="115">
        <f t="shared" si="18"/>
        <v>3.7999987534280706</v>
      </c>
      <c r="U112" s="116">
        <f t="shared" si="19"/>
        <v>16.99600012465719</v>
      </c>
      <c r="V112" s="117"/>
      <c r="W112" s="118">
        <f t="shared" ca="1" si="20"/>
        <v>0</v>
      </c>
      <c r="X112" s="119">
        <f t="shared" ca="1" si="21"/>
        <v>0</v>
      </c>
      <c r="Y112" s="119">
        <f t="shared" ca="1" si="22"/>
        <v>0</v>
      </c>
      <c r="Z112" s="119">
        <f t="shared" ca="1" si="23"/>
        <v>0</v>
      </c>
      <c r="AA112" s="120">
        <f t="shared" ca="1" si="24"/>
        <v>0</v>
      </c>
      <c r="AB112" s="121">
        <f t="shared" ca="1" si="25"/>
        <v>0</v>
      </c>
      <c r="AC112" s="120">
        <f t="shared" ca="1" si="26"/>
        <v>0</v>
      </c>
      <c r="AD112" s="120">
        <f t="shared" ca="1" si="27"/>
        <v>0</v>
      </c>
      <c r="AE112" s="120">
        <f t="shared" ca="1" si="28"/>
        <v>0</v>
      </c>
      <c r="AF112" s="120">
        <f t="shared" ca="1" si="29"/>
        <v>0</v>
      </c>
      <c r="AG112" s="120"/>
      <c r="AH112" s="119">
        <f t="shared" si="30"/>
        <v>72.400001246571918</v>
      </c>
    </row>
    <row r="113" spans="1:34" ht="12.5" x14ac:dyDescent="0.25">
      <c r="A113" s="182">
        <v>2049</v>
      </c>
      <c r="B113" s="36">
        <f t="shared" ca="1" si="31"/>
        <v>0</v>
      </c>
      <c r="C113" s="43"/>
      <c r="D113" s="112">
        <f t="shared" ca="1" si="17"/>
        <v>0</v>
      </c>
      <c r="F113" s="113">
        <v>0</v>
      </c>
      <c r="G113" s="114">
        <v>8.6999999999999993</v>
      </c>
      <c r="H113" s="114">
        <v>10.7</v>
      </c>
      <c r="I113" s="114">
        <v>3.4</v>
      </c>
      <c r="J113" s="114">
        <v>1.4</v>
      </c>
      <c r="K113" s="114">
        <v>28</v>
      </c>
      <c r="L113" s="114">
        <v>1.2465719272002E-6</v>
      </c>
      <c r="M113" s="114">
        <v>8</v>
      </c>
      <c r="N113" s="114">
        <v>5.7</v>
      </c>
      <c r="O113" s="114">
        <v>6.5</v>
      </c>
      <c r="P113" s="114">
        <v>18.2</v>
      </c>
      <c r="Q113" s="114">
        <v>2.2000000000000002</v>
      </c>
      <c r="R113" s="114">
        <v>2.2000000000000002</v>
      </c>
      <c r="S113" s="114">
        <v>1.2</v>
      </c>
      <c r="T113" s="115">
        <f t="shared" si="18"/>
        <v>3.7999987534280706</v>
      </c>
      <c r="U113" s="116">
        <f t="shared" si="19"/>
        <v>16.99600012465719</v>
      </c>
      <c r="V113" s="117"/>
      <c r="W113" s="118">
        <f t="shared" ca="1" si="20"/>
        <v>0</v>
      </c>
      <c r="X113" s="119">
        <f t="shared" ca="1" si="21"/>
        <v>0</v>
      </c>
      <c r="Y113" s="119">
        <f t="shared" ca="1" si="22"/>
        <v>0</v>
      </c>
      <c r="Z113" s="119">
        <f t="shared" ca="1" si="23"/>
        <v>0</v>
      </c>
      <c r="AA113" s="120">
        <f t="shared" ca="1" si="24"/>
        <v>0</v>
      </c>
      <c r="AB113" s="121">
        <f t="shared" ca="1" si="25"/>
        <v>0</v>
      </c>
      <c r="AC113" s="120">
        <f t="shared" ca="1" si="26"/>
        <v>0</v>
      </c>
      <c r="AD113" s="120">
        <f t="shared" ca="1" si="27"/>
        <v>0</v>
      </c>
      <c r="AE113" s="120">
        <f t="shared" ca="1" si="28"/>
        <v>0</v>
      </c>
      <c r="AF113" s="120">
        <f t="shared" ca="1" si="29"/>
        <v>0</v>
      </c>
      <c r="AG113" s="120"/>
      <c r="AH113" s="119">
        <f t="shared" si="30"/>
        <v>72.400001246571918</v>
      </c>
    </row>
    <row r="114" spans="1:34" ht="12.5" x14ac:dyDescent="0.25">
      <c r="A114" s="182">
        <v>2050</v>
      </c>
      <c r="B114" s="36">
        <f t="shared" ca="1" si="31"/>
        <v>0</v>
      </c>
      <c r="C114" s="43"/>
      <c r="D114" s="112">
        <f t="shared" ca="1" si="17"/>
        <v>0</v>
      </c>
      <c r="F114" s="113">
        <v>0</v>
      </c>
      <c r="G114" s="114">
        <v>8.6999999999999993</v>
      </c>
      <c r="H114" s="114">
        <v>10.7</v>
      </c>
      <c r="I114" s="114">
        <v>3.4</v>
      </c>
      <c r="J114" s="114">
        <v>1.4</v>
      </c>
      <c r="K114" s="114">
        <v>28</v>
      </c>
      <c r="L114" s="114">
        <v>1.2465719272002E-6</v>
      </c>
      <c r="M114" s="114">
        <v>8</v>
      </c>
      <c r="N114" s="114">
        <v>5.7</v>
      </c>
      <c r="O114" s="114">
        <v>6.5</v>
      </c>
      <c r="P114" s="114">
        <v>18.2</v>
      </c>
      <c r="Q114" s="114">
        <v>2.2000000000000002</v>
      </c>
      <c r="R114" s="114">
        <v>2.2000000000000002</v>
      </c>
      <c r="S114" s="114">
        <v>1.2</v>
      </c>
      <c r="T114" s="115">
        <f t="shared" si="18"/>
        <v>3.7999987534280706</v>
      </c>
      <c r="U114" s="116">
        <f t="shared" si="19"/>
        <v>16.99600012465719</v>
      </c>
      <c r="V114" s="117"/>
      <c r="W114" s="118">
        <f t="shared" ca="1" si="20"/>
        <v>0</v>
      </c>
      <c r="X114" s="119">
        <f t="shared" ca="1" si="21"/>
        <v>0</v>
      </c>
      <c r="Y114" s="119">
        <f t="shared" ca="1" si="22"/>
        <v>0</v>
      </c>
      <c r="Z114" s="119">
        <f t="shared" ca="1" si="23"/>
        <v>0</v>
      </c>
      <c r="AA114" s="120">
        <f t="shared" ca="1" si="24"/>
        <v>0</v>
      </c>
      <c r="AB114" s="121">
        <f t="shared" ca="1" si="25"/>
        <v>0</v>
      </c>
      <c r="AC114" s="120">
        <f t="shared" ca="1" si="26"/>
        <v>0</v>
      </c>
      <c r="AD114" s="120">
        <f t="shared" ca="1" si="27"/>
        <v>0</v>
      </c>
      <c r="AE114" s="120">
        <f t="shared" ca="1" si="28"/>
        <v>0</v>
      </c>
      <c r="AF114" s="120">
        <f t="shared" ca="1" si="29"/>
        <v>0</v>
      </c>
      <c r="AG114" s="120"/>
      <c r="AH114" s="119">
        <f t="shared" si="30"/>
        <v>72.400001246571918</v>
      </c>
    </row>
    <row r="115" spans="1:34" x14ac:dyDescent="0.35">
      <c r="F115" s="122"/>
      <c r="G115" s="122"/>
      <c r="H115" s="122"/>
      <c r="I115" s="122"/>
      <c r="J115" s="122"/>
      <c r="K115" s="122"/>
      <c r="L115" s="122"/>
      <c r="M115" s="122"/>
      <c r="O115" s="122"/>
      <c r="P115" s="122"/>
      <c r="Q115" s="122"/>
      <c r="R115" s="122"/>
      <c r="S115" s="122"/>
      <c r="T115" s="122"/>
    </row>
    <row r="116" spans="1:34" x14ac:dyDescent="0.35">
      <c r="A116" s="36" t="s">
        <v>3243</v>
      </c>
      <c r="B116" s="46">
        <f ca="1">SUM(B11:B114)</f>
        <v>0</v>
      </c>
      <c r="C116" s="123"/>
      <c r="D116" s="46">
        <f ca="1">SUM(D11:D114)</f>
        <v>0</v>
      </c>
      <c r="F116" s="122"/>
      <c r="G116" s="122"/>
      <c r="H116" s="122"/>
      <c r="I116" s="122"/>
      <c r="J116" s="122"/>
      <c r="K116" s="122"/>
      <c r="L116" s="122"/>
      <c r="M116" s="122"/>
      <c r="O116" s="122"/>
      <c r="P116" s="122"/>
      <c r="Q116" s="122"/>
      <c r="R116" s="122"/>
      <c r="S116" s="122"/>
      <c r="T116" s="122"/>
    </row>
    <row r="117" spans="1:34" x14ac:dyDescent="0.35">
      <c r="A117" s="36" t="s">
        <v>3244</v>
      </c>
      <c r="D117" s="46">
        <f ca="1">D116-B116</f>
        <v>0</v>
      </c>
      <c r="F117" s="122"/>
      <c r="G117" s="122"/>
      <c r="H117" s="122"/>
      <c r="I117" s="122"/>
      <c r="J117" s="122"/>
      <c r="K117" s="122"/>
      <c r="L117" s="122"/>
      <c r="M117" s="122"/>
      <c r="O117" s="122"/>
      <c r="P117" s="122"/>
      <c r="Q117" s="122"/>
      <c r="R117" s="122"/>
      <c r="S117" s="122"/>
      <c r="T117" s="122"/>
    </row>
    <row r="118" spans="1:34" x14ac:dyDescent="0.35">
      <c r="F118" s="122"/>
      <c r="G118" s="122"/>
      <c r="H118" s="122"/>
      <c r="I118" s="122"/>
      <c r="J118" s="122"/>
      <c r="K118" s="122"/>
      <c r="L118" s="122"/>
      <c r="M118" s="122"/>
      <c r="O118" s="122"/>
      <c r="P118" s="122"/>
      <c r="Q118" s="122"/>
      <c r="R118" s="122"/>
      <c r="S118" s="122"/>
      <c r="T118" s="122"/>
    </row>
    <row r="119" spans="1:34" x14ac:dyDescent="0.35">
      <c r="F119" s="122"/>
      <c r="G119" s="122"/>
      <c r="H119" s="122"/>
      <c r="I119" s="122"/>
      <c r="J119" s="122"/>
      <c r="K119" s="122"/>
      <c r="L119" s="122"/>
      <c r="M119" s="122"/>
      <c r="O119" s="122"/>
      <c r="P119" s="122"/>
      <c r="Q119" s="122"/>
      <c r="R119" s="122"/>
      <c r="S119" s="122"/>
      <c r="T119" s="122"/>
    </row>
    <row r="120" spans="1:34" x14ac:dyDescent="0.35">
      <c r="F120" s="122"/>
      <c r="G120" s="122"/>
      <c r="H120" s="122"/>
      <c r="I120" s="122"/>
      <c r="J120" s="122"/>
      <c r="K120" s="122"/>
      <c r="L120" s="122"/>
      <c r="M120" s="122"/>
      <c r="O120" s="122"/>
      <c r="P120" s="122"/>
      <c r="Q120" s="122"/>
      <c r="R120" s="122"/>
      <c r="S120" s="122"/>
      <c r="T120" s="122"/>
    </row>
    <row r="121" spans="1:34" x14ac:dyDescent="0.35">
      <c r="F121" s="122"/>
      <c r="G121" s="122"/>
      <c r="H121" s="122"/>
      <c r="I121" s="122"/>
      <c r="J121" s="122"/>
      <c r="K121" s="122"/>
      <c r="L121" s="122"/>
      <c r="M121" s="122"/>
      <c r="O121" s="122"/>
      <c r="P121" s="122"/>
      <c r="Q121" s="122"/>
      <c r="R121" s="122"/>
      <c r="S121" s="122"/>
      <c r="T121" s="122"/>
    </row>
  </sheetData>
  <sheetProtection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F5F44-E126-4B4E-8427-9561941104C9}">
  <sheetPr>
    <tabColor rgb="FFFFFFCC"/>
  </sheetPr>
  <dimension ref="A2:AG117"/>
  <sheetViews>
    <sheetView workbookViewId="0">
      <pane xSplit="1" ySplit="10" topLeftCell="B11" activePane="bottomRight" state="frozen"/>
      <selection activeCell="C108" sqref="C108"/>
      <selection pane="topRight" activeCell="C108" sqref="C108"/>
      <selection pane="bottomLeft" activeCell="C108" sqref="C108"/>
      <selection pane="bottomRight"/>
    </sheetView>
  </sheetViews>
  <sheetFormatPr defaultColWidth="9.1796875" defaultRowHeight="14.5" x14ac:dyDescent="0.35"/>
  <cols>
    <col min="1" max="1" width="7.81640625" style="36" customWidth="1"/>
    <col min="2" max="14" width="10.81640625" style="36" customWidth="1"/>
    <col min="15" max="15" width="9.1796875" style="180"/>
    <col min="16" max="32" width="10.81640625" style="36" customWidth="1"/>
    <col min="33" max="33" width="6.453125" style="36" customWidth="1"/>
    <col min="34" max="16384" width="9.1796875" style="36"/>
  </cols>
  <sheetData>
    <row r="2" spans="1:33" ht="18" customHeight="1" x14ac:dyDescent="0.35">
      <c r="B2" s="210" t="s">
        <v>3245</v>
      </c>
      <c r="C2" s="35"/>
      <c r="D2" s="35"/>
      <c r="E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</row>
    <row r="4" spans="1:33" x14ac:dyDescent="0.35">
      <c r="B4" s="36" t="s">
        <v>3246</v>
      </c>
    </row>
    <row r="5" spans="1:33" x14ac:dyDescent="0.35">
      <c r="B5" s="36" t="s">
        <v>3247</v>
      </c>
    </row>
    <row r="6" spans="1:33" x14ac:dyDescent="0.35">
      <c r="B6" s="182"/>
    </row>
    <row r="7" spans="1:33" x14ac:dyDescent="0.35">
      <c r="D7" s="182" t="s">
        <v>3248</v>
      </c>
      <c r="E7" s="182"/>
      <c r="F7" s="124"/>
      <c r="H7" s="110" t="s">
        <v>3249</v>
      </c>
      <c r="J7" s="124"/>
      <c r="M7" s="182" t="s">
        <v>3250</v>
      </c>
      <c r="N7" s="182"/>
      <c r="O7" s="40"/>
      <c r="Q7" s="110" t="s">
        <v>3251</v>
      </c>
      <c r="S7" s="124"/>
      <c r="T7" s="182"/>
      <c r="U7" s="110" t="s">
        <v>3252</v>
      </c>
      <c r="V7" s="182"/>
      <c r="W7" s="125"/>
      <c r="Y7" s="182" t="s">
        <v>3253</v>
      </c>
      <c r="AA7" s="124"/>
      <c r="AB7" s="182"/>
      <c r="AD7" s="182" t="s">
        <v>3254</v>
      </c>
      <c r="AE7" s="182"/>
      <c r="AF7" s="125"/>
    </row>
    <row r="8" spans="1:33" x14ac:dyDescent="0.35">
      <c r="A8" s="182"/>
      <c r="F8" s="124"/>
      <c r="H8" s="110" t="s">
        <v>3255</v>
      </c>
      <c r="J8" s="124"/>
      <c r="O8" s="40"/>
      <c r="Q8" s="110" t="s">
        <v>3256</v>
      </c>
      <c r="S8" s="124"/>
      <c r="U8" s="110" t="s">
        <v>3257</v>
      </c>
      <c r="W8" s="124"/>
      <c r="Y8" s="182" t="s">
        <v>3256</v>
      </c>
      <c r="AA8" s="124"/>
      <c r="AD8" s="182" t="s">
        <v>3256</v>
      </c>
      <c r="AF8" s="124"/>
    </row>
    <row r="9" spans="1:33" ht="12.5" x14ac:dyDescent="0.25">
      <c r="A9" s="182" t="s">
        <v>53</v>
      </c>
      <c r="B9" s="182" t="s">
        <v>3258</v>
      </c>
      <c r="C9" s="182" t="s">
        <v>3259</v>
      </c>
      <c r="D9" s="182" t="s">
        <v>3260</v>
      </c>
      <c r="E9" s="182" t="s">
        <v>3261</v>
      </c>
      <c r="F9" s="124" t="s">
        <v>3167</v>
      </c>
      <c r="G9" s="182" t="s">
        <v>3258</v>
      </c>
      <c r="H9" s="182" t="s">
        <v>3259</v>
      </c>
      <c r="I9" s="182" t="s">
        <v>3260</v>
      </c>
      <c r="J9" s="125" t="s">
        <v>3261</v>
      </c>
      <c r="K9" s="182" t="s">
        <v>3258</v>
      </c>
      <c r="L9" s="182" t="s">
        <v>3259</v>
      </c>
      <c r="M9" s="182" t="s">
        <v>3260</v>
      </c>
      <c r="N9" s="182" t="s">
        <v>3261</v>
      </c>
      <c r="O9" s="125" t="s">
        <v>3167</v>
      </c>
      <c r="P9" s="182" t="s">
        <v>3258</v>
      </c>
      <c r="Q9" s="182" t="s">
        <v>3259</v>
      </c>
      <c r="R9" s="182" t="s">
        <v>3260</v>
      </c>
      <c r="S9" s="125" t="s">
        <v>3261</v>
      </c>
      <c r="T9" s="182" t="s">
        <v>3258</v>
      </c>
      <c r="U9" s="182" t="s">
        <v>3259</v>
      </c>
      <c r="V9" s="182" t="s">
        <v>3260</v>
      </c>
      <c r="W9" s="125" t="s">
        <v>3261</v>
      </c>
      <c r="X9" s="182" t="s">
        <v>3258</v>
      </c>
      <c r="Y9" s="182" t="s">
        <v>3259</v>
      </c>
      <c r="Z9" s="182" t="s">
        <v>3260</v>
      </c>
      <c r="AA9" s="125" t="s">
        <v>3261</v>
      </c>
      <c r="AB9" s="182" t="s">
        <v>3258</v>
      </c>
      <c r="AC9" s="182" t="s">
        <v>3259</v>
      </c>
      <c r="AD9" s="182" t="s">
        <v>3260</v>
      </c>
      <c r="AE9" s="182" t="s">
        <v>3261</v>
      </c>
      <c r="AF9" s="125" t="s">
        <v>3167</v>
      </c>
    </row>
    <row r="10" spans="1:33" ht="12.5" x14ac:dyDescent="0.25">
      <c r="B10" s="182" t="s">
        <v>3236</v>
      </c>
      <c r="C10" s="182" t="s">
        <v>3236</v>
      </c>
      <c r="D10" s="182" t="s">
        <v>3236</v>
      </c>
      <c r="E10" s="182" t="s">
        <v>3236</v>
      </c>
      <c r="F10" s="125" t="s">
        <v>3236</v>
      </c>
      <c r="G10" s="182" t="s">
        <v>3236</v>
      </c>
      <c r="H10" s="182" t="s">
        <v>3236</v>
      </c>
      <c r="I10" s="182" t="s">
        <v>3236</v>
      </c>
      <c r="J10" s="125" t="s">
        <v>3236</v>
      </c>
      <c r="K10" s="182" t="s">
        <v>3236</v>
      </c>
      <c r="L10" s="182" t="s">
        <v>3236</v>
      </c>
      <c r="M10" s="182" t="s">
        <v>3236</v>
      </c>
      <c r="N10" s="182" t="s">
        <v>3236</v>
      </c>
      <c r="O10" s="125" t="s">
        <v>3236</v>
      </c>
      <c r="P10" s="182" t="s">
        <v>77</v>
      </c>
      <c r="Q10" s="182" t="s">
        <v>77</v>
      </c>
      <c r="R10" s="182" t="s">
        <v>77</v>
      </c>
      <c r="S10" s="125" t="s">
        <v>77</v>
      </c>
      <c r="T10" s="182" t="s">
        <v>77</v>
      </c>
      <c r="U10" s="182" t="s">
        <v>77</v>
      </c>
      <c r="V10" s="182" t="s">
        <v>77</v>
      </c>
      <c r="W10" s="125" t="s">
        <v>77</v>
      </c>
      <c r="X10" s="182" t="s">
        <v>77</v>
      </c>
      <c r="Y10" s="182" t="s">
        <v>77</v>
      </c>
      <c r="Z10" s="182" t="s">
        <v>77</v>
      </c>
      <c r="AA10" s="125" t="s">
        <v>77</v>
      </c>
      <c r="AB10" s="182" t="s">
        <v>3236</v>
      </c>
      <c r="AC10" s="182" t="s">
        <v>3236</v>
      </c>
      <c r="AD10" s="182" t="s">
        <v>3236</v>
      </c>
      <c r="AE10" s="182" t="s">
        <v>3236</v>
      </c>
      <c r="AF10" s="125" t="s">
        <v>3236</v>
      </c>
    </row>
    <row r="11" spans="1:33" x14ac:dyDescent="0.35">
      <c r="A11" s="182">
        <v>1947</v>
      </c>
      <c r="B11" s="46">
        <f t="shared" ref="B11:B42" ca="1" si="0">SUMIF(Jatetunnus,$A11&amp;"_"&amp;1,Jatemaara)</f>
        <v>0</v>
      </c>
      <c r="C11" s="46">
        <f t="shared" ref="C11:C42" ca="1" si="1">SUMIF(Jatetunnus,$A11&amp;"_"&amp;2,Jatemaara)</f>
        <v>0</v>
      </c>
      <c r="D11" s="46">
        <f t="shared" ref="D11:D42" ca="1" si="2">SUMIF(Jatetunnus,$A11&amp;"_"&amp;3,Jatemaara)</f>
        <v>0</v>
      </c>
      <c r="E11" s="46">
        <f t="shared" ref="E11:E42" ca="1" si="3">SUMIF(Jatetunnus,$A11&amp;"_"&amp;4,Jatemaara)</f>
        <v>0</v>
      </c>
      <c r="F11" s="46">
        <f t="shared" ref="F11:F74" ca="1" si="4">SUM(B11:E11)</f>
        <v>0</v>
      </c>
      <c r="G11" s="126"/>
      <c r="H11" s="126"/>
      <c r="I11" s="126"/>
      <c r="J11" s="126"/>
      <c r="K11" s="127">
        <f ca="1">IF(G11="",B11,G11)</f>
        <v>0</v>
      </c>
      <c r="L11" s="127">
        <f t="shared" ref="L11:N26" ca="1" si="5">IF(H11="",C11,H11)</f>
        <v>0</v>
      </c>
      <c r="M11" s="127">
        <f t="shared" ca="1" si="5"/>
        <v>0</v>
      </c>
      <c r="N11" s="127">
        <f t="shared" ca="1" si="5"/>
        <v>0</v>
      </c>
      <c r="O11" s="128">
        <f ca="1">SUM(K11:N11)</f>
        <v>0</v>
      </c>
      <c r="P11" s="129">
        <f ca="1">IF(B11=0,Hajoamiskertoimet!$C$60,SUMIF(Jatetunnus,$A11&amp;"_"&amp;1,DOCmaara)/B11)</f>
        <v>0.1</v>
      </c>
      <c r="Q11" s="130">
        <f ca="1">IF(C11=0,Hajoamiskertoimet!$C$61,SUMIF(Jatetunnus,$A11&amp;"_"&amp;2,DOCmaara)/C11)</f>
        <v>0.15</v>
      </c>
      <c r="R11" s="130">
        <f ca="1">IF(D11=0,Hajoamiskertoimet!$C$62,SUMIF(Jatetunnus,$A11&amp;"_"&amp;3,DOCmaara)/D11)</f>
        <v>0.1</v>
      </c>
      <c r="S11" s="130">
        <f ca="1">IF(E11=0,Hajoamiskertoimet!$C$63,SUMIF(Jatetunnus,$A11&amp;"_"&amp;4,DOCmaara)/E11)</f>
        <v>0.43</v>
      </c>
      <c r="T11" s="126"/>
      <c r="U11" s="126"/>
      <c r="V11" s="126"/>
      <c r="W11" s="126"/>
      <c r="X11" s="131">
        <f ca="1">IF(T11="",P11,T11)</f>
        <v>0.1</v>
      </c>
      <c r="Y11" s="131">
        <f ca="1">IF(U11="",Q11,U11)</f>
        <v>0.15</v>
      </c>
      <c r="Z11" s="131">
        <f t="shared" ref="Z11:AA26" ca="1" si="6">IF(V11="",R11,V11)</f>
        <v>0.1</v>
      </c>
      <c r="AA11" s="132">
        <f t="shared" ca="1" si="6"/>
        <v>0.43</v>
      </c>
      <c r="AB11" s="133">
        <f ca="1">K11*X11</f>
        <v>0</v>
      </c>
      <c r="AC11" s="133">
        <f ca="1">L11*Y11</f>
        <v>0</v>
      </c>
      <c r="AD11" s="133">
        <f ca="1">M11*Z11</f>
        <v>0</v>
      </c>
      <c r="AE11" s="133">
        <f ca="1">N11*AA11</f>
        <v>0</v>
      </c>
      <c r="AF11" s="127">
        <f ca="1">SUM(AB11:AE11)</f>
        <v>0</v>
      </c>
      <c r="AG11" s="39"/>
    </row>
    <row r="12" spans="1:33" x14ac:dyDescent="0.35">
      <c r="A12" s="182">
        <v>1948</v>
      </c>
      <c r="B12" s="46">
        <f t="shared" ca="1" si="0"/>
        <v>0</v>
      </c>
      <c r="C12" s="46">
        <f t="shared" ca="1" si="1"/>
        <v>0</v>
      </c>
      <c r="D12" s="46">
        <f t="shared" ca="1" si="2"/>
        <v>0</v>
      </c>
      <c r="E12" s="46">
        <f t="shared" ca="1" si="3"/>
        <v>0</v>
      </c>
      <c r="F12" s="46">
        <f t="shared" ca="1" si="4"/>
        <v>0</v>
      </c>
      <c r="G12" s="126"/>
      <c r="H12" s="126"/>
      <c r="I12" s="126"/>
      <c r="J12" s="126"/>
      <c r="K12" s="127">
        <f t="shared" ref="K12:N75" ca="1" si="7">IF(G12="",B12,G12)</f>
        <v>0</v>
      </c>
      <c r="L12" s="127">
        <f t="shared" ca="1" si="5"/>
        <v>0</v>
      </c>
      <c r="M12" s="127">
        <f t="shared" ca="1" si="5"/>
        <v>0</v>
      </c>
      <c r="N12" s="127">
        <f t="shared" ca="1" si="5"/>
        <v>0</v>
      </c>
      <c r="O12" s="128">
        <f t="shared" ref="O12:O75" ca="1" si="8">SUM(K12:N12)</f>
        <v>0</v>
      </c>
      <c r="P12" s="129">
        <f ca="1">IF(B12=0,Hajoamiskertoimet!$C$60,SUMIF(Jatetunnus,$A12&amp;"_"&amp;1,DOCmaara)/B12)</f>
        <v>0.1</v>
      </c>
      <c r="Q12" s="130">
        <f ca="1">IF(C12=0,Hajoamiskertoimet!$C$61,SUMIF(Jatetunnus,$A12&amp;"_"&amp;2,DOCmaara)/C12)</f>
        <v>0.15</v>
      </c>
      <c r="R12" s="130">
        <f ca="1">IF(D12=0,Hajoamiskertoimet!$C$62,SUMIF(Jatetunnus,$A12&amp;"_"&amp;3,DOCmaara)/D12)</f>
        <v>0.1</v>
      </c>
      <c r="S12" s="130">
        <f ca="1">IF(E12=0,Hajoamiskertoimet!$C$63,SUMIF(Jatetunnus,$A12&amp;"_"&amp;4,DOCmaara)/E12)</f>
        <v>0.43</v>
      </c>
      <c r="T12" s="126"/>
      <c r="U12" s="126"/>
      <c r="V12" s="126"/>
      <c r="W12" s="126"/>
      <c r="X12" s="131">
        <f t="shared" ref="X12:AA75" ca="1" si="9">IF(T12="",P12,T12)</f>
        <v>0.1</v>
      </c>
      <c r="Y12" s="131">
        <f t="shared" ca="1" si="9"/>
        <v>0.15</v>
      </c>
      <c r="Z12" s="131">
        <f t="shared" ca="1" si="6"/>
        <v>0.1</v>
      </c>
      <c r="AA12" s="132">
        <f t="shared" ca="1" si="6"/>
        <v>0.43</v>
      </c>
      <c r="AB12" s="133">
        <f t="shared" ref="AB12:AE75" ca="1" si="10">K12*X12</f>
        <v>0</v>
      </c>
      <c r="AC12" s="133">
        <f t="shared" ca="1" si="10"/>
        <v>0</v>
      </c>
      <c r="AD12" s="133">
        <f t="shared" ca="1" si="10"/>
        <v>0</v>
      </c>
      <c r="AE12" s="133">
        <f t="shared" ca="1" si="10"/>
        <v>0</v>
      </c>
      <c r="AF12" s="127">
        <f t="shared" ref="AF12:AF75" ca="1" si="11">SUM(AB12:AE12)</f>
        <v>0</v>
      </c>
      <c r="AG12" s="39"/>
    </row>
    <row r="13" spans="1:33" x14ac:dyDescent="0.35">
      <c r="A13" s="182">
        <v>1949</v>
      </c>
      <c r="B13" s="46">
        <f t="shared" ca="1" si="0"/>
        <v>0</v>
      </c>
      <c r="C13" s="46">
        <f t="shared" ca="1" si="1"/>
        <v>0</v>
      </c>
      <c r="D13" s="46">
        <f t="shared" ca="1" si="2"/>
        <v>0</v>
      </c>
      <c r="E13" s="46">
        <f t="shared" ca="1" si="3"/>
        <v>0</v>
      </c>
      <c r="F13" s="46">
        <f t="shared" ca="1" si="4"/>
        <v>0</v>
      </c>
      <c r="G13" s="126"/>
      <c r="H13" s="126"/>
      <c r="I13" s="126"/>
      <c r="J13" s="126"/>
      <c r="K13" s="127">
        <f t="shared" ca="1" si="7"/>
        <v>0</v>
      </c>
      <c r="L13" s="127">
        <f t="shared" ca="1" si="5"/>
        <v>0</v>
      </c>
      <c r="M13" s="127">
        <f t="shared" ca="1" si="5"/>
        <v>0</v>
      </c>
      <c r="N13" s="127">
        <f t="shared" ca="1" si="5"/>
        <v>0</v>
      </c>
      <c r="O13" s="128">
        <f t="shared" ca="1" si="8"/>
        <v>0</v>
      </c>
      <c r="P13" s="129">
        <f ca="1">IF(B13=0,Hajoamiskertoimet!$C$60,SUMIF(Jatetunnus,$A13&amp;"_"&amp;1,DOCmaara)/B13)</f>
        <v>0.1</v>
      </c>
      <c r="Q13" s="130">
        <f ca="1">IF(C13=0,Hajoamiskertoimet!$C$61,SUMIF(Jatetunnus,$A13&amp;"_"&amp;2,DOCmaara)/C13)</f>
        <v>0.15</v>
      </c>
      <c r="R13" s="130">
        <f ca="1">IF(D13=0,Hajoamiskertoimet!$C$62,SUMIF(Jatetunnus,$A13&amp;"_"&amp;3,DOCmaara)/D13)</f>
        <v>0.1</v>
      </c>
      <c r="S13" s="130">
        <f ca="1">IF(E13=0,Hajoamiskertoimet!$C$63,SUMIF(Jatetunnus,$A13&amp;"_"&amp;4,DOCmaara)/E13)</f>
        <v>0.43</v>
      </c>
      <c r="T13" s="126"/>
      <c r="U13" s="126"/>
      <c r="V13" s="126"/>
      <c r="W13" s="126"/>
      <c r="X13" s="131">
        <f t="shared" ca="1" si="9"/>
        <v>0.1</v>
      </c>
      <c r="Y13" s="131">
        <f t="shared" ca="1" si="9"/>
        <v>0.15</v>
      </c>
      <c r="Z13" s="131">
        <f t="shared" ca="1" si="6"/>
        <v>0.1</v>
      </c>
      <c r="AA13" s="132">
        <f t="shared" ca="1" si="6"/>
        <v>0.43</v>
      </c>
      <c r="AB13" s="133">
        <f t="shared" ca="1" si="10"/>
        <v>0</v>
      </c>
      <c r="AC13" s="133">
        <f t="shared" ca="1" si="10"/>
        <v>0</v>
      </c>
      <c r="AD13" s="133">
        <f t="shared" ca="1" si="10"/>
        <v>0</v>
      </c>
      <c r="AE13" s="133">
        <f t="shared" ca="1" si="10"/>
        <v>0</v>
      </c>
      <c r="AF13" s="127">
        <f t="shared" ca="1" si="11"/>
        <v>0</v>
      </c>
      <c r="AG13" s="39"/>
    </row>
    <row r="14" spans="1:33" x14ac:dyDescent="0.35">
      <c r="A14" s="182">
        <v>1950</v>
      </c>
      <c r="B14" s="46">
        <f t="shared" ca="1" si="0"/>
        <v>0</v>
      </c>
      <c r="C14" s="46">
        <f t="shared" ca="1" si="1"/>
        <v>0</v>
      </c>
      <c r="D14" s="46">
        <f t="shared" ca="1" si="2"/>
        <v>0</v>
      </c>
      <c r="E14" s="46">
        <f t="shared" ca="1" si="3"/>
        <v>0</v>
      </c>
      <c r="F14" s="46">
        <f t="shared" ca="1" si="4"/>
        <v>0</v>
      </c>
      <c r="G14" s="126"/>
      <c r="H14" s="126"/>
      <c r="I14" s="126"/>
      <c r="J14" s="126"/>
      <c r="K14" s="127">
        <f t="shared" ca="1" si="7"/>
        <v>0</v>
      </c>
      <c r="L14" s="127">
        <f t="shared" ca="1" si="5"/>
        <v>0</v>
      </c>
      <c r="M14" s="127">
        <f t="shared" ca="1" si="5"/>
        <v>0</v>
      </c>
      <c r="N14" s="127">
        <f t="shared" ca="1" si="5"/>
        <v>0</v>
      </c>
      <c r="O14" s="128">
        <f t="shared" ca="1" si="8"/>
        <v>0</v>
      </c>
      <c r="P14" s="129">
        <f ca="1">IF(B14=0,Hajoamiskertoimet!$C$60,SUMIF(Jatetunnus,$A14&amp;"_"&amp;1,DOCmaara)/B14)</f>
        <v>0.1</v>
      </c>
      <c r="Q14" s="130">
        <f ca="1">IF(C14=0,Hajoamiskertoimet!$C$61,SUMIF(Jatetunnus,$A14&amp;"_"&amp;2,DOCmaara)/C14)</f>
        <v>0.15</v>
      </c>
      <c r="R14" s="130">
        <f ca="1">IF(D14=0,Hajoamiskertoimet!$C$62,SUMIF(Jatetunnus,$A14&amp;"_"&amp;3,DOCmaara)/D14)</f>
        <v>0.1</v>
      </c>
      <c r="S14" s="130">
        <f ca="1">IF(E14=0,Hajoamiskertoimet!$C$63,SUMIF(Jatetunnus,$A14&amp;"_"&amp;4,DOCmaara)/E14)</f>
        <v>0.43</v>
      </c>
      <c r="T14" s="126"/>
      <c r="U14" s="126"/>
      <c r="V14" s="126"/>
      <c r="W14" s="126"/>
      <c r="X14" s="131">
        <f t="shared" ca="1" si="9"/>
        <v>0.1</v>
      </c>
      <c r="Y14" s="131">
        <f t="shared" ca="1" si="9"/>
        <v>0.15</v>
      </c>
      <c r="Z14" s="131">
        <f t="shared" ca="1" si="6"/>
        <v>0.1</v>
      </c>
      <c r="AA14" s="132">
        <f t="shared" ca="1" si="6"/>
        <v>0.43</v>
      </c>
      <c r="AB14" s="133">
        <f t="shared" ca="1" si="10"/>
        <v>0</v>
      </c>
      <c r="AC14" s="133">
        <f t="shared" ca="1" si="10"/>
        <v>0</v>
      </c>
      <c r="AD14" s="133">
        <f t="shared" ca="1" si="10"/>
        <v>0</v>
      </c>
      <c r="AE14" s="133">
        <f t="shared" ca="1" si="10"/>
        <v>0</v>
      </c>
      <c r="AF14" s="127">
        <f t="shared" ca="1" si="11"/>
        <v>0</v>
      </c>
      <c r="AG14" s="39"/>
    </row>
    <row r="15" spans="1:33" x14ac:dyDescent="0.35">
      <c r="A15" s="182">
        <v>1951</v>
      </c>
      <c r="B15" s="46">
        <f t="shared" ca="1" si="0"/>
        <v>0</v>
      </c>
      <c r="C15" s="46">
        <f t="shared" ca="1" si="1"/>
        <v>0</v>
      </c>
      <c r="D15" s="46">
        <f t="shared" ca="1" si="2"/>
        <v>0</v>
      </c>
      <c r="E15" s="46">
        <f t="shared" ca="1" si="3"/>
        <v>0</v>
      </c>
      <c r="F15" s="46">
        <f t="shared" ca="1" si="4"/>
        <v>0</v>
      </c>
      <c r="G15" s="126"/>
      <c r="H15" s="126"/>
      <c r="I15" s="126"/>
      <c r="J15" s="126"/>
      <c r="K15" s="127">
        <f t="shared" ca="1" si="7"/>
        <v>0</v>
      </c>
      <c r="L15" s="127">
        <f t="shared" ca="1" si="5"/>
        <v>0</v>
      </c>
      <c r="M15" s="127">
        <f t="shared" ca="1" si="5"/>
        <v>0</v>
      </c>
      <c r="N15" s="127">
        <f t="shared" ca="1" si="5"/>
        <v>0</v>
      </c>
      <c r="O15" s="128">
        <f t="shared" ca="1" si="8"/>
        <v>0</v>
      </c>
      <c r="P15" s="129">
        <f ca="1">IF(B15=0,Hajoamiskertoimet!$C$60,SUMIF(Jatetunnus,$A15&amp;"_"&amp;1,DOCmaara)/B15)</f>
        <v>0.1</v>
      </c>
      <c r="Q15" s="130">
        <f ca="1">IF(C15=0,Hajoamiskertoimet!$C$61,SUMIF(Jatetunnus,$A15&amp;"_"&amp;2,DOCmaara)/C15)</f>
        <v>0.15</v>
      </c>
      <c r="R15" s="130">
        <f ca="1">IF(D15=0,Hajoamiskertoimet!$C$62,SUMIF(Jatetunnus,$A15&amp;"_"&amp;3,DOCmaara)/D15)</f>
        <v>0.1</v>
      </c>
      <c r="S15" s="130">
        <f ca="1">IF(E15=0,Hajoamiskertoimet!$C$63,SUMIF(Jatetunnus,$A15&amp;"_"&amp;4,DOCmaara)/E15)</f>
        <v>0.43</v>
      </c>
      <c r="T15" s="126"/>
      <c r="U15" s="126"/>
      <c r="V15" s="126"/>
      <c r="W15" s="126"/>
      <c r="X15" s="131">
        <f t="shared" ca="1" si="9"/>
        <v>0.1</v>
      </c>
      <c r="Y15" s="131">
        <f t="shared" ca="1" si="9"/>
        <v>0.15</v>
      </c>
      <c r="Z15" s="131">
        <f t="shared" ca="1" si="6"/>
        <v>0.1</v>
      </c>
      <c r="AA15" s="132">
        <f t="shared" ca="1" si="6"/>
        <v>0.43</v>
      </c>
      <c r="AB15" s="133">
        <f t="shared" ca="1" si="10"/>
        <v>0</v>
      </c>
      <c r="AC15" s="133">
        <f t="shared" ca="1" si="10"/>
        <v>0</v>
      </c>
      <c r="AD15" s="133">
        <f t="shared" ca="1" si="10"/>
        <v>0</v>
      </c>
      <c r="AE15" s="133">
        <f t="shared" ca="1" si="10"/>
        <v>0</v>
      </c>
      <c r="AF15" s="127">
        <f t="shared" ca="1" si="11"/>
        <v>0</v>
      </c>
      <c r="AG15" s="39"/>
    </row>
    <row r="16" spans="1:33" x14ac:dyDescent="0.35">
      <c r="A16" s="182">
        <v>1952</v>
      </c>
      <c r="B16" s="46">
        <f t="shared" ca="1" si="0"/>
        <v>0</v>
      </c>
      <c r="C16" s="46">
        <f t="shared" ca="1" si="1"/>
        <v>0</v>
      </c>
      <c r="D16" s="46">
        <f t="shared" ca="1" si="2"/>
        <v>0</v>
      </c>
      <c r="E16" s="46">
        <f t="shared" ca="1" si="3"/>
        <v>0</v>
      </c>
      <c r="F16" s="46">
        <f t="shared" ca="1" si="4"/>
        <v>0</v>
      </c>
      <c r="G16" s="126"/>
      <c r="H16" s="126"/>
      <c r="I16" s="126"/>
      <c r="J16" s="126"/>
      <c r="K16" s="127">
        <f t="shared" ca="1" si="7"/>
        <v>0</v>
      </c>
      <c r="L16" s="127">
        <f t="shared" ca="1" si="5"/>
        <v>0</v>
      </c>
      <c r="M16" s="127">
        <f t="shared" ca="1" si="5"/>
        <v>0</v>
      </c>
      <c r="N16" s="127">
        <f t="shared" ca="1" si="5"/>
        <v>0</v>
      </c>
      <c r="O16" s="128">
        <f t="shared" ca="1" si="8"/>
        <v>0</v>
      </c>
      <c r="P16" s="129">
        <f ca="1">IF(B16=0,Hajoamiskertoimet!$C$60,SUMIF(Jatetunnus,$A16&amp;"_"&amp;1,DOCmaara)/B16)</f>
        <v>0.1</v>
      </c>
      <c r="Q16" s="130">
        <f ca="1">IF(C16=0,Hajoamiskertoimet!$C$61,SUMIF(Jatetunnus,$A16&amp;"_"&amp;2,DOCmaara)/C16)</f>
        <v>0.15</v>
      </c>
      <c r="R16" s="130">
        <f ca="1">IF(D16=0,Hajoamiskertoimet!$C$62,SUMIF(Jatetunnus,$A16&amp;"_"&amp;3,DOCmaara)/D16)</f>
        <v>0.1</v>
      </c>
      <c r="S16" s="130">
        <f ca="1">IF(E16=0,Hajoamiskertoimet!$C$63,SUMIF(Jatetunnus,$A16&amp;"_"&amp;4,DOCmaara)/E16)</f>
        <v>0.43</v>
      </c>
      <c r="T16" s="126"/>
      <c r="U16" s="126"/>
      <c r="V16" s="126"/>
      <c r="W16" s="126"/>
      <c r="X16" s="131">
        <f t="shared" ca="1" si="9"/>
        <v>0.1</v>
      </c>
      <c r="Y16" s="131">
        <f t="shared" ca="1" si="9"/>
        <v>0.15</v>
      </c>
      <c r="Z16" s="131">
        <f t="shared" ca="1" si="6"/>
        <v>0.1</v>
      </c>
      <c r="AA16" s="132">
        <f t="shared" ca="1" si="6"/>
        <v>0.43</v>
      </c>
      <c r="AB16" s="133">
        <f t="shared" ca="1" si="10"/>
        <v>0</v>
      </c>
      <c r="AC16" s="133">
        <f t="shared" ca="1" si="10"/>
        <v>0</v>
      </c>
      <c r="AD16" s="133">
        <f t="shared" ca="1" si="10"/>
        <v>0</v>
      </c>
      <c r="AE16" s="133">
        <f t="shared" ca="1" si="10"/>
        <v>0</v>
      </c>
      <c r="AF16" s="127">
        <f t="shared" ca="1" si="11"/>
        <v>0</v>
      </c>
      <c r="AG16" s="39"/>
    </row>
    <row r="17" spans="1:33" x14ac:dyDescent="0.35">
      <c r="A17" s="182">
        <v>1953</v>
      </c>
      <c r="B17" s="46">
        <f t="shared" ca="1" si="0"/>
        <v>0</v>
      </c>
      <c r="C17" s="46">
        <f t="shared" ca="1" si="1"/>
        <v>0</v>
      </c>
      <c r="D17" s="46">
        <f t="shared" ca="1" si="2"/>
        <v>0</v>
      </c>
      <c r="E17" s="46">
        <f t="shared" ca="1" si="3"/>
        <v>0</v>
      </c>
      <c r="F17" s="46">
        <f t="shared" ca="1" si="4"/>
        <v>0</v>
      </c>
      <c r="G17" s="126"/>
      <c r="H17" s="126"/>
      <c r="I17" s="126"/>
      <c r="J17" s="126"/>
      <c r="K17" s="127">
        <f t="shared" ca="1" si="7"/>
        <v>0</v>
      </c>
      <c r="L17" s="127">
        <f t="shared" ca="1" si="5"/>
        <v>0</v>
      </c>
      <c r="M17" s="127">
        <f t="shared" ca="1" si="5"/>
        <v>0</v>
      </c>
      <c r="N17" s="127">
        <f t="shared" ca="1" si="5"/>
        <v>0</v>
      </c>
      <c r="O17" s="128">
        <f t="shared" ca="1" si="8"/>
        <v>0</v>
      </c>
      <c r="P17" s="129">
        <f ca="1">IF(B17=0,Hajoamiskertoimet!$C$60,SUMIF(Jatetunnus,$A17&amp;"_"&amp;1,DOCmaara)/B17)</f>
        <v>0.1</v>
      </c>
      <c r="Q17" s="130">
        <f ca="1">IF(C17=0,Hajoamiskertoimet!$C$61,SUMIF(Jatetunnus,$A17&amp;"_"&amp;2,DOCmaara)/C17)</f>
        <v>0.15</v>
      </c>
      <c r="R17" s="130">
        <f ca="1">IF(D17=0,Hajoamiskertoimet!$C$62,SUMIF(Jatetunnus,$A17&amp;"_"&amp;3,DOCmaara)/D17)</f>
        <v>0.1</v>
      </c>
      <c r="S17" s="130">
        <f ca="1">IF(E17=0,Hajoamiskertoimet!$C$63,SUMIF(Jatetunnus,$A17&amp;"_"&amp;4,DOCmaara)/E17)</f>
        <v>0.43</v>
      </c>
      <c r="T17" s="126"/>
      <c r="U17" s="126"/>
      <c r="V17" s="126"/>
      <c r="W17" s="126"/>
      <c r="X17" s="131">
        <f t="shared" ca="1" si="9"/>
        <v>0.1</v>
      </c>
      <c r="Y17" s="131">
        <f t="shared" ca="1" si="9"/>
        <v>0.15</v>
      </c>
      <c r="Z17" s="131">
        <f t="shared" ca="1" si="6"/>
        <v>0.1</v>
      </c>
      <c r="AA17" s="132">
        <f t="shared" ca="1" si="6"/>
        <v>0.43</v>
      </c>
      <c r="AB17" s="133">
        <f t="shared" ca="1" si="10"/>
        <v>0</v>
      </c>
      <c r="AC17" s="133">
        <f t="shared" ca="1" si="10"/>
        <v>0</v>
      </c>
      <c r="AD17" s="133">
        <f t="shared" ca="1" si="10"/>
        <v>0</v>
      </c>
      <c r="AE17" s="133">
        <f t="shared" ca="1" si="10"/>
        <v>0</v>
      </c>
      <c r="AF17" s="127">
        <f t="shared" ca="1" si="11"/>
        <v>0</v>
      </c>
      <c r="AG17" s="39"/>
    </row>
    <row r="18" spans="1:33" x14ac:dyDescent="0.35">
      <c r="A18" s="182">
        <v>1954</v>
      </c>
      <c r="B18" s="46">
        <f t="shared" ca="1" si="0"/>
        <v>0</v>
      </c>
      <c r="C18" s="46">
        <f t="shared" ca="1" si="1"/>
        <v>0</v>
      </c>
      <c r="D18" s="46">
        <f t="shared" ca="1" si="2"/>
        <v>0</v>
      </c>
      <c r="E18" s="46">
        <f t="shared" ca="1" si="3"/>
        <v>0</v>
      </c>
      <c r="F18" s="46">
        <f t="shared" ca="1" si="4"/>
        <v>0</v>
      </c>
      <c r="G18" s="126"/>
      <c r="H18" s="126"/>
      <c r="I18" s="126"/>
      <c r="J18" s="126"/>
      <c r="K18" s="127">
        <f t="shared" ca="1" si="7"/>
        <v>0</v>
      </c>
      <c r="L18" s="127">
        <f t="shared" ca="1" si="5"/>
        <v>0</v>
      </c>
      <c r="M18" s="127">
        <f t="shared" ca="1" si="5"/>
        <v>0</v>
      </c>
      <c r="N18" s="127">
        <f t="shared" ca="1" si="5"/>
        <v>0</v>
      </c>
      <c r="O18" s="128">
        <f t="shared" ca="1" si="8"/>
        <v>0</v>
      </c>
      <c r="P18" s="129">
        <f ca="1">IF(B18=0,Hajoamiskertoimet!$C$60,SUMIF(Jatetunnus,$A18&amp;"_"&amp;1,DOCmaara)/B18)</f>
        <v>0.1</v>
      </c>
      <c r="Q18" s="130">
        <f ca="1">IF(C18=0,Hajoamiskertoimet!$C$61,SUMIF(Jatetunnus,$A18&amp;"_"&amp;2,DOCmaara)/C18)</f>
        <v>0.15</v>
      </c>
      <c r="R18" s="130">
        <f ca="1">IF(D18=0,Hajoamiskertoimet!$C$62,SUMIF(Jatetunnus,$A18&amp;"_"&amp;3,DOCmaara)/D18)</f>
        <v>0.1</v>
      </c>
      <c r="S18" s="130">
        <f ca="1">IF(E18=0,Hajoamiskertoimet!$C$63,SUMIF(Jatetunnus,$A18&amp;"_"&amp;4,DOCmaara)/E18)</f>
        <v>0.43</v>
      </c>
      <c r="T18" s="126"/>
      <c r="U18" s="126"/>
      <c r="V18" s="126"/>
      <c r="W18" s="126"/>
      <c r="X18" s="131">
        <f t="shared" ca="1" si="9"/>
        <v>0.1</v>
      </c>
      <c r="Y18" s="131">
        <f t="shared" ca="1" si="9"/>
        <v>0.15</v>
      </c>
      <c r="Z18" s="131">
        <f t="shared" ca="1" si="6"/>
        <v>0.1</v>
      </c>
      <c r="AA18" s="132">
        <f t="shared" ca="1" si="6"/>
        <v>0.43</v>
      </c>
      <c r="AB18" s="133">
        <f t="shared" ca="1" si="10"/>
        <v>0</v>
      </c>
      <c r="AC18" s="133">
        <f t="shared" ca="1" si="10"/>
        <v>0</v>
      </c>
      <c r="AD18" s="133">
        <f t="shared" ca="1" si="10"/>
        <v>0</v>
      </c>
      <c r="AE18" s="133">
        <f t="shared" ca="1" si="10"/>
        <v>0</v>
      </c>
      <c r="AF18" s="127">
        <f t="shared" ca="1" si="11"/>
        <v>0</v>
      </c>
      <c r="AG18" s="39"/>
    </row>
    <row r="19" spans="1:33" x14ac:dyDescent="0.35">
      <c r="A19" s="182">
        <v>1955</v>
      </c>
      <c r="B19" s="46">
        <f t="shared" ca="1" si="0"/>
        <v>0</v>
      </c>
      <c r="C19" s="46">
        <f t="shared" ca="1" si="1"/>
        <v>0</v>
      </c>
      <c r="D19" s="46">
        <f t="shared" ca="1" si="2"/>
        <v>0</v>
      </c>
      <c r="E19" s="46">
        <f t="shared" ca="1" si="3"/>
        <v>0</v>
      </c>
      <c r="F19" s="46">
        <f t="shared" ca="1" si="4"/>
        <v>0</v>
      </c>
      <c r="G19" s="126"/>
      <c r="H19" s="126"/>
      <c r="I19" s="126"/>
      <c r="J19" s="126"/>
      <c r="K19" s="127">
        <f t="shared" ca="1" si="7"/>
        <v>0</v>
      </c>
      <c r="L19" s="127">
        <f t="shared" ca="1" si="5"/>
        <v>0</v>
      </c>
      <c r="M19" s="127">
        <f t="shared" ca="1" si="5"/>
        <v>0</v>
      </c>
      <c r="N19" s="127">
        <f t="shared" ca="1" si="5"/>
        <v>0</v>
      </c>
      <c r="O19" s="128">
        <f t="shared" ca="1" si="8"/>
        <v>0</v>
      </c>
      <c r="P19" s="129">
        <f ca="1">IF(B19=0,Hajoamiskertoimet!$C$60,SUMIF(Jatetunnus,$A19&amp;"_"&amp;1,DOCmaara)/B19)</f>
        <v>0.1</v>
      </c>
      <c r="Q19" s="130">
        <f ca="1">IF(C19=0,Hajoamiskertoimet!$C$61,SUMIF(Jatetunnus,$A19&amp;"_"&amp;2,DOCmaara)/C19)</f>
        <v>0.15</v>
      </c>
      <c r="R19" s="130">
        <f ca="1">IF(D19=0,Hajoamiskertoimet!$C$62,SUMIF(Jatetunnus,$A19&amp;"_"&amp;3,DOCmaara)/D19)</f>
        <v>0.1</v>
      </c>
      <c r="S19" s="130">
        <f ca="1">IF(E19=0,Hajoamiskertoimet!$C$63,SUMIF(Jatetunnus,$A19&amp;"_"&amp;4,DOCmaara)/E19)</f>
        <v>0.43</v>
      </c>
      <c r="T19" s="126"/>
      <c r="U19" s="126"/>
      <c r="V19" s="126"/>
      <c r="W19" s="126"/>
      <c r="X19" s="131">
        <f t="shared" ca="1" si="9"/>
        <v>0.1</v>
      </c>
      <c r="Y19" s="131">
        <f t="shared" ca="1" si="9"/>
        <v>0.15</v>
      </c>
      <c r="Z19" s="131">
        <f t="shared" ca="1" si="6"/>
        <v>0.1</v>
      </c>
      <c r="AA19" s="132">
        <f t="shared" ca="1" si="6"/>
        <v>0.43</v>
      </c>
      <c r="AB19" s="133">
        <f t="shared" ca="1" si="10"/>
        <v>0</v>
      </c>
      <c r="AC19" s="133">
        <f t="shared" ca="1" si="10"/>
        <v>0</v>
      </c>
      <c r="AD19" s="133">
        <f t="shared" ca="1" si="10"/>
        <v>0</v>
      </c>
      <c r="AE19" s="133">
        <f t="shared" ca="1" si="10"/>
        <v>0</v>
      </c>
      <c r="AF19" s="127">
        <f t="shared" ca="1" si="11"/>
        <v>0</v>
      </c>
      <c r="AG19" s="39"/>
    </row>
    <row r="20" spans="1:33" x14ac:dyDescent="0.35">
      <c r="A20" s="182">
        <v>1956</v>
      </c>
      <c r="B20" s="46">
        <f t="shared" ca="1" si="0"/>
        <v>0</v>
      </c>
      <c r="C20" s="46">
        <f t="shared" ca="1" si="1"/>
        <v>0</v>
      </c>
      <c r="D20" s="46">
        <f t="shared" ca="1" si="2"/>
        <v>0</v>
      </c>
      <c r="E20" s="46">
        <f t="shared" ca="1" si="3"/>
        <v>0</v>
      </c>
      <c r="F20" s="46">
        <f t="shared" ca="1" si="4"/>
        <v>0</v>
      </c>
      <c r="G20" s="126"/>
      <c r="H20" s="126"/>
      <c r="I20" s="126"/>
      <c r="J20" s="126"/>
      <c r="K20" s="127">
        <f t="shared" ca="1" si="7"/>
        <v>0</v>
      </c>
      <c r="L20" s="127">
        <f t="shared" ca="1" si="5"/>
        <v>0</v>
      </c>
      <c r="M20" s="127">
        <f t="shared" ca="1" si="5"/>
        <v>0</v>
      </c>
      <c r="N20" s="127">
        <f t="shared" ca="1" si="5"/>
        <v>0</v>
      </c>
      <c r="O20" s="128">
        <f t="shared" ca="1" si="8"/>
        <v>0</v>
      </c>
      <c r="P20" s="129">
        <f ca="1">IF(B20=0,Hajoamiskertoimet!$C$60,SUMIF(Jatetunnus,$A20&amp;"_"&amp;1,DOCmaara)/B20)</f>
        <v>0.1</v>
      </c>
      <c r="Q20" s="130">
        <f ca="1">IF(C20=0,Hajoamiskertoimet!$C$61,SUMIF(Jatetunnus,$A20&amp;"_"&amp;2,DOCmaara)/C20)</f>
        <v>0.15</v>
      </c>
      <c r="R20" s="130">
        <f ca="1">IF(D20=0,Hajoamiskertoimet!$C$62,SUMIF(Jatetunnus,$A20&amp;"_"&amp;3,DOCmaara)/D20)</f>
        <v>0.1</v>
      </c>
      <c r="S20" s="130">
        <f ca="1">IF(E20=0,Hajoamiskertoimet!$C$63,SUMIF(Jatetunnus,$A20&amp;"_"&amp;4,DOCmaara)/E20)</f>
        <v>0.43</v>
      </c>
      <c r="T20" s="126"/>
      <c r="U20" s="126"/>
      <c r="V20" s="126"/>
      <c r="W20" s="126"/>
      <c r="X20" s="131">
        <f t="shared" ca="1" si="9"/>
        <v>0.1</v>
      </c>
      <c r="Y20" s="131">
        <f t="shared" ca="1" si="9"/>
        <v>0.15</v>
      </c>
      <c r="Z20" s="131">
        <f t="shared" ca="1" si="6"/>
        <v>0.1</v>
      </c>
      <c r="AA20" s="132">
        <f t="shared" ca="1" si="6"/>
        <v>0.43</v>
      </c>
      <c r="AB20" s="133">
        <f t="shared" ca="1" si="10"/>
        <v>0</v>
      </c>
      <c r="AC20" s="133">
        <f t="shared" ca="1" si="10"/>
        <v>0</v>
      </c>
      <c r="AD20" s="133">
        <f t="shared" ca="1" si="10"/>
        <v>0</v>
      </c>
      <c r="AE20" s="133">
        <f t="shared" ca="1" si="10"/>
        <v>0</v>
      </c>
      <c r="AF20" s="127">
        <f t="shared" ca="1" si="11"/>
        <v>0</v>
      </c>
      <c r="AG20" s="39"/>
    </row>
    <row r="21" spans="1:33" x14ac:dyDescent="0.35">
      <c r="A21" s="182">
        <v>1957</v>
      </c>
      <c r="B21" s="46">
        <f t="shared" ca="1" si="0"/>
        <v>0</v>
      </c>
      <c r="C21" s="46">
        <f t="shared" ca="1" si="1"/>
        <v>0</v>
      </c>
      <c r="D21" s="46">
        <f t="shared" ca="1" si="2"/>
        <v>0</v>
      </c>
      <c r="E21" s="46">
        <f t="shared" ca="1" si="3"/>
        <v>0</v>
      </c>
      <c r="F21" s="46">
        <f t="shared" ca="1" si="4"/>
        <v>0</v>
      </c>
      <c r="G21" s="126"/>
      <c r="H21" s="126"/>
      <c r="I21" s="126"/>
      <c r="J21" s="126"/>
      <c r="K21" s="127">
        <f t="shared" ca="1" si="7"/>
        <v>0</v>
      </c>
      <c r="L21" s="127">
        <f t="shared" ca="1" si="5"/>
        <v>0</v>
      </c>
      <c r="M21" s="127">
        <f t="shared" ca="1" si="5"/>
        <v>0</v>
      </c>
      <c r="N21" s="127">
        <f t="shared" ca="1" si="5"/>
        <v>0</v>
      </c>
      <c r="O21" s="128">
        <f t="shared" ca="1" si="8"/>
        <v>0</v>
      </c>
      <c r="P21" s="129">
        <f ca="1">IF(B21=0,Hajoamiskertoimet!$C$60,SUMIF(Jatetunnus,$A21&amp;"_"&amp;1,DOCmaara)/B21)</f>
        <v>0.1</v>
      </c>
      <c r="Q21" s="130">
        <f ca="1">IF(C21=0,Hajoamiskertoimet!$C$61,SUMIF(Jatetunnus,$A21&amp;"_"&amp;2,DOCmaara)/C21)</f>
        <v>0.15</v>
      </c>
      <c r="R21" s="130">
        <f ca="1">IF(D21=0,Hajoamiskertoimet!$C$62,SUMIF(Jatetunnus,$A21&amp;"_"&amp;3,DOCmaara)/D21)</f>
        <v>0.1</v>
      </c>
      <c r="S21" s="130">
        <f ca="1">IF(E21=0,Hajoamiskertoimet!$C$63,SUMIF(Jatetunnus,$A21&amp;"_"&amp;4,DOCmaara)/E21)</f>
        <v>0.43</v>
      </c>
      <c r="T21" s="126"/>
      <c r="U21" s="126"/>
      <c r="V21" s="126"/>
      <c r="W21" s="126"/>
      <c r="X21" s="131">
        <f t="shared" ca="1" si="9"/>
        <v>0.1</v>
      </c>
      <c r="Y21" s="131">
        <f t="shared" ca="1" si="9"/>
        <v>0.15</v>
      </c>
      <c r="Z21" s="131">
        <f t="shared" ca="1" si="6"/>
        <v>0.1</v>
      </c>
      <c r="AA21" s="132">
        <f t="shared" ca="1" si="6"/>
        <v>0.43</v>
      </c>
      <c r="AB21" s="133">
        <f t="shared" ca="1" si="10"/>
        <v>0</v>
      </c>
      <c r="AC21" s="133">
        <f t="shared" ca="1" si="10"/>
        <v>0</v>
      </c>
      <c r="AD21" s="133">
        <f t="shared" ca="1" si="10"/>
        <v>0</v>
      </c>
      <c r="AE21" s="133">
        <f t="shared" ca="1" si="10"/>
        <v>0</v>
      </c>
      <c r="AF21" s="127">
        <f t="shared" ca="1" si="11"/>
        <v>0</v>
      </c>
      <c r="AG21" s="39"/>
    </row>
    <row r="22" spans="1:33" x14ac:dyDescent="0.35">
      <c r="A22" s="182">
        <v>1958</v>
      </c>
      <c r="B22" s="46">
        <f t="shared" ca="1" si="0"/>
        <v>0</v>
      </c>
      <c r="C22" s="46">
        <f t="shared" ca="1" si="1"/>
        <v>0</v>
      </c>
      <c r="D22" s="46">
        <f t="shared" ca="1" si="2"/>
        <v>0</v>
      </c>
      <c r="E22" s="46">
        <f t="shared" ca="1" si="3"/>
        <v>0</v>
      </c>
      <c r="F22" s="46">
        <f t="shared" ca="1" si="4"/>
        <v>0</v>
      </c>
      <c r="G22" s="126"/>
      <c r="H22" s="126"/>
      <c r="I22" s="126"/>
      <c r="J22" s="126"/>
      <c r="K22" s="127">
        <f t="shared" ca="1" si="7"/>
        <v>0</v>
      </c>
      <c r="L22" s="127">
        <f t="shared" ca="1" si="5"/>
        <v>0</v>
      </c>
      <c r="M22" s="127">
        <f t="shared" ca="1" si="5"/>
        <v>0</v>
      </c>
      <c r="N22" s="127">
        <f t="shared" ca="1" si="5"/>
        <v>0</v>
      </c>
      <c r="O22" s="128">
        <f t="shared" ca="1" si="8"/>
        <v>0</v>
      </c>
      <c r="P22" s="129">
        <f ca="1">IF(B22=0,Hajoamiskertoimet!$C$60,SUMIF(Jatetunnus,$A22&amp;"_"&amp;1,DOCmaara)/B22)</f>
        <v>0.1</v>
      </c>
      <c r="Q22" s="130">
        <f ca="1">IF(C22=0,Hajoamiskertoimet!$C$61,SUMIF(Jatetunnus,$A22&amp;"_"&amp;2,DOCmaara)/C22)</f>
        <v>0.15</v>
      </c>
      <c r="R22" s="130">
        <f ca="1">IF(D22=0,Hajoamiskertoimet!$C$62,SUMIF(Jatetunnus,$A22&amp;"_"&amp;3,DOCmaara)/D22)</f>
        <v>0.1</v>
      </c>
      <c r="S22" s="130">
        <f ca="1">IF(E22=0,Hajoamiskertoimet!$C$63,SUMIF(Jatetunnus,$A22&amp;"_"&amp;4,DOCmaara)/E22)</f>
        <v>0.43</v>
      </c>
      <c r="T22" s="126"/>
      <c r="U22" s="126"/>
      <c r="V22" s="126"/>
      <c r="W22" s="126"/>
      <c r="X22" s="131">
        <f t="shared" ca="1" si="9"/>
        <v>0.1</v>
      </c>
      <c r="Y22" s="131">
        <f t="shared" ca="1" si="9"/>
        <v>0.15</v>
      </c>
      <c r="Z22" s="131">
        <f t="shared" ca="1" si="6"/>
        <v>0.1</v>
      </c>
      <c r="AA22" s="132">
        <f t="shared" ca="1" si="6"/>
        <v>0.43</v>
      </c>
      <c r="AB22" s="133">
        <f t="shared" ca="1" si="10"/>
        <v>0</v>
      </c>
      <c r="AC22" s="133">
        <f t="shared" ca="1" si="10"/>
        <v>0</v>
      </c>
      <c r="AD22" s="133">
        <f t="shared" ca="1" si="10"/>
        <v>0</v>
      </c>
      <c r="AE22" s="133">
        <f t="shared" ca="1" si="10"/>
        <v>0</v>
      </c>
      <c r="AF22" s="127">
        <f t="shared" ca="1" si="11"/>
        <v>0</v>
      </c>
      <c r="AG22" s="39"/>
    </row>
    <row r="23" spans="1:33" x14ac:dyDescent="0.35">
      <c r="A23" s="182">
        <v>1959</v>
      </c>
      <c r="B23" s="46">
        <f t="shared" ca="1" si="0"/>
        <v>0</v>
      </c>
      <c r="C23" s="46">
        <f t="shared" ca="1" si="1"/>
        <v>0</v>
      </c>
      <c r="D23" s="46">
        <f t="shared" ca="1" si="2"/>
        <v>0</v>
      </c>
      <c r="E23" s="46">
        <f t="shared" ca="1" si="3"/>
        <v>0</v>
      </c>
      <c r="F23" s="46">
        <f t="shared" ca="1" si="4"/>
        <v>0</v>
      </c>
      <c r="G23" s="126"/>
      <c r="H23" s="126"/>
      <c r="I23" s="126"/>
      <c r="J23" s="126"/>
      <c r="K23" s="127">
        <f t="shared" ca="1" si="7"/>
        <v>0</v>
      </c>
      <c r="L23" s="127">
        <f t="shared" ca="1" si="5"/>
        <v>0</v>
      </c>
      <c r="M23" s="127">
        <f t="shared" ca="1" si="5"/>
        <v>0</v>
      </c>
      <c r="N23" s="127">
        <f t="shared" ca="1" si="5"/>
        <v>0</v>
      </c>
      <c r="O23" s="128">
        <f t="shared" ca="1" si="8"/>
        <v>0</v>
      </c>
      <c r="P23" s="129">
        <f ca="1">IF(B23=0,Hajoamiskertoimet!$C$60,SUMIF(Jatetunnus,$A23&amp;"_"&amp;1,DOCmaara)/B23)</f>
        <v>0.1</v>
      </c>
      <c r="Q23" s="130">
        <f ca="1">IF(C23=0,Hajoamiskertoimet!$C$61,SUMIF(Jatetunnus,$A23&amp;"_"&amp;2,DOCmaara)/C23)</f>
        <v>0.15</v>
      </c>
      <c r="R23" s="130">
        <f ca="1">IF(D23=0,Hajoamiskertoimet!$C$62,SUMIF(Jatetunnus,$A23&amp;"_"&amp;3,DOCmaara)/D23)</f>
        <v>0.1</v>
      </c>
      <c r="S23" s="130">
        <f ca="1">IF(E23=0,Hajoamiskertoimet!$C$63,SUMIF(Jatetunnus,$A23&amp;"_"&amp;4,DOCmaara)/E23)</f>
        <v>0.43</v>
      </c>
      <c r="T23" s="126"/>
      <c r="U23" s="126"/>
      <c r="V23" s="126"/>
      <c r="W23" s="126"/>
      <c r="X23" s="131">
        <f t="shared" ca="1" si="9"/>
        <v>0.1</v>
      </c>
      <c r="Y23" s="131">
        <f t="shared" ca="1" si="9"/>
        <v>0.15</v>
      </c>
      <c r="Z23" s="131">
        <f t="shared" ca="1" si="6"/>
        <v>0.1</v>
      </c>
      <c r="AA23" s="132">
        <f t="shared" ca="1" si="6"/>
        <v>0.43</v>
      </c>
      <c r="AB23" s="133">
        <f t="shared" ca="1" si="10"/>
        <v>0</v>
      </c>
      <c r="AC23" s="133">
        <f t="shared" ca="1" si="10"/>
        <v>0</v>
      </c>
      <c r="AD23" s="133">
        <f t="shared" ca="1" si="10"/>
        <v>0</v>
      </c>
      <c r="AE23" s="133">
        <f t="shared" ca="1" si="10"/>
        <v>0</v>
      </c>
      <c r="AF23" s="127">
        <f t="shared" ca="1" si="11"/>
        <v>0</v>
      </c>
      <c r="AG23" s="39"/>
    </row>
    <row r="24" spans="1:33" x14ac:dyDescent="0.35">
      <c r="A24" s="182">
        <v>1960</v>
      </c>
      <c r="B24" s="46">
        <f t="shared" ca="1" si="0"/>
        <v>0</v>
      </c>
      <c r="C24" s="46">
        <f t="shared" ca="1" si="1"/>
        <v>0</v>
      </c>
      <c r="D24" s="46">
        <f t="shared" ca="1" si="2"/>
        <v>0</v>
      </c>
      <c r="E24" s="46">
        <f t="shared" ca="1" si="3"/>
        <v>0</v>
      </c>
      <c r="F24" s="46">
        <f t="shared" ca="1" si="4"/>
        <v>0</v>
      </c>
      <c r="G24" s="126"/>
      <c r="H24" s="126"/>
      <c r="I24" s="126"/>
      <c r="J24" s="126"/>
      <c r="K24" s="127">
        <f t="shared" ca="1" si="7"/>
        <v>0</v>
      </c>
      <c r="L24" s="127">
        <f t="shared" ca="1" si="5"/>
        <v>0</v>
      </c>
      <c r="M24" s="127">
        <f t="shared" ca="1" si="5"/>
        <v>0</v>
      </c>
      <c r="N24" s="127">
        <f t="shared" ca="1" si="5"/>
        <v>0</v>
      </c>
      <c r="O24" s="128">
        <f t="shared" ca="1" si="8"/>
        <v>0</v>
      </c>
      <c r="P24" s="129">
        <f ca="1">IF(B24=0,Hajoamiskertoimet!$C$60,SUMIF(Jatetunnus,$A24&amp;"_"&amp;1,DOCmaara)/B24)</f>
        <v>0.1</v>
      </c>
      <c r="Q24" s="130">
        <f ca="1">IF(C24=0,Hajoamiskertoimet!$C$61,SUMIF(Jatetunnus,$A24&amp;"_"&amp;2,DOCmaara)/C24)</f>
        <v>0.15</v>
      </c>
      <c r="R24" s="130">
        <f ca="1">IF(D24=0,Hajoamiskertoimet!$C$62,SUMIF(Jatetunnus,$A24&amp;"_"&amp;3,DOCmaara)/D24)</f>
        <v>0.1</v>
      </c>
      <c r="S24" s="130">
        <f ca="1">IF(E24=0,Hajoamiskertoimet!$C$63,SUMIF(Jatetunnus,$A24&amp;"_"&amp;4,DOCmaara)/E24)</f>
        <v>0.43</v>
      </c>
      <c r="T24" s="126"/>
      <c r="U24" s="126"/>
      <c r="V24" s="126"/>
      <c r="W24" s="126"/>
      <c r="X24" s="131">
        <f t="shared" ca="1" si="9"/>
        <v>0.1</v>
      </c>
      <c r="Y24" s="131">
        <f t="shared" ca="1" si="9"/>
        <v>0.15</v>
      </c>
      <c r="Z24" s="131">
        <f t="shared" ca="1" si="6"/>
        <v>0.1</v>
      </c>
      <c r="AA24" s="132">
        <f t="shared" ca="1" si="6"/>
        <v>0.43</v>
      </c>
      <c r="AB24" s="133">
        <f t="shared" ca="1" si="10"/>
        <v>0</v>
      </c>
      <c r="AC24" s="133">
        <f t="shared" ca="1" si="10"/>
        <v>0</v>
      </c>
      <c r="AD24" s="133">
        <f t="shared" ca="1" si="10"/>
        <v>0</v>
      </c>
      <c r="AE24" s="133">
        <f t="shared" ca="1" si="10"/>
        <v>0</v>
      </c>
      <c r="AF24" s="127">
        <f t="shared" ca="1" si="11"/>
        <v>0</v>
      </c>
      <c r="AG24" s="39"/>
    </row>
    <row r="25" spans="1:33" x14ac:dyDescent="0.35">
      <c r="A25" s="182">
        <v>1961</v>
      </c>
      <c r="B25" s="46">
        <f t="shared" ca="1" si="0"/>
        <v>0</v>
      </c>
      <c r="C25" s="46">
        <f t="shared" ca="1" si="1"/>
        <v>0</v>
      </c>
      <c r="D25" s="46">
        <f t="shared" ca="1" si="2"/>
        <v>0</v>
      </c>
      <c r="E25" s="46">
        <f t="shared" ca="1" si="3"/>
        <v>0</v>
      </c>
      <c r="F25" s="46">
        <f t="shared" ca="1" si="4"/>
        <v>0</v>
      </c>
      <c r="G25" s="126"/>
      <c r="H25" s="126"/>
      <c r="I25" s="126"/>
      <c r="J25" s="126"/>
      <c r="K25" s="127">
        <f t="shared" ca="1" si="7"/>
        <v>0</v>
      </c>
      <c r="L25" s="127">
        <f t="shared" ca="1" si="5"/>
        <v>0</v>
      </c>
      <c r="M25" s="127">
        <f t="shared" ca="1" si="5"/>
        <v>0</v>
      </c>
      <c r="N25" s="127">
        <f t="shared" ca="1" si="5"/>
        <v>0</v>
      </c>
      <c r="O25" s="128">
        <f t="shared" ca="1" si="8"/>
        <v>0</v>
      </c>
      <c r="P25" s="129">
        <f ca="1">IF(B25=0,Hajoamiskertoimet!$C$60,SUMIF(Jatetunnus,$A25&amp;"_"&amp;1,DOCmaara)/B25)</f>
        <v>0.1</v>
      </c>
      <c r="Q25" s="130">
        <f ca="1">IF(C25=0,Hajoamiskertoimet!$C$61,SUMIF(Jatetunnus,$A25&amp;"_"&amp;2,DOCmaara)/C25)</f>
        <v>0.15</v>
      </c>
      <c r="R25" s="130">
        <f ca="1">IF(D25=0,Hajoamiskertoimet!$C$62,SUMIF(Jatetunnus,$A25&amp;"_"&amp;3,DOCmaara)/D25)</f>
        <v>0.1</v>
      </c>
      <c r="S25" s="130">
        <f ca="1">IF(E25=0,Hajoamiskertoimet!$C$63,SUMIF(Jatetunnus,$A25&amp;"_"&amp;4,DOCmaara)/E25)</f>
        <v>0.43</v>
      </c>
      <c r="T25" s="126"/>
      <c r="U25" s="126"/>
      <c r="V25" s="126"/>
      <c r="W25" s="126"/>
      <c r="X25" s="131">
        <f t="shared" ca="1" si="9"/>
        <v>0.1</v>
      </c>
      <c r="Y25" s="131">
        <f t="shared" ca="1" si="9"/>
        <v>0.15</v>
      </c>
      <c r="Z25" s="131">
        <f t="shared" ca="1" si="6"/>
        <v>0.1</v>
      </c>
      <c r="AA25" s="132">
        <f t="shared" ca="1" si="6"/>
        <v>0.43</v>
      </c>
      <c r="AB25" s="133">
        <f t="shared" ca="1" si="10"/>
        <v>0</v>
      </c>
      <c r="AC25" s="133">
        <f t="shared" ca="1" si="10"/>
        <v>0</v>
      </c>
      <c r="AD25" s="133">
        <f t="shared" ca="1" si="10"/>
        <v>0</v>
      </c>
      <c r="AE25" s="133">
        <f t="shared" ca="1" si="10"/>
        <v>0</v>
      </c>
      <c r="AF25" s="127">
        <f t="shared" ca="1" si="11"/>
        <v>0</v>
      </c>
      <c r="AG25" s="39"/>
    </row>
    <row r="26" spans="1:33" x14ac:dyDescent="0.35">
      <c r="A26" s="182">
        <v>1962</v>
      </c>
      <c r="B26" s="46">
        <f t="shared" ca="1" si="0"/>
        <v>0</v>
      </c>
      <c r="C26" s="46">
        <f t="shared" ca="1" si="1"/>
        <v>0</v>
      </c>
      <c r="D26" s="46">
        <f t="shared" ca="1" si="2"/>
        <v>0</v>
      </c>
      <c r="E26" s="46">
        <f t="shared" ca="1" si="3"/>
        <v>0</v>
      </c>
      <c r="F26" s="46">
        <f t="shared" ca="1" si="4"/>
        <v>0</v>
      </c>
      <c r="G26" s="126"/>
      <c r="H26" s="126"/>
      <c r="I26" s="126"/>
      <c r="J26" s="126"/>
      <c r="K26" s="127">
        <f t="shared" ca="1" si="7"/>
        <v>0</v>
      </c>
      <c r="L26" s="127">
        <f t="shared" ca="1" si="5"/>
        <v>0</v>
      </c>
      <c r="M26" s="127">
        <f t="shared" ca="1" si="5"/>
        <v>0</v>
      </c>
      <c r="N26" s="127">
        <f t="shared" ca="1" si="5"/>
        <v>0</v>
      </c>
      <c r="O26" s="128">
        <f t="shared" ca="1" si="8"/>
        <v>0</v>
      </c>
      <c r="P26" s="129">
        <f ca="1">IF(B26=0,Hajoamiskertoimet!$C$60,SUMIF(Jatetunnus,$A26&amp;"_"&amp;1,DOCmaara)/B26)</f>
        <v>0.1</v>
      </c>
      <c r="Q26" s="130">
        <f ca="1">IF(C26=0,Hajoamiskertoimet!$C$61,SUMIF(Jatetunnus,$A26&amp;"_"&amp;2,DOCmaara)/C26)</f>
        <v>0.15</v>
      </c>
      <c r="R26" s="130">
        <f ca="1">IF(D26=0,Hajoamiskertoimet!$C$62,SUMIF(Jatetunnus,$A26&amp;"_"&amp;3,DOCmaara)/D26)</f>
        <v>0.1</v>
      </c>
      <c r="S26" s="130">
        <f ca="1">IF(E26=0,Hajoamiskertoimet!$C$63,SUMIF(Jatetunnus,$A26&amp;"_"&amp;4,DOCmaara)/E26)</f>
        <v>0.43</v>
      </c>
      <c r="T26" s="126"/>
      <c r="U26" s="126"/>
      <c r="V26" s="126"/>
      <c r="W26" s="126"/>
      <c r="X26" s="131">
        <f t="shared" ca="1" si="9"/>
        <v>0.1</v>
      </c>
      <c r="Y26" s="131">
        <f t="shared" ca="1" si="9"/>
        <v>0.15</v>
      </c>
      <c r="Z26" s="131">
        <f t="shared" ca="1" si="6"/>
        <v>0.1</v>
      </c>
      <c r="AA26" s="132">
        <f t="shared" ca="1" si="6"/>
        <v>0.43</v>
      </c>
      <c r="AB26" s="133">
        <f t="shared" ca="1" si="10"/>
        <v>0</v>
      </c>
      <c r="AC26" s="133">
        <f t="shared" ca="1" si="10"/>
        <v>0</v>
      </c>
      <c r="AD26" s="133">
        <f t="shared" ca="1" si="10"/>
        <v>0</v>
      </c>
      <c r="AE26" s="133">
        <f t="shared" ca="1" si="10"/>
        <v>0</v>
      </c>
      <c r="AF26" s="127">
        <f t="shared" ca="1" si="11"/>
        <v>0</v>
      </c>
      <c r="AG26" s="39"/>
    </row>
    <row r="27" spans="1:33" x14ac:dyDescent="0.35">
      <c r="A27" s="182">
        <v>1963</v>
      </c>
      <c r="B27" s="46">
        <f t="shared" ca="1" si="0"/>
        <v>0</v>
      </c>
      <c r="C27" s="46">
        <f t="shared" ca="1" si="1"/>
        <v>0</v>
      </c>
      <c r="D27" s="46">
        <f t="shared" ca="1" si="2"/>
        <v>0</v>
      </c>
      <c r="E27" s="46">
        <f t="shared" ca="1" si="3"/>
        <v>0</v>
      </c>
      <c r="F27" s="46">
        <f t="shared" ca="1" si="4"/>
        <v>0</v>
      </c>
      <c r="G27" s="126"/>
      <c r="H27" s="126"/>
      <c r="I27" s="126"/>
      <c r="J27" s="126"/>
      <c r="K27" s="127">
        <f t="shared" ca="1" si="7"/>
        <v>0</v>
      </c>
      <c r="L27" s="127">
        <f t="shared" ca="1" si="7"/>
        <v>0</v>
      </c>
      <c r="M27" s="127">
        <f t="shared" ca="1" si="7"/>
        <v>0</v>
      </c>
      <c r="N27" s="127">
        <f t="shared" ca="1" si="7"/>
        <v>0</v>
      </c>
      <c r="O27" s="128">
        <f t="shared" ca="1" si="8"/>
        <v>0</v>
      </c>
      <c r="P27" s="129">
        <f ca="1">IF(B27=0,Hajoamiskertoimet!$C$60,SUMIF(Jatetunnus,$A27&amp;"_"&amp;1,DOCmaara)/B27)</f>
        <v>0.1</v>
      </c>
      <c r="Q27" s="130">
        <f ca="1">IF(C27=0,Hajoamiskertoimet!$C$61,SUMIF(Jatetunnus,$A27&amp;"_"&amp;2,DOCmaara)/C27)</f>
        <v>0.15</v>
      </c>
      <c r="R27" s="130">
        <f ca="1">IF(D27=0,Hajoamiskertoimet!$C$62,SUMIF(Jatetunnus,$A27&amp;"_"&amp;3,DOCmaara)/D27)</f>
        <v>0.1</v>
      </c>
      <c r="S27" s="130">
        <f ca="1">IF(E27=0,Hajoamiskertoimet!$C$63,SUMIF(Jatetunnus,$A27&amp;"_"&amp;4,DOCmaara)/E27)</f>
        <v>0.43</v>
      </c>
      <c r="T27" s="126"/>
      <c r="U27" s="126"/>
      <c r="V27" s="126"/>
      <c r="W27" s="126"/>
      <c r="X27" s="131">
        <f t="shared" ca="1" si="9"/>
        <v>0.1</v>
      </c>
      <c r="Y27" s="131">
        <f t="shared" ca="1" si="9"/>
        <v>0.15</v>
      </c>
      <c r="Z27" s="131">
        <f t="shared" ca="1" si="9"/>
        <v>0.1</v>
      </c>
      <c r="AA27" s="132">
        <f t="shared" ca="1" si="9"/>
        <v>0.43</v>
      </c>
      <c r="AB27" s="133">
        <f t="shared" ca="1" si="10"/>
        <v>0</v>
      </c>
      <c r="AC27" s="133">
        <f t="shared" ca="1" si="10"/>
        <v>0</v>
      </c>
      <c r="AD27" s="133">
        <f t="shared" ca="1" si="10"/>
        <v>0</v>
      </c>
      <c r="AE27" s="133">
        <f t="shared" ca="1" si="10"/>
        <v>0</v>
      </c>
      <c r="AF27" s="127">
        <f t="shared" ca="1" si="11"/>
        <v>0</v>
      </c>
      <c r="AG27" s="39"/>
    </row>
    <row r="28" spans="1:33" x14ac:dyDescent="0.35">
      <c r="A28" s="182">
        <v>1964</v>
      </c>
      <c r="B28" s="46">
        <f t="shared" ca="1" si="0"/>
        <v>0</v>
      </c>
      <c r="C28" s="46">
        <f t="shared" ca="1" si="1"/>
        <v>0</v>
      </c>
      <c r="D28" s="46">
        <f t="shared" ca="1" si="2"/>
        <v>0</v>
      </c>
      <c r="E28" s="46">
        <f t="shared" ca="1" si="3"/>
        <v>0</v>
      </c>
      <c r="F28" s="46">
        <f t="shared" ca="1" si="4"/>
        <v>0</v>
      </c>
      <c r="G28" s="126"/>
      <c r="H28" s="126"/>
      <c r="I28" s="126"/>
      <c r="J28" s="126"/>
      <c r="K28" s="127">
        <f t="shared" ca="1" si="7"/>
        <v>0</v>
      </c>
      <c r="L28" s="127">
        <f t="shared" ca="1" si="7"/>
        <v>0</v>
      </c>
      <c r="M28" s="127">
        <f t="shared" ca="1" si="7"/>
        <v>0</v>
      </c>
      <c r="N28" s="127">
        <f t="shared" ca="1" si="7"/>
        <v>0</v>
      </c>
      <c r="O28" s="128">
        <f t="shared" ca="1" si="8"/>
        <v>0</v>
      </c>
      <c r="P28" s="129">
        <f ca="1">IF(B28=0,Hajoamiskertoimet!$C$60,SUMIF(Jatetunnus,$A28&amp;"_"&amp;1,DOCmaara)/B28)</f>
        <v>0.1</v>
      </c>
      <c r="Q28" s="130">
        <f ca="1">IF(C28=0,Hajoamiskertoimet!$C$61,SUMIF(Jatetunnus,$A28&amp;"_"&amp;2,DOCmaara)/C28)</f>
        <v>0.15</v>
      </c>
      <c r="R28" s="130">
        <f ca="1">IF(D28=0,Hajoamiskertoimet!$C$62,SUMIF(Jatetunnus,$A28&amp;"_"&amp;3,DOCmaara)/D28)</f>
        <v>0.1</v>
      </c>
      <c r="S28" s="130">
        <f ca="1">IF(E28=0,Hajoamiskertoimet!$C$63,SUMIF(Jatetunnus,$A28&amp;"_"&amp;4,DOCmaara)/E28)</f>
        <v>0.43</v>
      </c>
      <c r="T28" s="126"/>
      <c r="U28" s="126"/>
      <c r="V28" s="126"/>
      <c r="W28" s="126"/>
      <c r="X28" s="131">
        <f t="shared" ca="1" si="9"/>
        <v>0.1</v>
      </c>
      <c r="Y28" s="131">
        <f t="shared" ca="1" si="9"/>
        <v>0.15</v>
      </c>
      <c r="Z28" s="131">
        <f t="shared" ca="1" si="9"/>
        <v>0.1</v>
      </c>
      <c r="AA28" s="132">
        <f t="shared" ca="1" si="9"/>
        <v>0.43</v>
      </c>
      <c r="AB28" s="133">
        <f t="shared" ca="1" si="10"/>
        <v>0</v>
      </c>
      <c r="AC28" s="133">
        <f t="shared" ca="1" si="10"/>
        <v>0</v>
      </c>
      <c r="AD28" s="133">
        <f t="shared" ca="1" si="10"/>
        <v>0</v>
      </c>
      <c r="AE28" s="133">
        <f t="shared" ca="1" si="10"/>
        <v>0</v>
      </c>
      <c r="AF28" s="127">
        <f t="shared" ca="1" si="11"/>
        <v>0</v>
      </c>
      <c r="AG28" s="39"/>
    </row>
    <row r="29" spans="1:33" x14ac:dyDescent="0.35">
      <c r="A29" s="182">
        <v>1965</v>
      </c>
      <c r="B29" s="46">
        <f t="shared" ca="1" si="0"/>
        <v>0</v>
      </c>
      <c r="C29" s="46">
        <f t="shared" ca="1" si="1"/>
        <v>0</v>
      </c>
      <c r="D29" s="46">
        <f t="shared" ca="1" si="2"/>
        <v>0</v>
      </c>
      <c r="E29" s="46">
        <f t="shared" ca="1" si="3"/>
        <v>0</v>
      </c>
      <c r="F29" s="46">
        <f t="shared" ca="1" si="4"/>
        <v>0</v>
      </c>
      <c r="G29" s="126"/>
      <c r="H29" s="126"/>
      <c r="I29" s="126"/>
      <c r="J29" s="126"/>
      <c r="K29" s="127">
        <f t="shared" ca="1" si="7"/>
        <v>0</v>
      </c>
      <c r="L29" s="127">
        <f t="shared" ca="1" si="7"/>
        <v>0</v>
      </c>
      <c r="M29" s="127">
        <f t="shared" ca="1" si="7"/>
        <v>0</v>
      </c>
      <c r="N29" s="127">
        <f t="shared" ca="1" si="7"/>
        <v>0</v>
      </c>
      <c r="O29" s="128">
        <f t="shared" ca="1" si="8"/>
        <v>0</v>
      </c>
      <c r="P29" s="129">
        <f ca="1">IF(B29=0,Hajoamiskertoimet!$C$60,SUMIF(Jatetunnus,$A29&amp;"_"&amp;1,DOCmaara)/B29)</f>
        <v>0.1</v>
      </c>
      <c r="Q29" s="130">
        <f ca="1">IF(C29=0,Hajoamiskertoimet!$C$61,SUMIF(Jatetunnus,$A29&amp;"_"&amp;2,DOCmaara)/C29)</f>
        <v>0.15</v>
      </c>
      <c r="R29" s="130">
        <f ca="1">IF(D29=0,Hajoamiskertoimet!$C$62,SUMIF(Jatetunnus,$A29&amp;"_"&amp;3,DOCmaara)/D29)</f>
        <v>0.1</v>
      </c>
      <c r="S29" s="130">
        <f ca="1">IF(E29=0,Hajoamiskertoimet!$C$63,SUMIF(Jatetunnus,$A29&amp;"_"&amp;4,DOCmaara)/E29)</f>
        <v>0.43</v>
      </c>
      <c r="T29" s="126"/>
      <c r="U29" s="126"/>
      <c r="V29" s="126"/>
      <c r="W29" s="126"/>
      <c r="X29" s="131">
        <f t="shared" ca="1" si="9"/>
        <v>0.1</v>
      </c>
      <c r="Y29" s="131">
        <f t="shared" ca="1" si="9"/>
        <v>0.15</v>
      </c>
      <c r="Z29" s="131">
        <f t="shared" ca="1" si="9"/>
        <v>0.1</v>
      </c>
      <c r="AA29" s="132">
        <f t="shared" ca="1" si="9"/>
        <v>0.43</v>
      </c>
      <c r="AB29" s="133">
        <f t="shared" ca="1" si="10"/>
        <v>0</v>
      </c>
      <c r="AC29" s="133">
        <f t="shared" ca="1" si="10"/>
        <v>0</v>
      </c>
      <c r="AD29" s="133">
        <f t="shared" ca="1" si="10"/>
        <v>0</v>
      </c>
      <c r="AE29" s="133">
        <f t="shared" ca="1" si="10"/>
        <v>0</v>
      </c>
      <c r="AF29" s="127">
        <f t="shared" ca="1" si="11"/>
        <v>0</v>
      </c>
      <c r="AG29" s="39"/>
    </row>
    <row r="30" spans="1:33" x14ac:dyDescent="0.35">
      <c r="A30" s="182">
        <v>1966</v>
      </c>
      <c r="B30" s="46">
        <f t="shared" ca="1" si="0"/>
        <v>0</v>
      </c>
      <c r="C30" s="46">
        <f t="shared" ca="1" si="1"/>
        <v>0</v>
      </c>
      <c r="D30" s="46">
        <f t="shared" ca="1" si="2"/>
        <v>0</v>
      </c>
      <c r="E30" s="46">
        <f t="shared" ca="1" si="3"/>
        <v>0</v>
      </c>
      <c r="F30" s="46">
        <f t="shared" ca="1" si="4"/>
        <v>0</v>
      </c>
      <c r="G30" s="126"/>
      <c r="H30" s="126"/>
      <c r="I30" s="126"/>
      <c r="J30" s="126"/>
      <c r="K30" s="127">
        <f t="shared" ca="1" si="7"/>
        <v>0</v>
      </c>
      <c r="L30" s="127">
        <f t="shared" ca="1" si="7"/>
        <v>0</v>
      </c>
      <c r="M30" s="127">
        <f t="shared" ca="1" si="7"/>
        <v>0</v>
      </c>
      <c r="N30" s="127">
        <f t="shared" ca="1" si="7"/>
        <v>0</v>
      </c>
      <c r="O30" s="128">
        <f t="shared" ca="1" si="8"/>
        <v>0</v>
      </c>
      <c r="P30" s="129">
        <f ca="1">IF(B30=0,Hajoamiskertoimet!$C$60,SUMIF(Jatetunnus,$A30&amp;"_"&amp;1,DOCmaara)/B30)</f>
        <v>0.1</v>
      </c>
      <c r="Q30" s="130">
        <f ca="1">IF(C30=0,Hajoamiskertoimet!$C$61,SUMIF(Jatetunnus,$A30&amp;"_"&amp;2,DOCmaara)/C30)</f>
        <v>0.15</v>
      </c>
      <c r="R30" s="130">
        <f ca="1">IF(D30=0,Hajoamiskertoimet!$C$62,SUMIF(Jatetunnus,$A30&amp;"_"&amp;3,DOCmaara)/D30)</f>
        <v>0.1</v>
      </c>
      <c r="S30" s="130">
        <f ca="1">IF(E30=0,Hajoamiskertoimet!$C$63,SUMIF(Jatetunnus,$A30&amp;"_"&amp;4,DOCmaara)/E30)</f>
        <v>0.43</v>
      </c>
      <c r="T30" s="126"/>
      <c r="U30" s="126"/>
      <c r="V30" s="126"/>
      <c r="W30" s="126"/>
      <c r="X30" s="131">
        <f t="shared" ca="1" si="9"/>
        <v>0.1</v>
      </c>
      <c r="Y30" s="131">
        <f t="shared" ca="1" si="9"/>
        <v>0.15</v>
      </c>
      <c r="Z30" s="131">
        <f t="shared" ca="1" si="9"/>
        <v>0.1</v>
      </c>
      <c r="AA30" s="132">
        <f t="shared" ca="1" si="9"/>
        <v>0.43</v>
      </c>
      <c r="AB30" s="133">
        <f t="shared" ca="1" si="10"/>
        <v>0</v>
      </c>
      <c r="AC30" s="133">
        <f t="shared" ca="1" si="10"/>
        <v>0</v>
      </c>
      <c r="AD30" s="133">
        <f t="shared" ca="1" si="10"/>
        <v>0</v>
      </c>
      <c r="AE30" s="133">
        <f t="shared" ca="1" si="10"/>
        <v>0</v>
      </c>
      <c r="AF30" s="127">
        <f t="shared" ca="1" si="11"/>
        <v>0</v>
      </c>
      <c r="AG30" s="39"/>
    </row>
    <row r="31" spans="1:33" x14ac:dyDescent="0.35">
      <c r="A31" s="182">
        <v>1967</v>
      </c>
      <c r="B31" s="46">
        <f t="shared" ca="1" si="0"/>
        <v>0</v>
      </c>
      <c r="C31" s="46">
        <f t="shared" ca="1" si="1"/>
        <v>0</v>
      </c>
      <c r="D31" s="46">
        <f t="shared" ca="1" si="2"/>
        <v>0</v>
      </c>
      <c r="E31" s="46">
        <f t="shared" ca="1" si="3"/>
        <v>0</v>
      </c>
      <c r="F31" s="46">
        <f t="shared" ca="1" si="4"/>
        <v>0</v>
      </c>
      <c r="G31" s="126"/>
      <c r="H31" s="126"/>
      <c r="I31" s="126"/>
      <c r="J31" s="126"/>
      <c r="K31" s="127">
        <f t="shared" ca="1" si="7"/>
        <v>0</v>
      </c>
      <c r="L31" s="127">
        <f t="shared" ca="1" si="7"/>
        <v>0</v>
      </c>
      <c r="M31" s="127">
        <f t="shared" ca="1" si="7"/>
        <v>0</v>
      </c>
      <c r="N31" s="127">
        <f t="shared" ca="1" si="7"/>
        <v>0</v>
      </c>
      <c r="O31" s="128">
        <f t="shared" ca="1" si="8"/>
        <v>0</v>
      </c>
      <c r="P31" s="129">
        <f ca="1">IF(B31=0,Hajoamiskertoimet!$C$60,SUMIF(Jatetunnus,$A31&amp;"_"&amp;1,DOCmaara)/B31)</f>
        <v>0.1</v>
      </c>
      <c r="Q31" s="130">
        <f ca="1">IF(C31=0,Hajoamiskertoimet!$C$61,SUMIF(Jatetunnus,$A31&amp;"_"&amp;2,DOCmaara)/C31)</f>
        <v>0.15</v>
      </c>
      <c r="R31" s="130">
        <f ca="1">IF(D31=0,Hajoamiskertoimet!$C$62,SUMIF(Jatetunnus,$A31&amp;"_"&amp;3,DOCmaara)/D31)</f>
        <v>0.1</v>
      </c>
      <c r="S31" s="130">
        <f ca="1">IF(E31=0,Hajoamiskertoimet!$C$63,SUMIF(Jatetunnus,$A31&amp;"_"&amp;4,DOCmaara)/E31)</f>
        <v>0.43</v>
      </c>
      <c r="T31" s="126"/>
      <c r="U31" s="126"/>
      <c r="V31" s="126"/>
      <c r="W31" s="126"/>
      <c r="X31" s="131">
        <f t="shared" ca="1" si="9"/>
        <v>0.1</v>
      </c>
      <c r="Y31" s="131">
        <f t="shared" ca="1" si="9"/>
        <v>0.15</v>
      </c>
      <c r="Z31" s="131">
        <f t="shared" ca="1" si="9"/>
        <v>0.1</v>
      </c>
      <c r="AA31" s="132">
        <f t="shared" ca="1" si="9"/>
        <v>0.43</v>
      </c>
      <c r="AB31" s="133">
        <f t="shared" ca="1" si="10"/>
        <v>0</v>
      </c>
      <c r="AC31" s="133">
        <f t="shared" ca="1" si="10"/>
        <v>0</v>
      </c>
      <c r="AD31" s="133">
        <f t="shared" ca="1" si="10"/>
        <v>0</v>
      </c>
      <c r="AE31" s="133">
        <f t="shared" ca="1" si="10"/>
        <v>0</v>
      </c>
      <c r="AF31" s="127">
        <f t="shared" ca="1" si="11"/>
        <v>0</v>
      </c>
      <c r="AG31" s="39"/>
    </row>
    <row r="32" spans="1:33" x14ac:dyDescent="0.35">
      <c r="A32" s="182">
        <v>1968</v>
      </c>
      <c r="B32" s="46">
        <f t="shared" ca="1" si="0"/>
        <v>0</v>
      </c>
      <c r="C32" s="46">
        <f t="shared" ca="1" si="1"/>
        <v>0</v>
      </c>
      <c r="D32" s="46">
        <f t="shared" ca="1" si="2"/>
        <v>0</v>
      </c>
      <c r="E32" s="46">
        <f t="shared" ca="1" si="3"/>
        <v>0</v>
      </c>
      <c r="F32" s="46">
        <f t="shared" ca="1" si="4"/>
        <v>0</v>
      </c>
      <c r="G32" s="126"/>
      <c r="H32" s="126"/>
      <c r="I32" s="126"/>
      <c r="J32" s="126"/>
      <c r="K32" s="127">
        <f t="shared" ca="1" si="7"/>
        <v>0</v>
      </c>
      <c r="L32" s="127">
        <f t="shared" ca="1" si="7"/>
        <v>0</v>
      </c>
      <c r="M32" s="127">
        <f t="shared" ca="1" si="7"/>
        <v>0</v>
      </c>
      <c r="N32" s="127">
        <f t="shared" ca="1" si="7"/>
        <v>0</v>
      </c>
      <c r="O32" s="128">
        <f t="shared" ca="1" si="8"/>
        <v>0</v>
      </c>
      <c r="P32" s="129">
        <f ca="1">IF(B32=0,Hajoamiskertoimet!$C$60,SUMIF(Jatetunnus,$A32&amp;"_"&amp;1,DOCmaara)/B32)</f>
        <v>0.1</v>
      </c>
      <c r="Q32" s="130">
        <f ca="1">IF(C32=0,Hajoamiskertoimet!$C$61,SUMIF(Jatetunnus,$A32&amp;"_"&amp;2,DOCmaara)/C32)</f>
        <v>0.15</v>
      </c>
      <c r="R32" s="130">
        <f ca="1">IF(D32=0,Hajoamiskertoimet!$C$62,SUMIF(Jatetunnus,$A32&amp;"_"&amp;3,DOCmaara)/D32)</f>
        <v>0.1</v>
      </c>
      <c r="S32" s="130">
        <f ca="1">IF(E32=0,Hajoamiskertoimet!$C$63,SUMIF(Jatetunnus,$A32&amp;"_"&amp;4,DOCmaara)/E32)</f>
        <v>0.43</v>
      </c>
      <c r="T32" s="126"/>
      <c r="U32" s="126"/>
      <c r="V32" s="126"/>
      <c r="W32" s="126"/>
      <c r="X32" s="131">
        <f t="shared" ca="1" si="9"/>
        <v>0.1</v>
      </c>
      <c r="Y32" s="131">
        <f t="shared" ca="1" si="9"/>
        <v>0.15</v>
      </c>
      <c r="Z32" s="131">
        <f t="shared" ca="1" si="9"/>
        <v>0.1</v>
      </c>
      <c r="AA32" s="132">
        <f t="shared" ca="1" si="9"/>
        <v>0.43</v>
      </c>
      <c r="AB32" s="133">
        <f t="shared" ca="1" si="10"/>
        <v>0</v>
      </c>
      <c r="AC32" s="133">
        <f t="shared" ca="1" si="10"/>
        <v>0</v>
      </c>
      <c r="AD32" s="133">
        <f t="shared" ca="1" si="10"/>
        <v>0</v>
      </c>
      <c r="AE32" s="133">
        <f t="shared" ca="1" si="10"/>
        <v>0</v>
      </c>
      <c r="AF32" s="127">
        <f t="shared" ca="1" si="11"/>
        <v>0</v>
      </c>
      <c r="AG32" s="39"/>
    </row>
    <row r="33" spans="1:33" x14ac:dyDescent="0.35">
      <c r="A33" s="182">
        <v>1969</v>
      </c>
      <c r="B33" s="46">
        <f t="shared" ca="1" si="0"/>
        <v>0</v>
      </c>
      <c r="C33" s="46">
        <f t="shared" ca="1" si="1"/>
        <v>0</v>
      </c>
      <c r="D33" s="46">
        <f t="shared" ca="1" si="2"/>
        <v>0</v>
      </c>
      <c r="E33" s="46">
        <f t="shared" ca="1" si="3"/>
        <v>0</v>
      </c>
      <c r="F33" s="46">
        <f t="shared" ca="1" si="4"/>
        <v>0</v>
      </c>
      <c r="G33" s="126"/>
      <c r="H33" s="126"/>
      <c r="I33" s="126"/>
      <c r="J33" s="126"/>
      <c r="K33" s="127">
        <f t="shared" ca="1" si="7"/>
        <v>0</v>
      </c>
      <c r="L33" s="127">
        <f t="shared" ca="1" si="7"/>
        <v>0</v>
      </c>
      <c r="M33" s="127">
        <f t="shared" ca="1" si="7"/>
        <v>0</v>
      </c>
      <c r="N33" s="127">
        <f t="shared" ca="1" si="7"/>
        <v>0</v>
      </c>
      <c r="O33" s="128">
        <f t="shared" ca="1" si="8"/>
        <v>0</v>
      </c>
      <c r="P33" s="129">
        <f ca="1">IF(B33=0,Hajoamiskertoimet!$C$60,SUMIF(Jatetunnus,$A33&amp;"_"&amp;1,DOCmaara)/B33)</f>
        <v>0.1</v>
      </c>
      <c r="Q33" s="130">
        <f ca="1">IF(C33=0,Hajoamiskertoimet!$C$61,SUMIF(Jatetunnus,$A33&amp;"_"&amp;2,DOCmaara)/C33)</f>
        <v>0.15</v>
      </c>
      <c r="R33" s="130">
        <f ca="1">IF(D33=0,Hajoamiskertoimet!$C$62,SUMIF(Jatetunnus,$A33&amp;"_"&amp;3,DOCmaara)/D33)</f>
        <v>0.1</v>
      </c>
      <c r="S33" s="130">
        <f ca="1">IF(E33=0,Hajoamiskertoimet!$C$63,SUMIF(Jatetunnus,$A33&amp;"_"&amp;4,DOCmaara)/E33)</f>
        <v>0.43</v>
      </c>
      <c r="T33" s="126"/>
      <c r="U33" s="126"/>
      <c r="V33" s="126"/>
      <c r="W33" s="126"/>
      <c r="X33" s="131">
        <f t="shared" ca="1" si="9"/>
        <v>0.1</v>
      </c>
      <c r="Y33" s="131">
        <f t="shared" ca="1" si="9"/>
        <v>0.15</v>
      </c>
      <c r="Z33" s="131">
        <f t="shared" ca="1" si="9"/>
        <v>0.1</v>
      </c>
      <c r="AA33" s="132">
        <f t="shared" ca="1" si="9"/>
        <v>0.43</v>
      </c>
      <c r="AB33" s="133">
        <f t="shared" ca="1" si="10"/>
        <v>0</v>
      </c>
      <c r="AC33" s="133">
        <f t="shared" ca="1" si="10"/>
        <v>0</v>
      </c>
      <c r="AD33" s="133">
        <f t="shared" ca="1" si="10"/>
        <v>0</v>
      </c>
      <c r="AE33" s="133">
        <f t="shared" ca="1" si="10"/>
        <v>0</v>
      </c>
      <c r="AF33" s="127">
        <f t="shared" ca="1" si="11"/>
        <v>0</v>
      </c>
      <c r="AG33" s="39"/>
    </row>
    <row r="34" spans="1:33" x14ac:dyDescent="0.35">
      <c r="A34" s="182">
        <v>1970</v>
      </c>
      <c r="B34" s="46">
        <f t="shared" ca="1" si="0"/>
        <v>0</v>
      </c>
      <c r="C34" s="46">
        <f t="shared" ca="1" si="1"/>
        <v>0</v>
      </c>
      <c r="D34" s="46">
        <f t="shared" ca="1" si="2"/>
        <v>0</v>
      </c>
      <c r="E34" s="46">
        <f t="shared" ca="1" si="3"/>
        <v>0</v>
      </c>
      <c r="F34" s="46">
        <f t="shared" ca="1" si="4"/>
        <v>0</v>
      </c>
      <c r="G34" s="126"/>
      <c r="H34" s="126"/>
      <c r="I34" s="126"/>
      <c r="J34" s="126"/>
      <c r="K34" s="127">
        <f t="shared" ca="1" si="7"/>
        <v>0</v>
      </c>
      <c r="L34" s="127">
        <f t="shared" ca="1" si="7"/>
        <v>0</v>
      </c>
      <c r="M34" s="127">
        <f t="shared" ca="1" si="7"/>
        <v>0</v>
      </c>
      <c r="N34" s="127">
        <f t="shared" ca="1" si="7"/>
        <v>0</v>
      </c>
      <c r="O34" s="128">
        <f t="shared" ca="1" si="8"/>
        <v>0</v>
      </c>
      <c r="P34" s="129">
        <f ca="1">IF(B34=0,Hajoamiskertoimet!$C$60,SUMIF(Jatetunnus,$A34&amp;"_"&amp;1,DOCmaara)/B34)</f>
        <v>0.1</v>
      </c>
      <c r="Q34" s="130">
        <f ca="1">IF(C34=0,Hajoamiskertoimet!$C$61,SUMIF(Jatetunnus,$A34&amp;"_"&amp;2,DOCmaara)/C34)</f>
        <v>0.15</v>
      </c>
      <c r="R34" s="130">
        <f ca="1">IF(D34=0,Hajoamiskertoimet!$C$62,SUMIF(Jatetunnus,$A34&amp;"_"&amp;3,DOCmaara)/D34)</f>
        <v>0.1</v>
      </c>
      <c r="S34" s="130">
        <f ca="1">IF(E34=0,Hajoamiskertoimet!$C$63,SUMIF(Jatetunnus,$A34&amp;"_"&amp;4,DOCmaara)/E34)</f>
        <v>0.43</v>
      </c>
      <c r="T34" s="126"/>
      <c r="U34" s="126"/>
      <c r="V34" s="126"/>
      <c r="W34" s="126"/>
      <c r="X34" s="131">
        <f t="shared" ca="1" si="9"/>
        <v>0.1</v>
      </c>
      <c r="Y34" s="131">
        <f t="shared" ca="1" si="9"/>
        <v>0.15</v>
      </c>
      <c r="Z34" s="131">
        <f t="shared" ca="1" si="9"/>
        <v>0.1</v>
      </c>
      <c r="AA34" s="132">
        <f t="shared" ca="1" si="9"/>
        <v>0.43</v>
      </c>
      <c r="AB34" s="133">
        <f t="shared" ca="1" si="10"/>
        <v>0</v>
      </c>
      <c r="AC34" s="133">
        <f t="shared" ca="1" si="10"/>
        <v>0</v>
      </c>
      <c r="AD34" s="133">
        <f t="shared" ca="1" si="10"/>
        <v>0</v>
      </c>
      <c r="AE34" s="133">
        <f t="shared" ca="1" si="10"/>
        <v>0</v>
      </c>
      <c r="AF34" s="127">
        <f t="shared" ca="1" si="11"/>
        <v>0</v>
      </c>
      <c r="AG34" s="39"/>
    </row>
    <row r="35" spans="1:33" x14ac:dyDescent="0.35">
      <c r="A35" s="182">
        <v>1971</v>
      </c>
      <c r="B35" s="46">
        <f t="shared" ca="1" si="0"/>
        <v>0</v>
      </c>
      <c r="C35" s="46">
        <f t="shared" ca="1" si="1"/>
        <v>0</v>
      </c>
      <c r="D35" s="46">
        <f t="shared" ca="1" si="2"/>
        <v>0</v>
      </c>
      <c r="E35" s="46">
        <f t="shared" ca="1" si="3"/>
        <v>0</v>
      </c>
      <c r="F35" s="46">
        <f t="shared" ca="1" si="4"/>
        <v>0</v>
      </c>
      <c r="G35" s="126"/>
      <c r="H35" s="126"/>
      <c r="I35" s="126"/>
      <c r="J35" s="126"/>
      <c r="K35" s="127">
        <f t="shared" ca="1" si="7"/>
        <v>0</v>
      </c>
      <c r="L35" s="127">
        <f t="shared" ca="1" si="7"/>
        <v>0</v>
      </c>
      <c r="M35" s="127">
        <f t="shared" ca="1" si="7"/>
        <v>0</v>
      </c>
      <c r="N35" s="127">
        <f t="shared" ca="1" si="7"/>
        <v>0</v>
      </c>
      <c r="O35" s="128">
        <f t="shared" ca="1" si="8"/>
        <v>0</v>
      </c>
      <c r="P35" s="129">
        <f ca="1">IF(B35=0,Hajoamiskertoimet!$C$60,SUMIF(Jatetunnus,$A35&amp;"_"&amp;1,DOCmaara)/B35)</f>
        <v>0.1</v>
      </c>
      <c r="Q35" s="130">
        <f ca="1">IF(C35=0,Hajoamiskertoimet!$C$61,SUMIF(Jatetunnus,$A35&amp;"_"&amp;2,DOCmaara)/C35)</f>
        <v>0.15</v>
      </c>
      <c r="R35" s="130">
        <f ca="1">IF(D35=0,Hajoamiskertoimet!$C$62,SUMIF(Jatetunnus,$A35&amp;"_"&amp;3,DOCmaara)/D35)</f>
        <v>0.1</v>
      </c>
      <c r="S35" s="130">
        <f ca="1">IF(E35=0,Hajoamiskertoimet!$C$63,SUMIF(Jatetunnus,$A35&amp;"_"&amp;4,DOCmaara)/E35)</f>
        <v>0.43</v>
      </c>
      <c r="T35" s="126"/>
      <c r="U35" s="126"/>
      <c r="V35" s="126"/>
      <c r="W35" s="126"/>
      <c r="X35" s="131">
        <f t="shared" ca="1" si="9"/>
        <v>0.1</v>
      </c>
      <c r="Y35" s="131">
        <f t="shared" ca="1" si="9"/>
        <v>0.15</v>
      </c>
      <c r="Z35" s="131">
        <f t="shared" ca="1" si="9"/>
        <v>0.1</v>
      </c>
      <c r="AA35" s="132">
        <f t="shared" ca="1" si="9"/>
        <v>0.43</v>
      </c>
      <c r="AB35" s="133">
        <f t="shared" ca="1" si="10"/>
        <v>0</v>
      </c>
      <c r="AC35" s="133">
        <f t="shared" ca="1" si="10"/>
        <v>0</v>
      </c>
      <c r="AD35" s="133">
        <f t="shared" ca="1" si="10"/>
        <v>0</v>
      </c>
      <c r="AE35" s="133">
        <f t="shared" ca="1" si="10"/>
        <v>0</v>
      </c>
      <c r="AF35" s="127">
        <f t="shared" ca="1" si="11"/>
        <v>0</v>
      </c>
      <c r="AG35" s="39"/>
    </row>
    <row r="36" spans="1:33" x14ac:dyDescent="0.35">
      <c r="A36" s="182">
        <v>1972</v>
      </c>
      <c r="B36" s="46">
        <f t="shared" ca="1" si="0"/>
        <v>0</v>
      </c>
      <c r="C36" s="46">
        <f t="shared" ca="1" si="1"/>
        <v>0</v>
      </c>
      <c r="D36" s="46">
        <f t="shared" ca="1" si="2"/>
        <v>0</v>
      </c>
      <c r="E36" s="46">
        <f t="shared" ca="1" si="3"/>
        <v>0</v>
      </c>
      <c r="F36" s="46">
        <f t="shared" ca="1" si="4"/>
        <v>0</v>
      </c>
      <c r="G36" s="126"/>
      <c r="H36" s="126"/>
      <c r="I36" s="126"/>
      <c r="J36" s="126"/>
      <c r="K36" s="127">
        <f t="shared" ca="1" si="7"/>
        <v>0</v>
      </c>
      <c r="L36" s="127">
        <f t="shared" ca="1" si="7"/>
        <v>0</v>
      </c>
      <c r="M36" s="127">
        <f t="shared" ca="1" si="7"/>
        <v>0</v>
      </c>
      <c r="N36" s="127">
        <f t="shared" ca="1" si="7"/>
        <v>0</v>
      </c>
      <c r="O36" s="128">
        <f t="shared" ca="1" si="8"/>
        <v>0</v>
      </c>
      <c r="P36" s="129">
        <f ca="1">IF(B36=0,Hajoamiskertoimet!$C$60,SUMIF(Jatetunnus,$A36&amp;"_"&amp;1,DOCmaara)/B36)</f>
        <v>0.1</v>
      </c>
      <c r="Q36" s="130">
        <f ca="1">IF(C36=0,Hajoamiskertoimet!$C$61,SUMIF(Jatetunnus,$A36&amp;"_"&amp;2,DOCmaara)/C36)</f>
        <v>0.15</v>
      </c>
      <c r="R36" s="130">
        <f ca="1">IF(D36=0,Hajoamiskertoimet!$C$62,SUMIF(Jatetunnus,$A36&amp;"_"&amp;3,DOCmaara)/D36)</f>
        <v>0.1</v>
      </c>
      <c r="S36" s="130">
        <f ca="1">IF(E36=0,Hajoamiskertoimet!$C$63,SUMIF(Jatetunnus,$A36&amp;"_"&amp;4,DOCmaara)/E36)</f>
        <v>0.43</v>
      </c>
      <c r="T36" s="126"/>
      <c r="U36" s="126"/>
      <c r="V36" s="126"/>
      <c r="W36" s="126"/>
      <c r="X36" s="131">
        <f t="shared" ca="1" si="9"/>
        <v>0.1</v>
      </c>
      <c r="Y36" s="131">
        <f t="shared" ca="1" si="9"/>
        <v>0.15</v>
      </c>
      <c r="Z36" s="131">
        <f t="shared" ca="1" si="9"/>
        <v>0.1</v>
      </c>
      <c r="AA36" s="132">
        <f t="shared" ca="1" si="9"/>
        <v>0.43</v>
      </c>
      <c r="AB36" s="133">
        <f t="shared" ca="1" si="10"/>
        <v>0</v>
      </c>
      <c r="AC36" s="133">
        <f t="shared" ca="1" si="10"/>
        <v>0</v>
      </c>
      <c r="AD36" s="133">
        <f t="shared" ca="1" si="10"/>
        <v>0</v>
      </c>
      <c r="AE36" s="133">
        <f t="shared" ca="1" si="10"/>
        <v>0</v>
      </c>
      <c r="AF36" s="127">
        <f t="shared" ca="1" si="11"/>
        <v>0</v>
      </c>
      <c r="AG36" s="39"/>
    </row>
    <row r="37" spans="1:33" x14ac:dyDescent="0.35">
      <c r="A37" s="182">
        <v>1973</v>
      </c>
      <c r="B37" s="46">
        <f t="shared" ca="1" si="0"/>
        <v>0</v>
      </c>
      <c r="C37" s="46">
        <f t="shared" ca="1" si="1"/>
        <v>0</v>
      </c>
      <c r="D37" s="46">
        <f t="shared" ca="1" si="2"/>
        <v>0</v>
      </c>
      <c r="E37" s="46">
        <f t="shared" ca="1" si="3"/>
        <v>0</v>
      </c>
      <c r="F37" s="46">
        <f t="shared" ca="1" si="4"/>
        <v>0</v>
      </c>
      <c r="G37" s="126"/>
      <c r="H37" s="126"/>
      <c r="I37" s="126"/>
      <c r="J37" s="126"/>
      <c r="K37" s="127">
        <f t="shared" ca="1" si="7"/>
        <v>0</v>
      </c>
      <c r="L37" s="127">
        <f t="shared" ca="1" si="7"/>
        <v>0</v>
      </c>
      <c r="M37" s="127">
        <f t="shared" ca="1" si="7"/>
        <v>0</v>
      </c>
      <c r="N37" s="127">
        <f t="shared" ca="1" si="7"/>
        <v>0</v>
      </c>
      <c r="O37" s="128">
        <f t="shared" ca="1" si="8"/>
        <v>0</v>
      </c>
      <c r="P37" s="129">
        <f ca="1">IF(B37=0,Hajoamiskertoimet!$C$60,SUMIF(Jatetunnus,$A37&amp;"_"&amp;1,DOCmaara)/B37)</f>
        <v>0.1</v>
      </c>
      <c r="Q37" s="130">
        <f ca="1">IF(C37=0,Hajoamiskertoimet!$C$61,SUMIF(Jatetunnus,$A37&amp;"_"&amp;2,DOCmaara)/C37)</f>
        <v>0.15</v>
      </c>
      <c r="R37" s="130">
        <f ca="1">IF(D37=0,Hajoamiskertoimet!$C$62,SUMIF(Jatetunnus,$A37&amp;"_"&amp;3,DOCmaara)/D37)</f>
        <v>0.1</v>
      </c>
      <c r="S37" s="130">
        <f ca="1">IF(E37=0,Hajoamiskertoimet!$C$63,SUMIF(Jatetunnus,$A37&amp;"_"&amp;4,DOCmaara)/E37)</f>
        <v>0.43</v>
      </c>
      <c r="T37" s="126"/>
      <c r="U37" s="126"/>
      <c r="V37" s="126"/>
      <c r="W37" s="126"/>
      <c r="X37" s="131">
        <f t="shared" ca="1" si="9"/>
        <v>0.1</v>
      </c>
      <c r="Y37" s="131">
        <f t="shared" ca="1" si="9"/>
        <v>0.15</v>
      </c>
      <c r="Z37" s="131">
        <f t="shared" ca="1" si="9"/>
        <v>0.1</v>
      </c>
      <c r="AA37" s="132">
        <f t="shared" ca="1" si="9"/>
        <v>0.43</v>
      </c>
      <c r="AB37" s="133">
        <f t="shared" ca="1" si="10"/>
        <v>0</v>
      </c>
      <c r="AC37" s="133">
        <f t="shared" ca="1" si="10"/>
        <v>0</v>
      </c>
      <c r="AD37" s="133">
        <f t="shared" ca="1" si="10"/>
        <v>0</v>
      </c>
      <c r="AE37" s="133">
        <f t="shared" ca="1" si="10"/>
        <v>0</v>
      </c>
      <c r="AF37" s="127">
        <f t="shared" ca="1" si="11"/>
        <v>0</v>
      </c>
      <c r="AG37" s="39"/>
    </row>
    <row r="38" spans="1:33" x14ac:dyDescent="0.35">
      <c r="A38" s="182">
        <v>1974</v>
      </c>
      <c r="B38" s="46">
        <f t="shared" ca="1" si="0"/>
        <v>0</v>
      </c>
      <c r="C38" s="46">
        <f t="shared" ca="1" si="1"/>
        <v>0</v>
      </c>
      <c r="D38" s="46">
        <f t="shared" ca="1" si="2"/>
        <v>0</v>
      </c>
      <c r="E38" s="46">
        <f t="shared" ca="1" si="3"/>
        <v>0</v>
      </c>
      <c r="F38" s="46">
        <f t="shared" ca="1" si="4"/>
        <v>0</v>
      </c>
      <c r="G38" s="126"/>
      <c r="H38" s="126"/>
      <c r="I38" s="126"/>
      <c r="J38" s="126"/>
      <c r="K38" s="127">
        <f t="shared" ca="1" si="7"/>
        <v>0</v>
      </c>
      <c r="L38" s="127">
        <f t="shared" ca="1" si="7"/>
        <v>0</v>
      </c>
      <c r="M38" s="127">
        <f t="shared" ca="1" si="7"/>
        <v>0</v>
      </c>
      <c r="N38" s="127">
        <f t="shared" ca="1" si="7"/>
        <v>0</v>
      </c>
      <c r="O38" s="128">
        <f t="shared" ca="1" si="8"/>
        <v>0</v>
      </c>
      <c r="P38" s="129">
        <f ca="1">IF(B38=0,Hajoamiskertoimet!$C$60,SUMIF(Jatetunnus,$A38&amp;"_"&amp;1,DOCmaara)/B38)</f>
        <v>0.1</v>
      </c>
      <c r="Q38" s="130">
        <f ca="1">IF(C38=0,Hajoamiskertoimet!$C$61,SUMIF(Jatetunnus,$A38&amp;"_"&amp;2,DOCmaara)/C38)</f>
        <v>0.15</v>
      </c>
      <c r="R38" s="130">
        <f ca="1">IF(D38=0,Hajoamiskertoimet!$C$62,SUMIF(Jatetunnus,$A38&amp;"_"&amp;3,DOCmaara)/D38)</f>
        <v>0.1</v>
      </c>
      <c r="S38" s="130">
        <f ca="1">IF(E38=0,Hajoamiskertoimet!$C$63,SUMIF(Jatetunnus,$A38&amp;"_"&amp;4,DOCmaara)/E38)</f>
        <v>0.43</v>
      </c>
      <c r="T38" s="126"/>
      <c r="U38" s="126"/>
      <c r="V38" s="126"/>
      <c r="W38" s="126"/>
      <c r="X38" s="131">
        <f t="shared" ca="1" si="9"/>
        <v>0.1</v>
      </c>
      <c r="Y38" s="131">
        <f t="shared" ca="1" si="9"/>
        <v>0.15</v>
      </c>
      <c r="Z38" s="131">
        <f t="shared" ca="1" si="9"/>
        <v>0.1</v>
      </c>
      <c r="AA38" s="132">
        <f t="shared" ca="1" si="9"/>
        <v>0.43</v>
      </c>
      <c r="AB38" s="133">
        <f t="shared" ca="1" si="10"/>
        <v>0</v>
      </c>
      <c r="AC38" s="133">
        <f t="shared" ca="1" si="10"/>
        <v>0</v>
      </c>
      <c r="AD38" s="133">
        <f t="shared" ca="1" si="10"/>
        <v>0</v>
      </c>
      <c r="AE38" s="133">
        <f t="shared" ca="1" si="10"/>
        <v>0</v>
      </c>
      <c r="AF38" s="127">
        <f t="shared" ca="1" si="11"/>
        <v>0</v>
      </c>
      <c r="AG38" s="39"/>
    </row>
    <row r="39" spans="1:33" x14ac:dyDescent="0.35">
      <c r="A39" s="182">
        <v>1975</v>
      </c>
      <c r="B39" s="46">
        <f t="shared" ca="1" si="0"/>
        <v>0</v>
      </c>
      <c r="C39" s="46">
        <f t="shared" ca="1" si="1"/>
        <v>0</v>
      </c>
      <c r="D39" s="46">
        <f t="shared" ca="1" si="2"/>
        <v>0</v>
      </c>
      <c r="E39" s="46">
        <f t="shared" ca="1" si="3"/>
        <v>0</v>
      </c>
      <c r="F39" s="46">
        <f t="shared" ca="1" si="4"/>
        <v>0</v>
      </c>
      <c r="G39" s="126"/>
      <c r="H39" s="126"/>
      <c r="I39" s="126"/>
      <c r="J39" s="126"/>
      <c r="K39" s="127">
        <f t="shared" ca="1" si="7"/>
        <v>0</v>
      </c>
      <c r="L39" s="127">
        <f t="shared" ca="1" si="7"/>
        <v>0</v>
      </c>
      <c r="M39" s="127">
        <f t="shared" ca="1" si="7"/>
        <v>0</v>
      </c>
      <c r="N39" s="127">
        <f t="shared" ca="1" si="7"/>
        <v>0</v>
      </c>
      <c r="O39" s="128">
        <f t="shared" ca="1" si="8"/>
        <v>0</v>
      </c>
      <c r="P39" s="129">
        <f ca="1">IF(B39=0,Hajoamiskertoimet!$C$60,SUMIF(Jatetunnus,$A39&amp;"_"&amp;1,DOCmaara)/B39)</f>
        <v>0.1</v>
      </c>
      <c r="Q39" s="130">
        <f ca="1">IF(C39=0,Hajoamiskertoimet!$C$61,SUMIF(Jatetunnus,$A39&amp;"_"&amp;2,DOCmaara)/C39)</f>
        <v>0.15</v>
      </c>
      <c r="R39" s="130">
        <f ca="1">IF(D39=0,Hajoamiskertoimet!$C$62,SUMIF(Jatetunnus,$A39&amp;"_"&amp;3,DOCmaara)/D39)</f>
        <v>0.1</v>
      </c>
      <c r="S39" s="130">
        <f ca="1">IF(E39=0,Hajoamiskertoimet!$C$63,SUMIF(Jatetunnus,$A39&amp;"_"&amp;4,DOCmaara)/E39)</f>
        <v>0.43</v>
      </c>
      <c r="T39" s="126"/>
      <c r="U39" s="126"/>
      <c r="V39" s="126"/>
      <c r="W39" s="126"/>
      <c r="X39" s="131">
        <f t="shared" ca="1" si="9"/>
        <v>0.1</v>
      </c>
      <c r="Y39" s="131">
        <f t="shared" ca="1" si="9"/>
        <v>0.15</v>
      </c>
      <c r="Z39" s="131">
        <f t="shared" ca="1" si="9"/>
        <v>0.1</v>
      </c>
      <c r="AA39" s="132">
        <f t="shared" ca="1" si="9"/>
        <v>0.43</v>
      </c>
      <c r="AB39" s="133">
        <f t="shared" ca="1" si="10"/>
        <v>0</v>
      </c>
      <c r="AC39" s="133">
        <f t="shared" ca="1" si="10"/>
        <v>0</v>
      </c>
      <c r="AD39" s="133">
        <f t="shared" ca="1" si="10"/>
        <v>0</v>
      </c>
      <c r="AE39" s="133">
        <f t="shared" ca="1" si="10"/>
        <v>0</v>
      </c>
      <c r="AF39" s="127">
        <f t="shared" ca="1" si="11"/>
        <v>0</v>
      </c>
      <c r="AG39" s="39"/>
    </row>
    <row r="40" spans="1:33" x14ac:dyDescent="0.35">
      <c r="A40" s="182">
        <v>1976</v>
      </c>
      <c r="B40" s="46">
        <f t="shared" ca="1" si="0"/>
        <v>0</v>
      </c>
      <c r="C40" s="46">
        <f t="shared" ca="1" si="1"/>
        <v>0</v>
      </c>
      <c r="D40" s="46">
        <f t="shared" ca="1" si="2"/>
        <v>0</v>
      </c>
      <c r="E40" s="46">
        <f t="shared" ca="1" si="3"/>
        <v>0</v>
      </c>
      <c r="F40" s="46">
        <f t="shared" ca="1" si="4"/>
        <v>0</v>
      </c>
      <c r="G40" s="126"/>
      <c r="H40" s="126"/>
      <c r="I40" s="126"/>
      <c r="J40" s="126"/>
      <c r="K40" s="127">
        <f t="shared" ca="1" si="7"/>
        <v>0</v>
      </c>
      <c r="L40" s="127">
        <f t="shared" ca="1" si="7"/>
        <v>0</v>
      </c>
      <c r="M40" s="127">
        <f t="shared" ca="1" si="7"/>
        <v>0</v>
      </c>
      <c r="N40" s="127">
        <f t="shared" ca="1" si="7"/>
        <v>0</v>
      </c>
      <c r="O40" s="128">
        <f t="shared" ca="1" si="8"/>
        <v>0</v>
      </c>
      <c r="P40" s="129">
        <f ca="1">IF(B40=0,Hajoamiskertoimet!$C$60,SUMIF(Jatetunnus,$A40&amp;"_"&amp;1,DOCmaara)/B40)</f>
        <v>0.1</v>
      </c>
      <c r="Q40" s="130">
        <f ca="1">IF(C40=0,Hajoamiskertoimet!$C$61,SUMIF(Jatetunnus,$A40&amp;"_"&amp;2,DOCmaara)/C40)</f>
        <v>0.15</v>
      </c>
      <c r="R40" s="130">
        <f ca="1">IF(D40=0,Hajoamiskertoimet!$C$62,SUMIF(Jatetunnus,$A40&amp;"_"&amp;3,DOCmaara)/D40)</f>
        <v>0.1</v>
      </c>
      <c r="S40" s="130">
        <f ca="1">IF(E40=0,Hajoamiskertoimet!$C$63,SUMIF(Jatetunnus,$A40&amp;"_"&amp;4,DOCmaara)/E40)</f>
        <v>0.43</v>
      </c>
      <c r="T40" s="126"/>
      <c r="U40" s="126"/>
      <c r="V40" s="126"/>
      <c r="W40" s="126"/>
      <c r="X40" s="131">
        <f t="shared" ca="1" si="9"/>
        <v>0.1</v>
      </c>
      <c r="Y40" s="131">
        <f t="shared" ca="1" si="9"/>
        <v>0.15</v>
      </c>
      <c r="Z40" s="131">
        <f t="shared" ca="1" si="9"/>
        <v>0.1</v>
      </c>
      <c r="AA40" s="132">
        <f t="shared" ca="1" si="9"/>
        <v>0.43</v>
      </c>
      <c r="AB40" s="133">
        <f t="shared" ca="1" si="10"/>
        <v>0</v>
      </c>
      <c r="AC40" s="133">
        <f t="shared" ca="1" si="10"/>
        <v>0</v>
      </c>
      <c r="AD40" s="133">
        <f t="shared" ca="1" si="10"/>
        <v>0</v>
      </c>
      <c r="AE40" s="133">
        <f t="shared" ca="1" si="10"/>
        <v>0</v>
      </c>
      <c r="AF40" s="127">
        <f t="shared" ca="1" si="11"/>
        <v>0</v>
      </c>
      <c r="AG40" s="39"/>
    </row>
    <row r="41" spans="1:33" x14ac:dyDescent="0.35">
      <c r="A41" s="182">
        <v>1977</v>
      </c>
      <c r="B41" s="46">
        <f t="shared" ca="1" si="0"/>
        <v>0</v>
      </c>
      <c r="C41" s="46">
        <f t="shared" ca="1" si="1"/>
        <v>0</v>
      </c>
      <c r="D41" s="46">
        <f t="shared" ca="1" si="2"/>
        <v>0</v>
      </c>
      <c r="E41" s="46">
        <f t="shared" ca="1" si="3"/>
        <v>0</v>
      </c>
      <c r="F41" s="46">
        <f t="shared" ca="1" si="4"/>
        <v>0</v>
      </c>
      <c r="G41" s="126"/>
      <c r="H41" s="126"/>
      <c r="I41" s="126"/>
      <c r="J41" s="126"/>
      <c r="K41" s="127">
        <f t="shared" ca="1" si="7"/>
        <v>0</v>
      </c>
      <c r="L41" s="127">
        <f t="shared" ca="1" si="7"/>
        <v>0</v>
      </c>
      <c r="M41" s="127">
        <f t="shared" ca="1" si="7"/>
        <v>0</v>
      </c>
      <c r="N41" s="127">
        <f t="shared" ca="1" si="7"/>
        <v>0</v>
      </c>
      <c r="O41" s="128">
        <f t="shared" ca="1" si="8"/>
        <v>0</v>
      </c>
      <c r="P41" s="129">
        <f ca="1">IF(B41=0,Hajoamiskertoimet!$C$60,SUMIF(Jatetunnus,$A41&amp;"_"&amp;1,DOCmaara)/B41)</f>
        <v>0.1</v>
      </c>
      <c r="Q41" s="130">
        <f ca="1">IF(C41=0,Hajoamiskertoimet!$C$61,SUMIF(Jatetunnus,$A41&amp;"_"&amp;2,DOCmaara)/C41)</f>
        <v>0.15</v>
      </c>
      <c r="R41" s="130">
        <f ca="1">IF(D41=0,Hajoamiskertoimet!$C$62,SUMIF(Jatetunnus,$A41&amp;"_"&amp;3,DOCmaara)/D41)</f>
        <v>0.1</v>
      </c>
      <c r="S41" s="130">
        <f ca="1">IF(E41=0,Hajoamiskertoimet!$C$63,SUMIF(Jatetunnus,$A41&amp;"_"&amp;4,DOCmaara)/E41)</f>
        <v>0.43</v>
      </c>
      <c r="T41" s="126"/>
      <c r="U41" s="126"/>
      <c r="V41" s="126"/>
      <c r="W41" s="126"/>
      <c r="X41" s="131">
        <f t="shared" ca="1" si="9"/>
        <v>0.1</v>
      </c>
      <c r="Y41" s="131">
        <f t="shared" ca="1" si="9"/>
        <v>0.15</v>
      </c>
      <c r="Z41" s="131">
        <f t="shared" ca="1" si="9"/>
        <v>0.1</v>
      </c>
      <c r="AA41" s="132">
        <f t="shared" ca="1" si="9"/>
        <v>0.43</v>
      </c>
      <c r="AB41" s="133">
        <f t="shared" ca="1" si="10"/>
        <v>0</v>
      </c>
      <c r="AC41" s="133">
        <f t="shared" ca="1" si="10"/>
        <v>0</v>
      </c>
      <c r="AD41" s="133">
        <f t="shared" ca="1" si="10"/>
        <v>0</v>
      </c>
      <c r="AE41" s="133">
        <f t="shared" ca="1" si="10"/>
        <v>0</v>
      </c>
      <c r="AF41" s="127">
        <f t="shared" ca="1" si="11"/>
        <v>0</v>
      </c>
      <c r="AG41" s="39"/>
    </row>
    <row r="42" spans="1:33" x14ac:dyDescent="0.35">
      <c r="A42" s="182">
        <v>1978</v>
      </c>
      <c r="B42" s="46">
        <f t="shared" ca="1" si="0"/>
        <v>0</v>
      </c>
      <c r="C42" s="46">
        <f t="shared" ca="1" si="1"/>
        <v>0</v>
      </c>
      <c r="D42" s="46">
        <f t="shared" ca="1" si="2"/>
        <v>0</v>
      </c>
      <c r="E42" s="46">
        <f t="shared" ca="1" si="3"/>
        <v>0</v>
      </c>
      <c r="F42" s="46">
        <f t="shared" ca="1" si="4"/>
        <v>0</v>
      </c>
      <c r="G42" s="126"/>
      <c r="H42" s="126"/>
      <c r="I42" s="126"/>
      <c r="J42" s="126"/>
      <c r="K42" s="127">
        <f t="shared" ca="1" si="7"/>
        <v>0</v>
      </c>
      <c r="L42" s="127">
        <f t="shared" ca="1" si="7"/>
        <v>0</v>
      </c>
      <c r="M42" s="127">
        <f t="shared" ca="1" si="7"/>
        <v>0</v>
      </c>
      <c r="N42" s="127">
        <f t="shared" ca="1" si="7"/>
        <v>0</v>
      </c>
      <c r="O42" s="128">
        <f t="shared" ca="1" si="8"/>
        <v>0</v>
      </c>
      <c r="P42" s="129">
        <f ca="1">IF(B42=0,Hajoamiskertoimet!$C$60,SUMIF(Jatetunnus,$A42&amp;"_"&amp;1,DOCmaara)/B42)</f>
        <v>0.1</v>
      </c>
      <c r="Q42" s="130">
        <f ca="1">IF(C42=0,Hajoamiskertoimet!$C$61,SUMIF(Jatetunnus,$A42&amp;"_"&amp;2,DOCmaara)/C42)</f>
        <v>0.15</v>
      </c>
      <c r="R42" s="130">
        <f ca="1">IF(D42=0,Hajoamiskertoimet!$C$62,SUMIF(Jatetunnus,$A42&amp;"_"&amp;3,DOCmaara)/D42)</f>
        <v>0.1</v>
      </c>
      <c r="S42" s="130">
        <f ca="1">IF(E42=0,Hajoamiskertoimet!$C$63,SUMIF(Jatetunnus,$A42&amp;"_"&amp;4,DOCmaara)/E42)</f>
        <v>0.43</v>
      </c>
      <c r="T42" s="126"/>
      <c r="U42" s="126"/>
      <c r="V42" s="126"/>
      <c r="W42" s="126"/>
      <c r="X42" s="131">
        <f t="shared" ca="1" si="9"/>
        <v>0.1</v>
      </c>
      <c r="Y42" s="131">
        <f t="shared" ca="1" si="9"/>
        <v>0.15</v>
      </c>
      <c r="Z42" s="131">
        <f t="shared" ca="1" si="9"/>
        <v>0.1</v>
      </c>
      <c r="AA42" s="132">
        <f t="shared" ca="1" si="9"/>
        <v>0.43</v>
      </c>
      <c r="AB42" s="133">
        <f t="shared" ca="1" si="10"/>
        <v>0</v>
      </c>
      <c r="AC42" s="133">
        <f t="shared" ca="1" si="10"/>
        <v>0</v>
      </c>
      <c r="AD42" s="133">
        <f t="shared" ca="1" si="10"/>
        <v>0</v>
      </c>
      <c r="AE42" s="133">
        <f t="shared" ca="1" si="10"/>
        <v>0</v>
      </c>
      <c r="AF42" s="127">
        <f t="shared" ca="1" si="11"/>
        <v>0</v>
      </c>
      <c r="AG42" s="39"/>
    </row>
    <row r="43" spans="1:33" x14ac:dyDescent="0.35">
      <c r="A43" s="182">
        <v>1979</v>
      </c>
      <c r="B43" s="46">
        <f t="shared" ref="B43:B74" ca="1" si="12">SUMIF(Jatetunnus,$A43&amp;"_"&amp;1,Jatemaara)</f>
        <v>0</v>
      </c>
      <c r="C43" s="46">
        <f t="shared" ref="C43:C74" ca="1" si="13">SUMIF(Jatetunnus,$A43&amp;"_"&amp;2,Jatemaara)</f>
        <v>0</v>
      </c>
      <c r="D43" s="46">
        <f t="shared" ref="D43:D74" ca="1" si="14">SUMIF(Jatetunnus,$A43&amp;"_"&amp;3,Jatemaara)</f>
        <v>0</v>
      </c>
      <c r="E43" s="46">
        <f t="shared" ref="E43:E74" ca="1" si="15">SUMIF(Jatetunnus,$A43&amp;"_"&amp;4,Jatemaara)</f>
        <v>0</v>
      </c>
      <c r="F43" s="46">
        <f t="shared" ca="1" si="4"/>
        <v>0</v>
      </c>
      <c r="G43" s="126"/>
      <c r="H43" s="126"/>
      <c r="I43" s="126"/>
      <c r="J43" s="126"/>
      <c r="K43" s="127">
        <f t="shared" ca="1" si="7"/>
        <v>0</v>
      </c>
      <c r="L43" s="127">
        <f t="shared" ca="1" si="7"/>
        <v>0</v>
      </c>
      <c r="M43" s="127">
        <f t="shared" ca="1" si="7"/>
        <v>0</v>
      </c>
      <c r="N43" s="127">
        <f t="shared" ca="1" si="7"/>
        <v>0</v>
      </c>
      <c r="O43" s="128">
        <f t="shared" ca="1" si="8"/>
        <v>0</v>
      </c>
      <c r="P43" s="129">
        <f ca="1">IF(B43=0,Hajoamiskertoimet!$C$60,SUMIF(Jatetunnus,$A43&amp;"_"&amp;1,DOCmaara)/B43)</f>
        <v>0.1</v>
      </c>
      <c r="Q43" s="130">
        <f ca="1">IF(C43=0,Hajoamiskertoimet!$C$61,SUMIF(Jatetunnus,$A43&amp;"_"&amp;2,DOCmaara)/C43)</f>
        <v>0.15</v>
      </c>
      <c r="R43" s="130">
        <f ca="1">IF(D43=0,Hajoamiskertoimet!$C$62,SUMIF(Jatetunnus,$A43&amp;"_"&amp;3,DOCmaara)/D43)</f>
        <v>0.1</v>
      </c>
      <c r="S43" s="130">
        <f ca="1">IF(E43=0,Hajoamiskertoimet!$C$63,SUMIF(Jatetunnus,$A43&amp;"_"&amp;4,DOCmaara)/E43)</f>
        <v>0.43</v>
      </c>
      <c r="T43" s="126"/>
      <c r="U43" s="126"/>
      <c r="V43" s="126"/>
      <c r="W43" s="126"/>
      <c r="X43" s="131">
        <f t="shared" ca="1" si="9"/>
        <v>0.1</v>
      </c>
      <c r="Y43" s="131">
        <f t="shared" ca="1" si="9"/>
        <v>0.15</v>
      </c>
      <c r="Z43" s="131">
        <f t="shared" ca="1" si="9"/>
        <v>0.1</v>
      </c>
      <c r="AA43" s="132">
        <f t="shared" ca="1" si="9"/>
        <v>0.43</v>
      </c>
      <c r="AB43" s="133">
        <f t="shared" ca="1" si="10"/>
        <v>0</v>
      </c>
      <c r="AC43" s="133">
        <f t="shared" ca="1" si="10"/>
        <v>0</v>
      </c>
      <c r="AD43" s="133">
        <f t="shared" ca="1" si="10"/>
        <v>0</v>
      </c>
      <c r="AE43" s="133">
        <f t="shared" ca="1" si="10"/>
        <v>0</v>
      </c>
      <c r="AF43" s="127">
        <f t="shared" ca="1" si="11"/>
        <v>0</v>
      </c>
      <c r="AG43" s="39"/>
    </row>
    <row r="44" spans="1:33" x14ac:dyDescent="0.35">
      <c r="A44" s="182">
        <v>1980</v>
      </c>
      <c r="B44" s="46">
        <f t="shared" ca="1" si="12"/>
        <v>0</v>
      </c>
      <c r="C44" s="46">
        <f t="shared" ca="1" si="13"/>
        <v>0</v>
      </c>
      <c r="D44" s="46">
        <f t="shared" ca="1" si="14"/>
        <v>0</v>
      </c>
      <c r="E44" s="46">
        <f t="shared" ca="1" si="15"/>
        <v>0</v>
      </c>
      <c r="F44" s="46">
        <f t="shared" ca="1" si="4"/>
        <v>0</v>
      </c>
      <c r="G44" s="126"/>
      <c r="H44" s="126"/>
      <c r="I44" s="126"/>
      <c r="J44" s="126"/>
      <c r="K44" s="127">
        <f t="shared" ca="1" si="7"/>
        <v>0</v>
      </c>
      <c r="L44" s="127">
        <f t="shared" ca="1" si="7"/>
        <v>0</v>
      </c>
      <c r="M44" s="127">
        <f t="shared" ca="1" si="7"/>
        <v>0</v>
      </c>
      <c r="N44" s="127">
        <f t="shared" ca="1" si="7"/>
        <v>0</v>
      </c>
      <c r="O44" s="128">
        <f t="shared" ca="1" si="8"/>
        <v>0</v>
      </c>
      <c r="P44" s="129">
        <f ca="1">IF(B44=0,Hajoamiskertoimet!$C$60,SUMIF(Jatetunnus,$A44&amp;"_"&amp;1,DOCmaara)/B44)</f>
        <v>0.1</v>
      </c>
      <c r="Q44" s="130">
        <f ca="1">IF(C44=0,Hajoamiskertoimet!$C$61,SUMIF(Jatetunnus,$A44&amp;"_"&amp;2,DOCmaara)/C44)</f>
        <v>0.15</v>
      </c>
      <c r="R44" s="130">
        <f ca="1">IF(D44=0,Hajoamiskertoimet!$C$62,SUMIF(Jatetunnus,$A44&amp;"_"&amp;3,DOCmaara)/D44)</f>
        <v>0.1</v>
      </c>
      <c r="S44" s="130">
        <f ca="1">IF(E44=0,Hajoamiskertoimet!$C$63,SUMIF(Jatetunnus,$A44&amp;"_"&amp;4,DOCmaara)/E44)</f>
        <v>0.43</v>
      </c>
      <c r="T44" s="126"/>
      <c r="U44" s="126"/>
      <c r="V44" s="126"/>
      <c r="W44" s="126"/>
      <c r="X44" s="131">
        <f t="shared" ca="1" si="9"/>
        <v>0.1</v>
      </c>
      <c r="Y44" s="131">
        <f t="shared" ca="1" si="9"/>
        <v>0.15</v>
      </c>
      <c r="Z44" s="131">
        <f t="shared" ca="1" si="9"/>
        <v>0.1</v>
      </c>
      <c r="AA44" s="132">
        <f t="shared" ca="1" si="9"/>
        <v>0.43</v>
      </c>
      <c r="AB44" s="133">
        <f t="shared" ca="1" si="10"/>
        <v>0</v>
      </c>
      <c r="AC44" s="133">
        <f t="shared" ca="1" si="10"/>
        <v>0</v>
      </c>
      <c r="AD44" s="133">
        <f t="shared" ca="1" si="10"/>
        <v>0</v>
      </c>
      <c r="AE44" s="133">
        <f t="shared" ca="1" si="10"/>
        <v>0</v>
      </c>
      <c r="AF44" s="127">
        <f t="shared" ca="1" si="11"/>
        <v>0</v>
      </c>
      <c r="AG44" s="39"/>
    </row>
    <row r="45" spans="1:33" x14ac:dyDescent="0.35">
      <c r="A45" s="182">
        <v>1981</v>
      </c>
      <c r="B45" s="46">
        <f t="shared" ca="1" si="12"/>
        <v>0</v>
      </c>
      <c r="C45" s="46">
        <f t="shared" ca="1" si="13"/>
        <v>0</v>
      </c>
      <c r="D45" s="46">
        <f t="shared" ca="1" si="14"/>
        <v>0</v>
      </c>
      <c r="E45" s="46">
        <f t="shared" ca="1" si="15"/>
        <v>0</v>
      </c>
      <c r="F45" s="46">
        <f t="shared" ca="1" si="4"/>
        <v>0</v>
      </c>
      <c r="G45" s="126"/>
      <c r="H45" s="126"/>
      <c r="I45" s="126"/>
      <c r="J45" s="126"/>
      <c r="K45" s="127">
        <f t="shared" ca="1" si="7"/>
        <v>0</v>
      </c>
      <c r="L45" s="127">
        <f t="shared" ca="1" si="7"/>
        <v>0</v>
      </c>
      <c r="M45" s="127">
        <f t="shared" ca="1" si="7"/>
        <v>0</v>
      </c>
      <c r="N45" s="127">
        <f t="shared" ca="1" si="7"/>
        <v>0</v>
      </c>
      <c r="O45" s="128">
        <f t="shared" ca="1" si="8"/>
        <v>0</v>
      </c>
      <c r="P45" s="129">
        <f ca="1">IF(B45=0,Hajoamiskertoimet!$C$60,SUMIF(Jatetunnus,$A45&amp;"_"&amp;1,DOCmaara)/B45)</f>
        <v>0.1</v>
      </c>
      <c r="Q45" s="130">
        <f ca="1">IF(C45=0,Hajoamiskertoimet!$C$61,SUMIF(Jatetunnus,$A45&amp;"_"&amp;2,DOCmaara)/C45)</f>
        <v>0.15</v>
      </c>
      <c r="R45" s="130">
        <f ca="1">IF(D45=0,Hajoamiskertoimet!$C$62,SUMIF(Jatetunnus,$A45&amp;"_"&amp;3,DOCmaara)/D45)</f>
        <v>0.1</v>
      </c>
      <c r="S45" s="130">
        <f ca="1">IF(E45=0,Hajoamiskertoimet!$C$63,SUMIF(Jatetunnus,$A45&amp;"_"&amp;4,DOCmaara)/E45)</f>
        <v>0.43</v>
      </c>
      <c r="T45" s="126"/>
      <c r="U45" s="126"/>
      <c r="V45" s="126"/>
      <c r="W45" s="126"/>
      <c r="X45" s="131">
        <f t="shared" ca="1" si="9"/>
        <v>0.1</v>
      </c>
      <c r="Y45" s="131">
        <f t="shared" ca="1" si="9"/>
        <v>0.15</v>
      </c>
      <c r="Z45" s="131">
        <f t="shared" ca="1" si="9"/>
        <v>0.1</v>
      </c>
      <c r="AA45" s="132">
        <f t="shared" ca="1" si="9"/>
        <v>0.43</v>
      </c>
      <c r="AB45" s="133">
        <f t="shared" ca="1" si="10"/>
        <v>0</v>
      </c>
      <c r="AC45" s="133">
        <f t="shared" ca="1" si="10"/>
        <v>0</v>
      </c>
      <c r="AD45" s="133">
        <f t="shared" ca="1" si="10"/>
        <v>0</v>
      </c>
      <c r="AE45" s="133">
        <f t="shared" ca="1" si="10"/>
        <v>0</v>
      </c>
      <c r="AF45" s="127">
        <f t="shared" ca="1" si="11"/>
        <v>0</v>
      </c>
      <c r="AG45" s="39"/>
    </row>
    <row r="46" spans="1:33" x14ac:dyDescent="0.35">
      <c r="A46" s="182">
        <v>1982</v>
      </c>
      <c r="B46" s="46">
        <f t="shared" ca="1" si="12"/>
        <v>0</v>
      </c>
      <c r="C46" s="46">
        <f t="shared" ca="1" si="13"/>
        <v>0</v>
      </c>
      <c r="D46" s="46">
        <f t="shared" ca="1" si="14"/>
        <v>0</v>
      </c>
      <c r="E46" s="46">
        <f t="shared" ca="1" si="15"/>
        <v>0</v>
      </c>
      <c r="F46" s="46">
        <f t="shared" ca="1" si="4"/>
        <v>0</v>
      </c>
      <c r="G46" s="126"/>
      <c r="H46" s="126"/>
      <c r="I46" s="126"/>
      <c r="J46" s="126"/>
      <c r="K46" s="127">
        <f t="shared" ca="1" si="7"/>
        <v>0</v>
      </c>
      <c r="L46" s="127">
        <f t="shared" ca="1" si="7"/>
        <v>0</v>
      </c>
      <c r="M46" s="127">
        <f t="shared" ca="1" si="7"/>
        <v>0</v>
      </c>
      <c r="N46" s="127">
        <f t="shared" ca="1" si="7"/>
        <v>0</v>
      </c>
      <c r="O46" s="128">
        <f t="shared" ca="1" si="8"/>
        <v>0</v>
      </c>
      <c r="P46" s="129">
        <f ca="1">IF(B46=0,Hajoamiskertoimet!$C$60,SUMIF(Jatetunnus,$A46&amp;"_"&amp;1,DOCmaara)/B46)</f>
        <v>0.1</v>
      </c>
      <c r="Q46" s="130">
        <f ca="1">IF(C46=0,Hajoamiskertoimet!$C$61,SUMIF(Jatetunnus,$A46&amp;"_"&amp;2,DOCmaara)/C46)</f>
        <v>0.15</v>
      </c>
      <c r="R46" s="130">
        <f ca="1">IF(D46=0,Hajoamiskertoimet!$C$62,SUMIF(Jatetunnus,$A46&amp;"_"&amp;3,DOCmaara)/D46)</f>
        <v>0.1</v>
      </c>
      <c r="S46" s="130">
        <f ca="1">IF(E46=0,Hajoamiskertoimet!$C$63,SUMIF(Jatetunnus,$A46&amp;"_"&amp;4,DOCmaara)/E46)</f>
        <v>0.43</v>
      </c>
      <c r="T46" s="126"/>
      <c r="U46" s="126"/>
      <c r="V46" s="126"/>
      <c r="W46" s="126"/>
      <c r="X46" s="131">
        <f t="shared" ca="1" si="9"/>
        <v>0.1</v>
      </c>
      <c r="Y46" s="131">
        <f t="shared" ca="1" si="9"/>
        <v>0.15</v>
      </c>
      <c r="Z46" s="131">
        <f t="shared" ca="1" si="9"/>
        <v>0.1</v>
      </c>
      <c r="AA46" s="132">
        <f t="shared" ca="1" si="9"/>
        <v>0.43</v>
      </c>
      <c r="AB46" s="133">
        <f t="shared" ca="1" si="10"/>
        <v>0</v>
      </c>
      <c r="AC46" s="133">
        <f t="shared" ca="1" si="10"/>
        <v>0</v>
      </c>
      <c r="AD46" s="133">
        <f t="shared" ca="1" si="10"/>
        <v>0</v>
      </c>
      <c r="AE46" s="133">
        <f t="shared" ca="1" si="10"/>
        <v>0</v>
      </c>
      <c r="AF46" s="127">
        <f t="shared" ca="1" si="11"/>
        <v>0</v>
      </c>
      <c r="AG46" s="39"/>
    </row>
    <row r="47" spans="1:33" x14ac:dyDescent="0.35">
      <c r="A47" s="182">
        <v>1983</v>
      </c>
      <c r="B47" s="46">
        <f t="shared" ca="1" si="12"/>
        <v>0</v>
      </c>
      <c r="C47" s="46">
        <f t="shared" ca="1" si="13"/>
        <v>0</v>
      </c>
      <c r="D47" s="46">
        <f t="shared" ca="1" si="14"/>
        <v>0</v>
      </c>
      <c r="E47" s="46">
        <f t="shared" ca="1" si="15"/>
        <v>0</v>
      </c>
      <c r="F47" s="46">
        <f t="shared" ca="1" si="4"/>
        <v>0</v>
      </c>
      <c r="G47" s="126"/>
      <c r="H47" s="126"/>
      <c r="I47" s="126"/>
      <c r="J47" s="126"/>
      <c r="K47" s="127">
        <f t="shared" ca="1" si="7"/>
        <v>0</v>
      </c>
      <c r="L47" s="127">
        <f t="shared" ca="1" si="7"/>
        <v>0</v>
      </c>
      <c r="M47" s="127">
        <f t="shared" ca="1" si="7"/>
        <v>0</v>
      </c>
      <c r="N47" s="127">
        <f t="shared" ca="1" si="7"/>
        <v>0</v>
      </c>
      <c r="O47" s="128">
        <f t="shared" ca="1" si="8"/>
        <v>0</v>
      </c>
      <c r="P47" s="129">
        <f ca="1">IF(B47=0,Hajoamiskertoimet!$C$60,SUMIF(Jatetunnus,$A47&amp;"_"&amp;1,DOCmaara)/B47)</f>
        <v>0.1</v>
      </c>
      <c r="Q47" s="130">
        <f ca="1">IF(C47=0,Hajoamiskertoimet!$C$61,SUMIF(Jatetunnus,$A47&amp;"_"&amp;2,DOCmaara)/C47)</f>
        <v>0.15</v>
      </c>
      <c r="R47" s="130">
        <f ca="1">IF(D47=0,Hajoamiskertoimet!$C$62,SUMIF(Jatetunnus,$A47&amp;"_"&amp;3,DOCmaara)/D47)</f>
        <v>0.1</v>
      </c>
      <c r="S47" s="130">
        <f ca="1">IF(E47=0,Hajoamiskertoimet!$C$63,SUMIF(Jatetunnus,$A47&amp;"_"&amp;4,DOCmaara)/E47)</f>
        <v>0.43</v>
      </c>
      <c r="T47" s="126"/>
      <c r="U47" s="126"/>
      <c r="V47" s="126"/>
      <c r="W47" s="126"/>
      <c r="X47" s="131">
        <f t="shared" ca="1" si="9"/>
        <v>0.1</v>
      </c>
      <c r="Y47" s="131">
        <f t="shared" ca="1" si="9"/>
        <v>0.15</v>
      </c>
      <c r="Z47" s="131">
        <f t="shared" ca="1" si="9"/>
        <v>0.1</v>
      </c>
      <c r="AA47" s="132">
        <f t="shared" ca="1" si="9"/>
        <v>0.43</v>
      </c>
      <c r="AB47" s="133">
        <f t="shared" ca="1" si="10"/>
        <v>0</v>
      </c>
      <c r="AC47" s="133">
        <f t="shared" ca="1" si="10"/>
        <v>0</v>
      </c>
      <c r="AD47" s="133">
        <f t="shared" ca="1" si="10"/>
        <v>0</v>
      </c>
      <c r="AE47" s="133">
        <f t="shared" ca="1" si="10"/>
        <v>0</v>
      </c>
      <c r="AF47" s="127">
        <f t="shared" ca="1" si="11"/>
        <v>0</v>
      </c>
      <c r="AG47" s="39"/>
    </row>
    <row r="48" spans="1:33" x14ac:dyDescent="0.35">
      <c r="A48" s="182">
        <v>1984</v>
      </c>
      <c r="B48" s="46">
        <f t="shared" ca="1" si="12"/>
        <v>0</v>
      </c>
      <c r="C48" s="46">
        <f t="shared" ca="1" si="13"/>
        <v>0</v>
      </c>
      <c r="D48" s="46">
        <f t="shared" ca="1" si="14"/>
        <v>0</v>
      </c>
      <c r="E48" s="46">
        <f t="shared" ca="1" si="15"/>
        <v>0</v>
      </c>
      <c r="F48" s="46">
        <f t="shared" ca="1" si="4"/>
        <v>0</v>
      </c>
      <c r="G48" s="126"/>
      <c r="H48" s="126"/>
      <c r="I48" s="126"/>
      <c r="J48" s="126"/>
      <c r="K48" s="127">
        <f t="shared" ca="1" si="7"/>
        <v>0</v>
      </c>
      <c r="L48" s="127">
        <f t="shared" ca="1" si="7"/>
        <v>0</v>
      </c>
      <c r="M48" s="127">
        <f t="shared" ca="1" si="7"/>
        <v>0</v>
      </c>
      <c r="N48" s="127">
        <f t="shared" ca="1" si="7"/>
        <v>0</v>
      </c>
      <c r="O48" s="128">
        <f t="shared" ca="1" si="8"/>
        <v>0</v>
      </c>
      <c r="P48" s="129">
        <f ca="1">IF(B48=0,Hajoamiskertoimet!$C$60,SUMIF(Jatetunnus,$A48&amp;"_"&amp;1,DOCmaara)/B48)</f>
        <v>0.1</v>
      </c>
      <c r="Q48" s="130">
        <f ca="1">IF(C48=0,Hajoamiskertoimet!$C$61,SUMIF(Jatetunnus,$A48&amp;"_"&amp;2,DOCmaara)/C48)</f>
        <v>0.15</v>
      </c>
      <c r="R48" s="130">
        <f ca="1">IF(D48=0,Hajoamiskertoimet!$C$62,SUMIF(Jatetunnus,$A48&amp;"_"&amp;3,DOCmaara)/D48)</f>
        <v>0.1</v>
      </c>
      <c r="S48" s="130">
        <f ca="1">IF(E48=0,Hajoamiskertoimet!$C$63,SUMIF(Jatetunnus,$A48&amp;"_"&amp;4,DOCmaara)/E48)</f>
        <v>0.43</v>
      </c>
      <c r="T48" s="126"/>
      <c r="U48" s="126"/>
      <c r="V48" s="126"/>
      <c r="W48" s="126"/>
      <c r="X48" s="131">
        <f t="shared" ca="1" si="9"/>
        <v>0.1</v>
      </c>
      <c r="Y48" s="131">
        <f t="shared" ca="1" si="9"/>
        <v>0.15</v>
      </c>
      <c r="Z48" s="131">
        <f t="shared" ca="1" si="9"/>
        <v>0.1</v>
      </c>
      <c r="AA48" s="132">
        <f t="shared" ca="1" si="9"/>
        <v>0.43</v>
      </c>
      <c r="AB48" s="133">
        <f t="shared" ca="1" si="10"/>
        <v>0</v>
      </c>
      <c r="AC48" s="133">
        <f t="shared" ca="1" si="10"/>
        <v>0</v>
      </c>
      <c r="AD48" s="133">
        <f t="shared" ca="1" si="10"/>
        <v>0</v>
      </c>
      <c r="AE48" s="133">
        <f t="shared" ca="1" si="10"/>
        <v>0</v>
      </c>
      <c r="AF48" s="127">
        <f t="shared" ca="1" si="11"/>
        <v>0</v>
      </c>
      <c r="AG48" s="39"/>
    </row>
    <row r="49" spans="1:33" x14ac:dyDescent="0.35">
      <c r="A49" s="182">
        <v>1985</v>
      </c>
      <c r="B49" s="46">
        <f t="shared" ca="1" si="12"/>
        <v>0</v>
      </c>
      <c r="C49" s="46">
        <f t="shared" ca="1" si="13"/>
        <v>0</v>
      </c>
      <c r="D49" s="46">
        <f t="shared" ca="1" si="14"/>
        <v>0</v>
      </c>
      <c r="E49" s="46">
        <f t="shared" ca="1" si="15"/>
        <v>0</v>
      </c>
      <c r="F49" s="46">
        <f t="shared" ca="1" si="4"/>
        <v>0</v>
      </c>
      <c r="G49" s="126"/>
      <c r="H49" s="126"/>
      <c r="I49" s="126"/>
      <c r="J49" s="126"/>
      <c r="K49" s="127">
        <f t="shared" ca="1" si="7"/>
        <v>0</v>
      </c>
      <c r="L49" s="127">
        <f t="shared" ca="1" si="7"/>
        <v>0</v>
      </c>
      <c r="M49" s="127">
        <f t="shared" ca="1" si="7"/>
        <v>0</v>
      </c>
      <c r="N49" s="127">
        <f t="shared" ca="1" si="7"/>
        <v>0</v>
      </c>
      <c r="O49" s="128">
        <f t="shared" ca="1" si="8"/>
        <v>0</v>
      </c>
      <c r="P49" s="129">
        <f ca="1">IF(B49=0,Hajoamiskertoimet!$C$60,SUMIF(Jatetunnus,$A49&amp;"_"&amp;1,DOCmaara)/B49)</f>
        <v>0.1</v>
      </c>
      <c r="Q49" s="130">
        <f ca="1">IF(C49=0,Hajoamiskertoimet!$C$61,SUMIF(Jatetunnus,$A49&amp;"_"&amp;2,DOCmaara)/C49)</f>
        <v>0.15</v>
      </c>
      <c r="R49" s="130">
        <f ca="1">IF(D49=0,Hajoamiskertoimet!$C$62,SUMIF(Jatetunnus,$A49&amp;"_"&amp;3,DOCmaara)/D49)</f>
        <v>0.1</v>
      </c>
      <c r="S49" s="130">
        <f ca="1">IF(E49=0,Hajoamiskertoimet!$C$63,SUMIF(Jatetunnus,$A49&amp;"_"&amp;4,DOCmaara)/E49)</f>
        <v>0.43</v>
      </c>
      <c r="T49" s="126"/>
      <c r="U49" s="126"/>
      <c r="V49" s="126"/>
      <c r="W49" s="126"/>
      <c r="X49" s="131">
        <f t="shared" ca="1" si="9"/>
        <v>0.1</v>
      </c>
      <c r="Y49" s="131">
        <f t="shared" ca="1" si="9"/>
        <v>0.15</v>
      </c>
      <c r="Z49" s="131">
        <f t="shared" ca="1" si="9"/>
        <v>0.1</v>
      </c>
      <c r="AA49" s="132">
        <f t="shared" ca="1" si="9"/>
        <v>0.43</v>
      </c>
      <c r="AB49" s="133">
        <f t="shared" ca="1" si="10"/>
        <v>0</v>
      </c>
      <c r="AC49" s="133">
        <f t="shared" ca="1" si="10"/>
        <v>0</v>
      </c>
      <c r="AD49" s="133">
        <f t="shared" ca="1" si="10"/>
        <v>0</v>
      </c>
      <c r="AE49" s="133">
        <f t="shared" ca="1" si="10"/>
        <v>0</v>
      </c>
      <c r="AF49" s="127">
        <f t="shared" ca="1" si="11"/>
        <v>0</v>
      </c>
      <c r="AG49" s="39"/>
    </row>
    <row r="50" spans="1:33" x14ac:dyDescent="0.35">
      <c r="A50" s="182">
        <v>1986</v>
      </c>
      <c r="B50" s="46">
        <f t="shared" ca="1" si="12"/>
        <v>0</v>
      </c>
      <c r="C50" s="46">
        <f t="shared" ca="1" si="13"/>
        <v>0</v>
      </c>
      <c r="D50" s="46">
        <f t="shared" ca="1" si="14"/>
        <v>0</v>
      </c>
      <c r="E50" s="46">
        <f t="shared" ca="1" si="15"/>
        <v>0</v>
      </c>
      <c r="F50" s="46">
        <f t="shared" ca="1" si="4"/>
        <v>0</v>
      </c>
      <c r="G50" s="126"/>
      <c r="H50" s="126"/>
      <c r="I50" s="126"/>
      <c r="J50" s="126"/>
      <c r="K50" s="127">
        <f t="shared" ca="1" si="7"/>
        <v>0</v>
      </c>
      <c r="L50" s="127">
        <f t="shared" ca="1" si="7"/>
        <v>0</v>
      </c>
      <c r="M50" s="127">
        <f t="shared" ca="1" si="7"/>
        <v>0</v>
      </c>
      <c r="N50" s="127">
        <f t="shared" ca="1" si="7"/>
        <v>0</v>
      </c>
      <c r="O50" s="128">
        <f t="shared" ca="1" si="8"/>
        <v>0</v>
      </c>
      <c r="P50" s="129">
        <f ca="1">IF(B50=0,Hajoamiskertoimet!$C$60,SUMIF(Jatetunnus,$A50&amp;"_"&amp;1,DOCmaara)/B50)</f>
        <v>0.1</v>
      </c>
      <c r="Q50" s="130">
        <f ca="1">IF(C50=0,Hajoamiskertoimet!$C$61,SUMIF(Jatetunnus,$A50&amp;"_"&amp;2,DOCmaara)/C50)</f>
        <v>0.15</v>
      </c>
      <c r="R50" s="130">
        <f ca="1">IF(D50=0,Hajoamiskertoimet!$C$62,SUMIF(Jatetunnus,$A50&amp;"_"&amp;3,DOCmaara)/D50)</f>
        <v>0.1</v>
      </c>
      <c r="S50" s="130">
        <f ca="1">IF(E50=0,Hajoamiskertoimet!$C$63,SUMIF(Jatetunnus,$A50&amp;"_"&amp;4,DOCmaara)/E50)</f>
        <v>0.43</v>
      </c>
      <c r="T50" s="126"/>
      <c r="U50" s="126"/>
      <c r="V50" s="126"/>
      <c r="W50" s="126"/>
      <c r="X50" s="131">
        <f t="shared" ca="1" si="9"/>
        <v>0.1</v>
      </c>
      <c r="Y50" s="131">
        <f t="shared" ca="1" si="9"/>
        <v>0.15</v>
      </c>
      <c r="Z50" s="131">
        <f t="shared" ca="1" si="9"/>
        <v>0.1</v>
      </c>
      <c r="AA50" s="132">
        <f t="shared" ca="1" si="9"/>
        <v>0.43</v>
      </c>
      <c r="AB50" s="133">
        <f t="shared" ca="1" si="10"/>
        <v>0</v>
      </c>
      <c r="AC50" s="133">
        <f t="shared" ca="1" si="10"/>
        <v>0</v>
      </c>
      <c r="AD50" s="133">
        <f t="shared" ca="1" si="10"/>
        <v>0</v>
      </c>
      <c r="AE50" s="133">
        <f t="shared" ca="1" si="10"/>
        <v>0</v>
      </c>
      <c r="AF50" s="127">
        <f t="shared" ca="1" si="11"/>
        <v>0</v>
      </c>
      <c r="AG50" s="39"/>
    </row>
    <row r="51" spans="1:33" x14ac:dyDescent="0.35">
      <c r="A51" s="182">
        <v>1987</v>
      </c>
      <c r="B51" s="46">
        <f t="shared" ca="1" si="12"/>
        <v>0</v>
      </c>
      <c r="C51" s="46">
        <f t="shared" ca="1" si="13"/>
        <v>0</v>
      </c>
      <c r="D51" s="46">
        <f t="shared" ca="1" si="14"/>
        <v>0</v>
      </c>
      <c r="E51" s="46">
        <f t="shared" ca="1" si="15"/>
        <v>0</v>
      </c>
      <c r="F51" s="46">
        <f t="shared" ca="1" si="4"/>
        <v>0</v>
      </c>
      <c r="G51" s="126"/>
      <c r="H51" s="126"/>
      <c r="I51" s="126"/>
      <c r="J51" s="126"/>
      <c r="K51" s="127">
        <f t="shared" ca="1" si="7"/>
        <v>0</v>
      </c>
      <c r="L51" s="127">
        <f t="shared" ca="1" si="7"/>
        <v>0</v>
      </c>
      <c r="M51" s="127">
        <f t="shared" ca="1" si="7"/>
        <v>0</v>
      </c>
      <c r="N51" s="127">
        <f t="shared" ca="1" si="7"/>
        <v>0</v>
      </c>
      <c r="O51" s="128">
        <f t="shared" ca="1" si="8"/>
        <v>0</v>
      </c>
      <c r="P51" s="129">
        <f ca="1">IF(B51=0,Hajoamiskertoimet!$C$60,SUMIF(Jatetunnus,$A51&amp;"_"&amp;1,DOCmaara)/B51)</f>
        <v>0.1</v>
      </c>
      <c r="Q51" s="130">
        <f ca="1">IF(C51=0,Hajoamiskertoimet!$C$61,SUMIF(Jatetunnus,$A51&amp;"_"&amp;2,DOCmaara)/C51)</f>
        <v>0.15</v>
      </c>
      <c r="R51" s="130">
        <f ca="1">IF(D51=0,Hajoamiskertoimet!$C$62,SUMIF(Jatetunnus,$A51&amp;"_"&amp;3,DOCmaara)/D51)</f>
        <v>0.1</v>
      </c>
      <c r="S51" s="130">
        <f ca="1">IF(E51=0,Hajoamiskertoimet!$C$63,SUMIF(Jatetunnus,$A51&amp;"_"&amp;4,DOCmaara)/E51)</f>
        <v>0.43</v>
      </c>
      <c r="T51" s="126"/>
      <c r="U51" s="126"/>
      <c r="V51" s="126"/>
      <c r="W51" s="126"/>
      <c r="X51" s="131">
        <f t="shared" ca="1" si="9"/>
        <v>0.1</v>
      </c>
      <c r="Y51" s="131">
        <f t="shared" ca="1" si="9"/>
        <v>0.15</v>
      </c>
      <c r="Z51" s="131">
        <f t="shared" ca="1" si="9"/>
        <v>0.1</v>
      </c>
      <c r="AA51" s="132">
        <f t="shared" ca="1" si="9"/>
        <v>0.43</v>
      </c>
      <c r="AB51" s="133">
        <f t="shared" ca="1" si="10"/>
        <v>0</v>
      </c>
      <c r="AC51" s="133">
        <f t="shared" ca="1" si="10"/>
        <v>0</v>
      </c>
      <c r="AD51" s="133">
        <f t="shared" ca="1" si="10"/>
        <v>0</v>
      </c>
      <c r="AE51" s="133">
        <f t="shared" ca="1" si="10"/>
        <v>0</v>
      </c>
      <c r="AF51" s="127">
        <f t="shared" ca="1" si="11"/>
        <v>0</v>
      </c>
      <c r="AG51" s="39"/>
    </row>
    <row r="52" spans="1:33" x14ac:dyDescent="0.35">
      <c r="A52" s="182">
        <v>1988</v>
      </c>
      <c r="B52" s="46">
        <f t="shared" ca="1" si="12"/>
        <v>0</v>
      </c>
      <c r="C52" s="46">
        <f t="shared" ca="1" si="13"/>
        <v>0</v>
      </c>
      <c r="D52" s="46">
        <f t="shared" ca="1" si="14"/>
        <v>0</v>
      </c>
      <c r="E52" s="46">
        <f t="shared" ca="1" si="15"/>
        <v>0</v>
      </c>
      <c r="F52" s="46">
        <f t="shared" ca="1" si="4"/>
        <v>0</v>
      </c>
      <c r="G52" s="126"/>
      <c r="H52" s="126"/>
      <c r="I52" s="126"/>
      <c r="J52" s="126"/>
      <c r="K52" s="127">
        <f t="shared" ca="1" si="7"/>
        <v>0</v>
      </c>
      <c r="L52" s="127">
        <f t="shared" ca="1" si="7"/>
        <v>0</v>
      </c>
      <c r="M52" s="127">
        <f t="shared" ca="1" si="7"/>
        <v>0</v>
      </c>
      <c r="N52" s="127">
        <f t="shared" ca="1" si="7"/>
        <v>0</v>
      </c>
      <c r="O52" s="128">
        <f t="shared" ca="1" si="8"/>
        <v>0</v>
      </c>
      <c r="P52" s="129">
        <f ca="1">IF(B52=0,Hajoamiskertoimet!$C$60,SUMIF(Jatetunnus,$A52&amp;"_"&amp;1,DOCmaara)/B52)</f>
        <v>0.1</v>
      </c>
      <c r="Q52" s="130">
        <f ca="1">IF(C52=0,Hajoamiskertoimet!$C$61,SUMIF(Jatetunnus,$A52&amp;"_"&amp;2,DOCmaara)/C52)</f>
        <v>0.15</v>
      </c>
      <c r="R52" s="130">
        <f ca="1">IF(D52=0,Hajoamiskertoimet!$C$62,SUMIF(Jatetunnus,$A52&amp;"_"&amp;3,DOCmaara)/D52)</f>
        <v>0.1</v>
      </c>
      <c r="S52" s="130">
        <f ca="1">IF(E52=0,Hajoamiskertoimet!$C$63,SUMIF(Jatetunnus,$A52&amp;"_"&amp;4,DOCmaara)/E52)</f>
        <v>0.43</v>
      </c>
      <c r="T52" s="126"/>
      <c r="U52" s="126"/>
      <c r="V52" s="126"/>
      <c r="W52" s="126"/>
      <c r="X52" s="131">
        <f t="shared" ca="1" si="9"/>
        <v>0.1</v>
      </c>
      <c r="Y52" s="131">
        <f t="shared" ca="1" si="9"/>
        <v>0.15</v>
      </c>
      <c r="Z52" s="131">
        <f t="shared" ca="1" si="9"/>
        <v>0.1</v>
      </c>
      <c r="AA52" s="132">
        <f t="shared" ca="1" si="9"/>
        <v>0.43</v>
      </c>
      <c r="AB52" s="133">
        <f t="shared" ca="1" si="10"/>
        <v>0</v>
      </c>
      <c r="AC52" s="133">
        <f t="shared" ca="1" si="10"/>
        <v>0</v>
      </c>
      <c r="AD52" s="133">
        <f t="shared" ca="1" si="10"/>
        <v>0</v>
      </c>
      <c r="AE52" s="133">
        <f t="shared" ca="1" si="10"/>
        <v>0</v>
      </c>
      <c r="AF52" s="127">
        <f t="shared" ca="1" si="11"/>
        <v>0</v>
      </c>
      <c r="AG52" s="39"/>
    </row>
    <row r="53" spans="1:33" x14ac:dyDescent="0.35">
      <c r="A53" s="182">
        <v>1989</v>
      </c>
      <c r="B53" s="46">
        <f t="shared" ca="1" si="12"/>
        <v>0</v>
      </c>
      <c r="C53" s="46">
        <f t="shared" ca="1" si="13"/>
        <v>0</v>
      </c>
      <c r="D53" s="46">
        <f t="shared" ca="1" si="14"/>
        <v>0</v>
      </c>
      <c r="E53" s="46">
        <f t="shared" ca="1" si="15"/>
        <v>0</v>
      </c>
      <c r="F53" s="46">
        <f t="shared" ca="1" si="4"/>
        <v>0</v>
      </c>
      <c r="G53" s="126"/>
      <c r="H53" s="126"/>
      <c r="I53" s="126"/>
      <c r="J53" s="126"/>
      <c r="K53" s="127">
        <f t="shared" ca="1" si="7"/>
        <v>0</v>
      </c>
      <c r="L53" s="127">
        <f t="shared" ca="1" si="7"/>
        <v>0</v>
      </c>
      <c r="M53" s="127">
        <f t="shared" ca="1" si="7"/>
        <v>0</v>
      </c>
      <c r="N53" s="127">
        <f t="shared" ca="1" si="7"/>
        <v>0</v>
      </c>
      <c r="O53" s="128">
        <f t="shared" ca="1" si="8"/>
        <v>0</v>
      </c>
      <c r="P53" s="129">
        <f ca="1">IF(B53=0,Hajoamiskertoimet!$C$60,SUMIF(Jatetunnus,$A53&amp;"_"&amp;1,DOCmaara)/B53)</f>
        <v>0.1</v>
      </c>
      <c r="Q53" s="130">
        <f ca="1">IF(C53=0,Hajoamiskertoimet!$C$61,SUMIF(Jatetunnus,$A53&amp;"_"&amp;2,DOCmaara)/C53)</f>
        <v>0.15</v>
      </c>
      <c r="R53" s="130">
        <f ca="1">IF(D53=0,Hajoamiskertoimet!$C$62,SUMIF(Jatetunnus,$A53&amp;"_"&amp;3,DOCmaara)/D53)</f>
        <v>0.1</v>
      </c>
      <c r="S53" s="130">
        <f ca="1">IF(E53=0,Hajoamiskertoimet!$C$63,SUMIF(Jatetunnus,$A53&amp;"_"&amp;4,DOCmaara)/E53)</f>
        <v>0.43</v>
      </c>
      <c r="T53" s="126"/>
      <c r="U53" s="126"/>
      <c r="V53" s="126"/>
      <c r="W53" s="126"/>
      <c r="X53" s="131">
        <f t="shared" ca="1" si="9"/>
        <v>0.1</v>
      </c>
      <c r="Y53" s="131">
        <f t="shared" ca="1" si="9"/>
        <v>0.15</v>
      </c>
      <c r="Z53" s="131">
        <f t="shared" ca="1" si="9"/>
        <v>0.1</v>
      </c>
      <c r="AA53" s="132">
        <f t="shared" ca="1" si="9"/>
        <v>0.43</v>
      </c>
      <c r="AB53" s="133">
        <f t="shared" ca="1" si="10"/>
        <v>0</v>
      </c>
      <c r="AC53" s="133">
        <f t="shared" ca="1" si="10"/>
        <v>0</v>
      </c>
      <c r="AD53" s="133">
        <f t="shared" ca="1" si="10"/>
        <v>0</v>
      </c>
      <c r="AE53" s="133">
        <f t="shared" ca="1" si="10"/>
        <v>0</v>
      </c>
      <c r="AF53" s="127">
        <f t="shared" ca="1" si="11"/>
        <v>0</v>
      </c>
      <c r="AG53" s="39"/>
    </row>
    <row r="54" spans="1:33" x14ac:dyDescent="0.35">
      <c r="A54" s="182">
        <v>1990</v>
      </c>
      <c r="B54" s="46">
        <f t="shared" ca="1" si="12"/>
        <v>0</v>
      </c>
      <c r="C54" s="46">
        <f t="shared" ca="1" si="13"/>
        <v>0</v>
      </c>
      <c r="D54" s="46">
        <f t="shared" ca="1" si="14"/>
        <v>0</v>
      </c>
      <c r="E54" s="46">
        <f t="shared" ca="1" si="15"/>
        <v>0</v>
      </c>
      <c r="F54" s="46">
        <f t="shared" ca="1" si="4"/>
        <v>0</v>
      </c>
      <c r="G54" s="126"/>
      <c r="H54" s="126"/>
      <c r="I54" s="126"/>
      <c r="J54" s="126"/>
      <c r="K54" s="127">
        <f t="shared" ca="1" si="7"/>
        <v>0</v>
      </c>
      <c r="L54" s="127">
        <f t="shared" ca="1" si="7"/>
        <v>0</v>
      </c>
      <c r="M54" s="127">
        <f t="shared" ca="1" si="7"/>
        <v>0</v>
      </c>
      <c r="N54" s="127">
        <f t="shared" ca="1" si="7"/>
        <v>0</v>
      </c>
      <c r="O54" s="128">
        <f t="shared" ca="1" si="8"/>
        <v>0</v>
      </c>
      <c r="P54" s="129">
        <f ca="1">IF(B54=0,Hajoamiskertoimet!$C$60,SUMIF(Jatetunnus,$A54&amp;"_"&amp;1,DOCmaara)/B54)</f>
        <v>0.1</v>
      </c>
      <c r="Q54" s="130">
        <f ca="1">IF(C54=0,Hajoamiskertoimet!$C$61,SUMIF(Jatetunnus,$A54&amp;"_"&amp;2,DOCmaara)/C54)</f>
        <v>0.15</v>
      </c>
      <c r="R54" s="130">
        <f ca="1">IF(D54=0,Hajoamiskertoimet!$C$62,SUMIF(Jatetunnus,$A54&amp;"_"&amp;3,DOCmaara)/D54)</f>
        <v>0.1</v>
      </c>
      <c r="S54" s="130">
        <f ca="1">IF(E54=0,Hajoamiskertoimet!$C$63,SUMIF(Jatetunnus,$A54&amp;"_"&amp;4,DOCmaara)/E54)</f>
        <v>0.43</v>
      </c>
      <c r="T54" s="126"/>
      <c r="U54" s="126"/>
      <c r="V54" s="126"/>
      <c r="W54" s="126"/>
      <c r="X54" s="131">
        <f t="shared" ca="1" si="9"/>
        <v>0.1</v>
      </c>
      <c r="Y54" s="131">
        <f t="shared" ca="1" si="9"/>
        <v>0.15</v>
      </c>
      <c r="Z54" s="131">
        <f t="shared" ca="1" si="9"/>
        <v>0.1</v>
      </c>
      <c r="AA54" s="132">
        <f t="shared" ca="1" si="9"/>
        <v>0.43</v>
      </c>
      <c r="AB54" s="133">
        <f t="shared" ca="1" si="10"/>
        <v>0</v>
      </c>
      <c r="AC54" s="133">
        <f t="shared" ca="1" si="10"/>
        <v>0</v>
      </c>
      <c r="AD54" s="133">
        <f t="shared" ca="1" si="10"/>
        <v>0</v>
      </c>
      <c r="AE54" s="133">
        <f t="shared" ca="1" si="10"/>
        <v>0</v>
      </c>
      <c r="AF54" s="127">
        <f t="shared" ca="1" si="11"/>
        <v>0</v>
      </c>
      <c r="AG54" s="39"/>
    </row>
    <row r="55" spans="1:33" x14ac:dyDescent="0.35">
      <c r="A55" s="182">
        <v>1991</v>
      </c>
      <c r="B55" s="46">
        <f t="shared" ca="1" si="12"/>
        <v>0</v>
      </c>
      <c r="C55" s="46">
        <f t="shared" ca="1" si="13"/>
        <v>0</v>
      </c>
      <c r="D55" s="46">
        <f t="shared" ca="1" si="14"/>
        <v>0</v>
      </c>
      <c r="E55" s="46">
        <f t="shared" ca="1" si="15"/>
        <v>0</v>
      </c>
      <c r="F55" s="46">
        <f t="shared" ca="1" si="4"/>
        <v>0</v>
      </c>
      <c r="G55" s="126"/>
      <c r="H55" s="126"/>
      <c r="I55" s="126"/>
      <c r="J55" s="126"/>
      <c r="K55" s="127">
        <f t="shared" ca="1" si="7"/>
        <v>0</v>
      </c>
      <c r="L55" s="127">
        <f t="shared" ca="1" si="7"/>
        <v>0</v>
      </c>
      <c r="M55" s="127">
        <f t="shared" ca="1" si="7"/>
        <v>0</v>
      </c>
      <c r="N55" s="127">
        <f t="shared" ca="1" si="7"/>
        <v>0</v>
      </c>
      <c r="O55" s="128">
        <f t="shared" ca="1" si="8"/>
        <v>0</v>
      </c>
      <c r="P55" s="129">
        <f ca="1">IF(B55=0,Hajoamiskertoimet!$C$60,SUMIF(Jatetunnus,$A55&amp;"_"&amp;1,DOCmaara)/B55)</f>
        <v>0.1</v>
      </c>
      <c r="Q55" s="130">
        <f ca="1">IF(C55=0,Hajoamiskertoimet!$C$61,SUMIF(Jatetunnus,$A55&amp;"_"&amp;2,DOCmaara)/C55)</f>
        <v>0.15</v>
      </c>
      <c r="R55" s="130">
        <f ca="1">IF(D55=0,Hajoamiskertoimet!$C$62,SUMIF(Jatetunnus,$A55&amp;"_"&amp;3,DOCmaara)/D55)</f>
        <v>0.1</v>
      </c>
      <c r="S55" s="130">
        <f ca="1">IF(E55=0,Hajoamiskertoimet!$C$63,SUMIF(Jatetunnus,$A55&amp;"_"&amp;4,DOCmaara)/E55)</f>
        <v>0.43</v>
      </c>
      <c r="T55" s="126"/>
      <c r="U55" s="126"/>
      <c r="V55" s="126"/>
      <c r="W55" s="126"/>
      <c r="X55" s="131">
        <f t="shared" ca="1" si="9"/>
        <v>0.1</v>
      </c>
      <c r="Y55" s="131">
        <f t="shared" ca="1" si="9"/>
        <v>0.15</v>
      </c>
      <c r="Z55" s="131">
        <f t="shared" ca="1" si="9"/>
        <v>0.1</v>
      </c>
      <c r="AA55" s="132">
        <f t="shared" ca="1" si="9"/>
        <v>0.43</v>
      </c>
      <c r="AB55" s="133">
        <f t="shared" ca="1" si="10"/>
        <v>0</v>
      </c>
      <c r="AC55" s="133">
        <f t="shared" ca="1" si="10"/>
        <v>0</v>
      </c>
      <c r="AD55" s="133">
        <f t="shared" ca="1" si="10"/>
        <v>0</v>
      </c>
      <c r="AE55" s="133">
        <f t="shared" ca="1" si="10"/>
        <v>0</v>
      </c>
      <c r="AF55" s="127">
        <f t="shared" ca="1" si="11"/>
        <v>0</v>
      </c>
      <c r="AG55" s="39"/>
    </row>
    <row r="56" spans="1:33" x14ac:dyDescent="0.35">
      <c r="A56" s="182">
        <v>1992</v>
      </c>
      <c r="B56" s="46">
        <f t="shared" ca="1" si="12"/>
        <v>0</v>
      </c>
      <c r="C56" s="46">
        <f t="shared" ca="1" si="13"/>
        <v>0</v>
      </c>
      <c r="D56" s="46">
        <f t="shared" ca="1" si="14"/>
        <v>0</v>
      </c>
      <c r="E56" s="46">
        <f t="shared" ca="1" si="15"/>
        <v>0</v>
      </c>
      <c r="F56" s="46">
        <f t="shared" ca="1" si="4"/>
        <v>0</v>
      </c>
      <c r="G56" s="126"/>
      <c r="H56" s="126"/>
      <c r="I56" s="126"/>
      <c r="J56" s="126"/>
      <c r="K56" s="127">
        <f t="shared" ca="1" si="7"/>
        <v>0</v>
      </c>
      <c r="L56" s="127">
        <f t="shared" ca="1" si="7"/>
        <v>0</v>
      </c>
      <c r="M56" s="127">
        <f t="shared" ca="1" si="7"/>
        <v>0</v>
      </c>
      <c r="N56" s="127">
        <f t="shared" ca="1" si="7"/>
        <v>0</v>
      </c>
      <c r="O56" s="128">
        <f t="shared" ca="1" si="8"/>
        <v>0</v>
      </c>
      <c r="P56" s="129">
        <f ca="1">IF(B56=0,Hajoamiskertoimet!$C$60,SUMIF(Jatetunnus,$A56&amp;"_"&amp;1,DOCmaara)/B56)</f>
        <v>0.1</v>
      </c>
      <c r="Q56" s="130">
        <f ca="1">IF(C56=0,Hajoamiskertoimet!$C$61,SUMIF(Jatetunnus,$A56&amp;"_"&amp;2,DOCmaara)/C56)</f>
        <v>0.15</v>
      </c>
      <c r="R56" s="130">
        <f ca="1">IF(D56=0,Hajoamiskertoimet!$C$62,SUMIF(Jatetunnus,$A56&amp;"_"&amp;3,DOCmaara)/D56)</f>
        <v>0.1</v>
      </c>
      <c r="S56" s="130">
        <f ca="1">IF(E56=0,Hajoamiskertoimet!$C$63,SUMIF(Jatetunnus,$A56&amp;"_"&amp;4,DOCmaara)/E56)</f>
        <v>0.43</v>
      </c>
      <c r="T56" s="126"/>
      <c r="U56" s="126"/>
      <c r="V56" s="126"/>
      <c r="W56" s="126"/>
      <c r="X56" s="131">
        <f t="shared" ca="1" si="9"/>
        <v>0.1</v>
      </c>
      <c r="Y56" s="131">
        <f t="shared" ca="1" si="9"/>
        <v>0.15</v>
      </c>
      <c r="Z56" s="131">
        <f t="shared" ca="1" si="9"/>
        <v>0.1</v>
      </c>
      <c r="AA56" s="132">
        <f t="shared" ca="1" si="9"/>
        <v>0.43</v>
      </c>
      <c r="AB56" s="133">
        <f t="shared" ca="1" si="10"/>
        <v>0</v>
      </c>
      <c r="AC56" s="133">
        <f t="shared" ca="1" si="10"/>
        <v>0</v>
      </c>
      <c r="AD56" s="133">
        <f t="shared" ca="1" si="10"/>
        <v>0</v>
      </c>
      <c r="AE56" s="133">
        <f t="shared" ca="1" si="10"/>
        <v>0</v>
      </c>
      <c r="AF56" s="127">
        <f t="shared" ca="1" si="11"/>
        <v>0</v>
      </c>
      <c r="AG56" s="39"/>
    </row>
    <row r="57" spans="1:33" x14ac:dyDescent="0.35">
      <c r="A57" s="182">
        <v>1993</v>
      </c>
      <c r="B57" s="46">
        <f t="shared" ca="1" si="12"/>
        <v>0</v>
      </c>
      <c r="C57" s="46">
        <f t="shared" ca="1" si="13"/>
        <v>0</v>
      </c>
      <c r="D57" s="46">
        <f t="shared" ca="1" si="14"/>
        <v>0</v>
      </c>
      <c r="E57" s="46">
        <f t="shared" ca="1" si="15"/>
        <v>0</v>
      </c>
      <c r="F57" s="46">
        <f t="shared" ca="1" si="4"/>
        <v>0</v>
      </c>
      <c r="G57" s="126"/>
      <c r="H57" s="126"/>
      <c r="I57" s="126"/>
      <c r="J57" s="126"/>
      <c r="K57" s="127">
        <f t="shared" ca="1" si="7"/>
        <v>0</v>
      </c>
      <c r="L57" s="127">
        <f t="shared" ca="1" si="7"/>
        <v>0</v>
      </c>
      <c r="M57" s="127">
        <f t="shared" ca="1" si="7"/>
        <v>0</v>
      </c>
      <c r="N57" s="127">
        <f t="shared" ca="1" si="7"/>
        <v>0</v>
      </c>
      <c r="O57" s="128">
        <f t="shared" ca="1" si="8"/>
        <v>0</v>
      </c>
      <c r="P57" s="129">
        <f ca="1">IF(B57=0,Hajoamiskertoimet!$C$60,SUMIF(Jatetunnus,$A57&amp;"_"&amp;1,DOCmaara)/B57)</f>
        <v>0.1</v>
      </c>
      <c r="Q57" s="130">
        <f ca="1">IF(C57=0,Hajoamiskertoimet!$C$61,SUMIF(Jatetunnus,$A57&amp;"_"&amp;2,DOCmaara)/C57)</f>
        <v>0.15</v>
      </c>
      <c r="R57" s="130">
        <f ca="1">IF(D57=0,Hajoamiskertoimet!$C$62,SUMIF(Jatetunnus,$A57&amp;"_"&amp;3,DOCmaara)/D57)</f>
        <v>0.1</v>
      </c>
      <c r="S57" s="130">
        <f ca="1">IF(E57=0,Hajoamiskertoimet!$C$63,SUMIF(Jatetunnus,$A57&amp;"_"&amp;4,DOCmaara)/E57)</f>
        <v>0.43</v>
      </c>
      <c r="T57" s="126"/>
      <c r="U57" s="126"/>
      <c r="V57" s="126"/>
      <c r="W57" s="126"/>
      <c r="X57" s="131">
        <f t="shared" ca="1" si="9"/>
        <v>0.1</v>
      </c>
      <c r="Y57" s="131">
        <f t="shared" ca="1" si="9"/>
        <v>0.15</v>
      </c>
      <c r="Z57" s="131">
        <f t="shared" ca="1" si="9"/>
        <v>0.1</v>
      </c>
      <c r="AA57" s="132">
        <f t="shared" ca="1" si="9"/>
        <v>0.43</v>
      </c>
      <c r="AB57" s="133">
        <f t="shared" ca="1" si="10"/>
        <v>0</v>
      </c>
      <c r="AC57" s="133">
        <f t="shared" ca="1" si="10"/>
        <v>0</v>
      </c>
      <c r="AD57" s="133">
        <f t="shared" ca="1" si="10"/>
        <v>0</v>
      </c>
      <c r="AE57" s="133">
        <f t="shared" ca="1" si="10"/>
        <v>0</v>
      </c>
      <c r="AF57" s="127">
        <f t="shared" ca="1" si="11"/>
        <v>0</v>
      </c>
      <c r="AG57" s="39"/>
    </row>
    <row r="58" spans="1:33" x14ac:dyDescent="0.35">
      <c r="A58" s="182">
        <v>1994</v>
      </c>
      <c r="B58" s="46">
        <f t="shared" ca="1" si="12"/>
        <v>0</v>
      </c>
      <c r="C58" s="46">
        <f t="shared" ca="1" si="13"/>
        <v>0</v>
      </c>
      <c r="D58" s="46">
        <f t="shared" ca="1" si="14"/>
        <v>0</v>
      </c>
      <c r="E58" s="46">
        <f t="shared" ca="1" si="15"/>
        <v>0</v>
      </c>
      <c r="F58" s="46">
        <f t="shared" ca="1" si="4"/>
        <v>0</v>
      </c>
      <c r="G58" s="126"/>
      <c r="H58" s="126"/>
      <c r="I58" s="126"/>
      <c r="J58" s="126"/>
      <c r="K58" s="127">
        <f t="shared" ca="1" si="7"/>
        <v>0</v>
      </c>
      <c r="L58" s="127">
        <f t="shared" ca="1" si="7"/>
        <v>0</v>
      </c>
      <c r="M58" s="127">
        <f t="shared" ca="1" si="7"/>
        <v>0</v>
      </c>
      <c r="N58" s="127">
        <f t="shared" ca="1" si="7"/>
        <v>0</v>
      </c>
      <c r="O58" s="128">
        <f t="shared" ca="1" si="8"/>
        <v>0</v>
      </c>
      <c r="P58" s="129">
        <f ca="1">IF(B58=0,Hajoamiskertoimet!$C$60,SUMIF(Jatetunnus,$A58&amp;"_"&amp;1,DOCmaara)/B58)</f>
        <v>0.1</v>
      </c>
      <c r="Q58" s="130">
        <f ca="1">IF(C58=0,Hajoamiskertoimet!$C$61,SUMIF(Jatetunnus,$A58&amp;"_"&amp;2,DOCmaara)/C58)</f>
        <v>0.15</v>
      </c>
      <c r="R58" s="130">
        <f ca="1">IF(D58=0,Hajoamiskertoimet!$C$62,SUMIF(Jatetunnus,$A58&amp;"_"&amp;3,DOCmaara)/D58)</f>
        <v>0.1</v>
      </c>
      <c r="S58" s="130">
        <f ca="1">IF(E58=0,Hajoamiskertoimet!$C$63,SUMIF(Jatetunnus,$A58&amp;"_"&amp;4,DOCmaara)/E58)</f>
        <v>0.43</v>
      </c>
      <c r="T58" s="126"/>
      <c r="U58" s="126"/>
      <c r="V58" s="126"/>
      <c r="W58" s="126"/>
      <c r="X58" s="131">
        <f t="shared" ca="1" si="9"/>
        <v>0.1</v>
      </c>
      <c r="Y58" s="131">
        <f t="shared" ca="1" si="9"/>
        <v>0.15</v>
      </c>
      <c r="Z58" s="131">
        <f t="shared" ca="1" si="9"/>
        <v>0.1</v>
      </c>
      <c r="AA58" s="132">
        <f t="shared" ca="1" si="9"/>
        <v>0.43</v>
      </c>
      <c r="AB58" s="133">
        <f t="shared" ca="1" si="10"/>
        <v>0</v>
      </c>
      <c r="AC58" s="133">
        <f t="shared" ca="1" si="10"/>
        <v>0</v>
      </c>
      <c r="AD58" s="133">
        <f t="shared" ca="1" si="10"/>
        <v>0</v>
      </c>
      <c r="AE58" s="133">
        <f t="shared" ca="1" si="10"/>
        <v>0</v>
      </c>
      <c r="AF58" s="127">
        <f t="shared" ca="1" si="11"/>
        <v>0</v>
      </c>
      <c r="AG58" s="39"/>
    </row>
    <row r="59" spans="1:33" x14ac:dyDescent="0.35">
      <c r="A59" s="182">
        <v>1995</v>
      </c>
      <c r="B59" s="46">
        <f t="shared" ca="1" si="12"/>
        <v>0</v>
      </c>
      <c r="C59" s="46">
        <f t="shared" ca="1" si="13"/>
        <v>0</v>
      </c>
      <c r="D59" s="46">
        <f t="shared" ca="1" si="14"/>
        <v>0</v>
      </c>
      <c r="E59" s="46">
        <f t="shared" ca="1" si="15"/>
        <v>0</v>
      </c>
      <c r="F59" s="46">
        <f t="shared" ca="1" si="4"/>
        <v>0</v>
      </c>
      <c r="G59" s="126"/>
      <c r="H59" s="126"/>
      <c r="I59" s="126"/>
      <c r="J59" s="126"/>
      <c r="K59" s="127">
        <f t="shared" ca="1" si="7"/>
        <v>0</v>
      </c>
      <c r="L59" s="127">
        <f t="shared" ca="1" si="7"/>
        <v>0</v>
      </c>
      <c r="M59" s="127">
        <f t="shared" ca="1" si="7"/>
        <v>0</v>
      </c>
      <c r="N59" s="127">
        <f t="shared" ca="1" si="7"/>
        <v>0</v>
      </c>
      <c r="O59" s="128">
        <f t="shared" ca="1" si="8"/>
        <v>0</v>
      </c>
      <c r="P59" s="129">
        <f ca="1">IF(B59=0,Hajoamiskertoimet!$C$60,SUMIF(Jatetunnus,$A59&amp;"_"&amp;1,DOCmaara)/B59)</f>
        <v>0.1</v>
      </c>
      <c r="Q59" s="130">
        <f ca="1">IF(C59=0,Hajoamiskertoimet!$C$61,SUMIF(Jatetunnus,$A59&amp;"_"&amp;2,DOCmaara)/C59)</f>
        <v>0.15</v>
      </c>
      <c r="R59" s="130">
        <f ca="1">IF(D59=0,Hajoamiskertoimet!$C$62,SUMIF(Jatetunnus,$A59&amp;"_"&amp;3,DOCmaara)/D59)</f>
        <v>0.1</v>
      </c>
      <c r="S59" s="130">
        <f ca="1">IF(E59=0,Hajoamiskertoimet!$C$63,SUMIF(Jatetunnus,$A59&amp;"_"&amp;4,DOCmaara)/E59)</f>
        <v>0.43</v>
      </c>
      <c r="T59" s="126"/>
      <c r="U59" s="126"/>
      <c r="V59" s="126"/>
      <c r="W59" s="126"/>
      <c r="X59" s="131">
        <f t="shared" ca="1" si="9"/>
        <v>0.1</v>
      </c>
      <c r="Y59" s="131">
        <f t="shared" ca="1" si="9"/>
        <v>0.15</v>
      </c>
      <c r="Z59" s="131">
        <f t="shared" ca="1" si="9"/>
        <v>0.1</v>
      </c>
      <c r="AA59" s="132">
        <f t="shared" ca="1" si="9"/>
        <v>0.43</v>
      </c>
      <c r="AB59" s="133">
        <f t="shared" ca="1" si="10"/>
        <v>0</v>
      </c>
      <c r="AC59" s="133">
        <f t="shared" ca="1" si="10"/>
        <v>0</v>
      </c>
      <c r="AD59" s="133">
        <f t="shared" ca="1" si="10"/>
        <v>0</v>
      </c>
      <c r="AE59" s="133">
        <f t="shared" ca="1" si="10"/>
        <v>0</v>
      </c>
      <c r="AF59" s="127">
        <f t="shared" ca="1" si="11"/>
        <v>0</v>
      </c>
      <c r="AG59" s="39"/>
    </row>
    <row r="60" spans="1:33" x14ac:dyDescent="0.35">
      <c r="A60" s="182">
        <v>1996</v>
      </c>
      <c r="B60" s="46">
        <f t="shared" ca="1" si="12"/>
        <v>0</v>
      </c>
      <c r="C60" s="46">
        <f t="shared" ca="1" si="13"/>
        <v>0</v>
      </c>
      <c r="D60" s="46">
        <f t="shared" ca="1" si="14"/>
        <v>0</v>
      </c>
      <c r="E60" s="46">
        <f t="shared" ca="1" si="15"/>
        <v>0</v>
      </c>
      <c r="F60" s="46">
        <f t="shared" ca="1" si="4"/>
        <v>0</v>
      </c>
      <c r="G60" s="126"/>
      <c r="H60" s="126"/>
      <c r="I60" s="126"/>
      <c r="J60" s="126"/>
      <c r="K60" s="127">
        <f t="shared" ca="1" si="7"/>
        <v>0</v>
      </c>
      <c r="L60" s="127">
        <f t="shared" ca="1" si="7"/>
        <v>0</v>
      </c>
      <c r="M60" s="127">
        <f t="shared" ca="1" si="7"/>
        <v>0</v>
      </c>
      <c r="N60" s="127">
        <f t="shared" ca="1" si="7"/>
        <v>0</v>
      </c>
      <c r="O60" s="128">
        <f t="shared" ca="1" si="8"/>
        <v>0</v>
      </c>
      <c r="P60" s="129">
        <f ca="1">IF(B60=0,Hajoamiskertoimet!$C$60,SUMIF(Jatetunnus,$A60&amp;"_"&amp;1,DOCmaara)/B60)</f>
        <v>0.1</v>
      </c>
      <c r="Q60" s="130">
        <f ca="1">IF(C60=0,Hajoamiskertoimet!$C$61,SUMIF(Jatetunnus,$A60&amp;"_"&amp;2,DOCmaara)/C60)</f>
        <v>0.15</v>
      </c>
      <c r="R60" s="130">
        <f ca="1">IF(D60=0,Hajoamiskertoimet!$C$62,SUMIF(Jatetunnus,$A60&amp;"_"&amp;3,DOCmaara)/D60)</f>
        <v>0.1</v>
      </c>
      <c r="S60" s="130">
        <f ca="1">IF(E60=0,Hajoamiskertoimet!$C$63,SUMIF(Jatetunnus,$A60&amp;"_"&amp;4,DOCmaara)/E60)</f>
        <v>0.43</v>
      </c>
      <c r="T60" s="126"/>
      <c r="U60" s="126"/>
      <c r="V60" s="126"/>
      <c r="W60" s="126"/>
      <c r="X60" s="131">
        <f t="shared" ca="1" si="9"/>
        <v>0.1</v>
      </c>
      <c r="Y60" s="131">
        <f t="shared" ca="1" si="9"/>
        <v>0.15</v>
      </c>
      <c r="Z60" s="131">
        <f t="shared" ca="1" si="9"/>
        <v>0.1</v>
      </c>
      <c r="AA60" s="132">
        <f t="shared" ca="1" si="9"/>
        <v>0.43</v>
      </c>
      <c r="AB60" s="133">
        <f t="shared" ca="1" si="10"/>
        <v>0</v>
      </c>
      <c r="AC60" s="133">
        <f t="shared" ca="1" si="10"/>
        <v>0</v>
      </c>
      <c r="AD60" s="133">
        <f t="shared" ca="1" si="10"/>
        <v>0</v>
      </c>
      <c r="AE60" s="133">
        <f t="shared" ca="1" si="10"/>
        <v>0</v>
      </c>
      <c r="AF60" s="127">
        <f t="shared" ca="1" si="11"/>
        <v>0</v>
      </c>
      <c r="AG60" s="39"/>
    </row>
    <row r="61" spans="1:33" x14ac:dyDescent="0.35">
      <c r="A61" s="182">
        <v>1997</v>
      </c>
      <c r="B61" s="46">
        <f t="shared" ca="1" si="12"/>
        <v>0</v>
      </c>
      <c r="C61" s="46">
        <f t="shared" ca="1" si="13"/>
        <v>0</v>
      </c>
      <c r="D61" s="46">
        <f t="shared" ca="1" si="14"/>
        <v>0</v>
      </c>
      <c r="E61" s="46">
        <f t="shared" ca="1" si="15"/>
        <v>0</v>
      </c>
      <c r="F61" s="46">
        <f t="shared" ca="1" si="4"/>
        <v>0</v>
      </c>
      <c r="G61" s="126"/>
      <c r="H61" s="126"/>
      <c r="I61" s="126"/>
      <c r="J61" s="126"/>
      <c r="K61" s="127">
        <f t="shared" ca="1" si="7"/>
        <v>0</v>
      </c>
      <c r="L61" s="127">
        <f t="shared" ca="1" si="7"/>
        <v>0</v>
      </c>
      <c r="M61" s="127">
        <f t="shared" ca="1" si="7"/>
        <v>0</v>
      </c>
      <c r="N61" s="127">
        <f t="shared" ca="1" si="7"/>
        <v>0</v>
      </c>
      <c r="O61" s="128">
        <f t="shared" ca="1" si="8"/>
        <v>0</v>
      </c>
      <c r="P61" s="129">
        <f ca="1">IF(B61=0,Hajoamiskertoimet!$C$60,SUMIF(Jatetunnus,$A61&amp;"_"&amp;1,DOCmaara)/B61)</f>
        <v>0.1</v>
      </c>
      <c r="Q61" s="130">
        <f ca="1">IF(C61=0,Hajoamiskertoimet!$C$61,SUMIF(Jatetunnus,$A61&amp;"_"&amp;2,DOCmaara)/C61)</f>
        <v>0.15</v>
      </c>
      <c r="R61" s="130">
        <f ca="1">IF(D61=0,Hajoamiskertoimet!$C$62,SUMIF(Jatetunnus,$A61&amp;"_"&amp;3,DOCmaara)/D61)</f>
        <v>0.1</v>
      </c>
      <c r="S61" s="130">
        <f ca="1">IF(E61=0,Hajoamiskertoimet!$C$63,SUMIF(Jatetunnus,$A61&amp;"_"&amp;4,DOCmaara)/E61)</f>
        <v>0.43</v>
      </c>
      <c r="T61" s="126"/>
      <c r="U61" s="126"/>
      <c r="V61" s="126"/>
      <c r="W61" s="126"/>
      <c r="X61" s="131">
        <f t="shared" ca="1" si="9"/>
        <v>0.1</v>
      </c>
      <c r="Y61" s="131">
        <f t="shared" ca="1" si="9"/>
        <v>0.15</v>
      </c>
      <c r="Z61" s="131">
        <f t="shared" ca="1" si="9"/>
        <v>0.1</v>
      </c>
      <c r="AA61" s="132">
        <f t="shared" ca="1" si="9"/>
        <v>0.43</v>
      </c>
      <c r="AB61" s="133">
        <f t="shared" ca="1" si="10"/>
        <v>0</v>
      </c>
      <c r="AC61" s="133">
        <f t="shared" ca="1" si="10"/>
        <v>0</v>
      </c>
      <c r="AD61" s="133">
        <f t="shared" ca="1" si="10"/>
        <v>0</v>
      </c>
      <c r="AE61" s="133">
        <f t="shared" ca="1" si="10"/>
        <v>0</v>
      </c>
      <c r="AF61" s="127">
        <f t="shared" ca="1" si="11"/>
        <v>0</v>
      </c>
      <c r="AG61" s="39"/>
    </row>
    <row r="62" spans="1:33" x14ac:dyDescent="0.35">
      <c r="A62" s="182">
        <v>1998</v>
      </c>
      <c r="B62" s="46">
        <f t="shared" ca="1" si="12"/>
        <v>0</v>
      </c>
      <c r="C62" s="46">
        <f t="shared" ca="1" si="13"/>
        <v>0</v>
      </c>
      <c r="D62" s="46">
        <f t="shared" ca="1" si="14"/>
        <v>0</v>
      </c>
      <c r="E62" s="46">
        <f t="shared" ca="1" si="15"/>
        <v>0</v>
      </c>
      <c r="F62" s="46">
        <f t="shared" ca="1" si="4"/>
        <v>0</v>
      </c>
      <c r="G62" s="126"/>
      <c r="H62" s="126"/>
      <c r="I62" s="126"/>
      <c r="J62" s="126"/>
      <c r="K62" s="127">
        <f t="shared" ca="1" si="7"/>
        <v>0</v>
      </c>
      <c r="L62" s="127">
        <f t="shared" ca="1" si="7"/>
        <v>0</v>
      </c>
      <c r="M62" s="127">
        <f t="shared" ca="1" si="7"/>
        <v>0</v>
      </c>
      <c r="N62" s="127">
        <f t="shared" ca="1" si="7"/>
        <v>0</v>
      </c>
      <c r="O62" s="128">
        <f t="shared" ca="1" si="8"/>
        <v>0</v>
      </c>
      <c r="P62" s="129">
        <f ca="1">IF(B62=0,Hajoamiskertoimet!$C$60,SUMIF(Jatetunnus,$A62&amp;"_"&amp;1,DOCmaara)/B62)</f>
        <v>0.1</v>
      </c>
      <c r="Q62" s="130">
        <f ca="1">IF(C62=0,Hajoamiskertoimet!$C$61,SUMIF(Jatetunnus,$A62&amp;"_"&amp;2,DOCmaara)/C62)</f>
        <v>0.15</v>
      </c>
      <c r="R62" s="130">
        <f ca="1">IF(D62=0,Hajoamiskertoimet!$C$62,SUMIF(Jatetunnus,$A62&amp;"_"&amp;3,DOCmaara)/D62)</f>
        <v>0.1</v>
      </c>
      <c r="S62" s="130">
        <f ca="1">IF(E62=0,Hajoamiskertoimet!$C$63,SUMIF(Jatetunnus,$A62&amp;"_"&amp;4,DOCmaara)/E62)</f>
        <v>0.43</v>
      </c>
      <c r="T62" s="126"/>
      <c r="U62" s="126"/>
      <c r="V62" s="126"/>
      <c r="W62" s="126"/>
      <c r="X62" s="131">
        <f t="shared" ca="1" si="9"/>
        <v>0.1</v>
      </c>
      <c r="Y62" s="131">
        <f t="shared" ca="1" si="9"/>
        <v>0.15</v>
      </c>
      <c r="Z62" s="131">
        <f t="shared" ca="1" si="9"/>
        <v>0.1</v>
      </c>
      <c r="AA62" s="132">
        <f t="shared" ca="1" si="9"/>
        <v>0.43</v>
      </c>
      <c r="AB62" s="133">
        <f t="shared" ca="1" si="10"/>
        <v>0</v>
      </c>
      <c r="AC62" s="133">
        <f t="shared" ca="1" si="10"/>
        <v>0</v>
      </c>
      <c r="AD62" s="133">
        <f t="shared" ca="1" si="10"/>
        <v>0</v>
      </c>
      <c r="AE62" s="133">
        <f t="shared" ca="1" si="10"/>
        <v>0</v>
      </c>
      <c r="AF62" s="127">
        <f t="shared" ca="1" si="11"/>
        <v>0</v>
      </c>
      <c r="AG62" s="39"/>
    </row>
    <row r="63" spans="1:33" x14ac:dyDescent="0.35">
      <c r="A63" s="182">
        <v>1999</v>
      </c>
      <c r="B63" s="46">
        <f t="shared" ca="1" si="12"/>
        <v>0</v>
      </c>
      <c r="C63" s="46">
        <f t="shared" ca="1" si="13"/>
        <v>0</v>
      </c>
      <c r="D63" s="46">
        <f t="shared" ca="1" si="14"/>
        <v>0</v>
      </c>
      <c r="E63" s="46">
        <f t="shared" ca="1" si="15"/>
        <v>0</v>
      </c>
      <c r="F63" s="46">
        <f t="shared" ca="1" si="4"/>
        <v>0</v>
      </c>
      <c r="G63" s="126"/>
      <c r="H63" s="126"/>
      <c r="I63" s="126"/>
      <c r="J63" s="126"/>
      <c r="K63" s="127">
        <f t="shared" ca="1" si="7"/>
        <v>0</v>
      </c>
      <c r="L63" s="127">
        <f t="shared" ca="1" si="7"/>
        <v>0</v>
      </c>
      <c r="M63" s="127">
        <f t="shared" ca="1" si="7"/>
        <v>0</v>
      </c>
      <c r="N63" s="127">
        <f t="shared" ca="1" si="7"/>
        <v>0</v>
      </c>
      <c r="O63" s="128">
        <f t="shared" ca="1" si="8"/>
        <v>0</v>
      </c>
      <c r="P63" s="129">
        <f ca="1">IF(B63=0,Hajoamiskertoimet!$C$60,SUMIF(Jatetunnus,$A63&amp;"_"&amp;1,DOCmaara)/B63)</f>
        <v>0.1</v>
      </c>
      <c r="Q63" s="130">
        <f ca="1">IF(C63=0,Hajoamiskertoimet!$C$61,SUMIF(Jatetunnus,$A63&amp;"_"&amp;2,DOCmaara)/C63)</f>
        <v>0.15</v>
      </c>
      <c r="R63" s="130">
        <f ca="1">IF(D63=0,Hajoamiskertoimet!$C$62,SUMIF(Jatetunnus,$A63&amp;"_"&amp;3,DOCmaara)/D63)</f>
        <v>0.1</v>
      </c>
      <c r="S63" s="130">
        <f ca="1">IF(E63=0,Hajoamiskertoimet!$C$63,SUMIF(Jatetunnus,$A63&amp;"_"&amp;4,DOCmaara)/E63)</f>
        <v>0.43</v>
      </c>
      <c r="T63" s="126"/>
      <c r="U63" s="126"/>
      <c r="V63" s="126"/>
      <c r="W63" s="126"/>
      <c r="X63" s="131">
        <f t="shared" ca="1" si="9"/>
        <v>0.1</v>
      </c>
      <c r="Y63" s="131">
        <f t="shared" ca="1" si="9"/>
        <v>0.15</v>
      </c>
      <c r="Z63" s="131">
        <f t="shared" ca="1" si="9"/>
        <v>0.1</v>
      </c>
      <c r="AA63" s="132">
        <f t="shared" ca="1" si="9"/>
        <v>0.43</v>
      </c>
      <c r="AB63" s="133">
        <f t="shared" ca="1" si="10"/>
        <v>0</v>
      </c>
      <c r="AC63" s="133">
        <f t="shared" ca="1" si="10"/>
        <v>0</v>
      </c>
      <c r="AD63" s="133">
        <f t="shared" ca="1" si="10"/>
        <v>0</v>
      </c>
      <c r="AE63" s="133">
        <f t="shared" ca="1" si="10"/>
        <v>0</v>
      </c>
      <c r="AF63" s="127">
        <f t="shared" ca="1" si="11"/>
        <v>0</v>
      </c>
      <c r="AG63" s="39"/>
    </row>
    <row r="64" spans="1:33" x14ac:dyDescent="0.35">
      <c r="A64" s="182">
        <v>2000</v>
      </c>
      <c r="B64" s="46">
        <f t="shared" ca="1" si="12"/>
        <v>0</v>
      </c>
      <c r="C64" s="46">
        <f t="shared" ca="1" si="13"/>
        <v>0</v>
      </c>
      <c r="D64" s="46">
        <f t="shared" ca="1" si="14"/>
        <v>0</v>
      </c>
      <c r="E64" s="46">
        <f t="shared" ca="1" si="15"/>
        <v>0</v>
      </c>
      <c r="F64" s="46">
        <f t="shared" ca="1" si="4"/>
        <v>0</v>
      </c>
      <c r="G64" s="126"/>
      <c r="H64" s="126"/>
      <c r="I64" s="126"/>
      <c r="J64" s="126"/>
      <c r="K64" s="127">
        <f t="shared" ca="1" si="7"/>
        <v>0</v>
      </c>
      <c r="L64" s="127">
        <f t="shared" ca="1" si="7"/>
        <v>0</v>
      </c>
      <c r="M64" s="127">
        <f t="shared" ca="1" si="7"/>
        <v>0</v>
      </c>
      <c r="N64" s="127">
        <f t="shared" ca="1" si="7"/>
        <v>0</v>
      </c>
      <c r="O64" s="128">
        <f t="shared" ca="1" si="8"/>
        <v>0</v>
      </c>
      <c r="P64" s="129">
        <f ca="1">IF(B64=0,Hajoamiskertoimet!$C$60,SUMIF(Jatetunnus,$A64&amp;"_"&amp;1,DOCmaara)/B64)</f>
        <v>0.1</v>
      </c>
      <c r="Q64" s="130">
        <f ca="1">IF(C64=0,Hajoamiskertoimet!$C$61,SUMIF(Jatetunnus,$A64&amp;"_"&amp;2,DOCmaara)/C64)</f>
        <v>0.15</v>
      </c>
      <c r="R64" s="130">
        <f ca="1">IF(D64=0,Hajoamiskertoimet!$C$62,SUMIF(Jatetunnus,$A64&amp;"_"&amp;3,DOCmaara)/D64)</f>
        <v>0.1</v>
      </c>
      <c r="S64" s="130">
        <f ca="1">IF(E64=0,Hajoamiskertoimet!$C$63,SUMIF(Jatetunnus,$A64&amp;"_"&amp;4,DOCmaara)/E64)</f>
        <v>0.43</v>
      </c>
      <c r="T64" s="126"/>
      <c r="U64" s="126"/>
      <c r="V64" s="126"/>
      <c r="W64" s="126"/>
      <c r="X64" s="131">
        <f t="shared" ca="1" si="9"/>
        <v>0.1</v>
      </c>
      <c r="Y64" s="131">
        <f t="shared" ca="1" si="9"/>
        <v>0.15</v>
      </c>
      <c r="Z64" s="131">
        <f t="shared" ca="1" si="9"/>
        <v>0.1</v>
      </c>
      <c r="AA64" s="132">
        <f t="shared" ca="1" si="9"/>
        <v>0.43</v>
      </c>
      <c r="AB64" s="133">
        <f t="shared" ca="1" si="10"/>
        <v>0</v>
      </c>
      <c r="AC64" s="133">
        <f t="shared" ca="1" si="10"/>
        <v>0</v>
      </c>
      <c r="AD64" s="133">
        <f t="shared" ca="1" si="10"/>
        <v>0</v>
      </c>
      <c r="AE64" s="133">
        <f t="shared" ca="1" si="10"/>
        <v>0</v>
      </c>
      <c r="AF64" s="127">
        <f t="shared" ca="1" si="11"/>
        <v>0</v>
      </c>
      <c r="AG64" s="39"/>
    </row>
    <row r="65" spans="1:33" x14ac:dyDescent="0.35">
      <c r="A65" s="182">
        <v>2001</v>
      </c>
      <c r="B65" s="46">
        <f t="shared" ca="1" si="12"/>
        <v>0</v>
      </c>
      <c r="C65" s="46">
        <f t="shared" ca="1" si="13"/>
        <v>0</v>
      </c>
      <c r="D65" s="46">
        <f t="shared" ca="1" si="14"/>
        <v>0</v>
      </c>
      <c r="E65" s="46">
        <f t="shared" ca="1" si="15"/>
        <v>0</v>
      </c>
      <c r="F65" s="46">
        <f t="shared" ca="1" si="4"/>
        <v>0</v>
      </c>
      <c r="G65" s="126"/>
      <c r="H65" s="126"/>
      <c r="I65" s="126"/>
      <c r="J65" s="126"/>
      <c r="K65" s="127">
        <f t="shared" ca="1" si="7"/>
        <v>0</v>
      </c>
      <c r="L65" s="127">
        <f t="shared" ca="1" si="7"/>
        <v>0</v>
      </c>
      <c r="M65" s="127">
        <f t="shared" ca="1" si="7"/>
        <v>0</v>
      </c>
      <c r="N65" s="127">
        <f t="shared" ca="1" si="7"/>
        <v>0</v>
      </c>
      <c r="O65" s="128">
        <f t="shared" ca="1" si="8"/>
        <v>0</v>
      </c>
      <c r="P65" s="129">
        <f ca="1">IF(B65=0,Hajoamiskertoimet!$C$60,SUMIF(Jatetunnus,$A65&amp;"_"&amp;1,DOCmaara)/B65)</f>
        <v>0.1</v>
      </c>
      <c r="Q65" s="130">
        <f ca="1">IF(C65=0,Hajoamiskertoimet!$C$61,SUMIF(Jatetunnus,$A65&amp;"_"&amp;2,DOCmaara)/C65)</f>
        <v>0.15</v>
      </c>
      <c r="R65" s="130">
        <f ca="1">IF(D65=0,Hajoamiskertoimet!$C$62,SUMIF(Jatetunnus,$A65&amp;"_"&amp;3,DOCmaara)/D65)</f>
        <v>0.1</v>
      </c>
      <c r="S65" s="130">
        <f ca="1">IF(E65=0,Hajoamiskertoimet!$C$63,SUMIF(Jatetunnus,$A65&amp;"_"&amp;4,DOCmaara)/E65)</f>
        <v>0.43</v>
      </c>
      <c r="T65" s="126"/>
      <c r="U65" s="126"/>
      <c r="V65" s="126"/>
      <c r="W65" s="126"/>
      <c r="X65" s="131">
        <f t="shared" ca="1" si="9"/>
        <v>0.1</v>
      </c>
      <c r="Y65" s="131">
        <f t="shared" ca="1" si="9"/>
        <v>0.15</v>
      </c>
      <c r="Z65" s="131">
        <f t="shared" ca="1" si="9"/>
        <v>0.1</v>
      </c>
      <c r="AA65" s="132">
        <f t="shared" ca="1" si="9"/>
        <v>0.43</v>
      </c>
      <c r="AB65" s="133">
        <f t="shared" ca="1" si="10"/>
        <v>0</v>
      </c>
      <c r="AC65" s="133">
        <f t="shared" ca="1" si="10"/>
        <v>0</v>
      </c>
      <c r="AD65" s="133">
        <f t="shared" ca="1" si="10"/>
        <v>0</v>
      </c>
      <c r="AE65" s="133">
        <f t="shared" ca="1" si="10"/>
        <v>0</v>
      </c>
      <c r="AF65" s="127">
        <f t="shared" ca="1" si="11"/>
        <v>0</v>
      </c>
      <c r="AG65" s="39"/>
    </row>
    <row r="66" spans="1:33" x14ac:dyDescent="0.35">
      <c r="A66" s="182">
        <v>2002</v>
      </c>
      <c r="B66" s="46">
        <f t="shared" ca="1" si="12"/>
        <v>0</v>
      </c>
      <c r="C66" s="46">
        <f t="shared" ca="1" si="13"/>
        <v>0</v>
      </c>
      <c r="D66" s="46">
        <f t="shared" ca="1" si="14"/>
        <v>0</v>
      </c>
      <c r="E66" s="46">
        <f t="shared" ca="1" si="15"/>
        <v>0</v>
      </c>
      <c r="F66" s="46">
        <f t="shared" ca="1" si="4"/>
        <v>0</v>
      </c>
      <c r="G66" s="126"/>
      <c r="H66" s="126"/>
      <c r="I66" s="126"/>
      <c r="J66" s="126"/>
      <c r="K66" s="127">
        <f t="shared" ca="1" si="7"/>
        <v>0</v>
      </c>
      <c r="L66" s="127">
        <f t="shared" ca="1" si="7"/>
        <v>0</v>
      </c>
      <c r="M66" s="127">
        <f t="shared" ca="1" si="7"/>
        <v>0</v>
      </c>
      <c r="N66" s="127">
        <f t="shared" ca="1" si="7"/>
        <v>0</v>
      </c>
      <c r="O66" s="128">
        <f t="shared" ca="1" si="8"/>
        <v>0</v>
      </c>
      <c r="P66" s="129">
        <f ca="1">IF(B66=0,Hajoamiskertoimet!$C$60,SUMIF(Jatetunnus,$A66&amp;"_"&amp;1,DOCmaara)/B66)</f>
        <v>0.1</v>
      </c>
      <c r="Q66" s="130">
        <f ca="1">IF(C66=0,Hajoamiskertoimet!$C$61,SUMIF(Jatetunnus,$A66&amp;"_"&amp;2,DOCmaara)/C66)</f>
        <v>0.15</v>
      </c>
      <c r="R66" s="130">
        <f ca="1">IF(D66=0,Hajoamiskertoimet!$C$62,SUMIF(Jatetunnus,$A66&amp;"_"&amp;3,DOCmaara)/D66)</f>
        <v>0.1</v>
      </c>
      <c r="S66" s="130">
        <f ca="1">IF(E66=0,Hajoamiskertoimet!$C$63,SUMIF(Jatetunnus,$A66&amp;"_"&amp;4,DOCmaara)/E66)</f>
        <v>0.43</v>
      </c>
      <c r="T66" s="126"/>
      <c r="U66" s="126"/>
      <c r="V66" s="126"/>
      <c r="W66" s="126"/>
      <c r="X66" s="131">
        <f t="shared" ca="1" si="9"/>
        <v>0.1</v>
      </c>
      <c r="Y66" s="131">
        <f t="shared" ca="1" si="9"/>
        <v>0.15</v>
      </c>
      <c r="Z66" s="131">
        <f t="shared" ca="1" si="9"/>
        <v>0.1</v>
      </c>
      <c r="AA66" s="132">
        <f t="shared" ca="1" si="9"/>
        <v>0.43</v>
      </c>
      <c r="AB66" s="133">
        <f t="shared" ca="1" si="10"/>
        <v>0</v>
      </c>
      <c r="AC66" s="133">
        <f t="shared" ca="1" si="10"/>
        <v>0</v>
      </c>
      <c r="AD66" s="133">
        <f t="shared" ca="1" si="10"/>
        <v>0</v>
      </c>
      <c r="AE66" s="133">
        <f t="shared" ca="1" si="10"/>
        <v>0</v>
      </c>
      <c r="AF66" s="127">
        <f t="shared" ca="1" si="11"/>
        <v>0</v>
      </c>
      <c r="AG66" s="39"/>
    </row>
    <row r="67" spans="1:33" x14ac:dyDescent="0.35">
      <c r="A67" s="182">
        <v>2003</v>
      </c>
      <c r="B67" s="46">
        <f t="shared" ca="1" si="12"/>
        <v>0</v>
      </c>
      <c r="C67" s="46">
        <f t="shared" ca="1" si="13"/>
        <v>0</v>
      </c>
      <c r="D67" s="46">
        <f t="shared" ca="1" si="14"/>
        <v>0</v>
      </c>
      <c r="E67" s="46">
        <f t="shared" ca="1" si="15"/>
        <v>0</v>
      </c>
      <c r="F67" s="46">
        <f t="shared" ca="1" si="4"/>
        <v>0</v>
      </c>
      <c r="G67" s="126"/>
      <c r="H67" s="126"/>
      <c r="I67" s="126"/>
      <c r="J67" s="126"/>
      <c r="K67" s="127">
        <f t="shared" ca="1" si="7"/>
        <v>0</v>
      </c>
      <c r="L67" s="127">
        <f t="shared" ca="1" si="7"/>
        <v>0</v>
      </c>
      <c r="M67" s="127">
        <f t="shared" ca="1" si="7"/>
        <v>0</v>
      </c>
      <c r="N67" s="127">
        <f t="shared" ca="1" si="7"/>
        <v>0</v>
      </c>
      <c r="O67" s="128">
        <f t="shared" ca="1" si="8"/>
        <v>0</v>
      </c>
      <c r="P67" s="129">
        <f ca="1">IF(B67=0,Hajoamiskertoimet!$C$60,SUMIF(Jatetunnus,$A67&amp;"_"&amp;1,DOCmaara)/B67)</f>
        <v>0.1</v>
      </c>
      <c r="Q67" s="130">
        <f ca="1">IF(C67=0,Hajoamiskertoimet!$C$61,SUMIF(Jatetunnus,$A67&amp;"_"&amp;2,DOCmaara)/C67)</f>
        <v>0.15</v>
      </c>
      <c r="R67" s="130">
        <f ca="1">IF(D67=0,Hajoamiskertoimet!$C$62,SUMIF(Jatetunnus,$A67&amp;"_"&amp;3,DOCmaara)/D67)</f>
        <v>0.1</v>
      </c>
      <c r="S67" s="130">
        <f ca="1">IF(E67=0,Hajoamiskertoimet!$C$63,SUMIF(Jatetunnus,$A67&amp;"_"&amp;4,DOCmaara)/E67)</f>
        <v>0.43</v>
      </c>
      <c r="T67" s="126"/>
      <c r="U67" s="126"/>
      <c r="V67" s="126"/>
      <c r="W67" s="126"/>
      <c r="X67" s="131">
        <f t="shared" ca="1" si="9"/>
        <v>0.1</v>
      </c>
      <c r="Y67" s="131">
        <f t="shared" ca="1" si="9"/>
        <v>0.15</v>
      </c>
      <c r="Z67" s="131">
        <f t="shared" ca="1" si="9"/>
        <v>0.1</v>
      </c>
      <c r="AA67" s="132">
        <f t="shared" ca="1" si="9"/>
        <v>0.43</v>
      </c>
      <c r="AB67" s="133">
        <f t="shared" ca="1" si="10"/>
        <v>0</v>
      </c>
      <c r="AC67" s="133">
        <f t="shared" ca="1" si="10"/>
        <v>0</v>
      </c>
      <c r="AD67" s="133">
        <f t="shared" ca="1" si="10"/>
        <v>0</v>
      </c>
      <c r="AE67" s="133">
        <f t="shared" ca="1" si="10"/>
        <v>0</v>
      </c>
      <c r="AF67" s="127">
        <f t="shared" ca="1" si="11"/>
        <v>0</v>
      </c>
      <c r="AG67" s="39"/>
    </row>
    <row r="68" spans="1:33" x14ac:dyDescent="0.35">
      <c r="A68" s="182">
        <v>2004</v>
      </c>
      <c r="B68" s="46">
        <f t="shared" ca="1" si="12"/>
        <v>0</v>
      </c>
      <c r="C68" s="46">
        <f t="shared" ca="1" si="13"/>
        <v>0</v>
      </c>
      <c r="D68" s="46">
        <f t="shared" ca="1" si="14"/>
        <v>0</v>
      </c>
      <c r="E68" s="46">
        <f t="shared" ca="1" si="15"/>
        <v>0</v>
      </c>
      <c r="F68" s="46">
        <f t="shared" ca="1" si="4"/>
        <v>0</v>
      </c>
      <c r="G68" s="126"/>
      <c r="H68" s="126"/>
      <c r="I68" s="126"/>
      <c r="J68" s="126"/>
      <c r="K68" s="127">
        <f t="shared" ca="1" si="7"/>
        <v>0</v>
      </c>
      <c r="L68" s="127">
        <f t="shared" ca="1" si="7"/>
        <v>0</v>
      </c>
      <c r="M68" s="127">
        <f t="shared" ca="1" si="7"/>
        <v>0</v>
      </c>
      <c r="N68" s="127">
        <f t="shared" ca="1" si="7"/>
        <v>0</v>
      </c>
      <c r="O68" s="128">
        <f t="shared" ca="1" si="8"/>
        <v>0</v>
      </c>
      <c r="P68" s="129">
        <f ca="1">IF(B68=0,Hajoamiskertoimet!$C$60,SUMIF(Jatetunnus,$A68&amp;"_"&amp;1,DOCmaara)/B68)</f>
        <v>0.1</v>
      </c>
      <c r="Q68" s="130">
        <f ca="1">IF(C68=0,Hajoamiskertoimet!$C$61,SUMIF(Jatetunnus,$A68&amp;"_"&amp;2,DOCmaara)/C68)</f>
        <v>0.15</v>
      </c>
      <c r="R68" s="130">
        <f ca="1">IF(D68=0,Hajoamiskertoimet!$C$62,SUMIF(Jatetunnus,$A68&amp;"_"&amp;3,DOCmaara)/D68)</f>
        <v>0.1</v>
      </c>
      <c r="S68" s="130">
        <f ca="1">IF(E68=0,Hajoamiskertoimet!$C$63,SUMIF(Jatetunnus,$A68&amp;"_"&amp;4,DOCmaara)/E68)</f>
        <v>0.43</v>
      </c>
      <c r="T68" s="126"/>
      <c r="U68" s="126"/>
      <c r="V68" s="126"/>
      <c r="W68" s="126"/>
      <c r="X68" s="131">
        <f t="shared" ca="1" si="9"/>
        <v>0.1</v>
      </c>
      <c r="Y68" s="131">
        <f t="shared" ca="1" si="9"/>
        <v>0.15</v>
      </c>
      <c r="Z68" s="131">
        <f t="shared" ca="1" si="9"/>
        <v>0.1</v>
      </c>
      <c r="AA68" s="132">
        <f t="shared" ca="1" si="9"/>
        <v>0.43</v>
      </c>
      <c r="AB68" s="133">
        <f t="shared" ca="1" si="10"/>
        <v>0</v>
      </c>
      <c r="AC68" s="133">
        <f t="shared" ca="1" si="10"/>
        <v>0</v>
      </c>
      <c r="AD68" s="133">
        <f t="shared" ca="1" si="10"/>
        <v>0</v>
      </c>
      <c r="AE68" s="133">
        <f t="shared" ca="1" si="10"/>
        <v>0</v>
      </c>
      <c r="AF68" s="127">
        <f t="shared" ca="1" si="11"/>
        <v>0</v>
      </c>
      <c r="AG68" s="39"/>
    </row>
    <row r="69" spans="1:33" x14ac:dyDescent="0.35">
      <c r="A69" s="182">
        <v>2005</v>
      </c>
      <c r="B69" s="46">
        <f t="shared" ca="1" si="12"/>
        <v>0</v>
      </c>
      <c r="C69" s="46">
        <f t="shared" ca="1" si="13"/>
        <v>0</v>
      </c>
      <c r="D69" s="46">
        <f t="shared" ca="1" si="14"/>
        <v>0</v>
      </c>
      <c r="E69" s="46">
        <f t="shared" ca="1" si="15"/>
        <v>0</v>
      </c>
      <c r="F69" s="46">
        <f t="shared" ca="1" si="4"/>
        <v>0</v>
      </c>
      <c r="G69" s="126"/>
      <c r="H69" s="126"/>
      <c r="I69" s="126"/>
      <c r="J69" s="126"/>
      <c r="K69" s="127">
        <f t="shared" ca="1" si="7"/>
        <v>0</v>
      </c>
      <c r="L69" s="127">
        <f t="shared" ca="1" si="7"/>
        <v>0</v>
      </c>
      <c r="M69" s="127">
        <f t="shared" ca="1" si="7"/>
        <v>0</v>
      </c>
      <c r="N69" s="127">
        <f t="shared" ca="1" si="7"/>
        <v>0</v>
      </c>
      <c r="O69" s="128">
        <f t="shared" ca="1" si="8"/>
        <v>0</v>
      </c>
      <c r="P69" s="129">
        <f ca="1">IF(B69=0,Hajoamiskertoimet!$C$60,SUMIF(Jatetunnus,$A69&amp;"_"&amp;1,DOCmaara)/B69)</f>
        <v>0.1</v>
      </c>
      <c r="Q69" s="130">
        <f ca="1">IF(C69=0,Hajoamiskertoimet!$C$61,SUMIF(Jatetunnus,$A69&amp;"_"&amp;2,DOCmaara)/C69)</f>
        <v>0.15</v>
      </c>
      <c r="R69" s="130">
        <f ca="1">IF(D69=0,Hajoamiskertoimet!$C$62,SUMIF(Jatetunnus,$A69&amp;"_"&amp;3,DOCmaara)/D69)</f>
        <v>0.1</v>
      </c>
      <c r="S69" s="130">
        <f ca="1">IF(E69=0,Hajoamiskertoimet!$C$63,SUMIF(Jatetunnus,$A69&amp;"_"&amp;4,DOCmaara)/E69)</f>
        <v>0.43</v>
      </c>
      <c r="T69" s="126"/>
      <c r="U69" s="126"/>
      <c r="V69" s="126"/>
      <c r="W69" s="126"/>
      <c r="X69" s="131">
        <f t="shared" ca="1" si="9"/>
        <v>0.1</v>
      </c>
      <c r="Y69" s="131">
        <f t="shared" ca="1" si="9"/>
        <v>0.15</v>
      </c>
      <c r="Z69" s="131">
        <f t="shared" ca="1" si="9"/>
        <v>0.1</v>
      </c>
      <c r="AA69" s="132">
        <f t="shared" ca="1" si="9"/>
        <v>0.43</v>
      </c>
      <c r="AB69" s="133">
        <f t="shared" ca="1" si="10"/>
        <v>0</v>
      </c>
      <c r="AC69" s="133">
        <f t="shared" ca="1" si="10"/>
        <v>0</v>
      </c>
      <c r="AD69" s="133">
        <f t="shared" ca="1" si="10"/>
        <v>0</v>
      </c>
      <c r="AE69" s="133">
        <f t="shared" ca="1" si="10"/>
        <v>0</v>
      </c>
      <c r="AF69" s="127">
        <f t="shared" ca="1" si="11"/>
        <v>0</v>
      </c>
      <c r="AG69" s="39"/>
    </row>
    <row r="70" spans="1:33" x14ac:dyDescent="0.35">
      <c r="A70" s="182">
        <v>2006</v>
      </c>
      <c r="B70" s="46">
        <f t="shared" ca="1" si="12"/>
        <v>0</v>
      </c>
      <c r="C70" s="46">
        <f t="shared" ca="1" si="13"/>
        <v>0</v>
      </c>
      <c r="D70" s="46">
        <f t="shared" ca="1" si="14"/>
        <v>0</v>
      </c>
      <c r="E70" s="46">
        <f t="shared" ca="1" si="15"/>
        <v>0</v>
      </c>
      <c r="F70" s="46">
        <f t="shared" ca="1" si="4"/>
        <v>0</v>
      </c>
      <c r="G70" s="126"/>
      <c r="H70" s="126"/>
      <c r="I70" s="126"/>
      <c r="J70" s="126"/>
      <c r="K70" s="127">
        <f t="shared" ca="1" si="7"/>
        <v>0</v>
      </c>
      <c r="L70" s="127">
        <f t="shared" ca="1" si="7"/>
        <v>0</v>
      </c>
      <c r="M70" s="127">
        <f t="shared" ca="1" si="7"/>
        <v>0</v>
      </c>
      <c r="N70" s="127">
        <f t="shared" ca="1" si="7"/>
        <v>0</v>
      </c>
      <c r="O70" s="128">
        <f t="shared" ca="1" si="8"/>
        <v>0</v>
      </c>
      <c r="P70" s="129">
        <f ca="1">IF(B70=0,Hajoamiskertoimet!$C$60,SUMIF(Jatetunnus,$A70&amp;"_"&amp;1,DOCmaara)/B70)</f>
        <v>0.1</v>
      </c>
      <c r="Q70" s="130">
        <f ca="1">IF(C70=0,Hajoamiskertoimet!$C$61,SUMIF(Jatetunnus,$A70&amp;"_"&amp;2,DOCmaara)/C70)</f>
        <v>0.15</v>
      </c>
      <c r="R70" s="130">
        <f ca="1">IF(D70=0,Hajoamiskertoimet!$C$62,SUMIF(Jatetunnus,$A70&amp;"_"&amp;3,DOCmaara)/D70)</f>
        <v>0.1</v>
      </c>
      <c r="S70" s="130">
        <f ca="1">IF(E70=0,Hajoamiskertoimet!$C$63,SUMIF(Jatetunnus,$A70&amp;"_"&amp;4,DOCmaara)/E70)</f>
        <v>0.43</v>
      </c>
      <c r="T70" s="126"/>
      <c r="U70" s="126"/>
      <c r="V70" s="126"/>
      <c r="W70" s="126"/>
      <c r="X70" s="131">
        <f t="shared" ca="1" si="9"/>
        <v>0.1</v>
      </c>
      <c r="Y70" s="131">
        <f t="shared" ca="1" si="9"/>
        <v>0.15</v>
      </c>
      <c r="Z70" s="131">
        <f t="shared" ca="1" si="9"/>
        <v>0.1</v>
      </c>
      <c r="AA70" s="132">
        <f t="shared" ca="1" si="9"/>
        <v>0.43</v>
      </c>
      <c r="AB70" s="133">
        <f t="shared" ca="1" si="10"/>
        <v>0</v>
      </c>
      <c r="AC70" s="133">
        <f t="shared" ca="1" si="10"/>
        <v>0</v>
      </c>
      <c r="AD70" s="133">
        <f t="shared" ca="1" si="10"/>
        <v>0</v>
      </c>
      <c r="AE70" s="133">
        <f t="shared" ca="1" si="10"/>
        <v>0</v>
      </c>
      <c r="AF70" s="127">
        <f t="shared" ca="1" si="11"/>
        <v>0</v>
      </c>
      <c r="AG70" s="39"/>
    </row>
    <row r="71" spans="1:33" x14ac:dyDescent="0.35">
      <c r="A71" s="182">
        <v>2007</v>
      </c>
      <c r="B71" s="46">
        <f t="shared" ca="1" si="12"/>
        <v>0</v>
      </c>
      <c r="C71" s="46">
        <f t="shared" ca="1" si="13"/>
        <v>0</v>
      </c>
      <c r="D71" s="46">
        <f t="shared" ca="1" si="14"/>
        <v>0</v>
      </c>
      <c r="E71" s="46">
        <f t="shared" ca="1" si="15"/>
        <v>0</v>
      </c>
      <c r="F71" s="46">
        <f t="shared" ca="1" si="4"/>
        <v>0</v>
      </c>
      <c r="G71" s="126"/>
      <c r="H71" s="126"/>
      <c r="I71" s="126"/>
      <c r="J71" s="126"/>
      <c r="K71" s="127">
        <f t="shared" ca="1" si="7"/>
        <v>0</v>
      </c>
      <c r="L71" s="127">
        <f t="shared" ca="1" si="7"/>
        <v>0</v>
      </c>
      <c r="M71" s="127">
        <f t="shared" ca="1" si="7"/>
        <v>0</v>
      </c>
      <c r="N71" s="127">
        <f t="shared" ca="1" si="7"/>
        <v>0</v>
      </c>
      <c r="O71" s="128">
        <f t="shared" ca="1" si="8"/>
        <v>0</v>
      </c>
      <c r="P71" s="129">
        <f ca="1">IF(B71=0,Hajoamiskertoimet!$C$60,SUMIF(Jatetunnus,$A71&amp;"_"&amp;1,DOCmaara)/B71)</f>
        <v>0.1</v>
      </c>
      <c r="Q71" s="130">
        <f ca="1">IF(C71=0,Hajoamiskertoimet!$C$61,SUMIF(Jatetunnus,$A71&amp;"_"&amp;2,DOCmaara)/C71)</f>
        <v>0.15</v>
      </c>
      <c r="R71" s="130">
        <f ca="1">IF(D71=0,Hajoamiskertoimet!$C$62,SUMIF(Jatetunnus,$A71&amp;"_"&amp;3,DOCmaara)/D71)</f>
        <v>0.1</v>
      </c>
      <c r="S71" s="130">
        <f ca="1">IF(E71=0,Hajoamiskertoimet!$C$63,SUMIF(Jatetunnus,$A71&amp;"_"&amp;4,DOCmaara)/E71)</f>
        <v>0.43</v>
      </c>
      <c r="T71" s="126"/>
      <c r="U71" s="126"/>
      <c r="V71" s="126"/>
      <c r="W71" s="126"/>
      <c r="X71" s="131">
        <f t="shared" ca="1" si="9"/>
        <v>0.1</v>
      </c>
      <c r="Y71" s="131">
        <f t="shared" ca="1" si="9"/>
        <v>0.15</v>
      </c>
      <c r="Z71" s="131">
        <f t="shared" ca="1" si="9"/>
        <v>0.1</v>
      </c>
      <c r="AA71" s="132">
        <f t="shared" ca="1" si="9"/>
        <v>0.43</v>
      </c>
      <c r="AB71" s="133">
        <f t="shared" ca="1" si="10"/>
        <v>0</v>
      </c>
      <c r="AC71" s="133">
        <f t="shared" ca="1" si="10"/>
        <v>0</v>
      </c>
      <c r="AD71" s="133">
        <f t="shared" ca="1" si="10"/>
        <v>0</v>
      </c>
      <c r="AE71" s="133">
        <f t="shared" ca="1" si="10"/>
        <v>0</v>
      </c>
      <c r="AF71" s="127">
        <f t="shared" ca="1" si="11"/>
        <v>0</v>
      </c>
      <c r="AG71" s="39"/>
    </row>
    <row r="72" spans="1:33" x14ac:dyDescent="0.35">
      <c r="A72" s="182">
        <v>2008</v>
      </c>
      <c r="B72" s="46">
        <f t="shared" ca="1" si="12"/>
        <v>0</v>
      </c>
      <c r="C72" s="46">
        <f t="shared" ca="1" si="13"/>
        <v>0</v>
      </c>
      <c r="D72" s="46">
        <f t="shared" ca="1" si="14"/>
        <v>0</v>
      </c>
      <c r="E72" s="46">
        <f t="shared" ca="1" si="15"/>
        <v>0</v>
      </c>
      <c r="F72" s="46">
        <f t="shared" ca="1" si="4"/>
        <v>0</v>
      </c>
      <c r="G72" s="126"/>
      <c r="H72" s="126"/>
      <c r="I72" s="126"/>
      <c r="J72" s="126"/>
      <c r="K72" s="127">
        <f t="shared" ca="1" si="7"/>
        <v>0</v>
      </c>
      <c r="L72" s="127">
        <f t="shared" ca="1" si="7"/>
        <v>0</v>
      </c>
      <c r="M72" s="127">
        <f t="shared" ca="1" si="7"/>
        <v>0</v>
      </c>
      <c r="N72" s="127">
        <f t="shared" ca="1" si="7"/>
        <v>0</v>
      </c>
      <c r="O72" s="128">
        <f t="shared" ca="1" si="8"/>
        <v>0</v>
      </c>
      <c r="P72" s="129">
        <f ca="1">IF(B72=0,Hajoamiskertoimet!$C$60,SUMIF(Jatetunnus,$A72&amp;"_"&amp;1,DOCmaara)/B72)</f>
        <v>0.1</v>
      </c>
      <c r="Q72" s="130">
        <f ca="1">IF(C72=0,Hajoamiskertoimet!$C$61,SUMIF(Jatetunnus,$A72&amp;"_"&amp;2,DOCmaara)/C72)</f>
        <v>0.15</v>
      </c>
      <c r="R72" s="130">
        <f ca="1">IF(D72=0,Hajoamiskertoimet!$C$62,SUMIF(Jatetunnus,$A72&amp;"_"&amp;3,DOCmaara)/D72)</f>
        <v>0.1</v>
      </c>
      <c r="S72" s="130">
        <f ca="1">IF(E72=0,Hajoamiskertoimet!$C$63,SUMIF(Jatetunnus,$A72&amp;"_"&amp;4,DOCmaara)/E72)</f>
        <v>0.43</v>
      </c>
      <c r="T72" s="126"/>
      <c r="U72" s="126"/>
      <c r="V72" s="126"/>
      <c r="W72" s="126"/>
      <c r="X72" s="131">
        <f t="shared" ca="1" si="9"/>
        <v>0.1</v>
      </c>
      <c r="Y72" s="131">
        <f t="shared" ca="1" si="9"/>
        <v>0.15</v>
      </c>
      <c r="Z72" s="131">
        <f t="shared" ca="1" si="9"/>
        <v>0.1</v>
      </c>
      <c r="AA72" s="132">
        <f t="shared" ca="1" si="9"/>
        <v>0.43</v>
      </c>
      <c r="AB72" s="133">
        <f t="shared" ca="1" si="10"/>
        <v>0</v>
      </c>
      <c r="AC72" s="133">
        <f t="shared" ca="1" si="10"/>
        <v>0</v>
      </c>
      <c r="AD72" s="133">
        <f t="shared" ca="1" si="10"/>
        <v>0</v>
      </c>
      <c r="AE72" s="133">
        <f t="shared" ca="1" si="10"/>
        <v>0</v>
      </c>
      <c r="AF72" s="127">
        <f t="shared" ca="1" si="11"/>
        <v>0</v>
      </c>
      <c r="AG72" s="39"/>
    </row>
    <row r="73" spans="1:33" x14ac:dyDescent="0.35">
      <c r="A73" s="182">
        <v>2009</v>
      </c>
      <c r="B73" s="46">
        <f t="shared" ca="1" si="12"/>
        <v>0</v>
      </c>
      <c r="C73" s="46">
        <f t="shared" ca="1" si="13"/>
        <v>0</v>
      </c>
      <c r="D73" s="46">
        <f t="shared" ca="1" si="14"/>
        <v>0</v>
      </c>
      <c r="E73" s="46">
        <f t="shared" ca="1" si="15"/>
        <v>0</v>
      </c>
      <c r="F73" s="46">
        <f t="shared" ca="1" si="4"/>
        <v>0</v>
      </c>
      <c r="G73" s="126"/>
      <c r="H73" s="126"/>
      <c r="I73" s="126"/>
      <c r="J73" s="126"/>
      <c r="K73" s="127">
        <f t="shared" ca="1" si="7"/>
        <v>0</v>
      </c>
      <c r="L73" s="127">
        <f t="shared" ca="1" si="7"/>
        <v>0</v>
      </c>
      <c r="M73" s="127">
        <f t="shared" ca="1" si="7"/>
        <v>0</v>
      </c>
      <c r="N73" s="127">
        <f t="shared" ca="1" si="7"/>
        <v>0</v>
      </c>
      <c r="O73" s="128">
        <f t="shared" ca="1" si="8"/>
        <v>0</v>
      </c>
      <c r="P73" s="129">
        <f ca="1">IF(B73=0,Hajoamiskertoimet!$C$60,SUMIF(Jatetunnus,$A73&amp;"_"&amp;1,DOCmaara)/B73)</f>
        <v>0.1</v>
      </c>
      <c r="Q73" s="130">
        <f ca="1">IF(C73=0,Hajoamiskertoimet!$C$61,SUMIF(Jatetunnus,$A73&amp;"_"&amp;2,DOCmaara)/C73)</f>
        <v>0.15</v>
      </c>
      <c r="R73" s="130">
        <f ca="1">IF(D73=0,Hajoamiskertoimet!$C$62,SUMIF(Jatetunnus,$A73&amp;"_"&amp;3,DOCmaara)/D73)</f>
        <v>0.1</v>
      </c>
      <c r="S73" s="130">
        <f ca="1">IF(E73=0,Hajoamiskertoimet!$C$63,SUMIF(Jatetunnus,$A73&amp;"_"&amp;4,DOCmaara)/E73)</f>
        <v>0.43</v>
      </c>
      <c r="T73" s="126"/>
      <c r="U73" s="126"/>
      <c r="V73" s="126"/>
      <c r="W73" s="126"/>
      <c r="X73" s="131">
        <f t="shared" ca="1" si="9"/>
        <v>0.1</v>
      </c>
      <c r="Y73" s="131">
        <f t="shared" ca="1" si="9"/>
        <v>0.15</v>
      </c>
      <c r="Z73" s="131">
        <f t="shared" ca="1" si="9"/>
        <v>0.1</v>
      </c>
      <c r="AA73" s="132">
        <f t="shared" ca="1" si="9"/>
        <v>0.43</v>
      </c>
      <c r="AB73" s="133">
        <f t="shared" ca="1" si="10"/>
        <v>0</v>
      </c>
      <c r="AC73" s="133">
        <f t="shared" ca="1" si="10"/>
        <v>0</v>
      </c>
      <c r="AD73" s="133">
        <f t="shared" ca="1" si="10"/>
        <v>0</v>
      </c>
      <c r="AE73" s="133">
        <f t="shared" ca="1" si="10"/>
        <v>0</v>
      </c>
      <c r="AF73" s="127">
        <f t="shared" ca="1" si="11"/>
        <v>0</v>
      </c>
      <c r="AG73" s="39"/>
    </row>
    <row r="74" spans="1:33" x14ac:dyDescent="0.35">
      <c r="A74" s="182">
        <v>2010</v>
      </c>
      <c r="B74" s="46">
        <f t="shared" ca="1" si="12"/>
        <v>0</v>
      </c>
      <c r="C74" s="46">
        <f t="shared" ca="1" si="13"/>
        <v>0</v>
      </c>
      <c r="D74" s="46">
        <f t="shared" ca="1" si="14"/>
        <v>0</v>
      </c>
      <c r="E74" s="46">
        <f t="shared" ca="1" si="15"/>
        <v>0</v>
      </c>
      <c r="F74" s="46">
        <f t="shared" ca="1" si="4"/>
        <v>0</v>
      </c>
      <c r="G74" s="126"/>
      <c r="H74" s="126"/>
      <c r="I74" s="126"/>
      <c r="J74" s="126"/>
      <c r="K74" s="127">
        <f t="shared" ca="1" si="7"/>
        <v>0</v>
      </c>
      <c r="L74" s="127">
        <f t="shared" ca="1" si="7"/>
        <v>0</v>
      </c>
      <c r="M74" s="127">
        <f t="shared" ca="1" si="7"/>
        <v>0</v>
      </c>
      <c r="N74" s="127">
        <f t="shared" ca="1" si="7"/>
        <v>0</v>
      </c>
      <c r="O74" s="128">
        <f t="shared" ca="1" si="8"/>
        <v>0</v>
      </c>
      <c r="P74" s="129">
        <f ca="1">IF(B74=0,Hajoamiskertoimet!$C$60,SUMIF(Jatetunnus,$A74&amp;"_"&amp;1,DOCmaara)/B74)</f>
        <v>0.1</v>
      </c>
      <c r="Q74" s="130">
        <f ca="1">IF(C74=0,Hajoamiskertoimet!$C$61,SUMIF(Jatetunnus,$A74&amp;"_"&amp;2,DOCmaara)/C74)</f>
        <v>0.15</v>
      </c>
      <c r="R74" s="130">
        <f ca="1">IF(D74=0,Hajoamiskertoimet!$C$62,SUMIF(Jatetunnus,$A74&amp;"_"&amp;3,DOCmaara)/D74)</f>
        <v>0.1</v>
      </c>
      <c r="S74" s="130">
        <f ca="1">IF(E74=0,Hajoamiskertoimet!$C$63,SUMIF(Jatetunnus,$A74&amp;"_"&amp;4,DOCmaara)/E74)</f>
        <v>0.43</v>
      </c>
      <c r="T74" s="126"/>
      <c r="U74" s="126"/>
      <c r="V74" s="126"/>
      <c r="W74" s="126"/>
      <c r="X74" s="131">
        <f t="shared" ca="1" si="9"/>
        <v>0.1</v>
      </c>
      <c r="Y74" s="131">
        <f t="shared" ca="1" si="9"/>
        <v>0.15</v>
      </c>
      <c r="Z74" s="131">
        <f t="shared" ca="1" si="9"/>
        <v>0.1</v>
      </c>
      <c r="AA74" s="132">
        <f t="shared" ca="1" si="9"/>
        <v>0.43</v>
      </c>
      <c r="AB74" s="133">
        <f t="shared" ca="1" si="10"/>
        <v>0</v>
      </c>
      <c r="AC74" s="133">
        <f t="shared" ca="1" si="10"/>
        <v>0</v>
      </c>
      <c r="AD74" s="133">
        <f t="shared" ca="1" si="10"/>
        <v>0</v>
      </c>
      <c r="AE74" s="133">
        <f t="shared" ca="1" si="10"/>
        <v>0</v>
      </c>
      <c r="AF74" s="127">
        <f t="shared" ca="1" si="11"/>
        <v>0</v>
      </c>
      <c r="AG74" s="39"/>
    </row>
    <row r="75" spans="1:33" x14ac:dyDescent="0.35">
      <c r="A75" s="182">
        <v>2011</v>
      </c>
      <c r="B75" s="46">
        <f t="shared" ref="B75:B106" ca="1" si="16">SUMIF(Jatetunnus,$A75&amp;"_"&amp;1,Jatemaara)</f>
        <v>0</v>
      </c>
      <c r="C75" s="46">
        <f t="shared" ref="C75:C106" ca="1" si="17">SUMIF(Jatetunnus,$A75&amp;"_"&amp;2,Jatemaara)</f>
        <v>0</v>
      </c>
      <c r="D75" s="46">
        <f t="shared" ref="D75:D106" ca="1" si="18">SUMIF(Jatetunnus,$A75&amp;"_"&amp;3,Jatemaara)</f>
        <v>0</v>
      </c>
      <c r="E75" s="46">
        <f t="shared" ref="E75:E106" ca="1" si="19">SUMIF(Jatetunnus,$A75&amp;"_"&amp;4,Jatemaara)</f>
        <v>0</v>
      </c>
      <c r="F75" s="46">
        <f t="shared" ref="F75:F114" ca="1" si="20">SUM(B75:E75)</f>
        <v>0</v>
      </c>
      <c r="G75" s="126"/>
      <c r="H75" s="126"/>
      <c r="I75" s="126"/>
      <c r="J75" s="126"/>
      <c r="K75" s="127">
        <f t="shared" ca="1" si="7"/>
        <v>0</v>
      </c>
      <c r="L75" s="127">
        <f t="shared" ca="1" si="7"/>
        <v>0</v>
      </c>
      <c r="M75" s="127">
        <f t="shared" ca="1" si="7"/>
        <v>0</v>
      </c>
      <c r="N75" s="127">
        <f t="shared" ca="1" si="7"/>
        <v>0</v>
      </c>
      <c r="O75" s="128">
        <f t="shared" ca="1" si="8"/>
        <v>0</v>
      </c>
      <c r="P75" s="129">
        <f ca="1">IF(B75=0,Hajoamiskertoimet!$C$60,SUMIF(Jatetunnus,$A75&amp;"_"&amp;1,DOCmaara)/B75)</f>
        <v>0.1</v>
      </c>
      <c r="Q75" s="130">
        <f ca="1">IF(C75=0,Hajoamiskertoimet!$C$61,SUMIF(Jatetunnus,$A75&amp;"_"&amp;2,DOCmaara)/C75)</f>
        <v>0.15</v>
      </c>
      <c r="R75" s="130">
        <f ca="1">IF(D75=0,Hajoamiskertoimet!$C$62,SUMIF(Jatetunnus,$A75&amp;"_"&amp;3,DOCmaara)/D75)</f>
        <v>0.1</v>
      </c>
      <c r="S75" s="130">
        <f ca="1">IF(E75=0,Hajoamiskertoimet!$C$63,SUMIF(Jatetunnus,$A75&amp;"_"&amp;4,DOCmaara)/E75)</f>
        <v>0.43</v>
      </c>
      <c r="T75" s="126"/>
      <c r="U75" s="126"/>
      <c r="V75" s="126"/>
      <c r="W75" s="126"/>
      <c r="X75" s="131">
        <f t="shared" ca="1" si="9"/>
        <v>0.1</v>
      </c>
      <c r="Y75" s="131">
        <f t="shared" ca="1" si="9"/>
        <v>0.15</v>
      </c>
      <c r="Z75" s="131">
        <f t="shared" ca="1" si="9"/>
        <v>0.1</v>
      </c>
      <c r="AA75" s="132">
        <f t="shared" ca="1" si="9"/>
        <v>0.43</v>
      </c>
      <c r="AB75" s="133">
        <f t="shared" ca="1" si="10"/>
        <v>0</v>
      </c>
      <c r="AC75" s="133">
        <f t="shared" ca="1" si="10"/>
        <v>0</v>
      </c>
      <c r="AD75" s="133">
        <f t="shared" ca="1" si="10"/>
        <v>0</v>
      </c>
      <c r="AE75" s="133">
        <f t="shared" ref="AE75:AE114" ca="1" si="21">N75*AA75</f>
        <v>0</v>
      </c>
      <c r="AF75" s="127">
        <f t="shared" ca="1" si="11"/>
        <v>0</v>
      </c>
      <c r="AG75" s="39"/>
    </row>
    <row r="76" spans="1:33" x14ac:dyDescent="0.35">
      <c r="A76" s="182">
        <v>2012</v>
      </c>
      <c r="B76" s="46">
        <f t="shared" ca="1" si="16"/>
        <v>0</v>
      </c>
      <c r="C76" s="46">
        <f t="shared" ca="1" si="17"/>
        <v>0</v>
      </c>
      <c r="D76" s="46">
        <f t="shared" ca="1" si="18"/>
        <v>0</v>
      </c>
      <c r="E76" s="46">
        <f t="shared" ca="1" si="19"/>
        <v>0</v>
      </c>
      <c r="F76" s="46">
        <f t="shared" ca="1" si="20"/>
        <v>0</v>
      </c>
      <c r="G76" s="126"/>
      <c r="H76" s="126"/>
      <c r="I76" s="126"/>
      <c r="J76" s="126"/>
      <c r="K76" s="127">
        <f t="shared" ref="K76:N114" ca="1" si="22">IF(G76="",B76,G76)</f>
        <v>0</v>
      </c>
      <c r="L76" s="127">
        <f t="shared" ca="1" si="22"/>
        <v>0</v>
      </c>
      <c r="M76" s="127">
        <f t="shared" ca="1" si="22"/>
        <v>0</v>
      </c>
      <c r="N76" s="127">
        <f t="shared" ca="1" si="22"/>
        <v>0</v>
      </c>
      <c r="O76" s="128">
        <f t="shared" ref="O76:O114" ca="1" si="23">SUM(K76:N76)</f>
        <v>0</v>
      </c>
      <c r="P76" s="129">
        <f ca="1">IF(B76=0,Hajoamiskertoimet!$C$60,SUMIF(Jatetunnus,$A76&amp;"_"&amp;1,DOCmaara)/B76)</f>
        <v>0.1</v>
      </c>
      <c r="Q76" s="130">
        <f ca="1">IF(C76=0,Hajoamiskertoimet!$C$61,SUMIF(Jatetunnus,$A76&amp;"_"&amp;2,DOCmaara)/C76)</f>
        <v>0.15</v>
      </c>
      <c r="R76" s="130">
        <f ca="1">IF(D76=0,Hajoamiskertoimet!$C$62,SUMIF(Jatetunnus,$A76&amp;"_"&amp;3,DOCmaara)/D76)</f>
        <v>0.1</v>
      </c>
      <c r="S76" s="130">
        <f ca="1">IF(E76=0,Hajoamiskertoimet!$C$63,SUMIF(Jatetunnus,$A76&amp;"_"&amp;4,DOCmaara)/E76)</f>
        <v>0.43</v>
      </c>
      <c r="T76" s="126"/>
      <c r="U76" s="126"/>
      <c r="V76" s="126"/>
      <c r="W76" s="126"/>
      <c r="X76" s="131">
        <f t="shared" ref="X76:AA114" ca="1" si="24">IF(T76="",P76,T76)</f>
        <v>0.1</v>
      </c>
      <c r="Y76" s="131">
        <f t="shared" ca="1" si="24"/>
        <v>0.15</v>
      </c>
      <c r="Z76" s="131">
        <f t="shared" ca="1" si="24"/>
        <v>0.1</v>
      </c>
      <c r="AA76" s="132">
        <f t="shared" ca="1" si="24"/>
        <v>0.43</v>
      </c>
      <c r="AB76" s="133">
        <f t="shared" ref="AB76:AD114" ca="1" si="25">K76*X76</f>
        <v>0</v>
      </c>
      <c r="AC76" s="133">
        <f t="shared" ca="1" si="25"/>
        <v>0</v>
      </c>
      <c r="AD76" s="133">
        <f t="shared" ca="1" si="25"/>
        <v>0</v>
      </c>
      <c r="AE76" s="133">
        <f t="shared" ca="1" si="21"/>
        <v>0</v>
      </c>
      <c r="AF76" s="127">
        <f t="shared" ref="AF76:AF114" ca="1" si="26">SUM(AB76:AE76)</f>
        <v>0</v>
      </c>
      <c r="AG76" s="39"/>
    </row>
    <row r="77" spans="1:33" x14ac:dyDescent="0.35">
      <c r="A77" s="182">
        <v>2013</v>
      </c>
      <c r="B77" s="46">
        <f t="shared" ca="1" si="16"/>
        <v>0</v>
      </c>
      <c r="C77" s="46">
        <f t="shared" ca="1" si="17"/>
        <v>0</v>
      </c>
      <c r="D77" s="46">
        <f t="shared" ca="1" si="18"/>
        <v>0</v>
      </c>
      <c r="E77" s="46">
        <f t="shared" ca="1" si="19"/>
        <v>0</v>
      </c>
      <c r="F77" s="46">
        <f t="shared" ca="1" si="20"/>
        <v>0</v>
      </c>
      <c r="G77" s="126"/>
      <c r="H77" s="126"/>
      <c r="I77" s="126"/>
      <c r="J77" s="126"/>
      <c r="K77" s="127">
        <f t="shared" ca="1" si="22"/>
        <v>0</v>
      </c>
      <c r="L77" s="127">
        <f t="shared" ca="1" si="22"/>
        <v>0</v>
      </c>
      <c r="M77" s="127">
        <f t="shared" ca="1" si="22"/>
        <v>0</v>
      </c>
      <c r="N77" s="127">
        <f t="shared" ca="1" si="22"/>
        <v>0</v>
      </c>
      <c r="O77" s="128">
        <f t="shared" ca="1" si="23"/>
        <v>0</v>
      </c>
      <c r="P77" s="129">
        <f ca="1">IF(B77=0,Hajoamiskertoimet!$C$60,SUMIF(Jatetunnus,$A77&amp;"_"&amp;1,DOCmaara)/B77)</f>
        <v>0.1</v>
      </c>
      <c r="Q77" s="130">
        <f ca="1">IF(C77=0,Hajoamiskertoimet!$C$61,SUMIF(Jatetunnus,$A77&amp;"_"&amp;2,DOCmaara)/C77)</f>
        <v>0.15</v>
      </c>
      <c r="R77" s="130">
        <f ca="1">IF(D77=0,Hajoamiskertoimet!$C$62,SUMIF(Jatetunnus,$A77&amp;"_"&amp;3,DOCmaara)/D77)</f>
        <v>0.1</v>
      </c>
      <c r="S77" s="130">
        <f ca="1">IF(E77=0,Hajoamiskertoimet!$C$63,SUMIF(Jatetunnus,$A77&amp;"_"&amp;4,DOCmaara)/E77)</f>
        <v>0.43</v>
      </c>
      <c r="T77" s="126"/>
      <c r="U77" s="126"/>
      <c r="V77" s="126"/>
      <c r="W77" s="126"/>
      <c r="X77" s="131">
        <f t="shared" ca="1" si="24"/>
        <v>0.1</v>
      </c>
      <c r="Y77" s="131">
        <f t="shared" ca="1" si="24"/>
        <v>0.15</v>
      </c>
      <c r="Z77" s="131">
        <f t="shared" ca="1" si="24"/>
        <v>0.1</v>
      </c>
      <c r="AA77" s="132">
        <f t="shared" ca="1" si="24"/>
        <v>0.43</v>
      </c>
      <c r="AB77" s="133">
        <f t="shared" ca="1" si="25"/>
        <v>0</v>
      </c>
      <c r="AC77" s="133">
        <f t="shared" ca="1" si="25"/>
        <v>0</v>
      </c>
      <c r="AD77" s="133">
        <f t="shared" ca="1" si="25"/>
        <v>0</v>
      </c>
      <c r="AE77" s="133">
        <f t="shared" ca="1" si="21"/>
        <v>0</v>
      </c>
      <c r="AF77" s="127">
        <f t="shared" ca="1" si="26"/>
        <v>0</v>
      </c>
      <c r="AG77" s="39"/>
    </row>
    <row r="78" spans="1:33" x14ac:dyDescent="0.35">
      <c r="A78" s="182">
        <v>2014</v>
      </c>
      <c r="B78" s="46">
        <f t="shared" ca="1" si="16"/>
        <v>0</v>
      </c>
      <c r="C78" s="46">
        <f t="shared" ca="1" si="17"/>
        <v>0</v>
      </c>
      <c r="D78" s="46">
        <f t="shared" ca="1" si="18"/>
        <v>0</v>
      </c>
      <c r="E78" s="46">
        <f t="shared" ca="1" si="19"/>
        <v>0</v>
      </c>
      <c r="F78" s="46">
        <f t="shared" ca="1" si="20"/>
        <v>0</v>
      </c>
      <c r="G78" s="126"/>
      <c r="H78" s="126"/>
      <c r="I78" s="126"/>
      <c r="J78" s="126"/>
      <c r="K78" s="127">
        <f t="shared" ca="1" si="22"/>
        <v>0</v>
      </c>
      <c r="L78" s="127">
        <f t="shared" ca="1" si="22"/>
        <v>0</v>
      </c>
      <c r="M78" s="127">
        <f t="shared" ca="1" si="22"/>
        <v>0</v>
      </c>
      <c r="N78" s="127">
        <f t="shared" ca="1" si="22"/>
        <v>0</v>
      </c>
      <c r="O78" s="128">
        <f t="shared" ca="1" si="23"/>
        <v>0</v>
      </c>
      <c r="P78" s="129">
        <f ca="1">IF(B78=0,Hajoamiskertoimet!$C$60,SUMIF(Jatetunnus,$A78&amp;"_"&amp;1,DOCmaara)/B78)</f>
        <v>0.1</v>
      </c>
      <c r="Q78" s="130">
        <f ca="1">IF(C78=0,Hajoamiskertoimet!$C$61,SUMIF(Jatetunnus,$A78&amp;"_"&amp;2,DOCmaara)/C78)</f>
        <v>0.15</v>
      </c>
      <c r="R78" s="130">
        <f ca="1">IF(D78=0,Hajoamiskertoimet!$C$62,SUMIF(Jatetunnus,$A78&amp;"_"&amp;3,DOCmaara)/D78)</f>
        <v>0.1</v>
      </c>
      <c r="S78" s="130">
        <f ca="1">IF(E78=0,Hajoamiskertoimet!$C$63,SUMIF(Jatetunnus,$A78&amp;"_"&amp;4,DOCmaara)/E78)</f>
        <v>0.43</v>
      </c>
      <c r="T78" s="126"/>
      <c r="U78" s="126"/>
      <c r="V78" s="126"/>
      <c r="W78" s="126"/>
      <c r="X78" s="131">
        <f t="shared" ca="1" si="24"/>
        <v>0.1</v>
      </c>
      <c r="Y78" s="131">
        <f t="shared" ca="1" si="24"/>
        <v>0.15</v>
      </c>
      <c r="Z78" s="131">
        <f t="shared" ca="1" si="24"/>
        <v>0.1</v>
      </c>
      <c r="AA78" s="132">
        <f t="shared" ca="1" si="24"/>
        <v>0.43</v>
      </c>
      <c r="AB78" s="133">
        <f t="shared" ca="1" si="25"/>
        <v>0</v>
      </c>
      <c r="AC78" s="133">
        <f t="shared" ca="1" si="25"/>
        <v>0</v>
      </c>
      <c r="AD78" s="133">
        <f t="shared" ca="1" si="25"/>
        <v>0</v>
      </c>
      <c r="AE78" s="133">
        <f t="shared" ca="1" si="21"/>
        <v>0</v>
      </c>
      <c r="AF78" s="127">
        <f t="shared" ca="1" si="26"/>
        <v>0</v>
      </c>
      <c r="AG78" s="39"/>
    </row>
    <row r="79" spans="1:33" x14ac:dyDescent="0.35">
      <c r="A79" s="182">
        <v>2015</v>
      </c>
      <c r="B79" s="46">
        <f t="shared" ca="1" si="16"/>
        <v>0</v>
      </c>
      <c r="C79" s="46">
        <f t="shared" ca="1" si="17"/>
        <v>0</v>
      </c>
      <c r="D79" s="46">
        <f t="shared" ca="1" si="18"/>
        <v>0</v>
      </c>
      <c r="E79" s="46">
        <f t="shared" ca="1" si="19"/>
        <v>0</v>
      </c>
      <c r="F79" s="46">
        <f t="shared" ca="1" si="20"/>
        <v>0</v>
      </c>
      <c r="G79" s="126"/>
      <c r="H79" s="126"/>
      <c r="I79" s="126"/>
      <c r="J79" s="126"/>
      <c r="K79" s="127">
        <f t="shared" ca="1" si="22"/>
        <v>0</v>
      </c>
      <c r="L79" s="127">
        <f t="shared" ca="1" si="22"/>
        <v>0</v>
      </c>
      <c r="M79" s="127">
        <f t="shared" ca="1" si="22"/>
        <v>0</v>
      </c>
      <c r="N79" s="127">
        <f t="shared" ca="1" si="22"/>
        <v>0</v>
      </c>
      <c r="O79" s="128">
        <f t="shared" ca="1" si="23"/>
        <v>0</v>
      </c>
      <c r="P79" s="129">
        <f ca="1">IF(B79=0,Hajoamiskertoimet!$C$60,SUMIF(Jatetunnus,$A79&amp;"_"&amp;1,DOCmaara)/B79)</f>
        <v>0.1</v>
      </c>
      <c r="Q79" s="130">
        <f ca="1">IF(C79=0,Hajoamiskertoimet!$C$61,SUMIF(Jatetunnus,$A79&amp;"_"&amp;2,DOCmaara)/C79)</f>
        <v>0.15</v>
      </c>
      <c r="R79" s="130">
        <f ca="1">IF(D79=0,Hajoamiskertoimet!$C$62,SUMIF(Jatetunnus,$A79&amp;"_"&amp;3,DOCmaara)/D79)</f>
        <v>0.1</v>
      </c>
      <c r="S79" s="130">
        <f ca="1">IF(E79=0,Hajoamiskertoimet!$C$63,SUMIF(Jatetunnus,$A79&amp;"_"&amp;4,DOCmaara)/E79)</f>
        <v>0.43</v>
      </c>
      <c r="T79" s="126"/>
      <c r="U79" s="126"/>
      <c r="V79" s="126"/>
      <c r="W79" s="126"/>
      <c r="X79" s="131">
        <f t="shared" ca="1" si="24"/>
        <v>0.1</v>
      </c>
      <c r="Y79" s="131">
        <f t="shared" ca="1" si="24"/>
        <v>0.15</v>
      </c>
      <c r="Z79" s="131">
        <f t="shared" ca="1" si="24"/>
        <v>0.1</v>
      </c>
      <c r="AA79" s="132">
        <f t="shared" ca="1" si="24"/>
        <v>0.43</v>
      </c>
      <c r="AB79" s="133">
        <f t="shared" ca="1" si="25"/>
        <v>0</v>
      </c>
      <c r="AC79" s="133">
        <f t="shared" ca="1" si="25"/>
        <v>0</v>
      </c>
      <c r="AD79" s="133">
        <f t="shared" ca="1" si="25"/>
        <v>0</v>
      </c>
      <c r="AE79" s="133">
        <f t="shared" ca="1" si="21"/>
        <v>0</v>
      </c>
      <c r="AF79" s="127">
        <f t="shared" ca="1" si="26"/>
        <v>0</v>
      </c>
      <c r="AG79" s="39"/>
    </row>
    <row r="80" spans="1:33" x14ac:dyDescent="0.35">
      <c r="A80" s="182">
        <v>2016</v>
      </c>
      <c r="B80" s="46">
        <f t="shared" ca="1" si="16"/>
        <v>0</v>
      </c>
      <c r="C80" s="46">
        <f t="shared" ca="1" si="17"/>
        <v>0</v>
      </c>
      <c r="D80" s="46">
        <f t="shared" ca="1" si="18"/>
        <v>0</v>
      </c>
      <c r="E80" s="46">
        <f t="shared" ca="1" si="19"/>
        <v>0</v>
      </c>
      <c r="F80" s="46">
        <f t="shared" ca="1" si="20"/>
        <v>0</v>
      </c>
      <c r="G80" s="126"/>
      <c r="H80" s="126"/>
      <c r="I80" s="126"/>
      <c r="J80" s="126"/>
      <c r="K80" s="127">
        <f t="shared" ca="1" si="22"/>
        <v>0</v>
      </c>
      <c r="L80" s="127">
        <f t="shared" ca="1" si="22"/>
        <v>0</v>
      </c>
      <c r="M80" s="127">
        <f t="shared" ca="1" si="22"/>
        <v>0</v>
      </c>
      <c r="N80" s="127">
        <f t="shared" ca="1" si="22"/>
        <v>0</v>
      </c>
      <c r="O80" s="128">
        <f t="shared" ca="1" si="23"/>
        <v>0</v>
      </c>
      <c r="P80" s="129">
        <f ca="1">IF(B80=0,Hajoamiskertoimet!$C$60,SUMIF(Jatetunnus,$A80&amp;"_"&amp;1,DOCmaara)/B80)</f>
        <v>0.1</v>
      </c>
      <c r="Q80" s="130">
        <f ca="1">IF(C80=0,Hajoamiskertoimet!$C$61,SUMIF(Jatetunnus,$A80&amp;"_"&amp;2,DOCmaara)/C80)</f>
        <v>0.15</v>
      </c>
      <c r="R80" s="130">
        <f ca="1">IF(D80=0,Hajoamiskertoimet!$C$62,SUMIF(Jatetunnus,$A80&amp;"_"&amp;3,DOCmaara)/D80)</f>
        <v>0.1</v>
      </c>
      <c r="S80" s="130">
        <f ca="1">IF(E80=0,Hajoamiskertoimet!$C$63,SUMIF(Jatetunnus,$A80&amp;"_"&amp;4,DOCmaara)/E80)</f>
        <v>0.43</v>
      </c>
      <c r="T80" s="126"/>
      <c r="U80" s="126"/>
      <c r="V80" s="126"/>
      <c r="W80" s="126"/>
      <c r="X80" s="131">
        <f t="shared" ca="1" si="24"/>
        <v>0.1</v>
      </c>
      <c r="Y80" s="131">
        <f t="shared" ca="1" si="24"/>
        <v>0.15</v>
      </c>
      <c r="Z80" s="131">
        <f t="shared" ca="1" si="24"/>
        <v>0.1</v>
      </c>
      <c r="AA80" s="132">
        <f t="shared" ca="1" si="24"/>
        <v>0.43</v>
      </c>
      <c r="AB80" s="133">
        <f t="shared" ca="1" si="25"/>
        <v>0</v>
      </c>
      <c r="AC80" s="133">
        <f t="shared" ca="1" si="25"/>
        <v>0</v>
      </c>
      <c r="AD80" s="133">
        <f t="shared" ca="1" si="25"/>
        <v>0</v>
      </c>
      <c r="AE80" s="133">
        <f t="shared" ca="1" si="21"/>
        <v>0</v>
      </c>
      <c r="AF80" s="127">
        <f t="shared" ca="1" si="26"/>
        <v>0</v>
      </c>
      <c r="AG80" s="39"/>
    </row>
    <row r="81" spans="1:33" x14ac:dyDescent="0.35">
      <c r="A81" s="182">
        <v>2017</v>
      </c>
      <c r="B81" s="46">
        <f t="shared" ca="1" si="16"/>
        <v>0</v>
      </c>
      <c r="C81" s="46">
        <f t="shared" ca="1" si="17"/>
        <v>0</v>
      </c>
      <c r="D81" s="46">
        <f t="shared" ca="1" si="18"/>
        <v>0</v>
      </c>
      <c r="E81" s="46">
        <f t="shared" ca="1" si="19"/>
        <v>0</v>
      </c>
      <c r="F81" s="46">
        <f t="shared" ca="1" si="20"/>
        <v>0</v>
      </c>
      <c r="G81" s="126"/>
      <c r="H81" s="126"/>
      <c r="I81" s="126"/>
      <c r="J81" s="126"/>
      <c r="K81" s="127">
        <f t="shared" ca="1" si="22"/>
        <v>0</v>
      </c>
      <c r="L81" s="127">
        <f t="shared" ca="1" si="22"/>
        <v>0</v>
      </c>
      <c r="M81" s="127">
        <f t="shared" ca="1" si="22"/>
        <v>0</v>
      </c>
      <c r="N81" s="127">
        <f t="shared" ca="1" si="22"/>
        <v>0</v>
      </c>
      <c r="O81" s="128">
        <f t="shared" ca="1" si="23"/>
        <v>0</v>
      </c>
      <c r="P81" s="129">
        <f ca="1">IF(B81=0,Hajoamiskertoimet!$C$60,SUMIF(Jatetunnus,$A81&amp;"_"&amp;1,DOCmaara)/B81)</f>
        <v>0.1</v>
      </c>
      <c r="Q81" s="130">
        <f ca="1">IF(C81=0,Hajoamiskertoimet!$C$61,SUMIF(Jatetunnus,$A81&amp;"_"&amp;2,DOCmaara)/C81)</f>
        <v>0.15</v>
      </c>
      <c r="R81" s="130">
        <f ca="1">IF(D81=0,Hajoamiskertoimet!$C$62,SUMIF(Jatetunnus,$A81&amp;"_"&amp;3,DOCmaara)/D81)</f>
        <v>0.1</v>
      </c>
      <c r="S81" s="130">
        <f ca="1">IF(E81=0,Hajoamiskertoimet!$C$63,SUMIF(Jatetunnus,$A81&amp;"_"&amp;4,DOCmaara)/E81)</f>
        <v>0.43</v>
      </c>
      <c r="T81" s="126"/>
      <c r="U81" s="126"/>
      <c r="V81" s="126"/>
      <c r="W81" s="126"/>
      <c r="X81" s="131">
        <f t="shared" ca="1" si="24"/>
        <v>0.1</v>
      </c>
      <c r="Y81" s="131">
        <f t="shared" ca="1" si="24"/>
        <v>0.15</v>
      </c>
      <c r="Z81" s="131">
        <f t="shared" ca="1" si="24"/>
        <v>0.1</v>
      </c>
      <c r="AA81" s="132">
        <f t="shared" ca="1" si="24"/>
        <v>0.43</v>
      </c>
      <c r="AB81" s="133">
        <f t="shared" ca="1" si="25"/>
        <v>0</v>
      </c>
      <c r="AC81" s="133">
        <f t="shared" ca="1" si="25"/>
        <v>0</v>
      </c>
      <c r="AD81" s="133">
        <f t="shared" ca="1" si="25"/>
        <v>0</v>
      </c>
      <c r="AE81" s="133">
        <f t="shared" ca="1" si="21"/>
        <v>0</v>
      </c>
      <c r="AF81" s="127">
        <f t="shared" ca="1" si="26"/>
        <v>0</v>
      </c>
      <c r="AG81" s="39"/>
    </row>
    <row r="82" spans="1:33" x14ac:dyDescent="0.35">
      <c r="A82" s="182">
        <v>2018</v>
      </c>
      <c r="B82" s="46">
        <f t="shared" ca="1" si="16"/>
        <v>0</v>
      </c>
      <c r="C82" s="46">
        <f t="shared" ca="1" si="17"/>
        <v>0</v>
      </c>
      <c r="D82" s="46">
        <f t="shared" ca="1" si="18"/>
        <v>0</v>
      </c>
      <c r="E82" s="46">
        <f t="shared" ca="1" si="19"/>
        <v>0</v>
      </c>
      <c r="F82" s="46">
        <f t="shared" ca="1" si="20"/>
        <v>0</v>
      </c>
      <c r="G82" s="126"/>
      <c r="H82" s="126"/>
      <c r="I82" s="126"/>
      <c r="J82" s="126"/>
      <c r="K82" s="127">
        <f t="shared" ca="1" si="22"/>
        <v>0</v>
      </c>
      <c r="L82" s="127">
        <f t="shared" ca="1" si="22"/>
        <v>0</v>
      </c>
      <c r="M82" s="127">
        <f t="shared" ca="1" si="22"/>
        <v>0</v>
      </c>
      <c r="N82" s="127">
        <f t="shared" ca="1" si="22"/>
        <v>0</v>
      </c>
      <c r="O82" s="128">
        <f t="shared" ca="1" si="23"/>
        <v>0</v>
      </c>
      <c r="P82" s="129">
        <f ca="1">IF(B82=0,Hajoamiskertoimet!$C$60,SUMIF(Jatetunnus,$A82&amp;"_"&amp;1,DOCmaara)/B82)</f>
        <v>0.1</v>
      </c>
      <c r="Q82" s="130">
        <f ca="1">IF(C82=0,Hajoamiskertoimet!$C$61,SUMIF(Jatetunnus,$A82&amp;"_"&amp;2,DOCmaara)/C82)</f>
        <v>0.15</v>
      </c>
      <c r="R82" s="130">
        <f ca="1">IF(D82=0,Hajoamiskertoimet!$C$62,SUMIF(Jatetunnus,$A82&amp;"_"&amp;3,DOCmaara)/D82)</f>
        <v>0.1</v>
      </c>
      <c r="S82" s="130">
        <f ca="1">IF(E82=0,Hajoamiskertoimet!$C$63,SUMIF(Jatetunnus,$A82&amp;"_"&amp;4,DOCmaara)/E82)</f>
        <v>0.43</v>
      </c>
      <c r="T82" s="126"/>
      <c r="U82" s="126"/>
      <c r="V82" s="126"/>
      <c r="W82" s="126"/>
      <c r="X82" s="131">
        <f t="shared" ca="1" si="24"/>
        <v>0.1</v>
      </c>
      <c r="Y82" s="131">
        <f t="shared" ca="1" si="24"/>
        <v>0.15</v>
      </c>
      <c r="Z82" s="131">
        <f t="shared" ca="1" si="24"/>
        <v>0.1</v>
      </c>
      <c r="AA82" s="132">
        <f t="shared" ca="1" si="24"/>
        <v>0.43</v>
      </c>
      <c r="AB82" s="133">
        <f t="shared" ca="1" si="25"/>
        <v>0</v>
      </c>
      <c r="AC82" s="133">
        <f t="shared" ca="1" si="25"/>
        <v>0</v>
      </c>
      <c r="AD82" s="133">
        <f t="shared" ca="1" si="25"/>
        <v>0</v>
      </c>
      <c r="AE82" s="133">
        <f t="shared" ca="1" si="21"/>
        <v>0</v>
      </c>
      <c r="AF82" s="127">
        <f t="shared" ca="1" si="26"/>
        <v>0</v>
      </c>
      <c r="AG82" s="39"/>
    </row>
    <row r="83" spans="1:33" x14ac:dyDescent="0.35">
      <c r="A83" s="182">
        <v>2019</v>
      </c>
      <c r="B83" s="46">
        <f t="shared" ca="1" si="16"/>
        <v>0</v>
      </c>
      <c r="C83" s="46">
        <f t="shared" ca="1" si="17"/>
        <v>0</v>
      </c>
      <c r="D83" s="46">
        <f t="shared" ca="1" si="18"/>
        <v>0</v>
      </c>
      <c r="E83" s="46">
        <f t="shared" ca="1" si="19"/>
        <v>0</v>
      </c>
      <c r="F83" s="46">
        <f t="shared" ca="1" si="20"/>
        <v>0</v>
      </c>
      <c r="G83" s="126"/>
      <c r="H83" s="126"/>
      <c r="I83" s="126"/>
      <c r="J83" s="126"/>
      <c r="K83" s="127">
        <f t="shared" ca="1" si="22"/>
        <v>0</v>
      </c>
      <c r="L83" s="127">
        <f t="shared" ca="1" si="22"/>
        <v>0</v>
      </c>
      <c r="M83" s="127">
        <f t="shared" ca="1" si="22"/>
        <v>0</v>
      </c>
      <c r="N83" s="127">
        <f t="shared" ca="1" si="22"/>
        <v>0</v>
      </c>
      <c r="O83" s="128">
        <f t="shared" ca="1" si="23"/>
        <v>0</v>
      </c>
      <c r="P83" s="129">
        <f ca="1">IF(B83=0,Hajoamiskertoimet!$C$60,SUMIF(Jatetunnus,$A83&amp;"_"&amp;1,DOCmaara)/B83)</f>
        <v>0.1</v>
      </c>
      <c r="Q83" s="130">
        <f ca="1">IF(C83=0,Hajoamiskertoimet!$C$61,SUMIF(Jatetunnus,$A83&amp;"_"&amp;2,DOCmaara)/C83)</f>
        <v>0.15</v>
      </c>
      <c r="R83" s="130">
        <f ca="1">IF(D83=0,Hajoamiskertoimet!$C$62,SUMIF(Jatetunnus,$A83&amp;"_"&amp;3,DOCmaara)/D83)</f>
        <v>0.1</v>
      </c>
      <c r="S83" s="130">
        <f ca="1">IF(E83=0,Hajoamiskertoimet!$C$63,SUMIF(Jatetunnus,$A83&amp;"_"&amp;4,DOCmaara)/E83)</f>
        <v>0.43</v>
      </c>
      <c r="T83" s="126"/>
      <c r="U83" s="126"/>
      <c r="V83" s="126"/>
      <c r="W83" s="126"/>
      <c r="X83" s="131">
        <f t="shared" ca="1" si="24"/>
        <v>0.1</v>
      </c>
      <c r="Y83" s="131">
        <f t="shared" ca="1" si="24"/>
        <v>0.15</v>
      </c>
      <c r="Z83" s="131">
        <f t="shared" ca="1" si="24"/>
        <v>0.1</v>
      </c>
      <c r="AA83" s="132">
        <f t="shared" ca="1" si="24"/>
        <v>0.43</v>
      </c>
      <c r="AB83" s="133">
        <f t="shared" ca="1" si="25"/>
        <v>0</v>
      </c>
      <c r="AC83" s="133">
        <f t="shared" ca="1" si="25"/>
        <v>0</v>
      </c>
      <c r="AD83" s="133">
        <f t="shared" ca="1" si="25"/>
        <v>0</v>
      </c>
      <c r="AE83" s="133">
        <f t="shared" ca="1" si="21"/>
        <v>0</v>
      </c>
      <c r="AF83" s="127">
        <f t="shared" ca="1" si="26"/>
        <v>0</v>
      </c>
      <c r="AG83" s="39"/>
    </row>
    <row r="84" spans="1:33" x14ac:dyDescent="0.35">
      <c r="A84" s="182">
        <v>2020</v>
      </c>
      <c r="B84" s="46">
        <f t="shared" ca="1" si="16"/>
        <v>0</v>
      </c>
      <c r="C84" s="46">
        <f t="shared" ca="1" si="17"/>
        <v>0</v>
      </c>
      <c r="D84" s="46">
        <f t="shared" ca="1" si="18"/>
        <v>0</v>
      </c>
      <c r="E84" s="46">
        <f t="shared" ca="1" si="19"/>
        <v>0</v>
      </c>
      <c r="F84" s="46">
        <f t="shared" ca="1" si="20"/>
        <v>0</v>
      </c>
      <c r="G84" s="126"/>
      <c r="H84" s="126"/>
      <c r="I84" s="126"/>
      <c r="J84" s="126"/>
      <c r="K84" s="127">
        <f t="shared" ca="1" si="22"/>
        <v>0</v>
      </c>
      <c r="L84" s="127">
        <f t="shared" ca="1" si="22"/>
        <v>0</v>
      </c>
      <c r="M84" s="127">
        <f t="shared" ca="1" si="22"/>
        <v>0</v>
      </c>
      <c r="N84" s="127">
        <f t="shared" ca="1" si="22"/>
        <v>0</v>
      </c>
      <c r="O84" s="128">
        <f t="shared" ca="1" si="23"/>
        <v>0</v>
      </c>
      <c r="P84" s="129">
        <f ca="1">IF(B84=0,Hajoamiskertoimet!$C$60,SUMIF(Jatetunnus,$A84&amp;"_"&amp;1,DOCmaara)/B84)</f>
        <v>0.1</v>
      </c>
      <c r="Q84" s="130">
        <f ca="1">IF(C84=0,Hajoamiskertoimet!$C$61,SUMIF(Jatetunnus,$A84&amp;"_"&amp;2,DOCmaara)/C84)</f>
        <v>0.15</v>
      </c>
      <c r="R84" s="130">
        <f ca="1">IF(D84=0,Hajoamiskertoimet!$C$62,SUMIF(Jatetunnus,$A84&amp;"_"&amp;3,DOCmaara)/D84)</f>
        <v>0.1</v>
      </c>
      <c r="S84" s="130">
        <f ca="1">IF(E84=0,Hajoamiskertoimet!$C$63,SUMIF(Jatetunnus,$A84&amp;"_"&amp;4,DOCmaara)/E84)</f>
        <v>0.43</v>
      </c>
      <c r="T84" s="126"/>
      <c r="U84" s="126"/>
      <c r="V84" s="126"/>
      <c r="W84" s="126"/>
      <c r="X84" s="131">
        <f t="shared" ca="1" si="24"/>
        <v>0.1</v>
      </c>
      <c r="Y84" s="131">
        <f t="shared" ca="1" si="24"/>
        <v>0.15</v>
      </c>
      <c r="Z84" s="131">
        <f t="shared" ca="1" si="24"/>
        <v>0.1</v>
      </c>
      <c r="AA84" s="132">
        <f t="shared" ca="1" si="24"/>
        <v>0.43</v>
      </c>
      <c r="AB84" s="133">
        <f t="shared" ca="1" si="25"/>
        <v>0</v>
      </c>
      <c r="AC84" s="133">
        <f t="shared" ca="1" si="25"/>
        <v>0</v>
      </c>
      <c r="AD84" s="133">
        <f t="shared" ca="1" si="25"/>
        <v>0</v>
      </c>
      <c r="AE84" s="133">
        <f t="shared" ca="1" si="21"/>
        <v>0</v>
      </c>
      <c r="AF84" s="127">
        <f t="shared" ca="1" si="26"/>
        <v>0</v>
      </c>
      <c r="AG84" s="39"/>
    </row>
    <row r="85" spans="1:33" x14ac:dyDescent="0.35">
      <c r="A85" s="182">
        <v>2021</v>
      </c>
      <c r="B85" s="46">
        <f t="shared" ca="1" si="16"/>
        <v>0</v>
      </c>
      <c r="C85" s="46">
        <f t="shared" ca="1" si="17"/>
        <v>0</v>
      </c>
      <c r="D85" s="46">
        <f t="shared" ca="1" si="18"/>
        <v>0</v>
      </c>
      <c r="E85" s="46">
        <f t="shared" ca="1" si="19"/>
        <v>0</v>
      </c>
      <c r="F85" s="46">
        <f t="shared" ca="1" si="20"/>
        <v>0</v>
      </c>
      <c r="G85" s="126"/>
      <c r="H85" s="126"/>
      <c r="I85" s="126"/>
      <c r="J85" s="126"/>
      <c r="K85" s="127">
        <f t="shared" ca="1" si="22"/>
        <v>0</v>
      </c>
      <c r="L85" s="127">
        <f t="shared" ca="1" si="22"/>
        <v>0</v>
      </c>
      <c r="M85" s="127">
        <f t="shared" ca="1" si="22"/>
        <v>0</v>
      </c>
      <c r="N85" s="127">
        <f t="shared" ca="1" si="22"/>
        <v>0</v>
      </c>
      <c r="O85" s="128">
        <f t="shared" ca="1" si="23"/>
        <v>0</v>
      </c>
      <c r="P85" s="129">
        <f ca="1">IF(B85=0,Hajoamiskertoimet!$C$60,SUMIF(Jatetunnus,$A85&amp;"_"&amp;1,DOCmaara)/B85)</f>
        <v>0.1</v>
      </c>
      <c r="Q85" s="130">
        <f ca="1">IF(C85=0,Hajoamiskertoimet!$C$61,SUMIF(Jatetunnus,$A85&amp;"_"&amp;2,DOCmaara)/C85)</f>
        <v>0.15</v>
      </c>
      <c r="R85" s="130">
        <f ca="1">IF(D85=0,Hajoamiskertoimet!$C$62,SUMIF(Jatetunnus,$A85&amp;"_"&amp;3,DOCmaara)/D85)</f>
        <v>0.1</v>
      </c>
      <c r="S85" s="130">
        <f ca="1">IF(E85=0,Hajoamiskertoimet!$C$63,SUMIF(Jatetunnus,$A85&amp;"_"&amp;4,DOCmaara)/E85)</f>
        <v>0.43</v>
      </c>
      <c r="T85" s="126"/>
      <c r="U85" s="126"/>
      <c r="V85" s="126"/>
      <c r="W85" s="126"/>
      <c r="X85" s="131">
        <f t="shared" ca="1" si="24"/>
        <v>0.1</v>
      </c>
      <c r="Y85" s="131">
        <f t="shared" ca="1" si="24"/>
        <v>0.15</v>
      </c>
      <c r="Z85" s="131">
        <f t="shared" ca="1" si="24"/>
        <v>0.1</v>
      </c>
      <c r="AA85" s="132">
        <f t="shared" ca="1" si="24"/>
        <v>0.43</v>
      </c>
      <c r="AB85" s="133">
        <f t="shared" ca="1" si="25"/>
        <v>0</v>
      </c>
      <c r="AC85" s="133">
        <f t="shared" ca="1" si="25"/>
        <v>0</v>
      </c>
      <c r="AD85" s="133">
        <f t="shared" ca="1" si="25"/>
        <v>0</v>
      </c>
      <c r="AE85" s="133">
        <f t="shared" ca="1" si="21"/>
        <v>0</v>
      </c>
      <c r="AF85" s="127">
        <f t="shared" ca="1" si="26"/>
        <v>0</v>
      </c>
      <c r="AG85" s="39"/>
    </row>
    <row r="86" spans="1:33" x14ac:dyDescent="0.35">
      <c r="A86" s="182">
        <v>2022</v>
      </c>
      <c r="B86" s="46">
        <f t="shared" ca="1" si="16"/>
        <v>0</v>
      </c>
      <c r="C86" s="46">
        <f t="shared" ca="1" si="17"/>
        <v>0</v>
      </c>
      <c r="D86" s="46">
        <f t="shared" ca="1" si="18"/>
        <v>0</v>
      </c>
      <c r="E86" s="46">
        <f t="shared" ca="1" si="19"/>
        <v>0</v>
      </c>
      <c r="F86" s="46">
        <f t="shared" ca="1" si="20"/>
        <v>0</v>
      </c>
      <c r="G86" s="126"/>
      <c r="H86" s="126"/>
      <c r="I86" s="126"/>
      <c r="J86" s="126"/>
      <c r="K86" s="127">
        <f t="shared" ca="1" si="22"/>
        <v>0</v>
      </c>
      <c r="L86" s="127">
        <f t="shared" ca="1" si="22"/>
        <v>0</v>
      </c>
      <c r="M86" s="127">
        <f t="shared" ca="1" si="22"/>
        <v>0</v>
      </c>
      <c r="N86" s="127">
        <f t="shared" ca="1" si="22"/>
        <v>0</v>
      </c>
      <c r="O86" s="128">
        <f t="shared" ca="1" si="23"/>
        <v>0</v>
      </c>
      <c r="P86" s="129">
        <f ca="1">IF(B86=0,Hajoamiskertoimet!$C$60,SUMIF(Jatetunnus,$A86&amp;"_"&amp;1,DOCmaara)/B86)</f>
        <v>0.1</v>
      </c>
      <c r="Q86" s="130">
        <f ca="1">IF(C86=0,Hajoamiskertoimet!$C$61,SUMIF(Jatetunnus,$A86&amp;"_"&amp;2,DOCmaara)/C86)</f>
        <v>0.15</v>
      </c>
      <c r="R86" s="130">
        <f ca="1">IF(D86=0,Hajoamiskertoimet!$C$62,SUMIF(Jatetunnus,$A86&amp;"_"&amp;3,DOCmaara)/D86)</f>
        <v>0.1</v>
      </c>
      <c r="S86" s="130">
        <f ca="1">IF(E86=0,Hajoamiskertoimet!$C$63,SUMIF(Jatetunnus,$A86&amp;"_"&amp;4,DOCmaara)/E86)</f>
        <v>0.43</v>
      </c>
      <c r="T86" s="126"/>
      <c r="U86" s="126"/>
      <c r="V86" s="126"/>
      <c r="W86" s="126"/>
      <c r="X86" s="131">
        <f t="shared" ca="1" si="24"/>
        <v>0.1</v>
      </c>
      <c r="Y86" s="131">
        <f t="shared" ca="1" si="24"/>
        <v>0.15</v>
      </c>
      <c r="Z86" s="131">
        <f t="shared" ca="1" si="24"/>
        <v>0.1</v>
      </c>
      <c r="AA86" s="132">
        <f t="shared" ca="1" si="24"/>
        <v>0.43</v>
      </c>
      <c r="AB86" s="133">
        <f t="shared" ca="1" si="25"/>
        <v>0</v>
      </c>
      <c r="AC86" s="133">
        <f t="shared" ca="1" si="25"/>
        <v>0</v>
      </c>
      <c r="AD86" s="133">
        <f t="shared" ca="1" si="25"/>
        <v>0</v>
      </c>
      <c r="AE86" s="133">
        <f t="shared" ca="1" si="21"/>
        <v>0</v>
      </c>
      <c r="AF86" s="127">
        <f t="shared" ca="1" si="26"/>
        <v>0</v>
      </c>
      <c r="AG86" s="39"/>
    </row>
    <row r="87" spans="1:33" x14ac:dyDescent="0.35">
      <c r="A87" s="182">
        <v>2023</v>
      </c>
      <c r="B87" s="46">
        <f t="shared" ca="1" si="16"/>
        <v>0</v>
      </c>
      <c r="C87" s="46">
        <f t="shared" ca="1" si="17"/>
        <v>0</v>
      </c>
      <c r="D87" s="46">
        <f t="shared" ca="1" si="18"/>
        <v>0</v>
      </c>
      <c r="E87" s="46">
        <f t="shared" ca="1" si="19"/>
        <v>0</v>
      </c>
      <c r="F87" s="46">
        <f t="shared" ca="1" si="20"/>
        <v>0</v>
      </c>
      <c r="G87" s="126"/>
      <c r="H87" s="126"/>
      <c r="I87" s="126"/>
      <c r="J87" s="126"/>
      <c r="K87" s="127">
        <f t="shared" ca="1" si="22"/>
        <v>0</v>
      </c>
      <c r="L87" s="127">
        <f t="shared" ca="1" si="22"/>
        <v>0</v>
      </c>
      <c r="M87" s="127">
        <f t="shared" ca="1" si="22"/>
        <v>0</v>
      </c>
      <c r="N87" s="127">
        <f t="shared" ca="1" si="22"/>
        <v>0</v>
      </c>
      <c r="O87" s="128">
        <f t="shared" ca="1" si="23"/>
        <v>0</v>
      </c>
      <c r="P87" s="129">
        <f ca="1">IF(B87=0,Hajoamiskertoimet!$C$60,SUMIF(Jatetunnus,$A87&amp;"_"&amp;1,DOCmaara)/B87)</f>
        <v>0.1</v>
      </c>
      <c r="Q87" s="130">
        <f ca="1">IF(C87=0,Hajoamiskertoimet!$C$61,SUMIF(Jatetunnus,$A87&amp;"_"&amp;2,DOCmaara)/C87)</f>
        <v>0.15</v>
      </c>
      <c r="R87" s="130">
        <f ca="1">IF(D87=0,Hajoamiskertoimet!$C$62,SUMIF(Jatetunnus,$A87&amp;"_"&amp;3,DOCmaara)/D87)</f>
        <v>0.1</v>
      </c>
      <c r="S87" s="130">
        <f ca="1">IF(E87=0,Hajoamiskertoimet!$C$63,SUMIF(Jatetunnus,$A87&amp;"_"&amp;4,DOCmaara)/E87)</f>
        <v>0.43</v>
      </c>
      <c r="T87" s="126"/>
      <c r="U87" s="126"/>
      <c r="V87" s="126"/>
      <c r="W87" s="126"/>
      <c r="X87" s="131">
        <f t="shared" ca="1" si="24"/>
        <v>0.1</v>
      </c>
      <c r="Y87" s="131">
        <f t="shared" ca="1" si="24"/>
        <v>0.15</v>
      </c>
      <c r="Z87" s="131">
        <f t="shared" ca="1" si="24"/>
        <v>0.1</v>
      </c>
      <c r="AA87" s="132">
        <f t="shared" ca="1" si="24"/>
        <v>0.43</v>
      </c>
      <c r="AB87" s="133">
        <f t="shared" ca="1" si="25"/>
        <v>0</v>
      </c>
      <c r="AC87" s="133">
        <f t="shared" ca="1" si="25"/>
        <v>0</v>
      </c>
      <c r="AD87" s="133">
        <f t="shared" ca="1" si="25"/>
        <v>0</v>
      </c>
      <c r="AE87" s="133">
        <f t="shared" ca="1" si="21"/>
        <v>0</v>
      </c>
      <c r="AF87" s="127">
        <f t="shared" ca="1" si="26"/>
        <v>0</v>
      </c>
      <c r="AG87" s="39"/>
    </row>
    <row r="88" spans="1:33" x14ac:dyDescent="0.35">
      <c r="A88" s="182">
        <v>2024</v>
      </c>
      <c r="B88" s="46">
        <f t="shared" ca="1" si="16"/>
        <v>0</v>
      </c>
      <c r="C88" s="46">
        <f t="shared" ca="1" si="17"/>
        <v>0</v>
      </c>
      <c r="D88" s="46">
        <f t="shared" ca="1" si="18"/>
        <v>0</v>
      </c>
      <c r="E88" s="46">
        <f t="shared" ca="1" si="19"/>
        <v>0</v>
      </c>
      <c r="F88" s="46">
        <f t="shared" ca="1" si="20"/>
        <v>0</v>
      </c>
      <c r="G88" s="126"/>
      <c r="H88" s="126"/>
      <c r="I88" s="126"/>
      <c r="J88" s="126"/>
      <c r="K88" s="127">
        <f t="shared" ca="1" si="22"/>
        <v>0</v>
      </c>
      <c r="L88" s="127">
        <f t="shared" ca="1" si="22"/>
        <v>0</v>
      </c>
      <c r="M88" s="127">
        <f t="shared" ca="1" si="22"/>
        <v>0</v>
      </c>
      <c r="N88" s="127">
        <f t="shared" ca="1" si="22"/>
        <v>0</v>
      </c>
      <c r="O88" s="128">
        <f t="shared" ca="1" si="23"/>
        <v>0</v>
      </c>
      <c r="P88" s="129">
        <f ca="1">IF(B88=0,Hajoamiskertoimet!$C$60,SUMIF(Jatetunnus,$A88&amp;"_"&amp;1,DOCmaara)/B88)</f>
        <v>0.1</v>
      </c>
      <c r="Q88" s="130">
        <f ca="1">IF(C88=0,Hajoamiskertoimet!$C$61,SUMIF(Jatetunnus,$A88&amp;"_"&amp;2,DOCmaara)/C88)</f>
        <v>0.15</v>
      </c>
      <c r="R88" s="130">
        <f ca="1">IF(D88=0,Hajoamiskertoimet!$C$62,SUMIF(Jatetunnus,$A88&amp;"_"&amp;3,DOCmaara)/D88)</f>
        <v>0.1</v>
      </c>
      <c r="S88" s="130">
        <f ca="1">IF(E88=0,Hajoamiskertoimet!$C$63,SUMIF(Jatetunnus,$A88&amp;"_"&amp;4,DOCmaara)/E88)</f>
        <v>0.43</v>
      </c>
      <c r="T88" s="126"/>
      <c r="U88" s="126"/>
      <c r="V88" s="126"/>
      <c r="W88" s="126"/>
      <c r="X88" s="131">
        <f t="shared" ca="1" si="24"/>
        <v>0.1</v>
      </c>
      <c r="Y88" s="131">
        <f t="shared" ca="1" si="24"/>
        <v>0.15</v>
      </c>
      <c r="Z88" s="131">
        <f t="shared" ca="1" si="24"/>
        <v>0.1</v>
      </c>
      <c r="AA88" s="132">
        <f t="shared" ca="1" si="24"/>
        <v>0.43</v>
      </c>
      <c r="AB88" s="133">
        <f t="shared" ca="1" si="25"/>
        <v>0</v>
      </c>
      <c r="AC88" s="133">
        <f t="shared" ca="1" si="25"/>
        <v>0</v>
      </c>
      <c r="AD88" s="133">
        <f t="shared" ca="1" si="25"/>
        <v>0</v>
      </c>
      <c r="AE88" s="133">
        <f t="shared" ca="1" si="21"/>
        <v>0</v>
      </c>
      <c r="AF88" s="127">
        <f t="shared" ca="1" si="26"/>
        <v>0</v>
      </c>
      <c r="AG88" s="39"/>
    </row>
    <row r="89" spans="1:33" x14ac:dyDescent="0.35">
      <c r="A89" s="182">
        <v>2025</v>
      </c>
      <c r="B89" s="46">
        <f t="shared" ca="1" si="16"/>
        <v>0</v>
      </c>
      <c r="C89" s="46">
        <f t="shared" ca="1" si="17"/>
        <v>0</v>
      </c>
      <c r="D89" s="46">
        <f t="shared" ca="1" si="18"/>
        <v>0</v>
      </c>
      <c r="E89" s="46">
        <f t="shared" ca="1" si="19"/>
        <v>0</v>
      </c>
      <c r="F89" s="46">
        <f t="shared" ca="1" si="20"/>
        <v>0</v>
      </c>
      <c r="G89" s="126"/>
      <c r="H89" s="126"/>
      <c r="I89" s="126"/>
      <c r="J89" s="126"/>
      <c r="K89" s="127">
        <f t="shared" ca="1" si="22"/>
        <v>0</v>
      </c>
      <c r="L89" s="127">
        <f t="shared" ca="1" si="22"/>
        <v>0</v>
      </c>
      <c r="M89" s="127">
        <f t="shared" ca="1" si="22"/>
        <v>0</v>
      </c>
      <c r="N89" s="127">
        <f t="shared" ca="1" si="22"/>
        <v>0</v>
      </c>
      <c r="O89" s="128">
        <f t="shared" ca="1" si="23"/>
        <v>0</v>
      </c>
      <c r="P89" s="129">
        <f ca="1">IF(B89=0,Hajoamiskertoimet!$C$60,SUMIF(Jatetunnus,$A89&amp;"_"&amp;1,DOCmaara)/B89)</f>
        <v>0.1</v>
      </c>
      <c r="Q89" s="130">
        <f ca="1">IF(C89=0,Hajoamiskertoimet!$C$61,SUMIF(Jatetunnus,$A89&amp;"_"&amp;2,DOCmaara)/C89)</f>
        <v>0.15</v>
      </c>
      <c r="R89" s="130">
        <f ca="1">IF(D89=0,Hajoamiskertoimet!$C$62,SUMIF(Jatetunnus,$A89&amp;"_"&amp;3,DOCmaara)/D89)</f>
        <v>0.1</v>
      </c>
      <c r="S89" s="130">
        <f ca="1">IF(E89=0,Hajoamiskertoimet!$C$63,SUMIF(Jatetunnus,$A89&amp;"_"&amp;4,DOCmaara)/E89)</f>
        <v>0.43</v>
      </c>
      <c r="T89" s="126"/>
      <c r="U89" s="126"/>
      <c r="V89" s="126"/>
      <c r="W89" s="126"/>
      <c r="X89" s="131">
        <f t="shared" ca="1" si="24"/>
        <v>0.1</v>
      </c>
      <c r="Y89" s="131">
        <f t="shared" ca="1" si="24"/>
        <v>0.15</v>
      </c>
      <c r="Z89" s="131">
        <f t="shared" ca="1" si="24"/>
        <v>0.1</v>
      </c>
      <c r="AA89" s="132">
        <f t="shared" ca="1" si="24"/>
        <v>0.43</v>
      </c>
      <c r="AB89" s="133">
        <f t="shared" ca="1" si="25"/>
        <v>0</v>
      </c>
      <c r="AC89" s="133">
        <f t="shared" ca="1" si="25"/>
        <v>0</v>
      </c>
      <c r="AD89" s="133">
        <f t="shared" ca="1" si="25"/>
        <v>0</v>
      </c>
      <c r="AE89" s="133">
        <f t="shared" ca="1" si="21"/>
        <v>0</v>
      </c>
      <c r="AF89" s="127">
        <f t="shared" ca="1" si="26"/>
        <v>0</v>
      </c>
      <c r="AG89" s="39"/>
    </row>
    <row r="90" spans="1:33" x14ac:dyDescent="0.35">
      <c r="A90" s="182">
        <v>2026</v>
      </c>
      <c r="B90" s="46">
        <f t="shared" ca="1" si="16"/>
        <v>0</v>
      </c>
      <c r="C90" s="46">
        <f t="shared" ca="1" si="17"/>
        <v>0</v>
      </c>
      <c r="D90" s="46">
        <f t="shared" ca="1" si="18"/>
        <v>0</v>
      </c>
      <c r="E90" s="46">
        <f t="shared" ca="1" si="19"/>
        <v>0</v>
      </c>
      <c r="F90" s="46">
        <f t="shared" ca="1" si="20"/>
        <v>0</v>
      </c>
      <c r="G90" s="126"/>
      <c r="H90" s="126"/>
      <c r="I90" s="126"/>
      <c r="J90" s="126"/>
      <c r="K90" s="127">
        <f t="shared" ca="1" si="22"/>
        <v>0</v>
      </c>
      <c r="L90" s="127">
        <f t="shared" ca="1" si="22"/>
        <v>0</v>
      </c>
      <c r="M90" s="127">
        <f t="shared" ca="1" si="22"/>
        <v>0</v>
      </c>
      <c r="N90" s="127">
        <f t="shared" ca="1" si="22"/>
        <v>0</v>
      </c>
      <c r="O90" s="128">
        <f t="shared" ca="1" si="23"/>
        <v>0</v>
      </c>
      <c r="P90" s="129">
        <f ca="1">IF(B90=0,Hajoamiskertoimet!$C$60,SUMIF(Jatetunnus,$A90&amp;"_"&amp;1,DOCmaara)/B90)</f>
        <v>0.1</v>
      </c>
      <c r="Q90" s="130">
        <f ca="1">IF(C90=0,Hajoamiskertoimet!$C$61,SUMIF(Jatetunnus,$A90&amp;"_"&amp;2,DOCmaara)/C90)</f>
        <v>0.15</v>
      </c>
      <c r="R90" s="130">
        <f ca="1">IF(D90=0,Hajoamiskertoimet!$C$62,SUMIF(Jatetunnus,$A90&amp;"_"&amp;3,DOCmaara)/D90)</f>
        <v>0.1</v>
      </c>
      <c r="S90" s="130">
        <f ca="1">IF(E90=0,Hajoamiskertoimet!$C$63,SUMIF(Jatetunnus,$A90&amp;"_"&amp;4,DOCmaara)/E90)</f>
        <v>0.43</v>
      </c>
      <c r="T90" s="126"/>
      <c r="U90" s="126"/>
      <c r="V90" s="126"/>
      <c r="W90" s="126"/>
      <c r="X90" s="131">
        <f t="shared" ca="1" si="24"/>
        <v>0.1</v>
      </c>
      <c r="Y90" s="131">
        <f t="shared" ca="1" si="24"/>
        <v>0.15</v>
      </c>
      <c r="Z90" s="131">
        <f t="shared" ca="1" si="24"/>
        <v>0.1</v>
      </c>
      <c r="AA90" s="132">
        <f t="shared" ca="1" si="24"/>
        <v>0.43</v>
      </c>
      <c r="AB90" s="133">
        <f t="shared" ca="1" si="25"/>
        <v>0</v>
      </c>
      <c r="AC90" s="133">
        <f t="shared" ca="1" si="25"/>
        <v>0</v>
      </c>
      <c r="AD90" s="133">
        <f t="shared" ca="1" si="25"/>
        <v>0</v>
      </c>
      <c r="AE90" s="133">
        <f t="shared" ca="1" si="21"/>
        <v>0</v>
      </c>
      <c r="AF90" s="127">
        <f t="shared" ca="1" si="26"/>
        <v>0</v>
      </c>
      <c r="AG90" s="39"/>
    </row>
    <row r="91" spans="1:33" x14ac:dyDescent="0.35">
      <c r="A91" s="182">
        <v>2027</v>
      </c>
      <c r="B91" s="46">
        <f t="shared" ca="1" si="16"/>
        <v>0</v>
      </c>
      <c r="C91" s="46">
        <f t="shared" ca="1" si="17"/>
        <v>0</v>
      </c>
      <c r="D91" s="46">
        <f t="shared" ca="1" si="18"/>
        <v>0</v>
      </c>
      <c r="E91" s="46">
        <f t="shared" ca="1" si="19"/>
        <v>0</v>
      </c>
      <c r="F91" s="46">
        <f t="shared" ca="1" si="20"/>
        <v>0</v>
      </c>
      <c r="G91" s="126"/>
      <c r="H91" s="126"/>
      <c r="I91" s="126"/>
      <c r="J91" s="126"/>
      <c r="K91" s="127">
        <f t="shared" ca="1" si="22"/>
        <v>0</v>
      </c>
      <c r="L91" s="127">
        <f ca="1">IF(H91="",C91,H91)</f>
        <v>0</v>
      </c>
      <c r="M91" s="127">
        <f t="shared" ca="1" si="22"/>
        <v>0</v>
      </c>
      <c r="N91" s="127">
        <f t="shared" ca="1" si="22"/>
        <v>0</v>
      </c>
      <c r="O91" s="128">
        <f t="shared" ca="1" si="23"/>
        <v>0</v>
      </c>
      <c r="P91" s="129">
        <f ca="1">IF(B91=0,Hajoamiskertoimet!$C$60,SUMIF(Jatetunnus,$A91&amp;"_"&amp;1,DOCmaara)/B91)</f>
        <v>0.1</v>
      </c>
      <c r="Q91" s="130">
        <f ca="1">IF(C91=0,Hajoamiskertoimet!$C$61,SUMIF(Jatetunnus,$A91&amp;"_"&amp;2,DOCmaara)/C91)</f>
        <v>0.15</v>
      </c>
      <c r="R91" s="130">
        <f ca="1">IF(D91=0,Hajoamiskertoimet!$C$62,SUMIF(Jatetunnus,$A91&amp;"_"&amp;3,DOCmaara)/D91)</f>
        <v>0.1</v>
      </c>
      <c r="S91" s="130">
        <f ca="1">IF(E91=0,Hajoamiskertoimet!$C$63,SUMIF(Jatetunnus,$A91&amp;"_"&amp;4,DOCmaara)/E91)</f>
        <v>0.43</v>
      </c>
      <c r="T91" s="126"/>
      <c r="U91" s="126"/>
      <c r="V91" s="126"/>
      <c r="W91" s="126"/>
      <c r="X91" s="131">
        <f t="shared" ca="1" si="24"/>
        <v>0.1</v>
      </c>
      <c r="Y91" s="131">
        <f t="shared" ca="1" si="24"/>
        <v>0.15</v>
      </c>
      <c r="Z91" s="131">
        <f t="shared" ca="1" si="24"/>
        <v>0.1</v>
      </c>
      <c r="AA91" s="132">
        <f t="shared" ca="1" si="24"/>
        <v>0.43</v>
      </c>
      <c r="AB91" s="133">
        <f t="shared" ca="1" si="25"/>
        <v>0</v>
      </c>
      <c r="AC91" s="133">
        <f t="shared" ca="1" si="25"/>
        <v>0</v>
      </c>
      <c r="AD91" s="133">
        <f t="shared" ca="1" si="25"/>
        <v>0</v>
      </c>
      <c r="AE91" s="133">
        <f t="shared" ca="1" si="21"/>
        <v>0</v>
      </c>
      <c r="AF91" s="127">
        <f t="shared" ca="1" si="26"/>
        <v>0</v>
      </c>
      <c r="AG91" s="39"/>
    </row>
    <row r="92" spans="1:33" x14ac:dyDescent="0.35">
      <c r="A92" s="182">
        <v>2028</v>
      </c>
      <c r="B92" s="46">
        <f t="shared" ca="1" si="16"/>
        <v>0</v>
      </c>
      <c r="C92" s="46">
        <f t="shared" ca="1" si="17"/>
        <v>0</v>
      </c>
      <c r="D92" s="46">
        <f t="shared" ca="1" si="18"/>
        <v>0</v>
      </c>
      <c r="E92" s="46">
        <f t="shared" ca="1" si="19"/>
        <v>0</v>
      </c>
      <c r="F92" s="46">
        <f t="shared" ca="1" si="20"/>
        <v>0</v>
      </c>
      <c r="G92" s="126"/>
      <c r="H92" s="126"/>
      <c r="I92" s="126"/>
      <c r="J92" s="126"/>
      <c r="K92" s="127">
        <f t="shared" ca="1" si="22"/>
        <v>0</v>
      </c>
      <c r="L92" s="127">
        <f t="shared" ca="1" si="22"/>
        <v>0</v>
      </c>
      <c r="M92" s="127">
        <f t="shared" ca="1" si="22"/>
        <v>0</v>
      </c>
      <c r="N92" s="127">
        <f t="shared" ca="1" si="22"/>
        <v>0</v>
      </c>
      <c r="O92" s="128">
        <f t="shared" ca="1" si="23"/>
        <v>0</v>
      </c>
      <c r="P92" s="129">
        <f ca="1">IF(B92=0,Hajoamiskertoimet!$C$60,SUMIF(Jatetunnus,$A92&amp;"_"&amp;1,DOCmaara)/B92)</f>
        <v>0.1</v>
      </c>
      <c r="Q92" s="130">
        <f ca="1">IF(C92=0,Hajoamiskertoimet!$C$61,SUMIF(Jatetunnus,$A92&amp;"_"&amp;2,DOCmaara)/C92)</f>
        <v>0.15</v>
      </c>
      <c r="R92" s="130">
        <f ca="1">IF(D92=0,Hajoamiskertoimet!$C$62,SUMIF(Jatetunnus,$A92&amp;"_"&amp;3,DOCmaara)/D92)</f>
        <v>0.1</v>
      </c>
      <c r="S92" s="130">
        <f ca="1">IF(E92=0,Hajoamiskertoimet!$C$63,SUMIF(Jatetunnus,$A92&amp;"_"&amp;4,DOCmaara)/E92)</f>
        <v>0.43</v>
      </c>
      <c r="T92" s="126"/>
      <c r="U92" s="126"/>
      <c r="V92" s="126"/>
      <c r="W92" s="126"/>
      <c r="X92" s="131">
        <f t="shared" ca="1" si="24"/>
        <v>0.1</v>
      </c>
      <c r="Y92" s="131">
        <f t="shared" ca="1" si="24"/>
        <v>0.15</v>
      </c>
      <c r="Z92" s="131">
        <f t="shared" ca="1" si="24"/>
        <v>0.1</v>
      </c>
      <c r="AA92" s="132">
        <f t="shared" ca="1" si="24"/>
        <v>0.43</v>
      </c>
      <c r="AB92" s="133">
        <f t="shared" ca="1" si="25"/>
        <v>0</v>
      </c>
      <c r="AC92" s="133">
        <f t="shared" ca="1" si="25"/>
        <v>0</v>
      </c>
      <c r="AD92" s="133">
        <f t="shared" ca="1" si="25"/>
        <v>0</v>
      </c>
      <c r="AE92" s="133">
        <f t="shared" ca="1" si="21"/>
        <v>0</v>
      </c>
      <c r="AF92" s="127">
        <f t="shared" ca="1" si="26"/>
        <v>0</v>
      </c>
      <c r="AG92" s="39"/>
    </row>
    <row r="93" spans="1:33" x14ac:dyDescent="0.35">
      <c r="A93" s="182">
        <v>2029</v>
      </c>
      <c r="B93" s="46">
        <f t="shared" ca="1" si="16"/>
        <v>0</v>
      </c>
      <c r="C93" s="46">
        <f t="shared" ca="1" si="17"/>
        <v>0</v>
      </c>
      <c r="D93" s="46">
        <f t="shared" ca="1" si="18"/>
        <v>0</v>
      </c>
      <c r="E93" s="46">
        <f t="shared" ca="1" si="19"/>
        <v>0</v>
      </c>
      <c r="F93" s="46">
        <f t="shared" ca="1" si="20"/>
        <v>0</v>
      </c>
      <c r="G93" s="126"/>
      <c r="H93" s="126"/>
      <c r="I93" s="126"/>
      <c r="J93" s="126"/>
      <c r="K93" s="127">
        <f t="shared" ca="1" si="22"/>
        <v>0</v>
      </c>
      <c r="L93" s="127">
        <f t="shared" ca="1" si="22"/>
        <v>0</v>
      </c>
      <c r="M93" s="127">
        <f t="shared" ca="1" si="22"/>
        <v>0</v>
      </c>
      <c r="N93" s="127">
        <f t="shared" ca="1" si="22"/>
        <v>0</v>
      </c>
      <c r="O93" s="128">
        <f t="shared" ca="1" si="23"/>
        <v>0</v>
      </c>
      <c r="P93" s="129">
        <f ca="1">IF(B93=0,Hajoamiskertoimet!$C$60,SUMIF(Jatetunnus,$A93&amp;"_"&amp;1,DOCmaara)/B93)</f>
        <v>0.1</v>
      </c>
      <c r="Q93" s="130">
        <f ca="1">IF(C93=0,Hajoamiskertoimet!$C$61,SUMIF(Jatetunnus,$A93&amp;"_"&amp;2,DOCmaara)/C93)</f>
        <v>0.15</v>
      </c>
      <c r="R93" s="130">
        <f ca="1">IF(D93=0,Hajoamiskertoimet!$C$62,SUMIF(Jatetunnus,$A93&amp;"_"&amp;3,DOCmaara)/D93)</f>
        <v>0.1</v>
      </c>
      <c r="S93" s="130">
        <f ca="1">IF(E93=0,Hajoamiskertoimet!$C$63,SUMIF(Jatetunnus,$A93&amp;"_"&amp;4,DOCmaara)/E93)</f>
        <v>0.43</v>
      </c>
      <c r="T93" s="126"/>
      <c r="U93" s="126"/>
      <c r="V93" s="126"/>
      <c r="W93" s="126"/>
      <c r="X93" s="131">
        <f t="shared" ca="1" si="24"/>
        <v>0.1</v>
      </c>
      <c r="Y93" s="131">
        <f t="shared" ca="1" si="24"/>
        <v>0.15</v>
      </c>
      <c r="Z93" s="131">
        <f t="shared" ca="1" si="24"/>
        <v>0.1</v>
      </c>
      <c r="AA93" s="132">
        <f t="shared" ca="1" si="24"/>
        <v>0.43</v>
      </c>
      <c r="AB93" s="133">
        <f t="shared" ca="1" si="25"/>
        <v>0</v>
      </c>
      <c r="AC93" s="133">
        <f t="shared" ca="1" si="25"/>
        <v>0</v>
      </c>
      <c r="AD93" s="133">
        <f t="shared" ca="1" si="25"/>
        <v>0</v>
      </c>
      <c r="AE93" s="133">
        <f t="shared" ca="1" si="21"/>
        <v>0</v>
      </c>
      <c r="AF93" s="127">
        <f t="shared" ca="1" si="26"/>
        <v>0</v>
      </c>
      <c r="AG93" s="39"/>
    </row>
    <row r="94" spans="1:33" x14ac:dyDescent="0.35">
      <c r="A94" s="182">
        <v>2030</v>
      </c>
      <c r="B94" s="46">
        <f t="shared" ca="1" si="16"/>
        <v>0</v>
      </c>
      <c r="C94" s="46">
        <f t="shared" ca="1" si="17"/>
        <v>0</v>
      </c>
      <c r="D94" s="46">
        <f t="shared" ca="1" si="18"/>
        <v>0</v>
      </c>
      <c r="E94" s="46">
        <f t="shared" ca="1" si="19"/>
        <v>0</v>
      </c>
      <c r="F94" s="46">
        <f t="shared" ca="1" si="20"/>
        <v>0</v>
      </c>
      <c r="G94" s="126"/>
      <c r="H94" s="126"/>
      <c r="I94" s="126"/>
      <c r="J94" s="126"/>
      <c r="K94" s="127">
        <f t="shared" ca="1" si="22"/>
        <v>0</v>
      </c>
      <c r="L94" s="127">
        <f t="shared" ca="1" si="22"/>
        <v>0</v>
      </c>
      <c r="M94" s="127">
        <f t="shared" ca="1" si="22"/>
        <v>0</v>
      </c>
      <c r="N94" s="127">
        <f t="shared" ca="1" si="22"/>
        <v>0</v>
      </c>
      <c r="O94" s="128">
        <f t="shared" ca="1" si="23"/>
        <v>0</v>
      </c>
      <c r="P94" s="129">
        <f ca="1">IF(B94=0,Hajoamiskertoimet!$C$60,SUMIF(Jatetunnus,$A94&amp;"_"&amp;1,DOCmaara)/B94)</f>
        <v>0.1</v>
      </c>
      <c r="Q94" s="130">
        <f ca="1">IF(C94=0,Hajoamiskertoimet!$C$61,SUMIF(Jatetunnus,$A94&amp;"_"&amp;2,DOCmaara)/C94)</f>
        <v>0.15</v>
      </c>
      <c r="R94" s="130">
        <f ca="1">IF(D94=0,Hajoamiskertoimet!$C$62,SUMIF(Jatetunnus,$A94&amp;"_"&amp;3,DOCmaara)/D94)</f>
        <v>0.1</v>
      </c>
      <c r="S94" s="130">
        <f ca="1">IF(E94=0,Hajoamiskertoimet!$C$63,SUMIF(Jatetunnus,$A94&amp;"_"&amp;4,DOCmaara)/E94)</f>
        <v>0.43</v>
      </c>
      <c r="T94" s="126"/>
      <c r="U94" s="126"/>
      <c r="V94" s="126"/>
      <c r="W94" s="126"/>
      <c r="X94" s="131">
        <f t="shared" ca="1" si="24"/>
        <v>0.1</v>
      </c>
      <c r="Y94" s="131">
        <f t="shared" ca="1" si="24"/>
        <v>0.15</v>
      </c>
      <c r="Z94" s="131">
        <f t="shared" ca="1" si="24"/>
        <v>0.1</v>
      </c>
      <c r="AA94" s="132">
        <f t="shared" ca="1" si="24"/>
        <v>0.43</v>
      </c>
      <c r="AB94" s="133">
        <f t="shared" ca="1" si="25"/>
        <v>0</v>
      </c>
      <c r="AC94" s="133">
        <f t="shared" ca="1" si="25"/>
        <v>0</v>
      </c>
      <c r="AD94" s="133">
        <f t="shared" ca="1" si="25"/>
        <v>0</v>
      </c>
      <c r="AE94" s="133">
        <f t="shared" ca="1" si="21"/>
        <v>0</v>
      </c>
      <c r="AF94" s="127">
        <f t="shared" ca="1" si="26"/>
        <v>0</v>
      </c>
      <c r="AG94" s="39"/>
    </row>
    <row r="95" spans="1:33" x14ac:dyDescent="0.35">
      <c r="A95" s="182">
        <v>2031</v>
      </c>
      <c r="B95" s="46">
        <f t="shared" ca="1" si="16"/>
        <v>0</v>
      </c>
      <c r="C95" s="46">
        <f t="shared" ca="1" si="17"/>
        <v>0</v>
      </c>
      <c r="D95" s="46">
        <f t="shared" ca="1" si="18"/>
        <v>0</v>
      </c>
      <c r="E95" s="46">
        <f t="shared" ca="1" si="19"/>
        <v>0</v>
      </c>
      <c r="F95" s="46">
        <f t="shared" ca="1" si="20"/>
        <v>0</v>
      </c>
      <c r="G95" s="126"/>
      <c r="H95" s="126"/>
      <c r="I95" s="126"/>
      <c r="J95" s="126"/>
      <c r="K95" s="127">
        <f t="shared" ca="1" si="22"/>
        <v>0</v>
      </c>
      <c r="L95" s="127">
        <f t="shared" ca="1" si="22"/>
        <v>0</v>
      </c>
      <c r="M95" s="127">
        <f t="shared" ca="1" si="22"/>
        <v>0</v>
      </c>
      <c r="N95" s="127">
        <f t="shared" ca="1" si="22"/>
        <v>0</v>
      </c>
      <c r="O95" s="128">
        <f t="shared" ca="1" si="23"/>
        <v>0</v>
      </c>
      <c r="P95" s="129">
        <f ca="1">IF(B95=0,Hajoamiskertoimet!$C$60,SUMIF(Jatetunnus,$A95&amp;"_"&amp;1,DOCmaara)/B95)</f>
        <v>0.1</v>
      </c>
      <c r="Q95" s="130">
        <f ca="1">IF(C95=0,Hajoamiskertoimet!$C$61,SUMIF(Jatetunnus,$A95&amp;"_"&amp;2,DOCmaara)/C95)</f>
        <v>0.15</v>
      </c>
      <c r="R95" s="130">
        <f ca="1">IF(D95=0,Hajoamiskertoimet!$C$62,SUMIF(Jatetunnus,$A95&amp;"_"&amp;3,DOCmaara)/D95)</f>
        <v>0.1</v>
      </c>
      <c r="S95" s="130">
        <f ca="1">IF(E95=0,Hajoamiskertoimet!$C$63,SUMIF(Jatetunnus,$A95&amp;"_"&amp;4,DOCmaara)/E95)</f>
        <v>0.43</v>
      </c>
      <c r="T95" s="126"/>
      <c r="U95" s="126"/>
      <c r="V95" s="126"/>
      <c r="W95" s="126"/>
      <c r="X95" s="131">
        <f t="shared" ca="1" si="24"/>
        <v>0.1</v>
      </c>
      <c r="Y95" s="131">
        <f t="shared" ca="1" si="24"/>
        <v>0.15</v>
      </c>
      <c r="Z95" s="131">
        <f t="shared" ca="1" si="24"/>
        <v>0.1</v>
      </c>
      <c r="AA95" s="132">
        <f t="shared" ca="1" si="24"/>
        <v>0.43</v>
      </c>
      <c r="AB95" s="133">
        <f t="shared" ca="1" si="25"/>
        <v>0</v>
      </c>
      <c r="AC95" s="133">
        <f t="shared" ca="1" si="25"/>
        <v>0</v>
      </c>
      <c r="AD95" s="133">
        <f t="shared" ca="1" si="25"/>
        <v>0</v>
      </c>
      <c r="AE95" s="133">
        <f t="shared" ca="1" si="21"/>
        <v>0</v>
      </c>
      <c r="AF95" s="127">
        <f t="shared" ca="1" si="26"/>
        <v>0</v>
      </c>
      <c r="AG95" s="39"/>
    </row>
    <row r="96" spans="1:33" x14ac:dyDescent="0.35">
      <c r="A96" s="182">
        <v>2032</v>
      </c>
      <c r="B96" s="46">
        <f t="shared" ca="1" si="16"/>
        <v>0</v>
      </c>
      <c r="C96" s="46">
        <f t="shared" ca="1" si="17"/>
        <v>0</v>
      </c>
      <c r="D96" s="46">
        <f t="shared" ca="1" si="18"/>
        <v>0</v>
      </c>
      <c r="E96" s="46">
        <f t="shared" ca="1" si="19"/>
        <v>0</v>
      </c>
      <c r="F96" s="46">
        <f t="shared" ca="1" si="20"/>
        <v>0</v>
      </c>
      <c r="G96" s="126"/>
      <c r="H96" s="126"/>
      <c r="I96" s="126"/>
      <c r="J96" s="126"/>
      <c r="K96" s="127">
        <f t="shared" ca="1" si="22"/>
        <v>0</v>
      </c>
      <c r="L96" s="127">
        <f t="shared" ca="1" si="22"/>
        <v>0</v>
      </c>
      <c r="M96" s="127">
        <f t="shared" ca="1" si="22"/>
        <v>0</v>
      </c>
      <c r="N96" s="127">
        <f t="shared" ca="1" si="22"/>
        <v>0</v>
      </c>
      <c r="O96" s="128">
        <f t="shared" ca="1" si="23"/>
        <v>0</v>
      </c>
      <c r="P96" s="129">
        <f ca="1">IF(B96=0,Hajoamiskertoimet!$C$60,SUMIF(Jatetunnus,$A96&amp;"_"&amp;1,DOCmaara)/B96)</f>
        <v>0.1</v>
      </c>
      <c r="Q96" s="130">
        <f ca="1">IF(C96=0,Hajoamiskertoimet!$C$61,SUMIF(Jatetunnus,$A96&amp;"_"&amp;2,DOCmaara)/C96)</f>
        <v>0.15</v>
      </c>
      <c r="R96" s="130">
        <f ca="1">IF(D96=0,Hajoamiskertoimet!$C$62,SUMIF(Jatetunnus,$A96&amp;"_"&amp;3,DOCmaara)/D96)</f>
        <v>0.1</v>
      </c>
      <c r="S96" s="130">
        <f ca="1">IF(E96=0,Hajoamiskertoimet!$C$63,SUMIF(Jatetunnus,$A96&amp;"_"&amp;4,DOCmaara)/E96)</f>
        <v>0.43</v>
      </c>
      <c r="T96" s="126"/>
      <c r="U96" s="126"/>
      <c r="V96" s="126"/>
      <c r="W96" s="126"/>
      <c r="X96" s="131">
        <f t="shared" ca="1" si="24"/>
        <v>0.1</v>
      </c>
      <c r="Y96" s="131">
        <f t="shared" ca="1" si="24"/>
        <v>0.15</v>
      </c>
      <c r="Z96" s="131">
        <f t="shared" ca="1" si="24"/>
        <v>0.1</v>
      </c>
      <c r="AA96" s="132">
        <f t="shared" ca="1" si="24"/>
        <v>0.43</v>
      </c>
      <c r="AB96" s="133">
        <f t="shared" ca="1" si="25"/>
        <v>0</v>
      </c>
      <c r="AC96" s="133">
        <f t="shared" ca="1" si="25"/>
        <v>0</v>
      </c>
      <c r="AD96" s="133">
        <f t="shared" ca="1" si="25"/>
        <v>0</v>
      </c>
      <c r="AE96" s="133">
        <f t="shared" ca="1" si="21"/>
        <v>0</v>
      </c>
      <c r="AF96" s="127">
        <f t="shared" ca="1" si="26"/>
        <v>0</v>
      </c>
      <c r="AG96" s="39"/>
    </row>
    <row r="97" spans="1:33" x14ac:dyDescent="0.35">
      <c r="A97" s="182">
        <v>2033</v>
      </c>
      <c r="B97" s="46">
        <f t="shared" ca="1" si="16"/>
        <v>0</v>
      </c>
      <c r="C97" s="46">
        <f t="shared" ca="1" si="17"/>
        <v>0</v>
      </c>
      <c r="D97" s="46">
        <f t="shared" ca="1" si="18"/>
        <v>0</v>
      </c>
      <c r="E97" s="46">
        <f t="shared" ca="1" si="19"/>
        <v>0</v>
      </c>
      <c r="F97" s="46">
        <f t="shared" ca="1" si="20"/>
        <v>0</v>
      </c>
      <c r="G97" s="126"/>
      <c r="H97" s="126"/>
      <c r="I97" s="126"/>
      <c r="J97" s="126"/>
      <c r="K97" s="127">
        <f t="shared" ca="1" si="22"/>
        <v>0</v>
      </c>
      <c r="L97" s="127">
        <f t="shared" ca="1" si="22"/>
        <v>0</v>
      </c>
      <c r="M97" s="127">
        <f t="shared" ca="1" si="22"/>
        <v>0</v>
      </c>
      <c r="N97" s="127">
        <f t="shared" ca="1" si="22"/>
        <v>0</v>
      </c>
      <c r="O97" s="128">
        <f t="shared" ca="1" si="23"/>
        <v>0</v>
      </c>
      <c r="P97" s="129">
        <f ca="1">IF(B97=0,Hajoamiskertoimet!$C$60,SUMIF(Jatetunnus,$A97&amp;"_"&amp;1,DOCmaara)/B97)</f>
        <v>0.1</v>
      </c>
      <c r="Q97" s="130">
        <f ca="1">IF(C97=0,Hajoamiskertoimet!$C$61,SUMIF(Jatetunnus,$A97&amp;"_"&amp;2,DOCmaara)/C97)</f>
        <v>0.15</v>
      </c>
      <c r="R97" s="130">
        <f ca="1">IF(D97=0,Hajoamiskertoimet!$C$62,SUMIF(Jatetunnus,$A97&amp;"_"&amp;3,DOCmaara)/D97)</f>
        <v>0.1</v>
      </c>
      <c r="S97" s="130">
        <f ca="1">IF(E97=0,Hajoamiskertoimet!$C$63,SUMIF(Jatetunnus,$A97&amp;"_"&amp;4,DOCmaara)/E97)</f>
        <v>0.43</v>
      </c>
      <c r="T97" s="126"/>
      <c r="U97" s="126"/>
      <c r="V97" s="126"/>
      <c r="W97" s="126"/>
      <c r="X97" s="131">
        <f t="shared" ca="1" si="24"/>
        <v>0.1</v>
      </c>
      <c r="Y97" s="131">
        <f t="shared" ca="1" si="24"/>
        <v>0.15</v>
      </c>
      <c r="Z97" s="131">
        <f t="shared" ca="1" si="24"/>
        <v>0.1</v>
      </c>
      <c r="AA97" s="132">
        <f t="shared" ca="1" si="24"/>
        <v>0.43</v>
      </c>
      <c r="AB97" s="133">
        <f t="shared" ca="1" si="25"/>
        <v>0</v>
      </c>
      <c r="AC97" s="133">
        <f t="shared" ca="1" si="25"/>
        <v>0</v>
      </c>
      <c r="AD97" s="133">
        <f t="shared" ca="1" si="25"/>
        <v>0</v>
      </c>
      <c r="AE97" s="133">
        <f t="shared" ca="1" si="21"/>
        <v>0</v>
      </c>
      <c r="AF97" s="127">
        <f t="shared" ca="1" si="26"/>
        <v>0</v>
      </c>
      <c r="AG97" s="39"/>
    </row>
    <row r="98" spans="1:33" x14ac:dyDescent="0.35">
      <c r="A98" s="182">
        <v>2034</v>
      </c>
      <c r="B98" s="46">
        <f t="shared" ca="1" si="16"/>
        <v>0</v>
      </c>
      <c r="C98" s="46">
        <f t="shared" ca="1" si="17"/>
        <v>0</v>
      </c>
      <c r="D98" s="46">
        <f t="shared" ca="1" si="18"/>
        <v>0</v>
      </c>
      <c r="E98" s="46">
        <f t="shared" ca="1" si="19"/>
        <v>0</v>
      </c>
      <c r="F98" s="46">
        <f t="shared" ca="1" si="20"/>
        <v>0</v>
      </c>
      <c r="G98" s="126"/>
      <c r="H98" s="126"/>
      <c r="I98" s="126"/>
      <c r="J98" s="126"/>
      <c r="K98" s="127">
        <f t="shared" ca="1" si="22"/>
        <v>0</v>
      </c>
      <c r="L98" s="127">
        <f t="shared" ca="1" si="22"/>
        <v>0</v>
      </c>
      <c r="M98" s="127">
        <f t="shared" ca="1" si="22"/>
        <v>0</v>
      </c>
      <c r="N98" s="127">
        <f t="shared" ca="1" si="22"/>
        <v>0</v>
      </c>
      <c r="O98" s="128">
        <f t="shared" ca="1" si="23"/>
        <v>0</v>
      </c>
      <c r="P98" s="129">
        <f ca="1">IF(B98=0,Hajoamiskertoimet!$C$60,SUMIF(Jatetunnus,$A98&amp;"_"&amp;1,DOCmaara)/B98)</f>
        <v>0.1</v>
      </c>
      <c r="Q98" s="130">
        <f ca="1">IF(C98=0,Hajoamiskertoimet!$C$61,SUMIF(Jatetunnus,$A98&amp;"_"&amp;2,DOCmaara)/C98)</f>
        <v>0.15</v>
      </c>
      <c r="R98" s="130">
        <f ca="1">IF(D98=0,Hajoamiskertoimet!$C$62,SUMIF(Jatetunnus,$A98&amp;"_"&amp;3,DOCmaara)/D98)</f>
        <v>0.1</v>
      </c>
      <c r="S98" s="130">
        <f ca="1">IF(E98=0,Hajoamiskertoimet!$C$63,SUMIF(Jatetunnus,$A98&amp;"_"&amp;4,DOCmaara)/E98)</f>
        <v>0.43</v>
      </c>
      <c r="T98" s="126"/>
      <c r="U98" s="126"/>
      <c r="V98" s="126"/>
      <c r="W98" s="126"/>
      <c r="X98" s="131">
        <f t="shared" ca="1" si="24"/>
        <v>0.1</v>
      </c>
      <c r="Y98" s="131">
        <f t="shared" ca="1" si="24"/>
        <v>0.15</v>
      </c>
      <c r="Z98" s="131">
        <f t="shared" ca="1" si="24"/>
        <v>0.1</v>
      </c>
      <c r="AA98" s="132">
        <f t="shared" ca="1" si="24"/>
        <v>0.43</v>
      </c>
      <c r="AB98" s="133">
        <f t="shared" ca="1" si="25"/>
        <v>0</v>
      </c>
      <c r="AC98" s="133">
        <f t="shared" ca="1" si="25"/>
        <v>0</v>
      </c>
      <c r="AD98" s="133">
        <f t="shared" ca="1" si="25"/>
        <v>0</v>
      </c>
      <c r="AE98" s="133">
        <f t="shared" ca="1" si="21"/>
        <v>0</v>
      </c>
      <c r="AF98" s="127">
        <f t="shared" ca="1" si="26"/>
        <v>0</v>
      </c>
      <c r="AG98" s="39"/>
    </row>
    <row r="99" spans="1:33" x14ac:dyDescent="0.35">
      <c r="A99" s="182">
        <v>2035</v>
      </c>
      <c r="B99" s="46">
        <f t="shared" ca="1" si="16"/>
        <v>0</v>
      </c>
      <c r="C99" s="46">
        <f t="shared" ca="1" si="17"/>
        <v>0</v>
      </c>
      <c r="D99" s="46">
        <f t="shared" ca="1" si="18"/>
        <v>0</v>
      </c>
      <c r="E99" s="46">
        <f t="shared" ca="1" si="19"/>
        <v>0</v>
      </c>
      <c r="F99" s="46">
        <f t="shared" ca="1" si="20"/>
        <v>0</v>
      </c>
      <c r="G99" s="126"/>
      <c r="H99" s="126"/>
      <c r="I99" s="126"/>
      <c r="J99" s="126"/>
      <c r="K99" s="127">
        <f t="shared" ca="1" si="22"/>
        <v>0</v>
      </c>
      <c r="L99" s="127">
        <f t="shared" ca="1" si="22"/>
        <v>0</v>
      </c>
      <c r="M99" s="127">
        <f t="shared" ca="1" si="22"/>
        <v>0</v>
      </c>
      <c r="N99" s="127">
        <f t="shared" ca="1" si="22"/>
        <v>0</v>
      </c>
      <c r="O99" s="128">
        <f t="shared" ca="1" si="23"/>
        <v>0</v>
      </c>
      <c r="P99" s="129">
        <f ca="1">IF(B99=0,Hajoamiskertoimet!$C$60,SUMIF(Jatetunnus,$A99&amp;"_"&amp;1,DOCmaara)/B99)</f>
        <v>0.1</v>
      </c>
      <c r="Q99" s="130">
        <f ca="1">IF(C99=0,Hajoamiskertoimet!$C$61,SUMIF(Jatetunnus,$A99&amp;"_"&amp;2,DOCmaara)/C99)</f>
        <v>0.15</v>
      </c>
      <c r="R99" s="130">
        <f ca="1">IF(D99=0,Hajoamiskertoimet!$C$62,SUMIF(Jatetunnus,$A99&amp;"_"&amp;3,DOCmaara)/D99)</f>
        <v>0.1</v>
      </c>
      <c r="S99" s="130">
        <f ca="1">IF(E99=0,Hajoamiskertoimet!$C$63,SUMIF(Jatetunnus,$A99&amp;"_"&amp;4,DOCmaara)/E99)</f>
        <v>0.43</v>
      </c>
      <c r="T99" s="126"/>
      <c r="U99" s="126"/>
      <c r="V99" s="126"/>
      <c r="W99" s="126"/>
      <c r="X99" s="131">
        <f t="shared" ca="1" si="24"/>
        <v>0.1</v>
      </c>
      <c r="Y99" s="131">
        <f t="shared" ca="1" si="24"/>
        <v>0.15</v>
      </c>
      <c r="Z99" s="131">
        <f t="shared" ca="1" si="24"/>
        <v>0.1</v>
      </c>
      <c r="AA99" s="132">
        <f t="shared" ca="1" si="24"/>
        <v>0.43</v>
      </c>
      <c r="AB99" s="133">
        <f t="shared" ca="1" si="25"/>
        <v>0</v>
      </c>
      <c r="AC99" s="133">
        <f t="shared" ca="1" si="25"/>
        <v>0</v>
      </c>
      <c r="AD99" s="133">
        <f t="shared" ca="1" si="25"/>
        <v>0</v>
      </c>
      <c r="AE99" s="133">
        <f t="shared" ca="1" si="21"/>
        <v>0</v>
      </c>
      <c r="AF99" s="127">
        <f t="shared" ca="1" si="26"/>
        <v>0</v>
      </c>
      <c r="AG99" s="39"/>
    </row>
    <row r="100" spans="1:33" x14ac:dyDescent="0.35">
      <c r="A100" s="182">
        <v>2036</v>
      </c>
      <c r="B100" s="46">
        <f t="shared" ca="1" si="16"/>
        <v>0</v>
      </c>
      <c r="C100" s="46">
        <f t="shared" ca="1" si="17"/>
        <v>0</v>
      </c>
      <c r="D100" s="46">
        <f t="shared" ca="1" si="18"/>
        <v>0</v>
      </c>
      <c r="E100" s="46">
        <f t="shared" ca="1" si="19"/>
        <v>0</v>
      </c>
      <c r="F100" s="46">
        <f t="shared" ca="1" si="20"/>
        <v>0</v>
      </c>
      <c r="G100" s="126"/>
      <c r="H100" s="126"/>
      <c r="I100" s="126"/>
      <c r="J100" s="126"/>
      <c r="K100" s="127">
        <f t="shared" ca="1" si="22"/>
        <v>0</v>
      </c>
      <c r="L100" s="127">
        <f t="shared" ca="1" si="22"/>
        <v>0</v>
      </c>
      <c r="M100" s="127">
        <f t="shared" ca="1" si="22"/>
        <v>0</v>
      </c>
      <c r="N100" s="127">
        <f t="shared" ca="1" si="22"/>
        <v>0</v>
      </c>
      <c r="O100" s="128">
        <f t="shared" ca="1" si="23"/>
        <v>0</v>
      </c>
      <c r="P100" s="129">
        <f ca="1">IF(B100=0,Hajoamiskertoimet!$C$60,SUMIF(Jatetunnus,$A100&amp;"_"&amp;1,DOCmaara)/B100)</f>
        <v>0.1</v>
      </c>
      <c r="Q100" s="130">
        <f ca="1">IF(C100=0,Hajoamiskertoimet!$C$61,SUMIF(Jatetunnus,$A100&amp;"_"&amp;2,DOCmaara)/C100)</f>
        <v>0.15</v>
      </c>
      <c r="R100" s="130">
        <f ca="1">IF(D100=0,Hajoamiskertoimet!$C$62,SUMIF(Jatetunnus,$A100&amp;"_"&amp;3,DOCmaara)/D100)</f>
        <v>0.1</v>
      </c>
      <c r="S100" s="130">
        <f ca="1">IF(E100=0,Hajoamiskertoimet!$C$63,SUMIF(Jatetunnus,$A100&amp;"_"&amp;4,DOCmaara)/E100)</f>
        <v>0.43</v>
      </c>
      <c r="T100" s="126"/>
      <c r="U100" s="126"/>
      <c r="V100" s="126"/>
      <c r="W100" s="126"/>
      <c r="X100" s="131">
        <f t="shared" ca="1" si="24"/>
        <v>0.1</v>
      </c>
      <c r="Y100" s="131">
        <f t="shared" ca="1" si="24"/>
        <v>0.15</v>
      </c>
      <c r="Z100" s="131">
        <f t="shared" ca="1" si="24"/>
        <v>0.1</v>
      </c>
      <c r="AA100" s="132">
        <f t="shared" ca="1" si="24"/>
        <v>0.43</v>
      </c>
      <c r="AB100" s="133">
        <f t="shared" ca="1" si="25"/>
        <v>0</v>
      </c>
      <c r="AC100" s="133">
        <f t="shared" ca="1" si="25"/>
        <v>0</v>
      </c>
      <c r="AD100" s="133">
        <f t="shared" ca="1" si="25"/>
        <v>0</v>
      </c>
      <c r="AE100" s="133">
        <f t="shared" ca="1" si="21"/>
        <v>0</v>
      </c>
      <c r="AF100" s="127">
        <f t="shared" ca="1" si="26"/>
        <v>0</v>
      </c>
      <c r="AG100" s="39"/>
    </row>
    <row r="101" spans="1:33" x14ac:dyDescent="0.35">
      <c r="A101" s="182">
        <v>2037</v>
      </c>
      <c r="B101" s="46">
        <f t="shared" ca="1" si="16"/>
        <v>0</v>
      </c>
      <c r="C101" s="46">
        <f t="shared" ca="1" si="17"/>
        <v>0</v>
      </c>
      <c r="D101" s="46">
        <f t="shared" ca="1" si="18"/>
        <v>0</v>
      </c>
      <c r="E101" s="46">
        <f t="shared" ca="1" si="19"/>
        <v>0</v>
      </c>
      <c r="F101" s="46">
        <f t="shared" ca="1" si="20"/>
        <v>0</v>
      </c>
      <c r="G101" s="126"/>
      <c r="H101" s="126"/>
      <c r="I101" s="126"/>
      <c r="J101" s="126"/>
      <c r="K101" s="127">
        <f t="shared" ca="1" si="22"/>
        <v>0</v>
      </c>
      <c r="L101" s="127">
        <f t="shared" ca="1" si="22"/>
        <v>0</v>
      </c>
      <c r="M101" s="127">
        <f t="shared" ca="1" si="22"/>
        <v>0</v>
      </c>
      <c r="N101" s="127">
        <f t="shared" ca="1" si="22"/>
        <v>0</v>
      </c>
      <c r="O101" s="128">
        <f t="shared" ca="1" si="23"/>
        <v>0</v>
      </c>
      <c r="P101" s="129">
        <f ca="1">IF(B101=0,Hajoamiskertoimet!$C$60,SUMIF(Jatetunnus,$A101&amp;"_"&amp;1,DOCmaara)/B101)</f>
        <v>0.1</v>
      </c>
      <c r="Q101" s="130">
        <f ca="1">IF(C101=0,Hajoamiskertoimet!$C$61,SUMIF(Jatetunnus,$A101&amp;"_"&amp;2,DOCmaara)/C101)</f>
        <v>0.15</v>
      </c>
      <c r="R101" s="130">
        <f ca="1">IF(D101=0,Hajoamiskertoimet!$C$62,SUMIF(Jatetunnus,$A101&amp;"_"&amp;3,DOCmaara)/D101)</f>
        <v>0.1</v>
      </c>
      <c r="S101" s="130">
        <f ca="1">IF(E101=0,Hajoamiskertoimet!$C$63,SUMIF(Jatetunnus,$A101&amp;"_"&amp;4,DOCmaara)/E101)</f>
        <v>0.43</v>
      </c>
      <c r="T101" s="126"/>
      <c r="U101" s="126"/>
      <c r="V101" s="126"/>
      <c r="W101" s="126"/>
      <c r="X101" s="131">
        <f t="shared" ca="1" si="24"/>
        <v>0.1</v>
      </c>
      <c r="Y101" s="131">
        <f t="shared" ca="1" si="24"/>
        <v>0.15</v>
      </c>
      <c r="Z101" s="131">
        <f t="shared" ca="1" si="24"/>
        <v>0.1</v>
      </c>
      <c r="AA101" s="132">
        <f t="shared" ca="1" si="24"/>
        <v>0.43</v>
      </c>
      <c r="AB101" s="133">
        <f t="shared" ca="1" si="25"/>
        <v>0</v>
      </c>
      <c r="AC101" s="133">
        <f t="shared" ca="1" si="25"/>
        <v>0</v>
      </c>
      <c r="AD101" s="133">
        <f t="shared" ca="1" si="25"/>
        <v>0</v>
      </c>
      <c r="AE101" s="133">
        <f t="shared" ca="1" si="21"/>
        <v>0</v>
      </c>
      <c r="AF101" s="127">
        <f t="shared" ca="1" si="26"/>
        <v>0</v>
      </c>
      <c r="AG101" s="39"/>
    </row>
    <row r="102" spans="1:33" x14ac:dyDescent="0.35">
      <c r="A102" s="182">
        <v>2038</v>
      </c>
      <c r="B102" s="46">
        <f t="shared" ca="1" si="16"/>
        <v>0</v>
      </c>
      <c r="C102" s="46">
        <f t="shared" ca="1" si="17"/>
        <v>0</v>
      </c>
      <c r="D102" s="46">
        <f t="shared" ca="1" si="18"/>
        <v>0</v>
      </c>
      <c r="E102" s="46">
        <f t="shared" ca="1" si="19"/>
        <v>0</v>
      </c>
      <c r="F102" s="46">
        <f t="shared" ca="1" si="20"/>
        <v>0</v>
      </c>
      <c r="G102" s="126"/>
      <c r="H102" s="126"/>
      <c r="I102" s="126"/>
      <c r="J102" s="126"/>
      <c r="K102" s="127">
        <f t="shared" ca="1" si="22"/>
        <v>0</v>
      </c>
      <c r="L102" s="127">
        <f t="shared" ca="1" si="22"/>
        <v>0</v>
      </c>
      <c r="M102" s="127">
        <f t="shared" ca="1" si="22"/>
        <v>0</v>
      </c>
      <c r="N102" s="127">
        <f t="shared" ca="1" si="22"/>
        <v>0</v>
      </c>
      <c r="O102" s="128">
        <f t="shared" ca="1" si="23"/>
        <v>0</v>
      </c>
      <c r="P102" s="129">
        <f ca="1">IF(B102=0,Hajoamiskertoimet!$C$60,SUMIF(Jatetunnus,$A102&amp;"_"&amp;1,DOCmaara)/B102)</f>
        <v>0.1</v>
      </c>
      <c r="Q102" s="130">
        <f ca="1">IF(C102=0,Hajoamiskertoimet!$C$61,SUMIF(Jatetunnus,$A102&amp;"_"&amp;2,DOCmaara)/C102)</f>
        <v>0.15</v>
      </c>
      <c r="R102" s="130">
        <f ca="1">IF(D102=0,Hajoamiskertoimet!$C$62,SUMIF(Jatetunnus,$A102&amp;"_"&amp;3,DOCmaara)/D102)</f>
        <v>0.1</v>
      </c>
      <c r="S102" s="130">
        <f ca="1">IF(E102=0,Hajoamiskertoimet!$C$63,SUMIF(Jatetunnus,$A102&amp;"_"&amp;4,DOCmaara)/E102)</f>
        <v>0.43</v>
      </c>
      <c r="T102" s="126"/>
      <c r="U102" s="126"/>
      <c r="V102" s="126"/>
      <c r="W102" s="126"/>
      <c r="X102" s="131">
        <f t="shared" ca="1" si="24"/>
        <v>0.1</v>
      </c>
      <c r="Y102" s="131">
        <f t="shared" ca="1" si="24"/>
        <v>0.15</v>
      </c>
      <c r="Z102" s="131">
        <f t="shared" ca="1" si="24"/>
        <v>0.1</v>
      </c>
      <c r="AA102" s="132">
        <f t="shared" ca="1" si="24"/>
        <v>0.43</v>
      </c>
      <c r="AB102" s="133">
        <f t="shared" ca="1" si="25"/>
        <v>0</v>
      </c>
      <c r="AC102" s="133">
        <f t="shared" ca="1" si="25"/>
        <v>0</v>
      </c>
      <c r="AD102" s="133">
        <f t="shared" ca="1" si="25"/>
        <v>0</v>
      </c>
      <c r="AE102" s="133">
        <f t="shared" ca="1" si="21"/>
        <v>0</v>
      </c>
      <c r="AF102" s="127">
        <f t="shared" ca="1" si="26"/>
        <v>0</v>
      </c>
      <c r="AG102" s="39"/>
    </row>
    <row r="103" spans="1:33" x14ac:dyDescent="0.35">
      <c r="A103" s="182">
        <v>2039</v>
      </c>
      <c r="B103" s="46">
        <f t="shared" ca="1" si="16"/>
        <v>0</v>
      </c>
      <c r="C103" s="46">
        <f t="shared" ca="1" si="17"/>
        <v>0</v>
      </c>
      <c r="D103" s="46">
        <f t="shared" ca="1" si="18"/>
        <v>0</v>
      </c>
      <c r="E103" s="46">
        <f t="shared" ca="1" si="19"/>
        <v>0</v>
      </c>
      <c r="F103" s="46">
        <f t="shared" ca="1" si="20"/>
        <v>0</v>
      </c>
      <c r="G103" s="126"/>
      <c r="H103" s="126"/>
      <c r="I103" s="126"/>
      <c r="J103" s="126"/>
      <c r="K103" s="127">
        <f t="shared" ca="1" si="22"/>
        <v>0</v>
      </c>
      <c r="L103" s="127">
        <f t="shared" ca="1" si="22"/>
        <v>0</v>
      </c>
      <c r="M103" s="127">
        <f t="shared" ca="1" si="22"/>
        <v>0</v>
      </c>
      <c r="N103" s="127">
        <f t="shared" ca="1" si="22"/>
        <v>0</v>
      </c>
      <c r="O103" s="128">
        <f t="shared" ca="1" si="23"/>
        <v>0</v>
      </c>
      <c r="P103" s="129">
        <f ca="1">IF(B103=0,Hajoamiskertoimet!$C$60,SUMIF(Jatetunnus,$A103&amp;"_"&amp;1,DOCmaara)/B103)</f>
        <v>0.1</v>
      </c>
      <c r="Q103" s="130">
        <f ca="1">IF(C103=0,Hajoamiskertoimet!$C$61,SUMIF(Jatetunnus,$A103&amp;"_"&amp;2,DOCmaara)/C103)</f>
        <v>0.15</v>
      </c>
      <c r="R103" s="130">
        <f ca="1">IF(D103=0,Hajoamiskertoimet!$C$62,SUMIF(Jatetunnus,$A103&amp;"_"&amp;3,DOCmaara)/D103)</f>
        <v>0.1</v>
      </c>
      <c r="S103" s="130">
        <f ca="1">IF(E103=0,Hajoamiskertoimet!$C$63,SUMIF(Jatetunnus,$A103&amp;"_"&amp;4,DOCmaara)/E103)</f>
        <v>0.43</v>
      </c>
      <c r="T103" s="126"/>
      <c r="U103" s="126"/>
      <c r="V103" s="126"/>
      <c r="W103" s="126"/>
      <c r="X103" s="131">
        <f t="shared" ca="1" si="24"/>
        <v>0.1</v>
      </c>
      <c r="Y103" s="131">
        <f t="shared" ca="1" si="24"/>
        <v>0.15</v>
      </c>
      <c r="Z103" s="131">
        <f t="shared" ca="1" si="24"/>
        <v>0.1</v>
      </c>
      <c r="AA103" s="132">
        <f t="shared" ca="1" si="24"/>
        <v>0.43</v>
      </c>
      <c r="AB103" s="133">
        <f t="shared" ca="1" si="25"/>
        <v>0</v>
      </c>
      <c r="AC103" s="133">
        <f t="shared" ca="1" si="25"/>
        <v>0</v>
      </c>
      <c r="AD103" s="133">
        <f t="shared" ca="1" si="25"/>
        <v>0</v>
      </c>
      <c r="AE103" s="133">
        <f t="shared" ca="1" si="21"/>
        <v>0</v>
      </c>
      <c r="AF103" s="127">
        <f t="shared" ca="1" si="26"/>
        <v>0</v>
      </c>
      <c r="AG103" s="39"/>
    </row>
    <row r="104" spans="1:33" x14ac:dyDescent="0.35">
      <c r="A104" s="182">
        <v>2040</v>
      </c>
      <c r="B104" s="46">
        <f t="shared" ca="1" si="16"/>
        <v>0</v>
      </c>
      <c r="C104" s="46">
        <f t="shared" ca="1" si="17"/>
        <v>0</v>
      </c>
      <c r="D104" s="46">
        <f t="shared" ca="1" si="18"/>
        <v>0</v>
      </c>
      <c r="E104" s="46">
        <f t="shared" ca="1" si="19"/>
        <v>0</v>
      </c>
      <c r="F104" s="46">
        <f t="shared" ca="1" si="20"/>
        <v>0</v>
      </c>
      <c r="G104" s="126"/>
      <c r="H104" s="126"/>
      <c r="I104" s="126"/>
      <c r="J104" s="126"/>
      <c r="K104" s="127">
        <f t="shared" ca="1" si="22"/>
        <v>0</v>
      </c>
      <c r="L104" s="127">
        <f t="shared" ca="1" si="22"/>
        <v>0</v>
      </c>
      <c r="M104" s="127">
        <f t="shared" ca="1" si="22"/>
        <v>0</v>
      </c>
      <c r="N104" s="127">
        <f t="shared" ca="1" si="22"/>
        <v>0</v>
      </c>
      <c r="O104" s="128">
        <f t="shared" ca="1" si="23"/>
        <v>0</v>
      </c>
      <c r="P104" s="129">
        <f ca="1">IF(B104=0,Hajoamiskertoimet!$C$60,SUMIF(Jatetunnus,$A104&amp;"_"&amp;1,DOCmaara)/B104)</f>
        <v>0.1</v>
      </c>
      <c r="Q104" s="130">
        <f ca="1">IF(C104=0,Hajoamiskertoimet!$C$61,SUMIF(Jatetunnus,$A104&amp;"_"&amp;2,DOCmaara)/C104)</f>
        <v>0.15</v>
      </c>
      <c r="R104" s="130">
        <f ca="1">IF(D104=0,Hajoamiskertoimet!$C$62,SUMIF(Jatetunnus,$A104&amp;"_"&amp;3,DOCmaara)/D104)</f>
        <v>0.1</v>
      </c>
      <c r="S104" s="130">
        <f ca="1">IF(E104=0,Hajoamiskertoimet!$C$63,SUMIF(Jatetunnus,$A104&amp;"_"&amp;4,DOCmaara)/E104)</f>
        <v>0.43</v>
      </c>
      <c r="T104" s="126"/>
      <c r="U104" s="126"/>
      <c r="V104" s="126"/>
      <c r="W104" s="126"/>
      <c r="X104" s="131">
        <f t="shared" ca="1" si="24"/>
        <v>0.1</v>
      </c>
      <c r="Y104" s="131">
        <f t="shared" ca="1" si="24"/>
        <v>0.15</v>
      </c>
      <c r="Z104" s="131">
        <f t="shared" ca="1" si="24"/>
        <v>0.1</v>
      </c>
      <c r="AA104" s="132">
        <f t="shared" ca="1" si="24"/>
        <v>0.43</v>
      </c>
      <c r="AB104" s="133">
        <f t="shared" ca="1" si="25"/>
        <v>0</v>
      </c>
      <c r="AC104" s="133">
        <f t="shared" ca="1" si="25"/>
        <v>0</v>
      </c>
      <c r="AD104" s="133">
        <f t="shared" ca="1" si="25"/>
        <v>0</v>
      </c>
      <c r="AE104" s="133">
        <f t="shared" ca="1" si="21"/>
        <v>0</v>
      </c>
      <c r="AF104" s="127">
        <f t="shared" ca="1" si="26"/>
        <v>0</v>
      </c>
      <c r="AG104" s="39"/>
    </row>
    <row r="105" spans="1:33" x14ac:dyDescent="0.35">
      <c r="A105" s="182">
        <v>2041</v>
      </c>
      <c r="B105" s="46">
        <f t="shared" ca="1" si="16"/>
        <v>0</v>
      </c>
      <c r="C105" s="46">
        <f t="shared" ca="1" si="17"/>
        <v>0</v>
      </c>
      <c r="D105" s="46">
        <f t="shared" ca="1" si="18"/>
        <v>0</v>
      </c>
      <c r="E105" s="46">
        <f t="shared" ca="1" si="19"/>
        <v>0</v>
      </c>
      <c r="F105" s="46">
        <f t="shared" ca="1" si="20"/>
        <v>0</v>
      </c>
      <c r="G105" s="126"/>
      <c r="H105" s="126"/>
      <c r="I105" s="126"/>
      <c r="J105" s="126"/>
      <c r="K105" s="127">
        <f t="shared" ca="1" si="22"/>
        <v>0</v>
      </c>
      <c r="L105" s="127">
        <f t="shared" ca="1" si="22"/>
        <v>0</v>
      </c>
      <c r="M105" s="127">
        <f t="shared" ca="1" si="22"/>
        <v>0</v>
      </c>
      <c r="N105" s="127">
        <f t="shared" ca="1" si="22"/>
        <v>0</v>
      </c>
      <c r="O105" s="128">
        <f t="shared" ca="1" si="23"/>
        <v>0</v>
      </c>
      <c r="P105" s="129">
        <f ca="1">IF(B105=0,Hajoamiskertoimet!$C$60,SUMIF(Jatetunnus,$A105&amp;"_"&amp;1,DOCmaara)/B105)</f>
        <v>0.1</v>
      </c>
      <c r="Q105" s="130">
        <f ca="1">IF(C105=0,Hajoamiskertoimet!$C$61,SUMIF(Jatetunnus,$A105&amp;"_"&amp;2,DOCmaara)/C105)</f>
        <v>0.15</v>
      </c>
      <c r="R105" s="130">
        <f ca="1">IF(D105=0,Hajoamiskertoimet!$C$62,SUMIF(Jatetunnus,$A105&amp;"_"&amp;3,DOCmaara)/D105)</f>
        <v>0.1</v>
      </c>
      <c r="S105" s="130">
        <f ca="1">IF(E105=0,Hajoamiskertoimet!$C$63,SUMIF(Jatetunnus,$A105&amp;"_"&amp;4,DOCmaara)/E105)</f>
        <v>0.43</v>
      </c>
      <c r="T105" s="126"/>
      <c r="U105" s="126"/>
      <c r="V105" s="126"/>
      <c r="W105" s="126"/>
      <c r="X105" s="131">
        <f t="shared" ca="1" si="24"/>
        <v>0.1</v>
      </c>
      <c r="Y105" s="131">
        <f t="shared" ca="1" si="24"/>
        <v>0.15</v>
      </c>
      <c r="Z105" s="131">
        <f t="shared" ca="1" si="24"/>
        <v>0.1</v>
      </c>
      <c r="AA105" s="132">
        <f t="shared" ca="1" si="24"/>
        <v>0.43</v>
      </c>
      <c r="AB105" s="133">
        <f t="shared" ca="1" si="25"/>
        <v>0</v>
      </c>
      <c r="AC105" s="133">
        <f t="shared" ca="1" si="25"/>
        <v>0</v>
      </c>
      <c r="AD105" s="133">
        <f t="shared" ca="1" si="25"/>
        <v>0</v>
      </c>
      <c r="AE105" s="133">
        <f t="shared" ca="1" si="21"/>
        <v>0</v>
      </c>
      <c r="AF105" s="127">
        <f t="shared" ca="1" si="26"/>
        <v>0</v>
      </c>
      <c r="AG105" s="39"/>
    </row>
    <row r="106" spans="1:33" x14ac:dyDescent="0.35">
      <c r="A106" s="182">
        <v>2042</v>
      </c>
      <c r="B106" s="46">
        <f t="shared" ca="1" si="16"/>
        <v>0</v>
      </c>
      <c r="C106" s="46">
        <f t="shared" ca="1" si="17"/>
        <v>0</v>
      </c>
      <c r="D106" s="46">
        <f t="shared" ca="1" si="18"/>
        <v>0</v>
      </c>
      <c r="E106" s="46">
        <f t="shared" ca="1" si="19"/>
        <v>0</v>
      </c>
      <c r="F106" s="46">
        <f t="shared" ca="1" si="20"/>
        <v>0</v>
      </c>
      <c r="G106" s="126"/>
      <c r="H106" s="126"/>
      <c r="I106" s="126"/>
      <c r="J106" s="126"/>
      <c r="K106" s="127">
        <f t="shared" ca="1" si="22"/>
        <v>0</v>
      </c>
      <c r="L106" s="127">
        <f t="shared" ca="1" si="22"/>
        <v>0</v>
      </c>
      <c r="M106" s="127">
        <f t="shared" ca="1" si="22"/>
        <v>0</v>
      </c>
      <c r="N106" s="127">
        <f t="shared" ca="1" si="22"/>
        <v>0</v>
      </c>
      <c r="O106" s="128">
        <f t="shared" ca="1" si="23"/>
        <v>0</v>
      </c>
      <c r="P106" s="129">
        <f ca="1">IF(B106=0,Hajoamiskertoimet!$C$60,SUMIF(Jatetunnus,$A106&amp;"_"&amp;1,DOCmaara)/B106)</f>
        <v>0.1</v>
      </c>
      <c r="Q106" s="130">
        <f ca="1">IF(C106=0,Hajoamiskertoimet!$C$61,SUMIF(Jatetunnus,$A106&amp;"_"&amp;2,DOCmaara)/C106)</f>
        <v>0.15</v>
      </c>
      <c r="R106" s="130">
        <f ca="1">IF(D106=0,Hajoamiskertoimet!$C$62,SUMIF(Jatetunnus,$A106&amp;"_"&amp;3,DOCmaara)/D106)</f>
        <v>0.1</v>
      </c>
      <c r="S106" s="130">
        <f ca="1">IF(E106=0,Hajoamiskertoimet!$C$63,SUMIF(Jatetunnus,$A106&amp;"_"&amp;4,DOCmaara)/E106)</f>
        <v>0.43</v>
      </c>
      <c r="T106" s="126"/>
      <c r="U106" s="126"/>
      <c r="V106" s="126"/>
      <c r="W106" s="126"/>
      <c r="X106" s="131">
        <f t="shared" ca="1" si="24"/>
        <v>0.1</v>
      </c>
      <c r="Y106" s="131">
        <f t="shared" ca="1" si="24"/>
        <v>0.15</v>
      </c>
      <c r="Z106" s="131">
        <f t="shared" ca="1" si="24"/>
        <v>0.1</v>
      </c>
      <c r="AA106" s="132">
        <f t="shared" ca="1" si="24"/>
        <v>0.43</v>
      </c>
      <c r="AB106" s="133">
        <f t="shared" ca="1" si="25"/>
        <v>0</v>
      </c>
      <c r="AC106" s="133">
        <f t="shared" ca="1" si="25"/>
        <v>0</v>
      </c>
      <c r="AD106" s="133">
        <f t="shared" ca="1" si="25"/>
        <v>0</v>
      </c>
      <c r="AE106" s="133">
        <f t="shared" ca="1" si="21"/>
        <v>0</v>
      </c>
      <c r="AF106" s="127">
        <f t="shared" ca="1" si="26"/>
        <v>0</v>
      </c>
      <c r="AG106" s="39"/>
    </row>
    <row r="107" spans="1:33" x14ac:dyDescent="0.35">
      <c r="A107" s="182">
        <v>2043</v>
      </c>
      <c r="B107" s="46">
        <f t="shared" ref="B107:B114" ca="1" si="27">SUMIF(Jatetunnus,$A107&amp;"_"&amp;1,Jatemaara)</f>
        <v>0</v>
      </c>
      <c r="C107" s="46">
        <f t="shared" ref="C107:C114" ca="1" si="28">SUMIF(Jatetunnus,$A107&amp;"_"&amp;2,Jatemaara)</f>
        <v>0</v>
      </c>
      <c r="D107" s="46">
        <f t="shared" ref="D107:D114" ca="1" si="29">SUMIF(Jatetunnus,$A107&amp;"_"&amp;3,Jatemaara)</f>
        <v>0</v>
      </c>
      <c r="E107" s="46">
        <f t="shared" ref="E107:E114" ca="1" si="30">SUMIF(Jatetunnus,$A107&amp;"_"&amp;4,Jatemaara)</f>
        <v>0</v>
      </c>
      <c r="F107" s="46">
        <f t="shared" ca="1" si="20"/>
        <v>0</v>
      </c>
      <c r="G107" s="126"/>
      <c r="H107" s="126"/>
      <c r="I107" s="126"/>
      <c r="J107" s="126"/>
      <c r="K107" s="127">
        <f t="shared" ca="1" si="22"/>
        <v>0</v>
      </c>
      <c r="L107" s="127">
        <f t="shared" ca="1" si="22"/>
        <v>0</v>
      </c>
      <c r="M107" s="127">
        <f t="shared" ca="1" si="22"/>
        <v>0</v>
      </c>
      <c r="N107" s="127">
        <f t="shared" ca="1" si="22"/>
        <v>0</v>
      </c>
      <c r="O107" s="128">
        <f t="shared" ca="1" si="23"/>
        <v>0</v>
      </c>
      <c r="P107" s="129">
        <f ca="1">IF(B107=0,Hajoamiskertoimet!$C$60,SUMIF(Jatetunnus,$A107&amp;"_"&amp;1,DOCmaara)/B107)</f>
        <v>0.1</v>
      </c>
      <c r="Q107" s="130">
        <f ca="1">IF(C107=0,Hajoamiskertoimet!$C$61,SUMIF(Jatetunnus,$A107&amp;"_"&amp;2,DOCmaara)/C107)</f>
        <v>0.15</v>
      </c>
      <c r="R107" s="130">
        <f ca="1">IF(D107=0,Hajoamiskertoimet!$C$62,SUMIF(Jatetunnus,$A107&amp;"_"&amp;3,DOCmaara)/D107)</f>
        <v>0.1</v>
      </c>
      <c r="S107" s="130">
        <f ca="1">IF(E107=0,Hajoamiskertoimet!$C$63,SUMIF(Jatetunnus,$A107&amp;"_"&amp;4,DOCmaara)/E107)</f>
        <v>0.43</v>
      </c>
      <c r="T107" s="126"/>
      <c r="U107" s="126"/>
      <c r="V107" s="126"/>
      <c r="W107" s="126"/>
      <c r="X107" s="131">
        <f t="shared" ca="1" si="24"/>
        <v>0.1</v>
      </c>
      <c r="Y107" s="131">
        <f t="shared" ca="1" si="24"/>
        <v>0.15</v>
      </c>
      <c r="Z107" s="131">
        <f t="shared" ca="1" si="24"/>
        <v>0.1</v>
      </c>
      <c r="AA107" s="132">
        <f t="shared" ca="1" si="24"/>
        <v>0.43</v>
      </c>
      <c r="AB107" s="133">
        <f t="shared" ca="1" si="25"/>
        <v>0</v>
      </c>
      <c r="AC107" s="133">
        <f t="shared" ca="1" si="25"/>
        <v>0</v>
      </c>
      <c r="AD107" s="133">
        <f t="shared" ca="1" si="25"/>
        <v>0</v>
      </c>
      <c r="AE107" s="133">
        <f t="shared" ca="1" si="21"/>
        <v>0</v>
      </c>
      <c r="AF107" s="127">
        <f t="shared" ca="1" si="26"/>
        <v>0</v>
      </c>
      <c r="AG107" s="39"/>
    </row>
    <row r="108" spans="1:33" x14ac:dyDescent="0.35">
      <c r="A108" s="182">
        <v>2044</v>
      </c>
      <c r="B108" s="46">
        <f t="shared" ca="1" si="27"/>
        <v>0</v>
      </c>
      <c r="C108" s="46">
        <f t="shared" ca="1" si="28"/>
        <v>0</v>
      </c>
      <c r="D108" s="46">
        <f t="shared" ca="1" si="29"/>
        <v>0</v>
      </c>
      <c r="E108" s="46">
        <f t="shared" ca="1" si="30"/>
        <v>0</v>
      </c>
      <c r="F108" s="46">
        <f t="shared" ca="1" si="20"/>
        <v>0</v>
      </c>
      <c r="G108" s="126"/>
      <c r="H108" s="126"/>
      <c r="I108" s="126"/>
      <c r="J108" s="126"/>
      <c r="K108" s="127">
        <f t="shared" ca="1" si="22"/>
        <v>0</v>
      </c>
      <c r="L108" s="127">
        <f t="shared" ca="1" si="22"/>
        <v>0</v>
      </c>
      <c r="M108" s="127">
        <f t="shared" ca="1" si="22"/>
        <v>0</v>
      </c>
      <c r="N108" s="127">
        <f t="shared" ca="1" si="22"/>
        <v>0</v>
      </c>
      <c r="O108" s="128">
        <f t="shared" ca="1" si="23"/>
        <v>0</v>
      </c>
      <c r="P108" s="129">
        <f ca="1">IF(B108=0,Hajoamiskertoimet!$C$60,SUMIF(Jatetunnus,$A108&amp;"_"&amp;1,DOCmaara)/B108)</f>
        <v>0.1</v>
      </c>
      <c r="Q108" s="130">
        <f ca="1">IF(C108=0,Hajoamiskertoimet!$C$61,SUMIF(Jatetunnus,$A108&amp;"_"&amp;2,DOCmaara)/C108)</f>
        <v>0.15</v>
      </c>
      <c r="R108" s="130">
        <f ca="1">IF(D108=0,Hajoamiskertoimet!$C$62,SUMIF(Jatetunnus,$A108&amp;"_"&amp;3,DOCmaara)/D108)</f>
        <v>0.1</v>
      </c>
      <c r="S108" s="130">
        <f ca="1">IF(E108=0,Hajoamiskertoimet!$C$63,SUMIF(Jatetunnus,$A108&amp;"_"&amp;4,DOCmaara)/E108)</f>
        <v>0.43</v>
      </c>
      <c r="T108" s="126"/>
      <c r="U108" s="126"/>
      <c r="V108" s="126"/>
      <c r="W108" s="126"/>
      <c r="X108" s="131">
        <f t="shared" ca="1" si="24"/>
        <v>0.1</v>
      </c>
      <c r="Y108" s="131">
        <f t="shared" ca="1" si="24"/>
        <v>0.15</v>
      </c>
      <c r="Z108" s="131">
        <f t="shared" ca="1" si="24"/>
        <v>0.1</v>
      </c>
      <c r="AA108" s="132">
        <f t="shared" ca="1" si="24"/>
        <v>0.43</v>
      </c>
      <c r="AB108" s="133">
        <f t="shared" ca="1" si="25"/>
        <v>0</v>
      </c>
      <c r="AC108" s="133">
        <f t="shared" ca="1" si="25"/>
        <v>0</v>
      </c>
      <c r="AD108" s="133">
        <f t="shared" ca="1" si="25"/>
        <v>0</v>
      </c>
      <c r="AE108" s="133">
        <f t="shared" ca="1" si="21"/>
        <v>0</v>
      </c>
      <c r="AF108" s="127">
        <f t="shared" ca="1" si="26"/>
        <v>0</v>
      </c>
      <c r="AG108" s="39"/>
    </row>
    <row r="109" spans="1:33" x14ac:dyDescent="0.35">
      <c r="A109" s="182">
        <v>2045</v>
      </c>
      <c r="B109" s="46">
        <f t="shared" ca="1" si="27"/>
        <v>0</v>
      </c>
      <c r="C109" s="46">
        <f t="shared" ca="1" si="28"/>
        <v>0</v>
      </c>
      <c r="D109" s="46">
        <f t="shared" ca="1" si="29"/>
        <v>0</v>
      </c>
      <c r="E109" s="46">
        <f t="shared" ca="1" si="30"/>
        <v>0</v>
      </c>
      <c r="F109" s="46">
        <f t="shared" ca="1" si="20"/>
        <v>0</v>
      </c>
      <c r="G109" s="126"/>
      <c r="H109" s="126"/>
      <c r="I109" s="126"/>
      <c r="J109" s="126"/>
      <c r="K109" s="127">
        <f t="shared" ca="1" si="22"/>
        <v>0</v>
      </c>
      <c r="L109" s="127">
        <f t="shared" ca="1" si="22"/>
        <v>0</v>
      </c>
      <c r="M109" s="127">
        <f t="shared" ca="1" si="22"/>
        <v>0</v>
      </c>
      <c r="N109" s="127">
        <f t="shared" ca="1" si="22"/>
        <v>0</v>
      </c>
      <c r="O109" s="128">
        <f t="shared" ca="1" si="23"/>
        <v>0</v>
      </c>
      <c r="P109" s="129">
        <f ca="1">IF(B109=0,Hajoamiskertoimet!$C$60,SUMIF(Jatetunnus,$A109&amp;"_"&amp;1,DOCmaara)/B109)</f>
        <v>0.1</v>
      </c>
      <c r="Q109" s="130">
        <f ca="1">IF(C109=0,Hajoamiskertoimet!$C$61,SUMIF(Jatetunnus,$A109&amp;"_"&amp;2,DOCmaara)/C109)</f>
        <v>0.15</v>
      </c>
      <c r="R109" s="130">
        <f ca="1">IF(D109=0,Hajoamiskertoimet!$C$62,SUMIF(Jatetunnus,$A109&amp;"_"&amp;3,DOCmaara)/D109)</f>
        <v>0.1</v>
      </c>
      <c r="S109" s="130">
        <f ca="1">IF(E109=0,Hajoamiskertoimet!$C$63,SUMIF(Jatetunnus,$A109&amp;"_"&amp;4,DOCmaara)/E109)</f>
        <v>0.43</v>
      </c>
      <c r="T109" s="126"/>
      <c r="U109" s="126"/>
      <c r="V109" s="126"/>
      <c r="W109" s="126"/>
      <c r="X109" s="131">
        <f t="shared" ca="1" si="24"/>
        <v>0.1</v>
      </c>
      <c r="Y109" s="131">
        <f t="shared" ca="1" si="24"/>
        <v>0.15</v>
      </c>
      <c r="Z109" s="131">
        <f t="shared" ca="1" si="24"/>
        <v>0.1</v>
      </c>
      <c r="AA109" s="132">
        <f t="shared" ca="1" si="24"/>
        <v>0.43</v>
      </c>
      <c r="AB109" s="133">
        <f t="shared" ca="1" si="25"/>
        <v>0</v>
      </c>
      <c r="AC109" s="133">
        <f t="shared" ca="1" si="25"/>
        <v>0</v>
      </c>
      <c r="AD109" s="133">
        <f t="shared" ca="1" si="25"/>
        <v>0</v>
      </c>
      <c r="AE109" s="133">
        <f t="shared" ca="1" si="21"/>
        <v>0</v>
      </c>
      <c r="AF109" s="127">
        <f t="shared" ca="1" si="26"/>
        <v>0</v>
      </c>
      <c r="AG109" s="39"/>
    </row>
    <row r="110" spans="1:33" x14ac:dyDescent="0.35">
      <c r="A110" s="182">
        <v>2046</v>
      </c>
      <c r="B110" s="46">
        <f t="shared" ca="1" si="27"/>
        <v>0</v>
      </c>
      <c r="C110" s="46">
        <f t="shared" ca="1" si="28"/>
        <v>0</v>
      </c>
      <c r="D110" s="46">
        <f t="shared" ca="1" si="29"/>
        <v>0</v>
      </c>
      <c r="E110" s="46">
        <f t="shared" ca="1" si="30"/>
        <v>0</v>
      </c>
      <c r="F110" s="46">
        <f t="shared" ca="1" si="20"/>
        <v>0</v>
      </c>
      <c r="G110" s="126"/>
      <c r="H110" s="126"/>
      <c r="I110" s="126"/>
      <c r="J110" s="126"/>
      <c r="K110" s="127">
        <f t="shared" ca="1" si="22"/>
        <v>0</v>
      </c>
      <c r="L110" s="127">
        <f t="shared" ca="1" si="22"/>
        <v>0</v>
      </c>
      <c r="M110" s="127">
        <f t="shared" ca="1" si="22"/>
        <v>0</v>
      </c>
      <c r="N110" s="127">
        <f t="shared" ca="1" si="22"/>
        <v>0</v>
      </c>
      <c r="O110" s="128">
        <f t="shared" ca="1" si="23"/>
        <v>0</v>
      </c>
      <c r="P110" s="129">
        <f ca="1">IF(B110=0,Hajoamiskertoimet!$C$60,SUMIF(Jatetunnus,$A110&amp;"_"&amp;1,DOCmaara)/B110)</f>
        <v>0.1</v>
      </c>
      <c r="Q110" s="130">
        <f ca="1">IF(C110=0,Hajoamiskertoimet!$C$61,SUMIF(Jatetunnus,$A110&amp;"_"&amp;2,DOCmaara)/C110)</f>
        <v>0.15</v>
      </c>
      <c r="R110" s="130">
        <f ca="1">IF(D110=0,Hajoamiskertoimet!$C$62,SUMIF(Jatetunnus,$A110&amp;"_"&amp;3,DOCmaara)/D110)</f>
        <v>0.1</v>
      </c>
      <c r="S110" s="130">
        <f ca="1">IF(E110=0,Hajoamiskertoimet!$C$63,SUMIF(Jatetunnus,$A110&amp;"_"&amp;4,DOCmaara)/E110)</f>
        <v>0.43</v>
      </c>
      <c r="T110" s="126"/>
      <c r="U110" s="126"/>
      <c r="V110" s="126"/>
      <c r="W110" s="126"/>
      <c r="X110" s="131">
        <f t="shared" ca="1" si="24"/>
        <v>0.1</v>
      </c>
      <c r="Y110" s="131">
        <f t="shared" ca="1" si="24"/>
        <v>0.15</v>
      </c>
      <c r="Z110" s="131">
        <f t="shared" ca="1" si="24"/>
        <v>0.1</v>
      </c>
      <c r="AA110" s="132">
        <f t="shared" ca="1" si="24"/>
        <v>0.43</v>
      </c>
      <c r="AB110" s="133">
        <f t="shared" ca="1" si="25"/>
        <v>0</v>
      </c>
      <c r="AC110" s="133">
        <f t="shared" ca="1" si="25"/>
        <v>0</v>
      </c>
      <c r="AD110" s="133">
        <f t="shared" ca="1" si="25"/>
        <v>0</v>
      </c>
      <c r="AE110" s="133">
        <f t="shared" ca="1" si="21"/>
        <v>0</v>
      </c>
      <c r="AF110" s="127">
        <f t="shared" ca="1" si="26"/>
        <v>0</v>
      </c>
      <c r="AG110" s="39"/>
    </row>
    <row r="111" spans="1:33" x14ac:dyDescent="0.35">
      <c r="A111" s="182">
        <v>2047</v>
      </c>
      <c r="B111" s="46">
        <f t="shared" ca="1" si="27"/>
        <v>0</v>
      </c>
      <c r="C111" s="46">
        <f t="shared" ca="1" si="28"/>
        <v>0</v>
      </c>
      <c r="D111" s="46">
        <f t="shared" ca="1" si="29"/>
        <v>0</v>
      </c>
      <c r="E111" s="46">
        <f t="shared" ca="1" si="30"/>
        <v>0</v>
      </c>
      <c r="F111" s="46">
        <f t="shared" ca="1" si="20"/>
        <v>0</v>
      </c>
      <c r="G111" s="126"/>
      <c r="H111" s="126"/>
      <c r="I111" s="126"/>
      <c r="J111" s="126"/>
      <c r="K111" s="127">
        <f t="shared" ca="1" si="22"/>
        <v>0</v>
      </c>
      <c r="L111" s="127">
        <f t="shared" ca="1" si="22"/>
        <v>0</v>
      </c>
      <c r="M111" s="127">
        <f t="shared" ca="1" si="22"/>
        <v>0</v>
      </c>
      <c r="N111" s="127">
        <f t="shared" ca="1" si="22"/>
        <v>0</v>
      </c>
      <c r="O111" s="128">
        <f t="shared" ca="1" si="23"/>
        <v>0</v>
      </c>
      <c r="P111" s="129">
        <f ca="1">IF(B111=0,Hajoamiskertoimet!$C$60,SUMIF(Jatetunnus,$A111&amp;"_"&amp;1,DOCmaara)/B111)</f>
        <v>0.1</v>
      </c>
      <c r="Q111" s="130">
        <f ca="1">IF(C111=0,Hajoamiskertoimet!$C$61,SUMIF(Jatetunnus,$A111&amp;"_"&amp;2,DOCmaara)/C111)</f>
        <v>0.15</v>
      </c>
      <c r="R111" s="130">
        <f ca="1">IF(D111=0,Hajoamiskertoimet!$C$62,SUMIF(Jatetunnus,$A111&amp;"_"&amp;3,DOCmaara)/D111)</f>
        <v>0.1</v>
      </c>
      <c r="S111" s="130">
        <f ca="1">IF(E111=0,Hajoamiskertoimet!$C$63,SUMIF(Jatetunnus,$A111&amp;"_"&amp;4,DOCmaara)/E111)</f>
        <v>0.43</v>
      </c>
      <c r="T111" s="126"/>
      <c r="U111" s="126"/>
      <c r="V111" s="126"/>
      <c r="W111" s="126"/>
      <c r="X111" s="131">
        <f t="shared" ca="1" si="24"/>
        <v>0.1</v>
      </c>
      <c r="Y111" s="131">
        <f t="shared" ca="1" si="24"/>
        <v>0.15</v>
      </c>
      <c r="Z111" s="131">
        <f t="shared" ca="1" si="24"/>
        <v>0.1</v>
      </c>
      <c r="AA111" s="132">
        <f t="shared" ca="1" si="24"/>
        <v>0.43</v>
      </c>
      <c r="AB111" s="133">
        <f t="shared" ca="1" si="25"/>
        <v>0</v>
      </c>
      <c r="AC111" s="133">
        <f t="shared" ca="1" si="25"/>
        <v>0</v>
      </c>
      <c r="AD111" s="133">
        <f t="shared" ca="1" si="25"/>
        <v>0</v>
      </c>
      <c r="AE111" s="133">
        <f t="shared" ca="1" si="21"/>
        <v>0</v>
      </c>
      <c r="AF111" s="127">
        <f t="shared" ca="1" si="26"/>
        <v>0</v>
      </c>
      <c r="AG111" s="39"/>
    </row>
    <row r="112" spans="1:33" x14ac:dyDescent="0.35">
      <c r="A112" s="182">
        <v>2048</v>
      </c>
      <c r="B112" s="46">
        <f t="shared" ca="1" si="27"/>
        <v>0</v>
      </c>
      <c r="C112" s="46">
        <f t="shared" ca="1" si="28"/>
        <v>0</v>
      </c>
      <c r="D112" s="46">
        <f t="shared" ca="1" si="29"/>
        <v>0</v>
      </c>
      <c r="E112" s="46">
        <f t="shared" ca="1" si="30"/>
        <v>0</v>
      </c>
      <c r="F112" s="46">
        <f t="shared" ca="1" si="20"/>
        <v>0</v>
      </c>
      <c r="G112" s="126"/>
      <c r="H112" s="126"/>
      <c r="I112" s="126"/>
      <c r="J112" s="126"/>
      <c r="K112" s="127">
        <f t="shared" ca="1" si="22"/>
        <v>0</v>
      </c>
      <c r="L112" s="127">
        <f t="shared" ca="1" si="22"/>
        <v>0</v>
      </c>
      <c r="M112" s="127">
        <f t="shared" ca="1" si="22"/>
        <v>0</v>
      </c>
      <c r="N112" s="127">
        <f t="shared" ca="1" si="22"/>
        <v>0</v>
      </c>
      <c r="O112" s="128">
        <f t="shared" ca="1" si="23"/>
        <v>0</v>
      </c>
      <c r="P112" s="129">
        <f ca="1">IF(B112=0,Hajoamiskertoimet!$C$60,SUMIF(Jatetunnus,$A112&amp;"_"&amp;1,DOCmaara)/B112)</f>
        <v>0.1</v>
      </c>
      <c r="Q112" s="130">
        <f ca="1">IF(C112=0,Hajoamiskertoimet!$C$61,SUMIF(Jatetunnus,$A112&amp;"_"&amp;2,DOCmaara)/C112)</f>
        <v>0.15</v>
      </c>
      <c r="R112" s="130">
        <f ca="1">IF(D112=0,Hajoamiskertoimet!$C$62,SUMIF(Jatetunnus,$A112&amp;"_"&amp;3,DOCmaara)/D112)</f>
        <v>0.1</v>
      </c>
      <c r="S112" s="130">
        <f ca="1">IF(E112=0,Hajoamiskertoimet!$C$63,SUMIF(Jatetunnus,$A112&amp;"_"&amp;4,DOCmaara)/E112)</f>
        <v>0.43</v>
      </c>
      <c r="T112" s="126"/>
      <c r="U112" s="126"/>
      <c r="V112" s="126"/>
      <c r="W112" s="126"/>
      <c r="X112" s="131">
        <f t="shared" ca="1" si="24"/>
        <v>0.1</v>
      </c>
      <c r="Y112" s="131">
        <f t="shared" ca="1" si="24"/>
        <v>0.15</v>
      </c>
      <c r="Z112" s="131">
        <f t="shared" ca="1" si="24"/>
        <v>0.1</v>
      </c>
      <c r="AA112" s="132">
        <f t="shared" ca="1" si="24"/>
        <v>0.43</v>
      </c>
      <c r="AB112" s="133">
        <f t="shared" ca="1" si="25"/>
        <v>0</v>
      </c>
      <c r="AC112" s="133">
        <f t="shared" ca="1" si="25"/>
        <v>0</v>
      </c>
      <c r="AD112" s="133">
        <f t="shared" ca="1" si="25"/>
        <v>0</v>
      </c>
      <c r="AE112" s="133">
        <f t="shared" ca="1" si="21"/>
        <v>0</v>
      </c>
      <c r="AF112" s="127">
        <f t="shared" ca="1" si="26"/>
        <v>0</v>
      </c>
      <c r="AG112" s="39"/>
    </row>
    <row r="113" spans="1:33" x14ac:dyDescent="0.35">
      <c r="A113" s="182">
        <v>2049</v>
      </c>
      <c r="B113" s="46">
        <f t="shared" ca="1" si="27"/>
        <v>0</v>
      </c>
      <c r="C113" s="46">
        <f t="shared" ca="1" si="28"/>
        <v>0</v>
      </c>
      <c r="D113" s="46">
        <f t="shared" ca="1" si="29"/>
        <v>0</v>
      </c>
      <c r="E113" s="46">
        <f t="shared" ca="1" si="30"/>
        <v>0</v>
      </c>
      <c r="F113" s="46">
        <f t="shared" ca="1" si="20"/>
        <v>0</v>
      </c>
      <c r="G113" s="126"/>
      <c r="H113" s="126"/>
      <c r="I113" s="126"/>
      <c r="J113" s="126"/>
      <c r="K113" s="127">
        <f t="shared" ca="1" si="22"/>
        <v>0</v>
      </c>
      <c r="L113" s="127">
        <f t="shared" ca="1" si="22"/>
        <v>0</v>
      </c>
      <c r="M113" s="127">
        <f t="shared" ca="1" si="22"/>
        <v>0</v>
      </c>
      <c r="N113" s="127">
        <f t="shared" ca="1" si="22"/>
        <v>0</v>
      </c>
      <c r="O113" s="128">
        <f t="shared" ca="1" si="23"/>
        <v>0</v>
      </c>
      <c r="P113" s="129">
        <f ca="1">IF(B113=0,Hajoamiskertoimet!$C$60,SUMIF(Jatetunnus,$A113&amp;"_"&amp;1,DOCmaara)/B113)</f>
        <v>0.1</v>
      </c>
      <c r="Q113" s="130">
        <f ca="1">IF(C113=0,Hajoamiskertoimet!$C$61,SUMIF(Jatetunnus,$A113&amp;"_"&amp;2,DOCmaara)/C113)</f>
        <v>0.15</v>
      </c>
      <c r="R113" s="130">
        <f ca="1">IF(D113=0,Hajoamiskertoimet!$C$62,SUMIF(Jatetunnus,$A113&amp;"_"&amp;3,DOCmaara)/D113)</f>
        <v>0.1</v>
      </c>
      <c r="S113" s="130">
        <f ca="1">IF(E113=0,Hajoamiskertoimet!$C$63,SUMIF(Jatetunnus,$A113&amp;"_"&amp;4,DOCmaara)/E113)</f>
        <v>0.43</v>
      </c>
      <c r="T113" s="126"/>
      <c r="U113" s="126"/>
      <c r="V113" s="126"/>
      <c r="W113" s="126"/>
      <c r="X113" s="131">
        <f t="shared" ca="1" si="24"/>
        <v>0.1</v>
      </c>
      <c r="Y113" s="131">
        <f t="shared" ca="1" si="24"/>
        <v>0.15</v>
      </c>
      <c r="Z113" s="131">
        <f t="shared" ca="1" si="24"/>
        <v>0.1</v>
      </c>
      <c r="AA113" s="132">
        <f t="shared" ca="1" si="24"/>
        <v>0.43</v>
      </c>
      <c r="AB113" s="133">
        <f t="shared" ca="1" si="25"/>
        <v>0</v>
      </c>
      <c r="AC113" s="133">
        <f t="shared" ca="1" si="25"/>
        <v>0</v>
      </c>
      <c r="AD113" s="133">
        <f t="shared" ca="1" si="25"/>
        <v>0</v>
      </c>
      <c r="AE113" s="133">
        <f t="shared" ca="1" si="21"/>
        <v>0</v>
      </c>
      <c r="AF113" s="127">
        <f t="shared" ca="1" si="26"/>
        <v>0</v>
      </c>
      <c r="AG113" s="39"/>
    </row>
    <row r="114" spans="1:33" x14ac:dyDescent="0.35">
      <c r="A114" s="182">
        <v>2050</v>
      </c>
      <c r="B114" s="46">
        <f t="shared" ca="1" si="27"/>
        <v>0</v>
      </c>
      <c r="C114" s="46">
        <f t="shared" ca="1" si="28"/>
        <v>0</v>
      </c>
      <c r="D114" s="46">
        <f t="shared" ca="1" si="29"/>
        <v>0</v>
      </c>
      <c r="E114" s="46">
        <f t="shared" ca="1" si="30"/>
        <v>0</v>
      </c>
      <c r="F114" s="46">
        <f t="shared" ca="1" si="20"/>
        <v>0</v>
      </c>
      <c r="G114" s="126"/>
      <c r="H114" s="126"/>
      <c r="I114" s="126"/>
      <c r="J114" s="126"/>
      <c r="K114" s="127">
        <f t="shared" ca="1" si="22"/>
        <v>0</v>
      </c>
      <c r="L114" s="127">
        <f t="shared" ca="1" si="22"/>
        <v>0</v>
      </c>
      <c r="M114" s="127">
        <f t="shared" ca="1" si="22"/>
        <v>0</v>
      </c>
      <c r="N114" s="127">
        <f t="shared" ca="1" si="22"/>
        <v>0</v>
      </c>
      <c r="O114" s="128">
        <f t="shared" ca="1" si="23"/>
        <v>0</v>
      </c>
      <c r="P114" s="129">
        <f ca="1">IF(B114=0,Hajoamiskertoimet!$C$60,SUMIF(Jatetunnus,$A114&amp;"_"&amp;1,DOCmaara)/B114)</f>
        <v>0.1</v>
      </c>
      <c r="Q114" s="130">
        <f ca="1">IF(C114=0,Hajoamiskertoimet!$C$61,SUMIF(Jatetunnus,$A114&amp;"_"&amp;2,DOCmaara)/C114)</f>
        <v>0.15</v>
      </c>
      <c r="R114" s="130">
        <f ca="1">IF(D114=0,Hajoamiskertoimet!$C$62,SUMIF(Jatetunnus,$A114&amp;"_"&amp;3,DOCmaara)/D114)</f>
        <v>0.1</v>
      </c>
      <c r="S114" s="130">
        <f ca="1">IF(E114=0,Hajoamiskertoimet!$C$63,SUMIF(Jatetunnus,$A114&amp;"_"&amp;4,DOCmaara)/E114)</f>
        <v>0.43</v>
      </c>
      <c r="T114" s="126"/>
      <c r="U114" s="126"/>
      <c r="V114" s="126"/>
      <c r="W114" s="126"/>
      <c r="X114" s="131">
        <f t="shared" ca="1" si="24"/>
        <v>0.1</v>
      </c>
      <c r="Y114" s="131">
        <f t="shared" ca="1" si="24"/>
        <v>0.15</v>
      </c>
      <c r="Z114" s="131">
        <f t="shared" ca="1" si="24"/>
        <v>0.1</v>
      </c>
      <c r="AA114" s="132">
        <f t="shared" ca="1" si="24"/>
        <v>0.43</v>
      </c>
      <c r="AB114" s="133">
        <f t="shared" ca="1" si="25"/>
        <v>0</v>
      </c>
      <c r="AC114" s="133">
        <f t="shared" ca="1" si="25"/>
        <v>0</v>
      </c>
      <c r="AD114" s="133">
        <f t="shared" ca="1" si="25"/>
        <v>0</v>
      </c>
      <c r="AE114" s="133">
        <f t="shared" ca="1" si="21"/>
        <v>0</v>
      </c>
      <c r="AF114" s="127">
        <f t="shared" ca="1" si="26"/>
        <v>0</v>
      </c>
      <c r="AG114" s="39"/>
    </row>
    <row r="116" spans="1:33" ht="12.5" x14ac:dyDescent="0.25">
      <c r="A116" s="36" t="s">
        <v>3243</v>
      </c>
      <c r="F116" s="46">
        <f ca="1">SUM(F11:F114)</f>
        <v>0</v>
      </c>
      <c r="O116" s="46">
        <f ca="1">SUM(O11:O114)</f>
        <v>0</v>
      </c>
    </row>
    <row r="117" spans="1:33" x14ac:dyDescent="0.35">
      <c r="A117" s="36" t="s">
        <v>3244</v>
      </c>
      <c r="O117" s="134">
        <f ca="1">O116-F116</f>
        <v>0</v>
      </c>
    </row>
  </sheetData>
  <sheetProtection sheet="1" objects="1" scenarios="1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889C-7585-459A-868F-DAE63D7E4716}">
  <sheetPr>
    <tabColor rgb="FFFFFFCC"/>
  </sheetPr>
  <dimension ref="A2:AG1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4.5" x14ac:dyDescent="0.35"/>
  <cols>
    <col min="1" max="1" width="7.81640625" style="36" customWidth="1"/>
    <col min="2" max="14" width="10.81640625" style="36" customWidth="1"/>
    <col min="15" max="15" width="9.1796875" style="180"/>
    <col min="16" max="33" width="10.81640625" style="36" customWidth="1"/>
    <col min="34" max="34" width="6.453125" style="36" customWidth="1"/>
    <col min="35" max="16384" width="9.1796875" style="36"/>
  </cols>
  <sheetData>
    <row r="2" spans="1:33" ht="18" customHeight="1" x14ac:dyDescent="0.35">
      <c r="B2" s="210" t="s">
        <v>3262</v>
      </c>
      <c r="C2" s="35"/>
      <c r="D2" s="35"/>
      <c r="E2" s="33"/>
      <c r="F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</row>
    <row r="4" spans="1:33" x14ac:dyDescent="0.35">
      <c r="B4" s="36" t="s">
        <v>3246</v>
      </c>
    </row>
    <row r="5" spans="1:33" x14ac:dyDescent="0.35">
      <c r="B5" s="36" t="s">
        <v>3247</v>
      </c>
    </row>
    <row r="6" spans="1:33" x14ac:dyDescent="0.35">
      <c r="B6" s="182"/>
    </row>
    <row r="7" spans="1:33" x14ac:dyDescent="0.35">
      <c r="D7" s="182" t="s">
        <v>3248</v>
      </c>
      <c r="E7" s="182"/>
      <c r="F7" s="182"/>
      <c r="G7" s="39"/>
      <c r="H7" s="110" t="s">
        <v>3249</v>
      </c>
      <c r="J7" s="124"/>
      <c r="M7" s="182" t="s">
        <v>3250</v>
      </c>
      <c r="N7" s="182"/>
      <c r="O7" s="40"/>
      <c r="Q7" s="110" t="s">
        <v>3251</v>
      </c>
      <c r="S7" s="124"/>
      <c r="T7" s="182"/>
      <c r="U7" s="110" t="s">
        <v>3252</v>
      </c>
      <c r="V7" s="182"/>
      <c r="W7" s="125"/>
      <c r="Y7" s="182" t="s">
        <v>3253</v>
      </c>
      <c r="AA7" s="124"/>
      <c r="AB7" s="182"/>
      <c r="AC7" s="182"/>
      <c r="AD7" s="182" t="s">
        <v>3254</v>
      </c>
      <c r="AE7" s="182"/>
      <c r="AF7" s="125"/>
      <c r="AG7" s="182"/>
    </row>
    <row r="8" spans="1:33" x14ac:dyDescent="0.35">
      <c r="A8" s="182"/>
      <c r="G8" s="39"/>
      <c r="H8" s="110" t="s">
        <v>3255</v>
      </c>
      <c r="J8" s="124"/>
      <c r="O8" s="40"/>
      <c r="Q8" s="110" t="s">
        <v>3256</v>
      </c>
      <c r="S8" s="124"/>
      <c r="U8" s="110" t="s">
        <v>3257</v>
      </c>
      <c r="W8" s="124"/>
      <c r="Y8" s="182" t="s">
        <v>3256</v>
      </c>
      <c r="AA8" s="124"/>
      <c r="AD8" s="182" t="s">
        <v>3256</v>
      </c>
      <c r="AF8" s="124"/>
    </row>
    <row r="9" spans="1:33" ht="12.5" x14ac:dyDescent="0.25">
      <c r="A9" s="182" t="s">
        <v>53</v>
      </c>
      <c r="B9" s="182" t="s">
        <v>3258</v>
      </c>
      <c r="C9" s="182" t="s">
        <v>3259</v>
      </c>
      <c r="D9" s="182" t="s">
        <v>3260</v>
      </c>
      <c r="E9" s="182" t="s">
        <v>3261</v>
      </c>
      <c r="F9" s="182" t="s">
        <v>3167</v>
      </c>
      <c r="G9" s="41" t="s">
        <v>3258</v>
      </c>
      <c r="H9" s="182" t="s">
        <v>3259</v>
      </c>
      <c r="I9" s="182" t="s">
        <v>3260</v>
      </c>
      <c r="J9" s="125" t="s">
        <v>3261</v>
      </c>
      <c r="K9" s="182" t="s">
        <v>3258</v>
      </c>
      <c r="L9" s="182" t="s">
        <v>3259</v>
      </c>
      <c r="M9" s="182" t="s">
        <v>3260</v>
      </c>
      <c r="N9" s="182" t="s">
        <v>3261</v>
      </c>
      <c r="O9" s="125" t="s">
        <v>3167</v>
      </c>
      <c r="P9" s="182" t="s">
        <v>3258</v>
      </c>
      <c r="Q9" s="182" t="s">
        <v>3259</v>
      </c>
      <c r="R9" s="182" t="s">
        <v>3260</v>
      </c>
      <c r="S9" s="125" t="s">
        <v>3261</v>
      </c>
      <c r="T9" s="182" t="s">
        <v>3258</v>
      </c>
      <c r="U9" s="182" t="s">
        <v>3259</v>
      </c>
      <c r="V9" s="182" t="s">
        <v>3260</v>
      </c>
      <c r="W9" s="125" t="s">
        <v>3261</v>
      </c>
      <c r="X9" s="182" t="s">
        <v>3258</v>
      </c>
      <c r="Y9" s="182" t="s">
        <v>3259</v>
      </c>
      <c r="Z9" s="182" t="s">
        <v>3260</v>
      </c>
      <c r="AA9" s="125" t="s">
        <v>3261</v>
      </c>
      <c r="AB9" s="182" t="s">
        <v>3258</v>
      </c>
      <c r="AC9" s="182" t="s">
        <v>3259</v>
      </c>
      <c r="AD9" s="182" t="s">
        <v>3260</v>
      </c>
      <c r="AE9" s="182" t="s">
        <v>3261</v>
      </c>
      <c r="AF9" s="125" t="s">
        <v>3167</v>
      </c>
      <c r="AG9" s="182"/>
    </row>
    <row r="10" spans="1:33" ht="12.5" x14ac:dyDescent="0.25">
      <c r="B10" s="182" t="s">
        <v>3236</v>
      </c>
      <c r="C10" s="182" t="s">
        <v>3236</v>
      </c>
      <c r="D10" s="182" t="s">
        <v>3236</v>
      </c>
      <c r="E10" s="182" t="s">
        <v>3236</v>
      </c>
      <c r="F10" s="125" t="s">
        <v>3236</v>
      </c>
      <c r="G10" s="182" t="s">
        <v>3236</v>
      </c>
      <c r="H10" s="182" t="s">
        <v>3236</v>
      </c>
      <c r="I10" s="182" t="s">
        <v>3236</v>
      </c>
      <c r="J10" s="125" t="s">
        <v>3236</v>
      </c>
      <c r="K10" s="182" t="s">
        <v>3236</v>
      </c>
      <c r="L10" s="182" t="s">
        <v>3236</v>
      </c>
      <c r="M10" s="182" t="s">
        <v>3236</v>
      </c>
      <c r="N10" s="182" t="s">
        <v>3236</v>
      </c>
      <c r="O10" s="125" t="s">
        <v>3236</v>
      </c>
      <c r="P10" s="182" t="s">
        <v>77</v>
      </c>
      <c r="Q10" s="182" t="s">
        <v>77</v>
      </c>
      <c r="R10" s="182" t="s">
        <v>77</v>
      </c>
      <c r="S10" s="125" t="s">
        <v>77</v>
      </c>
      <c r="T10" s="182" t="s">
        <v>77</v>
      </c>
      <c r="U10" s="182" t="s">
        <v>77</v>
      </c>
      <c r="V10" s="182" t="s">
        <v>77</v>
      </c>
      <c r="W10" s="125" t="s">
        <v>77</v>
      </c>
      <c r="X10" s="182" t="s">
        <v>77</v>
      </c>
      <c r="Y10" s="182" t="s">
        <v>77</v>
      </c>
      <c r="Z10" s="182" t="s">
        <v>77</v>
      </c>
      <c r="AA10" s="125" t="s">
        <v>77</v>
      </c>
      <c r="AB10" s="182" t="s">
        <v>3236</v>
      </c>
      <c r="AC10" s="182" t="s">
        <v>3236</v>
      </c>
      <c r="AD10" s="182" t="s">
        <v>3236</v>
      </c>
      <c r="AE10" s="182" t="s">
        <v>3236</v>
      </c>
      <c r="AF10" s="125" t="s">
        <v>3236</v>
      </c>
      <c r="AG10" s="182"/>
    </row>
    <row r="11" spans="1:33" x14ac:dyDescent="0.35">
      <c r="A11" s="182">
        <v>1947</v>
      </c>
      <c r="B11" s="46">
        <f t="shared" ref="B11:B42" ca="1" si="0">SUMIF(Jatetunnus,$A11&amp;"_"&amp;6,Jatemaara)</f>
        <v>0</v>
      </c>
      <c r="C11" s="46">
        <f t="shared" ref="C11:C42" ca="1" si="1">SUMIF(Jatetunnus,$A11&amp;"_"&amp;7,Jatemaara)</f>
        <v>0</v>
      </c>
      <c r="D11" s="46">
        <f t="shared" ref="D11:D42" ca="1" si="2">SUMIF(Jatetunnus,$A11&amp;"_"&amp;8,Jatemaara)</f>
        <v>0</v>
      </c>
      <c r="E11" s="46">
        <f t="shared" ref="E11:E42" ca="1" si="3">SUMIF(Jatetunnus,$A11&amp;"_"&amp;9,Jatemaara)</f>
        <v>0</v>
      </c>
      <c r="F11" s="46">
        <f ca="1">SUM(B11:E11)</f>
        <v>0</v>
      </c>
      <c r="G11" s="126"/>
      <c r="H11" s="126"/>
      <c r="I11" s="126"/>
      <c r="J11" s="126"/>
      <c r="K11" s="127">
        <f t="shared" ref="K11:N42" ca="1" si="4">IF(G11="",B11,G11)</f>
        <v>0</v>
      </c>
      <c r="L11" s="127">
        <f t="shared" ca="1" si="4"/>
        <v>0</v>
      </c>
      <c r="M11" s="127">
        <f t="shared" ca="1" si="4"/>
        <v>0</v>
      </c>
      <c r="N11" s="127">
        <f t="shared" ca="1" si="4"/>
        <v>0</v>
      </c>
      <c r="O11" s="128">
        <f ca="1">SUM(K11:N11)</f>
        <v>0</v>
      </c>
      <c r="P11" s="130">
        <f ca="1">IF(B11=0,Hajoamiskertoimet!$C$68,SUMIF(Jatetunnus,$A11&amp;"_"&amp;6,DOCmaara)/B11)</f>
        <v>0.1</v>
      </c>
      <c r="Q11" s="130">
        <f ca="1">IF(C11=0,Hajoamiskertoimet!$C$69,SUMIF(Jatetunnus,$A11&amp;"_"&amp;7,DOCmaara)/C11)</f>
        <v>0.15</v>
      </c>
      <c r="R11" s="130">
        <f ca="1">IF(D11=0,Hajoamiskertoimet!$C$70,SUMIF(Jatetunnus,$A11&amp;"_"&amp;8,DOCmaara)/D11)</f>
        <v>0.1</v>
      </c>
      <c r="S11" s="130">
        <f ca="1">IF(E11=0,Hajoamiskertoimet!$C$71,SUMIF(Jatetunnus,$A11&amp;"_"&amp;9,DOCmaara)/E11)</f>
        <v>0.43</v>
      </c>
      <c r="T11" s="126"/>
      <c r="U11" s="126"/>
      <c r="V11" s="126"/>
      <c r="W11" s="126"/>
      <c r="X11" s="131">
        <f ca="1">IF(T11="",P11,T11)</f>
        <v>0.1</v>
      </c>
      <c r="Y11" s="131">
        <f ca="1">IF(U11="",Q11,U11)</f>
        <v>0.15</v>
      </c>
      <c r="Z11" s="131">
        <f t="shared" ref="Z11:AA26" ca="1" si="5">IF(V11="",R11,V11)</f>
        <v>0.1</v>
      </c>
      <c r="AA11" s="132">
        <f t="shared" ca="1" si="5"/>
        <v>0.43</v>
      </c>
      <c r="AB11" s="133">
        <f ca="1">K11*X11</f>
        <v>0</v>
      </c>
      <c r="AC11" s="133">
        <f ca="1">L11*Y11</f>
        <v>0</v>
      </c>
      <c r="AD11" s="133">
        <f ca="1">M11*Z11</f>
        <v>0</v>
      </c>
      <c r="AE11" s="133">
        <f ca="1">N11*AA11</f>
        <v>0</v>
      </c>
      <c r="AF11" s="133">
        <f ca="1">SUM(AB11:AE11)</f>
        <v>0</v>
      </c>
      <c r="AG11" s="135"/>
    </row>
    <row r="12" spans="1:33" x14ac:dyDescent="0.35">
      <c r="A12" s="182">
        <v>1948</v>
      </c>
      <c r="B12" s="46">
        <f t="shared" ca="1" si="0"/>
        <v>0</v>
      </c>
      <c r="C12" s="46">
        <f t="shared" ca="1" si="1"/>
        <v>0</v>
      </c>
      <c r="D12" s="46">
        <f t="shared" ca="1" si="2"/>
        <v>0</v>
      </c>
      <c r="E12" s="46">
        <f t="shared" ca="1" si="3"/>
        <v>0</v>
      </c>
      <c r="F12" s="46">
        <f t="shared" ref="F12:F75" ca="1" si="6">SUM(B12:E12)</f>
        <v>0</v>
      </c>
      <c r="G12" s="126"/>
      <c r="H12" s="126"/>
      <c r="I12" s="126"/>
      <c r="J12" s="126"/>
      <c r="K12" s="127">
        <f t="shared" ca="1" si="4"/>
        <v>0</v>
      </c>
      <c r="L12" s="127">
        <f t="shared" ca="1" si="4"/>
        <v>0</v>
      </c>
      <c r="M12" s="127">
        <f t="shared" ca="1" si="4"/>
        <v>0</v>
      </c>
      <c r="N12" s="127">
        <f t="shared" ca="1" si="4"/>
        <v>0</v>
      </c>
      <c r="O12" s="128">
        <f t="shared" ref="O12:O75" ca="1" si="7">SUM(K12:N12)</f>
        <v>0</v>
      </c>
      <c r="P12" s="130">
        <f ca="1">IF(B12=0,Hajoamiskertoimet!$C$68,SUMIF(Jatetunnus,$A12&amp;"_"&amp;6,DOCmaara)/B12)</f>
        <v>0.1</v>
      </c>
      <c r="Q12" s="130">
        <f ca="1">IF(C12=0,Hajoamiskertoimet!$C$69,SUMIF(Jatetunnus,$A12&amp;"_"&amp;7,DOCmaara)/C12)</f>
        <v>0.15</v>
      </c>
      <c r="R12" s="130">
        <f ca="1">IF(D12=0,Hajoamiskertoimet!$C$70,SUMIF(Jatetunnus,$A12&amp;"_"&amp;8,DOCmaara)/D12)</f>
        <v>0.1</v>
      </c>
      <c r="S12" s="130">
        <f ca="1">IF(E12=0,Hajoamiskertoimet!$C$71,SUMIF(Jatetunnus,$A12&amp;"_"&amp;9,DOCmaara)/E12)</f>
        <v>0.43</v>
      </c>
      <c r="T12" s="126"/>
      <c r="U12" s="126"/>
      <c r="V12" s="126"/>
      <c r="W12" s="126"/>
      <c r="X12" s="131">
        <f t="shared" ref="X12:AA75" ca="1" si="8">IF(T12="",P12,T12)</f>
        <v>0.1</v>
      </c>
      <c r="Y12" s="131">
        <f t="shared" ca="1" si="8"/>
        <v>0.15</v>
      </c>
      <c r="Z12" s="131">
        <f t="shared" ca="1" si="5"/>
        <v>0.1</v>
      </c>
      <c r="AA12" s="132">
        <f t="shared" ca="1" si="5"/>
        <v>0.43</v>
      </c>
      <c r="AB12" s="133">
        <f t="shared" ref="AB12:AE75" ca="1" si="9">K12*X12</f>
        <v>0</v>
      </c>
      <c r="AC12" s="133">
        <f t="shared" ca="1" si="9"/>
        <v>0</v>
      </c>
      <c r="AD12" s="133">
        <f t="shared" ca="1" si="9"/>
        <v>0</v>
      </c>
      <c r="AE12" s="133">
        <f t="shared" ca="1" si="9"/>
        <v>0</v>
      </c>
      <c r="AF12" s="133">
        <f t="shared" ref="AF12:AF75" ca="1" si="10">SUM(AB12:AE12)</f>
        <v>0</v>
      </c>
      <c r="AG12" s="135"/>
    </row>
    <row r="13" spans="1:33" x14ac:dyDescent="0.35">
      <c r="A13" s="182">
        <v>1949</v>
      </c>
      <c r="B13" s="46">
        <f t="shared" ca="1" si="0"/>
        <v>0</v>
      </c>
      <c r="C13" s="46">
        <f t="shared" ca="1" si="1"/>
        <v>0</v>
      </c>
      <c r="D13" s="46">
        <f t="shared" ca="1" si="2"/>
        <v>0</v>
      </c>
      <c r="E13" s="46">
        <f t="shared" ca="1" si="3"/>
        <v>0</v>
      </c>
      <c r="F13" s="46">
        <f t="shared" ca="1" si="6"/>
        <v>0</v>
      </c>
      <c r="G13" s="126"/>
      <c r="H13" s="126"/>
      <c r="I13" s="126"/>
      <c r="J13" s="126"/>
      <c r="K13" s="127">
        <f t="shared" ca="1" si="4"/>
        <v>0</v>
      </c>
      <c r="L13" s="127">
        <f t="shared" ca="1" si="4"/>
        <v>0</v>
      </c>
      <c r="M13" s="127">
        <f t="shared" ca="1" si="4"/>
        <v>0</v>
      </c>
      <c r="N13" s="127">
        <f t="shared" ca="1" si="4"/>
        <v>0</v>
      </c>
      <c r="O13" s="128">
        <f t="shared" ca="1" si="7"/>
        <v>0</v>
      </c>
      <c r="P13" s="130">
        <f ca="1">IF(B13=0,Hajoamiskertoimet!$C$68,SUMIF(Jatetunnus,$A13&amp;"_"&amp;6,DOCmaara)/B13)</f>
        <v>0.1</v>
      </c>
      <c r="Q13" s="130">
        <f ca="1">IF(C13=0,Hajoamiskertoimet!$C$69,SUMIF(Jatetunnus,$A13&amp;"_"&amp;7,DOCmaara)/C13)</f>
        <v>0.15</v>
      </c>
      <c r="R13" s="130">
        <f ca="1">IF(D13=0,Hajoamiskertoimet!$C$70,SUMIF(Jatetunnus,$A13&amp;"_"&amp;8,DOCmaara)/D13)</f>
        <v>0.1</v>
      </c>
      <c r="S13" s="130">
        <f ca="1">IF(E13=0,Hajoamiskertoimet!$C$71,SUMIF(Jatetunnus,$A13&amp;"_"&amp;9,DOCmaara)/E13)</f>
        <v>0.43</v>
      </c>
      <c r="T13" s="126"/>
      <c r="U13" s="126"/>
      <c r="V13" s="126"/>
      <c r="W13" s="126"/>
      <c r="X13" s="131">
        <f t="shared" ca="1" si="8"/>
        <v>0.1</v>
      </c>
      <c r="Y13" s="131">
        <f t="shared" ca="1" si="8"/>
        <v>0.15</v>
      </c>
      <c r="Z13" s="131">
        <f t="shared" ca="1" si="5"/>
        <v>0.1</v>
      </c>
      <c r="AA13" s="132">
        <f t="shared" ca="1" si="5"/>
        <v>0.43</v>
      </c>
      <c r="AB13" s="133">
        <f t="shared" ca="1" si="9"/>
        <v>0</v>
      </c>
      <c r="AC13" s="133">
        <f t="shared" ca="1" si="9"/>
        <v>0</v>
      </c>
      <c r="AD13" s="133">
        <f t="shared" ca="1" si="9"/>
        <v>0</v>
      </c>
      <c r="AE13" s="133">
        <f t="shared" ca="1" si="9"/>
        <v>0</v>
      </c>
      <c r="AF13" s="133">
        <f t="shared" ca="1" si="10"/>
        <v>0</v>
      </c>
      <c r="AG13" s="135"/>
    </row>
    <row r="14" spans="1:33" x14ac:dyDescent="0.35">
      <c r="A14" s="182">
        <v>1950</v>
      </c>
      <c r="B14" s="46">
        <f t="shared" ca="1" si="0"/>
        <v>0</v>
      </c>
      <c r="C14" s="46">
        <f t="shared" ca="1" si="1"/>
        <v>0</v>
      </c>
      <c r="D14" s="46">
        <f t="shared" ca="1" si="2"/>
        <v>0</v>
      </c>
      <c r="E14" s="46">
        <f t="shared" ca="1" si="3"/>
        <v>0</v>
      </c>
      <c r="F14" s="46">
        <f t="shared" ca="1" si="6"/>
        <v>0</v>
      </c>
      <c r="G14" s="126"/>
      <c r="H14" s="126"/>
      <c r="I14" s="126"/>
      <c r="J14" s="126"/>
      <c r="K14" s="127">
        <f t="shared" ca="1" si="4"/>
        <v>0</v>
      </c>
      <c r="L14" s="127">
        <f t="shared" ca="1" si="4"/>
        <v>0</v>
      </c>
      <c r="M14" s="127">
        <f t="shared" ca="1" si="4"/>
        <v>0</v>
      </c>
      <c r="N14" s="127">
        <f t="shared" ca="1" si="4"/>
        <v>0</v>
      </c>
      <c r="O14" s="128">
        <f t="shared" ca="1" si="7"/>
        <v>0</v>
      </c>
      <c r="P14" s="130">
        <f ca="1">IF(B14=0,Hajoamiskertoimet!$C$68,SUMIF(Jatetunnus,$A14&amp;"_"&amp;6,DOCmaara)/B14)</f>
        <v>0.1</v>
      </c>
      <c r="Q14" s="130">
        <f ca="1">IF(C14=0,Hajoamiskertoimet!$C$69,SUMIF(Jatetunnus,$A14&amp;"_"&amp;7,DOCmaara)/C14)</f>
        <v>0.15</v>
      </c>
      <c r="R14" s="130">
        <f ca="1">IF(D14=0,Hajoamiskertoimet!$C$70,SUMIF(Jatetunnus,$A14&amp;"_"&amp;8,DOCmaara)/D14)</f>
        <v>0.1</v>
      </c>
      <c r="S14" s="130">
        <f ca="1">IF(E14=0,Hajoamiskertoimet!$C$71,SUMIF(Jatetunnus,$A14&amp;"_"&amp;9,DOCmaara)/E14)</f>
        <v>0.43</v>
      </c>
      <c r="T14" s="126"/>
      <c r="U14" s="126"/>
      <c r="V14" s="126"/>
      <c r="W14" s="126"/>
      <c r="X14" s="131">
        <f t="shared" ca="1" si="8"/>
        <v>0.1</v>
      </c>
      <c r="Y14" s="131">
        <f t="shared" ca="1" si="8"/>
        <v>0.15</v>
      </c>
      <c r="Z14" s="131">
        <f t="shared" ca="1" si="5"/>
        <v>0.1</v>
      </c>
      <c r="AA14" s="132">
        <f t="shared" ca="1" si="5"/>
        <v>0.43</v>
      </c>
      <c r="AB14" s="133">
        <f t="shared" ca="1" si="9"/>
        <v>0</v>
      </c>
      <c r="AC14" s="133">
        <f t="shared" ca="1" si="9"/>
        <v>0</v>
      </c>
      <c r="AD14" s="133">
        <f t="shared" ca="1" si="9"/>
        <v>0</v>
      </c>
      <c r="AE14" s="133">
        <f t="shared" ca="1" si="9"/>
        <v>0</v>
      </c>
      <c r="AF14" s="133">
        <f t="shared" ca="1" si="10"/>
        <v>0</v>
      </c>
      <c r="AG14" s="135"/>
    </row>
    <row r="15" spans="1:33" x14ac:dyDescent="0.35">
      <c r="A15" s="182">
        <v>1951</v>
      </c>
      <c r="B15" s="46">
        <f t="shared" ca="1" si="0"/>
        <v>0</v>
      </c>
      <c r="C15" s="46">
        <f t="shared" ca="1" si="1"/>
        <v>0</v>
      </c>
      <c r="D15" s="46">
        <f t="shared" ca="1" si="2"/>
        <v>0</v>
      </c>
      <c r="E15" s="46">
        <f t="shared" ca="1" si="3"/>
        <v>0</v>
      </c>
      <c r="F15" s="46">
        <f t="shared" ca="1" si="6"/>
        <v>0</v>
      </c>
      <c r="G15" s="126"/>
      <c r="H15" s="126"/>
      <c r="I15" s="126"/>
      <c r="J15" s="126"/>
      <c r="K15" s="127">
        <f t="shared" ca="1" si="4"/>
        <v>0</v>
      </c>
      <c r="L15" s="127">
        <f t="shared" ca="1" si="4"/>
        <v>0</v>
      </c>
      <c r="M15" s="127">
        <f t="shared" ca="1" si="4"/>
        <v>0</v>
      </c>
      <c r="N15" s="127">
        <f t="shared" ca="1" si="4"/>
        <v>0</v>
      </c>
      <c r="O15" s="128">
        <f t="shared" ca="1" si="7"/>
        <v>0</v>
      </c>
      <c r="P15" s="130">
        <f ca="1">IF(B15=0,Hajoamiskertoimet!$C$68,SUMIF(Jatetunnus,$A15&amp;"_"&amp;6,DOCmaara)/B15)</f>
        <v>0.1</v>
      </c>
      <c r="Q15" s="130">
        <f ca="1">IF(C15=0,Hajoamiskertoimet!$C$69,SUMIF(Jatetunnus,$A15&amp;"_"&amp;7,DOCmaara)/C15)</f>
        <v>0.15</v>
      </c>
      <c r="R15" s="130">
        <f ca="1">IF(D15=0,Hajoamiskertoimet!$C$70,SUMIF(Jatetunnus,$A15&amp;"_"&amp;8,DOCmaara)/D15)</f>
        <v>0.1</v>
      </c>
      <c r="S15" s="130">
        <f ca="1">IF(E15=0,Hajoamiskertoimet!$C$71,SUMIF(Jatetunnus,$A15&amp;"_"&amp;9,DOCmaara)/E15)</f>
        <v>0.43</v>
      </c>
      <c r="T15" s="126"/>
      <c r="U15" s="126"/>
      <c r="V15" s="126"/>
      <c r="W15" s="126"/>
      <c r="X15" s="131">
        <f t="shared" ca="1" si="8"/>
        <v>0.1</v>
      </c>
      <c r="Y15" s="131">
        <f t="shared" ca="1" si="8"/>
        <v>0.15</v>
      </c>
      <c r="Z15" s="131">
        <f t="shared" ca="1" si="5"/>
        <v>0.1</v>
      </c>
      <c r="AA15" s="132">
        <f t="shared" ca="1" si="5"/>
        <v>0.43</v>
      </c>
      <c r="AB15" s="133">
        <f t="shared" ca="1" si="9"/>
        <v>0</v>
      </c>
      <c r="AC15" s="133">
        <f t="shared" ca="1" si="9"/>
        <v>0</v>
      </c>
      <c r="AD15" s="133">
        <f t="shared" ca="1" si="9"/>
        <v>0</v>
      </c>
      <c r="AE15" s="133">
        <f t="shared" ca="1" si="9"/>
        <v>0</v>
      </c>
      <c r="AF15" s="133">
        <f t="shared" ca="1" si="10"/>
        <v>0</v>
      </c>
      <c r="AG15" s="135"/>
    </row>
    <row r="16" spans="1:33" x14ac:dyDescent="0.35">
      <c r="A16" s="182">
        <v>1952</v>
      </c>
      <c r="B16" s="46">
        <f t="shared" ca="1" si="0"/>
        <v>0</v>
      </c>
      <c r="C16" s="46">
        <f t="shared" ca="1" si="1"/>
        <v>0</v>
      </c>
      <c r="D16" s="46">
        <f t="shared" ca="1" si="2"/>
        <v>0</v>
      </c>
      <c r="E16" s="46">
        <f t="shared" ca="1" si="3"/>
        <v>0</v>
      </c>
      <c r="F16" s="46">
        <f t="shared" ca="1" si="6"/>
        <v>0</v>
      </c>
      <c r="G16" s="126"/>
      <c r="H16" s="126"/>
      <c r="I16" s="126"/>
      <c r="J16" s="126"/>
      <c r="K16" s="127">
        <f t="shared" ca="1" si="4"/>
        <v>0</v>
      </c>
      <c r="L16" s="127">
        <f t="shared" ca="1" si="4"/>
        <v>0</v>
      </c>
      <c r="M16" s="127">
        <f t="shared" ca="1" si="4"/>
        <v>0</v>
      </c>
      <c r="N16" s="127">
        <f t="shared" ca="1" si="4"/>
        <v>0</v>
      </c>
      <c r="O16" s="128">
        <f t="shared" ca="1" si="7"/>
        <v>0</v>
      </c>
      <c r="P16" s="130">
        <f ca="1">IF(B16=0,Hajoamiskertoimet!$C$68,SUMIF(Jatetunnus,$A16&amp;"_"&amp;6,DOCmaara)/B16)</f>
        <v>0.1</v>
      </c>
      <c r="Q16" s="130">
        <f ca="1">IF(C16=0,Hajoamiskertoimet!$C$69,SUMIF(Jatetunnus,$A16&amp;"_"&amp;7,DOCmaara)/C16)</f>
        <v>0.15</v>
      </c>
      <c r="R16" s="130">
        <f ca="1">IF(D16=0,Hajoamiskertoimet!$C$70,SUMIF(Jatetunnus,$A16&amp;"_"&amp;8,DOCmaara)/D16)</f>
        <v>0.1</v>
      </c>
      <c r="S16" s="130">
        <f ca="1">IF(E16=0,Hajoamiskertoimet!$C$71,SUMIF(Jatetunnus,$A16&amp;"_"&amp;9,DOCmaara)/E16)</f>
        <v>0.43</v>
      </c>
      <c r="T16" s="126"/>
      <c r="U16" s="126"/>
      <c r="V16" s="126"/>
      <c r="W16" s="126"/>
      <c r="X16" s="131">
        <f t="shared" ca="1" si="8"/>
        <v>0.1</v>
      </c>
      <c r="Y16" s="131">
        <f t="shared" ca="1" si="8"/>
        <v>0.15</v>
      </c>
      <c r="Z16" s="131">
        <f t="shared" ca="1" si="5"/>
        <v>0.1</v>
      </c>
      <c r="AA16" s="132">
        <f t="shared" ca="1" si="5"/>
        <v>0.43</v>
      </c>
      <c r="AB16" s="133">
        <f t="shared" ca="1" si="9"/>
        <v>0</v>
      </c>
      <c r="AC16" s="133">
        <f t="shared" ca="1" si="9"/>
        <v>0</v>
      </c>
      <c r="AD16" s="133">
        <f t="shared" ca="1" si="9"/>
        <v>0</v>
      </c>
      <c r="AE16" s="133">
        <f t="shared" ca="1" si="9"/>
        <v>0</v>
      </c>
      <c r="AF16" s="133">
        <f t="shared" ca="1" si="10"/>
        <v>0</v>
      </c>
      <c r="AG16" s="135"/>
    </row>
    <row r="17" spans="1:33" x14ac:dyDescent="0.35">
      <c r="A17" s="182">
        <v>1953</v>
      </c>
      <c r="B17" s="46">
        <f t="shared" ca="1" si="0"/>
        <v>0</v>
      </c>
      <c r="C17" s="46">
        <f t="shared" ca="1" si="1"/>
        <v>0</v>
      </c>
      <c r="D17" s="46">
        <f t="shared" ca="1" si="2"/>
        <v>0</v>
      </c>
      <c r="E17" s="46">
        <f t="shared" ca="1" si="3"/>
        <v>0</v>
      </c>
      <c r="F17" s="46">
        <f t="shared" ca="1" si="6"/>
        <v>0</v>
      </c>
      <c r="G17" s="126"/>
      <c r="H17" s="126"/>
      <c r="I17" s="126"/>
      <c r="J17" s="126"/>
      <c r="K17" s="127">
        <f t="shared" ca="1" si="4"/>
        <v>0</v>
      </c>
      <c r="L17" s="127">
        <f t="shared" ca="1" si="4"/>
        <v>0</v>
      </c>
      <c r="M17" s="127">
        <f t="shared" ca="1" si="4"/>
        <v>0</v>
      </c>
      <c r="N17" s="127">
        <f t="shared" ca="1" si="4"/>
        <v>0</v>
      </c>
      <c r="O17" s="128">
        <f t="shared" ca="1" si="7"/>
        <v>0</v>
      </c>
      <c r="P17" s="130">
        <f ca="1">IF(B17=0,Hajoamiskertoimet!$C$68,SUMIF(Jatetunnus,$A17&amp;"_"&amp;6,DOCmaara)/B17)</f>
        <v>0.1</v>
      </c>
      <c r="Q17" s="130">
        <f ca="1">IF(C17=0,Hajoamiskertoimet!$C$69,SUMIF(Jatetunnus,$A17&amp;"_"&amp;7,DOCmaara)/C17)</f>
        <v>0.15</v>
      </c>
      <c r="R17" s="130">
        <f ca="1">IF(D17=0,Hajoamiskertoimet!$C$70,SUMIF(Jatetunnus,$A17&amp;"_"&amp;8,DOCmaara)/D17)</f>
        <v>0.1</v>
      </c>
      <c r="S17" s="130">
        <f ca="1">IF(E17=0,Hajoamiskertoimet!$C$71,SUMIF(Jatetunnus,$A17&amp;"_"&amp;9,DOCmaara)/E17)</f>
        <v>0.43</v>
      </c>
      <c r="T17" s="126"/>
      <c r="U17" s="126"/>
      <c r="V17" s="126"/>
      <c r="W17" s="126"/>
      <c r="X17" s="131">
        <f t="shared" ca="1" si="8"/>
        <v>0.1</v>
      </c>
      <c r="Y17" s="131">
        <f t="shared" ca="1" si="8"/>
        <v>0.15</v>
      </c>
      <c r="Z17" s="131">
        <f t="shared" ca="1" si="5"/>
        <v>0.1</v>
      </c>
      <c r="AA17" s="132">
        <f t="shared" ca="1" si="5"/>
        <v>0.43</v>
      </c>
      <c r="AB17" s="133">
        <f t="shared" ca="1" si="9"/>
        <v>0</v>
      </c>
      <c r="AC17" s="133">
        <f t="shared" ca="1" si="9"/>
        <v>0</v>
      </c>
      <c r="AD17" s="133">
        <f t="shared" ca="1" si="9"/>
        <v>0</v>
      </c>
      <c r="AE17" s="133">
        <f t="shared" ca="1" si="9"/>
        <v>0</v>
      </c>
      <c r="AF17" s="133">
        <f t="shared" ca="1" si="10"/>
        <v>0</v>
      </c>
      <c r="AG17" s="135"/>
    </row>
    <row r="18" spans="1:33" x14ac:dyDescent="0.35">
      <c r="A18" s="182">
        <v>1954</v>
      </c>
      <c r="B18" s="46">
        <f t="shared" ca="1" si="0"/>
        <v>0</v>
      </c>
      <c r="C18" s="46">
        <f t="shared" ca="1" si="1"/>
        <v>0</v>
      </c>
      <c r="D18" s="46">
        <f t="shared" ca="1" si="2"/>
        <v>0</v>
      </c>
      <c r="E18" s="46">
        <f t="shared" ca="1" si="3"/>
        <v>0</v>
      </c>
      <c r="F18" s="46">
        <f t="shared" ca="1" si="6"/>
        <v>0</v>
      </c>
      <c r="G18" s="126"/>
      <c r="H18" s="126"/>
      <c r="I18" s="126"/>
      <c r="J18" s="126"/>
      <c r="K18" s="127">
        <f t="shared" ca="1" si="4"/>
        <v>0</v>
      </c>
      <c r="L18" s="127">
        <f t="shared" ca="1" si="4"/>
        <v>0</v>
      </c>
      <c r="M18" s="127">
        <f t="shared" ca="1" si="4"/>
        <v>0</v>
      </c>
      <c r="N18" s="127">
        <f t="shared" ca="1" si="4"/>
        <v>0</v>
      </c>
      <c r="O18" s="128">
        <f t="shared" ca="1" si="7"/>
        <v>0</v>
      </c>
      <c r="P18" s="130">
        <f ca="1">IF(B18=0,Hajoamiskertoimet!$C$68,SUMIF(Jatetunnus,$A18&amp;"_"&amp;6,DOCmaara)/B18)</f>
        <v>0.1</v>
      </c>
      <c r="Q18" s="130">
        <f ca="1">IF(C18=0,Hajoamiskertoimet!$C$69,SUMIF(Jatetunnus,$A18&amp;"_"&amp;7,DOCmaara)/C18)</f>
        <v>0.15</v>
      </c>
      <c r="R18" s="130">
        <f ca="1">IF(D18=0,Hajoamiskertoimet!$C$70,SUMIF(Jatetunnus,$A18&amp;"_"&amp;8,DOCmaara)/D18)</f>
        <v>0.1</v>
      </c>
      <c r="S18" s="130">
        <f ca="1">IF(E18=0,Hajoamiskertoimet!$C$71,SUMIF(Jatetunnus,$A18&amp;"_"&amp;9,DOCmaara)/E18)</f>
        <v>0.43</v>
      </c>
      <c r="T18" s="126"/>
      <c r="U18" s="126"/>
      <c r="V18" s="126"/>
      <c r="W18" s="126"/>
      <c r="X18" s="131">
        <f t="shared" ca="1" si="8"/>
        <v>0.1</v>
      </c>
      <c r="Y18" s="131">
        <f t="shared" ca="1" si="8"/>
        <v>0.15</v>
      </c>
      <c r="Z18" s="131">
        <f t="shared" ca="1" si="5"/>
        <v>0.1</v>
      </c>
      <c r="AA18" s="132">
        <f t="shared" ca="1" si="5"/>
        <v>0.43</v>
      </c>
      <c r="AB18" s="133">
        <f t="shared" ca="1" si="9"/>
        <v>0</v>
      </c>
      <c r="AC18" s="133">
        <f t="shared" ca="1" si="9"/>
        <v>0</v>
      </c>
      <c r="AD18" s="133">
        <f t="shared" ca="1" si="9"/>
        <v>0</v>
      </c>
      <c r="AE18" s="133">
        <f t="shared" ca="1" si="9"/>
        <v>0</v>
      </c>
      <c r="AF18" s="133">
        <f t="shared" ca="1" si="10"/>
        <v>0</v>
      </c>
      <c r="AG18" s="135"/>
    </row>
    <row r="19" spans="1:33" x14ac:dyDescent="0.35">
      <c r="A19" s="182">
        <v>1955</v>
      </c>
      <c r="B19" s="46">
        <f t="shared" ca="1" si="0"/>
        <v>0</v>
      </c>
      <c r="C19" s="46">
        <f t="shared" ca="1" si="1"/>
        <v>0</v>
      </c>
      <c r="D19" s="46">
        <f t="shared" ca="1" si="2"/>
        <v>0</v>
      </c>
      <c r="E19" s="46">
        <f t="shared" ca="1" si="3"/>
        <v>0</v>
      </c>
      <c r="F19" s="46">
        <f t="shared" ca="1" si="6"/>
        <v>0</v>
      </c>
      <c r="G19" s="126"/>
      <c r="H19" s="126"/>
      <c r="I19" s="126"/>
      <c r="J19" s="126"/>
      <c r="K19" s="127">
        <f t="shared" ca="1" si="4"/>
        <v>0</v>
      </c>
      <c r="L19" s="127">
        <f t="shared" ca="1" si="4"/>
        <v>0</v>
      </c>
      <c r="M19" s="127">
        <f t="shared" ca="1" si="4"/>
        <v>0</v>
      </c>
      <c r="N19" s="127">
        <f t="shared" ca="1" si="4"/>
        <v>0</v>
      </c>
      <c r="O19" s="128">
        <f t="shared" ca="1" si="7"/>
        <v>0</v>
      </c>
      <c r="P19" s="130">
        <f ca="1">IF(B19=0,Hajoamiskertoimet!$C$68,SUMIF(Jatetunnus,$A19&amp;"_"&amp;6,DOCmaara)/B19)</f>
        <v>0.1</v>
      </c>
      <c r="Q19" s="130">
        <f ca="1">IF(C19=0,Hajoamiskertoimet!$C$69,SUMIF(Jatetunnus,$A19&amp;"_"&amp;7,DOCmaara)/C19)</f>
        <v>0.15</v>
      </c>
      <c r="R19" s="130">
        <f ca="1">IF(D19=0,Hajoamiskertoimet!$C$70,SUMIF(Jatetunnus,$A19&amp;"_"&amp;8,DOCmaara)/D19)</f>
        <v>0.1</v>
      </c>
      <c r="S19" s="130">
        <f ca="1">IF(E19=0,Hajoamiskertoimet!$C$71,SUMIF(Jatetunnus,$A19&amp;"_"&amp;9,DOCmaara)/E19)</f>
        <v>0.43</v>
      </c>
      <c r="T19" s="126"/>
      <c r="U19" s="126"/>
      <c r="V19" s="126"/>
      <c r="W19" s="126"/>
      <c r="X19" s="131">
        <f t="shared" ca="1" si="8"/>
        <v>0.1</v>
      </c>
      <c r="Y19" s="131">
        <f t="shared" ca="1" si="8"/>
        <v>0.15</v>
      </c>
      <c r="Z19" s="131">
        <f t="shared" ca="1" si="5"/>
        <v>0.1</v>
      </c>
      <c r="AA19" s="132">
        <f t="shared" ca="1" si="5"/>
        <v>0.43</v>
      </c>
      <c r="AB19" s="133">
        <f t="shared" ca="1" si="9"/>
        <v>0</v>
      </c>
      <c r="AC19" s="133">
        <f t="shared" ca="1" si="9"/>
        <v>0</v>
      </c>
      <c r="AD19" s="133">
        <f t="shared" ca="1" si="9"/>
        <v>0</v>
      </c>
      <c r="AE19" s="133">
        <f t="shared" ca="1" si="9"/>
        <v>0</v>
      </c>
      <c r="AF19" s="133">
        <f t="shared" ca="1" si="10"/>
        <v>0</v>
      </c>
      <c r="AG19" s="135"/>
    </row>
    <row r="20" spans="1:33" x14ac:dyDescent="0.35">
      <c r="A20" s="182">
        <v>1956</v>
      </c>
      <c r="B20" s="46">
        <f t="shared" ca="1" si="0"/>
        <v>0</v>
      </c>
      <c r="C20" s="46">
        <f t="shared" ca="1" si="1"/>
        <v>0</v>
      </c>
      <c r="D20" s="46">
        <f t="shared" ca="1" si="2"/>
        <v>0</v>
      </c>
      <c r="E20" s="46">
        <f t="shared" ca="1" si="3"/>
        <v>0</v>
      </c>
      <c r="F20" s="46">
        <f t="shared" ca="1" si="6"/>
        <v>0</v>
      </c>
      <c r="G20" s="126"/>
      <c r="H20" s="126"/>
      <c r="I20" s="126"/>
      <c r="J20" s="126"/>
      <c r="K20" s="127">
        <f t="shared" ca="1" si="4"/>
        <v>0</v>
      </c>
      <c r="L20" s="127">
        <f t="shared" ca="1" si="4"/>
        <v>0</v>
      </c>
      <c r="M20" s="127">
        <f t="shared" ca="1" si="4"/>
        <v>0</v>
      </c>
      <c r="N20" s="127">
        <f t="shared" ca="1" si="4"/>
        <v>0</v>
      </c>
      <c r="O20" s="128">
        <f t="shared" ca="1" si="7"/>
        <v>0</v>
      </c>
      <c r="P20" s="130">
        <f ca="1">IF(B20=0,Hajoamiskertoimet!$C$68,SUMIF(Jatetunnus,$A20&amp;"_"&amp;6,DOCmaara)/B20)</f>
        <v>0.1</v>
      </c>
      <c r="Q20" s="130">
        <f ca="1">IF(C20=0,Hajoamiskertoimet!$C$69,SUMIF(Jatetunnus,$A20&amp;"_"&amp;7,DOCmaara)/C20)</f>
        <v>0.15</v>
      </c>
      <c r="R20" s="130">
        <f ca="1">IF(D20=0,Hajoamiskertoimet!$C$70,SUMIF(Jatetunnus,$A20&amp;"_"&amp;8,DOCmaara)/D20)</f>
        <v>0.1</v>
      </c>
      <c r="S20" s="130">
        <f ca="1">IF(E20=0,Hajoamiskertoimet!$C$71,SUMIF(Jatetunnus,$A20&amp;"_"&amp;9,DOCmaara)/E20)</f>
        <v>0.43</v>
      </c>
      <c r="T20" s="126"/>
      <c r="U20" s="126"/>
      <c r="V20" s="126"/>
      <c r="W20" s="126"/>
      <c r="X20" s="131">
        <f t="shared" ca="1" si="8"/>
        <v>0.1</v>
      </c>
      <c r="Y20" s="131">
        <f t="shared" ca="1" si="8"/>
        <v>0.15</v>
      </c>
      <c r="Z20" s="131">
        <f t="shared" ca="1" si="5"/>
        <v>0.1</v>
      </c>
      <c r="AA20" s="132">
        <f t="shared" ca="1" si="5"/>
        <v>0.43</v>
      </c>
      <c r="AB20" s="133">
        <f t="shared" ca="1" si="9"/>
        <v>0</v>
      </c>
      <c r="AC20" s="133">
        <f t="shared" ca="1" si="9"/>
        <v>0</v>
      </c>
      <c r="AD20" s="133">
        <f t="shared" ca="1" si="9"/>
        <v>0</v>
      </c>
      <c r="AE20" s="133">
        <f t="shared" ca="1" si="9"/>
        <v>0</v>
      </c>
      <c r="AF20" s="133">
        <f t="shared" ca="1" si="10"/>
        <v>0</v>
      </c>
      <c r="AG20" s="135"/>
    </row>
    <row r="21" spans="1:33" x14ac:dyDescent="0.35">
      <c r="A21" s="182">
        <v>1957</v>
      </c>
      <c r="B21" s="46">
        <f t="shared" ca="1" si="0"/>
        <v>0</v>
      </c>
      <c r="C21" s="46">
        <f t="shared" ca="1" si="1"/>
        <v>0</v>
      </c>
      <c r="D21" s="46">
        <f t="shared" ca="1" si="2"/>
        <v>0</v>
      </c>
      <c r="E21" s="46">
        <f t="shared" ca="1" si="3"/>
        <v>0</v>
      </c>
      <c r="F21" s="46">
        <f t="shared" ca="1" si="6"/>
        <v>0</v>
      </c>
      <c r="G21" s="126"/>
      <c r="H21" s="126"/>
      <c r="I21" s="126"/>
      <c r="J21" s="126"/>
      <c r="K21" s="127">
        <f t="shared" ca="1" si="4"/>
        <v>0</v>
      </c>
      <c r="L21" s="127">
        <f t="shared" ca="1" si="4"/>
        <v>0</v>
      </c>
      <c r="M21" s="127">
        <f t="shared" ca="1" si="4"/>
        <v>0</v>
      </c>
      <c r="N21" s="127">
        <f t="shared" ca="1" si="4"/>
        <v>0</v>
      </c>
      <c r="O21" s="128">
        <f t="shared" ca="1" si="7"/>
        <v>0</v>
      </c>
      <c r="P21" s="130">
        <f ca="1">IF(B21=0,Hajoamiskertoimet!$C$68,SUMIF(Jatetunnus,$A21&amp;"_"&amp;6,DOCmaara)/B21)</f>
        <v>0.1</v>
      </c>
      <c r="Q21" s="130">
        <f ca="1">IF(C21=0,Hajoamiskertoimet!$C$69,SUMIF(Jatetunnus,$A21&amp;"_"&amp;7,DOCmaara)/C21)</f>
        <v>0.15</v>
      </c>
      <c r="R21" s="130">
        <f ca="1">IF(D21=0,Hajoamiskertoimet!$C$70,SUMIF(Jatetunnus,$A21&amp;"_"&amp;8,DOCmaara)/D21)</f>
        <v>0.1</v>
      </c>
      <c r="S21" s="130">
        <f ca="1">IF(E21=0,Hajoamiskertoimet!$C$71,SUMIF(Jatetunnus,$A21&amp;"_"&amp;9,DOCmaara)/E21)</f>
        <v>0.43</v>
      </c>
      <c r="T21" s="126"/>
      <c r="U21" s="126"/>
      <c r="V21" s="126"/>
      <c r="W21" s="126"/>
      <c r="X21" s="131">
        <f t="shared" ca="1" si="8"/>
        <v>0.1</v>
      </c>
      <c r="Y21" s="131">
        <f t="shared" ca="1" si="8"/>
        <v>0.15</v>
      </c>
      <c r="Z21" s="131">
        <f t="shared" ca="1" si="5"/>
        <v>0.1</v>
      </c>
      <c r="AA21" s="132">
        <f t="shared" ca="1" si="5"/>
        <v>0.43</v>
      </c>
      <c r="AB21" s="133">
        <f t="shared" ca="1" si="9"/>
        <v>0</v>
      </c>
      <c r="AC21" s="133">
        <f t="shared" ca="1" si="9"/>
        <v>0</v>
      </c>
      <c r="AD21" s="133">
        <f t="shared" ca="1" si="9"/>
        <v>0</v>
      </c>
      <c r="AE21" s="133">
        <f t="shared" ca="1" si="9"/>
        <v>0</v>
      </c>
      <c r="AF21" s="133">
        <f t="shared" ca="1" si="10"/>
        <v>0</v>
      </c>
      <c r="AG21" s="135"/>
    </row>
    <row r="22" spans="1:33" x14ac:dyDescent="0.35">
      <c r="A22" s="182">
        <v>1958</v>
      </c>
      <c r="B22" s="46">
        <f t="shared" ca="1" si="0"/>
        <v>0</v>
      </c>
      <c r="C22" s="46">
        <f t="shared" ca="1" si="1"/>
        <v>0</v>
      </c>
      <c r="D22" s="46">
        <f t="shared" ca="1" si="2"/>
        <v>0</v>
      </c>
      <c r="E22" s="46">
        <f t="shared" ca="1" si="3"/>
        <v>0</v>
      </c>
      <c r="F22" s="46">
        <f t="shared" ca="1" si="6"/>
        <v>0</v>
      </c>
      <c r="G22" s="126"/>
      <c r="H22" s="126"/>
      <c r="I22" s="126"/>
      <c r="J22" s="126"/>
      <c r="K22" s="127">
        <f t="shared" ca="1" si="4"/>
        <v>0</v>
      </c>
      <c r="L22" s="127">
        <f t="shared" ca="1" si="4"/>
        <v>0</v>
      </c>
      <c r="M22" s="127">
        <f t="shared" ca="1" si="4"/>
        <v>0</v>
      </c>
      <c r="N22" s="127">
        <f t="shared" ca="1" si="4"/>
        <v>0</v>
      </c>
      <c r="O22" s="128">
        <f t="shared" ca="1" si="7"/>
        <v>0</v>
      </c>
      <c r="P22" s="130">
        <f ca="1">IF(B22=0,Hajoamiskertoimet!$C$68,SUMIF(Jatetunnus,$A22&amp;"_"&amp;6,DOCmaara)/B22)</f>
        <v>0.1</v>
      </c>
      <c r="Q22" s="130">
        <f ca="1">IF(C22=0,Hajoamiskertoimet!$C$69,SUMIF(Jatetunnus,$A22&amp;"_"&amp;7,DOCmaara)/C22)</f>
        <v>0.15</v>
      </c>
      <c r="R22" s="130">
        <f ca="1">IF(D22=0,Hajoamiskertoimet!$C$70,SUMIF(Jatetunnus,$A22&amp;"_"&amp;8,DOCmaara)/D22)</f>
        <v>0.1</v>
      </c>
      <c r="S22" s="130">
        <f ca="1">IF(E22=0,Hajoamiskertoimet!$C$71,SUMIF(Jatetunnus,$A22&amp;"_"&amp;9,DOCmaara)/E22)</f>
        <v>0.43</v>
      </c>
      <c r="T22" s="126"/>
      <c r="U22" s="126"/>
      <c r="V22" s="126"/>
      <c r="W22" s="126"/>
      <c r="X22" s="131">
        <f t="shared" ca="1" si="8"/>
        <v>0.1</v>
      </c>
      <c r="Y22" s="131">
        <f t="shared" ca="1" si="8"/>
        <v>0.15</v>
      </c>
      <c r="Z22" s="131">
        <f t="shared" ca="1" si="5"/>
        <v>0.1</v>
      </c>
      <c r="AA22" s="132">
        <f t="shared" ca="1" si="5"/>
        <v>0.43</v>
      </c>
      <c r="AB22" s="133">
        <f t="shared" ca="1" si="9"/>
        <v>0</v>
      </c>
      <c r="AC22" s="133">
        <f t="shared" ca="1" si="9"/>
        <v>0</v>
      </c>
      <c r="AD22" s="133">
        <f t="shared" ca="1" si="9"/>
        <v>0</v>
      </c>
      <c r="AE22" s="133">
        <f t="shared" ca="1" si="9"/>
        <v>0</v>
      </c>
      <c r="AF22" s="133">
        <f t="shared" ca="1" si="10"/>
        <v>0</v>
      </c>
      <c r="AG22" s="135"/>
    </row>
    <row r="23" spans="1:33" x14ac:dyDescent="0.35">
      <c r="A23" s="182">
        <v>1959</v>
      </c>
      <c r="B23" s="46">
        <f t="shared" ca="1" si="0"/>
        <v>0</v>
      </c>
      <c r="C23" s="46">
        <f t="shared" ca="1" si="1"/>
        <v>0</v>
      </c>
      <c r="D23" s="46">
        <f t="shared" ca="1" si="2"/>
        <v>0</v>
      </c>
      <c r="E23" s="46">
        <f t="shared" ca="1" si="3"/>
        <v>0</v>
      </c>
      <c r="F23" s="46">
        <f t="shared" ca="1" si="6"/>
        <v>0</v>
      </c>
      <c r="G23" s="126"/>
      <c r="H23" s="126"/>
      <c r="I23" s="126"/>
      <c r="J23" s="126"/>
      <c r="K23" s="127">
        <f t="shared" ca="1" si="4"/>
        <v>0</v>
      </c>
      <c r="L23" s="127">
        <f t="shared" ca="1" si="4"/>
        <v>0</v>
      </c>
      <c r="M23" s="127">
        <f t="shared" ca="1" si="4"/>
        <v>0</v>
      </c>
      <c r="N23" s="127">
        <f t="shared" ca="1" si="4"/>
        <v>0</v>
      </c>
      <c r="O23" s="128">
        <f t="shared" ca="1" si="7"/>
        <v>0</v>
      </c>
      <c r="P23" s="130">
        <f ca="1">IF(B23=0,Hajoamiskertoimet!$C$68,SUMIF(Jatetunnus,$A23&amp;"_"&amp;6,DOCmaara)/B23)</f>
        <v>0.1</v>
      </c>
      <c r="Q23" s="130">
        <f ca="1">IF(C23=0,Hajoamiskertoimet!$C$69,SUMIF(Jatetunnus,$A23&amp;"_"&amp;7,DOCmaara)/C23)</f>
        <v>0.15</v>
      </c>
      <c r="R23" s="130">
        <f ca="1">IF(D23=0,Hajoamiskertoimet!$C$70,SUMIF(Jatetunnus,$A23&amp;"_"&amp;8,DOCmaara)/D23)</f>
        <v>0.1</v>
      </c>
      <c r="S23" s="130">
        <f ca="1">IF(E23=0,Hajoamiskertoimet!$C$71,SUMIF(Jatetunnus,$A23&amp;"_"&amp;9,DOCmaara)/E23)</f>
        <v>0.43</v>
      </c>
      <c r="T23" s="126"/>
      <c r="U23" s="126"/>
      <c r="V23" s="126"/>
      <c r="W23" s="126"/>
      <c r="X23" s="131">
        <f t="shared" ca="1" si="8"/>
        <v>0.1</v>
      </c>
      <c r="Y23" s="131">
        <f t="shared" ca="1" si="8"/>
        <v>0.15</v>
      </c>
      <c r="Z23" s="131">
        <f t="shared" ca="1" si="5"/>
        <v>0.1</v>
      </c>
      <c r="AA23" s="132">
        <f t="shared" ca="1" si="5"/>
        <v>0.43</v>
      </c>
      <c r="AB23" s="133">
        <f t="shared" ca="1" si="9"/>
        <v>0</v>
      </c>
      <c r="AC23" s="133">
        <f t="shared" ca="1" si="9"/>
        <v>0</v>
      </c>
      <c r="AD23" s="133">
        <f t="shared" ca="1" si="9"/>
        <v>0</v>
      </c>
      <c r="AE23" s="133">
        <f t="shared" ca="1" si="9"/>
        <v>0</v>
      </c>
      <c r="AF23" s="133">
        <f t="shared" ca="1" si="10"/>
        <v>0</v>
      </c>
      <c r="AG23" s="135"/>
    </row>
    <row r="24" spans="1:33" x14ac:dyDescent="0.35">
      <c r="A24" s="182">
        <v>1960</v>
      </c>
      <c r="B24" s="46">
        <f t="shared" ca="1" si="0"/>
        <v>0</v>
      </c>
      <c r="C24" s="46">
        <f t="shared" ca="1" si="1"/>
        <v>0</v>
      </c>
      <c r="D24" s="46">
        <f t="shared" ca="1" si="2"/>
        <v>0</v>
      </c>
      <c r="E24" s="46">
        <f t="shared" ca="1" si="3"/>
        <v>0</v>
      </c>
      <c r="F24" s="46">
        <f t="shared" ca="1" si="6"/>
        <v>0</v>
      </c>
      <c r="G24" s="126"/>
      <c r="H24" s="126"/>
      <c r="I24" s="126"/>
      <c r="J24" s="126"/>
      <c r="K24" s="127">
        <f t="shared" ca="1" si="4"/>
        <v>0</v>
      </c>
      <c r="L24" s="127">
        <f t="shared" ca="1" si="4"/>
        <v>0</v>
      </c>
      <c r="M24" s="127">
        <f t="shared" ca="1" si="4"/>
        <v>0</v>
      </c>
      <c r="N24" s="127">
        <f t="shared" ca="1" si="4"/>
        <v>0</v>
      </c>
      <c r="O24" s="128">
        <f t="shared" ca="1" si="7"/>
        <v>0</v>
      </c>
      <c r="P24" s="130">
        <f ca="1">IF(B24=0,Hajoamiskertoimet!$C$68,SUMIF(Jatetunnus,$A24&amp;"_"&amp;6,DOCmaara)/B24)</f>
        <v>0.1</v>
      </c>
      <c r="Q24" s="130">
        <f ca="1">IF(C24=0,Hajoamiskertoimet!$C$69,SUMIF(Jatetunnus,$A24&amp;"_"&amp;7,DOCmaara)/C24)</f>
        <v>0.15</v>
      </c>
      <c r="R24" s="130">
        <f ca="1">IF(D24=0,Hajoamiskertoimet!$C$70,SUMIF(Jatetunnus,$A24&amp;"_"&amp;8,DOCmaara)/D24)</f>
        <v>0.1</v>
      </c>
      <c r="S24" s="130">
        <f ca="1">IF(E24=0,Hajoamiskertoimet!$C$71,SUMIF(Jatetunnus,$A24&amp;"_"&amp;9,DOCmaara)/E24)</f>
        <v>0.43</v>
      </c>
      <c r="T24" s="126"/>
      <c r="U24" s="126"/>
      <c r="V24" s="126"/>
      <c r="W24" s="126"/>
      <c r="X24" s="131">
        <f t="shared" ca="1" si="8"/>
        <v>0.1</v>
      </c>
      <c r="Y24" s="131">
        <f t="shared" ca="1" si="8"/>
        <v>0.15</v>
      </c>
      <c r="Z24" s="131">
        <f t="shared" ca="1" si="5"/>
        <v>0.1</v>
      </c>
      <c r="AA24" s="132">
        <f t="shared" ca="1" si="5"/>
        <v>0.43</v>
      </c>
      <c r="AB24" s="133">
        <f t="shared" ca="1" si="9"/>
        <v>0</v>
      </c>
      <c r="AC24" s="133">
        <f t="shared" ca="1" si="9"/>
        <v>0</v>
      </c>
      <c r="AD24" s="133">
        <f t="shared" ca="1" si="9"/>
        <v>0</v>
      </c>
      <c r="AE24" s="133">
        <f t="shared" ca="1" si="9"/>
        <v>0</v>
      </c>
      <c r="AF24" s="133">
        <f t="shared" ca="1" si="10"/>
        <v>0</v>
      </c>
      <c r="AG24" s="135"/>
    </row>
    <row r="25" spans="1:33" x14ac:dyDescent="0.35">
      <c r="A25" s="182">
        <v>1961</v>
      </c>
      <c r="B25" s="46">
        <f t="shared" ca="1" si="0"/>
        <v>0</v>
      </c>
      <c r="C25" s="46">
        <f t="shared" ca="1" si="1"/>
        <v>0</v>
      </c>
      <c r="D25" s="46">
        <f t="shared" ca="1" si="2"/>
        <v>0</v>
      </c>
      <c r="E25" s="46">
        <f t="shared" ca="1" si="3"/>
        <v>0</v>
      </c>
      <c r="F25" s="46">
        <f t="shared" ca="1" si="6"/>
        <v>0</v>
      </c>
      <c r="G25" s="126"/>
      <c r="H25" s="126"/>
      <c r="I25" s="126"/>
      <c r="J25" s="126"/>
      <c r="K25" s="127">
        <f t="shared" ca="1" si="4"/>
        <v>0</v>
      </c>
      <c r="L25" s="127">
        <f t="shared" ca="1" si="4"/>
        <v>0</v>
      </c>
      <c r="M25" s="127">
        <f t="shared" ca="1" si="4"/>
        <v>0</v>
      </c>
      <c r="N25" s="127">
        <f t="shared" ca="1" si="4"/>
        <v>0</v>
      </c>
      <c r="O25" s="128">
        <f t="shared" ca="1" si="7"/>
        <v>0</v>
      </c>
      <c r="P25" s="130">
        <f ca="1">IF(B25=0,Hajoamiskertoimet!$C$68,SUMIF(Jatetunnus,$A25&amp;"_"&amp;6,DOCmaara)/B25)</f>
        <v>0.1</v>
      </c>
      <c r="Q25" s="130">
        <f ca="1">IF(C25=0,Hajoamiskertoimet!$C$69,SUMIF(Jatetunnus,$A25&amp;"_"&amp;7,DOCmaara)/C25)</f>
        <v>0.15</v>
      </c>
      <c r="R25" s="130">
        <f ca="1">IF(D25=0,Hajoamiskertoimet!$C$70,SUMIF(Jatetunnus,$A25&amp;"_"&amp;8,DOCmaara)/D25)</f>
        <v>0.1</v>
      </c>
      <c r="S25" s="130">
        <f ca="1">IF(E25=0,Hajoamiskertoimet!$C$71,SUMIF(Jatetunnus,$A25&amp;"_"&amp;9,DOCmaara)/E25)</f>
        <v>0.43</v>
      </c>
      <c r="T25" s="126"/>
      <c r="U25" s="126"/>
      <c r="V25" s="126"/>
      <c r="W25" s="126"/>
      <c r="X25" s="131">
        <f t="shared" ca="1" si="8"/>
        <v>0.1</v>
      </c>
      <c r="Y25" s="131">
        <f t="shared" ca="1" si="8"/>
        <v>0.15</v>
      </c>
      <c r="Z25" s="131">
        <f t="shared" ca="1" si="5"/>
        <v>0.1</v>
      </c>
      <c r="AA25" s="132">
        <f t="shared" ca="1" si="5"/>
        <v>0.43</v>
      </c>
      <c r="AB25" s="133">
        <f t="shared" ca="1" si="9"/>
        <v>0</v>
      </c>
      <c r="AC25" s="133">
        <f t="shared" ca="1" si="9"/>
        <v>0</v>
      </c>
      <c r="AD25" s="133">
        <f t="shared" ca="1" si="9"/>
        <v>0</v>
      </c>
      <c r="AE25" s="133">
        <f t="shared" ca="1" si="9"/>
        <v>0</v>
      </c>
      <c r="AF25" s="133">
        <f t="shared" ca="1" si="10"/>
        <v>0</v>
      </c>
      <c r="AG25" s="135"/>
    </row>
    <row r="26" spans="1:33" x14ac:dyDescent="0.35">
      <c r="A26" s="182">
        <v>1962</v>
      </c>
      <c r="B26" s="46">
        <f t="shared" ca="1" si="0"/>
        <v>0</v>
      </c>
      <c r="C26" s="46">
        <f t="shared" ca="1" si="1"/>
        <v>0</v>
      </c>
      <c r="D26" s="46">
        <f t="shared" ca="1" si="2"/>
        <v>0</v>
      </c>
      <c r="E26" s="46">
        <f t="shared" ca="1" si="3"/>
        <v>0</v>
      </c>
      <c r="F26" s="46">
        <f t="shared" ca="1" si="6"/>
        <v>0</v>
      </c>
      <c r="G26" s="126"/>
      <c r="H26" s="126"/>
      <c r="I26" s="126"/>
      <c r="J26" s="126"/>
      <c r="K26" s="127">
        <f t="shared" ca="1" si="4"/>
        <v>0</v>
      </c>
      <c r="L26" s="127">
        <f t="shared" ca="1" si="4"/>
        <v>0</v>
      </c>
      <c r="M26" s="127">
        <f t="shared" ca="1" si="4"/>
        <v>0</v>
      </c>
      <c r="N26" s="127">
        <f t="shared" ca="1" si="4"/>
        <v>0</v>
      </c>
      <c r="O26" s="128">
        <f t="shared" ca="1" si="7"/>
        <v>0</v>
      </c>
      <c r="P26" s="130">
        <f ca="1">IF(B26=0,Hajoamiskertoimet!$C$68,SUMIF(Jatetunnus,$A26&amp;"_"&amp;6,DOCmaara)/B26)</f>
        <v>0.1</v>
      </c>
      <c r="Q26" s="130">
        <f ca="1">IF(C26=0,Hajoamiskertoimet!$C$69,SUMIF(Jatetunnus,$A26&amp;"_"&amp;7,DOCmaara)/C26)</f>
        <v>0.15</v>
      </c>
      <c r="R26" s="130">
        <f ca="1">IF(D26=0,Hajoamiskertoimet!$C$70,SUMIF(Jatetunnus,$A26&amp;"_"&amp;8,DOCmaara)/D26)</f>
        <v>0.1</v>
      </c>
      <c r="S26" s="130">
        <f ca="1">IF(E26=0,Hajoamiskertoimet!$C$71,SUMIF(Jatetunnus,$A26&amp;"_"&amp;9,DOCmaara)/E26)</f>
        <v>0.43</v>
      </c>
      <c r="T26" s="126"/>
      <c r="U26" s="126"/>
      <c r="V26" s="126"/>
      <c r="W26" s="126"/>
      <c r="X26" s="131">
        <f t="shared" ca="1" si="8"/>
        <v>0.1</v>
      </c>
      <c r="Y26" s="131">
        <f t="shared" ca="1" si="8"/>
        <v>0.15</v>
      </c>
      <c r="Z26" s="131">
        <f t="shared" ca="1" si="5"/>
        <v>0.1</v>
      </c>
      <c r="AA26" s="132">
        <f t="shared" ca="1" si="5"/>
        <v>0.43</v>
      </c>
      <c r="AB26" s="133">
        <f t="shared" ca="1" si="9"/>
        <v>0</v>
      </c>
      <c r="AC26" s="133">
        <f t="shared" ca="1" si="9"/>
        <v>0</v>
      </c>
      <c r="AD26" s="133">
        <f t="shared" ca="1" si="9"/>
        <v>0</v>
      </c>
      <c r="AE26" s="133">
        <f t="shared" ca="1" si="9"/>
        <v>0</v>
      </c>
      <c r="AF26" s="133">
        <f t="shared" ca="1" si="10"/>
        <v>0</v>
      </c>
      <c r="AG26" s="135"/>
    </row>
    <row r="27" spans="1:33" x14ac:dyDescent="0.35">
      <c r="A27" s="182">
        <v>1963</v>
      </c>
      <c r="B27" s="46">
        <f t="shared" ca="1" si="0"/>
        <v>0</v>
      </c>
      <c r="C27" s="46">
        <f t="shared" ca="1" si="1"/>
        <v>0</v>
      </c>
      <c r="D27" s="46">
        <f t="shared" ca="1" si="2"/>
        <v>0</v>
      </c>
      <c r="E27" s="46">
        <f t="shared" ca="1" si="3"/>
        <v>0</v>
      </c>
      <c r="F27" s="46">
        <f t="shared" ca="1" si="6"/>
        <v>0</v>
      </c>
      <c r="G27" s="126"/>
      <c r="H27" s="126"/>
      <c r="I27" s="126"/>
      <c r="J27" s="126"/>
      <c r="K27" s="127">
        <f t="shared" ca="1" si="4"/>
        <v>0</v>
      </c>
      <c r="L27" s="127">
        <f t="shared" ca="1" si="4"/>
        <v>0</v>
      </c>
      <c r="M27" s="127">
        <f t="shared" ca="1" si="4"/>
        <v>0</v>
      </c>
      <c r="N27" s="127">
        <f t="shared" ca="1" si="4"/>
        <v>0</v>
      </c>
      <c r="O27" s="128">
        <f t="shared" ca="1" si="7"/>
        <v>0</v>
      </c>
      <c r="P27" s="130">
        <f ca="1">IF(B27=0,Hajoamiskertoimet!$C$68,SUMIF(Jatetunnus,$A27&amp;"_"&amp;6,DOCmaara)/B27)</f>
        <v>0.1</v>
      </c>
      <c r="Q27" s="130">
        <f ca="1">IF(C27=0,Hajoamiskertoimet!$C$69,SUMIF(Jatetunnus,$A27&amp;"_"&amp;7,DOCmaara)/C27)</f>
        <v>0.15</v>
      </c>
      <c r="R27" s="130">
        <f ca="1">IF(D27=0,Hajoamiskertoimet!$C$70,SUMIF(Jatetunnus,$A27&amp;"_"&amp;8,DOCmaara)/D27)</f>
        <v>0.1</v>
      </c>
      <c r="S27" s="130">
        <f ca="1">IF(E27=0,Hajoamiskertoimet!$C$71,SUMIF(Jatetunnus,$A27&amp;"_"&amp;9,DOCmaara)/E27)</f>
        <v>0.43</v>
      </c>
      <c r="T27" s="126"/>
      <c r="U27" s="126"/>
      <c r="V27" s="126"/>
      <c r="W27" s="126"/>
      <c r="X27" s="131">
        <f t="shared" ca="1" si="8"/>
        <v>0.1</v>
      </c>
      <c r="Y27" s="131">
        <f t="shared" ca="1" si="8"/>
        <v>0.15</v>
      </c>
      <c r="Z27" s="131">
        <f t="shared" ca="1" si="8"/>
        <v>0.1</v>
      </c>
      <c r="AA27" s="132">
        <f t="shared" ca="1" si="8"/>
        <v>0.43</v>
      </c>
      <c r="AB27" s="133">
        <f t="shared" ca="1" si="9"/>
        <v>0</v>
      </c>
      <c r="AC27" s="133">
        <f t="shared" ca="1" si="9"/>
        <v>0</v>
      </c>
      <c r="AD27" s="133">
        <f t="shared" ca="1" si="9"/>
        <v>0</v>
      </c>
      <c r="AE27" s="133">
        <f t="shared" ca="1" si="9"/>
        <v>0</v>
      </c>
      <c r="AF27" s="133">
        <f t="shared" ca="1" si="10"/>
        <v>0</v>
      </c>
      <c r="AG27" s="135"/>
    </row>
    <row r="28" spans="1:33" x14ac:dyDescent="0.35">
      <c r="A28" s="182">
        <v>1964</v>
      </c>
      <c r="B28" s="46">
        <f t="shared" ca="1" si="0"/>
        <v>0</v>
      </c>
      <c r="C28" s="46">
        <f t="shared" ca="1" si="1"/>
        <v>0</v>
      </c>
      <c r="D28" s="46">
        <f t="shared" ca="1" si="2"/>
        <v>0</v>
      </c>
      <c r="E28" s="46">
        <f t="shared" ca="1" si="3"/>
        <v>0</v>
      </c>
      <c r="F28" s="46">
        <f t="shared" ca="1" si="6"/>
        <v>0</v>
      </c>
      <c r="G28" s="126"/>
      <c r="H28" s="126"/>
      <c r="I28" s="126"/>
      <c r="J28" s="126"/>
      <c r="K28" s="127">
        <f t="shared" ca="1" si="4"/>
        <v>0</v>
      </c>
      <c r="L28" s="127">
        <f t="shared" ca="1" si="4"/>
        <v>0</v>
      </c>
      <c r="M28" s="127">
        <f t="shared" ca="1" si="4"/>
        <v>0</v>
      </c>
      <c r="N28" s="127">
        <f t="shared" ca="1" si="4"/>
        <v>0</v>
      </c>
      <c r="O28" s="128">
        <f t="shared" ca="1" si="7"/>
        <v>0</v>
      </c>
      <c r="P28" s="130">
        <f ca="1">IF(B28=0,Hajoamiskertoimet!$C$68,SUMIF(Jatetunnus,$A28&amp;"_"&amp;6,DOCmaara)/B28)</f>
        <v>0.1</v>
      </c>
      <c r="Q28" s="130">
        <f ca="1">IF(C28=0,Hajoamiskertoimet!$C$69,SUMIF(Jatetunnus,$A28&amp;"_"&amp;7,DOCmaara)/C28)</f>
        <v>0.15</v>
      </c>
      <c r="R28" s="130">
        <f ca="1">IF(D28=0,Hajoamiskertoimet!$C$70,SUMIF(Jatetunnus,$A28&amp;"_"&amp;8,DOCmaara)/D28)</f>
        <v>0.1</v>
      </c>
      <c r="S28" s="130">
        <f ca="1">IF(E28=0,Hajoamiskertoimet!$C$71,SUMIF(Jatetunnus,$A28&amp;"_"&amp;9,DOCmaara)/E28)</f>
        <v>0.43</v>
      </c>
      <c r="T28" s="126"/>
      <c r="U28" s="126"/>
      <c r="V28" s="126"/>
      <c r="W28" s="126"/>
      <c r="X28" s="131">
        <f t="shared" ca="1" si="8"/>
        <v>0.1</v>
      </c>
      <c r="Y28" s="131">
        <f t="shared" ca="1" si="8"/>
        <v>0.15</v>
      </c>
      <c r="Z28" s="131">
        <f t="shared" ca="1" si="8"/>
        <v>0.1</v>
      </c>
      <c r="AA28" s="132">
        <f t="shared" ca="1" si="8"/>
        <v>0.43</v>
      </c>
      <c r="AB28" s="133">
        <f t="shared" ca="1" si="9"/>
        <v>0</v>
      </c>
      <c r="AC28" s="133">
        <f t="shared" ca="1" si="9"/>
        <v>0</v>
      </c>
      <c r="AD28" s="133">
        <f t="shared" ca="1" si="9"/>
        <v>0</v>
      </c>
      <c r="AE28" s="133">
        <f t="shared" ca="1" si="9"/>
        <v>0</v>
      </c>
      <c r="AF28" s="133">
        <f t="shared" ca="1" si="10"/>
        <v>0</v>
      </c>
      <c r="AG28" s="135"/>
    </row>
    <row r="29" spans="1:33" x14ac:dyDescent="0.35">
      <c r="A29" s="182">
        <v>1965</v>
      </c>
      <c r="B29" s="46">
        <f t="shared" ca="1" si="0"/>
        <v>0</v>
      </c>
      <c r="C29" s="46">
        <f t="shared" ca="1" si="1"/>
        <v>0</v>
      </c>
      <c r="D29" s="46">
        <f t="shared" ca="1" si="2"/>
        <v>0</v>
      </c>
      <c r="E29" s="46">
        <f t="shared" ca="1" si="3"/>
        <v>0</v>
      </c>
      <c r="F29" s="46">
        <f t="shared" ca="1" si="6"/>
        <v>0</v>
      </c>
      <c r="G29" s="126"/>
      <c r="H29" s="126"/>
      <c r="I29" s="126"/>
      <c r="J29" s="126"/>
      <c r="K29" s="127">
        <f t="shared" ca="1" si="4"/>
        <v>0</v>
      </c>
      <c r="L29" s="127">
        <f t="shared" ca="1" si="4"/>
        <v>0</v>
      </c>
      <c r="M29" s="127">
        <f t="shared" ca="1" si="4"/>
        <v>0</v>
      </c>
      <c r="N29" s="127">
        <f t="shared" ca="1" si="4"/>
        <v>0</v>
      </c>
      <c r="O29" s="128">
        <f t="shared" ca="1" si="7"/>
        <v>0</v>
      </c>
      <c r="P29" s="130">
        <f ca="1">IF(B29=0,Hajoamiskertoimet!$C$68,SUMIF(Jatetunnus,$A29&amp;"_"&amp;6,DOCmaara)/B29)</f>
        <v>0.1</v>
      </c>
      <c r="Q29" s="130">
        <f ca="1">IF(C29=0,Hajoamiskertoimet!$C$69,SUMIF(Jatetunnus,$A29&amp;"_"&amp;7,DOCmaara)/C29)</f>
        <v>0.15</v>
      </c>
      <c r="R29" s="130">
        <f ca="1">IF(D29=0,Hajoamiskertoimet!$C$70,SUMIF(Jatetunnus,$A29&amp;"_"&amp;8,DOCmaara)/D29)</f>
        <v>0.1</v>
      </c>
      <c r="S29" s="130">
        <f ca="1">IF(E29=0,Hajoamiskertoimet!$C$71,SUMIF(Jatetunnus,$A29&amp;"_"&amp;9,DOCmaara)/E29)</f>
        <v>0.43</v>
      </c>
      <c r="T29" s="126"/>
      <c r="U29" s="126"/>
      <c r="V29" s="126"/>
      <c r="W29" s="126"/>
      <c r="X29" s="131">
        <f t="shared" ca="1" si="8"/>
        <v>0.1</v>
      </c>
      <c r="Y29" s="131">
        <f t="shared" ca="1" si="8"/>
        <v>0.15</v>
      </c>
      <c r="Z29" s="131">
        <f t="shared" ca="1" si="8"/>
        <v>0.1</v>
      </c>
      <c r="AA29" s="132">
        <f t="shared" ca="1" si="8"/>
        <v>0.43</v>
      </c>
      <c r="AB29" s="133">
        <f t="shared" ca="1" si="9"/>
        <v>0</v>
      </c>
      <c r="AC29" s="133">
        <f t="shared" ca="1" si="9"/>
        <v>0</v>
      </c>
      <c r="AD29" s="133">
        <f t="shared" ca="1" si="9"/>
        <v>0</v>
      </c>
      <c r="AE29" s="133">
        <f t="shared" ca="1" si="9"/>
        <v>0</v>
      </c>
      <c r="AF29" s="133">
        <f t="shared" ca="1" si="10"/>
        <v>0</v>
      </c>
      <c r="AG29" s="135"/>
    </row>
    <row r="30" spans="1:33" x14ac:dyDescent="0.35">
      <c r="A30" s="182">
        <v>1966</v>
      </c>
      <c r="B30" s="46">
        <f t="shared" ca="1" si="0"/>
        <v>0</v>
      </c>
      <c r="C30" s="46">
        <f t="shared" ca="1" si="1"/>
        <v>0</v>
      </c>
      <c r="D30" s="46">
        <f t="shared" ca="1" si="2"/>
        <v>0</v>
      </c>
      <c r="E30" s="46">
        <f t="shared" ca="1" si="3"/>
        <v>0</v>
      </c>
      <c r="F30" s="46">
        <f t="shared" ca="1" si="6"/>
        <v>0</v>
      </c>
      <c r="G30" s="126"/>
      <c r="H30" s="126"/>
      <c r="I30" s="126"/>
      <c r="J30" s="126"/>
      <c r="K30" s="127">
        <f t="shared" ca="1" si="4"/>
        <v>0</v>
      </c>
      <c r="L30" s="127">
        <f t="shared" ca="1" si="4"/>
        <v>0</v>
      </c>
      <c r="M30" s="127">
        <f t="shared" ca="1" si="4"/>
        <v>0</v>
      </c>
      <c r="N30" s="127">
        <f t="shared" ca="1" si="4"/>
        <v>0</v>
      </c>
      <c r="O30" s="128">
        <f t="shared" ca="1" si="7"/>
        <v>0</v>
      </c>
      <c r="P30" s="130">
        <f ca="1">IF(B30=0,Hajoamiskertoimet!$C$68,SUMIF(Jatetunnus,$A30&amp;"_"&amp;6,DOCmaara)/B30)</f>
        <v>0.1</v>
      </c>
      <c r="Q30" s="130">
        <f ca="1">IF(C30=0,Hajoamiskertoimet!$C$69,SUMIF(Jatetunnus,$A30&amp;"_"&amp;7,DOCmaara)/C30)</f>
        <v>0.15</v>
      </c>
      <c r="R30" s="130">
        <f ca="1">IF(D30=0,Hajoamiskertoimet!$C$70,SUMIF(Jatetunnus,$A30&amp;"_"&amp;8,DOCmaara)/D30)</f>
        <v>0.1</v>
      </c>
      <c r="S30" s="130">
        <f ca="1">IF(E30=0,Hajoamiskertoimet!$C$71,SUMIF(Jatetunnus,$A30&amp;"_"&amp;9,DOCmaara)/E30)</f>
        <v>0.43</v>
      </c>
      <c r="T30" s="126"/>
      <c r="U30" s="126"/>
      <c r="V30" s="126"/>
      <c r="W30" s="126"/>
      <c r="X30" s="131">
        <f t="shared" ca="1" si="8"/>
        <v>0.1</v>
      </c>
      <c r="Y30" s="131">
        <f t="shared" ca="1" si="8"/>
        <v>0.15</v>
      </c>
      <c r="Z30" s="131">
        <f t="shared" ca="1" si="8"/>
        <v>0.1</v>
      </c>
      <c r="AA30" s="132">
        <f t="shared" ca="1" si="8"/>
        <v>0.43</v>
      </c>
      <c r="AB30" s="133">
        <f t="shared" ca="1" si="9"/>
        <v>0</v>
      </c>
      <c r="AC30" s="133">
        <f t="shared" ca="1" si="9"/>
        <v>0</v>
      </c>
      <c r="AD30" s="133">
        <f t="shared" ca="1" si="9"/>
        <v>0</v>
      </c>
      <c r="AE30" s="133">
        <f t="shared" ca="1" si="9"/>
        <v>0</v>
      </c>
      <c r="AF30" s="133">
        <f t="shared" ca="1" si="10"/>
        <v>0</v>
      </c>
      <c r="AG30" s="135"/>
    </row>
    <row r="31" spans="1:33" x14ac:dyDescent="0.35">
      <c r="A31" s="182">
        <v>1967</v>
      </c>
      <c r="B31" s="46">
        <f t="shared" ca="1" si="0"/>
        <v>0</v>
      </c>
      <c r="C31" s="46">
        <f t="shared" ca="1" si="1"/>
        <v>0</v>
      </c>
      <c r="D31" s="46">
        <f t="shared" ca="1" si="2"/>
        <v>0</v>
      </c>
      <c r="E31" s="46">
        <f t="shared" ca="1" si="3"/>
        <v>0</v>
      </c>
      <c r="F31" s="46">
        <f t="shared" ca="1" si="6"/>
        <v>0</v>
      </c>
      <c r="G31" s="126"/>
      <c r="H31" s="126"/>
      <c r="I31" s="126"/>
      <c r="J31" s="126"/>
      <c r="K31" s="127">
        <f t="shared" ca="1" si="4"/>
        <v>0</v>
      </c>
      <c r="L31" s="127">
        <f t="shared" ca="1" si="4"/>
        <v>0</v>
      </c>
      <c r="M31" s="127">
        <f t="shared" ca="1" si="4"/>
        <v>0</v>
      </c>
      <c r="N31" s="127">
        <f t="shared" ca="1" si="4"/>
        <v>0</v>
      </c>
      <c r="O31" s="128">
        <f t="shared" ca="1" si="7"/>
        <v>0</v>
      </c>
      <c r="P31" s="130">
        <f ca="1">IF(B31=0,Hajoamiskertoimet!$C$68,SUMIF(Jatetunnus,$A31&amp;"_"&amp;6,DOCmaara)/B31)</f>
        <v>0.1</v>
      </c>
      <c r="Q31" s="130">
        <f ca="1">IF(C31=0,Hajoamiskertoimet!$C$69,SUMIF(Jatetunnus,$A31&amp;"_"&amp;7,DOCmaara)/C31)</f>
        <v>0.15</v>
      </c>
      <c r="R31" s="130">
        <f ca="1">IF(D31=0,Hajoamiskertoimet!$C$70,SUMIF(Jatetunnus,$A31&amp;"_"&amp;8,DOCmaara)/D31)</f>
        <v>0.1</v>
      </c>
      <c r="S31" s="130">
        <f ca="1">IF(E31=0,Hajoamiskertoimet!$C$71,SUMIF(Jatetunnus,$A31&amp;"_"&amp;9,DOCmaara)/E31)</f>
        <v>0.43</v>
      </c>
      <c r="T31" s="126"/>
      <c r="U31" s="126"/>
      <c r="V31" s="126"/>
      <c r="W31" s="126"/>
      <c r="X31" s="131">
        <f t="shared" ca="1" si="8"/>
        <v>0.1</v>
      </c>
      <c r="Y31" s="131">
        <f t="shared" ca="1" si="8"/>
        <v>0.15</v>
      </c>
      <c r="Z31" s="131">
        <f t="shared" ca="1" si="8"/>
        <v>0.1</v>
      </c>
      <c r="AA31" s="132">
        <f t="shared" ca="1" si="8"/>
        <v>0.43</v>
      </c>
      <c r="AB31" s="133">
        <f t="shared" ca="1" si="9"/>
        <v>0</v>
      </c>
      <c r="AC31" s="133">
        <f t="shared" ca="1" si="9"/>
        <v>0</v>
      </c>
      <c r="AD31" s="133">
        <f t="shared" ca="1" si="9"/>
        <v>0</v>
      </c>
      <c r="AE31" s="133">
        <f t="shared" ca="1" si="9"/>
        <v>0</v>
      </c>
      <c r="AF31" s="133">
        <f t="shared" ca="1" si="10"/>
        <v>0</v>
      </c>
      <c r="AG31" s="135"/>
    </row>
    <row r="32" spans="1:33" x14ac:dyDescent="0.35">
      <c r="A32" s="182">
        <v>1968</v>
      </c>
      <c r="B32" s="46">
        <f t="shared" ca="1" si="0"/>
        <v>0</v>
      </c>
      <c r="C32" s="46">
        <f t="shared" ca="1" si="1"/>
        <v>0</v>
      </c>
      <c r="D32" s="46">
        <f t="shared" ca="1" si="2"/>
        <v>0</v>
      </c>
      <c r="E32" s="46">
        <f t="shared" ca="1" si="3"/>
        <v>0</v>
      </c>
      <c r="F32" s="46">
        <f t="shared" ca="1" si="6"/>
        <v>0</v>
      </c>
      <c r="G32" s="126"/>
      <c r="H32" s="126"/>
      <c r="I32" s="126"/>
      <c r="J32" s="126"/>
      <c r="K32" s="127">
        <f t="shared" ca="1" si="4"/>
        <v>0</v>
      </c>
      <c r="L32" s="127">
        <f t="shared" ca="1" si="4"/>
        <v>0</v>
      </c>
      <c r="M32" s="127">
        <f t="shared" ca="1" si="4"/>
        <v>0</v>
      </c>
      <c r="N32" s="127">
        <f t="shared" ca="1" si="4"/>
        <v>0</v>
      </c>
      <c r="O32" s="128">
        <f t="shared" ca="1" si="7"/>
        <v>0</v>
      </c>
      <c r="P32" s="130">
        <f ca="1">IF(B32=0,Hajoamiskertoimet!$C$68,SUMIF(Jatetunnus,$A32&amp;"_"&amp;6,DOCmaara)/B32)</f>
        <v>0.1</v>
      </c>
      <c r="Q32" s="130">
        <f ca="1">IF(C32=0,Hajoamiskertoimet!$C$69,SUMIF(Jatetunnus,$A32&amp;"_"&amp;7,DOCmaara)/C32)</f>
        <v>0.15</v>
      </c>
      <c r="R32" s="130">
        <f ca="1">IF(D32=0,Hajoamiskertoimet!$C$70,SUMIF(Jatetunnus,$A32&amp;"_"&amp;8,DOCmaara)/D32)</f>
        <v>0.1</v>
      </c>
      <c r="S32" s="130">
        <f ca="1">IF(E32=0,Hajoamiskertoimet!$C$71,SUMIF(Jatetunnus,$A32&amp;"_"&amp;9,DOCmaara)/E32)</f>
        <v>0.43</v>
      </c>
      <c r="T32" s="126"/>
      <c r="U32" s="126"/>
      <c r="V32" s="126"/>
      <c r="W32" s="126"/>
      <c r="X32" s="131">
        <f t="shared" ca="1" si="8"/>
        <v>0.1</v>
      </c>
      <c r="Y32" s="131">
        <f t="shared" ca="1" si="8"/>
        <v>0.15</v>
      </c>
      <c r="Z32" s="131">
        <f t="shared" ca="1" si="8"/>
        <v>0.1</v>
      </c>
      <c r="AA32" s="132">
        <f t="shared" ca="1" si="8"/>
        <v>0.43</v>
      </c>
      <c r="AB32" s="133">
        <f t="shared" ca="1" si="9"/>
        <v>0</v>
      </c>
      <c r="AC32" s="133">
        <f t="shared" ca="1" si="9"/>
        <v>0</v>
      </c>
      <c r="AD32" s="133">
        <f t="shared" ca="1" si="9"/>
        <v>0</v>
      </c>
      <c r="AE32" s="133">
        <f t="shared" ca="1" si="9"/>
        <v>0</v>
      </c>
      <c r="AF32" s="133">
        <f t="shared" ca="1" si="10"/>
        <v>0</v>
      </c>
      <c r="AG32" s="135"/>
    </row>
    <row r="33" spans="1:33" x14ac:dyDescent="0.35">
      <c r="A33" s="182">
        <v>1969</v>
      </c>
      <c r="B33" s="46">
        <f t="shared" ca="1" si="0"/>
        <v>0</v>
      </c>
      <c r="C33" s="46">
        <f t="shared" ca="1" si="1"/>
        <v>0</v>
      </c>
      <c r="D33" s="46">
        <f t="shared" ca="1" si="2"/>
        <v>0</v>
      </c>
      <c r="E33" s="46">
        <f t="shared" ca="1" si="3"/>
        <v>0</v>
      </c>
      <c r="F33" s="46">
        <f t="shared" ca="1" si="6"/>
        <v>0</v>
      </c>
      <c r="G33" s="126"/>
      <c r="H33" s="126"/>
      <c r="I33" s="126"/>
      <c r="J33" s="126"/>
      <c r="K33" s="127">
        <f t="shared" ca="1" si="4"/>
        <v>0</v>
      </c>
      <c r="L33" s="127">
        <f t="shared" ca="1" si="4"/>
        <v>0</v>
      </c>
      <c r="M33" s="127">
        <f t="shared" ca="1" si="4"/>
        <v>0</v>
      </c>
      <c r="N33" s="127">
        <f t="shared" ca="1" si="4"/>
        <v>0</v>
      </c>
      <c r="O33" s="128">
        <f t="shared" ca="1" si="7"/>
        <v>0</v>
      </c>
      <c r="P33" s="130">
        <f ca="1">IF(B33=0,Hajoamiskertoimet!$C$68,SUMIF(Jatetunnus,$A33&amp;"_"&amp;6,DOCmaara)/B33)</f>
        <v>0.1</v>
      </c>
      <c r="Q33" s="130">
        <f ca="1">IF(C33=0,Hajoamiskertoimet!$C$69,SUMIF(Jatetunnus,$A33&amp;"_"&amp;7,DOCmaara)/C33)</f>
        <v>0.15</v>
      </c>
      <c r="R33" s="130">
        <f ca="1">IF(D33=0,Hajoamiskertoimet!$C$70,SUMIF(Jatetunnus,$A33&amp;"_"&amp;8,DOCmaara)/D33)</f>
        <v>0.1</v>
      </c>
      <c r="S33" s="130">
        <f ca="1">IF(E33=0,Hajoamiskertoimet!$C$71,SUMIF(Jatetunnus,$A33&amp;"_"&amp;9,DOCmaara)/E33)</f>
        <v>0.43</v>
      </c>
      <c r="T33" s="126"/>
      <c r="U33" s="126"/>
      <c r="V33" s="126"/>
      <c r="W33" s="126"/>
      <c r="X33" s="131">
        <f t="shared" ca="1" si="8"/>
        <v>0.1</v>
      </c>
      <c r="Y33" s="131">
        <f t="shared" ca="1" si="8"/>
        <v>0.15</v>
      </c>
      <c r="Z33" s="131">
        <f t="shared" ca="1" si="8"/>
        <v>0.1</v>
      </c>
      <c r="AA33" s="132">
        <f t="shared" ca="1" si="8"/>
        <v>0.43</v>
      </c>
      <c r="AB33" s="133">
        <f t="shared" ca="1" si="9"/>
        <v>0</v>
      </c>
      <c r="AC33" s="133">
        <f t="shared" ca="1" si="9"/>
        <v>0</v>
      </c>
      <c r="AD33" s="133">
        <f t="shared" ca="1" si="9"/>
        <v>0</v>
      </c>
      <c r="AE33" s="133">
        <f t="shared" ca="1" si="9"/>
        <v>0</v>
      </c>
      <c r="AF33" s="133">
        <f t="shared" ca="1" si="10"/>
        <v>0</v>
      </c>
      <c r="AG33" s="135"/>
    </row>
    <row r="34" spans="1:33" x14ac:dyDescent="0.35">
      <c r="A34" s="182">
        <v>1970</v>
      </c>
      <c r="B34" s="46">
        <f t="shared" ca="1" si="0"/>
        <v>0</v>
      </c>
      <c r="C34" s="46">
        <f t="shared" ca="1" si="1"/>
        <v>0</v>
      </c>
      <c r="D34" s="46">
        <f t="shared" ca="1" si="2"/>
        <v>0</v>
      </c>
      <c r="E34" s="46">
        <f t="shared" ca="1" si="3"/>
        <v>0</v>
      </c>
      <c r="F34" s="46">
        <f t="shared" ca="1" si="6"/>
        <v>0</v>
      </c>
      <c r="G34" s="126"/>
      <c r="H34" s="126"/>
      <c r="I34" s="126"/>
      <c r="J34" s="126"/>
      <c r="K34" s="127">
        <f t="shared" ca="1" si="4"/>
        <v>0</v>
      </c>
      <c r="L34" s="127">
        <f t="shared" ca="1" si="4"/>
        <v>0</v>
      </c>
      <c r="M34" s="127">
        <f t="shared" ca="1" si="4"/>
        <v>0</v>
      </c>
      <c r="N34" s="127">
        <f t="shared" ca="1" si="4"/>
        <v>0</v>
      </c>
      <c r="O34" s="128">
        <f t="shared" ca="1" si="7"/>
        <v>0</v>
      </c>
      <c r="P34" s="130">
        <f ca="1">IF(B34=0,Hajoamiskertoimet!$C$68,SUMIF(Jatetunnus,$A34&amp;"_"&amp;6,DOCmaara)/B34)</f>
        <v>0.1</v>
      </c>
      <c r="Q34" s="130">
        <f ca="1">IF(C34=0,Hajoamiskertoimet!$C$69,SUMIF(Jatetunnus,$A34&amp;"_"&amp;7,DOCmaara)/C34)</f>
        <v>0.15</v>
      </c>
      <c r="R34" s="130">
        <f ca="1">IF(D34=0,Hajoamiskertoimet!$C$70,SUMIF(Jatetunnus,$A34&amp;"_"&amp;8,DOCmaara)/D34)</f>
        <v>0.1</v>
      </c>
      <c r="S34" s="130">
        <f ca="1">IF(E34=0,Hajoamiskertoimet!$C$71,SUMIF(Jatetunnus,$A34&amp;"_"&amp;9,DOCmaara)/E34)</f>
        <v>0.43</v>
      </c>
      <c r="T34" s="126"/>
      <c r="U34" s="126"/>
      <c r="V34" s="126"/>
      <c r="W34" s="126"/>
      <c r="X34" s="131">
        <f t="shared" ca="1" si="8"/>
        <v>0.1</v>
      </c>
      <c r="Y34" s="131">
        <f t="shared" ca="1" si="8"/>
        <v>0.15</v>
      </c>
      <c r="Z34" s="131">
        <f t="shared" ca="1" si="8"/>
        <v>0.1</v>
      </c>
      <c r="AA34" s="132">
        <f t="shared" ca="1" si="8"/>
        <v>0.43</v>
      </c>
      <c r="AB34" s="133">
        <f t="shared" ca="1" si="9"/>
        <v>0</v>
      </c>
      <c r="AC34" s="133">
        <f t="shared" ca="1" si="9"/>
        <v>0</v>
      </c>
      <c r="AD34" s="133">
        <f t="shared" ca="1" si="9"/>
        <v>0</v>
      </c>
      <c r="AE34" s="133">
        <f t="shared" ca="1" si="9"/>
        <v>0</v>
      </c>
      <c r="AF34" s="133">
        <f t="shared" ca="1" si="10"/>
        <v>0</v>
      </c>
      <c r="AG34" s="135"/>
    </row>
    <row r="35" spans="1:33" x14ac:dyDescent="0.35">
      <c r="A35" s="182">
        <v>1971</v>
      </c>
      <c r="B35" s="46">
        <f t="shared" ca="1" si="0"/>
        <v>0</v>
      </c>
      <c r="C35" s="46">
        <f t="shared" ca="1" si="1"/>
        <v>0</v>
      </c>
      <c r="D35" s="46">
        <f t="shared" ca="1" si="2"/>
        <v>0</v>
      </c>
      <c r="E35" s="46">
        <f t="shared" ca="1" si="3"/>
        <v>0</v>
      </c>
      <c r="F35" s="46">
        <f t="shared" ca="1" si="6"/>
        <v>0</v>
      </c>
      <c r="G35" s="126"/>
      <c r="H35" s="126"/>
      <c r="I35" s="126"/>
      <c r="J35" s="126"/>
      <c r="K35" s="127">
        <f t="shared" ca="1" si="4"/>
        <v>0</v>
      </c>
      <c r="L35" s="127">
        <f t="shared" ca="1" si="4"/>
        <v>0</v>
      </c>
      <c r="M35" s="127">
        <f t="shared" ca="1" si="4"/>
        <v>0</v>
      </c>
      <c r="N35" s="127">
        <f t="shared" ca="1" si="4"/>
        <v>0</v>
      </c>
      <c r="O35" s="128">
        <f t="shared" ca="1" si="7"/>
        <v>0</v>
      </c>
      <c r="P35" s="130">
        <f ca="1">IF(B35=0,Hajoamiskertoimet!$C$68,SUMIF(Jatetunnus,$A35&amp;"_"&amp;6,DOCmaara)/B35)</f>
        <v>0.1</v>
      </c>
      <c r="Q35" s="130">
        <f ca="1">IF(C35=0,Hajoamiskertoimet!$C$69,SUMIF(Jatetunnus,$A35&amp;"_"&amp;7,DOCmaara)/C35)</f>
        <v>0.15</v>
      </c>
      <c r="R35" s="130">
        <f ca="1">IF(D35=0,Hajoamiskertoimet!$C$70,SUMIF(Jatetunnus,$A35&amp;"_"&amp;8,DOCmaara)/D35)</f>
        <v>0.1</v>
      </c>
      <c r="S35" s="130">
        <f ca="1">IF(E35=0,Hajoamiskertoimet!$C$71,SUMIF(Jatetunnus,$A35&amp;"_"&amp;9,DOCmaara)/E35)</f>
        <v>0.43</v>
      </c>
      <c r="T35" s="126"/>
      <c r="U35" s="126"/>
      <c r="V35" s="126"/>
      <c r="W35" s="126"/>
      <c r="X35" s="131">
        <f t="shared" ca="1" si="8"/>
        <v>0.1</v>
      </c>
      <c r="Y35" s="131">
        <f t="shared" ca="1" si="8"/>
        <v>0.15</v>
      </c>
      <c r="Z35" s="131">
        <f t="shared" ca="1" si="8"/>
        <v>0.1</v>
      </c>
      <c r="AA35" s="132">
        <f t="shared" ca="1" si="8"/>
        <v>0.43</v>
      </c>
      <c r="AB35" s="133">
        <f t="shared" ca="1" si="9"/>
        <v>0</v>
      </c>
      <c r="AC35" s="133">
        <f t="shared" ca="1" si="9"/>
        <v>0</v>
      </c>
      <c r="AD35" s="133">
        <f t="shared" ca="1" si="9"/>
        <v>0</v>
      </c>
      <c r="AE35" s="133">
        <f t="shared" ca="1" si="9"/>
        <v>0</v>
      </c>
      <c r="AF35" s="133">
        <f t="shared" ca="1" si="10"/>
        <v>0</v>
      </c>
      <c r="AG35" s="135"/>
    </row>
    <row r="36" spans="1:33" x14ac:dyDescent="0.35">
      <c r="A36" s="182">
        <v>1972</v>
      </c>
      <c r="B36" s="46">
        <f t="shared" ca="1" si="0"/>
        <v>0</v>
      </c>
      <c r="C36" s="46">
        <f t="shared" ca="1" si="1"/>
        <v>0</v>
      </c>
      <c r="D36" s="46">
        <f t="shared" ca="1" si="2"/>
        <v>0</v>
      </c>
      <c r="E36" s="46">
        <f t="shared" ca="1" si="3"/>
        <v>0</v>
      </c>
      <c r="F36" s="46">
        <f t="shared" ca="1" si="6"/>
        <v>0</v>
      </c>
      <c r="G36" s="126"/>
      <c r="H36" s="126"/>
      <c r="I36" s="126"/>
      <c r="J36" s="126"/>
      <c r="K36" s="127">
        <f t="shared" ca="1" si="4"/>
        <v>0</v>
      </c>
      <c r="L36" s="127">
        <f t="shared" ca="1" si="4"/>
        <v>0</v>
      </c>
      <c r="M36" s="127">
        <f t="shared" ca="1" si="4"/>
        <v>0</v>
      </c>
      <c r="N36" s="127">
        <f t="shared" ca="1" si="4"/>
        <v>0</v>
      </c>
      <c r="O36" s="128">
        <f t="shared" ca="1" si="7"/>
        <v>0</v>
      </c>
      <c r="P36" s="130">
        <f ca="1">IF(B36=0,Hajoamiskertoimet!$C$68,SUMIF(Jatetunnus,$A36&amp;"_"&amp;6,DOCmaara)/B36)</f>
        <v>0.1</v>
      </c>
      <c r="Q36" s="130">
        <f ca="1">IF(C36=0,Hajoamiskertoimet!$C$69,SUMIF(Jatetunnus,$A36&amp;"_"&amp;7,DOCmaara)/C36)</f>
        <v>0.15</v>
      </c>
      <c r="R36" s="130">
        <f ca="1">IF(D36=0,Hajoamiskertoimet!$C$70,SUMIF(Jatetunnus,$A36&amp;"_"&amp;8,DOCmaara)/D36)</f>
        <v>0.1</v>
      </c>
      <c r="S36" s="130">
        <f ca="1">IF(E36=0,Hajoamiskertoimet!$C$71,SUMIF(Jatetunnus,$A36&amp;"_"&amp;9,DOCmaara)/E36)</f>
        <v>0.43</v>
      </c>
      <c r="T36" s="126"/>
      <c r="U36" s="126"/>
      <c r="V36" s="126"/>
      <c r="W36" s="126"/>
      <c r="X36" s="131">
        <f t="shared" ca="1" si="8"/>
        <v>0.1</v>
      </c>
      <c r="Y36" s="131">
        <f t="shared" ca="1" si="8"/>
        <v>0.15</v>
      </c>
      <c r="Z36" s="131">
        <f t="shared" ca="1" si="8"/>
        <v>0.1</v>
      </c>
      <c r="AA36" s="132">
        <f t="shared" ca="1" si="8"/>
        <v>0.43</v>
      </c>
      <c r="AB36" s="133">
        <f t="shared" ca="1" si="9"/>
        <v>0</v>
      </c>
      <c r="AC36" s="133">
        <f t="shared" ca="1" si="9"/>
        <v>0</v>
      </c>
      <c r="AD36" s="133">
        <f t="shared" ca="1" si="9"/>
        <v>0</v>
      </c>
      <c r="AE36" s="133">
        <f t="shared" ca="1" si="9"/>
        <v>0</v>
      </c>
      <c r="AF36" s="133">
        <f t="shared" ca="1" si="10"/>
        <v>0</v>
      </c>
      <c r="AG36" s="135"/>
    </row>
    <row r="37" spans="1:33" x14ac:dyDescent="0.35">
      <c r="A37" s="182">
        <v>1973</v>
      </c>
      <c r="B37" s="46">
        <f t="shared" ca="1" si="0"/>
        <v>0</v>
      </c>
      <c r="C37" s="46">
        <f t="shared" ca="1" si="1"/>
        <v>0</v>
      </c>
      <c r="D37" s="46">
        <f t="shared" ca="1" si="2"/>
        <v>0</v>
      </c>
      <c r="E37" s="46">
        <f t="shared" ca="1" si="3"/>
        <v>0</v>
      </c>
      <c r="F37" s="46">
        <f t="shared" ca="1" si="6"/>
        <v>0</v>
      </c>
      <c r="G37" s="126"/>
      <c r="H37" s="126"/>
      <c r="I37" s="126"/>
      <c r="J37" s="126"/>
      <c r="K37" s="127">
        <f t="shared" ca="1" si="4"/>
        <v>0</v>
      </c>
      <c r="L37" s="127">
        <f t="shared" ca="1" si="4"/>
        <v>0</v>
      </c>
      <c r="M37" s="127">
        <f t="shared" ca="1" si="4"/>
        <v>0</v>
      </c>
      <c r="N37" s="127">
        <f t="shared" ca="1" si="4"/>
        <v>0</v>
      </c>
      <c r="O37" s="128">
        <f t="shared" ca="1" si="7"/>
        <v>0</v>
      </c>
      <c r="P37" s="130">
        <f ca="1">IF(B37=0,Hajoamiskertoimet!$C$68,SUMIF(Jatetunnus,$A37&amp;"_"&amp;6,DOCmaara)/B37)</f>
        <v>0.1</v>
      </c>
      <c r="Q37" s="130">
        <f ca="1">IF(C37=0,Hajoamiskertoimet!$C$69,SUMIF(Jatetunnus,$A37&amp;"_"&amp;7,DOCmaara)/C37)</f>
        <v>0.15</v>
      </c>
      <c r="R37" s="130">
        <f ca="1">IF(D37=0,Hajoamiskertoimet!$C$70,SUMIF(Jatetunnus,$A37&amp;"_"&amp;8,DOCmaara)/D37)</f>
        <v>0.1</v>
      </c>
      <c r="S37" s="130">
        <f ca="1">IF(E37=0,Hajoamiskertoimet!$C$71,SUMIF(Jatetunnus,$A37&amp;"_"&amp;9,DOCmaara)/E37)</f>
        <v>0.43</v>
      </c>
      <c r="T37" s="126"/>
      <c r="U37" s="126"/>
      <c r="V37" s="126"/>
      <c r="W37" s="126"/>
      <c r="X37" s="131">
        <f t="shared" ca="1" si="8"/>
        <v>0.1</v>
      </c>
      <c r="Y37" s="131">
        <f t="shared" ca="1" si="8"/>
        <v>0.15</v>
      </c>
      <c r="Z37" s="131">
        <f t="shared" ca="1" si="8"/>
        <v>0.1</v>
      </c>
      <c r="AA37" s="132">
        <f t="shared" ca="1" si="8"/>
        <v>0.43</v>
      </c>
      <c r="AB37" s="133">
        <f t="shared" ca="1" si="9"/>
        <v>0</v>
      </c>
      <c r="AC37" s="133">
        <f t="shared" ca="1" si="9"/>
        <v>0</v>
      </c>
      <c r="AD37" s="133">
        <f t="shared" ca="1" si="9"/>
        <v>0</v>
      </c>
      <c r="AE37" s="133">
        <f t="shared" ca="1" si="9"/>
        <v>0</v>
      </c>
      <c r="AF37" s="133">
        <f t="shared" ca="1" si="10"/>
        <v>0</v>
      </c>
      <c r="AG37" s="135"/>
    </row>
    <row r="38" spans="1:33" x14ac:dyDescent="0.35">
      <c r="A38" s="182">
        <v>1974</v>
      </c>
      <c r="B38" s="46">
        <f t="shared" ca="1" si="0"/>
        <v>0</v>
      </c>
      <c r="C38" s="46">
        <f t="shared" ca="1" si="1"/>
        <v>0</v>
      </c>
      <c r="D38" s="46">
        <f t="shared" ca="1" si="2"/>
        <v>0</v>
      </c>
      <c r="E38" s="46">
        <f t="shared" ca="1" si="3"/>
        <v>0</v>
      </c>
      <c r="F38" s="46">
        <f t="shared" ca="1" si="6"/>
        <v>0</v>
      </c>
      <c r="G38" s="126"/>
      <c r="H38" s="126"/>
      <c r="I38" s="126"/>
      <c r="J38" s="126"/>
      <c r="K38" s="127">
        <f t="shared" ca="1" si="4"/>
        <v>0</v>
      </c>
      <c r="L38" s="127">
        <f t="shared" ca="1" si="4"/>
        <v>0</v>
      </c>
      <c r="M38" s="127">
        <f t="shared" ca="1" si="4"/>
        <v>0</v>
      </c>
      <c r="N38" s="127">
        <f t="shared" ca="1" si="4"/>
        <v>0</v>
      </c>
      <c r="O38" s="128">
        <f t="shared" ca="1" si="7"/>
        <v>0</v>
      </c>
      <c r="P38" s="130">
        <f ca="1">IF(B38=0,Hajoamiskertoimet!$C$68,SUMIF(Jatetunnus,$A38&amp;"_"&amp;6,DOCmaara)/B38)</f>
        <v>0.1</v>
      </c>
      <c r="Q38" s="130">
        <f ca="1">IF(C38=0,Hajoamiskertoimet!$C$69,SUMIF(Jatetunnus,$A38&amp;"_"&amp;7,DOCmaara)/C38)</f>
        <v>0.15</v>
      </c>
      <c r="R38" s="130">
        <f ca="1">IF(D38=0,Hajoamiskertoimet!$C$70,SUMIF(Jatetunnus,$A38&amp;"_"&amp;8,DOCmaara)/D38)</f>
        <v>0.1</v>
      </c>
      <c r="S38" s="130">
        <f ca="1">IF(E38=0,Hajoamiskertoimet!$C$71,SUMIF(Jatetunnus,$A38&amp;"_"&amp;9,DOCmaara)/E38)</f>
        <v>0.43</v>
      </c>
      <c r="T38" s="126"/>
      <c r="U38" s="126"/>
      <c r="V38" s="126"/>
      <c r="W38" s="126"/>
      <c r="X38" s="131">
        <f t="shared" ca="1" si="8"/>
        <v>0.1</v>
      </c>
      <c r="Y38" s="131">
        <f t="shared" ca="1" si="8"/>
        <v>0.15</v>
      </c>
      <c r="Z38" s="131">
        <f t="shared" ca="1" si="8"/>
        <v>0.1</v>
      </c>
      <c r="AA38" s="132">
        <f t="shared" ca="1" si="8"/>
        <v>0.43</v>
      </c>
      <c r="AB38" s="133">
        <f t="shared" ca="1" si="9"/>
        <v>0</v>
      </c>
      <c r="AC38" s="133">
        <f t="shared" ca="1" si="9"/>
        <v>0</v>
      </c>
      <c r="AD38" s="133">
        <f t="shared" ca="1" si="9"/>
        <v>0</v>
      </c>
      <c r="AE38" s="133">
        <f t="shared" ca="1" si="9"/>
        <v>0</v>
      </c>
      <c r="AF38" s="133">
        <f t="shared" ca="1" si="10"/>
        <v>0</v>
      </c>
      <c r="AG38" s="135"/>
    </row>
    <row r="39" spans="1:33" x14ac:dyDescent="0.35">
      <c r="A39" s="182">
        <v>1975</v>
      </c>
      <c r="B39" s="46">
        <f t="shared" ca="1" si="0"/>
        <v>0</v>
      </c>
      <c r="C39" s="46">
        <f t="shared" ca="1" si="1"/>
        <v>0</v>
      </c>
      <c r="D39" s="46">
        <f t="shared" ca="1" si="2"/>
        <v>0</v>
      </c>
      <c r="E39" s="46">
        <f t="shared" ca="1" si="3"/>
        <v>0</v>
      </c>
      <c r="F39" s="46">
        <f t="shared" ca="1" si="6"/>
        <v>0</v>
      </c>
      <c r="G39" s="126"/>
      <c r="H39" s="126"/>
      <c r="I39" s="126"/>
      <c r="J39" s="126"/>
      <c r="K39" s="127">
        <f t="shared" ca="1" si="4"/>
        <v>0</v>
      </c>
      <c r="L39" s="127">
        <f t="shared" ca="1" si="4"/>
        <v>0</v>
      </c>
      <c r="M39" s="127">
        <f t="shared" ca="1" si="4"/>
        <v>0</v>
      </c>
      <c r="N39" s="127">
        <f t="shared" ca="1" si="4"/>
        <v>0</v>
      </c>
      <c r="O39" s="128">
        <f t="shared" ca="1" si="7"/>
        <v>0</v>
      </c>
      <c r="P39" s="130">
        <f ca="1">IF(B39=0,Hajoamiskertoimet!$C$68,SUMIF(Jatetunnus,$A39&amp;"_"&amp;6,DOCmaara)/B39)</f>
        <v>0.1</v>
      </c>
      <c r="Q39" s="130">
        <f ca="1">IF(C39=0,Hajoamiskertoimet!$C$69,SUMIF(Jatetunnus,$A39&amp;"_"&amp;7,DOCmaara)/C39)</f>
        <v>0.15</v>
      </c>
      <c r="R39" s="130">
        <f ca="1">IF(D39=0,Hajoamiskertoimet!$C$70,SUMIF(Jatetunnus,$A39&amp;"_"&amp;8,DOCmaara)/D39)</f>
        <v>0.1</v>
      </c>
      <c r="S39" s="130">
        <f ca="1">IF(E39=0,Hajoamiskertoimet!$C$71,SUMIF(Jatetunnus,$A39&amp;"_"&amp;9,DOCmaara)/E39)</f>
        <v>0.43</v>
      </c>
      <c r="T39" s="126"/>
      <c r="U39" s="126"/>
      <c r="V39" s="126"/>
      <c r="W39" s="126"/>
      <c r="X39" s="131">
        <f t="shared" ca="1" si="8"/>
        <v>0.1</v>
      </c>
      <c r="Y39" s="131">
        <f t="shared" ca="1" si="8"/>
        <v>0.15</v>
      </c>
      <c r="Z39" s="131">
        <f t="shared" ca="1" si="8"/>
        <v>0.1</v>
      </c>
      <c r="AA39" s="132">
        <f t="shared" ca="1" si="8"/>
        <v>0.43</v>
      </c>
      <c r="AB39" s="133">
        <f t="shared" ca="1" si="9"/>
        <v>0</v>
      </c>
      <c r="AC39" s="133">
        <f t="shared" ca="1" si="9"/>
        <v>0</v>
      </c>
      <c r="AD39" s="133">
        <f t="shared" ca="1" si="9"/>
        <v>0</v>
      </c>
      <c r="AE39" s="133">
        <f t="shared" ca="1" si="9"/>
        <v>0</v>
      </c>
      <c r="AF39" s="133">
        <f t="shared" ca="1" si="10"/>
        <v>0</v>
      </c>
      <c r="AG39" s="135"/>
    </row>
    <row r="40" spans="1:33" x14ac:dyDescent="0.35">
      <c r="A40" s="182">
        <v>1976</v>
      </c>
      <c r="B40" s="46">
        <f t="shared" ca="1" si="0"/>
        <v>0</v>
      </c>
      <c r="C40" s="46">
        <f t="shared" ca="1" si="1"/>
        <v>0</v>
      </c>
      <c r="D40" s="46">
        <f t="shared" ca="1" si="2"/>
        <v>0</v>
      </c>
      <c r="E40" s="46">
        <f t="shared" ca="1" si="3"/>
        <v>0</v>
      </c>
      <c r="F40" s="46">
        <f t="shared" ca="1" si="6"/>
        <v>0</v>
      </c>
      <c r="G40" s="126"/>
      <c r="H40" s="126"/>
      <c r="I40" s="126"/>
      <c r="J40" s="126"/>
      <c r="K40" s="127">
        <f t="shared" ca="1" si="4"/>
        <v>0</v>
      </c>
      <c r="L40" s="127">
        <f t="shared" ca="1" si="4"/>
        <v>0</v>
      </c>
      <c r="M40" s="127">
        <f t="shared" ca="1" si="4"/>
        <v>0</v>
      </c>
      <c r="N40" s="127">
        <f t="shared" ca="1" si="4"/>
        <v>0</v>
      </c>
      <c r="O40" s="128">
        <f t="shared" ca="1" si="7"/>
        <v>0</v>
      </c>
      <c r="P40" s="130">
        <f ca="1">IF(B40=0,Hajoamiskertoimet!$C$68,SUMIF(Jatetunnus,$A40&amp;"_"&amp;6,DOCmaara)/B40)</f>
        <v>0.1</v>
      </c>
      <c r="Q40" s="130">
        <f ca="1">IF(C40=0,Hajoamiskertoimet!$C$69,SUMIF(Jatetunnus,$A40&amp;"_"&amp;7,DOCmaara)/C40)</f>
        <v>0.15</v>
      </c>
      <c r="R40" s="130">
        <f ca="1">IF(D40=0,Hajoamiskertoimet!$C$70,SUMIF(Jatetunnus,$A40&amp;"_"&amp;8,DOCmaara)/D40)</f>
        <v>0.1</v>
      </c>
      <c r="S40" s="130">
        <f ca="1">IF(E40=0,Hajoamiskertoimet!$C$71,SUMIF(Jatetunnus,$A40&amp;"_"&amp;9,DOCmaara)/E40)</f>
        <v>0.43</v>
      </c>
      <c r="T40" s="126"/>
      <c r="U40" s="126"/>
      <c r="V40" s="126"/>
      <c r="W40" s="126"/>
      <c r="X40" s="131">
        <f t="shared" ca="1" si="8"/>
        <v>0.1</v>
      </c>
      <c r="Y40" s="131">
        <f t="shared" ca="1" si="8"/>
        <v>0.15</v>
      </c>
      <c r="Z40" s="131">
        <f t="shared" ca="1" si="8"/>
        <v>0.1</v>
      </c>
      <c r="AA40" s="132">
        <f t="shared" ca="1" si="8"/>
        <v>0.43</v>
      </c>
      <c r="AB40" s="133">
        <f t="shared" ca="1" si="9"/>
        <v>0</v>
      </c>
      <c r="AC40" s="133">
        <f t="shared" ca="1" si="9"/>
        <v>0</v>
      </c>
      <c r="AD40" s="133">
        <f t="shared" ca="1" si="9"/>
        <v>0</v>
      </c>
      <c r="AE40" s="133">
        <f t="shared" ca="1" si="9"/>
        <v>0</v>
      </c>
      <c r="AF40" s="133">
        <f t="shared" ca="1" si="10"/>
        <v>0</v>
      </c>
      <c r="AG40" s="135"/>
    </row>
    <row r="41" spans="1:33" x14ac:dyDescent="0.35">
      <c r="A41" s="182">
        <v>1977</v>
      </c>
      <c r="B41" s="46">
        <f t="shared" ca="1" si="0"/>
        <v>0</v>
      </c>
      <c r="C41" s="46">
        <f t="shared" ca="1" si="1"/>
        <v>0</v>
      </c>
      <c r="D41" s="46">
        <f t="shared" ca="1" si="2"/>
        <v>0</v>
      </c>
      <c r="E41" s="46">
        <f t="shared" ca="1" si="3"/>
        <v>0</v>
      </c>
      <c r="F41" s="46">
        <f t="shared" ca="1" si="6"/>
        <v>0</v>
      </c>
      <c r="G41" s="126"/>
      <c r="H41" s="126"/>
      <c r="I41" s="126"/>
      <c r="J41" s="126"/>
      <c r="K41" s="127">
        <f t="shared" ca="1" si="4"/>
        <v>0</v>
      </c>
      <c r="L41" s="127">
        <f t="shared" ca="1" si="4"/>
        <v>0</v>
      </c>
      <c r="M41" s="127">
        <f t="shared" ca="1" si="4"/>
        <v>0</v>
      </c>
      <c r="N41" s="127">
        <f t="shared" ca="1" si="4"/>
        <v>0</v>
      </c>
      <c r="O41" s="128">
        <f t="shared" ca="1" si="7"/>
        <v>0</v>
      </c>
      <c r="P41" s="130">
        <f ca="1">IF(B41=0,Hajoamiskertoimet!$C$68,SUMIF(Jatetunnus,$A41&amp;"_"&amp;6,DOCmaara)/B41)</f>
        <v>0.1</v>
      </c>
      <c r="Q41" s="130">
        <f ca="1">IF(C41=0,Hajoamiskertoimet!$C$69,SUMIF(Jatetunnus,$A41&amp;"_"&amp;7,DOCmaara)/C41)</f>
        <v>0.15</v>
      </c>
      <c r="R41" s="130">
        <f ca="1">IF(D41=0,Hajoamiskertoimet!$C$70,SUMIF(Jatetunnus,$A41&amp;"_"&amp;8,DOCmaara)/D41)</f>
        <v>0.1</v>
      </c>
      <c r="S41" s="130">
        <f ca="1">IF(E41=0,Hajoamiskertoimet!$C$71,SUMIF(Jatetunnus,$A41&amp;"_"&amp;9,DOCmaara)/E41)</f>
        <v>0.43</v>
      </c>
      <c r="T41" s="126"/>
      <c r="U41" s="126"/>
      <c r="V41" s="126"/>
      <c r="W41" s="126"/>
      <c r="X41" s="131">
        <f t="shared" ca="1" si="8"/>
        <v>0.1</v>
      </c>
      <c r="Y41" s="131">
        <f t="shared" ca="1" si="8"/>
        <v>0.15</v>
      </c>
      <c r="Z41" s="131">
        <f t="shared" ca="1" si="8"/>
        <v>0.1</v>
      </c>
      <c r="AA41" s="132">
        <f t="shared" ca="1" si="8"/>
        <v>0.43</v>
      </c>
      <c r="AB41" s="133">
        <f t="shared" ca="1" si="9"/>
        <v>0</v>
      </c>
      <c r="AC41" s="133">
        <f t="shared" ca="1" si="9"/>
        <v>0</v>
      </c>
      <c r="AD41" s="133">
        <f t="shared" ca="1" si="9"/>
        <v>0</v>
      </c>
      <c r="AE41" s="133">
        <f t="shared" ca="1" si="9"/>
        <v>0</v>
      </c>
      <c r="AF41" s="133">
        <f t="shared" ca="1" si="10"/>
        <v>0</v>
      </c>
      <c r="AG41" s="135"/>
    </row>
    <row r="42" spans="1:33" x14ac:dyDescent="0.35">
      <c r="A42" s="182">
        <v>1978</v>
      </c>
      <c r="B42" s="46">
        <f t="shared" ca="1" si="0"/>
        <v>0</v>
      </c>
      <c r="C42" s="46">
        <f t="shared" ca="1" si="1"/>
        <v>0</v>
      </c>
      <c r="D42" s="46">
        <f t="shared" ca="1" si="2"/>
        <v>0</v>
      </c>
      <c r="E42" s="46">
        <f t="shared" ca="1" si="3"/>
        <v>0</v>
      </c>
      <c r="F42" s="46">
        <f t="shared" ca="1" si="6"/>
        <v>0</v>
      </c>
      <c r="G42" s="126"/>
      <c r="H42" s="126"/>
      <c r="I42" s="126"/>
      <c r="J42" s="126"/>
      <c r="K42" s="127">
        <f t="shared" ca="1" si="4"/>
        <v>0</v>
      </c>
      <c r="L42" s="127">
        <f t="shared" ca="1" si="4"/>
        <v>0</v>
      </c>
      <c r="M42" s="127">
        <f t="shared" ca="1" si="4"/>
        <v>0</v>
      </c>
      <c r="N42" s="127">
        <f t="shared" ca="1" si="4"/>
        <v>0</v>
      </c>
      <c r="O42" s="128">
        <f t="shared" ca="1" si="7"/>
        <v>0</v>
      </c>
      <c r="P42" s="130">
        <f ca="1">IF(B42=0,Hajoamiskertoimet!$C$68,SUMIF(Jatetunnus,$A42&amp;"_"&amp;6,DOCmaara)/B42)</f>
        <v>0.1</v>
      </c>
      <c r="Q42" s="130">
        <f ca="1">IF(C42=0,Hajoamiskertoimet!$C$69,SUMIF(Jatetunnus,$A42&amp;"_"&amp;7,DOCmaara)/C42)</f>
        <v>0.15</v>
      </c>
      <c r="R42" s="130">
        <f ca="1">IF(D42=0,Hajoamiskertoimet!$C$70,SUMIF(Jatetunnus,$A42&amp;"_"&amp;8,DOCmaara)/D42)</f>
        <v>0.1</v>
      </c>
      <c r="S42" s="130">
        <f ca="1">IF(E42=0,Hajoamiskertoimet!$C$71,SUMIF(Jatetunnus,$A42&amp;"_"&amp;9,DOCmaara)/E42)</f>
        <v>0.43</v>
      </c>
      <c r="T42" s="126"/>
      <c r="U42" s="126"/>
      <c r="V42" s="126"/>
      <c r="W42" s="126"/>
      <c r="X42" s="131">
        <f t="shared" ca="1" si="8"/>
        <v>0.1</v>
      </c>
      <c r="Y42" s="131">
        <f t="shared" ca="1" si="8"/>
        <v>0.15</v>
      </c>
      <c r="Z42" s="131">
        <f t="shared" ca="1" si="8"/>
        <v>0.1</v>
      </c>
      <c r="AA42" s="132">
        <f t="shared" ca="1" si="8"/>
        <v>0.43</v>
      </c>
      <c r="AB42" s="133">
        <f t="shared" ca="1" si="9"/>
        <v>0</v>
      </c>
      <c r="AC42" s="133">
        <f t="shared" ca="1" si="9"/>
        <v>0</v>
      </c>
      <c r="AD42" s="133">
        <f t="shared" ca="1" si="9"/>
        <v>0</v>
      </c>
      <c r="AE42" s="133">
        <f t="shared" ca="1" si="9"/>
        <v>0</v>
      </c>
      <c r="AF42" s="133">
        <f t="shared" ca="1" si="10"/>
        <v>0</v>
      </c>
      <c r="AG42" s="135"/>
    </row>
    <row r="43" spans="1:33" x14ac:dyDescent="0.35">
      <c r="A43" s="182">
        <v>1979</v>
      </c>
      <c r="B43" s="46">
        <f t="shared" ref="B43:B74" ca="1" si="11">SUMIF(Jatetunnus,$A43&amp;"_"&amp;6,Jatemaara)</f>
        <v>0</v>
      </c>
      <c r="C43" s="46">
        <f t="shared" ref="C43:C74" ca="1" si="12">SUMIF(Jatetunnus,$A43&amp;"_"&amp;7,Jatemaara)</f>
        <v>0</v>
      </c>
      <c r="D43" s="46">
        <f t="shared" ref="D43:D74" ca="1" si="13">SUMIF(Jatetunnus,$A43&amp;"_"&amp;8,Jatemaara)</f>
        <v>0</v>
      </c>
      <c r="E43" s="46">
        <f t="shared" ref="E43:E74" ca="1" si="14">SUMIF(Jatetunnus,$A43&amp;"_"&amp;9,Jatemaara)</f>
        <v>0</v>
      </c>
      <c r="F43" s="46">
        <f t="shared" ca="1" si="6"/>
        <v>0</v>
      </c>
      <c r="G43" s="126"/>
      <c r="H43" s="126"/>
      <c r="I43" s="126"/>
      <c r="J43" s="126"/>
      <c r="K43" s="127">
        <f t="shared" ref="K43:N74" ca="1" si="15">IF(G43="",B43,G43)</f>
        <v>0</v>
      </c>
      <c r="L43" s="127">
        <f t="shared" ca="1" si="15"/>
        <v>0</v>
      </c>
      <c r="M43" s="127">
        <f t="shared" ca="1" si="15"/>
        <v>0</v>
      </c>
      <c r="N43" s="127">
        <f t="shared" ca="1" si="15"/>
        <v>0</v>
      </c>
      <c r="O43" s="128">
        <f t="shared" ca="1" si="7"/>
        <v>0</v>
      </c>
      <c r="P43" s="130">
        <f ca="1">IF(B43=0,Hajoamiskertoimet!$C$68,SUMIF(Jatetunnus,$A43&amp;"_"&amp;6,DOCmaara)/B43)</f>
        <v>0.1</v>
      </c>
      <c r="Q43" s="130">
        <f ca="1">IF(C43=0,Hajoamiskertoimet!$C$69,SUMIF(Jatetunnus,$A43&amp;"_"&amp;7,DOCmaara)/C43)</f>
        <v>0.15</v>
      </c>
      <c r="R43" s="130">
        <f ca="1">IF(D43=0,Hajoamiskertoimet!$C$70,SUMIF(Jatetunnus,$A43&amp;"_"&amp;8,DOCmaara)/D43)</f>
        <v>0.1</v>
      </c>
      <c r="S43" s="130">
        <f ca="1">IF(E43=0,Hajoamiskertoimet!$C$71,SUMIF(Jatetunnus,$A43&amp;"_"&amp;9,DOCmaara)/E43)</f>
        <v>0.43</v>
      </c>
      <c r="T43" s="126"/>
      <c r="U43" s="126"/>
      <c r="V43" s="126"/>
      <c r="W43" s="126"/>
      <c r="X43" s="131">
        <f t="shared" ca="1" si="8"/>
        <v>0.1</v>
      </c>
      <c r="Y43" s="131">
        <f t="shared" ca="1" si="8"/>
        <v>0.15</v>
      </c>
      <c r="Z43" s="131">
        <f t="shared" ca="1" si="8"/>
        <v>0.1</v>
      </c>
      <c r="AA43" s="132">
        <f t="shared" ca="1" si="8"/>
        <v>0.43</v>
      </c>
      <c r="AB43" s="133">
        <f t="shared" ca="1" si="9"/>
        <v>0</v>
      </c>
      <c r="AC43" s="133">
        <f t="shared" ca="1" si="9"/>
        <v>0</v>
      </c>
      <c r="AD43" s="133">
        <f t="shared" ca="1" si="9"/>
        <v>0</v>
      </c>
      <c r="AE43" s="133">
        <f t="shared" ca="1" si="9"/>
        <v>0</v>
      </c>
      <c r="AF43" s="133">
        <f t="shared" ca="1" si="10"/>
        <v>0</v>
      </c>
      <c r="AG43" s="135"/>
    </row>
    <row r="44" spans="1:33" x14ac:dyDescent="0.35">
      <c r="A44" s="182">
        <v>1980</v>
      </c>
      <c r="B44" s="46">
        <f t="shared" ca="1" si="11"/>
        <v>0</v>
      </c>
      <c r="C44" s="46">
        <f t="shared" ca="1" si="12"/>
        <v>0</v>
      </c>
      <c r="D44" s="46">
        <f t="shared" ca="1" si="13"/>
        <v>0</v>
      </c>
      <c r="E44" s="46">
        <f t="shared" ca="1" si="14"/>
        <v>0</v>
      </c>
      <c r="F44" s="46">
        <f t="shared" ca="1" si="6"/>
        <v>0</v>
      </c>
      <c r="G44" s="126"/>
      <c r="H44" s="126"/>
      <c r="I44" s="126"/>
      <c r="J44" s="126"/>
      <c r="K44" s="127">
        <f t="shared" ca="1" si="15"/>
        <v>0</v>
      </c>
      <c r="L44" s="127">
        <f t="shared" ca="1" si="15"/>
        <v>0</v>
      </c>
      <c r="M44" s="127">
        <f t="shared" ca="1" si="15"/>
        <v>0</v>
      </c>
      <c r="N44" s="127">
        <f t="shared" ca="1" si="15"/>
        <v>0</v>
      </c>
      <c r="O44" s="128">
        <f t="shared" ca="1" si="7"/>
        <v>0</v>
      </c>
      <c r="P44" s="130">
        <f ca="1">IF(B44=0,Hajoamiskertoimet!$C$68,SUMIF(Jatetunnus,$A44&amp;"_"&amp;6,DOCmaara)/B44)</f>
        <v>0.1</v>
      </c>
      <c r="Q44" s="130">
        <f ca="1">IF(C44=0,Hajoamiskertoimet!$C$69,SUMIF(Jatetunnus,$A44&amp;"_"&amp;7,DOCmaara)/C44)</f>
        <v>0.15</v>
      </c>
      <c r="R44" s="130">
        <f ca="1">IF(D44=0,Hajoamiskertoimet!$C$70,SUMIF(Jatetunnus,$A44&amp;"_"&amp;8,DOCmaara)/D44)</f>
        <v>0.1</v>
      </c>
      <c r="S44" s="130">
        <f ca="1">IF(E44=0,Hajoamiskertoimet!$C$71,SUMIF(Jatetunnus,$A44&amp;"_"&amp;9,DOCmaara)/E44)</f>
        <v>0.43</v>
      </c>
      <c r="T44" s="126"/>
      <c r="U44" s="126"/>
      <c r="V44" s="126"/>
      <c r="W44" s="126"/>
      <c r="X44" s="131">
        <f t="shared" ca="1" si="8"/>
        <v>0.1</v>
      </c>
      <c r="Y44" s="131">
        <f t="shared" ca="1" si="8"/>
        <v>0.15</v>
      </c>
      <c r="Z44" s="131">
        <f t="shared" ca="1" si="8"/>
        <v>0.1</v>
      </c>
      <c r="AA44" s="132">
        <f t="shared" ca="1" si="8"/>
        <v>0.43</v>
      </c>
      <c r="AB44" s="133">
        <f t="shared" ca="1" si="9"/>
        <v>0</v>
      </c>
      <c r="AC44" s="133">
        <f t="shared" ca="1" si="9"/>
        <v>0</v>
      </c>
      <c r="AD44" s="133">
        <f t="shared" ca="1" si="9"/>
        <v>0</v>
      </c>
      <c r="AE44" s="133">
        <f t="shared" ca="1" si="9"/>
        <v>0</v>
      </c>
      <c r="AF44" s="133">
        <f t="shared" ca="1" si="10"/>
        <v>0</v>
      </c>
      <c r="AG44" s="135"/>
    </row>
    <row r="45" spans="1:33" x14ac:dyDescent="0.35">
      <c r="A45" s="182">
        <v>1981</v>
      </c>
      <c r="B45" s="46">
        <f t="shared" ca="1" si="11"/>
        <v>0</v>
      </c>
      <c r="C45" s="46">
        <f t="shared" ca="1" si="12"/>
        <v>0</v>
      </c>
      <c r="D45" s="46">
        <f t="shared" ca="1" si="13"/>
        <v>0</v>
      </c>
      <c r="E45" s="46">
        <f t="shared" ca="1" si="14"/>
        <v>0</v>
      </c>
      <c r="F45" s="46">
        <f t="shared" ca="1" si="6"/>
        <v>0</v>
      </c>
      <c r="G45" s="126"/>
      <c r="H45" s="126"/>
      <c r="I45" s="126"/>
      <c r="J45" s="126"/>
      <c r="K45" s="127">
        <f t="shared" ca="1" si="15"/>
        <v>0</v>
      </c>
      <c r="L45" s="127">
        <f t="shared" ca="1" si="15"/>
        <v>0</v>
      </c>
      <c r="M45" s="127">
        <f t="shared" ca="1" si="15"/>
        <v>0</v>
      </c>
      <c r="N45" s="127">
        <f t="shared" ca="1" si="15"/>
        <v>0</v>
      </c>
      <c r="O45" s="128">
        <f t="shared" ca="1" si="7"/>
        <v>0</v>
      </c>
      <c r="P45" s="130">
        <f ca="1">IF(B45=0,Hajoamiskertoimet!$C$68,SUMIF(Jatetunnus,$A45&amp;"_"&amp;6,DOCmaara)/B45)</f>
        <v>0.1</v>
      </c>
      <c r="Q45" s="130">
        <f ca="1">IF(C45=0,Hajoamiskertoimet!$C$69,SUMIF(Jatetunnus,$A45&amp;"_"&amp;7,DOCmaara)/C45)</f>
        <v>0.15</v>
      </c>
      <c r="R45" s="130">
        <f ca="1">IF(D45=0,Hajoamiskertoimet!$C$70,SUMIF(Jatetunnus,$A45&amp;"_"&amp;8,DOCmaara)/D45)</f>
        <v>0.1</v>
      </c>
      <c r="S45" s="130">
        <f ca="1">IF(E45=0,Hajoamiskertoimet!$C$71,SUMIF(Jatetunnus,$A45&amp;"_"&amp;9,DOCmaara)/E45)</f>
        <v>0.43</v>
      </c>
      <c r="T45" s="126"/>
      <c r="U45" s="126"/>
      <c r="V45" s="126"/>
      <c r="W45" s="126"/>
      <c r="X45" s="131">
        <f t="shared" ca="1" si="8"/>
        <v>0.1</v>
      </c>
      <c r="Y45" s="131">
        <f t="shared" ca="1" si="8"/>
        <v>0.15</v>
      </c>
      <c r="Z45" s="131">
        <f t="shared" ca="1" si="8"/>
        <v>0.1</v>
      </c>
      <c r="AA45" s="132">
        <f t="shared" ca="1" si="8"/>
        <v>0.43</v>
      </c>
      <c r="AB45" s="133">
        <f t="shared" ca="1" si="9"/>
        <v>0</v>
      </c>
      <c r="AC45" s="133">
        <f t="shared" ca="1" si="9"/>
        <v>0</v>
      </c>
      <c r="AD45" s="133">
        <f t="shared" ca="1" si="9"/>
        <v>0</v>
      </c>
      <c r="AE45" s="133">
        <f t="shared" ca="1" si="9"/>
        <v>0</v>
      </c>
      <c r="AF45" s="133">
        <f t="shared" ca="1" si="10"/>
        <v>0</v>
      </c>
      <c r="AG45" s="135"/>
    </row>
    <row r="46" spans="1:33" x14ac:dyDescent="0.35">
      <c r="A46" s="182">
        <v>1982</v>
      </c>
      <c r="B46" s="46">
        <f t="shared" ca="1" si="11"/>
        <v>0</v>
      </c>
      <c r="C46" s="46">
        <f t="shared" ca="1" si="12"/>
        <v>0</v>
      </c>
      <c r="D46" s="46">
        <f t="shared" ca="1" si="13"/>
        <v>0</v>
      </c>
      <c r="E46" s="46">
        <f t="shared" ca="1" si="14"/>
        <v>0</v>
      </c>
      <c r="F46" s="46">
        <f t="shared" ca="1" si="6"/>
        <v>0</v>
      </c>
      <c r="G46" s="126"/>
      <c r="H46" s="126"/>
      <c r="I46" s="126"/>
      <c r="J46" s="126"/>
      <c r="K46" s="127">
        <f t="shared" ca="1" si="15"/>
        <v>0</v>
      </c>
      <c r="L46" s="127">
        <f t="shared" ca="1" si="15"/>
        <v>0</v>
      </c>
      <c r="M46" s="127">
        <f t="shared" ca="1" si="15"/>
        <v>0</v>
      </c>
      <c r="N46" s="127">
        <f t="shared" ca="1" si="15"/>
        <v>0</v>
      </c>
      <c r="O46" s="128">
        <f t="shared" ca="1" si="7"/>
        <v>0</v>
      </c>
      <c r="P46" s="130">
        <f ca="1">IF(B46=0,Hajoamiskertoimet!$C$68,SUMIF(Jatetunnus,$A46&amp;"_"&amp;6,DOCmaara)/B46)</f>
        <v>0.1</v>
      </c>
      <c r="Q46" s="130">
        <f ca="1">IF(C46=0,Hajoamiskertoimet!$C$69,SUMIF(Jatetunnus,$A46&amp;"_"&amp;7,DOCmaara)/C46)</f>
        <v>0.15</v>
      </c>
      <c r="R46" s="130">
        <f ca="1">IF(D46=0,Hajoamiskertoimet!$C$70,SUMIF(Jatetunnus,$A46&amp;"_"&amp;8,DOCmaara)/D46)</f>
        <v>0.1</v>
      </c>
      <c r="S46" s="130">
        <f ca="1">IF(E46=0,Hajoamiskertoimet!$C$71,SUMIF(Jatetunnus,$A46&amp;"_"&amp;9,DOCmaara)/E46)</f>
        <v>0.43</v>
      </c>
      <c r="T46" s="126"/>
      <c r="U46" s="126"/>
      <c r="V46" s="126"/>
      <c r="W46" s="126"/>
      <c r="X46" s="131">
        <f t="shared" ca="1" si="8"/>
        <v>0.1</v>
      </c>
      <c r="Y46" s="131">
        <f t="shared" ca="1" si="8"/>
        <v>0.15</v>
      </c>
      <c r="Z46" s="131">
        <f t="shared" ca="1" si="8"/>
        <v>0.1</v>
      </c>
      <c r="AA46" s="132">
        <f t="shared" ca="1" si="8"/>
        <v>0.43</v>
      </c>
      <c r="AB46" s="133">
        <f t="shared" ca="1" si="9"/>
        <v>0</v>
      </c>
      <c r="AC46" s="133">
        <f t="shared" ca="1" si="9"/>
        <v>0</v>
      </c>
      <c r="AD46" s="133">
        <f t="shared" ca="1" si="9"/>
        <v>0</v>
      </c>
      <c r="AE46" s="133">
        <f t="shared" ca="1" si="9"/>
        <v>0</v>
      </c>
      <c r="AF46" s="133">
        <f t="shared" ca="1" si="10"/>
        <v>0</v>
      </c>
      <c r="AG46" s="135"/>
    </row>
    <row r="47" spans="1:33" x14ac:dyDescent="0.35">
      <c r="A47" s="182">
        <v>1983</v>
      </c>
      <c r="B47" s="46">
        <f t="shared" ca="1" si="11"/>
        <v>0</v>
      </c>
      <c r="C47" s="46">
        <f t="shared" ca="1" si="12"/>
        <v>0</v>
      </c>
      <c r="D47" s="46">
        <f t="shared" ca="1" si="13"/>
        <v>0</v>
      </c>
      <c r="E47" s="46">
        <f t="shared" ca="1" si="14"/>
        <v>0</v>
      </c>
      <c r="F47" s="46">
        <f t="shared" ca="1" si="6"/>
        <v>0</v>
      </c>
      <c r="G47" s="126"/>
      <c r="H47" s="126"/>
      <c r="I47" s="126"/>
      <c r="J47" s="126"/>
      <c r="K47" s="127">
        <f t="shared" ca="1" si="15"/>
        <v>0</v>
      </c>
      <c r="L47" s="127">
        <f t="shared" ca="1" si="15"/>
        <v>0</v>
      </c>
      <c r="M47" s="127">
        <f t="shared" ca="1" si="15"/>
        <v>0</v>
      </c>
      <c r="N47" s="127">
        <f t="shared" ca="1" si="15"/>
        <v>0</v>
      </c>
      <c r="O47" s="128">
        <f t="shared" ca="1" si="7"/>
        <v>0</v>
      </c>
      <c r="P47" s="130">
        <f ca="1">IF(B47=0,Hajoamiskertoimet!$C$68,SUMIF(Jatetunnus,$A47&amp;"_"&amp;6,DOCmaara)/B47)</f>
        <v>0.1</v>
      </c>
      <c r="Q47" s="130">
        <f ca="1">IF(C47=0,Hajoamiskertoimet!$C$69,SUMIF(Jatetunnus,$A47&amp;"_"&amp;7,DOCmaara)/C47)</f>
        <v>0.15</v>
      </c>
      <c r="R47" s="130">
        <f ca="1">IF(D47=0,Hajoamiskertoimet!$C$70,SUMIF(Jatetunnus,$A47&amp;"_"&amp;8,DOCmaara)/D47)</f>
        <v>0.1</v>
      </c>
      <c r="S47" s="130">
        <f ca="1">IF(E47=0,Hajoamiskertoimet!$C$71,SUMIF(Jatetunnus,$A47&amp;"_"&amp;9,DOCmaara)/E47)</f>
        <v>0.43</v>
      </c>
      <c r="T47" s="126"/>
      <c r="U47" s="126"/>
      <c r="V47" s="126"/>
      <c r="W47" s="126"/>
      <c r="X47" s="131">
        <f t="shared" ca="1" si="8"/>
        <v>0.1</v>
      </c>
      <c r="Y47" s="131">
        <f t="shared" ca="1" si="8"/>
        <v>0.15</v>
      </c>
      <c r="Z47" s="131">
        <f t="shared" ca="1" si="8"/>
        <v>0.1</v>
      </c>
      <c r="AA47" s="132">
        <f t="shared" ca="1" si="8"/>
        <v>0.43</v>
      </c>
      <c r="AB47" s="133">
        <f t="shared" ca="1" si="9"/>
        <v>0</v>
      </c>
      <c r="AC47" s="133">
        <f t="shared" ca="1" si="9"/>
        <v>0</v>
      </c>
      <c r="AD47" s="133">
        <f t="shared" ca="1" si="9"/>
        <v>0</v>
      </c>
      <c r="AE47" s="133">
        <f t="shared" ca="1" si="9"/>
        <v>0</v>
      </c>
      <c r="AF47" s="133">
        <f t="shared" ca="1" si="10"/>
        <v>0</v>
      </c>
      <c r="AG47" s="135"/>
    </row>
    <row r="48" spans="1:33" x14ac:dyDescent="0.35">
      <c r="A48" s="182">
        <v>1984</v>
      </c>
      <c r="B48" s="46">
        <f t="shared" ca="1" si="11"/>
        <v>0</v>
      </c>
      <c r="C48" s="46">
        <f t="shared" ca="1" si="12"/>
        <v>0</v>
      </c>
      <c r="D48" s="46">
        <f t="shared" ca="1" si="13"/>
        <v>0</v>
      </c>
      <c r="E48" s="46">
        <f t="shared" ca="1" si="14"/>
        <v>0</v>
      </c>
      <c r="F48" s="46">
        <f t="shared" ca="1" si="6"/>
        <v>0</v>
      </c>
      <c r="G48" s="126"/>
      <c r="H48" s="126"/>
      <c r="I48" s="126"/>
      <c r="J48" s="126"/>
      <c r="K48" s="127">
        <f t="shared" ca="1" si="15"/>
        <v>0</v>
      </c>
      <c r="L48" s="127">
        <f t="shared" ca="1" si="15"/>
        <v>0</v>
      </c>
      <c r="M48" s="127">
        <f t="shared" ca="1" si="15"/>
        <v>0</v>
      </c>
      <c r="N48" s="127">
        <f t="shared" ca="1" si="15"/>
        <v>0</v>
      </c>
      <c r="O48" s="128">
        <f t="shared" ca="1" si="7"/>
        <v>0</v>
      </c>
      <c r="P48" s="130">
        <f ca="1">IF(B48=0,Hajoamiskertoimet!$C$68,SUMIF(Jatetunnus,$A48&amp;"_"&amp;6,DOCmaara)/B48)</f>
        <v>0.1</v>
      </c>
      <c r="Q48" s="130">
        <f ca="1">IF(C48=0,Hajoamiskertoimet!$C$69,SUMIF(Jatetunnus,$A48&amp;"_"&amp;7,DOCmaara)/C48)</f>
        <v>0.15</v>
      </c>
      <c r="R48" s="130">
        <f ca="1">IF(D48=0,Hajoamiskertoimet!$C$70,SUMIF(Jatetunnus,$A48&amp;"_"&amp;8,DOCmaara)/D48)</f>
        <v>0.1</v>
      </c>
      <c r="S48" s="130">
        <f ca="1">IF(E48=0,Hajoamiskertoimet!$C$71,SUMIF(Jatetunnus,$A48&amp;"_"&amp;9,DOCmaara)/E48)</f>
        <v>0.43</v>
      </c>
      <c r="T48" s="126"/>
      <c r="U48" s="126"/>
      <c r="V48" s="126"/>
      <c r="W48" s="126"/>
      <c r="X48" s="131">
        <f t="shared" ca="1" si="8"/>
        <v>0.1</v>
      </c>
      <c r="Y48" s="131">
        <f t="shared" ca="1" si="8"/>
        <v>0.15</v>
      </c>
      <c r="Z48" s="131">
        <f t="shared" ca="1" si="8"/>
        <v>0.1</v>
      </c>
      <c r="AA48" s="132">
        <f t="shared" ca="1" si="8"/>
        <v>0.43</v>
      </c>
      <c r="AB48" s="133">
        <f t="shared" ca="1" si="9"/>
        <v>0</v>
      </c>
      <c r="AC48" s="133">
        <f t="shared" ca="1" si="9"/>
        <v>0</v>
      </c>
      <c r="AD48" s="133">
        <f t="shared" ca="1" si="9"/>
        <v>0</v>
      </c>
      <c r="AE48" s="133">
        <f t="shared" ca="1" si="9"/>
        <v>0</v>
      </c>
      <c r="AF48" s="133">
        <f t="shared" ca="1" si="10"/>
        <v>0</v>
      </c>
      <c r="AG48" s="135"/>
    </row>
    <row r="49" spans="1:33" x14ac:dyDescent="0.35">
      <c r="A49" s="182">
        <v>1985</v>
      </c>
      <c r="B49" s="46">
        <f t="shared" ca="1" si="11"/>
        <v>0</v>
      </c>
      <c r="C49" s="46">
        <f t="shared" ca="1" si="12"/>
        <v>0</v>
      </c>
      <c r="D49" s="46">
        <f t="shared" ca="1" si="13"/>
        <v>0</v>
      </c>
      <c r="E49" s="46">
        <f t="shared" ca="1" si="14"/>
        <v>0</v>
      </c>
      <c r="F49" s="46">
        <f t="shared" ca="1" si="6"/>
        <v>0</v>
      </c>
      <c r="G49" s="126"/>
      <c r="H49" s="126"/>
      <c r="I49" s="126"/>
      <c r="J49" s="126"/>
      <c r="K49" s="127">
        <f t="shared" ca="1" si="15"/>
        <v>0</v>
      </c>
      <c r="L49" s="127">
        <f t="shared" ca="1" si="15"/>
        <v>0</v>
      </c>
      <c r="M49" s="127">
        <f t="shared" ca="1" si="15"/>
        <v>0</v>
      </c>
      <c r="N49" s="127">
        <f t="shared" ca="1" si="15"/>
        <v>0</v>
      </c>
      <c r="O49" s="128">
        <f t="shared" ca="1" si="7"/>
        <v>0</v>
      </c>
      <c r="P49" s="130">
        <f ca="1">IF(B49=0,Hajoamiskertoimet!$C$68,SUMIF(Jatetunnus,$A49&amp;"_"&amp;6,DOCmaara)/B49)</f>
        <v>0.1</v>
      </c>
      <c r="Q49" s="130">
        <f ca="1">IF(C49=0,Hajoamiskertoimet!$C$69,SUMIF(Jatetunnus,$A49&amp;"_"&amp;7,DOCmaara)/C49)</f>
        <v>0.15</v>
      </c>
      <c r="R49" s="130">
        <f ca="1">IF(D49=0,Hajoamiskertoimet!$C$70,SUMIF(Jatetunnus,$A49&amp;"_"&amp;8,DOCmaara)/D49)</f>
        <v>0.1</v>
      </c>
      <c r="S49" s="130">
        <f ca="1">IF(E49=0,Hajoamiskertoimet!$C$71,SUMIF(Jatetunnus,$A49&amp;"_"&amp;9,DOCmaara)/E49)</f>
        <v>0.43</v>
      </c>
      <c r="T49" s="126"/>
      <c r="U49" s="126"/>
      <c r="V49" s="126"/>
      <c r="W49" s="126"/>
      <c r="X49" s="131">
        <f t="shared" ca="1" si="8"/>
        <v>0.1</v>
      </c>
      <c r="Y49" s="131">
        <f t="shared" ca="1" si="8"/>
        <v>0.15</v>
      </c>
      <c r="Z49" s="131">
        <f t="shared" ca="1" si="8"/>
        <v>0.1</v>
      </c>
      <c r="AA49" s="132">
        <f t="shared" ca="1" si="8"/>
        <v>0.43</v>
      </c>
      <c r="AB49" s="133">
        <f t="shared" ca="1" si="9"/>
        <v>0</v>
      </c>
      <c r="AC49" s="133">
        <f t="shared" ca="1" si="9"/>
        <v>0</v>
      </c>
      <c r="AD49" s="133">
        <f t="shared" ca="1" si="9"/>
        <v>0</v>
      </c>
      <c r="AE49" s="133">
        <f t="shared" ca="1" si="9"/>
        <v>0</v>
      </c>
      <c r="AF49" s="133">
        <f t="shared" ca="1" si="10"/>
        <v>0</v>
      </c>
      <c r="AG49" s="135"/>
    </row>
    <row r="50" spans="1:33" x14ac:dyDescent="0.35">
      <c r="A50" s="182">
        <v>1986</v>
      </c>
      <c r="B50" s="46">
        <f t="shared" ca="1" si="11"/>
        <v>0</v>
      </c>
      <c r="C50" s="46">
        <f t="shared" ca="1" si="12"/>
        <v>0</v>
      </c>
      <c r="D50" s="46">
        <f t="shared" ca="1" si="13"/>
        <v>0</v>
      </c>
      <c r="E50" s="46">
        <f t="shared" ca="1" si="14"/>
        <v>0</v>
      </c>
      <c r="F50" s="46">
        <f t="shared" ca="1" si="6"/>
        <v>0</v>
      </c>
      <c r="G50" s="126"/>
      <c r="H50" s="126"/>
      <c r="I50" s="126"/>
      <c r="J50" s="126"/>
      <c r="K50" s="127">
        <f t="shared" ca="1" si="15"/>
        <v>0</v>
      </c>
      <c r="L50" s="127">
        <f t="shared" ca="1" si="15"/>
        <v>0</v>
      </c>
      <c r="M50" s="127">
        <f t="shared" ca="1" si="15"/>
        <v>0</v>
      </c>
      <c r="N50" s="127">
        <f t="shared" ca="1" si="15"/>
        <v>0</v>
      </c>
      <c r="O50" s="128">
        <f t="shared" ca="1" si="7"/>
        <v>0</v>
      </c>
      <c r="P50" s="130">
        <f ca="1">IF(B50=0,Hajoamiskertoimet!$C$68,SUMIF(Jatetunnus,$A50&amp;"_"&amp;6,DOCmaara)/B50)</f>
        <v>0.1</v>
      </c>
      <c r="Q50" s="130">
        <f ca="1">IF(C50=0,Hajoamiskertoimet!$C$69,SUMIF(Jatetunnus,$A50&amp;"_"&amp;7,DOCmaara)/C50)</f>
        <v>0.15</v>
      </c>
      <c r="R50" s="130">
        <f ca="1">IF(D50=0,Hajoamiskertoimet!$C$70,SUMIF(Jatetunnus,$A50&amp;"_"&amp;8,DOCmaara)/D50)</f>
        <v>0.1</v>
      </c>
      <c r="S50" s="130">
        <f ca="1">IF(E50=0,Hajoamiskertoimet!$C$71,SUMIF(Jatetunnus,$A50&amp;"_"&amp;9,DOCmaara)/E50)</f>
        <v>0.43</v>
      </c>
      <c r="T50" s="126"/>
      <c r="U50" s="126"/>
      <c r="V50" s="126"/>
      <c r="W50" s="126"/>
      <c r="X50" s="131">
        <f t="shared" ca="1" si="8"/>
        <v>0.1</v>
      </c>
      <c r="Y50" s="131">
        <f t="shared" ca="1" si="8"/>
        <v>0.15</v>
      </c>
      <c r="Z50" s="131">
        <f t="shared" ca="1" si="8"/>
        <v>0.1</v>
      </c>
      <c r="AA50" s="132">
        <f t="shared" ca="1" si="8"/>
        <v>0.43</v>
      </c>
      <c r="AB50" s="133">
        <f t="shared" ca="1" si="9"/>
        <v>0</v>
      </c>
      <c r="AC50" s="133">
        <f t="shared" ca="1" si="9"/>
        <v>0</v>
      </c>
      <c r="AD50" s="133">
        <f t="shared" ca="1" si="9"/>
        <v>0</v>
      </c>
      <c r="AE50" s="133">
        <f t="shared" ca="1" si="9"/>
        <v>0</v>
      </c>
      <c r="AF50" s="133">
        <f t="shared" ca="1" si="10"/>
        <v>0</v>
      </c>
      <c r="AG50" s="135"/>
    </row>
    <row r="51" spans="1:33" x14ac:dyDescent="0.35">
      <c r="A51" s="182">
        <v>1987</v>
      </c>
      <c r="B51" s="46">
        <f t="shared" ca="1" si="11"/>
        <v>0</v>
      </c>
      <c r="C51" s="46">
        <f t="shared" ca="1" si="12"/>
        <v>0</v>
      </c>
      <c r="D51" s="46">
        <f t="shared" ca="1" si="13"/>
        <v>0</v>
      </c>
      <c r="E51" s="46">
        <f t="shared" ca="1" si="14"/>
        <v>0</v>
      </c>
      <c r="F51" s="46">
        <f t="shared" ca="1" si="6"/>
        <v>0</v>
      </c>
      <c r="G51" s="126"/>
      <c r="H51" s="126"/>
      <c r="I51" s="126"/>
      <c r="J51" s="126"/>
      <c r="K51" s="127">
        <f t="shared" ca="1" si="15"/>
        <v>0</v>
      </c>
      <c r="L51" s="127">
        <f t="shared" ca="1" si="15"/>
        <v>0</v>
      </c>
      <c r="M51" s="127">
        <f t="shared" ca="1" si="15"/>
        <v>0</v>
      </c>
      <c r="N51" s="127">
        <f t="shared" ca="1" si="15"/>
        <v>0</v>
      </c>
      <c r="O51" s="128">
        <f t="shared" ca="1" si="7"/>
        <v>0</v>
      </c>
      <c r="P51" s="130">
        <f ca="1">IF(B51=0,Hajoamiskertoimet!$C$68,SUMIF(Jatetunnus,$A51&amp;"_"&amp;6,DOCmaara)/B51)</f>
        <v>0.1</v>
      </c>
      <c r="Q51" s="130">
        <f ca="1">IF(C51=0,Hajoamiskertoimet!$C$69,SUMIF(Jatetunnus,$A51&amp;"_"&amp;7,DOCmaara)/C51)</f>
        <v>0.15</v>
      </c>
      <c r="R51" s="130">
        <f ca="1">IF(D51=0,Hajoamiskertoimet!$C$70,SUMIF(Jatetunnus,$A51&amp;"_"&amp;8,DOCmaara)/D51)</f>
        <v>0.1</v>
      </c>
      <c r="S51" s="130">
        <f ca="1">IF(E51=0,Hajoamiskertoimet!$C$71,SUMIF(Jatetunnus,$A51&amp;"_"&amp;9,DOCmaara)/E51)</f>
        <v>0.43</v>
      </c>
      <c r="T51" s="126"/>
      <c r="U51" s="126"/>
      <c r="V51" s="126"/>
      <c r="W51" s="126"/>
      <c r="X51" s="131">
        <f t="shared" ca="1" si="8"/>
        <v>0.1</v>
      </c>
      <c r="Y51" s="131">
        <f t="shared" ca="1" si="8"/>
        <v>0.15</v>
      </c>
      <c r="Z51" s="131">
        <f t="shared" ca="1" si="8"/>
        <v>0.1</v>
      </c>
      <c r="AA51" s="132">
        <f t="shared" ca="1" si="8"/>
        <v>0.43</v>
      </c>
      <c r="AB51" s="133">
        <f t="shared" ca="1" si="9"/>
        <v>0</v>
      </c>
      <c r="AC51" s="133">
        <f t="shared" ca="1" si="9"/>
        <v>0</v>
      </c>
      <c r="AD51" s="133">
        <f t="shared" ca="1" si="9"/>
        <v>0</v>
      </c>
      <c r="AE51" s="133">
        <f t="shared" ca="1" si="9"/>
        <v>0</v>
      </c>
      <c r="AF51" s="133">
        <f t="shared" ca="1" si="10"/>
        <v>0</v>
      </c>
      <c r="AG51" s="135"/>
    </row>
    <row r="52" spans="1:33" x14ac:dyDescent="0.35">
      <c r="A52" s="182">
        <v>1988</v>
      </c>
      <c r="B52" s="46">
        <f t="shared" ca="1" si="11"/>
        <v>0</v>
      </c>
      <c r="C52" s="46">
        <f t="shared" ca="1" si="12"/>
        <v>0</v>
      </c>
      <c r="D52" s="46">
        <f t="shared" ca="1" si="13"/>
        <v>0</v>
      </c>
      <c r="E52" s="46">
        <f t="shared" ca="1" si="14"/>
        <v>0</v>
      </c>
      <c r="F52" s="46">
        <f t="shared" ca="1" si="6"/>
        <v>0</v>
      </c>
      <c r="G52" s="126"/>
      <c r="H52" s="126"/>
      <c r="I52" s="126"/>
      <c r="J52" s="126"/>
      <c r="K52" s="127">
        <f t="shared" ca="1" si="15"/>
        <v>0</v>
      </c>
      <c r="L52" s="127">
        <f t="shared" ca="1" si="15"/>
        <v>0</v>
      </c>
      <c r="M52" s="127">
        <f t="shared" ca="1" si="15"/>
        <v>0</v>
      </c>
      <c r="N52" s="127">
        <f t="shared" ca="1" si="15"/>
        <v>0</v>
      </c>
      <c r="O52" s="128">
        <f t="shared" ca="1" si="7"/>
        <v>0</v>
      </c>
      <c r="P52" s="130">
        <f ca="1">IF(B52=0,Hajoamiskertoimet!$C$68,SUMIF(Jatetunnus,$A52&amp;"_"&amp;6,DOCmaara)/B52)</f>
        <v>0.1</v>
      </c>
      <c r="Q52" s="130">
        <f ca="1">IF(C52=0,Hajoamiskertoimet!$C$69,SUMIF(Jatetunnus,$A52&amp;"_"&amp;7,DOCmaara)/C52)</f>
        <v>0.15</v>
      </c>
      <c r="R52" s="130">
        <f ca="1">IF(D52=0,Hajoamiskertoimet!$C$70,SUMIF(Jatetunnus,$A52&amp;"_"&amp;8,DOCmaara)/D52)</f>
        <v>0.1</v>
      </c>
      <c r="S52" s="130">
        <f ca="1">IF(E52=0,Hajoamiskertoimet!$C$71,SUMIF(Jatetunnus,$A52&amp;"_"&amp;9,DOCmaara)/E52)</f>
        <v>0.43</v>
      </c>
      <c r="T52" s="126"/>
      <c r="U52" s="126"/>
      <c r="V52" s="126"/>
      <c r="W52" s="126"/>
      <c r="X52" s="131">
        <f t="shared" ca="1" si="8"/>
        <v>0.1</v>
      </c>
      <c r="Y52" s="131">
        <f t="shared" ca="1" si="8"/>
        <v>0.15</v>
      </c>
      <c r="Z52" s="131">
        <f t="shared" ca="1" si="8"/>
        <v>0.1</v>
      </c>
      <c r="AA52" s="132">
        <f t="shared" ca="1" si="8"/>
        <v>0.43</v>
      </c>
      <c r="AB52" s="133">
        <f t="shared" ca="1" si="9"/>
        <v>0</v>
      </c>
      <c r="AC52" s="133">
        <f t="shared" ca="1" si="9"/>
        <v>0</v>
      </c>
      <c r="AD52" s="133">
        <f t="shared" ca="1" si="9"/>
        <v>0</v>
      </c>
      <c r="AE52" s="133">
        <f t="shared" ca="1" si="9"/>
        <v>0</v>
      </c>
      <c r="AF52" s="133">
        <f t="shared" ca="1" si="10"/>
        <v>0</v>
      </c>
      <c r="AG52" s="135"/>
    </row>
    <row r="53" spans="1:33" x14ac:dyDescent="0.35">
      <c r="A53" s="182">
        <v>1989</v>
      </c>
      <c r="B53" s="46">
        <f t="shared" ca="1" si="11"/>
        <v>0</v>
      </c>
      <c r="C53" s="46">
        <f t="shared" ca="1" si="12"/>
        <v>0</v>
      </c>
      <c r="D53" s="46">
        <f t="shared" ca="1" si="13"/>
        <v>0</v>
      </c>
      <c r="E53" s="46">
        <f t="shared" ca="1" si="14"/>
        <v>0</v>
      </c>
      <c r="F53" s="46">
        <f t="shared" ca="1" si="6"/>
        <v>0</v>
      </c>
      <c r="G53" s="126"/>
      <c r="H53" s="126"/>
      <c r="I53" s="126"/>
      <c r="J53" s="126"/>
      <c r="K53" s="127">
        <f t="shared" ca="1" si="15"/>
        <v>0</v>
      </c>
      <c r="L53" s="127">
        <f t="shared" ca="1" si="15"/>
        <v>0</v>
      </c>
      <c r="M53" s="127">
        <f t="shared" ca="1" si="15"/>
        <v>0</v>
      </c>
      <c r="N53" s="127">
        <f t="shared" ca="1" si="15"/>
        <v>0</v>
      </c>
      <c r="O53" s="128">
        <f t="shared" ca="1" si="7"/>
        <v>0</v>
      </c>
      <c r="P53" s="130">
        <f ca="1">IF(B53=0,Hajoamiskertoimet!$C$68,SUMIF(Jatetunnus,$A53&amp;"_"&amp;6,DOCmaara)/B53)</f>
        <v>0.1</v>
      </c>
      <c r="Q53" s="130">
        <f ca="1">IF(C53=0,Hajoamiskertoimet!$C$69,SUMIF(Jatetunnus,$A53&amp;"_"&amp;7,DOCmaara)/C53)</f>
        <v>0.15</v>
      </c>
      <c r="R53" s="130">
        <f ca="1">IF(D53=0,Hajoamiskertoimet!$C$70,SUMIF(Jatetunnus,$A53&amp;"_"&amp;8,DOCmaara)/D53)</f>
        <v>0.1</v>
      </c>
      <c r="S53" s="130">
        <f ca="1">IF(E53=0,Hajoamiskertoimet!$C$71,SUMIF(Jatetunnus,$A53&amp;"_"&amp;9,DOCmaara)/E53)</f>
        <v>0.43</v>
      </c>
      <c r="T53" s="126"/>
      <c r="U53" s="126"/>
      <c r="V53" s="126"/>
      <c r="W53" s="126"/>
      <c r="X53" s="131">
        <f t="shared" ca="1" si="8"/>
        <v>0.1</v>
      </c>
      <c r="Y53" s="131">
        <f t="shared" ca="1" si="8"/>
        <v>0.15</v>
      </c>
      <c r="Z53" s="131">
        <f t="shared" ca="1" si="8"/>
        <v>0.1</v>
      </c>
      <c r="AA53" s="132">
        <f t="shared" ca="1" si="8"/>
        <v>0.43</v>
      </c>
      <c r="AB53" s="133">
        <f t="shared" ca="1" si="9"/>
        <v>0</v>
      </c>
      <c r="AC53" s="133">
        <f t="shared" ca="1" si="9"/>
        <v>0</v>
      </c>
      <c r="AD53" s="133">
        <f t="shared" ca="1" si="9"/>
        <v>0</v>
      </c>
      <c r="AE53" s="133">
        <f t="shared" ca="1" si="9"/>
        <v>0</v>
      </c>
      <c r="AF53" s="133">
        <f t="shared" ca="1" si="10"/>
        <v>0</v>
      </c>
      <c r="AG53" s="135"/>
    </row>
    <row r="54" spans="1:33" x14ac:dyDescent="0.35">
      <c r="A54" s="182">
        <v>1990</v>
      </c>
      <c r="B54" s="46">
        <f t="shared" ca="1" si="11"/>
        <v>0</v>
      </c>
      <c r="C54" s="46">
        <f t="shared" ca="1" si="12"/>
        <v>0</v>
      </c>
      <c r="D54" s="46">
        <f t="shared" ca="1" si="13"/>
        <v>0</v>
      </c>
      <c r="E54" s="46">
        <f t="shared" ca="1" si="14"/>
        <v>0</v>
      </c>
      <c r="F54" s="46">
        <f t="shared" ca="1" si="6"/>
        <v>0</v>
      </c>
      <c r="G54" s="126"/>
      <c r="H54" s="126"/>
      <c r="I54" s="126"/>
      <c r="J54" s="126"/>
      <c r="K54" s="127">
        <f t="shared" ca="1" si="15"/>
        <v>0</v>
      </c>
      <c r="L54" s="127">
        <f t="shared" ca="1" si="15"/>
        <v>0</v>
      </c>
      <c r="M54" s="127">
        <f t="shared" ca="1" si="15"/>
        <v>0</v>
      </c>
      <c r="N54" s="127">
        <f t="shared" ca="1" si="15"/>
        <v>0</v>
      </c>
      <c r="O54" s="128">
        <f t="shared" ca="1" si="7"/>
        <v>0</v>
      </c>
      <c r="P54" s="130">
        <f ca="1">IF(B54=0,Hajoamiskertoimet!$C$68,SUMIF(Jatetunnus,$A54&amp;"_"&amp;6,DOCmaara)/B54)</f>
        <v>0.1</v>
      </c>
      <c r="Q54" s="130">
        <f ca="1">IF(C54=0,Hajoamiskertoimet!$C$69,SUMIF(Jatetunnus,$A54&amp;"_"&amp;7,DOCmaara)/C54)</f>
        <v>0.15</v>
      </c>
      <c r="R54" s="130">
        <f ca="1">IF(D54=0,Hajoamiskertoimet!$C$70,SUMIF(Jatetunnus,$A54&amp;"_"&amp;8,DOCmaara)/D54)</f>
        <v>0.1</v>
      </c>
      <c r="S54" s="130">
        <f ca="1">IF(E54=0,Hajoamiskertoimet!$C$71,SUMIF(Jatetunnus,$A54&amp;"_"&amp;9,DOCmaara)/E54)</f>
        <v>0.43</v>
      </c>
      <c r="T54" s="126"/>
      <c r="U54" s="126"/>
      <c r="V54" s="126"/>
      <c r="W54" s="126"/>
      <c r="X54" s="131">
        <f t="shared" ca="1" si="8"/>
        <v>0.1</v>
      </c>
      <c r="Y54" s="131">
        <f t="shared" ca="1" si="8"/>
        <v>0.15</v>
      </c>
      <c r="Z54" s="131">
        <f t="shared" ca="1" si="8"/>
        <v>0.1</v>
      </c>
      <c r="AA54" s="132">
        <f t="shared" ca="1" si="8"/>
        <v>0.43</v>
      </c>
      <c r="AB54" s="133">
        <f t="shared" ca="1" si="9"/>
        <v>0</v>
      </c>
      <c r="AC54" s="133">
        <f t="shared" ca="1" si="9"/>
        <v>0</v>
      </c>
      <c r="AD54" s="133">
        <f t="shared" ca="1" si="9"/>
        <v>0</v>
      </c>
      <c r="AE54" s="133">
        <f t="shared" ca="1" si="9"/>
        <v>0</v>
      </c>
      <c r="AF54" s="133">
        <f t="shared" ca="1" si="10"/>
        <v>0</v>
      </c>
      <c r="AG54" s="135"/>
    </row>
    <row r="55" spans="1:33" x14ac:dyDescent="0.35">
      <c r="A55" s="182">
        <v>1991</v>
      </c>
      <c r="B55" s="46">
        <f t="shared" ca="1" si="11"/>
        <v>0</v>
      </c>
      <c r="C55" s="46">
        <f t="shared" ca="1" si="12"/>
        <v>0</v>
      </c>
      <c r="D55" s="46">
        <f t="shared" ca="1" si="13"/>
        <v>0</v>
      </c>
      <c r="E55" s="46">
        <f t="shared" ca="1" si="14"/>
        <v>0</v>
      </c>
      <c r="F55" s="46">
        <f t="shared" ca="1" si="6"/>
        <v>0</v>
      </c>
      <c r="G55" s="126"/>
      <c r="H55" s="126"/>
      <c r="I55" s="126"/>
      <c r="J55" s="126"/>
      <c r="K55" s="127">
        <f t="shared" ca="1" si="15"/>
        <v>0</v>
      </c>
      <c r="L55" s="127">
        <f t="shared" ca="1" si="15"/>
        <v>0</v>
      </c>
      <c r="M55" s="127">
        <f t="shared" ca="1" si="15"/>
        <v>0</v>
      </c>
      <c r="N55" s="127">
        <f t="shared" ca="1" si="15"/>
        <v>0</v>
      </c>
      <c r="O55" s="128">
        <f t="shared" ca="1" si="7"/>
        <v>0</v>
      </c>
      <c r="P55" s="130">
        <f ca="1">IF(B55=0,Hajoamiskertoimet!$C$68,SUMIF(Jatetunnus,$A55&amp;"_"&amp;6,DOCmaara)/B55)</f>
        <v>0.1</v>
      </c>
      <c r="Q55" s="130">
        <f ca="1">IF(C55=0,Hajoamiskertoimet!$C$69,SUMIF(Jatetunnus,$A55&amp;"_"&amp;7,DOCmaara)/C55)</f>
        <v>0.15</v>
      </c>
      <c r="R55" s="130">
        <f ca="1">IF(D55=0,Hajoamiskertoimet!$C$70,SUMIF(Jatetunnus,$A55&amp;"_"&amp;8,DOCmaara)/D55)</f>
        <v>0.1</v>
      </c>
      <c r="S55" s="130">
        <f ca="1">IF(E55=0,Hajoamiskertoimet!$C$71,SUMIF(Jatetunnus,$A55&amp;"_"&amp;9,DOCmaara)/E55)</f>
        <v>0.43</v>
      </c>
      <c r="T55" s="126"/>
      <c r="U55" s="126"/>
      <c r="V55" s="126"/>
      <c r="W55" s="126"/>
      <c r="X55" s="131">
        <f t="shared" ca="1" si="8"/>
        <v>0.1</v>
      </c>
      <c r="Y55" s="131">
        <f t="shared" ca="1" si="8"/>
        <v>0.15</v>
      </c>
      <c r="Z55" s="131">
        <f t="shared" ca="1" si="8"/>
        <v>0.1</v>
      </c>
      <c r="AA55" s="132">
        <f t="shared" ca="1" si="8"/>
        <v>0.43</v>
      </c>
      <c r="AB55" s="133">
        <f t="shared" ca="1" si="9"/>
        <v>0</v>
      </c>
      <c r="AC55" s="133">
        <f t="shared" ca="1" si="9"/>
        <v>0</v>
      </c>
      <c r="AD55" s="133">
        <f t="shared" ca="1" si="9"/>
        <v>0</v>
      </c>
      <c r="AE55" s="133">
        <f t="shared" ca="1" si="9"/>
        <v>0</v>
      </c>
      <c r="AF55" s="133">
        <f t="shared" ca="1" si="10"/>
        <v>0</v>
      </c>
      <c r="AG55" s="135"/>
    </row>
    <row r="56" spans="1:33" x14ac:dyDescent="0.35">
      <c r="A56" s="182">
        <v>1992</v>
      </c>
      <c r="B56" s="46">
        <f t="shared" ca="1" si="11"/>
        <v>0</v>
      </c>
      <c r="C56" s="46">
        <f t="shared" ca="1" si="12"/>
        <v>0</v>
      </c>
      <c r="D56" s="46">
        <f t="shared" ca="1" si="13"/>
        <v>0</v>
      </c>
      <c r="E56" s="46">
        <f t="shared" ca="1" si="14"/>
        <v>0</v>
      </c>
      <c r="F56" s="46">
        <f t="shared" ca="1" si="6"/>
        <v>0</v>
      </c>
      <c r="G56" s="126"/>
      <c r="H56" s="126"/>
      <c r="I56" s="126"/>
      <c r="J56" s="126"/>
      <c r="K56" s="127">
        <f t="shared" ca="1" si="15"/>
        <v>0</v>
      </c>
      <c r="L56" s="127">
        <f t="shared" ca="1" si="15"/>
        <v>0</v>
      </c>
      <c r="M56" s="127">
        <f t="shared" ca="1" si="15"/>
        <v>0</v>
      </c>
      <c r="N56" s="127">
        <f t="shared" ca="1" si="15"/>
        <v>0</v>
      </c>
      <c r="O56" s="128">
        <f t="shared" ca="1" si="7"/>
        <v>0</v>
      </c>
      <c r="P56" s="130">
        <f ca="1">IF(B56=0,Hajoamiskertoimet!$C$68,SUMIF(Jatetunnus,$A56&amp;"_"&amp;6,DOCmaara)/B56)</f>
        <v>0.1</v>
      </c>
      <c r="Q56" s="130">
        <f ca="1">IF(C56=0,Hajoamiskertoimet!$C$69,SUMIF(Jatetunnus,$A56&amp;"_"&amp;7,DOCmaara)/C56)</f>
        <v>0.15</v>
      </c>
      <c r="R56" s="130">
        <f ca="1">IF(D56=0,Hajoamiskertoimet!$C$70,SUMIF(Jatetunnus,$A56&amp;"_"&amp;8,DOCmaara)/D56)</f>
        <v>0.1</v>
      </c>
      <c r="S56" s="130">
        <f ca="1">IF(E56=0,Hajoamiskertoimet!$C$71,SUMIF(Jatetunnus,$A56&amp;"_"&amp;9,DOCmaara)/E56)</f>
        <v>0.43</v>
      </c>
      <c r="T56" s="126"/>
      <c r="U56" s="126"/>
      <c r="V56" s="126"/>
      <c r="W56" s="126"/>
      <c r="X56" s="131">
        <f t="shared" ca="1" si="8"/>
        <v>0.1</v>
      </c>
      <c r="Y56" s="131">
        <f t="shared" ca="1" si="8"/>
        <v>0.15</v>
      </c>
      <c r="Z56" s="131">
        <f t="shared" ca="1" si="8"/>
        <v>0.1</v>
      </c>
      <c r="AA56" s="132">
        <f t="shared" ca="1" si="8"/>
        <v>0.43</v>
      </c>
      <c r="AB56" s="133">
        <f t="shared" ca="1" si="9"/>
        <v>0</v>
      </c>
      <c r="AC56" s="133">
        <f t="shared" ca="1" si="9"/>
        <v>0</v>
      </c>
      <c r="AD56" s="133">
        <f t="shared" ca="1" si="9"/>
        <v>0</v>
      </c>
      <c r="AE56" s="133">
        <f t="shared" ca="1" si="9"/>
        <v>0</v>
      </c>
      <c r="AF56" s="133">
        <f t="shared" ca="1" si="10"/>
        <v>0</v>
      </c>
      <c r="AG56" s="135"/>
    </row>
    <row r="57" spans="1:33" x14ac:dyDescent="0.35">
      <c r="A57" s="182">
        <v>1993</v>
      </c>
      <c r="B57" s="46">
        <f t="shared" ca="1" si="11"/>
        <v>0</v>
      </c>
      <c r="C57" s="46">
        <f t="shared" ca="1" si="12"/>
        <v>0</v>
      </c>
      <c r="D57" s="46">
        <f t="shared" ca="1" si="13"/>
        <v>0</v>
      </c>
      <c r="E57" s="46">
        <f t="shared" ca="1" si="14"/>
        <v>0</v>
      </c>
      <c r="F57" s="46">
        <f t="shared" ca="1" si="6"/>
        <v>0</v>
      </c>
      <c r="G57" s="126"/>
      <c r="H57" s="126"/>
      <c r="I57" s="126"/>
      <c r="J57" s="126"/>
      <c r="K57" s="127">
        <f t="shared" ca="1" si="15"/>
        <v>0</v>
      </c>
      <c r="L57" s="127">
        <f t="shared" ca="1" si="15"/>
        <v>0</v>
      </c>
      <c r="M57" s="127">
        <f t="shared" ca="1" si="15"/>
        <v>0</v>
      </c>
      <c r="N57" s="127">
        <f t="shared" ca="1" si="15"/>
        <v>0</v>
      </c>
      <c r="O57" s="128">
        <f t="shared" ca="1" si="7"/>
        <v>0</v>
      </c>
      <c r="P57" s="130">
        <f ca="1">IF(B57=0,Hajoamiskertoimet!$C$68,SUMIF(Jatetunnus,$A57&amp;"_"&amp;6,DOCmaara)/B57)</f>
        <v>0.1</v>
      </c>
      <c r="Q57" s="130">
        <f ca="1">IF(C57=0,Hajoamiskertoimet!$C$69,SUMIF(Jatetunnus,$A57&amp;"_"&amp;7,DOCmaara)/C57)</f>
        <v>0.15</v>
      </c>
      <c r="R57" s="130">
        <f ca="1">IF(D57=0,Hajoamiskertoimet!$C$70,SUMIF(Jatetunnus,$A57&amp;"_"&amp;8,DOCmaara)/D57)</f>
        <v>0.1</v>
      </c>
      <c r="S57" s="130">
        <f ca="1">IF(E57=0,Hajoamiskertoimet!$C$71,SUMIF(Jatetunnus,$A57&amp;"_"&amp;9,DOCmaara)/E57)</f>
        <v>0.43</v>
      </c>
      <c r="T57" s="126"/>
      <c r="U57" s="126"/>
      <c r="V57" s="126"/>
      <c r="W57" s="126"/>
      <c r="X57" s="131">
        <f t="shared" ca="1" si="8"/>
        <v>0.1</v>
      </c>
      <c r="Y57" s="131">
        <f t="shared" ca="1" si="8"/>
        <v>0.15</v>
      </c>
      <c r="Z57" s="131">
        <f t="shared" ca="1" si="8"/>
        <v>0.1</v>
      </c>
      <c r="AA57" s="132">
        <f t="shared" ca="1" si="8"/>
        <v>0.43</v>
      </c>
      <c r="AB57" s="133">
        <f t="shared" ca="1" si="9"/>
        <v>0</v>
      </c>
      <c r="AC57" s="133">
        <f t="shared" ca="1" si="9"/>
        <v>0</v>
      </c>
      <c r="AD57" s="133">
        <f t="shared" ca="1" si="9"/>
        <v>0</v>
      </c>
      <c r="AE57" s="133">
        <f t="shared" ca="1" si="9"/>
        <v>0</v>
      </c>
      <c r="AF57" s="133">
        <f t="shared" ca="1" si="10"/>
        <v>0</v>
      </c>
      <c r="AG57" s="135"/>
    </row>
    <row r="58" spans="1:33" x14ac:dyDescent="0.35">
      <c r="A58" s="182">
        <v>1994</v>
      </c>
      <c r="B58" s="46">
        <f t="shared" ca="1" si="11"/>
        <v>0</v>
      </c>
      <c r="C58" s="46">
        <f t="shared" ca="1" si="12"/>
        <v>0</v>
      </c>
      <c r="D58" s="46">
        <f t="shared" ca="1" si="13"/>
        <v>0</v>
      </c>
      <c r="E58" s="46">
        <f t="shared" ca="1" si="14"/>
        <v>0</v>
      </c>
      <c r="F58" s="46">
        <f t="shared" ca="1" si="6"/>
        <v>0</v>
      </c>
      <c r="G58" s="126"/>
      <c r="H58" s="126"/>
      <c r="I58" s="126"/>
      <c r="J58" s="126"/>
      <c r="K58" s="127">
        <f t="shared" ca="1" si="15"/>
        <v>0</v>
      </c>
      <c r="L58" s="127">
        <f t="shared" ca="1" si="15"/>
        <v>0</v>
      </c>
      <c r="M58" s="127">
        <f t="shared" ca="1" si="15"/>
        <v>0</v>
      </c>
      <c r="N58" s="127">
        <f t="shared" ca="1" si="15"/>
        <v>0</v>
      </c>
      <c r="O58" s="128">
        <f t="shared" ca="1" si="7"/>
        <v>0</v>
      </c>
      <c r="P58" s="130">
        <f ca="1">IF(B58=0,Hajoamiskertoimet!$C$68,SUMIF(Jatetunnus,$A58&amp;"_"&amp;6,DOCmaara)/B58)</f>
        <v>0.1</v>
      </c>
      <c r="Q58" s="130">
        <f ca="1">IF(C58=0,Hajoamiskertoimet!$C$69,SUMIF(Jatetunnus,$A58&amp;"_"&amp;7,DOCmaara)/C58)</f>
        <v>0.15</v>
      </c>
      <c r="R58" s="130">
        <f ca="1">IF(D58=0,Hajoamiskertoimet!$C$70,SUMIF(Jatetunnus,$A58&amp;"_"&amp;8,DOCmaara)/D58)</f>
        <v>0.1</v>
      </c>
      <c r="S58" s="130">
        <f ca="1">IF(E58=0,Hajoamiskertoimet!$C$71,SUMIF(Jatetunnus,$A58&amp;"_"&amp;9,DOCmaara)/E58)</f>
        <v>0.43</v>
      </c>
      <c r="T58" s="126"/>
      <c r="U58" s="126"/>
      <c r="V58" s="126"/>
      <c r="W58" s="126"/>
      <c r="X58" s="131">
        <f t="shared" ca="1" si="8"/>
        <v>0.1</v>
      </c>
      <c r="Y58" s="131">
        <f t="shared" ca="1" si="8"/>
        <v>0.15</v>
      </c>
      <c r="Z58" s="131">
        <f t="shared" ca="1" si="8"/>
        <v>0.1</v>
      </c>
      <c r="AA58" s="132">
        <f t="shared" ca="1" si="8"/>
        <v>0.43</v>
      </c>
      <c r="AB58" s="133">
        <f t="shared" ca="1" si="9"/>
        <v>0</v>
      </c>
      <c r="AC58" s="133">
        <f t="shared" ca="1" si="9"/>
        <v>0</v>
      </c>
      <c r="AD58" s="133">
        <f t="shared" ca="1" si="9"/>
        <v>0</v>
      </c>
      <c r="AE58" s="133">
        <f t="shared" ca="1" si="9"/>
        <v>0</v>
      </c>
      <c r="AF58" s="133">
        <f t="shared" ca="1" si="10"/>
        <v>0</v>
      </c>
      <c r="AG58" s="135"/>
    </row>
    <row r="59" spans="1:33" x14ac:dyDescent="0.35">
      <c r="A59" s="182">
        <v>1995</v>
      </c>
      <c r="B59" s="46">
        <f ca="1">SUMIF(Jatetunnus,$A59&amp;"_"&amp;6,Jatemaara)</f>
        <v>0</v>
      </c>
      <c r="C59" s="46">
        <f t="shared" ca="1" si="12"/>
        <v>0</v>
      </c>
      <c r="D59" s="46">
        <f t="shared" ca="1" si="13"/>
        <v>0</v>
      </c>
      <c r="E59" s="46">
        <f t="shared" ca="1" si="14"/>
        <v>0</v>
      </c>
      <c r="F59" s="46">
        <f t="shared" ca="1" si="6"/>
        <v>0</v>
      </c>
      <c r="G59" s="126"/>
      <c r="H59" s="126"/>
      <c r="I59" s="126"/>
      <c r="J59" s="126"/>
      <c r="K59" s="127">
        <f t="shared" ca="1" si="15"/>
        <v>0</v>
      </c>
      <c r="L59" s="127">
        <f t="shared" ca="1" si="15"/>
        <v>0</v>
      </c>
      <c r="M59" s="127">
        <f t="shared" ca="1" si="15"/>
        <v>0</v>
      </c>
      <c r="N59" s="127">
        <f t="shared" ca="1" si="15"/>
        <v>0</v>
      </c>
      <c r="O59" s="128">
        <f t="shared" ca="1" si="7"/>
        <v>0</v>
      </c>
      <c r="P59" s="130">
        <f ca="1">IF(B59=0,Hajoamiskertoimet!$C$68,SUMIF(Jatetunnus,$A59&amp;"_"&amp;6,DOCmaara)/B59)</f>
        <v>0.1</v>
      </c>
      <c r="Q59" s="130">
        <f ca="1">IF(C59=0,Hajoamiskertoimet!$C$69,SUMIF(Jatetunnus,$A59&amp;"_"&amp;7,DOCmaara)/C59)</f>
        <v>0.15</v>
      </c>
      <c r="R59" s="130">
        <f ca="1">IF(D59=0,Hajoamiskertoimet!$C$70,SUMIF(Jatetunnus,$A59&amp;"_"&amp;8,DOCmaara)/D59)</f>
        <v>0.1</v>
      </c>
      <c r="S59" s="130">
        <f ca="1">IF(E59=0,Hajoamiskertoimet!$C$71,SUMIF(Jatetunnus,$A59&amp;"_"&amp;9,DOCmaara)/E59)</f>
        <v>0.43</v>
      </c>
      <c r="T59" s="126"/>
      <c r="U59" s="126"/>
      <c r="V59" s="126"/>
      <c r="W59" s="126"/>
      <c r="X59" s="131">
        <f t="shared" ca="1" si="8"/>
        <v>0.1</v>
      </c>
      <c r="Y59" s="131">
        <f t="shared" ca="1" si="8"/>
        <v>0.15</v>
      </c>
      <c r="Z59" s="131">
        <f t="shared" ca="1" si="8"/>
        <v>0.1</v>
      </c>
      <c r="AA59" s="132">
        <f t="shared" ca="1" si="8"/>
        <v>0.43</v>
      </c>
      <c r="AB59" s="133">
        <f t="shared" ca="1" si="9"/>
        <v>0</v>
      </c>
      <c r="AC59" s="133">
        <f t="shared" ca="1" si="9"/>
        <v>0</v>
      </c>
      <c r="AD59" s="133">
        <f t="shared" ca="1" si="9"/>
        <v>0</v>
      </c>
      <c r="AE59" s="133">
        <f t="shared" ca="1" si="9"/>
        <v>0</v>
      </c>
      <c r="AF59" s="133">
        <f t="shared" ca="1" si="10"/>
        <v>0</v>
      </c>
      <c r="AG59" s="135"/>
    </row>
    <row r="60" spans="1:33" x14ac:dyDescent="0.35">
      <c r="A60" s="182">
        <v>1996</v>
      </c>
      <c r="B60" s="46">
        <f t="shared" ca="1" si="11"/>
        <v>0</v>
      </c>
      <c r="C60" s="46">
        <f t="shared" ca="1" si="12"/>
        <v>0</v>
      </c>
      <c r="D60" s="46">
        <f t="shared" ca="1" si="13"/>
        <v>0</v>
      </c>
      <c r="E60" s="46">
        <f t="shared" ca="1" si="14"/>
        <v>0</v>
      </c>
      <c r="F60" s="46">
        <f t="shared" ca="1" si="6"/>
        <v>0</v>
      </c>
      <c r="G60" s="126"/>
      <c r="H60" s="126"/>
      <c r="I60" s="126"/>
      <c r="J60" s="126"/>
      <c r="K60" s="127">
        <f t="shared" ca="1" si="15"/>
        <v>0</v>
      </c>
      <c r="L60" s="127">
        <f t="shared" ca="1" si="15"/>
        <v>0</v>
      </c>
      <c r="M60" s="127">
        <f t="shared" ca="1" si="15"/>
        <v>0</v>
      </c>
      <c r="N60" s="127">
        <f t="shared" ca="1" si="15"/>
        <v>0</v>
      </c>
      <c r="O60" s="128">
        <f t="shared" ca="1" si="7"/>
        <v>0</v>
      </c>
      <c r="P60" s="130">
        <f ca="1">IF(B60=0,Hajoamiskertoimet!$C$68,SUMIF(Jatetunnus,$A60&amp;"_"&amp;6,DOCmaara)/B60)</f>
        <v>0.1</v>
      </c>
      <c r="Q60" s="130">
        <f ca="1">IF(C60=0,Hajoamiskertoimet!$C$69,SUMIF(Jatetunnus,$A60&amp;"_"&amp;7,DOCmaara)/C60)</f>
        <v>0.15</v>
      </c>
      <c r="R60" s="130">
        <f ca="1">IF(D60=0,Hajoamiskertoimet!$C$70,SUMIF(Jatetunnus,$A60&amp;"_"&amp;8,DOCmaara)/D60)</f>
        <v>0.1</v>
      </c>
      <c r="S60" s="130">
        <f ca="1">IF(E60=0,Hajoamiskertoimet!$C$71,SUMIF(Jatetunnus,$A60&amp;"_"&amp;9,DOCmaara)/E60)</f>
        <v>0.43</v>
      </c>
      <c r="T60" s="126"/>
      <c r="U60" s="126"/>
      <c r="V60" s="126"/>
      <c r="W60" s="126"/>
      <c r="X60" s="131">
        <f t="shared" ca="1" si="8"/>
        <v>0.1</v>
      </c>
      <c r="Y60" s="131">
        <f t="shared" ca="1" si="8"/>
        <v>0.15</v>
      </c>
      <c r="Z60" s="131">
        <f t="shared" ca="1" si="8"/>
        <v>0.1</v>
      </c>
      <c r="AA60" s="132">
        <f t="shared" ca="1" si="8"/>
        <v>0.43</v>
      </c>
      <c r="AB60" s="133">
        <f t="shared" ca="1" si="9"/>
        <v>0</v>
      </c>
      <c r="AC60" s="133">
        <f t="shared" ca="1" si="9"/>
        <v>0</v>
      </c>
      <c r="AD60" s="133">
        <f t="shared" ca="1" si="9"/>
        <v>0</v>
      </c>
      <c r="AE60" s="133">
        <f t="shared" ca="1" si="9"/>
        <v>0</v>
      </c>
      <c r="AF60" s="133">
        <f t="shared" ca="1" si="10"/>
        <v>0</v>
      </c>
      <c r="AG60" s="135"/>
    </row>
    <row r="61" spans="1:33" x14ac:dyDescent="0.35">
      <c r="A61" s="182">
        <v>1997</v>
      </c>
      <c r="B61" s="46">
        <f t="shared" ca="1" si="11"/>
        <v>0</v>
      </c>
      <c r="C61" s="46">
        <f t="shared" ca="1" si="12"/>
        <v>0</v>
      </c>
      <c r="D61" s="46">
        <f t="shared" ca="1" si="13"/>
        <v>0</v>
      </c>
      <c r="E61" s="46">
        <f t="shared" ca="1" si="14"/>
        <v>0</v>
      </c>
      <c r="F61" s="46">
        <f t="shared" ca="1" si="6"/>
        <v>0</v>
      </c>
      <c r="G61" s="126"/>
      <c r="H61" s="126"/>
      <c r="I61" s="126"/>
      <c r="J61" s="126"/>
      <c r="K61" s="127">
        <f t="shared" ca="1" si="15"/>
        <v>0</v>
      </c>
      <c r="L61" s="127">
        <f t="shared" ca="1" si="15"/>
        <v>0</v>
      </c>
      <c r="M61" s="127">
        <f t="shared" ca="1" si="15"/>
        <v>0</v>
      </c>
      <c r="N61" s="127">
        <f t="shared" ca="1" si="15"/>
        <v>0</v>
      </c>
      <c r="O61" s="128">
        <f t="shared" ca="1" si="7"/>
        <v>0</v>
      </c>
      <c r="P61" s="130">
        <f ca="1">IF(B61=0,Hajoamiskertoimet!$C$68,SUMIF(Jatetunnus,$A61&amp;"_"&amp;6,DOCmaara)/B61)</f>
        <v>0.1</v>
      </c>
      <c r="Q61" s="130">
        <f ca="1">IF(C61=0,Hajoamiskertoimet!$C$69,SUMIF(Jatetunnus,$A61&amp;"_"&amp;7,DOCmaara)/C61)</f>
        <v>0.15</v>
      </c>
      <c r="R61" s="130">
        <f ca="1">IF(D61=0,Hajoamiskertoimet!$C$70,SUMIF(Jatetunnus,$A61&amp;"_"&amp;8,DOCmaara)/D61)</f>
        <v>0.1</v>
      </c>
      <c r="S61" s="130">
        <f ca="1">IF(E61=0,Hajoamiskertoimet!$C$71,SUMIF(Jatetunnus,$A61&amp;"_"&amp;9,DOCmaara)/E61)</f>
        <v>0.43</v>
      </c>
      <c r="T61" s="126"/>
      <c r="U61" s="126"/>
      <c r="V61" s="126"/>
      <c r="W61" s="126"/>
      <c r="X61" s="131">
        <f t="shared" ca="1" si="8"/>
        <v>0.1</v>
      </c>
      <c r="Y61" s="131">
        <f t="shared" ca="1" si="8"/>
        <v>0.15</v>
      </c>
      <c r="Z61" s="131">
        <f t="shared" ca="1" si="8"/>
        <v>0.1</v>
      </c>
      <c r="AA61" s="132">
        <f t="shared" ca="1" si="8"/>
        <v>0.43</v>
      </c>
      <c r="AB61" s="133">
        <f t="shared" ca="1" si="9"/>
        <v>0</v>
      </c>
      <c r="AC61" s="133">
        <f t="shared" ca="1" si="9"/>
        <v>0</v>
      </c>
      <c r="AD61" s="133">
        <f t="shared" ca="1" si="9"/>
        <v>0</v>
      </c>
      <c r="AE61" s="133">
        <f t="shared" ca="1" si="9"/>
        <v>0</v>
      </c>
      <c r="AF61" s="133">
        <f t="shared" ca="1" si="10"/>
        <v>0</v>
      </c>
      <c r="AG61" s="135"/>
    </row>
    <row r="62" spans="1:33" x14ac:dyDescent="0.35">
      <c r="A62" s="182">
        <v>1998</v>
      </c>
      <c r="B62" s="46">
        <f t="shared" ca="1" si="11"/>
        <v>0</v>
      </c>
      <c r="C62" s="46">
        <f t="shared" ca="1" si="12"/>
        <v>0</v>
      </c>
      <c r="D62" s="46">
        <f t="shared" ca="1" si="13"/>
        <v>0</v>
      </c>
      <c r="E62" s="46">
        <f t="shared" ca="1" si="14"/>
        <v>0</v>
      </c>
      <c r="F62" s="46">
        <f t="shared" ca="1" si="6"/>
        <v>0</v>
      </c>
      <c r="G62" s="126"/>
      <c r="H62" s="126"/>
      <c r="I62" s="126"/>
      <c r="J62" s="126"/>
      <c r="K62" s="127">
        <f t="shared" ca="1" si="15"/>
        <v>0</v>
      </c>
      <c r="L62" s="127">
        <f t="shared" ca="1" si="15"/>
        <v>0</v>
      </c>
      <c r="M62" s="127">
        <f t="shared" ca="1" si="15"/>
        <v>0</v>
      </c>
      <c r="N62" s="127">
        <f t="shared" ca="1" si="15"/>
        <v>0</v>
      </c>
      <c r="O62" s="128">
        <f t="shared" ca="1" si="7"/>
        <v>0</v>
      </c>
      <c r="P62" s="130">
        <f ca="1">IF(B62=0,Hajoamiskertoimet!$C$68,SUMIF(Jatetunnus,$A62&amp;"_"&amp;6,DOCmaara)/B62)</f>
        <v>0.1</v>
      </c>
      <c r="Q62" s="130">
        <f ca="1">IF(C62=0,Hajoamiskertoimet!$C$69,SUMIF(Jatetunnus,$A62&amp;"_"&amp;7,DOCmaara)/C62)</f>
        <v>0.15</v>
      </c>
      <c r="R62" s="130">
        <f ca="1">IF(D62=0,Hajoamiskertoimet!$C$70,SUMIF(Jatetunnus,$A62&amp;"_"&amp;8,DOCmaara)/D62)</f>
        <v>0.1</v>
      </c>
      <c r="S62" s="130">
        <f ca="1">IF(E62=0,Hajoamiskertoimet!$C$71,SUMIF(Jatetunnus,$A62&amp;"_"&amp;9,DOCmaara)/E62)</f>
        <v>0.43</v>
      </c>
      <c r="T62" s="126"/>
      <c r="U62" s="126"/>
      <c r="V62" s="126"/>
      <c r="W62" s="126"/>
      <c r="X62" s="131">
        <f t="shared" ca="1" si="8"/>
        <v>0.1</v>
      </c>
      <c r="Y62" s="131">
        <f t="shared" ca="1" si="8"/>
        <v>0.15</v>
      </c>
      <c r="Z62" s="131">
        <f t="shared" ca="1" si="8"/>
        <v>0.1</v>
      </c>
      <c r="AA62" s="132">
        <f t="shared" ca="1" si="8"/>
        <v>0.43</v>
      </c>
      <c r="AB62" s="133">
        <f t="shared" ca="1" si="9"/>
        <v>0</v>
      </c>
      <c r="AC62" s="133">
        <f t="shared" ca="1" si="9"/>
        <v>0</v>
      </c>
      <c r="AD62" s="133">
        <f t="shared" ca="1" si="9"/>
        <v>0</v>
      </c>
      <c r="AE62" s="133">
        <f t="shared" ca="1" si="9"/>
        <v>0</v>
      </c>
      <c r="AF62" s="133">
        <f t="shared" ca="1" si="10"/>
        <v>0</v>
      </c>
      <c r="AG62" s="135"/>
    </row>
    <row r="63" spans="1:33" x14ac:dyDescent="0.35">
      <c r="A63" s="182">
        <v>1999</v>
      </c>
      <c r="B63" s="46">
        <f t="shared" ca="1" si="11"/>
        <v>0</v>
      </c>
      <c r="C63" s="46">
        <f t="shared" ca="1" si="12"/>
        <v>0</v>
      </c>
      <c r="D63" s="46">
        <f t="shared" ca="1" si="13"/>
        <v>0</v>
      </c>
      <c r="E63" s="46">
        <f t="shared" ca="1" si="14"/>
        <v>0</v>
      </c>
      <c r="F63" s="46">
        <f t="shared" ca="1" si="6"/>
        <v>0</v>
      </c>
      <c r="G63" s="126"/>
      <c r="H63" s="126"/>
      <c r="I63" s="126"/>
      <c r="J63" s="126"/>
      <c r="K63" s="127">
        <f t="shared" ca="1" si="15"/>
        <v>0</v>
      </c>
      <c r="L63" s="127">
        <f t="shared" ca="1" si="15"/>
        <v>0</v>
      </c>
      <c r="M63" s="127">
        <f t="shared" ca="1" si="15"/>
        <v>0</v>
      </c>
      <c r="N63" s="127">
        <f t="shared" ca="1" si="15"/>
        <v>0</v>
      </c>
      <c r="O63" s="128">
        <f t="shared" ca="1" si="7"/>
        <v>0</v>
      </c>
      <c r="P63" s="130">
        <f ca="1">IF(B63=0,Hajoamiskertoimet!$C$68,SUMIF(Jatetunnus,$A63&amp;"_"&amp;6,DOCmaara)/B63)</f>
        <v>0.1</v>
      </c>
      <c r="Q63" s="130">
        <f ca="1">IF(C63=0,Hajoamiskertoimet!$C$69,SUMIF(Jatetunnus,$A63&amp;"_"&amp;7,DOCmaara)/C63)</f>
        <v>0.15</v>
      </c>
      <c r="R63" s="130">
        <f ca="1">IF(D63=0,Hajoamiskertoimet!$C$70,SUMIF(Jatetunnus,$A63&amp;"_"&amp;8,DOCmaara)/D63)</f>
        <v>0.1</v>
      </c>
      <c r="S63" s="130">
        <f ca="1">IF(E63=0,Hajoamiskertoimet!$C$71,SUMIF(Jatetunnus,$A63&amp;"_"&amp;9,DOCmaara)/E63)</f>
        <v>0.43</v>
      </c>
      <c r="T63" s="126"/>
      <c r="U63" s="126"/>
      <c r="V63" s="126"/>
      <c r="W63" s="126"/>
      <c r="X63" s="131">
        <f t="shared" ca="1" si="8"/>
        <v>0.1</v>
      </c>
      <c r="Y63" s="131">
        <f t="shared" ca="1" si="8"/>
        <v>0.15</v>
      </c>
      <c r="Z63" s="131">
        <f t="shared" ca="1" si="8"/>
        <v>0.1</v>
      </c>
      <c r="AA63" s="132">
        <f t="shared" ca="1" si="8"/>
        <v>0.43</v>
      </c>
      <c r="AB63" s="133">
        <f t="shared" ca="1" si="9"/>
        <v>0</v>
      </c>
      <c r="AC63" s="133">
        <f t="shared" ca="1" si="9"/>
        <v>0</v>
      </c>
      <c r="AD63" s="133">
        <f t="shared" ca="1" si="9"/>
        <v>0</v>
      </c>
      <c r="AE63" s="133">
        <f t="shared" ca="1" si="9"/>
        <v>0</v>
      </c>
      <c r="AF63" s="133">
        <f t="shared" ca="1" si="10"/>
        <v>0</v>
      </c>
      <c r="AG63" s="135"/>
    </row>
    <row r="64" spans="1:33" x14ac:dyDescent="0.35">
      <c r="A64" s="182">
        <v>2000</v>
      </c>
      <c r="B64" s="46">
        <f t="shared" ca="1" si="11"/>
        <v>0</v>
      </c>
      <c r="C64" s="46">
        <f t="shared" ca="1" si="12"/>
        <v>0</v>
      </c>
      <c r="D64" s="46">
        <f t="shared" ca="1" si="13"/>
        <v>0</v>
      </c>
      <c r="E64" s="46">
        <f t="shared" ca="1" si="14"/>
        <v>0</v>
      </c>
      <c r="F64" s="46">
        <f t="shared" ca="1" si="6"/>
        <v>0</v>
      </c>
      <c r="G64" s="126"/>
      <c r="H64" s="126"/>
      <c r="I64" s="126"/>
      <c r="J64" s="126"/>
      <c r="K64" s="127">
        <f t="shared" ca="1" si="15"/>
        <v>0</v>
      </c>
      <c r="L64" s="127">
        <f t="shared" ca="1" si="15"/>
        <v>0</v>
      </c>
      <c r="M64" s="127">
        <f t="shared" ca="1" si="15"/>
        <v>0</v>
      </c>
      <c r="N64" s="127">
        <f t="shared" ca="1" si="15"/>
        <v>0</v>
      </c>
      <c r="O64" s="128">
        <f t="shared" ca="1" si="7"/>
        <v>0</v>
      </c>
      <c r="P64" s="130">
        <f ca="1">IF(B64=0,Hajoamiskertoimet!$C$68,SUMIF(Jatetunnus,$A64&amp;"_"&amp;6,DOCmaara)/B64)</f>
        <v>0.1</v>
      </c>
      <c r="Q64" s="130">
        <f ca="1">IF(C64=0,Hajoamiskertoimet!$C$69,SUMIF(Jatetunnus,$A64&amp;"_"&amp;7,DOCmaara)/C64)</f>
        <v>0.15</v>
      </c>
      <c r="R64" s="130">
        <f ca="1">IF(D64=0,Hajoamiskertoimet!$C$70,SUMIF(Jatetunnus,$A64&amp;"_"&amp;8,DOCmaara)/D64)</f>
        <v>0.1</v>
      </c>
      <c r="S64" s="130">
        <f ca="1">IF(E64=0,Hajoamiskertoimet!$C$71,SUMIF(Jatetunnus,$A64&amp;"_"&amp;9,DOCmaara)/E64)</f>
        <v>0.43</v>
      </c>
      <c r="T64" s="126"/>
      <c r="U64" s="126"/>
      <c r="V64" s="126"/>
      <c r="W64" s="126"/>
      <c r="X64" s="131">
        <f t="shared" ca="1" si="8"/>
        <v>0.1</v>
      </c>
      <c r="Y64" s="131">
        <f t="shared" ca="1" si="8"/>
        <v>0.15</v>
      </c>
      <c r="Z64" s="131">
        <f t="shared" ca="1" si="8"/>
        <v>0.1</v>
      </c>
      <c r="AA64" s="132">
        <f t="shared" ca="1" si="8"/>
        <v>0.43</v>
      </c>
      <c r="AB64" s="133">
        <f t="shared" ca="1" si="9"/>
        <v>0</v>
      </c>
      <c r="AC64" s="133">
        <f t="shared" ca="1" si="9"/>
        <v>0</v>
      </c>
      <c r="AD64" s="133">
        <f t="shared" ca="1" si="9"/>
        <v>0</v>
      </c>
      <c r="AE64" s="133">
        <f t="shared" ca="1" si="9"/>
        <v>0</v>
      </c>
      <c r="AF64" s="133">
        <f t="shared" ca="1" si="10"/>
        <v>0</v>
      </c>
      <c r="AG64" s="135"/>
    </row>
    <row r="65" spans="1:33" x14ac:dyDescent="0.35">
      <c r="A65" s="182">
        <v>2001</v>
      </c>
      <c r="B65" s="46">
        <f t="shared" ca="1" si="11"/>
        <v>0</v>
      </c>
      <c r="C65" s="46">
        <f t="shared" ca="1" si="12"/>
        <v>0</v>
      </c>
      <c r="D65" s="46">
        <f t="shared" ca="1" si="13"/>
        <v>0</v>
      </c>
      <c r="E65" s="46">
        <f t="shared" ca="1" si="14"/>
        <v>0</v>
      </c>
      <c r="F65" s="46">
        <f t="shared" ca="1" si="6"/>
        <v>0</v>
      </c>
      <c r="G65" s="126"/>
      <c r="H65" s="126"/>
      <c r="I65" s="126"/>
      <c r="J65" s="126"/>
      <c r="K65" s="127">
        <f t="shared" ca="1" si="15"/>
        <v>0</v>
      </c>
      <c r="L65" s="127">
        <f t="shared" ca="1" si="15"/>
        <v>0</v>
      </c>
      <c r="M65" s="127">
        <f t="shared" ca="1" si="15"/>
        <v>0</v>
      </c>
      <c r="N65" s="127">
        <f t="shared" ca="1" si="15"/>
        <v>0</v>
      </c>
      <c r="O65" s="128">
        <f t="shared" ca="1" si="7"/>
        <v>0</v>
      </c>
      <c r="P65" s="130">
        <f ca="1">IF(B65=0,Hajoamiskertoimet!$C$68,SUMIF(Jatetunnus,$A65&amp;"_"&amp;6,DOCmaara)/B65)</f>
        <v>0.1</v>
      </c>
      <c r="Q65" s="130">
        <f ca="1">IF(C65=0,Hajoamiskertoimet!$C$69,SUMIF(Jatetunnus,$A65&amp;"_"&amp;7,DOCmaara)/C65)</f>
        <v>0.15</v>
      </c>
      <c r="R65" s="130">
        <f ca="1">IF(D65=0,Hajoamiskertoimet!$C$70,SUMIF(Jatetunnus,$A65&amp;"_"&amp;8,DOCmaara)/D65)</f>
        <v>0.1</v>
      </c>
      <c r="S65" s="130">
        <f ca="1">IF(E65=0,Hajoamiskertoimet!$C$71,SUMIF(Jatetunnus,$A65&amp;"_"&amp;9,DOCmaara)/E65)</f>
        <v>0.43</v>
      </c>
      <c r="T65" s="126"/>
      <c r="U65" s="126"/>
      <c r="V65" s="126"/>
      <c r="W65" s="126"/>
      <c r="X65" s="131">
        <f t="shared" ca="1" si="8"/>
        <v>0.1</v>
      </c>
      <c r="Y65" s="131">
        <f t="shared" ca="1" si="8"/>
        <v>0.15</v>
      </c>
      <c r="Z65" s="131">
        <f t="shared" ca="1" si="8"/>
        <v>0.1</v>
      </c>
      <c r="AA65" s="132">
        <f t="shared" ca="1" si="8"/>
        <v>0.43</v>
      </c>
      <c r="AB65" s="133">
        <f t="shared" ca="1" si="9"/>
        <v>0</v>
      </c>
      <c r="AC65" s="133">
        <f t="shared" ca="1" si="9"/>
        <v>0</v>
      </c>
      <c r="AD65" s="133">
        <f t="shared" ca="1" si="9"/>
        <v>0</v>
      </c>
      <c r="AE65" s="133">
        <f t="shared" ca="1" si="9"/>
        <v>0</v>
      </c>
      <c r="AF65" s="133">
        <f t="shared" ca="1" si="10"/>
        <v>0</v>
      </c>
      <c r="AG65" s="135"/>
    </row>
    <row r="66" spans="1:33" x14ac:dyDescent="0.35">
      <c r="A66" s="182">
        <v>2002</v>
      </c>
      <c r="B66" s="46">
        <f t="shared" ca="1" si="11"/>
        <v>0</v>
      </c>
      <c r="C66" s="46">
        <f t="shared" ca="1" si="12"/>
        <v>0</v>
      </c>
      <c r="D66" s="46">
        <f t="shared" ca="1" si="13"/>
        <v>0</v>
      </c>
      <c r="E66" s="46">
        <f t="shared" ca="1" si="14"/>
        <v>0</v>
      </c>
      <c r="F66" s="46">
        <f t="shared" ca="1" si="6"/>
        <v>0</v>
      </c>
      <c r="G66" s="126"/>
      <c r="H66" s="126"/>
      <c r="I66" s="126"/>
      <c r="J66" s="126"/>
      <c r="K66" s="127">
        <f t="shared" ca="1" si="15"/>
        <v>0</v>
      </c>
      <c r="L66" s="127">
        <f t="shared" ca="1" si="15"/>
        <v>0</v>
      </c>
      <c r="M66" s="127">
        <f t="shared" ca="1" si="15"/>
        <v>0</v>
      </c>
      <c r="N66" s="127">
        <f t="shared" ca="1" si="15"/>
        <v>0</v>
      </c>
      <c r="O66" s="128">
        <f t="shared" ca="1" si="7"/>
        <v>0</v>
      </c>
      <c r="P66" s="130">
        <f ca="1">IF(B66=0,Hajoamiskertoimet!$C$68,SUMIF(Jatetunnus,$A66&amp;"_"&amp;6,DOCmaara)/B66)</f>
        <v>0.1</v>
      </c>
      <c r="Q66" s="130">
        <f ca="1">IF(C66=0,Hajoamiskertoimet!$C$69,SUMIF(Jatetunnus,$A66&amp;"_"&amp;7,DOCmaara)/C66)</f>
        <v>0.15</v>
      </c>
      <c r="R66" s="130">
        <f ca="1">IF(D66=0,Hajoamiskertoimet!$C$70,SUMIF(Jatetunnus,$A66&amp;"_"&amp;8,DOCmaara)/D66)</f>
        <v>0.1</v>
      </c>
      <c r="S66" s="130">
        <f ca="1">IF(E66=0,Hajoamiskertoimet!$C$71,SUMIF(Jatetunnus,$A66&amp;"_"&amp;9,DOCmaara)/E66)</f>
        <v>0.43</v>
      </c>
      <c r="T66" s="126"/>
      <c r="U66" s="126"/>
      <c r="V66" s="126"/>
      <c r="W66" s="126"/>
      <c r="X66" s="131">
        <f t="shared" ca="1" si="8"/>
        <v>0.1</v>
      </c>
      <c r="Y66" s="131">
        <f t="shared" ca="1" si="8"/>
        <v>0.15</v>
      </c>
      <c r="Z66" s="131">
        <f t="shared" ca="1" si="8"/>
        <v>0.1</v>
      </c>
      <c r="AA66" s="132">
        <f t="shared" ca="1" si="8"/>
        <v>0.43</v>
      </c>
      <c r="AB66" s="133">
        <f t="shared" ca="1" si="9"/>
        <v>0</v>
      </c>
      <c r="AC66" s="133">
        <f t="shared" ca="1" si="9"/>
        <v>0</v>
      </c>
      <c r="AD66" s="133">
        <f t="shared" ca="1" si="9"/>
        <v>0</v>
      </c>
      <c r="AE66" s="133">
        <f t="shared" ca="1" si="9"/>
        <v>0</v>
      </c>
      <c r="AF66" s="133">
        <f t="shared" ca="1" si="10"/>
        <v>0</v>
      </c>
      <c r="AG66" s="135"/>
    </row>
    <row r="67" spans="1:33" x14ac:dyDescent="0.35">
      <c r="A67" s="182">
        <v>2003</v>
      </c>
      <c r="B67" s="46">
        <f t="shared" ca="1" si="11"/>
        <v>0</v>
      </c>
      <c r="C67" s="46">
        <f t="shared" ca="1" si="12"/>
        <v>0</v>
      </c>
      <c r="D67" s="46">
        <f t="shared" ca="1" si="13"/>
        <v>0</v>
      </c>
      <c r="E67" s="46">
        <f t="shared" ca="1" si="14"/>
        <v>0</v>
      </c>
      <c r="F67" s="46">
        <f t="shared" ca="1" si="6"/>
        <v>0</v>
      </c>
      <c r="G67" s="126"/>
      <c r="H67" s="126"/>
      <c r="I67" s="126"/>
      <c r="J67" s="126"/>
      <c r="K67" s="127">
        <f t="shared" ca="1" si="15"/>
        <v>0</v>
      </c>
      <c r="L67" s="127">
        <f t="shared" ca="1" si="15"/>
        <v>0</v>
      </c>
      <c r="M67" s="127">
        <f t="shared" ca="1" si="15"/>
        <v>0</v>
      </c>
      <c r="N67" s="127">
        <f t="shared" ca="1" si="15"/>
        <v>0</v>
      </c>
      <c r="O67" s="128">
        <f t="shared" ca="1" si="7"/>
        <v>0</v>
      </c>
      <c r="P67" s="130">
        <f ca="1">IF(B67=0,Hajoamiskertoimet!$C$68,SUMIF(Jatetunnus,$A67&amp;"_"&amp;6,DOCmaara)/B67)</f>
        <v>0.1</v>
      </c>
      <c r="Q67" s="130">
        <f ca="1">IF(C67=0,Hajoamiskertoimet!$C$69,SUMIF(Jatetunnus,$A67&amp;"_"&amp;7,DOCmaara)/C67)</f>
        <v>0.15</v>
      </c>
      <c r="R67" s="130">
        <f ca="1">IF(D67=0,Hajoamiskertoimet!$C$70,SUMIF(Jatetunnus,$A67&amp;"_"&amp;8,DOCmaara)/D67)</f>
        <v>0.1</v>
      </c>
      <c r="S67" s="130">
        <f ca="1">IF(E67=0,Hajoamiskertoimet!$C$71,SUMIF(Jatetunnus,$A67&amp;"_"&amp;9,DOCmaara)/E67)</f>
        <v>0.43</v>
      </c>
      <c r="T67" s="126"/>
      <c r="U67" s="126"/>
      <c r="V67" s="126"/>
      <c r="W67" s="126"/>
      <c r="X67" s="131">
        <f t="shared" ca="1" si="8"/>
        <v>0.1</v>
      </c>
      <c r="Y67" s="131">
        <f t="shared" ca="1" si="8"/>
        <v>0.15</v>
      </c>
      <c r="Z67" s="131">
        <f t="shared" ca="1" si="8"/>
        <v>0.1</v>
      </c>
      <c r="AA67" s="132">
        <f t="shared" ca="1" si="8"/>
        <v>0.43</v>
      </c>
      <c r="AB67" s="133">
        <f t="shared" ca="1" si="9"/>
        <v>0</v>
      </c>
      <c r="AC67" s="133">
        <f t="shared" ca="1" si="9"/>
        <v>0</v>
      </c>
      <c r="AD67" s="133">
        <f t="shared" ca="1" si="9"/>
        <v>0</v>
      </c>
      <c r="AE67" s="133">
        <f t="shared" ca="1" si="9"/>
        <v>0</v>
      </c>
      <c r="AF67" s="133">
        <f t="shared" ca="1" si="10"/>
        <v>0</v>
      </c>
      <c r="AG67" s="135"/>
    </row>
    <row r="68" spans="1:33" x14ac:dyDescent="0.35">
      <c r="A68" s="182">
        <v>2004</v>
      </c>
      <c r="B68" s="46">
        <f t="shared" ca="1" si="11"/>
        <v>0</v>
      </c>
      <c r="C68" s="46">
        <f t="shared" ca="1" si="12"/>
        <v>0</v>
      </c>
      <c r="D68" s="46">
        <f t="shared" ca="1" si="13"/>
        <v>0</v>
      </c>
      <c r="E68" s="46">
        <f t="shared" ca="1" si="14"/>
        <v>0</v>
      </c>
      <c r="F68" s="46">
        <f t="shared" ca="1" si="6"/>
        <v>0</v>
      </c>
      <c r="G68" s="126"/>
      <c r="H68" s="126"/>
      <c r="I68" s="126"/>
      <c r="J68" s="126"/>
      <c r="K68" s="127">
        <f t="shared" ca="1" si="15"/>
        <v>0</v>
      </c>
      <c r="L68" s="127">
        <f t="shared" ca="1" si="15"/>
        <v>0</v>
      </c>
      <c r="M68" s="127">
        <f t="shared" ca="1" si="15"/>
        <v>0</v>
      </c>
      <c r="N68" s="127">
        <f t="shared" ca="1" si="15"/>
        <v>0</v>
      </c>
      <c r="O68" s="128">
        <f t="shared" ca="1" si="7"/>
        <v>0</v>
      </c>
      <c r="P68" s="130">
        <f ca="1">IF(B68=0,Hajoamiskertoimet!$C$68,SUMIF(Jatetunnus,$A68&amp;"_"&amp;6,DOCmaara)/B68)</f>
        <v>0.1</v>
      </c>
      <c r="Q68" s="130">
        <f ca="1">IF(C68=0,Hajoamiskertoimet!$C$69,SUMIF(Jatetunnus,$A68&amp;"_"&amp;7,DOCmaara)/C68)</f>
        <v>0.15</v>
      </c>
      <c r="R68" s="130">
        <f ca="1">IF(D68=0,Hajoamiskertoimet!$C$70,SUMIF(Jatetunnus,$A68&amp;"_"&amp;8,DOCmaara)/D68)</f>
        <v>0.1</v>
      </c>
      <c r="S68" s="130">
        <f ca="1">IF(E68=0,Hajoamiskertoimet!$C$71,SUMIF(Jatetunnus,$A68&amp;"_"&amp;9,DOCmaara)/E68)</f>
        <v>0.43</v>
      </c>
      <c r="T68" s="126"/>
      <c r="U68" s="126"/>
      <c r="V68" s="126"/>
      <c r="W68" s="126"/>
      <c r="X68" s="131">
        <f t="shared" ca="1" si="8"/>
        <v>0.1</v>
      </c>
      <c r="Y68" s="131">
        <f t="shared" ca="1" si="8"/>
        <v>0.15</v>
      </c>
      <c r="Z68" s="131">
        <f t="shared" ca="1" si="8"/>
        <v>0.1</v>
      </c>
      <c r="AA68" s="132">
        <f t="shared" ca="1" si="8"/>
        <v>0.43</v>
      </c>
      <c r="AB68" s="133">
        <f t="shared" ca="1" si="9"/>
        <v>0</v>
      </c>
      <c r="AC68" s="133">
        <f t="shared" ca="1" si="9"/>
        <v>0</v>
      </c>
      <c r="AD68" s="133">
        <f t="shared" ca="1" si="9"/>
        <v>0</v>
      </c>
      <c r="AE68" s="133">
        <f t="shared" ca="1" si="9"/>
        <v>0</v>
      </c>
      <c r="AF68" s="133">
        <f t="shared" ca="1" si="10"/>
        <v>0</v>
      </c>
      <c r="AG68" s="135"/>
    </row>
    <row r="69" spans="1:33" x14ac:dyDescent="0.35">
      <c r="A69" s="182">
        <v>2005</v>
      </c>
      <c r="B69" s="46">
        <f t="shared" ca="1" si="11"/>
        <v>0</v>
      </c>
      <c r="C69" s="46">
        <f t="shared" ca="1" si="12"/>
        <v>0</v>
      </c>
      <c r="D69" s="46">
        <f t="shared" ca="1" si="13"/>
        <v>0</v>
      </c>
      <c r="E69" s="46">
        <f t="shared" ca="1" si="14"/>
        <v>0</v>
      </c>
      <c r="F69" s="46">
        <f t="shared" ca="1" si="6"/>
        <v>0</v>
      </c>
      <c r="G69" s="126"/>
      <c r="H69" s="126"/>
      <c r="I69" s="126"/>
      <c r="J69" s="126"/>
      <c r="K69" s="127">
        <f t="shared" ca="1" si="15"/>
        <v>0</v>
      </c>
      <c r="L69" s="127">
        <f t="shared" ca="1" si="15"/>
        <v>0</v>
      </c>
      <c r="M69" s="127">
        <f t="shared" ca="1" si="15"/>
        <v>0</v>
      </c>
      <c r="N69" s="127">
        <f t="shared" ca="1" si="15"/>
        <v>0</v>
      </c>
      <c r="O69" s="128">
        <f t="shared" ca="1" si="7"/>
        <v>0</v>
      </c>
      <c r="P69" s="130">
        <f ca="1">IF(B69=0,Hajoamiskertoimet!$C$68,SUMIF(Jatetunnus,$A69&amp;"_"&amp;6,DOCmaara)/B69)</f>
        <v>0.1</v>
      </c>
      <c r="Q69" s="130">
        <f ca="1">IF(C69=0,Hajoamiskertoimet!$C$69,SUMIF(Jatetunnus,$A69&amp;"_"&amp;7,DOCmaara)/C69)</f>
        <v>0.15</v>
      </c>
      <c r="R69" s="130">
        <f ca="1">IF(D69=0,Hajoamiskertoimet!$C$70,SUMIF(Jatetunnus,$A69&amp;"_"&amp;8,DOCmaara)/D69)</f>
        <v>0.1</v>
      </c>
      <c r="S69" s="130">
        <f ca="1">IF(E69=0,Hajoamiskertoimet!$C$71,SUMIF(Jatetunnus,$A69&amp;"_"&amp;9,DOCmaara)/E69)</f>
        <v>0.43</v>
      </c>
      <c r="T69" s="126"/>
      <c r="U69" s="126"/>
      <c r="V69" s="126"/>
      <c r="W69" s="126"/>
      <c r="X69" s="131">
        <f t="shared" ca="1" si="8"/>
        <v>0.1</v>
      </c>
      <c r="Y69" s="131">
        <f t="shared" ca="1" si="8"/>
        <v>0.15</v>
      </c>
      <c r="Z69" s="131">
        <f t="shared" ca="1" si="8"/>
        <v>0.1</v>
      </c>
      <c r="AA69" s="132">
        <f t="shared" ca="1" si="8"/>
        <v>0.43</v>
      </c>
      <c r="AB69" s="133">
        <f t="shared" ca="1" si="9"/>
        <v>0</v>
      </c>
      <c r="AC69" s="133">
        <f t="shared" ca="1" si="9"/>
        <v>0</v>
      </c>
      <c r="AD69" s="133">
        <f t="shared" ca="1" si="9"/>
        <v>0</v>
      </c>
      <c r="AE69" s="133">
        <f t="shared" ca="1" si="9"/>
        <v>0</v>
      </c>
      <c r="AF69" s="133">
        <f t="shared" ca="1" si="10"/>
        <v>0</v>
      </c>
      <c r="AG69" s="135"/>
    </row>
    <row r="70" spans="1:33" x14ac:dyDescent="0.35">
      <c r="A70" s="182">
        <v>2006</v>
      </c>
      <c r="B70" s="46">
        <f t="shared" ca="1" si="11"/>
        <v>0</v>
      </c>
      <c r="C70" s="46">
        <f t="shared" ca="1" si="12"/>
        <v>0</v>
      </c>
      <c r="D70" s="46">
        <f t="shared" ca="1" si="13"/>
        <v>0</v>
      </c>
      <c r="E70" s="46">
        <f t="shared" ca="1" si="14"/>
        <v>0</v>
      </c>
      <c r="F70" s="46">
        <f t="shared" ca="1" si="6"/>
        <v>0</v>
      </c>
      <c r="G70" s="126"/>
      <c r="H70" s="126"/>
      <c r="I70" s="126"/>
      <c r="J70" s="126"/>
      <c r="K70" s="127">
        <f t="shared" ca="1" si="15"/>
        <v>0</v>
      </c>
      <c r="L70" s="127">
        <f t="shared" ca="1" si="15"/>
        <v>0</v>
      </c>
      <c r="M70" s="127">
        <f t="shared" ca="1" si="15"/>
        <v>0</v>
      </c>
      <c r="N70" s="127">
        <f t="shared" ca="1" si="15"/>
        <v>0</v>
      </c>
      <c r="O70" s="128">
        <f t="shared" ca="1" si="7"/>
        <v>0</v>
      </c>
      <c r="P70" s="130">
        <f ca="1">IF(B70=0,Hajoamiskertoimet!$C$68,SUMIF(Jatetunnus,$A70&amp;"_"&amp;6,DOCmaara)/B70)</f>
        <v>0.1</v>
      </c>
      <c r="Q70" s="130">
        <f ca="1">IF(C70=0,Hajoamiskertoimet!$C$69,SUMIF(Jatetunnus,$A70&amp;"_"&amp;7,DOCmaara)/C70)</f>
        <v>0.15</v>
      </c>
      <c r="R70" s="130">
        <f ca="1">IF(D70=0,Hajoamiskertoimet!$C$70,SUMIF(Jatetunnus,$A70&amp;"_"&amp;8,DOCmaara)/D70)</f>
        <v>0.1</v>
      </c>
      <c r="S70" s="130">
        <f ca="1">IF(E70=0,Hajoamiskertoimet!$C$71,SUMIF(Jatetunnus,$A70&amp;"_"&amp;9,DOCmaara)/E70)</f>
        <v>0.43</v>
      </c>
      <c r="T70" s="126"/>
      <c r="U70" s="126"/>
      <c r="V70" s="126"/>
      <c r="W70" s="126"/>
      <c r="X70" s="131">
        <f t="shared" ca="1" si="8"/>
        <v>0.1</v>
      </c>
      <c r="Y70" s="131">
        <f t="shared" ca="1" si="8"/>
        <v>0.15</v>
      </c>
      <c r="Z70" s="131">
        <f t="shared" ca="1" si="8"/>
        <v>0.1</v>
      </c>
      <c r="AA70" s="132">
        <f t="shared" ca="1" si="8"/>
        <v>0.43</v>
      </c>
      <c r="AB70" s="133">
        <f t="shared" ca="1" si="9"/>
        <v>0</v>
      </c>
      <c r="AC70" s="133">
        <f t="shared" ca="1" si="9"/>
        <v>0</v>
      </c>
      <c r="AD70" s="133">
        <f t="shared" ca="1" si="9"/>
        <v>0</v>
      </c>
      <c r="AE70" s="133">
        <f t="shared" ca="1" si="9"/>
        <v>0</v>
      </c>
      <c r="AF70" s="133">
        <f t="shared" ca="1" si="10"/>
        <v>0</v>
      </c>
      <c r="AG70" s="135"/>
    </row>
    <row r="71" spans="1:33" x14ac:dyDescent="0.35">
      <c r="A71" s="182">
        <v>2007</v>
      </c>
      <c r="B71" s="46">
        <f t="shared" ca="1" si="11"/>
        <v>0</v>
      </c>
      <c r="C71" s="46">
        <f t="shared" ca="1" si="12"/>
        <v>0</v>
      </c>
      <c r="D71" s="46">
        <f t="shared" ca="1" si="13"/>
        <v>0</v>
      </c>
      <c r="E71" s="46">
        <f t="shared" ca="1" si="14"/>
        <v>0</v>
      </c>
      <c r="F71" s="46">
        <f t="shared" ca="1" si="6"/>
        <v>0</v>
      </c>
      <c r="G71" s="126"/>
      <c r="H71" s="126"/>
      <c r="I71" s="126"/>
      <c r="J71" s="126"/>
      <c r="K71" s="127">
        <f t="shared" ca="1" si="15"/>
        <v>0</v>
      </c>
      <c r="L71" s="127">
        <f t="shared" ca="1" si="15"/>
        <v>0</v>
      </c>
      <c r="M71" s="127">
        <f t="shared" ca="1" si="15"/>
        <v>0</v>
      </c>
      <c r="N71" s="127">
        <f t="shared" ca="1" si="15"/>
        <v>0</v>
      </c>
      <c r="O71" s="128">
        <f t="shared" ca="1" si="7"/>
        <v>0</v>
      </c>
      <c r="P71" s="130">
        <f ca="1">IF(B71=0,Hajoamiskertoimet!$C$68,SUMIF(Jatetunnus,$A71&amp;"_"&amp;6,DOCmaara)/B71)</f>
        <v>0.1</v>
      </c>
      <c r="Q71" s="130">
        <f ca="1">IF(C71=0,Hajoamiskertoimet!$C$69,SUMIF(Jatetunnus,$A71&amp;"_"&amp;7,DOCmaara)/C71)</f>
        <v>0.15</v>
      </c>
      <c r="R71" s="130">
        <f ca="1">IF(D71=0,Hajoamiskertoimet!$C$70,SUMIF(Jatetunnus,$A71&amp;"_"&amp;8,DOCmaara)/D71)</f>
        <v>0.1</v>
      </c>
      <c r="S71" s="130">
        <f ca="1">IF(E71=0,Hajoamiskertoimet!$C$71,SUMIF(Jatetunnus,$A71&amp;"_"&amp;9,DOCmaara)/E71)</f>
        <v>0.43</v>
      </c>
      <c r="T71" s="126"/>
      <c r="U71" s="126"/>
      <c r="V71" s="126"/>
      <c r="W71" s="126"/>
      <c r="X71" s="131">
        <f t="shared" ca="1" si="8"/>
        <v>0.1</v>
      </c>
      <c r="Y71" s="131">
        <f t="shared" ca="1" si="8"/>
        <v>0.15</v>
      </c>
      <c r="Z71" s="131">
        <f t="shared" ca="1" si="8"/>
        <v>0.1</v>
      </c>
      <c r="AA71" s="132">
        <f t="shared" ca="1" si="8"/>
        <v>0.43</v>
      </c>
      <c r="AB71" s="133">
        <f t="shared" ca="1" si="9"/>
        <v>0</v>
      </c>
      <c r="AC71" s="133">
        <f t="shared" ca="1" si="9"/>
        <v>0</v>
      </c>
      <c r="AD71" s="133">
        <f t="shared" ca="1" si="9"/>
        <v>0</v>
      </c>
      <c r="AE71" s="133">
        <f t="shared" ca="1" si="9"/>
        <v>0</v>
      </c>
      <c r="AF71" s="133">
        <f t="shared" ca="1" si="10"/>
        <v>0</v>
      </c>
      <c r="AG71" s="135"/>
    </row>
    <row r="72" spans="1:33" x14ac:dyDescent="0.35">
      <c r="A72" s="182">
        <v>2008</v>
      </c>
      <c r="B72" s="46">
        <f t="shared" ca="1" si="11"/>
        <v>0</v>
      </c>
      <c r="C72" s="46">
        <f t="shared" ca="1" si="12"/>
        <v>0</v>
      </c>
      <c r="D72" s="46">
        <f t="shared" ca="1" si="13"/>
        <v>0</v>
      </c>
      <c r="E72" s="46">
        <f t="shared" ca="1" si="14"/>
        <v>0</v>
      </c>
      <c r="F72" s="46">
        <f t="shared" ca="1" si="6"/>
        <v>0</v>
      </c>
      <c r="G72" s="126"/>
      <c r="H72" s="126"/>
      <c r="I72" s="126"/>
      <c r="J72" s="126"/>
      <c r="K72" s="127">
        <f t="shared" ca="1" si="15"/>
        <v>0</v>
      </c>
      <c r="L72" s="127">
        <f t="shared" ca="1" si="15"/>
        <v>0</v>
      </c>
      <c r="M72" s="127">
        <f t="shared" ca="1" si="15"/>
        <v>0</v>
      </c>
      <c r="N72" s="127">
        <f t="shared" ca="1" si="15"/>
        <v>0</v>
      </c>
      <c r="O72" s="128">
        <f t="shared" ca="1" si="7"/>
        <v>0</v>
      </c>
      <c r="P72" s="130">
        <f ca="1">IF(B72=0,Hajoamiskertoimet!$C$68,SUMIF(Jatetunnus,$A72&amp;"_"&amp;6,DOCmaara)/B72)</f>
        <v>0.1</v>
      </c>
      <c r="Q72" s="130">
        <f ca="1">IF(C72=0,Hajoamiskertoimet!$C$69,SUMIF(Jatetunnus,$A72&amp;"_"&amp;7,DOCmaara)/C72)</f>
        <v>0.15</v>
      </c>
      <c r="R72" s="130">
        <f ca="1">IF(D72=0,Hajoamiskertoimet!$C$70,SUMIF(Jatetunnus,$A72&amp;"_"&amp;8,DOCmaara)/D72)</f>
        <v>0.1</v>
      </c>
      <c r="S72" s="130">
        <f ca="1">IF(E72=0,Hajoamiskertoimet!$C$71,SUMIF(Jatetunnus,$A72&amp;"_"&amp;9,DOCmaara)/E72)</f>
        <v>0.43</v>
      </c>
      <c r="T72" s="126"/>
      <c r="U72" s="126"/>
      <c r="V72" s="126"/>
      <c r="W72" s="126"/>
      <c r="X72" s="131">
        <f t="shared" ca="1" si="8"/>
        <v>0.1</v>
      </c>
      <c r="Y72" s="131">
        <f t="shared" ca="1" si="8"/>
        <v>0.15</v>
      </c>
      <c r="Z72" s="131">
        <f t="shared" ca="1" si="8"/>
        <v>0.1</v>
      </c>
      <c r="AA72" s="132">
        <f t="shared" ca="1" si="8"/>
        <v>0.43</v>
      </c>
      <c r="AB72" s="133">
        <f t="shared" ca="1" si="9"/>
        <v>0</v>
      </c>
      <c r="AC72" s="133">
        <f t="shared" ca="1" si="9"/>
        <v>0</v>
      </c>
      <c r="AD72" s="133">
        <f t="shared" ca="1" si="9"/>
        <v>0</v>
      </c>
      <c r="AE72" s="133">
        <f t="shared" ca="1" si="9"/>
        <v>0</v>
      </c>
      <c r="AF72" s="133">
        <f t="shared" ca="1" si="10"/>
        <v>0</v>
      </c>
      <c r="AG72" s="135"/>
    </row>
    <row r="73" spans="1:33" x14ac:dyDescent="0.35">
      <c r="A73" s="182">
        <v>2009</v>
      </c>
      <c r="B73" s="46">
        <f t="shared" ca="1" si="11"/>
        <v>0</v>
      </c>
      <c r="C73" s="46">
        <f t="shared" ca="1" si="12"/>
        <v>0</v>
      </c>
      <c r="D73" s="46">
        <f t="shared" ca="1" si="13"/>
        <v>0</v>
      </c>
      <c r="E73" s="46">
        <f t="shared" ca="1" si="14"/>
        <v>0</v>
      </c>
      <c r="F73" s="46">
        <f t="shared" ca="1" si="6"/>
        <v>0</v>
      </c>
      <c r="G73" s="126"/>
      <c r="H73" s="126"/>
      <c r="I73" s="126"/>
      <c r="J73" s="126"/>
      <c r="K73" s="127">
        <f t="shared" ca="1" si="15"/>
        <v>0</v>
      </c>
      <c r="L73" s="127">
        <f t="shared" ca="1" si="15"/>
        <v>0</v>
      </c>
      <c r="M73" s="127">
        <f t="shared" ca="1" si="15"/>
        <v>0</v>
      </c>
      <c r="N73" s="127">
        <f t="shared" ca="1" si="15"/>
        <v>0</v>
      </c>
      <c r="O73" s="128">
        <f t="shared" ca="1" si="7"/>
        <v>0</v>
      </c>
      <c r="P73" s="130">
        <f ca="1">IF(B73=0,Hajoamiskertoimet!$C$68,SUMIF(Jatetunnus,$A73&amp;"_"&amp;6,DOCmaara)/B73)</f>
        <v>0.1</v>
      </c>
      <c r="Q73" s="130">
        <f ca="1">IF(C73=0,Hajoamiskertoimet!$C$69,SUMIF(Jatetunnus,$A73&amp;"_"&amp;7,DOCmaara)/C73)</f>
        <v>0.15</v>
      </c>
      <c r="R73" s="130">
        <f ca="1">IF(D73=0,Hajoamiskertoimet!$C$70,SUMIF(Jatetunnus,$A73&amp;"_"&amp;8,DOCmaara)/D73)</f>
        <v>0.1</v>
      </c>
      <c r="S73" s="130">
        <f ca="1">IF(E73=0,Hajoamiskertoimet!$C$71,SUMIF(Jatetunnus,$A73&amp;"_"&amp;9,DOCmaara)/E73)</f>
        <v>0.43</v>
      </c>
      <c r="T73" s="126"/>
      <c r="U73" s="126"/>
      <c r="V73" s="126"/>
      <c r="W73" s="126"/>
      <c r="X73" s="131">
        <f t="shared" ca="1" si="8"/>
        <v>0.1</v>
      </c>
      <c r="Y73" s="131">
        <f t="shared" ca="1" si="8"/>
        <v>0.15</v>
      </c>
      <c r="Z73" s="131">
        <f t="shared" ca="1" si="8"/>
        <v>0.1</v>
      </c>
      <c r="AA73" s="132">
        <f t="shared" ca="1" si="8"/>
        <v>0.43</v>
      </c>
      <c r="AB73" s="133">
        <f t="shared" ca="1" si="9"/>
        <v>0</v>
      </c>
      <c r="AC73" s="133">
        <f t="shared" ca="1" si="9"/>
        <v>0</v>
      </c>
      <c r="AD73" s="133">
        <f t="shared" ca="1" si="9"/>
        <v>0</v>
      </c>
      <c r="AE73" s="133">
        <f t="shared" ca="1" si="9"/>
        <v>0</v>
      </c>
      <c r="AF73" s="133">
        <f t="shared" ca="1" si="10"/>
        <v>0</v>
      </c>
      <c r="AG73" s="135"/>
    </row>
    <row r="74" spans="1:33" x14ac:dyDescent="0.35">
      <c r="A74" s="182">
        <v>2010</v>
      </c>
      <c r="B74" s="46">
        <f t="shared" ca="1" si="11"/>
        <v>0</v>
      </c>
      <c r="C74" s="46">
        <f t="shared" ca="1" si="12"/>
        <v>0</v>
      </c>
      <c r="D74" s="46">
        <f t="shared" ca="1" si="13"/>
        <v>0</v>
      </c>
      <c r="E74" s="46">
        <f t="shared" ca="1" si="14"/>
        <v>0</v>
      </c>
      <c r="F74" s="46">
        <f t="shared" ca="1" si="6"/>
        <v>0</v>
      </c>
      <c r="G74" s="126"/>
      <c r="H74" s="126"/>
      <c r="I74" s="126"/>
      <c r="J74" s="126"/>
      <c r="K74" s="127">
        <f t="shared" ca="1" si="15"/>
        <v>0</v>
      </c>
      <c r="L74" s="127">
        <f t="shared" ca="1" si="15"/>
        <v>0</v>
      </c>
      <c r="M74" s="127">
        <f t="shared" ca="1" si="15"/>
        <v>0</v>
      </c>
      <c r="N74" s="127">
        <f t="shared" ca="1" si="15"/>
        <v>0</v>
      </c>
      <c r="O74" s="128">
        <f t="shared" ca="1" si="7"/>
        <v>0</v>
      </c>
      <c r="P74" s="130">
        <f ca="1">IF(B74=0,Hajoamiskertoimet!$C$68,SUMIF(Jatetunnus,$A74&amp;"_"&amp;6,DOCmaara)/B74)</f>
        <v>0.1</v>
      </c>
      <c r="Q74" s="130">
        <f ca="1">IF(C74=0,Hajoamiskertoimet!$C$69,SUMIF(Jatetunnus,$A74&amp;"_"&amp;7,DOCmaara)/C74)</f>
        <v>0.15</v>
      </c>
      <c r="R74" s="130">
        <f ca="1">IF(D74=0,Hajoamiskertoimet!$C$70,SUMIF(Jatetunnus,$A74&amp;"_"&amp;8,DOCmaara)/D74)</f>
        <v>0.1</v>
      </c>
      <c r="S74" s="130">
        <f ca="1">IF(E74=0,Hajoamiskertoimet!$C$71,SUMIF(Jatetunnus,$A74&amp;"_"&amp;9,DOCmaara)/E74)</f>
        <v>0.43</v>
      </c>
      <c r="T74" s="126"/>
      <c r="U74" s="126"/>
      <c r="V74" s="126"/>
      <c r="W74" s="126"/>
      <c r="X74" s="131">
        <f t="shared" ca="1" si="8"/>
        <v>0.1</v>
      </c>
      <c r="Y74" s="131">
        <f t="shared" ca="1" si="8"/>
        <v>0.15</v>
      </c>
      <c r="Z74" s="131">
        <f t="shared" ca="1" si="8"/>
        <v>0.1</v>
      </c>
      <c r="AA74" s="132">
        <f t="shared" ca="1" si="8"/>
        <v>0.43</v>
      </c>
      <c r="AB74" s="133">
        <f t="shared" ca="1" si="9"/>
        <v>0</v>
      </c>
      <c r="AC74" s="133">
        <f t="shared" ca="1" si="9"/>
        <v>0</v>
      </c>
      <c r="AD74" s="133">
        <f t="shared" ca="1" si="9"/>
        <v>0</v>
      </c>
      <c r="AE74" s="133">
        <f t="shared" ca="1" si="9"/>
        <v>0</v>
      </c>
      <c r="AF74" s="133">
        <f t="shared" ca="1" si="10"/>
        <v>0</v>
      </c>
      <c r="AG74" s="135"/>
    </row>
    <row r="75" spans="1:33" x14ac:dyDescent="0.35">
      <c r="A75" s="182">
        <v>2011</v>
      </c>
      <c r="B75" s="46">
        <f t="shared" ref="B75:B106" ca="1" si="16">SUMIF(Jatetunnus,$A75&amp;"_"&amp;6,Jatemaara)</f>
        <v>0</v>
      </c>
      <c r="C75" s="46">
        <f t="shared" ref="C75:C106" ca="1" si="17">SUMIF(Jatetunnus,$A75&amp;"_"&amp;7,Jatemaara)</f>
        <v>0</v>
      </c>
      <c r="D75" s="46">
        <f t="shared" ref="D75:D106" ca="1" si="18">SUMIF(Jatetunnus,$A75&amp;"_"&amp;8,Jatemaara)</f>
        <v>0</v>
      </c>
      <c r="E75" s="46">
        <f t="shared" ref="E75:E106" ca="1" si="19">SUMIF(Jatetunnus,$A75&amp;"_"&amp;9,Jatemaara)</f>
        <v>0</v>
      </c>
      <c r="F75" s="46">
        <f t="shared" ca="1" si="6"/>
        <v>0</v>
      </c>
      <c r="G75" s="126"/>
      <c r="H75" s="126"/>
      <c r="I75" s="126"/>
      <c r="J75" s="126"/>
      <c r="K75" s="127">
        <f t="shared" ref="K75:N106" ca="1" si="20">IF(G75="",B75,G75)</f>
        <v>0</v>
      </c>
      <c r="L75" s="127">
        <f t="shared" ca="1" si="20"/>
        <v>0</v>
      </c>
      <c r="M75" s="127">
        <f t="shared" ca="1" si="20"/>
        <v>0</v>
      </c>
      <c r="N75" s="127">
        <f t="shared" ca="1" si="20"/>
        <v>0</v>
      </c>
      <c r="O75" s="128">
        <f t="shared" ca="1" si="7"/>
        <v>0</v>
      </c>
      <c r="P75" s="130">
        <f ca="1">IF(B75=0,Hajoamiskertoimet!$C$68,SUMIF(Jatetunnus,$A75&amp;"_"&amp;6,DOCmaara)/B75)</f>
        <v>0.1</v>
      </c>
      <c r="Q75" s="130">
        <f ca="1">IF(C75=0,Hajoamiskertoimet!$C$69,SUMIF(Jatetunnus,$A75&amp;"_"&amp;7,DOCmaara)/C75)</f>
        <v>0.15</v>
      </c>
      <c r="R75" s="130">
        <f ca="1">IF(D75=0,Hajoamiskertoimet!$C$70,SUMIF(Jatetunnus,$A75&amp;"_"&amp;8,DOCmaara)/D75)</f>
        <v>0.1</v>
      </c>
      <c r="S75" s="130">
        <f ca="1">IF(E75=0,Hajoamiskertoimet!$C$71,SUMIF(Jatetunnus,$A75&amp;"_"&amp;9,DOCmaara)/E75)</f>
        <v>0.43</v>
      </c>
      <c r="T75" s="126"/>
      <c r="U75" s="126"/>
      <c r="V75" s="126"/>
      <c r="W75" s="126"/>
      <c r="X75" s="131">
        <f t="shared" ca="1" si="8"/>
        <v>0.1</v>
      </c>
      <c r="Y75" s="131">
        <f t="shared" ca="1" si="8"/>
        <v>0.15</v>
      </c>
      <c r="Z75" s="131">
        <f t="shared" ca="1" si="8"/>
        <v>0.1</v>
      </c>
      <c r="AA75" s="132">
        <f t="shared" ca="1" si="8"/>
        <v>0.43</v>
      </c>
      <c r="AB75" s="133">
        <f t="shared" ca="1" si="9"/>
        <v>0</v>
      </c>
      <c r="AC75" s="133">
        <f t="shared" ca="1" si="9"/>
        <v>0</v>
      </c>
      <c r="AD75" s="133">
        <f t="shared" ca="1" si="9"/>
        <v>0</v>
      </c>
      <c r="AE75" s="133">
        <f t="shared" ref="AE75:AE114" ca="1" si="21">N75*AA75</f>
        <v>0</v>
      </c>
      <c r="AF75" s="133">
        <f t="shared" ca="1" si="10"/>
        <v>0</v>
      </c>
      <c r="AG75" s="135"/>
    </row>
    <row r="76" spans="1:33" x14ac:dyDescent="0.35">
      <c r="A76" s="182">
        <v>2012</v>
      </c>
      <c r="B76" s="46">
        <f t="shared" ca="1" si="16"/>
        <v>0</v>
      </c>
      <c r="C76" s="46">
        <f t="shared" ca="1" si="17"/>
        <v>0</v>
      </c>
      <c r="D76" s="46">
        <f t="shared" ca="1" si="18"/>
        <v>0</v>
      </c>
      <c r="E76" s="46">
        <f t="shared" ca="1" si="19"/>
        <v>0</v>
      </c>
      <c r="F76" s="46">
        <f t="shared" ref="F76:F114" ca="1" si="22">SUM(B76:E76)</f>
        <v>0</v>
      </c>
      <c r="G76" s="126"/>
      <c r="H76" s="126"/>
      <c r="I76" s="126"/>
      <c r="J76" s="126"/>
      <c r="K76" s="127">
        <f t="shared" ca="1" si="20"/>
        <v>0</v>
      </c>
      <c r="L76" s="127">
        <f t="shared" ca="1" si="20"/>
        <v>0</v>
      </c>
      <c r="M76" s="127">
        <f t="shared" ca="1" si="20"/>
        <v>0</v>
      </c>
      <c r="N76" s="127">
        <f t="shared" ca="1" si="20"/>
        <v>0</v>
      </c>
      <c r="O76" s="128">
        <f t="shared" ref="O76:O114" ca="1" si="23">SUM(K76:N76)</f>
        <v>0</v>
      </c>
      <c r="P76" s="130">
        <f ca="1">IF(B76=0,Hajoamiskertoimet!$C$68,SUMIF(Jatetunnus,$A76&amp;"_"&amp;6,DOCmaara)/B76)</f>
        <v>0.1</v>
      </c>
      <c r="Q76" s="130">
        <f ca="1">IF(C76=0,Hajoamiskertoimet!$C$69,SUMIF(Jatetunnus,$A76&amp;"_"&amp;7,DOCmaara)/C76)</f>
        <v>0.15</v>
      </c>
      <c r="R76" s="130">
        <f ca="1">IF(D76=0,Hajoamiskertoimet!$C$70,SUMIF(Jatetunnus,$A76&amp;"_"&amp;8,DOCmaara)/D76)</f>
        <v>0.1</v>
      </c>
      <c r="S76" s="130">
        <f ca="1">IF(E76=0,Hajoamiskertoimet!$C$71,SUMIF(Jatetunnus,$A76&amp;"_"&amp;9,DOCmaara)/E76)</f>
        <v>0.43</v>
      </c>
      <c r="T76" s="126"/>
      <c r="U76" s="126"/>
      <c r="V76" s="126"/>
      <c r="W76" s="126"/>
      <c r="X76" s="131">
        <f t="shared" ref="X76:AA114" ca="1" si="24">IF(T76="",P76,T76)</f>
        <v>0.1</v>
      </c>
      <c r="Y76" s="131">
        <f t="shared" ca="1" si="24"/>
        <v>0.15</v>
      </c>
      <c r="Z76" s="131">
        <f t="shared" ca="1" si="24"/>
        <v>0.1</v>
      </c>
      <c r="AA76" s="132">
        <f t="shared" ca="1" si="24"/>
        <v>0.43</v>
      </c>
      <c r="AB76" s="133">
        <f t="shared" ref="AB76:AD114" ca="1" si="25">K76*X76</f>
        <v>0</v>
      </c>
      <c r="AC76" s="133">
        <f t="shared" ca="1" si="25"/>
        <v>0</v>
      </c>
      <c r="AD76" s="133">
        <f t="shared" ca="1" si="25"/>
        <v>0</v>
      </c>
      <c r="AE76" s="133">
        <f t="shared" ca="1" si="21"/>
        <v>0</v>
      </c>
      <c r="AF76" s="133">
        <f t="shared" ref="AF76:AF114" ca="1" si="26">SUM(AB76:AE76)</f>
        <v>0</v>
      </c>
      <c r="AG76" s="135"/>
    </row>
    <row r="77" spans="1:33" x14ac:dyDescent="0.35">
      <c r="A77" s="182">
        <v>2013</v>
      </c>
      <c r="B77" s="46">
        <f t="shared" ca="1" si="16"/>
        <v>0</v>
      </c>
      <c r="C77" s="46">
        <f t="shared" ca="1" si="17"/>
        <v>0</v>
      </c>
      <c r="D77" s="46">
        <f t="shared" ca="1" si="18"/>
        <v>0</v>
      </c>
      <c r="E77" s="46">
        <f t="shared" ca="1" si="19"/>
        <v>0</v>
      </c>
      <c r="F77" s="46">
        <f t="shared" ca="1" si="22"/>
        <v>0</v>
      </c>
      <c r="G77" s="126"/>
      <c r="H77" s="126"/>
      <c r="I77" s="126"/>
      <c r="J77" s="126"/>
      <c r="K77" s="127">
        <f t="shared" ca="1" si="20"/>
        <v>0</v>
      </c>
      <c r="L77" s="127">
        <f t="shared" ca="1" si="20"/>
        <v>0</v>
      </c>
      <c r="M77" s="127">
        <f t="shared" ca="1" si="20"/>
        <v>0</v>
      </c>
      <c r="N77" s="127">
        <f t="shared" ca="1" si="20"/>
        <v>0</v>
      </c>
      <c r="O77" s="128">
        <f t="shared" ca="1" si="23"/>
        <v>0</v>
      </c>
      <c r="P77" s="130">
        <f ca="1">IF(B77=0,Hajoamiskertoimet!$C$68,SUMIF(Jatetunnus,$A77&amp;"_"&amp;6,DOCmaara)/B77)</f>
        <v>0.1</v>
      </c>
      <c r="Q77" s="130">
        <f ca="1">IF(C77=0,Hajoamiskertoimet!$C$69,SUMIF(Jatetunnus,$A77&amp;"_"&amp;7,DOCmaara)/C77)</f>
        <v>0.15</v>
      </c>
      <c r="R77" s="130">
        <f ca="1">IF(D77=0,Hajoamiskertoimet!$C$70,SUMIF(Jatetunnus,$A77&amp;"_"&amp;8,DOCmaara)/D77)</f>
        <v>0.1</v>
      </c>
      <c r="S77" s="130">
        <f ca="1">IF(E77=0,Hajoamiskertoimet!$C$71,SUMIF(Jatetunnus,$A77&amp;"_"&amp;9,DOCmaara)/E77)</f>
        <v>0.43</v>
      </c>
      <c r="T77" s="126"/>
      <c r="U77" s="126"/>
      <c r="V77" s="126"/>
      <c r="W77" s="126"/>
      <c r="X77" s="131">
        <f t="shared" ca="1" si="24"/>
        <v>0.1</v>
      </c>
      <c r="Y77" s="131">
        <f t="shared" ca="1" si="24"/>
        <v>0.15</v>
      </c>
      <c r="Z77" s="131">
        <f t="shared" ca="1" si="24"/>
        <v>0.1</v>
      </c>
      <c r="AA77" s="132">
        <f t="shared" ca="1" si="24"/>
        <v>0.43</v>
      </c>
      <c r="AB77" s="133">
        <f t="shared" ca="1" si="25"/>
        <v>0</v>
      </c>
      <c r="AC77" s="133">
        <f t="shared" ca="1" si="25"/>
        <v>0</v>
      </c>
      <c r="AD77" s="133">
        <f t="shared" ca="1" si="25"/>
        <v>0</v>
      </c>
      <c r="AE77" s="133">
        <f t="shared" ca="1" si="21"/>
        <v>0</v>
      </c>
      <c r="AF77" s="133">
        <f t="shared" ca="1" si="26"/>
        <v>0</v>
      </c>
      <c r="AG77" s="135"/>
    </row>
    <row r="78" spans="1:33" x14ac:dyDescent="0.35">
      <c r="A78" s="182">
        <v>2014</v>
      </c>
      <c r="B78" s="46">
        <f t="shared" ca="1" si="16"/>
        <v>0</v>
      </c>
      <c r="C78" s="46">
        <f t="shared" ca="1" si="17"/>
        <v>0</v>
      </c>
      <c r="D78" s="46">
        <f t="shared" ca="1" si="18"/>
        <v>0</v>
      </c>
      <c r="E78" s="46">
        <f t="shared" ca="1" si="19"/>
        <v>0</v>
      </c>
      <c r="F78" s="46">
        <f t="shared" ca="1" si="22"/>
        <v>0</v>
      </c>
      <c r="G78" s="126"/>
      <c r="H78" s="126"/>
      <c r="I78" s="126"/>
      <c r="J78" s="126"/>
      <c r="K78" s="127">
        <f t="shared" ca="1" si="20"/>
        <v>0</v>
      </c>
      <c r="L78" s="127">
        <f t="shared" ca="1" si="20"/>
        <v>0</v>
      </c>
      <c r="M78" s="127">
        <f t="shared" ca="1" si="20"/>
        <v>0</v>
      </c>
      <c r="N78" s="127">
        <f t="shared" ca="1" si="20"/>
        <v>0</v>
      </c>
      <c r="O78" s="128">
        <f t="shared" ca="1" si="23"/>
        <v>0</v>
      </c>
      <c r="P78" s="130">
        <f ca="1">IF(B78=0,Hajoamiskertoimet!$C$68,SUMIF(Jatetunnus,$A78&amp;"_"&amp;6,DOCmaara)/B78)</f>
        <v>0.1</v>
      </c>
      <c r="Q78" s="130">
        <f ca="1">IF(C78=0,Hajoamiskertoimet!$C$69,SUMIF(Jatetunnus,$A78&amp;"_"&amp;7,DOCmaara)/C78)</f>
        <v>0.15</v>
      </c>
      <c r="R78" s="130">
        <f ca="1">IF(D78=0,Hajoamiskertoimet!$C$70,SUMIF(Jatetunnus,$A78&amp;"_"&amp;8,DOCmaara)/D78)</f>
        <v>0.1</v>
      </c>
      <c r="S78" s="130">
        <f ca="1">IF(E78=0,Hajoamiskertoimet!$C$71,SUMIF(Jatetunnus,$A78&amp;"_"&amp;9,DOCmaara)/E78)</f>
        <v>0.43</v>
      </c>
      <c r="T78" s="126"/>
      <c r="U78" s="126"/>
      <c r="V78" s="126"/>
      <c r="W78" s="126"/>
      <c r="X78" s="131">
        <f t="shared" ca="1" si="24"/>
        <v>0.1</v>
      </c>
      <c r="Y78" s="131">
        <f t="shared" ca="1" si="24"/>
        <v>0.15</v>
      </c>
      <c r="Z78" s="131">
        <f t="shared" ca="1" si="24"/>
        <v>0.1</v>
      </c>
      <c r="AA78" s="132">
        <f t="shared" ca="1" si="24"/>
        <v>0.43</v>
      </c>
      <c r="AB78" s="133">
        <f t="shared" ca="1" si="25"/>
        <v>0</v>
      </c>
      <c r="AC78" s="133">
        <f t="shared" ca="1" si="25"/>
        <v>0</v>
      </c>
      <c r="AD78" s="133">
        <f t="shared" ca="1" si="25"/>
        <v>0</v>
      </c>
      <c r="AE78" s="133">
        <f t="shared" ca="1" si="21"/>
        <v>0</v>
      </c>
      <c r="AF78" s="133">
        <f t="shared" ca="1" si="26"/>
        <v>0</v>
      </c>
      <c r="AG78" s="135"/>
    </row>
    <row r="79" spans="1:33" x14ac:dyDescent="0.35">
      <c r="A79" s="182">
        <v>2015</v>
      </c>
      <c r="B79" s="46">
        <f t="shared" ca="1" si="16"/>
        <v>0</v>
      </c>
      <c r="C79" s="46">
        <f t="shared" ca="1" si="17"/>
        <v>0</v>
      </c>
      <c r="D79" s="46">
        <f t="shared" ca="1" si="18"/>
        <v>0</v>
      </c>
      <c r="E79" s="46">
        <f t="shared" ca="1" si="19"/>
        <v>0</v>
      </c>
      <c r="F79" s="46">
        <f t="shared" ca="1" si="22"/>
        <v>0</v>
      </c>
      <c r="G79" s="126"/>
      <c r="H79" s="126"/>
      <c r="I79" s="126"/>
      <c r="J79" s="126"/>
      <c r="K79" s="127">
        <f t="shared" ca="1" si="20"/>
        <v>0</v>
      </c>
      <c r="L79" s="127">
        <f t="shared" ca="1" si="20"/>
        <v>0</v>
      </c>
      <c r="M79" s="127">
        <f t="shared" ca="1" si="20"/>
        <v>0</v>
      </c>
      <c r="N79" s="127">
        <f t="shared" ca="1" si="20"/>
        <v>0</v>
      </c>
      <c r="O79" s="128">
        <f t="shared" ca="1" si="23"/>
        <v>0</v>
      </c>
      <c r="P79" s="130">
        <f ca="1">IF(B79=0,Hajoamiskertoimet!$C$68,SUMIF(Jatetunnus,$A79&amp;"_"&amp;6,DOCmaara)/B79)</f>
        <v>0.1</v>
      </c>
      <c r="Q79" s="130">
        <f ca="1">IF(C79=0,Hajoamiskertoimet!$C$69,SUMIF(Jatetunnus,$A79&amp;"_"&amp;7,DOCmaara)/C79)</f>
        <v>0.15</v>
      </c>
      <c r="R79" s="130">
        <f ca="1">IF(D79=0,Hajoamiskertoimet!$C$70,SUMIF(Jatetunnus,$A79&amp;"_"&amp;8,DOCmaara)/D79)</f>
        <v>0.1</v>
      </c>
      <c r="S79" s="130">
        <f ca="1">IF(E79=0,Hajoamiskertoimet!$C$71,SUMIF(Jatetunnus,$A79&amp;"_"&amp;9,DOCmaara)/E79)</f>
        <v>0.43</v>
      </c>
      <c r="T79" s="126"/>
      <c r="U79" s="126"/>
      <c r="V79" s="126"/>
      <c r="W79" s="126"/>
      <c r="X79" s="131">
        <f t="shared" ca="1" si="24"/>
        <v>0.1</v>
      </c>
      <c r="Y79" s="131">
        <f t="shared" ca="1" si="24"/>
        <v>0.15</v>
      </c>
      <c r="Z79" s="131">
        <f t="shared" ca="1" si="24"/>
        <v>0.1</v>
      </c>
      <c r="AA79" s="132">
        <f t="shared" ca="1" si="24"/>
        <v>0.43</v>
      </c>
      <c r="AB79" s="133">
        <f t="shared" ca="1" si="25"/>
        <v>0</v>
      </c>
      <c r="AC79" s="133">
        <f t="shared" ca="1" si="25"/>
        <v>0</v>
      </c>
      <c r="AD79" s="133">
        <f t="shared" ca="1" si="25"/>
        <v>0</v>
      </c>
      <c r="AE79" s="133">
        <f t="shared" ca="1" si="21"/>
        <v>0</v>
      </c>
      <c r="AF79" s="133">
        <f t="shared" ca="1" si="26"/>
        <v>0</v>
      </c>
      <c r="AG79" s="135"/>
    </row>
    <row r="80" spans="1:33" x14ac:dyDescent="0.35">
      <c r="A80" s="182">
        <v>2016</v>
      </c>
      <c r="B80" s="46">
        <f t="shared" ca="1" si="16"/>
        <v>0</v>
      </c>
      <c r="C80" s="46">
        <f t="shared" ca="1" si="17"/>
        <v>0</v>
      </c>
      <c r="D80" s="46">
        <f t="shared" ca="1" si="18"/>
        <v>0</v>
      </c>
      <c r="E80" s="46">
        <f t="shared" ca="1" si="19"/>
        <v>0</v>
      </c>
      <c r="F80" s="46">
        <f t="shared" ca="1" si="22"/>
        <v>0</v>
      </c>
      <c r="G80" s="126"/>
      <c r="H80" s="126"/>
      <c r="I80" s="126"/>
      <c r="J80" s="126"/>
      <c r="K80" s="127">
        <f t="shared" ca="1" si="20"/>
        <v>0</v>
      </c>
      <c r="L80" s="127">
        <f t="shared" ca="1" si="20"/>
        <v>0</v>
      </c>
      <c r="M80" s="127">
        <f t="shared" ca="1" si="20"/>
        <v>0</v>
      </c>
      <c r="N80" s="127">
        <f t="shared" ca="1" si="20"/>
        <v>0</v>
      </c>
      <c r="O80" s="128">
        <f t="shared" ca="1" si="23"/>
        <v>0</v>
      </c>
      <c r="P80" s="130">
        <f ca="1">IF(B80=0,Hajoamiskertoimet!$C$68,SUMIF(Jatetunnus,$A80&amp;"_"&amp;6,DOCmaara)/B80)</f>
        <v>0.1</v>
      </c>
      <c r="Q80" s="130">
        <f ca="1">IF(C80=0,Hajoamiskertoimet!$C$69,SUMIF(Jatetunnus,$A80&amp;"_"&amp;7,DOCmaara)/C80)</f>
        <v>0.15</v>
      </c>
      <c r="R80" s="130">
        <f ca="1">IF(D80=0,Hajoamiskertoimet!$C$70,SUMIF(Jatetunnus,$A80&amp;"_"&amp;8,DOCmaara)/D80)</f>
        <v>0.1</v>
      </c>
      <c r="S80" s="130">
        <f ca="1">IF(E80=0,Hajoamiskertoimet!$C$71,SUMIF(Jatetunnus,$A80&amp;"_"&amp;9,DOCmaara)/E80)</f>
        <v>0.43</v>
      </c>
      <c r="T80" s="126"/>
      <c r="U80" s="126"/>
      <c r="V80" s="126"/>
      <c r="W80" s="126"/>
      <c r="X80" s="131">
        <f t="shared" ca="1" si="24"/>
        <v>0.1</v>
      </c>
      <c r="Y80" s="131">
        <f t="shared" ca="1" si="24"/>
        <v>0.15</v>
      </c>
      <c r="Z80" s="131">
        <f t="shared" ca="1" si="24"/>
        <v>0.1</v>
      </c>
      <c r="AA80" s="132">
        <f t="shared" ca="1" si="24"/>
        <v>0.43</v>
      </c>
      <c r="AB80" s="133">
        <f t="shared" ca="1" si="25"/>
        <v>0</v>
      </c>
      <c r="AC80" s="133">
        <f t="shared" ca="1" si="25"/>
        <v>0</v>
      </c>
      <c r="AD80" s="133">
        <f t="shared" ca="1" si="25"/>
        <v>0</v>
      </c>
      <c r="AE80" s="133">
        <f t="shared" ca="1" si="21"/>
        <v>0</v>
      </c>
      <c r="AF80" s="133">
        <f t="shared" ca="1" si="26"/>
        <v>0</v>
      </c>
      <c r="AG80" s="135"/>
    </row>
    <row r="81" spans="1:33" x14ac:dyDescent="0.35">
      <c r="A81" s="182">
        <v>2017</v>
      </c>
      <c r="B81" s="46">
        <f t="shared" ca="1" si="16"/>
        <v>0</v>
      </c>
      <c r="C81" s="46">
        <f t="shared" ca="1" si="17"/>
        <v>0</v>
      </c>
      <c r="D81" s="46">
        <f t="shared" ca="1" si="18"/>
        <v>0</v>
      </c>
      <c r="E81" s="46">
        <f t="shared" ca="1" si="19"/>
        <v>0</v>
      </c>
      <c r="F81" s="46">
        <f t="shared" ca="1" si="22"/>
        <v>0</v>
      </c>
      <c r="G81" s="126"/>
      <c r="H81" s="126"/>
      <c r="I81" s="126"/>
      <c r="J81" s="126"/>
      <c r="K81" s="127">
        <f t="shared" ca="1" si="20"/>
        <v>0</v>
      </c>
      <c r="L81" s="127">
        <f t="shared" ca="1" si="20"/>
        <v>0</v>
      </c>
      <c r="M81" s="127">
        <f t="shared" ca="1" si="20"/>
        <v>0</v>
      </c>
      <c r="N81" s="127">
        <f t="shared" ca="1" si="20"/>
        <v>0</v>
      </c>
      <c r="O81" s="128">
        <f t="shared" ca="1" si="23"/>
        <v>0</v>
      </c>
      <c r="P81" s="130">
        <f ca="1">IF(B81=0,Hajoamiskertoimet!$C$68,SUMIF(Jatetunnus,$A81&amp;"_"&amp;6,DOCmaara)/B81)</f>
        <v>0.1</v>
      </c>
      <c r="Q81" s="130">
        <f ca="1">IF(C81=0,Hajoamiskertoimet!$C$69,SUMIF(Jatetunnus,$A81&amp;"_"&amp;7,DOCmaara)/C81)</f>
        <v>0.15</v>
      </c>
      <c r="R81" s="130">
        <f ca="1">IF(D81=0,Hajoamiskertoimet!$C$70,SUMIF(Jatetunnus,$A81&amp;"_"&amp;8,DOCmaara)/D81)</f>
        <v>0.1</v>
      </c>
      <c r="S81" s="130">
        <f ca="1">IF(E81=0,Hajoamiskertoimet!$C$71,SUMIF(Jatetunnus,$A81&amp;"_"&amp;9,DOCmaara)/E81)</f>
        <v>0.43</v>
      </c>
      <c r="T81" s="126"/>
      <c r="U81" s="126"/>
      <c r="V81" s="126"/>
      <c r="W81" s="126"/>
      <c r="X81" s="131">
        <f t="shared" ca="1" si="24"/>
        <v>0.1</v>
      </c>
      <c r="Y81" s="131">
        <f t="shared" ca="1" si="24"/>
        <v>0.15</v>
      </c>
      <c r="Z81" s="131">
        <f t="shared" ca="1" si="24"/>
        <v>0.1</v>
      </c>
      <c r="AA81" s="132">
        <f t="shared" ca="1" si="24"/>
        <v>0.43</v>
      </c>
      <c r="AB81" s="133">
        <f t="shared" ca="1" si="25"/>
        <v>0</v>
      </c>
      <c r="AC81" s="133">
        <f t="shared" ca="1" si="25"/>
        <v>0</v>
      </c>
      <c r="AD81" s="133">
        <f t="shared" ca="1" si="25"/>
        <v>0</v>
      </c>
      <c r="AE81" s="133">
        <f t="shared" ca="1" si="21"/>
        <v>0</v>
      </c>
      <c r="AF81" s="133">
        <f t="shared" ca="1" si="26"/>
        <v>0</v>
      </c>
      <c r="AG81" s="135"/>
    </row>
    <row r="82" spans="1:33" x14ac:dyDescent="0.35">
      <c r="A82" s="182">
        <v>2018</v>
      </c>
      <c r="B82" s="46">
        <f t="shared" ca="1" si="16"/>
        <v>0</v>
      </c>
      <c r="C82" s="46">
        <f t="shared" ca="1" si="17"/>
        <v>0</v>
      </c>
      <c r="D82" s="46">
        <f t="shared" ca="1" si="18"/>
        <v>0</v>
      </c>
      <c r="E82" s="46">
        <f t="shared" ca="1" si="19"/>
        <v>0</v>
      </c>
      <c r="F82" s="46">
        <f t="shared" ca="1" si="22"/>
        <v>0</v>
      </c>
      <c r="G82" s="126"/>
      <c r="H82" s="126"/>
      <c r="I82" s="126"/>
      <c r="J82" s="126"/>
      <c r="K82" s="127">
        <f t="shared" ca="1" si="20"/>
        <v>0</v>
      </c>
      <c r="L82" s="127">
        <f t="shared" ca="1" si="20"/>
        <v>0</v>
      </c>
      <c r="M82" s="127">
        <f t="shared" ca="1" si="20"/>
        <v>0</v>
      </c>
      <c r="N82" s="127">
        <f t="shared" ca="1" si="20"/>
        <v>0</v>
      </c>
      <c r="O82" s="128">
        <f t="shared" ca="1" si="23"/>
        <v>0</v>
      </c>
      <c r="P82" s="130">
        <f ca="1">IF(B82=0,Hajoamiskertoimet!$C$68,SUMIF(Jatetunnus,$A82&amp;"_"&amp;6,DOCmaara)/B82)</f>
        <v>0.1</v>
      </c>
      <c r="Q82" s="130">
        <f ca="1">IF(C82=0,Hajoamiskertoimet!$C$69,SUMIF(Jatetunnus,$A82&amp;"_"&amp;7,DOCmaara)/C82)</f>
        <v>0.15</v>
      </c>
      <c r="R82" s="130">
        <f ca="1">IF(D82=0,Hajoamiskertoimet!$C$70,SUMIF(Jatetunnus,$A82&amp;"_"&amp;8,DOCmaara)/D82)</f>
        <v>0.1</v>
      </c>
      <c r="S82" s="130">
        <f ca="1">IF(E82=0,Hajoamiskertoimet!$C$71,SUMIF(Jatetunnus,$A82&amp;"_"&amp;9,DOCmaara)/E82)</f>
        <v>0.43</v>
      </c>
      <c r="T82" s="126"/>
      <c r="U82" s="126"/>
      <c r="V82" s="126"/>
      <c r="W82" s="126"/>
      <c r="X82" s="131">
        <f t="shared" ca="1" si="24"/>
        <v>0.1</v>
      </c>
      <c r="Y82" s="131">
        <f t="shared" ca="1" si="24"/>
        <v>0.15</v>
      </c>
      <c r="Z82" s="131">
        <f t="shared" ca="1" si="24"/>
        <v>0.1</v>
      </c>
      <c r="AA82" s="132">
        <f t="shared" ca="1" si="24"/>
        <v>0.43</v>
      </c>
      <c r="AB82" s="133">
        <f t="shared" ca="1" si="25"/>
        <v>0</v>
      </c>
      <c r="AC82" s="133">
        <f t="shared" ca="1" si="25"/>
        <v>0</v>
      </c>
      <c r="AD82" s="133">
        <f t="shared" ca="1" si="25"/>
        <v>0</v>
      </c>
      <c r="AE82" s="133">
        <f t="shared" ca="1" si="21"/>
        <v>0</v>
      </c>
      <c r="AF82" s="133">
        <f t="shared" ca="1" si="26"/>
        <v>0</v>
      </c>
      <c r="AG82" s="135"/>
    </row>
    <row r="83" spans="1:33" x14ac:dyDescent="0.35">
      <c r="A83" s="182">
        <v>2019</v>
      </c>
      <c r="B83" s="46">
        <f t="shared" ca="1" si="16"/>
        <v>0</v>
      </c>
      <c r="C83" s="46">
        <f t="shared" ca="1" si="17"/>
        <v>0</v>
      </c>
      <c r="D83" s="46">
        <f t="shared" ca="1" si="18"/>
        <v>0</v>
      </c>
      <c r="E83" s="46">
        <f t="shared" ca="1" si="19"/>
        <v>0</v>
      </c>
      <c r="F83" s="46">
        <f t="shared" ca="1" si="22"/>
        <v>0</v>
      </c>
      <c r="G83" s="126"/>
      <c r="H83" s="126"/>
      <c r="I83" s="126"/>
      <c r="J83" s="126"/>
      <c r="K83" s="127">
        <f t="shared" ca="1" si="20"/>
        <v>0</v>
      </c>
      <c r="L83" s="127">
        <f t="shared" ca="1" si="20"/>
        <v>0</v>
      </c>
      <c r="M83" s="127">
        <f t="shared" ca="1" si="20"/>
        <v>0</v>
      </c>
      <c r="N83" s="127">
        <f t="shared" ca="1" si="20"/>
        <v>0</v>
      </c>
      <c r="O83" s="128">
        <f t="shared" ca="1" si="23"/>
        <v>0</v>
      </c>
      <c r="P83" s="130">
        <f ca="1">IF(B83=0,Hajoamiskertoimet!$C$68,SUMIF(Jatetunnus,$A83&amp;"_"&amp;6,DOCmaara)/B83)</f>
        <v>0.1</v>
      </c>
      <c r="Q83" s="130">
        <f ca="1">IF(C83=0,Hajoamiskertoimet!$C$69,SUMIF(Jatetunnus,$A83&amp;"_"&amp;7,DOCmaara)/C83)</f>
        <v>0.15</v>
      </c>
      <c r="R83" s="130">
        <f ca="1">IF(D83=0,Hajoamiskertoimet!$C$70,SUMIF(Jatetunnus,$A83&amp;"_"&amp;8,DOCmaara)/D83)</f>
        <v>0.1</v>
      </c>
      <c r="S83" s="130">
        <f ca="1">IF(E83=0,Hajoamiskertoimet!$C$71,SUMIF(Jatetunnus,$A83&amp;"_"&amp;9,DOCmaara)/E83)</f>
        <v>0.43</v>
      </c>
      <c r="T83" s="126"/>
      <c r="U83" s="126"/>
      <c r="V83" s="126"/>
      <c r="W83" s="126"/>
      <c r="X83" s="131">
        <f t="shared" ca="1" si="24"/>
        <v>0.1</v>
      </c>
      <c r="Y83" s="131">
        <f t="shared" ca="1" si="24"/>
        <v>0.15</v>
      </c>
      <c r="Z83" s="131">
        <f t="shared" ca="1" si="24"/>
        <v>0.1</v>
      </c>
      <c r="AA83" s="132">
        <f t="shared" ca="1" si="24"/>
        <v>0.43</v>
      </c>
      <c r="AB83" s="133">
        <f t="shared" ca="1" si="25"/>
        <v>0</v>
      </c>
      <c r="AC83" s="133">
        <f t="shared" ca="1" si="25"/>
        <v>0</v>
      </c>
      <c r="AD83" s="133">
        <f t="shared" ca="1" si="25"/>
        <v>0</v>
      </c>
      <c r="AE83" s="133">
        <f t="shared" ca="1" si="21"/>
        <v>0</v>
      </c>
      <c r="AF83" s="133">
        <f t="shared" ca="1" si="26"/>
        <v>0</v>
      </c>
      <c r="AG83" s="135"/>
    </row>
    <row r="84" spans="1:33" x14ac:dyDescent="0.35">
      <c r="A84" s="182">
        <v>2020</v>
      </c>
      <c r="B84" s="46">
        <f t="shared" ca="1" si="16"/>
        <v>0</v>
      </c>
      <c r="C84" s="46">
        <f t="shared" ca="1" si="17"/>
        <v>0</v>
      </c>
      <c r="D84" s="46">
        <f t="shared" ca="1" si="18"/>
        <v>0</v>
      </c>
      <c r="E84" s="46">
        <f t="shared" ca="1" si="19"/>
        <v>0</v>
      </c>
      <c r="F84" s="46">
        <f t="shared" ca="1" si="22"/>
        <v>0</v>
      </c>
      <c r="G84" s="126"/>
      <c r="H84" s="126"/>
      <c r="I84" s="126"/>
      <c r="J84" s="126"/>
      <c r="K84" s="127">
        <f t="shared" ca="1" si="20"/>
        <v>0</v>
      </c>
      <c r="L84" s="127">
        <f t="shared" ca="1" si="20"/>
        <v>0</v>
      </c>
      <c r="M84" s="127">
        <f t="shared" ca="1" si="20"/>
        <v>0</v>
      </c>
      <c r="N84" s="127">
        <f t="shared" ca="1" si="20"/>
        <v>0</v>
      </c>
      <c r="O84" s="128">
        <f t="shared" ca="1" si="23"/>
        <v>0</v>
      </c>
      <c r="P84" s="130">
        <f ca="1">IF(B84=0,Hajoamiskertoimet!$C$68,SUMIF(Jatetunnus,$A84&amp;"_"&amp;6,DOCmaara)/B84)</f>
        <v>0.1</v>
      </c>
      <c r="Q84" s="130">
        <f ca="1">IF(C84=0,Hajoamiskertoimet!$C$69,SUMIF(Jatetunnus,$A84&amp;"_"&amp;7,DOCmaara)/C84)</f>
        <v>0.15</v>
      </c>
      <c r="R84" s="130">
        <f ca="1">IF(D84=0,Hajoamiskertoimet!$C$70,SUMIF(Jatetunnus,$A84&amp;"_"&amp;8,DOCmaara)/D84)</f>
        <v>0.1</v>
      </c>
      <c r="S84" s="130">
        <f ca="1">IF(E84=0,Hajoamiskertoimet!$C$71,SUMIF(Jatetunnus,$A84&amp;"_"&amp;9,DOCmaara)/E84)</f>
        <v>0.43</v>
      </c>
      <c r="T84" s="126"/>
      <c r="U84" s="126"/>
      <c r="V84" s="126"/>
      <c r="W84" s="126"/>
      <c r="X84" s="131">
        <f t="shared" ca="1" si="24"/>
        <v>0.1</v>
      </c>
      <c r="Y84" s="131">
        <f t="shared" ca="1" si="24"/>
        <v>0.15</v>
      </c>
      <c r="Z84" s="131">
        <f t="shared" ca="1" si="24"/>
        <v>0.1</v>
      </c>
      <c r="AA84" s="132">
        <f t="shared" ca="1" si="24"/>
        <v>0.43</v>
      </c>
      <c r="AB84" s="133">
        <f t="shared" ca="1" si="25"/>
        <v>0</v>
      </c>
      <c r="AC84" s="133">
        <f t="shared" ca="1" si="25"/>
        <v>0</v>
      </c>
      <c r="AD84" s="133">
        <f t="shared" ca="1" si="25"/>
        <v>0</v>
      </c>
      <c r="AE84" s="133">
        <f t="shared" ca="1" si="21"/>
        <v>0</v>
      </c>
      <c r="AF84" s="133">
        <f t="shared" ca="1" si="26"/>
        <v>0</v>
      </c>
      <c r="AG84" s="135"/>
    </row>
    <row r="85" spans="1:33" x14ac:dyDescent="0.35">
      <c r="A85" s="182">
        <v>2021</v>
      </c>
      <c r="B85" s="46">
        <f t="shared" ca="1" si="16"/>
        <v>0</v>
      </c>
      <c r="C85" s="46">
        <f t="shared" ca="1" si="17"/>
        <v>0</v>
      </c>
      <c r="D85" s="46">
        <f t="shared" ca="1" si="18"/>
        <v>0</v>
      </c>
      <c r="E85" s="46">
        <f t="shared" ca="1" si="19"/>
        <v>0</v>
      </c>
      <c r="F85" s="46">
        <f t="shared" ca="1" si="22"/>
        <v>0</v>
      </c>
      <c r="G85" s="126"/>
      <c r="H85" s="126"/>
      <c r="I85" s="126"/>
      <c r="J85" s="126"/>
      <c r="K85" s="127">
        <f t="shared" ca="1" si="20"/>
        <v>0</v>
      </c>
      <c r="L85" s="127">
        <f t="shared" ca="1" si="20"/>
        <v>0</v>
      </c>
      <c r="M85" s="127">
        <f t="shared" ca="1" si="20"/>
        <v>0</v>
      </c>
      <c r="N85" s="127">
        <f t="shared" ca="1" si="20"/>
        <v>0</v>
      </c>
      <c r="O85" s="128">
        <f t="shared" ca="1" si="23"/>
        <v>0</v>
      </c>
      <c r="P85" s="130">
        <f ca="1">IF(B85=0,Hajoamiskertoimet!$C$68,SUMIF(Jatetunnus,$A85&amp;"_"&amp;6,DOCmaara)/B85)</f>
        <v>0.1</v>
      </c>
      <c r="Q85" s="130">
        <f ca="1">IF(C85=0,Hajoamiskertoimet!$C$69,SUMIF(Jatetunnus,$A85&amp;"_"&amp;7,DOCmaara)/C85)</f>
        <v>0.15</v>
      </c>
      <c r="R85" s="130">
        <f ca="1">IF(D85=0,Hajoamiskertoimet!$C$70,SUMIF(Jatetunnus,$A85&amp;"_"&amp;8,DOCmaara)/D85)</f>
        <v>0.1</v>
      </c>
      <c r="S85" s="130">
        <f ca="1">IF(E85=0,Hajoamiskertoimet!$C$71,SUMIF(Jatetunnus,$A85&amp;"_"&amp;9,DOCmaara)/E85)</f>
        <v>0.43</v>
      </c>
      <c r="T85" s="126"/>
      <c r="U85" s="126"/>
      <c r="V85" s="126"/>
      <c r="W85" s="126"/>
      <c r="X85" s="131">
        <f t="shared" ca="1" si="24"/>
        <v>0.1</v>
      </c>
      <c r="Y85" s="131">
        <f t="shared" ca="1" si="24"/>
        <v>0.15</v>
      </c>
      <c r="Z85" s="131">
        <f t="shared" ca="1" si="24"/>
        <v>0.1</v>
      </c>
      <c r="AA85" s="132">
        <f t="shared" ca="1" si="24"/>
        <v>0.43</v>
      </c>
      <c r="AB85" s="133">
        <f t="shared" ca="1" si="25"/>
        <v>0</v>
      </c>
      <c r="AC85" s="133">
        <f t="shared" ca="1" si="25"/>
        <v>0</v>
      </c>
      <c r="AD85" s="133">
        <f t="shared" ca="1" si="25"/>
        <v>0</v>
      </c>
      <c r="AE85" s="133">
        <f t="shared" ca="1" si="21"/>
        <v>0</v>
      </c>
      <c r="AF85" s="133">
        <f t="shared" ca="1" si="26"/>
        <v>0</v>
      </c>
      <c r="AG85" s="135"/>
    </row>
    <row r="86" spans="1:33" x14ac:dyDescent="0.35">
      <c r="A86" s="182">
        <v>2022</v>
      </c>
      <c r="B86" s="46">
        <f t="shared" ca="1" si="16"/>
        <v>0</v>
      </c>
      <c r="C86" s="46">
        <f t="shared" ca="1" si="17"/>
        <v>0</v>
      </c>
      <c r="D86" s="46">
        <f t="shared" ca="1" si="18"/>
        <v>0</v>
      </c>
      <c r="E86" s="46">
        <f t="shared" ca="1" si="19"/>
        <v>0</v>
      </c>
      <c r="F86" s="46">
        <f t="shared" ca="1" si="22"/>
        <v>0</v>
      </c>
      <c r="G86" s="126"/>
      <c r="H86" s="126"/>
      <c r="I86" s="126"/>
      <c r="J86" s="126"/>
      <c r="K86" s="127">
        <f t="shared" ca="1" si="20"/>
        <v>0</v>
      </c>
      <c r="L86" s="127">
        <f t="shared" ca="1" si="20"/>
        <v>0</v>
      </c>
      <c r="M86" s="127">
        <f t="shared" ca="1" si="20"/>
        <v>0</v>
      </c>
      <c r="N86" s="127">
        <f t="shared" ca="1" si="20"/>
        <v>0</v>
      </c>
      <c r="O86" s="128">
        <f t="shared" ca="1" si="23"/>
        <v>0</v>
      </c>
      <c r="P86" s="130">
        <f ca="1">IF(B86=0,Hajoamiskertoimet!$C$68,SUMIF(Jatetunnus,$A86&amp;"_"&amp;6,DOCmaara)/B86)</f>
        <v>0.1</v>
      </c>
      <c r="Q86" s="130">
        <f ca="1">IF(C86=0,Hajoamiskertoimet!$C$69,SUMIF(Jatetunnus,$A86&amp;"_"&amp;7,DOCmaara)/C86)</f>
        <v>0.15</v>
      </c>
      <c r="R86" s="130">
        <f ca="1">IF(D86=0,Hajoamiskertoimet!$C$70,SUMIF(Jatetunnus,$A86&amp;"_"&amp;8,DOCmaara)/D86)</f>
        <v>0.1</v>
      </c>
      <c r="S86" s="130">
        <f ca="1">IF(E86=0,Hajoamiskertoimet!$C$71,SUMIF(Jatetunnus,$A86&amp;"_"&amp;9,DOCmaara)/E86)</f>
        <v>0.43</v>
      </c>
      <c r="T86" s="126"/>
      <c r="U86" s="126"/>
      <c r="V86" s="126"/>
      <c r="W86" s="126"/>
      <c r="X86" s="131">
        <f t="shared" ca="1" si="24"/>
        <v>0.1</v>
      </c>
      <c r="Y86" s="131">
        <f t="shared" ca="1" si="24"/>
        <v>0.15</v>
      </c>
      <c r="Z86" s="131">
        <f t="shared" ca="1" si="24"/>
        <v>0.1</v>
      </c>
      <c r="AA86" s="132">
        <f t="shared" ca="1" si="24"/>
        <v>0.43</v>
      </c>
      <c r="AB86" s="133">
        <f t="shared" ca="1" si="25"/>
        <v>0</v>
      </c>
      <c r="AC86" s="133">
        <f t="shared" ca="1" si="25"/>
        <v>0</v>
      </c>
      <c r="AD86" s="133">
        <f t="shared" ca="1" si="25"/>
        <v>0</v>
      </c>
      <c r="AE86" s="133">
        <f t="shared" ca="1" si="21"/>
        <v>0</v>
      </c>
      <c r="AF86" s="133">
        <f t="shared" ca="1" si="26"/>
        <v>0</v>
      </c>
      <c r="AG86" s="135"/>
    </row>
    <row r="87" spans="1:33" x14ac:dyDescent="0.35">
      <c r="A87" s="182">
        <v>2023</v>
      </c>
      <c r="B87" s="46">
        <f t="shared" ca="1" si="16"/>
        <v>0</v>
      </c>
      <c r="C87" s="46">
        <f t="shared" ca="1" si="17"/>
        <v>0</v>
      </c>
      <c r="D87" s="46">
        <f t="shared" ca="1" si="18"/>
        <v>0</v>
      </c>
      <c r="E87" s="46">
        <f t="shared" ca="1" si="19"/>
        <v>0</v>
      </c>
      <c r="F87" s="46">
        <f t="shared" ca="1" si="22"/>
        <v>0</v>
      </c>
      <c r="G87" s="126"/>
      <c r="H87" s="126"/>
      <c r="I87" s="126"/>
      <c r="J87" s="126"/>
      <c r="K87" s="127">
        <f t="shared" ca="1" si="20"/>
        <v>0</v>
      </c>
      <c r="L87" s="127">
        <f t="shared" ca="1" si="20"/>
        <v>0</v>
      </c>
      <c r="M87" s="127">
        <f t="shared" ca="1" si="20"/>
        <v>0</v>
      </c>
      <c r="N87" s="127">
        <f t="shared" ca="1" si="20"/>
        <v>0</v>
      </c>
      <c r="O87" s="128">
        <f t="shared" ca="1" si="23"/>
        <v>0</v>
      </c>
      <c r="P87" s="130">
        <f ca="1">IF(B87=0,Hajoamiskertoimet!$C$68,SUMIF(Jatetunnus,$A87&amp;"_"&amp;6,DOCmaara)/B87)</f>
        <v>0.1</v>
      </c>
      <c r="Q87" s="130">
        <f ca="1">IF(C87=0,Hajoamiskertoimet!$C$69,SUMIF(Jatetunnus,$A87&amp;"_"&amp;7,DOCmaara)/C87)</f>
        <v>0.15</v>
      </c>
      <c r="R87" s="130">
        <f ca="1">IF(D87=0,Hajoamiskertoimet!$C$70,SUMIF(Jatetunnus,$A87&amp;"_"&amp;8,DOCmaara)/D87)</f>
        <v>0.1</v>
      </c>
      <c r="S87" s="130">
        <f ca="1">IF(E87=0,Hajoamiskertoimet!$C$71,SUMIF(Jatetunnus,$A87&amp;"_"&amp;9,DOCmaara)/E87)</f>
        <v>0.43</v>
      </c>
      <c r="T87" s="126"/>
      <c r="U87" s="126"/>
      <c r="V87" s="126"/>
      <c r="W87" s="126"/>
      <c r="X87" s="131">
        <f t="shared" ca="1" si="24"/>
        <v>0.1</v>
      </c>
      <c r="Y87" s="131">
        <f t="shared" ca="1" si="24"/>
        <v>0.15</v>
      </c>
      <c r="Z87" s="131">
        <f t="shared" ca="1" si="24"/>
        <v>0.1</v>
      </c>
      <c r="AA87" s="132">
        <f t="shared" ca="1" si="24"/>
        <v>0.43</v>
      </c>
      <c r="AB87" s="133">
        <f t="shared" ca="1" si="25"/>
        <v>0</v>
      </c>
      <c r="AC87" s="133">
        <f t="shared" ca="1" si="25"/>
        <v>0</v>
      </c>
      <c r="AD87" s="133">
        <f t="shared" ca="1" si="25"/>
        <v>0</v>
      </c>
      <c r="AE87" s="133">
        <f t="shared" ca="1" si="21"/>
        <v>0</v>
      </c>
      <c r="AF87" s="133">
        <f t="shared" ca="1" si="26"/>
        <v>0</v>
      </c>
      <c r="AG87" s="135"/>
    </row>
    <row r="88" spans="1:33" x14ac:dyDescent="0.35">
      <c r="A88" s="182">
        <v>2024</v>
      </c>
      <c r="B88" s="46">
        <f t="shared" ca="1" si="16"/>
        <v>0</v>
      </c>
      <c r="C88" s="46">
        <f t="shared" ca="1" si="17"/>
        <v>0</v>
      </c>
      <c r="D88" s="46">
        <f t="shared" ca="1" si="18"/>
        <v>0</v>
      </c>
      <c r="E88" s="46">
        <f t="shared" ca="1" si="19"/>
        <v>0</v>
      </c>
      <c r="F88" s="46">
        <f t="shared" ca="1" si="22"/>
        <v>0</v>
      </c>
      <c r="G88" s="126"/>
      <c r="H88" s="126"/>
      <c r="I88" s="126"/>
      <c r="J88" s="126"/>
      <c r="K88" s="127">
        <f t="shared" ca="1" si="20"/>
        <v>0</v>
      </c>
      <c r="L88" s="127">
        <f t="shared" ca="1" si="20"/>
        <v>0</v>
      </c>
      <c r="M88" s="127">
        <f t="shared" ca="1" si="20"/>
        <v>0</v>
      </c>
      <c r="N88" s="127">
        <f t="shared" ca="1" si="20"/>
        <v>0</v>
      </c>
      <c r="O88" s="128">
        <f t="shared" ca="1" si="23"/>
        <v>0</v>
      </c>
      <c r="P88" s="130">
        <f ca="1">IF(B88=0,Hajoamiskertoimet!$C$68,SUMIF(Jatetunnus,$A88&amp;"_"&amp;6,DOCmaara)/B88)</f>
        <v>0.1</v>
      </c>
      <c r="Q88" s="130">
        <f ca="1">IF(C88=0,Hajoamiskertoimet!$C$69,SUMIF(Jatetunnus,$A88&amp;"_"&amp;7,DOCmaara)/C88)</f>
        <v>0.15</v>
      </c>
      <c r="R88" s="130">
        <f ca="1">IF(D88=0,Hajoamiskertoimet!$C$70,SUMIF(Jatetunnus,$A88&amp;"_"&amp;8,DOCmaara)/D88)</f>
        <v>0.1</v>
      </c>
      <c r="S88" s="130">
        <f ca="1">IF(E88=0,Hajoamiskertoimet!$C$71,SUMIF(Jatetunnus,$A88&amp;"_"&amp;9,DOCmaara)/E88)</f>
        <v>0.43</v>
      </c>
      <c r="T88" s="126"/>
      <c r="U88" s="126"/>
      <c r="V88" s="126"/>
      <c r="W88" s="126"/>
      <c r="X88" s="131">
        <f t="shared" ca="1" si="24"/>
        <v>0.1</v>
      </c>
      <c r="Y88" s="131">
        <f t="shared" ca="1" si="24"/>
        <v>0.15</v>
      </c>
      <c r="Z88" s="131">
        <f t="shared" ca="1" si="24"/>
        <v>0.1</v>
      </c>
      <c r="AA88" s="132">
        <f t="shared" ca="1" si="24"/>
        <v>0.43</v>
      </c>
      <c r="AB88" s="133">
        <f t="shared" ca="1" si="25"/>
        <v>0</v>
      </c>
      <c r="AC88" s="133">
        <f t="shared" ca="1" si="25"/>
        <v>0</v>
      </c>
      <c r="AD88" s="133">
        <f t="shared" ca="1" si="25"/>
        <v>0</v>
      </c>
      <c r="AE88" s="133">
        <f t="shared" ca="1" si="21"/>
        <v>0</v>
      </c>
      <c r="AF88" s="133">
        <f t="shared" ca="1" si="26"/>
        <v>0</v>
      </c>
      <c r="AG88" s="135"/>
    </row>
    <row r="89" spans="1:33" x14ac:dyDescent="0.35">
      <c r="A89" s="182">
        <v>2025</v>
      </c>
      <c r="B89" s="46">
        <f t="shared" ca="1" si="16"/>
        <v>0</v>
      </c>
      <c r="C89" s="46">
        <f t="shared" ca="1" si="17"/>
        <v>0</v>
      </c>
      <c r="D89" s="46">
        <f t="shared" ca="1" si="18"/>
        <v>0</v>
      </c>
      <c r="E89" s="46">
        <f t="shared" ca="1" si="19"/>
        <v>0</v>
      </c>
      <c r="F89" s="46">
        <f t="shared" ca="1" si="22"/>
        <v>0</v>
      </c>
      <c r="G89" s="126"/>
      <c r="H89" s="126"/>
      <c r="I89" s="126"/>
      <c r="J89" s="126"/>
      <c r="K89" s="127">
        <f t="shared" ca="1" si="20"/>
        <v>0</v>
      </c>
      <c r="L89" s="127">
        <f t="shared" ca="1" si="20"/>
        <v>0</v>
      </c>
      <c r="M89" s="127">
        <f t="shared" ca="1" si="20"/>
        <v>0</v>
      </c>
      <c r="N89" s="127">
        <f t="shared" ca="1" si="20"/>
        <v>0</v>
      </c>
      <c r="O89" s="128">
        <f t="shared" ca="1" si="23"/>
        <v>0</v>
      </c>
      <c r="P89" s="130">
        <f ca="1">IF(B89=0,Hajoamiskertoimet!$C$68,SUMIF(Jatetunnus,$A89&amp;"_"&amp;6,DOCmaara)/B89)</f>
        <v>0.1</v>
      </c>
      <c r="Q89" s="130">
        <f ca="1">IF(C89=0,Hajoamiskertoimet!$C$69,SUMIF(Jatetunnus,$A89&amp;"_"&amp;7,DOCmaara)/C89)</f>
        <v>0.15</v>
      </c>
      <c r="R89" s="130">
        <f ca="1">IF(D89=0,Hajoamiskertoimet!$C$70,SUMIF(Jatetunnus,$A89&amp;"_"&amp;8,DOCmaara)/D89)</f>
        <v>0.1</v>
      </c>
      <c r="S89" s="130">
        <f ca="1">IF(E89=0,Hajoamiskertoimet!$C$71,SUMIF(Jatetunnus,$A89&amp;"_"&amp;9,DOCmaara)/E89)</f>
        <v>0.43</v>
      </c>
      <c r="T89" s="126"/>
      <c r="U89" s="126"/>
      <c r="V89" s="126"/>
      <c r="W89" s="126"/>
      <c r="X89" s="131">
        <f t="shared" ca="1" si="24"/>
        <v>0.1</v>
      </c>
      <c r="Y89" s="131">
        <f t="shared" ca="1" si="24"/>
        <v>0.15</v>
      </c>
      <c r="Z89" s="131">
        <f t="shared" ca="1" si="24"/>
        <v>0.1</v>
      </c>
      <c r="AA89" s="132">
        <f t="shared" ca="1" si="24"/>
        <v>0.43</v>
      </c>
      <c r="AB89" s="133">
        <f t="shared" ca="1" si="25"/>
        <v>0</v>
      </c>
      <c r="AC89" s="133">
        <f t="shared" ca="1" si="25"/>
        <v>0</v>
      </c>
      <c r="AD89" s="133">
        <f t="shared" ca="1" si="25"/>
        <v>0</v>
      </c>
      <c r="AE89" s="133">
        <f t="shared" ca="1" si="21"/>
        <v>0</v>
      </c>
      <c r="AF89" s="133">
        <f t="shared" ca="1" si="26"/>
        <v>0</v>
      </c>
      <c r="AG89" s="135"/>
    </row>
    <row r="90" spans="1:33" x14ac:dyDescent="0.35">
      <c r="A90" s="182">
        <v>2026</v>
      </c>
      <c r="B90" s="46">
        <f t="shared" ca="1" si="16"/>
        <v>0</v>
      </c>
      <c r="C90" s="46">
        <f t="shared" ca="1" si="17"/>
        <v>0</v>
      </c>
      <c r="D90" s="46">
        <f t="shared" ca="1" si="18"/>
        <v>0</v>
      </c>
      <c r="E90" s="46">
        <f t="shared" ca="1" si="19"/>
        <v>0</v>
      </c>
      <c r="F90" s="46">
        <f t="shared" ca="1" si="22"/>
        <v>0</v>
      </c>
      <c r="G90" s="126"/>
      <c r="H90" s="126"/>
      <c r="I90" s="126"/>
      <c r="J90" s="126"/>
      <c r="K90" s="127">
        <f t="shared" ca="1" si="20"/>
        <v>0</v>
      </c>
      <c r="L90" s="127">
        <f t="shared" ca="1" si="20"/>
        <v>0</v>
      </c>
      <c r="M90" s="127">
        <f t="shared" ca="1" si="20"/>
        <v>0</v>
      </c>
      <c r="N90" s="127">
        <f t="shared" ca="1" si="20"/>
        <v>0</v>
      </c>
      <c r="O90" s="128">
        <f t="shared" ca="1" si="23"/>
        <v>0</v>
      </c>
      <c r="P90" s="130">
        <f ca="1">IF(B90=0,Hajoamiskertoimet!$C$68,SUMIF(Jatetunnus,$A90&amp;"_"&amp;6,DOCmaara)/B90)</f>
        <v>0.1</v>
      </c>
      <c r="Q90" s="130">
        <f ca="1">IF(C90=0,Hajoamiskertoimet!$C$69,SUMIF(Jatetunnus,$A90&amp;"_"&amp;7,DOCmaara)/C90)</f>
        <v>0.15</v>
      </c>
      <c r="R90" s="130">
        <f ca="1">IF(D90=0,Hajoamiskertoimet!$C$70,SUMIF(Jatetunnus,$A90&amp;"_"&amp;8,DOCmaara)/D90)</f>
        <v>0.1</v>
      </c>
      <c r="S90" s="130">
        <f ca="1">IF(E90=0,Hajoamiskertoimet!$C$71,SUMIF(Jatetunnus,$A90&amp;"_"&amp;9,DOCmaara)/E90)</f>
        <v>0.43</v>
      </c>
      <c r="T90" s="126"/>
      <c r="U90" s="126"/>
      <c r="V90" s="126"/>
      <c r="W90" s="126"/>
      <c r="X90" s="131">
        <f t="shared" ca="1" si="24"/>
        <v>0.1</v>
      </c>
      <c r="Y90" s="131">
        <f t="shared" ca="1" si="24"/>
        <v>0.15</v>
      </c>
      <c r="Z90" s="131">
        <f t="shared" ca="1" si="24"/>
        <v>0.1</v>
      </c>
      <c r="AA90" s="132">
        <f t="shared" ca="1" si="24"/>
        <v>0.43</v>
      </c>
      <c r="AB90" s="133">
        <f t="shared" ca="1" si="25"/>
        <v>0</v>
      </c>
      <c r="AC90" s="133">
        <f t="shared" ca="1" si="25"/>
        <v>0</v>
      </c>
      <c r="AD90" s="133">
        <f t="shared" ca="1" si="25"/>
        <v>0</v>
      </c>
      <c r="AE90" s="133">
        <f t="shared" ca="1" si="21"/>
        <v>0</v>
      </c>
      <c r="AF90" s="133">
        <f t="shared" ca="1" si="26"/>
        <v>0</v>
      </c>
      <c r="AG90" s="135"/>
    </row>
    <row r="91" spans="1:33" x14ac:dyDescent="0.35">
      <c r="A91" s="182">
        <v>2027</v>
      </c>
      <c r="B91" s="46">
        <f t="shared" ca="1" si="16"/>
        <v>0</v>
      </c>
      <c r="C91" s="46">
        <f t="shared" ca="1" si="17"/>
        <v>0</v>
      </c>
      <c r="D91" s="46">
        <f t="shared" ca="1" si="18"/>
        <v>0</v>
      </c>
      <c r="E91" s="46">
        <f t="shared" ca="1" si="19"/>
        <v>0</v>
      </c>
      <c r="F91" s="46">
        <f t="shared" ca="1" si="22"/>
        <v>0</v>
      </c>
      <c r="G91" s="126"/>
      <c r="H91" s="126"/>
      <c r="I91" s="126"/>
      <c r="J91" s="126"/>
      <c r="K91" s="127">
        <f t="shared" ca="1" si="20"/>
        <v>0</v>
      </c>
      <c r="L91" s="127">
        <f t="shared" ca="1" si="20"/>
        <v>0</v>
      </c>
      <c r="M91" s="127">
        <f t="shared" ca="1" si="20"/>
        <v>0</v>
      </c>
      <c r="N91" s="127">
        <f t="shared" ca="1" si="20"/>
        <v>0</v>
      </c>
      <c r="O91" s="128">
        <f t="shared" ca="1" si="23"/>
        <v>0</v>
      </c>
      <c r="P91" s="130">
        <f ca="1">IF(B91=0,Hajoamiskertoimet!$C$68,SUMIF(Jatetunnus,$A91&amp;"_"&amp;6,DOCmaara)/B91)</f>
        <v>0.1</v>
      </c>
      <c r="Q91" s="130">
        <f ca="1">IF(C91=0,Hajoamiskertoimet!$C$69,SUMIF(Jatetunnus,$A91&amp;"_"&amp;7,DOCmaara)/C91)</f>
        <v>0.15</v>
      </c>
      <c r="R91" s="130">
        <f ca="1">IF(D91=0,Hajoamiskertoimet!$C$70,SUMIF(Jatetunnus,$A91&amp;"_"&amp;8,DOCmaara)/D91)</f>
        <v>0.1</v>
      </c>
      <c r="S91" s="130">
        <f ca="1">IF(E91=0,Hajoamiskertoimet!$C$71,SUMIF(Jatetunnus,$A91&amp;"_"&amp;9,DOCmaara)/E91)</f>
        <v>0.43</v>
      </c>
      <c r="T91" s="126"/>
      <c r="U91" s="126"/>
      <c r="V91" s="126"/>
      <c r="W91" s="126"/>
      <c r="X91" s="131">
        <f t="shared" ca="1" si="24"/>
        <v>0.1</v>
      </c>
      <c r="Y91" s="131">
        <f t="shared" ca="1" si="24"/>
        <v>0.15</v>
      </c>
      <c r="Z91" s="131">
        <f t="shared" ca="1" si="24"/>
        <v>0.1</v>
      </c>
      <c r="AA91" s="132">
        <f t="shared" ca="1" si="24"/>
        <v>0.43</v>
      </c>
      <c r="AB91" s="133">
        <f t="shared" ca="1" si="25"/>
        <v>0</v>
      </c>
      <c r="AC91" s="133">
        <f t="shared" ca="1" si="25"/>
        <v>0</v>
      </c>
      <c r="AD91" s="133">
        <f t="shared" ca="1" si="25"/>
        <v>0</v>
      </c>
      <c r="AE91" s="133">
        <f t="shared" ca="1" si="21"/>
        <v>0</v>
      </c>
      <c r="AF91" s="133">
        <f t="shared" ca="1" si="26"/>
        <v>0</v>
      </c>
      <c r="AG91" s="135"/>
    </row>
    <row r="92" spans="1:33" x14ac:dyDescent="0.35">
      <c r="A92" s="182">
        <v>2028</v>
      </c>
      <c r="B92" s="46">
        <f t="shared" ca="1" si="16"/>
        <v>0</v>
      </c>
      <c r="C92" s="46">
        <f t="shared" ca="1" si="17"/>
        <v>0</v>
      </c>
      <c r="D92" s="46">
        <f t="shared" ca="1" si="18"/>
        <v>0</v>
      </c>
      <c r="E92" s="46">
        <f t="shared" ca="1" si="19"/>
        <v>0</v>
      </c>
      <c r="F92" s="46">
        <f t="shared" ca="1" si="22"/>
        <v>0</v>
      </c>
      <c r="G92" s="126"/>
      <c r="H92" s="126"/>
      <c r="I92" s="126"/>
      <c r="J92" s="126"/>
      <c r="K92" s="127">
        <f t="shared" ca="1" si="20"/>
        <v>0</v>
      </c>
      <c r="L92" s="127">
        <f t="shared" ca="1" si="20"/>
        <v>0</v>
      </c>
      <c r="M92" s="127">
        <f t="shared" ca="1" si="20"/>
        <v>0</v>
      </c>
      <c r="N92" s="127">
        <f t="shared" ca="1" si="20"/>
        <v>0</v>
      </c>
      <c r="O92" s="128">
        <f t="shared" ca="1" si="23"/>
        <v>0</v>
      </c>
      <c r="P92" s="130">
        <f ca="1">IF(B92=0,Hajoamiskertoimet!$C$68,SUMIF(Jatetunnus,$A92&amp;"_"&amp;6,DOCmaara)/B92)</f>
        <v>0.1</v>
      </c>
      <c r="Q92" s="130">
        <f ca="1">IF(C92=0,Hajoamiskertoimet!$C$69,SUMIF(Jatetunnus,$A92&amp;"_"&amp;7,DOCmaara)/C92)</f>
        <v>0.15</v>
      </c>
      <c r="R92" s="130">
        <f ca="1">IF(D92=0,Hajoamiskertoimet!$C$70,SUMIF(Jatetunnus,$A92&amp;"_"&amp;8,DOCmaara)/D92)</f>
        <v>0.1</v>
      </c>
      <c r="S92" s="130">
        <f ca="1">IF(E92=0,Hajoamiskertoimet!$C$71,SUMIF(Jatetunnus,$A92&amp;"_"&amp;9,DOCmaara)/E92)</f>
        <v>0.43</v>
      </c>
      <c r="T92" s="126"/>
      <c r="U92" s="126"/>
      <c r="V92" s="126"/>
      <c r="W92" s="126"/>
      <c r="X92" s="131">
        <f t="shared" ca="1" si="24"/>
        <v>0.1</v>
      </c>
      <c r="Y92" s="131">
        <f t="shared" ca="1" si="24"/>
        <v>0.15</v>
      </c>
      <c r="Z92" s="131">
        <f t="shared" ca="1" si="24"/>
        <v>0.1</v>
      </c>
      <c r="AA92" s="132">
        <f t="shared" ca="1" si="24"/>
        <v>0.43</v>
      </c>
      <c r="AB92" s="133">
        <f t="shared" ca="1" si="25"/>
        <v>0</v>
      </c>
      <c r="AC92" s="133">
        <f t="shared" ca="1" si="25"/>
        <v>0</v>
      </c>
      <c r="AD92" s="133">
        <f t="shared" ca="1" si="25"/>
        <v>0</v>
      </c>
      <c r="AE92" s="133">
        <f t="shared" ca="1" si="21"/>
        <v>0</v>
      </c>
      <c r="AF92" s="133">
        <f t="shared" ca="1" si="26"/>
        <v>0</v>
      </c>
      <c r="AG92" s="135"/>
    </row>
    <row r="93" spans="1:33" x14ac:dyDescent="0.35">
      <c r="A93" s="182">
        <v>2029</v>
      </c>
      <c r="B93" s="46">
        <f t="shared" ca="1" si="16"/>
        <v>0</v>
      </c>
      <c r="C93" s="46">
        <f t="shared" ca="1" si="17"/>
        <v>0</v>
      </c>
      <c r="D93" s="46">
        <f t="shared" ca="1" si="18"/>
        <v>0</v>
      </c>
      <c r="E93" s="46">
        <f t="shared" ca="1" si="19"/>
        <v>0</v>
      </c>
      <c r="F93" s="46">
        <f t="shared" ca="1" si="22"/>
        <v>0</v>
      </c>
      <c r="G93" s="126"/>
      <c r="H93" s="126"/>
      <c r="I93" s="126"/>
      <c r="J93" s="126"/>
      <c r="K93" s="127">
        <f t="shared" ca="1" si="20"/>
        <v>0</v>
      </c>
      <c r="L93" s="127">
        <f t="shared" ca="1" si="20"/>
        <v>0</v>
      </c>
      <c r="M93" s="127">
        <f t="shared" ca="1" si="20"/>
        <v>0</v>
      </c>
      <c r="N93" s="127">
        <f t="shared" ca="1" si="20"/>
        <v>0</v>
      </c>
      <c r="O93" s="128">
        <f t="shared" ca="1" si="23"/>
        <v>0</v>
      </c>
      <c r="P93" s="130">
        <f ca="1">IF(B93=0,Hajoamiskertoimet!$C$68,SUMIF(Jatetunnus,$A93&amp;"_"&amp;6,DOCmaara)/B93)</f>
        <v>0.1</v>
      </c>
      <c r="Q93" s="130">
        <f ca="1">IF(C93=0,Hajoamiskertoimet!$C$69,SUMIF(Jatetunnus,$A93&amp;"_"&amp;7,DOCmaara)/C93)</f>
        <v>0.15</v>
      </c>
      <c r="R93" s="130">
        <f ca="1">IF(D93=0,Hajoamiskertoimet!$C$70,SUMIF(Jatetunnus,$A93&amp;"_"&amp;8,DOCmaara)/D93)</f>
        <v>0.1</v>
      </c>
      <c r="S93" s="130">
        <f ca="1">IF(E93=0,Hajoamiskertoimet!$C$71,SUMIF(Jatetunnus,$A93&amp;"_"&amp;9,DOCmaara)/E93)</f>
        <v>0.43</v>
      </c>
      <c r="T93" s="126"/>
      <c r="U93" s="126"/>
      <c r="V93" s="126"/>
      <c r="W93" s="126"/>
      <c r="X93" s="131">
        <f t="shared" ca="1" si="24"/>
        <v>0.1</v>
      </c>
      <c r="Y93" s="131">
        <f t="shared" ca="1" si="24"/>
        <v>0.15</v>
      </c>
      <c r="Z93" s="131">
        <f t="shared" ca="1" si="24"/>
        <v>0.1</v>
      </c>
      <c r="AA93" s="132">
        <f t="shared" ca="1" si="24"/>
        <v>0.43</v>
      </c>
      <c r="AB93" s="133">
        <f t="shared" ca="1" si="25"/>
        <v>0</v>
      </c>
      <c r="AC93" s="133">
        <f t="shared" ca="1" si="25"/>
        <v>0</v>
      </c>
      <c r="AD93" s="133">
        <f t="shared" ca="1" si="25"/>
        <v>0</v>
      </c>
      <c r="AE93" s="133">
        <f t="shared" ca="1" si="21"/>
        <v>0</v>
      </c>
      <c r="AF93" s="133">
        <f t="shared" ca="1" si="26"/>
        <v>0</v>
      </c>
      <c r="AG93" s="135"/>
    </row>
    <row r="94" spans="1:33" x14ac:dyDescent="0.35">
      <c r="A94" s="182">
        <v>2030</v>
      </c>
      <c r="B94" s="46">
        <f t="shared" ca="1" si="16"/>
        <v>0</v>
      </c>
      <c r="C94" s="46">
        <f t="shared" ca="1" si="17"/>
        <v>0</v>
      </c>
      <c r="D94" s="46">
        <f t="shared" ca="1" si="18"/>
        <v>0</v>
      </c>
      <c r="E94" s="46">
        <f t="shared" ca="1" si="19"/>
        <v>0</v>
      </c>
      <c r="F94" s="46">
        <f t="shared" ca="1" si="22"/>
        <v>0</v>
      </c>
      <c r="G94" s="126"/>
      <c r="H94" s="126"/>
      <c r="I94" s="126"/>
      <c r="J94" s="126"/>
      <c r="K94" s="127">
        <f t="shared" ca="1" si="20"/>
        <v>0</v>
      </c>
      <c r="L94" s="127">
        <f t="shared" ca="1" si="20"/>
        <v>0</v>
      </c>
      <c r="M94" s="127">
        <f t="shared" ca="1" si="20"/>
        <v>0</v>
      </c>
      <c r="N94" s="127">
        <f t="shared" ca="1" si="20"/>
        <v>0</v>
      </c>
      <c r="O94" s="128">
        <f t="shared" ca="1" si="23"/>
        <v>0</v>
      </c>
      <c r="P94" s="130">
        <f ca="1">IF(B94=0,Hajoamiskertoimet!$C$68,SUMIF(Jatetunnus,$A94&amp;"_"&amp;6,DOCmaara)/B94)</f>
        <v>0.1</v>
      </c>
      <c r="Q94" s="130">
        <f ca="1">IF(C94=0,Hajoamiskertoimet!$C$69,SUMIF(Jatetunnus,$A94&amp;"_"&amp;7,DOCmaara)/C94)</f>
        <v>0.15</v>
      </c>
      <c r="R94" s="130">
        <f ca="1">IF(D94=0,Hajoamiskertoimet!$C$70,SUMIF(Jatetunnus,$A94&amp;"_"&amp;8,DOCmaara)/D94)</f>
        <v>0.1</v>
      </c>
      <c r="S94" s="130">
        <f ca="1">IF(E94=0,Hajoamiskertoimet!$C$71,SUMIF(Jatetunnus,$A94&amp;"_"&amp;9,DOCmaara)/E94)</f>
        <v>0.43</v>
      </c>
      <c r="T94" s="126"/>
      <c r="U94" s="126"/>
      <c r="V94" s="126"/>
      <c r="W94" s="126"/>
      <c r="X94" s="131">
        <f t="shared" ca="1" si="24"/>
        <v>0.1</v>
      </c>
      <c r="Y94" s="131">
        <f t="shared" ca="1" si="24"/>
        <v>0.15</v>
      </c>
      <c r="Z94" s="131">
        <f t="shared" ca="1" si="24"/>
        <v>0.1</v>
      </c>
      <c r="AA94" s="132">
        <f t="shared" ca="1" si="24"/>
        <v>0.43</v>
      </c>
      <c r="AB94" s="133">
        <f t="shared" ca="1" si="25"/>
        <v>0</v>
      </c>
      <c r="AC94" s="133">
        <f t="shared" ca="1" si="25"/>
        <v>0</v>
      </c>
      <c r="AD94" s="133">
        <f t="shared" ca="1" si="25"/>
        <v>0</v>
      </c>
      <c r="AE94" s="133">
        <f t="shared" ca="1" si="21"/>
        <v>0</v>
      </c>
      <c r="AF94" s="133">
        <f t="shared" ca="1" si="26"/>
        <v>0</v>
      </c>
      <c r="AG94" s="135"/>
    </row>
    <row r="95" spans="1:33" x14ac:dyDescent="0.35">
      <c r="A95" s="182">
        <v>2031</v>
      </c>
      <c r="B95" s="46">
        <f t="shared" ca="1" si="16"/>
        <v>0</v>
      </c>
      <c r="C95" s="46">
        <f t="shared" ca="1" si="17"/>
        <v>0</v>
      </c>
      <c r="D95" s="46">
        <f t="shared" ca="1" si="18"/>
        <v>0</v>
      </c>
      <c r="E95" s="46">
        <f t="shared" ca="1" si="19"/>
        <v>0</v>
      </c>
      <c r="F95" s="46">
        <f t="shared" ca="1" si="22"/>
        <v>0</v>
      </c>
      <c r="G95" s="126"/>
      <c r="H95" s="126"/>
      <c r="I95" s="126"/>
      <c r="J95" s="126"/>
      <c r="K95" s="127">
        <f t="shared" ca="1" si="20"/>
        <v>0</v>
      </c>
      <c r="L95" s="127">
        <f t="shared" ca="1" si="20"/>
        <v>0</v>
      </c>
      <c r="M95" s="127">
        <f t="shared" ca="1" si="20"/>
        <v>0</v>
      </c>
      <c r="N95" s="127">
        <f t="shared" ca="1" si="20"/>
        <v>0</v>
      </c>
      <c r="O95" s="128">
        <f t="shared" ca="1" si="23"/>
        <v>0</v>
      </c>
      <c r="P95" s="130">
        <f ca="1">IF(B95=0,Hajoamiskertoimet!$C$68,SUMIF(Jatetunnus,$A95&amp;"_"&amp;6,DOCmaara)/B95)</f>
        <v>0.1</v>
      </c>
      <c r="Q95" s="130">
        <f ca="1">IF(C95=0,Hajoamiskertoimet!$C$69,SUMIF(Jatetunnus,$A95&amp;"_"&amp;7,DOCmaara)/C95)</f>
        <v>0.15</v>
      </c>
      <c r="R95" s="130">
        <f ca="1">IF(D95=0,Hajoamiskertoimet!$C$70,SUMIF(Jatetunnus,$A95&amp;"_"&amp;8,DOCmaara)/D95)</f>
        <v>0.1</v>
      </c>
      <c r="S95" s="130">
        <f ca="1">IF(E95=0,Hajoamiskertoimet!$C$71,SUMIF(Jatetunnus,$A95&amp;"_"&amp;9,DOCmaara)/E95)</f>
        <v>0.43</v>
      </c>
      <c r="T95" s="126"/>
      <c r="U95" s="126"/>
      <c r="V95" s="126"/>
      <c r="W95" s="126"/>
      <c r="X95" s="131">
        <f t="shared" ca="1" si="24"/>
        <v>0.1</v>
      </c>
      <c r="Y95" s="131">
        <f t="shared" ca="1" si="24"/>
        <v>0.15</v>
      </c>
      <c r="Z95" s="131">
        <f t="shared" ca="1" si="24"/>
        <v>0.1</v>
      </c>
      <c r="AA95" s="132">
        <f t="shared" ca="1" si="24"/>
        <v>0.43</v>
      </c>
      <c r="AB95" s="133">
        <f t="shared" ca="1" si="25"/>
        <v>0</v>
      </c>
      <c r="AC95" s="133">
        <f t="shared" ca="1" si="25"/>
        <v>0</v>
      </c>
      <c r="AD95" s="133">
        <f t="shared" ca="1" si="25"/>
        <v>0</v>
      </c>
      <c r="AE95" s="133">
        <f t="shared" ca="1" si="21"/>
        <v>0</v>
      </c>
      <c r="AF95" s="133">
        <f t="shared" ca="1" si="26"/>
        <v>0</v>
      </c>
      <c r="AG95" s="135"/>
    </row>
    <row r="96" spans="1:33" x14ac:dyDescent="0.35">
      <c r="A96" s="182">
        <v>2032</v>
      </c>
      <c r="B96" s="46">
        <f t="shared" ca="1" si="16"/>
        <v>0</v>
      </c>
      <c r="C96" s="46">
        <f t="shared" ca="1" si="17"/>
        <v>0</v>
      </c>
      <c r="D96" s="46">
        <f t="shared" ca="1" si="18"/>
        <v>0</v>
      </c>
      <c r="E96" s="46">
        <f t="shared" ca="1" si="19"/>
        <v>0</v>
      </c>
      <c r="F96" s="46">
        <f t="shared" ca="1" si="22"/>
        <v>0</v>
      </c>
      <c r="G96" s="126"/>
      <c r="H96" s="126"/>
      <c r="I96" s="126"/>
      <c r="J96" s="126"/>
      <c r="K96" s="127">
        <f t="shared" ca="1" si="20"/>
        <v>0</v>
      </c>
      <c r="L96" s="127">
        <f t="shared" ca="1" si="20"/>
        <v>0</v>
      </c>
      <c r="M96" s="127">
        <f t="shared" ca="1" si="20"/>
        <v>0</v>
      </c>
      <c r="N96" s="127">
        <f t="shared" ca="1" si="20"/>
        <v>0</v>
      </c>
      <c r="O96" s="128">
        <f t="shared" ca="1" si="23"/>
        <v>0</v>
      </c>
      <c r="P96" s="130">
        <f ca="1">IF(B96=0,Hajoamiskertoimet!$C$68,SUMIF(Jatetunnus,$A96&amp;"_"&amp;6,DOCmaara)/B96)</f>
        <v>0.1</v>
      </c>
      <c r="Q96" s="130">
        <f ca="1">IF(C96=0,Hajoamiskertoimet!$C$69,SUMIF(Jatetunnus,$A96&amp;"_"&amp;7,DOCmaara)/C96)</f>
        <v>0.15</v>
      </c>
      <c r="R96" s="130">
        <f ca="1">IF(D96=0,Hajoamiskertoimet!$C$70,SUMIF(Jatetunnus,$A96&amp;"_"&amp;8,DOCmaara)/D96)</f>
        <v>0.1</v>
      </c>
      <c r="S96" s="130">
        <f ca="1">IF(E96=0,Hajoamiskertoimet!$C$71,SUMIF(Jatetunnus,$A96&amp;"_"&amp;9,DOCmaara)/E96)</f>
        <v>0.43</v>
      </c>
      <c r="T96" s="126"/>
      <c r="U96" s="126"/>
      <c r="V96" s="126"/>
      <c r="W96" s="126"/>
      <c r="X96" s="131">
        <f t="shared" ca="1" si="24"/>
        <v>0.1</v>
      </c>
      <c r="Y96" s="131">
        <f t="shared" ca="1" si="24"/>
        <v>0.15</v>
      </c>
      <c r="Z96" s="131">
        <f t="shared" ca="1" si="24"/>
        <v>0.1</v>
      </c>
      <c r="AA96" s="132">
        <f t="shared" ca="1" si="24"/>
        <v>0.43</v>
      </c>
      <c r="AB96" s="133">
        <f t="shared" ca="1" si="25"/>
        <v>0</v>
      </c>
      <c r="AC96" s="133">
        <f t="shared" ca="1" si="25"/>
        <v>0</v>
      </c>
      <c r="AD96" s="133">
        <f t="shared" ca="1" si="25"/>
        <v>0</v>
      </c>
      <c r="AE96" s="133">
        <f t="shared" ca="1" si="21"/>
        <v>0</v>
      </c>
      <c r="AF96" s="133">
        <f t="shared" ca="1" si="26"/>
        <v>0</v>
      </c>
      <c r="AG96" s="135"/>
    </row>
    <row r="97" spans="1:33" x14ac:dyDescent="0.35">
      <c r="A97" s="182">
        <v>2033</v>
      </c>
      <c r="B97" s="46">
        <f t="shared" ca="1" si="16"/>
        <v>0</v>
      </c>
      <c r="C97" s="46">
        <f t="shared" ca="1" si="17"/>
        <v>0</v>
      </c>
      <c r="D97" s="46">
        <f t="shared" ca="1" si="18"/>
        <v>0</v>
      </c>
      <c r="E97" s="46">
        <f t="shared" ca="1" si="19"/>
        <v>0</v>
      </c>
      <c r="F97" s="46">
        <f t="shared" ca="1" si="22"/>
        <v>0</v>
      </c>
      <c r="G97" s="126"/>
      <c r="H97" s="126"/>
      <c r="I97" s="126"/>
      <c r="J97" s="126"/>
      <c r="K97" s="127">
        <f t="shared" ca="1" si="20"/>
        <v>0</v>
      </c>
      <c r="L97" s="127">
        <f t="shared" ca="1" si="20"/>
        <v>0</v>
      </c>
      <c r="M97" s="127">
        <f t="shared" ca="1" si="20"/>
        <v>0</v>
      </c>
      <c r="N97" s="127">
        <f t="shared" ca="1" si="20"/>
        <v>0</v>
      </c>
      <c r="O97" s="128">
        <f t="shared" ca="1" si="23"/>
        <v>0</v>
      </c>
      <c r="P97" s="130">
        <f ca="1">IF(B97=0,Hajoamiskertoimet!$C$68,SUMIF(Jatetunnus,$A97&amp;"_"&amp;6,DOCmaara)/B97)</f>
        <v>0.1</v>
      </c>
      <c r="Q97" s="130">
        <f ca="1">IF(C97=0,Hajoamiskertoimet!$C$69,SUMIF(Jatetunnus,$A97&amp;"_"&amp;7,DOCmaara)/C97)</f>
        <v>0.15</v>
      </c>
      <c r="R97" s="130">
        <f ca="1">IF(D97=0,Hajoamiskertoimet!$C$70,SUMIF(Jatetunnus,$A97&amp;"_"&amp;8,DOCmaara)/D97)</f>
        <v>0.1</v>
      </c>
      <c r="S97" s="130">
        <f ca="1">IF(E97=0,Hajoamiskertoimet!$C$71,SUMIF(Jatetunnus,$A97&amp;"_"&amp;9,DOCmaara)/E97)</f>
        <v>0.43</v>
      </c>
      <c r="T97" s="126"/>
      <c r="U97" s="126"/>
      <c r="V97" s="126"/>
      <c r="W97" s="126"/>
      <c r="X97" s="131">
        <f t="shared" ca="1" si="24"/>
        <v>0.1</v>
      </c>
      <c r="Y97" s="131">
        <f t="shared" ca="1" si="24"/>
        <v>0.15</v>
      </c>
      <c r="Z97" s="131">
        <f t="shared" ca="1" si="24"/>
        <v>0.1</v>
      </c>
      <c r="AA97" s="132">
        <f t="shared" ca="1" si="24"/>
        <v>0.43</v>
      </c>
      <c r="AB97" s="133">
        <f t="shared" ca="1" si="25"/>
        <v>0</v>
      </c>
      <c r="AC97" s="133">
        <f t="shared" ca="1" si="25"/>
        <v>0</v>
      </c>
      <c r="AD97" s="133">
        <f t="shared" ca="1" si="25"/>
        <v>0</v>
      </c>
      <c r="AE97" s="133">
        <f t="shared" ca="1" si="21"/>
        <v>0</v>
      </c>
      <c r="AF97" s="133">
        <f t="shared" ca="1" si="26"/>
        <v>0</v>
      </c>
      <c r="AG97" s="135"/>
    </row>
    <row r="98" spans="1:33" x14ac:dyDescent="0.35">
      <c r="A98" s="182">
        <v>2034</v>
      </c>
      <c r="B98" s="46">
        <f t="shared" ca="1" si="16"/>
        <v>0</v>
      </c>
      <c r="C98" s="46">
        <f t="shared" ca="1" si="17"/>
        <v>0</v>
      </c>
      <c r="D98" s="46">
        <f t="shared" ca="1" si="18"/>
        <v>0</v>
      </c>
      <c r="E98" s="46">
        <f t="shared" ca="1" si="19"/>
        <v>0</v>
      </c>
      <c r="F98" s="46">
        <f t="shared" ca="1" si="22"/>
        <v>0</v>
      </c>
      <c r="G98" s="126"/>
      <c r="H98" s="126"/>
      <c r="I98" s="126"/>
      <c r="J98" s="126"/>
      <c r="K98" s="127">
        <f t="shared" ca="1" si="20"/>
        <v>0</v>
      </c>
      <c r="L98" s="127">
        <f t="shared" ca="1" si="20"/>
        <v>0</v>
      </c>
      <c r="M98" s="127">
        <f t="shared" ca="1" si="20"/>
        <v>0</v>
      </c>
      <c r="N98" s="127">
        <f t="shared" ca="1" si="20"/>
        <v>0</v>
      </c>
      <c r="O98" s="128">
        <f t="shared" ca="1" si="23"/>
        <v>0</v>
      </c>
      <c r="P98" s="130">
        <f ca="1">IF(B98=0,Hajoamiskertoimet!$C$68,SUMIF(Jatetunnus,$A98&amp;"_"&amp;6,DOCmaara)/B98)</f>
        <v>0.1</v>
      </c>
      <c r="Q98" s="130">
        <f ca="1">IF(C98=0,Hajoamiskertoimet!$C$69,SUMIF(Jatetunnus,$A98&amp;"_"&amp;7,DOCmaara)/C98)</f>
        <v>0.15</v>
      </c>
      <c r="R98" s="130">
        <f ca="1">IF(D98=0,Hajoamiskertoimet!$C$70,SUMIF(Jatetunnus,$A98&amp;"_"&amp;8,DOCmaara)/D98)</f>
        <v>0.1</v>
      </c>
      <c r="S98" s="130">
        <f ca="1">IF(E98=0,Hajoamiskertoimet!$C$71,SUMIF(Jatetunnus,$A98&amp;"_"&amp;9,DOCmaara)/E98)</f>
        <v>0.43</v>
      </c>
      <c r="T98" s="126"/>
      <c r="U98" s="126"/>
      <c r="V98" s="126"/>
      <c r="W98" s="126"/>
      <c r="X98" s="131">
        <f t="shared" ca="1" si="24"/>
        <v>0.1</v>
      </c>
      <c r="Y98" s="131">
        <f t="shared" ca="1" si="24"/>
        <v>0.15</v>
      </c>
      <c r="Z98" s="131">
        <f t="shared" ca="1" si="24"/>
        <v>0.1</v>
      </c>
      <c r="AA98" s="132">
        <f t="shared" ca="1" si="24"/>
        <v>0.43</v>
      </c>
      <c r="AB98" s="133">
        <f t="shared" ca="1" si="25"/>
        <v>0</v>
      </c>
      <c r="AC98" s="133">
        <f t="shared" ca="1" si="25"/>
        <v>0</v>
      </c>
      <c r="AD98" s="133">
        <f t="shared" ca="1" si="25"/>
        <v>0</v>
      </c>
      <c r="AE98" s="133">
        <f t="shared" ca="1" si="21"/>
        <v>0</v>
      </c>
      <c r="AF98" s="133">
        <f t="shared" ca="1" si="26"/>
        <v>0</v>
      </c>
      <c r="AG98" s="135"/>
    </row>
    <row r="99" spans="1:33" x14ac:dyDescent="0.35">
      <c r="A99" s="182">
        <v>2035</v>
      </c>
      <c r="B99" s="46">
        <f t="shared" ca="1" si="16"/>
        <v>0</v>
      </c>
      <c r="C99" s="46">
        <f t="shared" ca="1" si="17"/>
        <v>0</v>
      </c>
      <c r="D99" s="46">
        <f t="shared" ca="1" si="18"/>
        <v>0</v>
      </c>
      <c r="E99" s="46">
        <f t="shared" ca="1" si="19"/>
        <v>0</v>
      </c>
      <c r="F99" s="46">
        <f t="shared" ca="1" si="22"/>
        <v>0</v>
      </c>
      <c r="G99" s="126"/>
      <c r="H99" s="126"/>
      <c r="I99" s="126"/>
      <c r="J99" s="126"/>
      <c r="K99" s="127">
        <f t="shared" ca="1" si="20"/>
        <v>0</v>
      </c>
      <c r="L99" s="127">
        <f t="shared" ca="1" si="20"/>
        <v>0</v>
      </c>
      <c r="M99" s="127">
        <f t="shared" ca="1" si="20"/>
        <v>0</v>
      </c>
      <c r="N99" s="127">
        <f t="shared" ca="1" si="20"/>
        <v>0</v>
      </c>
      <c r="O99" s="128">
        <f t="shared" ca="1" si="23"/>
        <v>0</v>
      </c>
      <c r="P99" s="130">
        <f ca="1">IF(B99=0,Hajoamiskertoimet!$C$68,SUMIF(Jatetunnus,$A99&amp;"_"&amp;6,DOCmaara)/B99)</f>
        <v>0.1</v>
      </c>
      <c r="Q99" s="130">
        <f ca="1">IF(C99=0,Hajoamiskertoimet!$C$69,SUMIF(Jatetunnus,$A99&amp;"_"&amp;7,DOCmaara)/C99)</f>
        <v>0.15</v>
      </c>
      <c r="R99" s="130">
        <f ca="1">IF(D99=0,Hajoamiskertoimet!$C$70,SUMIF(Jatetunnus,$A99&amp;"_"&amp;8,DOCmaara)/D99)</f>
        <v>0.1</v>
      </c>
      <c r="S99" s="130">
        <f ca="1">IF(E99=0,Hajoamiskertoimet!$C$71,SUMIF(Jatetunnus,$A99&amp;"_"&amp;9,DOCmaara)/E99)</f>
        <v>0.43</v>
      </c>
      <c r="T99" s="126"/>
      <c r="U99" s="126"/>
      <c r="V99" s="126"/>
      <c r="W99" s="126"/>
      <c r="X99" s="131">
        <f t="shared" ca="1" si="24"/>
        <v>0.1</v>
      </c>
      <c r="Y99" s="131">
        <f t="shared" ca="1" si="24"/>
        <v>0.15</v>
      </c>
      <c r="Z99" s="131">
        <f t="shared" ca="1" si="24"/>
        <v>0.1</v>
      </c>
      <c r="AA99" s="132">
        <f t="shared" ca="1" si="24"/>
        <v>0.43</v>
      </c>
      <c r="AB99" s="133">
        <f t="shared" ca="1" si="25"/>
        <v>0</v>
      </c>
      <c r="AC99" s="133">
        <f t="shared" ca="1" si="25"/>
        <v>0</v>
      </c>
      <c r="AD99" s="133">
        <f t="shared" ca="1" si="25"/>
        <v>0</v>
      </c>
      <c r="AE99" s="133">
        <f t="shared" ca="1" si="21"/>
        <v>0</v>
      </c>
      <c r="AF99" s="133">
        <f t="shared" ca="1" si="26"/>
        <v>0</v>
      </c>
      <c r="AG99" s="135"/>
    </row>
    <row r="100" spans="1:33" x14ac:dyDescent="0.35">
      <c r="A100" s="182">
        <v>2036</v>
      </c>
      <c r="B100" s="46">
        <f t="shared" ca="1" si="16"/>
        <v>0</v>
      </c>
      <c r="C100" s="46">
        <f t="shared" ca="1" si="17"/>
        <v>0</v>
      </c>
      <c r="D100" s="46">
        <f t="shared" ca="1" si="18"/>
        <v>0</v>
      </c>
      <c r="E100" s="46">
        <f t="shared" ca="1" si="19"/>
        <v>0</v>
      </c>
      <c r="F100" s="46">
        <f t="shared" ca="1" si="22"/>
        <v>0</v>
      </c>
      <c r="G100" s="126"/>
      <c r="H100" s="126"/>
      <c r="I100" s="126"/>
      <c r="J100" s="126"/>
      <c r="K100" s="127">
        <f t="shared" ca="1" si="20"/>
        <v>0</v>
      </c>
      <c r="L100" s="127">
        <f t="shared" ca="1" si="20"/>
        <v>0</v>
      </c>
      <c r="M100" s="127">
        <f t="shared" ca="1" si="20"/>
        <v>0</v>
      </c>
      <c r="N100" s="127">
        <f t="shared" ca="1" si="20"/>
        <v>0</v>
      </c>
      <c r="O100" s="128">
        <f t="shared" ca="1" si="23"/>
        <v>0</v>
      </c>
      <c r="P100" s="130">
        <f ca="1">IF(B100=0,Hajoamiskertoimet!$C$68,SUMIF(Jatetunnus,$A100&amp;"_"&amp;6,DOCmaara)/B100)</f>
        <v>0.1</v>
      </c>
      <c r="Q100" s="130">
        <f ca="1">IF(C100=0,Hajoamiskertoimet!$C$69,SUMIF(Jatetunnus,$A100&amp;"_"&amp;7,DOCmaara)/C100)</f>
        <v>0.15</v>
      </c>
      <c r="R100" s="130">
        <f ca="1">IF(D100=0,Hajoamiskertoimet!$C$70,SUMIF(Jatetunnus,$A100&amp;"_"&amp;8,DOCmaara)/D100)</f>
        <v>0.1</v>
      </c>
      <c r="S100" s="130">
        <f ca="1">IF(E100=0,Hajoamiskertoimet!$C$71,SUMIF(Jatetunnus,$A100&amp;"_"&amp;9,DOCmaara)/E100)</f>
        <v>0.43</v>
      </c>
      <c r="T100" s="126"/>
      <c r="U100" s="126"/>
      <c r="V100" s="126"/>
      <c r="W100" s="126"/>
      <c r="X100" s="131">
        <f t="shared" ca="1" si="24"/>
        <v>0.1</v>
      </c>
      <c r="Y100" s="131">
        <f t="shared" ca="1" si="24"/>
        <v>0.15</v>
      </c>
      <c r="Z100" s="131">
        <f t="shared" ca="1" si="24"/>
        <v>0.1</v>
      </c>
      <c r="AA100" s="132">
        <f t="shared" ca="1" si="24"/>
        <v>0.43</v>
      </c>
      <c r="AB100" s="133">
        <f t="shared" ca="1" si="25"/>
        <v>0</v>
      </c>
      <c r="AC100" s="133">
        <f t="shared" ca="1" si="25"/>
        <v>0</v>
      </c>
      <c r="AD100" s="133">
        <f t="shared" ca="1" si="25"/>
        <v>0</v>
      </c>
      <c r="AE100" s="133">
        <f t="shared" ca="1" si="21"/>
        <v>0</v>
      </c>
      <c r="AF100" s="133">
        <f t="shared" ca="1" si="26"/>
        <v>0</v>
      </c>
      <c r="AG100" s="135"/>
    </row>
    <row r="101" spans="1:33" x14ac:dyDescent="0.35">
      <c r="A101" s="182">
        <v>2037</v>
      </c>
      <c r="B101" s="46">
        <f t="shared" ca="1" si="16"/>
        <v>0</v>
      </c>
      <c r="C101" s="46">
        <f t="shared" ca="1" si="17"/>
        <v>0</v>
      </c>
      <c r="D101" s="46">
        <f t="shared" ca="1" si="18"/>
        <v>0</v>
      </c>
      <c r="E101" s="46">
        <f t="shared" ca="1" si="19"/>
        <v>0</v>
      </c>
      <c r="F101" s="46">
        <f t="shared" ca="1" si="22"/>
        <v>0</v>
      </c>
      <c r="G101" s="126"/>
      <c r="H101" s="126"/>
      <c r="I101" s="126"/>
      <c r="J101" s="126"/>
      <c r="K101" s="127">
        <f t="shared" ca="1" si="20"/>
        <v>0</v>
      </c>
      <c r="L101" s="127">
        <f t="shared" ca="1" si="20"/>
        <v>0</v>
      </c>
      <c r="M101" s="127">
        <f t="shared" ca="1" si="20"/>
        <v>0</v>
      </c>
      <c r="N101" s="127">
        <f t="shared" ca="1" si="20"/>
        <v>0</v>
      </c>
      <c r="O101" s="128">
        <f t="shared" ca="1" si="23"/>
        <v>0</v>
      </c>
      <c r="P101" s="130">
        <f ca="1">IF(B101=0,Hajoamiskertoimet!$C$68,SUMIF(Jatetunnus,$A101&amp;"_"&amp;6,DOCmaara)/B101)</f>
        <v>0.1</v>
      </c>
      <c r="Q101" s="130">
        <f ca="1">IF(C101=0,Hajoamiskertoimet!$C$69,SUMIF(Jatetunnus,$A101&amp;"_"&amp;7,DOCmaara)/C101)</f>
        <v>0.15</v>
      </c>
      <c r="R101" s="130">
        <f ca="1">IF(D101=0,Hajoamiskertoimet!$C$70,SUMIF(Jatetunnus,$A101&amp;"_"&amp;8,DOCmaara)/D101)</f>
        <v>0.1</v>
      </c>
      <c r="S101" s="130">
        <f ca="1">IF(E101=0,Hajoamiskertoimet!$C$71,SUMIF(Jatetunnus,$A101&amp;"_"&amp;9,DOCmaara)/E101)</f>
        <v>0.43</v>
      </c>
      <c r="T101" s="126"/>
      <c r="U101" s="126"/>
      <c r="V101" s="126"/>
      <c r="W101" s="126"/>
      <c r="X101" s="131">
        <f t="shared" ca="1" si="24"/>
        <v>0.1</v>
      </c>
      <c r="Y101" s="131">
        <f t="shared" ca="1" si="24"/>
        <v>0.15</v>
      </c>
      <c r="Z101" s="131">
        <f t="shared" ca="1" si="24"/>
        <v>0.1</v>
      </c>
      <c r="AA101" s="132">
        <f t="shared" ca="1" si="24"/>
        <v>0.43</v>
      </c>
      <c r="AB101" s="133">
        <f t="shared" ca="1" si="25"/>
        <v>0</v>
      </c>
      <c r="AC101" s="133">
        <f t="shared" ca="1" si="25"/>
        <v>0</v>
      </c>
      <c r="AD101" s="133">
        <f t="shared" ca="1" si="25"/>
        <v>0</v>
      </c>
      <c r="AE101" s="133">
        <f t="shared" ca="1" si="21"/>
        <v>0</v>
      </c>
      <c r="AF101" s="133">
        <f t="shared" ca="1" si="26"/>
        <v>0</v>
      </c>
      <c r="AG101" s="135"/>
    </row>
    <row r="102" spans="1:33" x14ac:dyDescent="0.35">
      <c r="A102" s="182">
        <v>2038</v>
      </c>
      <c r="B102" s="46">
        <f t="shared" ca="1" si="16"/>
        <v>0</v>
      </c>
      <c r="C102" s="46">
        <f t="shared" ca="1" si="17"/>
        <v>0</v>
      </c>
      <c r="D102" s="46">
        <f t="shared" ca="1" si="18"/>
        <v>0</v>
      </c>
      <c r="E102" s="46">
        <f t="shared" ca="1" si="19"/>
        <v>0</v>
      </c>
      <c r="F102" s="46">
        <f t="shared" ca="1" si="22"/>
        <v>0</v>
      </c>
      <c r="G102" s="126"/>
      <c r="H102" s="126"/>
      <c r="I102" s="126"/>
      <c r="J102" s="126"/>
      <c r="K102" s="127">
        <f t="shared" ca="1" si="20"/>
        <v>0</v>
      </c>
      <c r="L102" s="127">
        <f t="shared" ca="1" si="20"/>
        <v>0</v>
      </c>
      <c r="M102" s="127">
        <f t="shared" ca="1" si="20"/>
        <v>0</v>
      </c>
      <c r="N102" s="127">
        <f t="shared" ca="1" si="20"/>
        <v>0</v>
      </c>
      <c r="O102" s="128">
        <f t="shared" ca="1" si="23"/>
        <v>0</v>
      </c>
      <c r="P102" s="130">
        <f ca="1">IF(B102=0,Hajoamiskertoimet!$C$68,SUMIF(Jatetunnus,$A102&amp;"_"&amp;6,DOCmaara)/B102)</f>
        <v>0.1</v>
      </c>
      <c r="Q102" s="130">
        <f ca="1">IF(C102=0,Hajoamiskertoimet!$C$69,SUMIF(Jatetunnus,$A102&amp;"_"&amp;7,DOCmaara)/C102)</f>
        <v>0.15</v>
      </c>
      <c r="R102" s="130">
        <f ca="1">IF(D102=0,Hajoamiskertoimet!$C$70,SUMIF(Jatetunnus,$A102&amp;"_"&amp;8,DOCmaara)/D102)</f>
        <v>0.1</v>
      </c>
      <c r="S102" s="130">
        <f ca="1">IF(E102=0,Hajoamiskertoimet!$C$71,SUMIF(Jatetunnus,$A102&amp;"_"&amp;9,DOCmaara)/E102)</f>
        <v>0.43</v>
      </c>
      <c r="T102" s="126"/>
      <c r="U102" s="126"/>
      <c r="V102" s="126"/>
      <c r="W102" s="126"/>
      <c r="X102" s="131">
        <f t="shared" ca="1" si="24"/>
        <v>0.1</v>
      </c>
      <c r="Y102" s="131">
        <f t="shared" ca="1" si="24"/>
        <v>0.15</v>
      </c>
      <c r="Z102" s="131">
        <f t="shared" ca="1" si="24"/>
        <v>0.1</v>
      </c>
      <c r="AA102" s="132">
        <f t="shared" ca="1" si="24"/>
        <v>0.43</v>
      </c>
      <c r="AB102" s="133">
        <f t="shared" ca="1" si="25"/>
        <v>0</v>
      </c>
      <c r="AC102" s="133">
        <f t="shared" ca="1" si="25"/>
        <v>0</v>
      </c>
      <c r="AD102" s="133">
        <f t="shared" ca="1" si="25"/>
        <v>0</v>
      </c>
      <c r="AE102" s="133">
        <f t="shared" ca="1" si="21"/>
        <v>0</v>
      </c>
      <c r="AF102" s="133">
        <f t="shared" ca="1" si="26"/>
        <v>0</v>
      </c>
      <c r="AG102" s="135"/>
    </row>
    <row r="103" spans="1:33" x14ac:dyDescent="0.35">
      <c r="A103" s="182">
        <v>2039</v>
      </c>
      <c r="B103" s="46">
        <f t="shared" ca="1" si="16"/>
        <v>0</v>
      </c>
      <c r="C103" s="46">
        <f t="shared" ca="1" si="17"/>
        <v>0</v>
      </c>
      <c r="D103" s="46">
        <f t="shared" ca="1" si="18"/>
        <v>0</v>
      </c>
      <c r="E103" s="46">
        <f t="shared" ca="1" si="19"/>
        <v>0</v>
      </c>
      <c r="F103" s="46">
        <f t="shared" ca="1" si="22"/>
        <v>0</v>
      </c>
      <c r="G103" s="126"/>
      <c r="H103" s="126"/>
      <c r="I103" s="126"/>
      <c r="J103" s="126"/>
      <c r="K103" s="127">
        <f t="shared" ca="1" si="20"/>
        <v>0</v>
      </c>
      <c r="L103" s="127">
        <f t="shared" ca="1" si="20"/>
        <v>0</v>
      </c>
      <c r="M103" s="127">
        <f t="shared" ca="1" si="20"/>
        <v>0</v>
      </c>
      <c r="N103" s="127">
        <f t="shared" ca="1" si="20"/>
        <v>0</v>
      </c>
      <c r="O103" s="128">
        <f t="shared" ca="1" si="23"/>
        <v>0</v>
      </c>
      <c r="P103" s="130">
        <f ca="1">IF(B103=0,Hajoamiskertoimet!$C$68,SUMIF(Jatetunnus,$A103&amp;"_"&amp;6,DOCmaara)/B103)</f>
        <v>0.1</v>
      </c>
      <c r="Q103" s="130">
        <f ca="1">IF(C103=0,Hajoamiskertoimet!$C$69,SUMIF(Jatetunnus,$A103&amp;"_"&amp;7,DOCmaara)/C103)</f>
        <v>0.15</v>
      </c>
      <c r="R103" s="130">
        <f ca="1">IF(D103=0,Hajoamiskertoimet!$C$70,SUMIF(Jatetunnus,$A103&amp;"_"&amp;8,DOCmaara)/D103)</f>
        <v>0.1</v>
      </c>
      <c r="S103" s="130">
        <f ca="1">IF(E103=0,Hajoamiskertoimet!$C$71,SUMIF(Jatetunnus,$A103&amp;"_"&amp;9,DOCmaara)/E103)</f>
        <v>0.43</v>
      </c>
      <c r="T103" s="126"/>
      <c r="U103" s="126"/>
      <c r="V103" s="126"/>
      <c r="W103" s="126"/>
      <c r="X103" s="131">
        <f t="shared" ca="1" si="24"/>
        <v>0.1</v>
      </c>
      <c r="Y103" s="131">
        <f t="shared" ca="1" si="24"/>
        <v>0.15</v>
      </c>
      <c r="Z103" s="131">
        <f t="shared" ca="1" si="24"/>
        <v>0.1</v>
      </c>
      <c r="AA103" s="132">
        <f t="shared" ca="1" si="24"/>
        <v>0.43</v>
      </c>
      <c r="AB103" s="133">
        <f t="shared" ca="1" si="25"/>
        <v>0</v>
      </c>
      <c r="AC103" s="133">
        <f t="shared" ca="1" si="25"/>
        <v>0</v>
      </c>
      <c r="AD103" s="133">
        <f t="shared" ca="1" si="25"/>
        <v>0</v>
      </c>
      <c r="AE103" s="133">
        <f t="shared" ca="1" si="21"/>
        <v>0</v>
      </c>
      <c r="AF103" s="133">
        <f t="shared" ca="1" si="26"/>
        <v>0</v>
      </c>
      <c r="AG103" s="135"/>
    </row>
    <row r="104" spans="1:33" x14ac:dyDescent="0.35">
      <c r="A104" s="182">
        <v>2040</v>
      </c>
      <c r="B104" s="46">
        <f t="shared" ca="1" si="16"/>
        <v>0</v>
      </c>
      <c r="C104" s="46">
        <f t="shared" ca="1" si="17"/>
        <v>0</v>
      </c>
      <c r="D104" s="46">
        <f t="shared" ca="1" si="18"/>
        <v>0</v>
      </c>
      <c r="E104" s="46">
        <f t="shared" ca="1" si="19"/>
        <v>0</v>
      </c>
      <c r="F104" s="46">
        <f t="shared" ca="1" si="22"/>
        <v>0</v>
      </c>
      <c r="G104" s="126"/>
      <c r="H104" s="126"/>
      <c r="I104" s="126"/>
      <c r="J104" s="126"/>
      <c r="K104" s="127">
        <f t="shared" ca="1" si="20"/>
        <v>0</v>
      </c>
      <c r="L104" s="127">
        <f t="shared" ca="1" si="20"/>
        <v>0</v>
      </c>
      <c r="M104" s="127">
        <f t="shared" ca="1" si="20"/>
        <v>0</v>
      </c>
      <c r="N104" s="127">
        <f t="shared" ca="1" si="20"/>
        <v>0</v>
      </c>
      <c r="O104" s="128">
        <f t="shared" ca="1" si="23"/>
        <v>0</v>
      </c>
      <c r="P104" s="130">
        <f ca="1">IF(B104=0,Hajoamiskertoimet!$C$68,SUMIF(Jatetunnus,$A104&amp;"_"&amp;6,DOCmaara)/B104)</f>
        <v>0.1</v>
      </c>
      <c r="Q104" s="130">
        <f ca="1">IF(C104=0,Hajoamiskertoimet!$C$69,SUMIF(Jatetunnus,$A104&amp;"_"&amp;7,DOCmaara)/C104)</f>
        <v>0.15</v>
      </c>
      <c r="R104" s="130">
        <f ca="1">IF(D104=0,Hajoamiskertoimet!$C$70,SUMIF(Jatetunnus,$A104&amp;"_"&amp;8,DOCmaara)/D104)</f>
        <v>0.1</v>
      </c>
      <c r="S104" s="130">
        <f ca="1">IF(E104=0,Hajoamiskertoimet!$C$71,SUMIF(Jatetunnus,$A104&amp;"_"&amp;9,DOCmaara)/E104)</f>
        <v>0.43</v>
      </c>
      <c r="T104" s="126"/>
      <c r="U104" s="126"/>
      <c r="V104" s="126"/>
      <c r="W104" s="126"/>
      <c r="X104" s="131">
        <f t="shared" ca="1" si="24"/>
        <v>0.1</v>
      </c>
      <c r="Y104" s="131">
        <f t="shared" ca="1" si="24"/>
        <v>0.15</v>
      </c>
      <c r="Z104" s="131">
        <f t="shared" ca="1" si="24"/>
        <v>0.1</v>
      </c>
      <c r="AA104" s="132">
        <f t="shared" ca="1" si="24"/>
        <v>0.43</v>
      </c>
      <c r="AB104" s="133">
        <f t="shared" ca="1" si="25"/>
        <v>0</v>
      </c>
      <c r="AC104" s="133">
        <f t="shared" ca="1" si="25"/>
        <v>0</v>
      </c>
      <c r="AD104" s="133">
        <f t="shared" ca="1" si="25"/>
        <v>0</v>
      </c>
      <c r="AE104" s="133">
        <f t="shared" ca="1" si="21"/>
        <v>0</v>
      </c>
      <c r="AF104" s="133">
        <f t="shared" ca="1" si="26"/>
        <v>0</v>
      </c>
      <c r="AG104" s="135"/>
    </row>
    <row r="105" spans="1:33" x14ac:dyDescent="0.35">
      <c r="A105" s="182">
        <v>2041</v>
      </c>
      <c r="B105" s="46">
        <f t="shared" ca="1" si="16"/>
        <v>0</v>
      </c>
      <c r="C105" s="46">
        <f t="shared" ca="1" si="17"/>
        <v>0</v>
      </c>
      <c r="D105" s="46">
        <f t="shared" ca="1" si="18"/>
        <v>0</v>
      </c>
      <c r="E105" s="46">
        <f t="shared" ca="1" si="19"/>
        <v>0</v>
      </c>
      <c r="F105" s="46">
        <f t="shared" ca="1" si="22"/>
        <v>0</v>
      </c>
      <c r="G105" s="126"/>
      <c r="H105" s="126"/>
      <c r="I105" s="126"/>
      <c r="J105" s="126"/>
      <c r="K105" s="127">
        <f t="shared" ca="1" si="20"/>
        <v>0</v>
      </c>
      <c r="L105" s="127">
        <f t="shared" ca="1" si="20"/>
        <v>0</v>
      </c>
      <c r="M105" s="127">
        <f t="shared" ca="1" si="20"/>
        <v>0</v>
      </c>
      <c r="N105" s="127">
        <f t="shared" ca="1" si="20"/>
        <v>0</v>
      </c>
      <c r="O105" s="128">
        <f t="shared" ca="1" si="23"/>
        <v>0</v>
      </c>
      <c r="P105" s="130">
        <f ca="1">IF(B105=0,Hajoamiskertoimet!$C$68,SUMIF(Jatetunnus,$A105&amp;"_"&amp;6,DOCmaara)/B105)</f>
        <v>0.1</v>
      </c>
      <c r="Q105" s="130">
        <f ca="1">IF(C105=0,Hajoamiskertoimet!$C$69,SUMIF(Jatetunnus,$A105&amp;"_"&amp;7,DOCmaara)/C105)</f>
        <v>0.15</v>
      </c>
      <c r="R105" s="130">
        <f ca="1">IF(D105=0,Hajoamiskertoimet!$C$70,SUMIF(Jatetunnus,$A105&amp;"_"&amp;8,DOCmaara)/D105)</f>
        <v>0.1</v>
      </c>
      <c r="S105" s="130">
        <f ca="1">IF(E105=0,Hajoamiskertoimet!$C$71,SUMIF(Jatetunnus,$A105&amp;"_"&amp;9,DOCmaara)/E105)</f>
        <v>0.43</v>
      </c>
      <c r="T105" s="126"/>
      <c r="U105" s="126"/>
      <c r="V105" s="126"/>
      <c r="W105" s="126"/>
      <c r="X105" s="131">
        <f t="shared" ca="1" si="24"/>
        <v>0.1</v>
      </c>
      <c r="Y105" s="131">
        <f t="shared" ca="1" si="24"/>
        <v>0.15</v>
      </c>
      <c r="Z105" s="131">
        <f t="shared" ca="1" si="24"/>
        <v>0.1</v>
      </c>
      <c r="AA105" s="132">
        <f t="shared" ca="1" si="24"/>
        <v>0.43</v>
      </c>
      <c r="AB105" s="133">
        <f t="shared" ca="1" si="25"/>
        <v>0</v>
      </c>
      <c r="AC105" s="133">
        <f t="shared" ca="1" si="25"/>
        <v>0</v>
      </c>
      <c r="AD105" s="133">
        <f t="shared" ca="1" si="25"/>
        <v>0</v>
      </c>
      <c r="AE105" s="133">
        <f t="shared" ca="1" si="21"/>
        <v>0</v>
      </c>
      <c r="AF105" s="133">
        <f t="shared" ca="1" si="26"/>
        <v>0</v>
      </c>
      <c r="AG105" s="135"/>
    </row>
    <row r="106" spans="1:33" x14ac:dyDescent="0.35">
      <c r="A106" s="182">
        <v>2042</v>
      </c>
      <c r="B106" s="46">
        <f t="shared" ca="1" si="16"/>
        <v>0</v>
      </c>
      <c r="C106" s="46">
        <f t="shared" ca="1" si="17"/>
        <v>0</v>
      </c>
      <c r="D106" s="46">
        <f t="shared" ca="1" si="18"/>
        <v>0</v>
      </c>
      <c r="E106" s="46">
        <f t="shared" ca="1" si="19"/>
        <v>0</v>
      </c>
      <c r="F106" s="46">
        <f t="shared" ca="1" si="22"/>
        <v>0</v>
      </c>
      <c r="G106" s="126"/>
      <c r="H106" s="126"/>
      <c r="I106" s="126"/>
      <c r="J106" s="126"/>
      <c r="K106" s="127">
        <f t="shared" ca="1" si="20"/>
        <v>0</v>
      </c>
      <c r="L106" s="127">
        <f t="shared" ca="1" si="20"/>
        <v>0</v>
      </c>
      <c r="M106" s="127">
        <f t="shared" ca="1" si="20"/>
        <v>0</v>
      </c>
      <c r="N106" s="127">
        <f t="shared" ca="1" si="20"/>
        <v>0</v>
      </c>
      <c r="O106" s="128">
        <f t="shared" ca="1" si="23"/>
        <v>0</v>
      </c>
      <c r="P106" s="130">
        <f ca="1">IF(B106=0,Hajoamiskertoimet!$C$68,SUMIF(Jatetunnus,$A106&amp;"_"&amp;6,DOCmaara)/B106)</f>
        <v>0.1</v>
      </c>
      <c r="Q106" s="130">
        <f ca="1">IF(C106=0,Hajoamiskertoimet!$C$69,SUMIF(Jatetunnus,$A106&amp;"_"&amp;7,DOCmaara)/C106)</f>
        <v>0.15</v>
      </c>
      <c r="R106" s="130">
        <f ca="1">IF(D106=0,Hajoamiskertoimet!$C$70,SUMIF(Jatetunnus,$A106&amp;"_"&amp;8,DOCmaara)/D106)</f>
        <v>0.1</v>
      </c>
      <c r="S106" s="130">
        <f ca="1">IF(E106=0,Hajoamiskertoimet!$C$71,SUMIF(Jatetunnus,$A106&amp;"_"&amp;9,DOCmaara)/E106)</f>
        <v>0.43</v>
      </c>
      <c r="T106" s="126"/>
      <c r="U106" s="126"/>
      <c r="V106" s="126"/>
      <c r="W106" s="126"/>
      <c r="X106" s="131">
        <f t="shared" ca="1" si="24"/>
        <v>0.1</v>
      </c>
      <c r="Y106" s="131">
        <f t="shared" ca="1" si="24"/>
        <v>0.15</v>
      </c>
      <c r="Z106" s="131">
        <f t="shared" ca="1" si="24"/>
        <v>0.1</v>
      </c>
      <c r="AA106" s="132">
        <f t="shared" ca="1" si="24"/>
        <v>0.43</v>
      </c>
      <c r="AB106" s="133">
        <f t="shared" ca="1" si="25"/>
        <v>0</v>
      </c>
      <c r="AC106" s="133">
        <f t="shared" ca="1" si="25"/>
        <v>0</v>
      </c>
      <c r="AD106" s="133">
        <f t="shared" ca="1" si="25"/>
        <v>0</v>
      </c>
      <c r="AE106" s="133">
        <f t="shared" ca="1" si="21"/>
        <v>0</v>
      </c>
      <c r="AF106" s="133">
        <f t="shared" ca="1" si="26"/>
        <v>0</v>
      </c>
      <c r="AG106" s="135"/>
    </row>
    <row r="107" spans="1:33" x14ac:dyDescent="0.35">
      <c r="A107" s="182">
        <v>2043</v>
      </c>
      <c r="B107" s="46">
        <f t="shared" ref="B107:B114" ca="1" si="27">SUMIF(Jatetunnus,$A107&amp;"_"&amp;6,Jatemaara)</f>
        <v>0</v>
      </c>
      <c r="C107" s="46">
        <f t="shared" ref="C107:C114" ca="1" si="28">SUMIF(Jatetunnus,$A107&amp;"_"&amp;7,Jatemaara)</f>
        <v>0</v>
      </c>
      <c r="D107" s="46">
        <f t="shared" ref="D107:D114" ca="1" si="29">SUMIF(Jatetunnus,$A107&amp;"_"&amp;8,Jatemaara)</f>
        <v>0</v>
      </c>
      <c r="E107" s="46">
        <f t="shared" ref="E107:E114" ca="1" si="30">SUMIF(Jatetunnus,$A107&amp;"_"&amp;9,Jatemaara)</f>
        <v>0</v>
      </c>
      <c r="F107" s="46">
        <f t="shared" ca="1" si="22"/>
        <v>0</v>
      </c>
      <c r="G107" s="126"/>
      <c r="H107" s="126"/>
      <c r="I107" s="126"/>
      <c r="J107" s="126"/>
      <c r="K107" s="127">
        <f t="shared" ref="K107:N114" ca="1" si="31">IF(G107="",B107,G107)</f>
        <v>0</v>
      </c>
      <c r="L107" s="127">
        <f t="shared" ca="1" si="31"/>
        <v>0</v>
      </c>
      <c r="M107" s="127">
        <f t="shared" ca="1" si="31"/>
        <v>0</v>
      </c>
      <c r="N107" s="127">
        <f t="shared" ca="1" si="31"/>
        <v>0</v>
      </c>
      <c r="O107" s="128">
        <f t="shared" ca="1" si="23"/>
        <v>0</v>
      </c>
      <c r="P107" s="130">
        <f ca="1">IF(B107=0,Hajoamiskertoimet!$C$68,SUMIF(Jatetunnus,$A107&amp;"_"&amp;6,DOCmaara)/B107)</f>
        <v>0.1</v>
      </c>
      <c r="Q107" s="130">
        <f ca="1">IF(C107=0,Hajoamiskertoimet!$C$69,SUMIF(Jatetunnus,$A107&amp;"_"&amp;7,DOCmaara)/C107)</f>
        <v>0.15</v>
      </c>
      <c r="R107" s="130">
        <f ca="1">IF(D107=0,Hajoamiskertoimet!$C$70,SUMIF(Jatetunnus,$A107&amp;"_"&amp;8,DOCmaara)/D107)</f>
        <v>0.1</v>
      </c>
      <c r="S107" s="130">
        <f ca="1">IF(E107=0,Hajoamiskertoimet!$C$71,SUMIF(Jatetunnus,$A107&amp;"_"&amp;9,DOCmaara)/E107)</f>
        <v>0.43</v>
      </c>
      <c r="T107" s="126"/>
      <c r="U107" s="126"/>
      <c r="V107" s="126"/>
      <c r="W107" s="126"/>
      <c r="X107" s="131">
        <f t="shared" ca="1" si="24"/>
        <v>0.1</v>
      </c>
      <c r="Y107" s="131">
        <f t="shared" ca="1" si="24"/>
        <v>0.15</v>
      </c>
      <c r="Z107" s="131">
        <f t="shared" ca="1" si="24"/>
        <v>0.1</v>
      </c>
      <c r="AA107" s="132">
        <f t="shared" ca="1" si="24"/>
        <v>0.43</v>
      </c>
      <c r="AB107" s="133">
        <f t="shared" ca="1" si="25"/>
        <v>0</v>
      </c>
      <c r="AC107" s="133">
        <f t="shared" ca="1" si="25"/>
        <v>0</v>
      </c>
      <c r="AD107" s="133">
        <f t="shared" ca="1" si="25"/>
        <v>0</v>
      </c>
      <c r="AE107" s="133">
        <f t="shared" ca="1" si="21"/>
        <v>0</v>
      </c>
      <c r="AF107" s="133">
        <f t="shared" ca="1" si="26"/>
        <v>0</v>
      </c>
      <c r="AG107" s="135"/>
    </row>
    <row r="108" spans="1:33" x14ac:dyDescent="0.35">
      <c r="A108" s="182">
        <v>2044</v>
      </c>
      <c r="B108" s="46">
        <f t="shared" ca="1" si="27"/>
        <v>0</v>
      </c>
      <c r="C108" s="46">
        <f t="shared" ca="1" si="28"/>
        <v>0</v>
      </c>
      <c r="D108" s="46">
        <f t="shared" ca="1" si="29"/>
        <v>0</v>
      </c>
      <c r="E108" s="46">
        <f t="shared" ca="1" si="30"/>
        <v>0</v>
      </c>
      <c r="F108" s="46">
        <f t="shared" ca="1" si="22"/>
        <v>0</v>
      </c>
      <c r="G108" s="126"/>
      <c r="H108" s="126"/>
      <c r="I108" s="126"/>
      <c r="J108" s="126"/>
      <c r="K108" s="127">
        <f t="shared" ca="1" si="31"/>
        <v>0</v>
      </c>
      <c r="L108" s="127">
        <f t="shared" ca="1" si="31"/>
        <v>0</v>
      </c>
      <c r="M108" s="127">
        <f t="shared" ca="1" si="31"/>
        <v>0</v>
      </c>
      <c r="N108" s="127">
        <f t="shared" ca="1" si="31"/>
        <v>0</v>
      </c>
      <c r="O108" s="128">
        <f t="shared" ca="1" si="23"/>
        <v>0</v>
      </c>
      <c r="P108" s="130">
        <f ca="1">IF(B108=0,Hajoamiskertoimet!$C$68,SUMIF(Jatetunnus,$A108&amp;"_"&amp;6,DOCmaara)/B108)</f>
        <v>0.1</v>
      </c>
      <c r="Q108" s="130">
        <f ca="1">IF(C108=0,Hajoamiskertoimet!$C$69,SUMIF(Jatetunnus,$A108&amp;"_"&amp;7,DOCmaara)/C108)</f>
        <v>0.15</v>
      </c>
      <c r="R108" s="130">
        <f ca="1">IF(D108=0,Hajoamiskertoimet!$C$70,SUMIF(Jatetunnus,$A108&amp;"_"&amp;8,DOCmaara)/D108)</f>
        <v>0.1</v>
      </c>
      <c r="S108" s="130">
        <f ca="1">IF(E108=0,Hajoamiskertoimet!$C$71,SUMIF(Jatetunnus,$A108&amp;"_"&amp;9,DOCmaara)/E108)</f>
        <v>0.43</v>
      </c>
      <c r="T108" s="126"/>
      <c r="U108" s="126"/>
      <c r="V108" s="126"/>
      <c r="W108" s="126"/>
      <c r="X108" s="131">
        <f t="shared" ca="1" si="24"/>
        <v>0.1</v>
      </c>
      <c r="Y108" s="131">
        <f t="shared" ca="1" si="24"/>
        <v>0.15</v>
      </c>
      <c r="Z108" s="131">
        <f t="shared" ca="1" si="24"/>
        <v>0.1</v>
      </c>
      <c r="AA108" s="132">
        <f t="shared" ca="1" si="24"/>
        <v>0.43</v>
      </c>
      <c r="AB108" s="133">
        <f t="shared" ca="1" si="25"/>
        <v>0</v>
      </c>
      <c r="AC108" s="133">
        <f t="shared" ca="1" si="25"/>
        <v>0</v>
      </c>
      <c r="AD108" s="133">
        <f t="shared" ca="1" si="25"/>
        <v>0</v>
      </c>
      <c r="AE108" s="133">
        <f t="shared" ca="1" si="21"/>
        <v>0</v>
      </c>
      <c r="AF108" s="133">
        <f t="shared" ca="1" si="26"/>
        <v>0</v>
      </c>
      <c r="AG108" s="135"/>
    </row>
    <row r="109" spans="1:33" x14ac:dyDescent="0.35">
      <c r="A109" s="182">
        <v>2045</v>
      </c>
      <c r="B109" s="46">
        <f t="shared" ca="1" si="27"/>
        <v>0</v>
      </c>
      <c r="C109" s="46">
        <f t="shared" ca="1" si="28"/>
        <v>0</v>
      </c>
      <c r="D109" s="46">
        <f t="shared" ca="1" si="29"/>
        <v>0</v>
      </c>
      <c r="E109" s="46">
        <f t="shared" ca="1" si="30"/>
        <v>0</v>
      </c>
      <c r="F109" s="46">
        <f t="shared" ca="1" si="22"/>
        <v>0</v>
      </c>
      <c r="G109" s="126"/>
      <c r="H109" s="126"/>
      <c r="I109" s="126"/>
      <c r="J109" s="126"/>
      <c r="K109" s="127">
        <f t="shared" ca="1" si="31"/>
        <v>0</v>
      </c>
      <c r="L109" s="127">
        <f t="shared" ca="1" si="31"/>
        <v>0</v>
      </c>
      <c r="M109" s="127">
        <f t="shared" ca="1" si="31"/>
        <v>0</v>
      </c>
      <c r="N109" s="127">
        <f t="shared" ca="1" si="31"/>
        <v>0</v>
      </c>
      <c r="O109" s="128">
        <f t="shared" ca="1" si="23"/>
        <v>0</v>
      </c>
      <c r="P109" s="130">
        <f ca="1">IF(B109=0,Hajoamiskertoimet!$C$68,SUMIF(Jatetunnus,$A109&amp;"_"&amp;6,DOCmaara)/B109)</f>
        <v>0.1</v>
      </c>
      <c r="Q109" s="130">
        <f ca="1">IF(C109=0,Hajoamiskertoimet!$C$69,SUMIF(Jatetunnus,$A109&amp;"_"&amp;7,DOCmaara)/C109)</f>
        <v>0.15</v>
      </c>
      <c r="R109" s="130">
        <f ca="1">IF(D109=0,Hajoamiskertoimet!$C$70,SUMIF(Jatetunnus,$A109&amp;"_"&amp;8,DOCmaara)/D109)</f>
        <v>0.1</v>
      </c>
      <c r="S109" s="130">
        <f ca="1">IF(E109=0,Hajoamiskertoimet!$C$71,SUMIF(Jatetunnus,$A109&amp;"_"&amp;9,DOCmaara)/E109)</f>
        <v>0.43</v>
      </c>
      <c r="T109" s="126"/>
      <c r="U109" s="126"/>
      <c r="V109" s="126"/>
      <c r="W109" s="126"/>
      <c r="X109" s="131">
        <f t="shared" ca="1" si="24"/>
        <v>0.1</v>
      </c>
      <c r="Y109" s="131">
        <f t="shared" ca="1" si="24"/>
        <v>0.15</v>
      </c>
      <c r="Z109" s="131">
        <f t="shared" ca="1" si="24"/>
        <v>0.1</v>
      </c>
      <c r="AA109" s="132">
        <f t="shared" ca="1" si="24"/>
        <v>0.43</v>
      </c>
      <c r="AB109" s="133">
        <f t="shared" ca="1" si="25"/>
        <v>0</v>
      </c>
      <c r="AC109" s="133">
        <f t="shared" ca="1" si="25"/>
        <v>0</v>
      </c>
      <c r="AD109" s="133">
        <f t="shared" ca="1" si="25"/>
        <v>0</v>
      </c>
      <c r="AE109" s="133">
        <f t="shared" ca="1" si="21"/>
        <v>0</v>
      </c>
      <c r="AF109" s="133">
        <f t="shared" ca="1" si="26"/>
        <v>0</v>
      </c>
      <c r="AG109" s="135"/>
    </row>
    <row r="110" spans="1:33" x14ac:dyDescent="0.35">
      <c r="A110" s="182">
        <v>2046</v>
      </c>
      <c r="B110" s="46">
        <f t="shared" ca="1" si="27"/>
        <v>0</v>
      </c>
      <c r="C110" s="46">
        <f t="shared" ca="1" si="28"/>
        <v>0</v>
      </c>
      <c r="D110" s="46">
        <f t="shared" ca="1" si="29"/>
        <v>0</v>
      </c>
      <c r="E110" s="46">
        <f t="shared" ca="1" si="30"/>
        <v>0</v>
      </c>
      <c r="F110" s="46">
        <f t="shared" ca="1" si="22"/>
        <v>0</v>
      </c>
      <c r="G110" s="126"/>
      <c r="H110" s="126"/>
      <c r="I110" s="126"/>
      <c r="J110" s="126"/>
      <c r="K110" s="127">
        <f t="shared" ca="1" si="31"/>
        <v>0</v>
      </c>
      <c r="L110" s="127">
        <f t="shared" ca="1" si="31"/>
        <v>0</v>
      </c>
      <c r="M110" s="127">
        <f t="shared" ca="1" si="31"/>
        <v>0</v>
      </c>
      <c r="N110" s="127">
        <f t="shared" ca="1" si="31"/>
        <v>0</v>
      </c>
      <c r="O110" s="128">
        <f t="shared" ca="1" si="23"/>
        <v>0</v>
      </c>
      <c r="P110" s="130">
        <f ca="1">IF(B110=0,Hajoamiskertoimet!$C$68,SUMIF(Jatetunnus,$A110&amp;"_"&amp;6,DOCmaara)/B110)</f>
        <v>0.1</v>
      </c>
      <c r="Q110" s="130">
        <f ca="1">IF(C110=0,Hajoamiskertoimet!$C$69,SUMIF(Jatetunnus,$A110&amp;"_"&amp;7,DOCmaara)/C110)</f>
        <v>0.15</v>
      </c>
      <c r="R110" s="130">
        <f ca="1">IF(D110=0,Hajoamiskertoimet!$C$70,SUMIF(Jatetunnus,$A110&amp;"_"&amp;8,DOCmaara)/D110)</f>
        <v>0.1</v>
      </c>
      <c r="S110" s="130">
        <f ca="1">IF(E110=0,Hajoamiskertoimet!$C$71,SUMIF(Jatetunnus,$A110&amp;"_"&amp;9,DOCmaara)/E110)</f>
        <v>0.43</v>
      </c>
      <c r="T110" s="126"/>
      <c r="U110" s="126"/>
      <c r="V110" s="126"/>
      <c r="W110" s="126"/>
      <c r="X110" s="131">
        <f t="shared" ca="1" si="24"/>
        <v>0.1</v>
      </c>
      <c r="Y110" s="131">
        <f t="shared" ca="1" si="24"/>
        <v>0.15</v>
      </c>
      <c r="Z110" s="131">
        <f t="shared" ca="1" si="24"/>
        <v>0.1</v>
      </c>
      <c r="AA110" s="132">
        <f t="shared" ca="1" si="24"/>
        <v>0.43</v>
      </c>
      <c r="AB110" s="133">
        <f t="shared" ca="1" si="25"/>
        <v>0</v>
      </c>
      <c r="AC110" s="133">
        <f t="shared" ca="1" si="25"/>
        <v>0</v>
      </c>
      <c r="AD110" s="133">
        <f t="shared" ca="1" si="25"/>
        <v>0</v>
      </c>
      <c r="AE110" s="133">
        <f t="shared" ca="1" si="21"/>
        <v>0</v>
      </c>
      <c r="AF110" s="133">
        <f t="shared" ca="1" si="26"/>
        <v>0</v>
      </c>
      <c r="AG110" s="135"/>
    </row>
    <row r="111" spans="1:33" x14ac:dyDescent="0.35">
      <c r="A111" s="182">
        <v>2047</v>
      </c>
      <c r="B111" s="46">
        <f t="shared" ca="1" si="27"/>
        <v>0</v>
      </c>
      <c r="C111" s="46">
        <f t="shared" ca="1" si="28"/>
        <v>0</v>
      </c>
      <c r="D111" s="46">
        <f t="shared" ca="1" si="29"/>
        <v>0</v>
      </c>
      <c r="E111" s="46">
        <f t="shared" ca="1" si="30"/>
        <v>0</v>
      </c>
      <c r="F111" s="46">
        <f t="shared" ca="1" si="22"/>
        <v>0</v>
      </c>
      <c r="G111" s="126"/>
      <c r="H111" s="126"/>
      <c r="I111" s="126"/>
      <c r="J111" s="126"/>
      <c r="K111" s="127">
        <f t="shared" ca="1" si="31"/>
        <v>0</v>
      </c>
      <c r="L111" s="127">
        <f t="shared" ca="1" si="31"/>
        <v>0</v>
      </c>
      <c r="M111" s="127">
        <f t="shared" ca="1" si="31"/>
        <v>0</v>
      </c>
      <c r="N111" s="127">
        <f t="shared" ca="1" si="31"/>
        <v>0</v>
      </c>
      <c r="O111" s="128">
        <f t="shared" ca="1" si="23"/>
        <v>0</v>
      </c>
      <c r="P111" s="130">
        <f ca="1">IF(B111=0,Hajoamiskertoimet!$C$68,SUMIF(Jatetunnus,$A111&amp;"_"&amp;6,DOCmaara)/B111)</f>
        <v>0.1</v>
      </c>
      <c r="Q111" s="130">
        <f ca="1">IF(C111=0,Hajoamiskertoimet!$C$69,SUMIF(Jatetunnus,$A111&amp;"_"&amp;7,DOCmaara)/C111)</f>
        <v>0.15</v>
      </c>
      <c r="R111" s="130">
        <f ca="1">IF(D111=0,Hajoamiskertoimet!$C$70,SUMIF(Jatetunnus,$A111&amp;"_"&amp;8,DOCmaara)/D111)</f>
        <v>0.1</v>
      </c>
      <c r="S111" s="130">
        <f ca="1">IF(E111=0,Hajoamiskertoimet!$C$71,SUMIF(Jatetunnus,$A111&amp;"_"&amp;9,DOCmaara)/E111)</f>
        <v>0.43</v>
      </c>
      <c r="T111" s="126"/>
      <c r="U111" s="126"/>
      <c r="V111" s="126"/>
      <c r="W111" s="126"/>
      <c r="X111" s="131">
        <f t="shared" ca="1" si="24"/>
        <v>0.1</v>
      </c>
      <c r="Y111" s="131">
        <f t="shared" ca="1" si="24"/>
        <v>0.15</v>
      </c>
      <c r="Z111" s="131">
        <f t="shared" ca="1" si="24"/>
        <v>0.1</v>
      </c>
      <c r="AA111" s="132">
        <f t="shared" ca="1" si="24"/>
        <v>0.43</v>
      </c>
      <c r="AB111" s="133">
        <f t="shared" ca="1" si="25"/>
        <v>0</v>
      </c>
      <c r="AC111" s="133">
        <f t="shared" ca="1" si="25"/>
        <v>0</v>
      </c>
      <c r="AD111" s="133">
        <f t="shared" ca="1" si="25"/>
        <v>0</v>
      </c>
      <c r="AE111" s="133">
        <f t="shared" ca="1" si="21"/>
        <v>0</v>
      </c>
      <c r="AF111" s="133">
        <f t="shared" ca="1" si="26"/>
        <v>0</v>
      </c>
      <c r="AG111" s="135"/>
    </row>
    <row r="112" spans="1:33" x14ac:dyDescent="0.35">
      <c r="A112" s="182">
        <v>2048</v>
      </c>
      <c r="B112" s="46">
        <f t="shared" ca="1" si="27"/>
        <v>0</v>
      </c>
      <c r="C112" s="46">
        <f t="shared" ca="1" si="28"/>
        <v>0</v>
      </c>
      <c r="D112" s="46">
        <f t="shared" ca="1" si="29"/>
        <v>0</v>
      </c>
      <c r="E112" s="46">
        <f t="shared" ca="1" si="30"/>
        <v>0</v>
      </c>
      <c r="F112" s="46">
        <f t="shared" ca="1" si="22"/>
        <v>0</v>
      </c>
      <c r="G112" s="126"/>
      <c r="H112" s="126"/>
      <c r="I112" s="126"/>
      <c r="J112" s="126"/>
      <c r="K112" s="127">
        <f t="shared" ca="1" si="31"/>
        <v>0</v>
      </c>
      <c r="L112" s="127">
        <f t="shared" ca="1" si="31"/>
        <v>0</v>
      </c>
      <c r="M112" s="127">
        <f t="shared" ca="1" si="31"/>
        <v>0</v>
      </c>
      <c r="N112" s="127">
        <f t="shared" ca="1" si="31"/>
        <v>0</v>
      </c>
      <c r="O112" s="128">
        <f t="shared" ca="1" si="23"/>
        <v>0</v>
      </c>
      <c r="P112" s="130">
        <f ca="1">IF(B112=0,Hajoamiskertoimet!$C$68,SUMIF(Jatetunnus,$A112&amp;"_"&amp;6,DOCmaara)/B112)</f>
        <v>0.1</v>
      </c>
      <c r="Q112" s="130">
        <f ca="1">IF(C112=0,Hajoamiskertoimet!$C$69,SUMIF(Jatetunnus,$A112&amp;"_"&amp;7,DOCmaara)/C112)</f>
        <v>0.15</v>
      </c>
      <c r="R112" s="130">
        <f ca="1">IF(D112=0,Hajoamiskertoimet!$C$70,SUMIF(Jatetunnus,$A112&amp;"_"&amp;8,DOCmaara)/D112)</f>
        <v>0.1</v>
      </c>
      <c r="S112" s="130">
        <f ca="1">IF(E112=0,Hajoamiskertoimet!$C$71,SUMIF(Jatetunnus,$A112&amp;"_"&amp;9,DOCmaara)/E112)</f>
        <v>0.43</v>
      </c>
      <c r="T112" s="126"/>
      <c r="U112" s="126"/>
      <c r="V112" s="126"/>
      <c r="W112" s="126"/>
      <c r="X112" s="131">
        <f t="shared" ca="1" si="24"/>
        <v>0.1</v>
      </c>
      <c r="Y112" s="131">
        <f t="shared" ca="1" si="24"/>
        <v>0.15</v>
      </c>
      <c r="Z112" s="131">
        <f t="shared" ca="1" si="24"/>
        <v>0.1</v>
      </c>
      <c r="AA112" s="132">
        <f t="shared" ca="1" si="24"/>
        <v>0.43</v>
      </c>
      <c r="AB112" s="133">
        <f t="shared" ca="1" si="25"/>
        <v>0</v>
      </c>
      <c r="AC112" s="133">
        <f t="shared" ca="1" si="25"/>
        <v>0</v>
      </c>
      <c r="AD112" s="133">
        <f t="shared" ca="1" si="25"/>
        <v>0</v>
      </c>
      <c r="AE112" s="133">
        <f t="shared" ca="1" si="21"/>
        <v>0</v>
      </c>
      <c r="AF112" s="133">
        <f t="shared" ca="1" si="26"/>
        <v>0</v>
      </c>
      <c r="AG112" s="135"/>
    </row>
    <row r="113" spans="1:33" x14ac:dyDescent="0.35">
      <c r="A113" s="182">
        <v>2049</v>
      </c>
      <c r="B113" s="46">
        <f t="shared" ca="1" si="27"/>
        <v>0</v>
      </c>
      <c r="C113" s="46">
        <f t="shared" ca="1" si="28"/>
        <v>0</v>
      </c>
      <c r="D113" s="46">
        <f t="shared" ca="1" si="29"/>
        <v>0</v>
      </c>
      <c r="E113" s="46">
        <f t="shared" ca="1" si="30"/>
        <v>0</v>
      </c>
      <c r="F113" s="46">
        <f t="shared" ca="1" si="22"/>
        <v>0</v>
      </c>
      <c r="G113" s="126"/>
      <c r="H113" s="126"/>
      <c r="I113" s="126"/>
      <c r="J113" s="126"/>
      <c r="K113" s="127">
        <f t="shared" ca="1" si="31"/>
        <v>0</v>
      </c>
      <c r="L113" s="127">
        <f t="shared" ca="1" si="31"/>
        <v>0</v>
      </c>
      <c r="M113" s="127">
        <f t="shared" ca="1" si="31"/>
        <v>0</v>
      </c>
      <c r="N113" s="127">
        <f t="shared" ca="1" si="31"/>
        <v>0</v>
      </c>
      <c r="O113" s="128">
        <f t="shared" ca="1" si="23"/>
        <v>0</v>
      </c>
      <c r="P113" s="130">
        <f ca="1">IF(B113=0,Hajoamiskertoimet!$C$68,SUMIF(Jatetunnus,$A113&amp;"_"&amp;6,DOCmaara)/B113)</f>
        <v>0.1</v>
      </c>
      <c r="Q113" s="130">
        <f ca="1">IF(C113=0,Hajoamiskertoimet!$C$69,SUMIF(Jatetunnus,$A113&amp;"_"&amp;7,DOCmaara)/C113)</f>
        <v>0.15</v>
      </c>
      <c r="R113" s="130">
        <f ca="1">IF(D113=0,Hajoamiskertoimet!$C$70,SUMIF(Jatetunnus,$A113&amp;"_"&amp;8,DOCmaara)/D113)</f>
        <v>0.1</v>
      </c>
      <c r="S113" s="130">
        <f ca="1">IF(E113=0,Hajoamiskertoimet!$C$71,SUMIF(Jatetunnus,$A113&amp;"_"&amp;9,DOCmaara)/E113)</f>
        <v>0.43</v>
      </c>
      <c r="T113" s="126"/>
      <c r="U113" s="126"/>
      <c r="V113" s="126"/>
      <c r="W113" s="126"/>
      <c r="X113" s="131">
        <f t="shared" ca="1" si="24"/>
        <v>0.1</v>
      </c>
      <c r="Y113" s="131">
        <f t="shared" ca="1" si="24"/>
        <v>0.15</v>
      </c>
      <c r="Z113" s="131">
        <f t="shared" ca="1" si="24"/>
        <v>0.1</v>
      </c>
      <c r="AA113" s="132">
        <f t="shared" ca="1" si="24"/>
        <v>0.43</v>
      </c>
      <c r="AB113" s="133">
        <f t="shared" ca="1" si="25"/>
        <v>0</v>
      </c>
      <c r="AC113" s="133">
        <f t="shared" ca="1" si="25"/>
        <v>0</v>
      </c>
      <c r="AD113" s="133">
        <f t="shared" ca="1" si="25"/>
        <v>0</v>
      </c>
      <c r="AE113" s="133">
        <f t="shared" ca="1" si="21"/>
        <v>0</v>
      </c>
      <c r="AF113" s="133">
        <f t="shared" ca="1" si="26"/>
        <v>0</v>
      </c>
      <c r="AG113" s="135"/>
    </row>
    <row r="114" spans="1:33" x14ac:dyDescent="0.35">
      <c r="A114" s="182">
        <v>2050</v>
      </c>
      <c r="B114" s="46">
        <f t="shared" ca="1" si="27"/>
        <v>0</v>
      </c>
      <c r="C114" s="46">
        <f t="shared" ca="1" si="28"/>
        <v>0</v>
      </c>
      <c r="D114" s="46">
        <f t="shared" ca="1" si="29"/>
        <v>0</v>
      </c>
      <c r="E114" s="46">
        <f t="shared" ca="1" si="30"/>
        <v>0</v>
      </c>
      <c r="F114" s="46">
        <f t="shared" ca="1" si="22"/>
        <v>0</v>
      </c>
      <c r="G114" s="126"/>
      <c r="H114" s="126"/>
      <c r="I114" s="126"/>
      <c r="J114" s="126"/>
      <c r="K114" s="127">
        <f t="shared" ca="1" si="31"/>
        <v>0</v>
      </c>
      <c r="L114" s="127">
        <f t="shared" ca="1" si="31"/>
        <v>0</v>
      </c>
      <c r="M114" s="127">
        <f t="shared" ca="1" si="31"/>
        <v>0</v>
      </c>
      <c r="N114" s="127">
        <f t="shared" ca="1" si="31"/>
        <v>0</v>
      </c>
      <c r="O114" s="128">
        <f t="shared" ca="1" si="23"/>
        <v>0</v>
      </c>
      <c r="P114" s="130">
        <f ca="1">IF(B114=0,Hajoamiskertoimet!$C$68,SUMIF(Jatetunnus,$A114&amp;"_"&amp;6,DOCmaara)/B114)</f>
        <v>0.1</v>
      </c>
      <c r="Q114" s="130">
        <f ca="1">IF(C114=0,Hajoamiskertoimet!$C$69,SUMIF(Jatetunnus,$A114&amp;"_"&amp;7,DOCmaara)/C114)</f>
        <v>0.15</v>
      </c>
      <c r="R114" s="130">
        <f ca="1">IF(D114=0,Hajoamiskertoimet!$C$70,SUMIF(Jatetunnus,$A114&amp;"_"&amp;8,DOCmaara)/D114)</f>
        <v>0.1</v>
      </c>
      <c r="S114" s="130">
        <f ca="1">IF(E114=0,Hajoamiskertoimet!$C$71,SUMIF(Jatetunnus,$A114&amp;"_"&amp;9,DOCmaara)/E114)</f>
        <v>0.43</v>
      </c>
      <c r="T114" s="126"/>
      <c r="U114" s="126"/>
      <c r="V114" s="126"/>
      <c r="W114" s="126"/>
      <c r="X114" s="131">
        <f t="shared" ca="1" si="24"/>
        <v>0.1</v>
      </c>
      <c r="Y114" s="131">
        <f t="shared" ca="1" si="24"/>
        <v>0.15</v>
      </c>
      <c r="Z114" s="131">
        <f t="shared" ca="1" si="24"/>
        <v>0.1</v>
      </c>
      <c r="AA114" s="132">
        <f t="shared" ca="1" si="24"/>
        <v>0.43</v>
      </c>
      <c r="AB114" s="133">
        <f t="shared" ca="1" si="25"/>
        <v>0</v>
      </c>
      <c r="AC114" s="133">
        <f t="shared" ca="1" si="25"/>
        <v>0</v>
      </c>
      <c r="AD114" s="133">
        <f t="shared" ca="1" si="25"/>
        <v>0</v>
      </c>
      <c r="AE114" s="133">
        <f t="shared" ca="1" si="21"/>
        <v>0</v>
      </c>
      <c r="AF114" s="133">
        <f t="shared" ca="1" si="26"/>
        <v>0</v>
      </c>
      <c r="AG114" s="135"/>
    </row>
    <row r="116" spans="1:33" ht="12.5" x14ac:dyDescent="0.25">
      <c r="A116" s="36" t="s">
        <v>3243</v>
      </c>
      <c r="F116" s="46">
        <f ca="1">SUM(F11:F114)</f>
        <v>0</v>
      </c>
      <c r="O116" s="46">
        <f ca="1">SUM(O11:O114)</f>
        <v>0</v>
      </c>
    </row>
    <row r="117" spans="1:33" x14ac:dyDescent="0.35">
      <c r="A117" s="36" t="s">
        <v>3244</v>
      </c>
      <c r="O117" s="134">
        <f ca="1">O116-F116</f>
        <v>0</v>
      </c>
    </row>
  </sheetData>
  <sheetProtection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22</vt:i4>
      </vt:variant>
      <vt:variant>
        <vt:lpstr>Nimetyt alueet</vt:lpstr>
      </vt:variant>
      <vt:variant>
        <vt:i4>8</vt:i4>
      </vt:variant>
    </vt:vector>
  </HeadingPairs>
  <TitlesOfParts>
    <vt:vector size="30" baseType="lpstr">
      <vt:lpstr>Ohje</vt:lpstr>
      <vt:lpstr>Jätemäärätiedot</vt:lpstr>
      <vt:lpstr>Kp-kaasun_talteenotto</vt:lpstr>
      <vt:lpstr>Päästötulokset</vt:lpstr>
      <vt:lpstr>Laskenta_yhteensä</vt:lpstr>
      <vt:lpstr>Muut_vuositiedot</vt:lpstr>
      <vt:lpstr>Sekal_yhdyskunta</vt:lpstr>
      <vt:lpstr>Erill_ker_yhdyskunta</vt:lpstr>
      <vt:lpstr>Teollisuus_kiinteä</vt:lpstr>
      <vt:lpstr>Rakennus</vt:lpstr>
      <vt:lpstr>Yhd_liete</vt:lpstr>
      <vt:lpstr>Teollisuuslietteet</vt:lpstr>
      <vt:lpstr>Yhd_inertti</vt:lpstr>
      <vt:lpstr>Indeksejä</vt:lpstr>
      <vt:lpstr>Hajoamiskertoimet</vt:lpstr>
      <vt:lpstr>Kuiva-aine</vt:lpstr>
      <vt:lpstr>ewc02</vt:lpstr>
      <vt:lpstr>rd</vt:lpstr>
      <vt:lpstr>Muu_inertti</vt:lpstr>
      <vt:lpstr>Haj_laskenta_yhdyskunta</vt:lpstr>
      <vt:lpstr>Haj_laskenta_teoll_rak</vt:lpstr>
      <vt:lpstr>Haj_laskenta_lietteet</vt:lpstr>
      <vt:lpstr>DOCmaara</vt:lpstr>
      <vt:lpstr>Ewc_ID</vt:lpstr>
      <vt:lpstr>EWC_Koodi</vt:lpstr>
      <vt:lpstr>Jatemaara</vt:lpstr>
      <vt:lpstr>Jatetunnus</vt:lpstr>
      <vt:lpstr>RD_tunnus</vt:lpstr>
      <vt:lpstr>Ryhma</vt:lpstr>
      <vt:lpstr>Ryhma2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Petäjä Jouko</dc:creator>
  <cp:lastModifiedBy>Koskivaara Olli</cp:lastModifiedBy>
  <dcterms:created xsi:type="dcterms:W3CDTF">2024-02-28T15:03:14Z</dcterms:created>
  <dcterms:modified xsi:type="dcterms:W3CDTF">2024-04-05T09:49:42Z</dcterms:modified>
</cp:coreProperties>
</file>